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mvanyek\Documents\2022\March\3-21\"/>
    </mc:Choice>
  </mc:AlternateContent>
  <xr:revisionPtr revIDLastSave="0" documentId="8_{B052048F-82A5-4AA2-9C60-CCB275873D2F}" xr6:coauthVersionLast="47" xr6:coauthVersionMax="47" xr10:uidLastSave="{00000000-0000-0000-0000-000000000000}"/>
  <bookViews>
    <workbookView xWindow="45972" yWindow="-108" windowWidth="23256" windowHeight="12576" tabRatio="959" xr2:uid="{00000000-000D-0000-FFFF-FFFF00000000}"/>
  </bookViews>
  <sheets>
    <sheet name="ReadMe" sheetId="23" r:id="rId1"/>
    <sheet name="Cell Numbers" sheetId="42" state="hidden" r:id="rId2"/>
    <sheet name="Cells Summary" sheetId="33" r:id="rId3"/>
    <sheet name="Cell Ranges" sheetId="43" r:id="rId4"/>
    <sheet name="Cell A to E" sheetId="45" r:id="rId5"/>
    <sheet name="Cell STD DEVs" sheetId="47" r:id="rId6"/>
    <sheet name="Cell Analysis" sheetId="41" r:id="rId7"/>
    <sheet name="Gamma formulas" sheetId="37" state="hidden" r:id="rId8"/>
    <sheet name="By Sex&amp;Tobacco" sheetId="32" r:id="rId9"/>
    <sheet name="By Year" sheetId="12" r:id="rId10"/>
    <sheet name="By Band" sheetId="19" r:id="rId11"/>
    <sheet name="SexTobacco" sheetId="11" state="hidden" r:id="rId12"/>
    <sheet name="Lists" sheetId="17" state="hidden" r:id="rId13"/>
    <sheet name="Cells" sheetId="38" r:id="rId14"/>
    <sheet name="Calcs" sheetId="13" r:id="rId15"/>
    <sheet name="R Summary Program" sheetId="44" r:id="rId16"/>
    <sheet name="Tab Delimitted File" sheetId="21" r:id="rId17"/>
    <sheet name="Additional Fields" sheetId="22" r:id="rId18"/>
  </sheets>
  <definedNames>
    <definedName name="_xlnm._FilterDatabase" localSheetId="14" hidden="1">Calcs!$A$3:$BE$945</definedName>
    <definedName name="_xlnm._FilterDatabase" localSheetId="13" hidden="1">Cells!$A$6:$P$328</definedName>
    <definedName name="_xlnm._FilterDatabase" localSheetId="2" hidden="1">'Cells Summary'!$A$2:$L$319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3" i="47" l="1"/>
  <c r="AL43" i="47"/>
  <c r="AK43" i="47"/>
  <c r="AJ43" i="47"/>
  <c r="AI43" i="47"/>
  <c r="AH43" i="47"/>
  <c r="AG43" i="47"/>
  <c r="AF43" i="47"/>
  <c r="AE43" i="47"/>
  <c r="AD43" i="47"/>
  <c r="AC43" i="47"/>
  <c r="AB43" i="47"/>
  <c r="AA43" i="47"/>
  <c r="Z43" i="47"/>
  <c r="Y43" i="47"/>
  <c r="X43" i="47"/>
  <c r="W43" i="47"/>
  <c r="V43" i="47"/>
  <c r="U43" i="47"/>
  <c r="T43" i="47"/>
  <c r="S43" i="47"/>
  <c r="R43" i="47"/>
  <c r="Q43" i="47"/>
  <c r="P43" i="47"/>
  <c r="O43" i="47"/>
  <c r="N43" i="47"/>
  <c r="M43" i="47"/>
  <c r="L43" i="47"/>
  <c r="K43" i="47"/>
  <c r="J43" i="47"/>
  <c r="I43" i="47"/>
  <c r="H43" i="47"/>
  <c r="G43" i="47"/>
  <c r="F43" i="47"/>
  <c r="E43" i="47"/>
  <c r="D43" i="47"/>
  <c r="AM42" i="47"/>
  <c r="AL42" i="47"/>
  <c r="AK42" i="47"/>
  <c r="AJ42" i="47"/>
  <c r="AI42" i="47"/>
  <c r="AH42" i="47"/>
  <c r="AG42" i="47"/>
  <c r="AF42" i="47"/>
  <c r="AE42" i="47"/>
  <c r="AD42" i="47"/>
  <c r="AC42" i="47"/>
  <c r="AB42" i="47"/>
  <c r="AA42" i="47"/>
  <c r="Z42" i="47"/>
  <c r="Y42" i="47"/>
  <c r="X42" i="47"/>
  <c r="W42" i="47"/>
  <c r="V42" i="47"/>
  <c r="U42" i="47"/>
  <c r="T42" i="47"/>
  <c r="S42" i="47"/>
  <c r="R42" i="47"/>
  <c r="Q42" i="47"/>
  <c r="P42" i="47"/>
  <c r="O42" i="47"/>
  <c r="N42" i="47"/>
  <c r="M42" i="47"/>
  <c r="L42" i="47"/>
  <c r="K42" i="47"/>
  <c r="J42" i="47"/>
  <c r="I42" i="47"/>
  <c r="H42" i="47"/>
  <c r="G42" i="47"/>
  <c r="F42" i="47"/>
  <c r="E42" i="47"/>
  <c r="D42" i="47"/>
  <c r="AM41" i="47"/>
  <c r="AL41" i="47"/>
  <c r="AK41" i="47"/>
  <c r="AJ41" i="47"/>
  <c r="AI41" i="47"/>
  <c r="AH41" i="47"/>
  <c r="AG41" i="47"/>
  <c r="AF41" i="47"/>
  <c r="AE41" i="47"/>
  <c r="AD41" i="47"/>
  <c r="AC41" i="47"/>
  <c r="AB41" i="47"/>
  <c r="AA41" i="47"/>
  <c r="Z41" i="47"/>
  <c r="Y41" i="47"/>
  <c r="X41" i="47"/>
  <c r="W41" i="47"/>
  <c r="V41" i="47"/>
  <c r="U41" i="47"/>
  <c r="T41" i="47"/>
  <c r="S41" i="47"/>
  <c r="R41" i="47"/>
  <c r="Q41" i="47"/>
  <c r="P41" i="47"/>
  <c r="O41" i="47"/>
  <c r="N41" i="47"/>
  <c r="M41" i="47"/>
  <c r="L41" i="47"/>
  <c r="K41" i="47"/>
  <c r="J41" i="47"/>
  <c r="I41" i="47"/>
  <c r="H41" i="47"/>
  <c r="G41" i="47"/>
  <c r="F41" i="47"/>
  <c r="E41" i="47"/>
  <c r="D41" i="47"/>
  <c r="AM40" i="47"/>
  <c r="AL40" i="47"/>
  <c r="AK40" i="47"/>
  <c r="AJ40" i="47"/>
  <c r="AI40" i="47"/>
  <c r="AH40" i="47"/>
  <c r="AG40" i="47"/>
  <c r="AF40" i="47"/>
  <c r="AE40" i="47"/>
  <c r="AD40" i="47"/>
  <c r="AC40" i="47"/>
  <c r="AB40" i="47"/>
  <c r="AA40" i="47"/>
  <c r="Z40" i="47"/>
  <c r="Y40" i="47"/>
  <c r="X40" i="47"/>
  <c r="W40" i="47"/>
  <c r="V40" i="47"/>
  <c r="U40" i="47"/>
  <c r="T40" i="47"/>
  <c r="S40" i="47"/>
  <c r="R40" i="47"/>
  <c r="Q40" i="47"/>
  <c r="P40" i="47"/>
  <c r="O40" i="47"/>
  <c r="N40" i="47"/>
  <c r="M40" i="47"/>
  <c r="L40" i="47"/>
  <c r="K40" i="47"/>
  <c r="J40" i="47"/>
  <c r="I40" i="47"/>
  <c r="H40" i="47"/>
  <c r="G40" i="47"/>
  <c r="F40" i="47"/>
  <c r="E40" i="47"/>
  <c r="D40" i="47"/>
  <c r="AM39" i="47"/>
  <c r="AL39" i="47"/>
  <c r="AK39" i="47"/>
  <c r="AJ39" i="47"/>
  <c r="AI39" i="47"/>
  <c r="AH39" i="47"/>
  <c r="AG39" i="47"/>
  <c r="AF39" i="47"/>
  <c r="AE39" i="47"/>
  <c r="AD39" i="47"/>
  <c r="AC39" i="47"/>
  <c r="AB39" i="47"/>
  <c r="AA39" i="47"/>
  <c r="Z39" i="47"/>
  <c r="Y39" i="47"/>
  <c r="X39" i="47"/>
  <c r="W39" i="47"/>
  <c r="V39" i="47"/>
  <c r="U39" i="47"/>
  <c r="T39" i="47"/>
  <c r="S39" i="47"/>
  <c r="R39" i="47"/>
  <c r="Q39" i="47"/>
  <c r="P39" i="47"/>
  <c r="O39" i="47"/>
  <c r="N39" i="47"/>
  <c r="M39" i="47"/>
  <c r="L39" i="47"/>
  <c r="K39" i="47"/>
  <c r="J39" i="47"/>
  <c r="I39" i="47"/>
  <c r="H39" i="47"/>
  <c r="G39" i="47"/>
  <c r="F39" i="47"/>
  <c r="E39" i="47"/>
  <c r="D39" i="47"/>
  <c r="AM38" i="47"/>
  <c r="AL38" i="47"/>
  <c r="AK38" i="47"/>
  <c r="AJ38" i="47"/>
  <c r="AI38" i="47"/>
  <c r="AH38" i="47"/>
  <c r="AG38" i="47"/>
  <c r="AF38" i="47"/>
  <c r="AE38" i="47"/>
  <c r="AD38" i="47"/>
  <c r="AC38" i="47"/>
  <c r="AB38" i="47"/>
  <c r="AA38" i="47"/>
  <c r="Z38" i="47"/>
  <c r="Y38" i="47"/>
  <c r="X38" i="47"/>
  <c r="W38" i="47"/>
  <c r="V38" i="47"/>
  <c r="U38" i="47"/>
  <c r="T38" i="47"/>
  <c r="S38" i="47"/>
  <c r="R38" i="47"/>
  <c r="Q38" i="47"/>
  <c r="P38" i="47"/>
  <c r="O38" i="47"/>
  <c r="N38" i="47"/>
  <c r="M38" i="47"/>
  <c r="L38" i="47"/>
  <c r="K38" i="47"/>
  <c r="J38" i="47"/>
  <c r="I38" i="47"/>
  <c r="H38" i="47"/>
  <c r="G38" i="47"/>
  <c r="F38" i="47"/>
  <c r="E38" i="47"/>
  <c r="D38" i="47"/>
  <c r="AM37" i="47"/>
  <c r="AL37" i="47"/>
  <c r="AK37" i="47"/>
  <c r="AJ37" i="47"/>
  <c r="AI37" i="47"/>
  <c r="AH37" i="47"/>
  <c r="AG37" i="47"/>
  <c r="AF37" i="47"/>
  <c r="AE37" i="47"/>
  <c r="AD37" i="47"/>
  <c r="AC37" i="47"/>
  <c r="AB37" i="47"/>
  <c r="AA37" i="47"/>
  <c r="Z37" i="47"/>
  <c r="Y37" i="47"/>
  <c r="X37" i="47"/>
  <c r="W37" i="47"/>
  <c r="V37" i="47"/>
  <c r="U37" i="47"/>
  <c r="T37" i="47"/>
  <c r="S37" i="47"/>
  <c r="R37" i="47"/>
  <c r="Q37" i="47"/>
  <c r="P37" i="47"/>
  <c r="O37" i="47"/>
  <c r="N37" i="47"/>
  <c r="M37" i="47"/>
  <c r="L37" i="47"/>
  <c r="K37" i="47"/>
  <c r="J37" i="47"/>
  <c r="I37" i="47"/>
  <c r="H37" i="47"/>
  <c r="G37" i="47"/>
  <c r="F37" i="47"/>
  <c r="E37" i="47"/>
  <c r="D37" i="47"/>
  <c r="AM36" i="47"/>
  <c r="AL36" i="47"/>
  <c r="AK36" i="47"/>
  <c r="AJ36" i="47"/>
  <c r="AI36" i="47"/>
  <c r="AH36" i="47"/>
  <c r="AG36" i="47"/>
  <c r="AF36" i="47"/>
  <c r="AE36" i="47"/>
  <c r="AD36" i="47"/>
  <c r="AC36" i="47"/>
  <c r="AB36" i="47"/>
  <c r="AA36" i="47"/>
  <c r="Z36" i="47"/>
  <c r="Y36" i="47"/>
  <c r="X36" i="47"/>
  <c r="W36" i="47"/>
  <c r="V36" i="47"/>
  <c r="U36" i="47"/>
  <c r="T36" i="47"/>
  <c r="S36" i="47"/>
  <c r="R36" i="47"/>
  <c r="Q36" i="47"/>
  <c r="P36" i="47"/>
  <c r="O36" i="47"/>
  <c r="N36" i="47"/>
  <c r="M36" i="47"/>
  <c r="L36" i="47"/>
  <c r="K36" i="47"/>
  <c r="J36" i="47"/>
  <c r="I36" i="47"/>
  <c r="H36" i="47"/>
  <c r="G36" i="47"/>
  <c r="F36" i="47"/>
  <c r="E36" i="47"/>
  <c r="D36" i="47"/>
  <c r="AM35" i="47"/>
  <c r="AL35" i="47"/>
  <c r="AK35" i="47"/>
  <c r="AJ35" i="47"/>
  <c r="AI35" i="47"/>
  <c r="AH35" i="47"/>
  <c r="AG35" i="47"/>
  <c r="AF35" i="47"/>
  <c r="AE35" i="47"/>
  <c r="AD35" i="47"/>
  <c r="AC35" i="47"/>
  <c r="AB35" i="47"/>
  <c r="AA35" i="47"/>
  <c r="Z35" i="47"/>
  <c r="Y35" i="47"/>
  <c r="X35" i="47"/>
  <c r="W35" i="47"/>
  <c r="V35" i="47"/>
  <c r="U35" i="47"/>
  <c r="T35" i="47"/>
  <c r="S35" i="47"/>
  <c r="R35" i="47"/>
  <c r="Q35" i="47"/>
  <c r="P35" i="47"/>
  <c r="O35" i="47"/>
  <c r="N35" i="47"/>
  <c r="M35" i="47"/>
  <c r="L35" i="47"/>
  <c r="K35" i="47"/>
  <c r="J35" i="47"/>
  <c r="I35" i="47"/>
  <c r="H35" i="47"/>
  <c r="G35" i="47"/>
  <c r="F35" i="47"/>
  <c r="E35" i="47"/>
  <c r="D35" i="47"/>
  <c r="AM34" i="47"/>
  <c r="AL34" i="47"/>
  <c r="AK34" i="47"/>
  <c r="AJ34" i="47"/>
  <c r="AI34" i="47"/>
  <c r="AH34" i="47"/>
  <c r="AG34" i="47"/>
  <c r="AF34" i="47"/>
  <c r="AE34" i="47"/>
  <c r="AD34" i="47"/>
  <c r="AC34" i="47"/>
  <c r="AB34" i="47"/>
  <c r="AA34" i="47"/>
  <c r="Z34" i="47"/>
  <c r="Y34" i="47"/>
  <c r="X34" i="47"/>
  <c r="W34" i="47"/>
  <c r="V34" i="47"/>
  <c r="U34" i="47"/>
  <c r="T34" i="47"/>
  <c r="S34" i="47"/>
  <c r="R34" i="47"/>
  <c r="Q34" i="47"/>
  <c r="P34" i="47"/>
  <c r="O34" i="47"/>
  <c r="N34" i="47"/>
  <c r="M34" i="47"/>
  <c r="L34" i="47"/>
  <c r="K34" i="47"/>
  <c r="J34" i="47"/>
  <c r="I34" i="47"/>
  <c r="H34" i="47"/>
  <c r="G34" i="47"/>
  <c r="F34" i="47"/>
  <c r="E34" i="47"/>
  <c r="D34" i="47"/>
  <c r="AM33" i="47"/>
  <c r="AL33" i="47"/>
  <c r="AK33" i="47"/>
  <c r="AJ33" i="47"/>
  <c r="AI33" i="47"/>
  <c r="AH33" i="47"/>
  <c r="AG33" i="47"/>
  <c r="AF33" i="47"/>
  <c r="AE33" i="47"/>
  <c r="AD33" i="47"/>
  <c r="AC33" i="47"/>
  <c r="AB33" i="47"/>
  <c r="AA33" i="47"/>
  <c r="Z33" i="47"/>
  <c r="Y33" i="47"/>
  <c r="X33" i="47"/>
  <c r="W33" i="47"/>
  <c r="V33" i="47"/>
  <c r="U33" i="47"/>
  <c r="T33" i="47"/>
  <c r="S33" i="47"/>
  <c r="R33" i="47"/>
  <c r="Q33" i="47"/>
  <c r="P33" i="47"/>
  <c r="O33" i="47"/>
  <c r="N33" i="47"/>
  <c r="M33" i="47"/>
  <c r="L33" i="47"/>
  <c r="K33" i="47"/>
  <c r="J33" i="47"/>
  <c r="I33" i="47"/>
  <c r="H33" i="47"/>
  <c r="G33" i="47"/>
  <c r="F33" i="47"/>
  <c r="E33" i="47"/>
  <c r="D33" i="47"/>
  <c r="AM32" i="47"/>
  <c r="AL32" i="47"/>
  <c r="AK32" i="47"/>
  <c r="AJ32" i="47"/>
  <c r="AI32" i="47"/>
  <c r="AH32" i="47"/>
  <c r="AG32" i="47"/>
  <c r="AF32" i="47"/>
  <c r="AE32" i="47"/>
  <c r="AD32" i="47"/>
  <c r="AC32" i="47"/>
  <c r="AB32" i="47"/>
  <c r="AA32" i="47"/>
  <c r="Z32" i="47"/>
  <c r="Y32" i="47"/>
  <c r="X32" i="47"/>
  <c r="W32" i="47"/>
  <c r="V32" i="47"/>
  <c r="U32" i="47"/>
  <c r="T32" i="47"/>
  <c r="S32" i="47"/>
  <c r="R32" i="47"/>
  <c r="Q32" i="47"/>
  <c r="P32" i="47"/>
  <c r="O32" i="47"/>
  <c r="N32" i="47"/>
  <c r="M32" i="47"/>
  <c r="L32" i="47"/>
  <c r="K32" i="47"/>
  <c r="J32" i="47"/>
  <c r="I32" i="47"/>
  <c r="H32" i="47"/>
  <c r="G32" i="47"/>
  <c r="F32" i="47"/>
  <c r="E32" i="47"/>
  <c r="D32" i="47"/>
  <c r="AM31" i="47"/>
  <c r="AL31" i="47"/>
  <c r="AK31" i="47"/>
  <c r="AJ31" i="47"/>
  <c r="AI31" i="47"/>
  <c r="AH31" i="47"/>
  <c r="AG31" i="47"/>
  <c r="AF31" i="47"/>
  <c r="AE31" i="47"/>
  <c r="AD31" i="47"/>
  <c r="AC31" i="47"/>
  <c r="AB31" i="47"/>
  <c r="AA31" i="47"/>
  <c r="Z31" i="47"/>
  <c r="Y31" i="47"/>
  <c r="X31" i="47"/>
  <c r="W31" i="47"/>
  <c r="V31" i="47"/>
  <c r="U31" i="47"/>
  <c r="T31" i="47"/>
  <c r="S31" i="47"/>
  <c r="R31" i="47"/>
  <c r="Q31" i="47"/>
  <c r="P31" i="47"/>
  <c r="O31" i="47"/>
  <c r="N31" i="47"/>
  <c r="M31" i="47"/>
  <c r="L31" i="47"/>
  <c r="K31" i="47"/>
  <c r="J31" i="47"/>
  <c r="I31" i="47"/>
  <c r="H31" i="47"/>
  <c r="G31" i="47"/>
  <c r="F31" i="47"/>
  <c r="E31" i="47"/>
  <c r="D31" i="47"/>
  <c r="AM30" i="47"/>
  <c r="AL30" i="47"/>
  <c r="AK30" i="47"/>
  <c r="AJ30" i="47"/>
  <c r="AI30" i="47"/>
  <c r="AH30" i="47"/>
  <c r="AG30" i="47"/>
  <c r="AF30" i="47"/>
  <c r="AE30" i="47"/>
  <c r="AD30" i="47"/>
  <c r="AC30" i="47"/>
  <c r="AB30" i="47"/>
  <c r="AA30" i="47"/>
  <c r="Z30" i="47"/>
  <c r="Y30" i="47"/>
  <c r="X30" i="47"/>
  <c r="W30" i="47"/>
  <c r="V30" i="47"/>
  <c r="U30" i="47"/>
  <c r="T30" i="47"/>
  <c r="S30" i="47"/>
  <c r="R30" i="47"/>
  <c r="Q30" i="47"/>
  <c r="P30" i="47"/>
  <c r="O30" i="47"/>
  <c r="N30" i="47"/>
  <c r="M30" i="47"/>
  <c r="L30" i="47"/>
  <c r="K30" i="47"/>
  <c r="J30" i="47"/>
  <c r="I30" i="47"/>
  <c r="H30" i="47"/>
  <c r="G30" i="47"/>
  <c r="F30" i="47"/>
  <c r="E30" i="47"/>
  <c r="D30" i="47"/>
  <c r="AM29" i="47"/>
  <c r="AL29" i="47"/>
  <c r="AK29" i="47"/>
  <c r="AJ29" i="47"/>
  <c r="AI29" i="47"/>
  <c r="AH29" i="47"/>
  <c r="AG29" i="47"/>
  <c r="AF29" i="47"/>
  <c r="AE29" i="47"/>
  <c r="AD29" i="47"/>
  <c r="AC29" i="47"/>
  <c r="AB29" i="47"/>
  <c r="AA29" i="47"/>
  <c r="Z29" i="47"/>
  <c r="Y29" i="47"/>
  <c r="X29" i="47"/>
  <c r="W29" i="47"/>
  <c r="V29" i="47"/>
  <c r="U29" i="47"/>
  <c r="T29" i="47"/>
  <c r="S29" i="47"/>
  <c r="R29" i="47"/>
  <c r="Q29" i="47"/>
  <c r="P29" i="47"/>
  <c r="O29" i="47"/>
  <c r="N29" i="47"/>
  <c r="M29" i="47"/>
  <c r="L29" i="47"/>
  <c r="K29" i="47"/>
  <c r="J29" i="47"/>
  <c r="I29" i="47"/>
  <c r="H29" i="47"/>
  <c r="G29" i="47"/>
  <c r="F29" i="47"/>
  <c r="E29" i="47"/>
  <c r="D29" i="47"/>
  <c r="AM28" i="47"/>
  <c r="AL28" i="47"/>
  <c r="AK28" i="47"/>
  <c r="AJ28" i="47"/>
  <c r="AI28" i="47"/>
  <c r="AH28" i="47"/>
  <c r="AG28" i="47"/>
  <c r="AF28" i="47"/>
  <c r="AE28" i="47"/>
  <c r="AD28" i="47"/>
  <c r="AC28" i="47"/>
  <c r="AB28" i="47"/>
  <c r="AA28" i="47"/>
  <c r="Z28" i="47"/>
  <c r="Y28" i="47"/>
  <c r="X28" i="47"/>
  <c r="W28" i="47"/>
  <c r="V28" i="47"/>
  <c r="U28" i="47"/>
  <c r="T28" i="47"/>
  <c r="S28" i="47"/>
  <c r="R28" i="47"/>
  <c r="Q28" i="47"/>
  <c r="P28" i="47"/>
  <c r="O28" i="47"/>
  <c r="N28" i="47"/>
  <c r="M28" i="47"/>
  <c r="L28" i="47"/>
  <c r="K28" i="47"/>
  <c r="J28" i="47"/>
  <c r="I28" i="47"/>
  <c r="H28" i="47"/>
  <c r="G28" i="47"/>
  <c r="F28" i="47"/>
  <c r="E28" i="47"/>
  <c r="D28" i="47"/>
  <c r="AM27" i="47"/>
  <c r="AL27" i="47"/>
  <c r="AK27" i="47"/>
  <c r="AJ27" i="47"/>
  <c r="AI27" i="47"/>
  <c r="AH27" i="47"/>
  <c r="AG27" i="47"/>
  <c r="AF27" i="47"/>
  <c r="AE27" i="47"/>
  <c r="AD27" i="47"/>
  <c r="AC27" i="47"/>
  <c r="AB27" i="47"/>
  <c r="AA27" i="47"/>
  <c r="Z27" i="47"/>
  <c r="Y27" i="47"/>
  <c r="X27" i="47"/>
  <c r="W27" i="47"/>
  <c r="V27" i="47"/>
  <c r="U27" i="47"/>
  <c r="T27" i="47"/>
  <c r="S27" i="47"/>
  <c r="R27" i="47"/>
  <c r="Q27" i="47"/>
  <c r="P27" i="47"/>
  <c r="O27" i="47"/>
  <c r="N27" i="47"/>
  <c r="M27" i="47"/>
  <c r="L27" i="47"/>
  <c r="K27" i="47"/>
  <c r="J27" i="47"/>
  <c r="I27" i="47"/>
  <c r="H27" i="47"/>
  <c r="G27" i="47"/>
  <c r="F27" i="47"/>
  <c r="E27" i="47"/>
  <c r="D27" i="47"/>
  <c r="AM26" i="47"/>
  <c r="AL26" i="47"/>
  <c r="AK26" i="47"/>
  <c r="AJ26" i="47"/>
  <c r="AI26" i="47"/>
  <c r="AH26" i="47"/>
  <c r="AG26" i="47"/>
  <c r="AF26" i="47"/>
  <c r="AE26" i="47"/>
  <c r="AD26" i="47"/>
  <c r="AC26" i="47"/>
  <c r="AB26" i="47"/>
  <c r="AA26" i="47"/>
  <c r="Z26" i="47"/>
  <c r="Y26" i="47"/>
  <c r="X26" i="47"/>
  <c r="W26" i="47"/>
  <c r="V26" i="47"/>
  <c r="U26" i="47"/>
  <c r="T26" i="47"/>
  <c r="S26" i="47"/>
  <c r="R26" i="47"/>
  <c r="Q26" i="47"/>
  <c r="P26" i="47"/>
  <c r="O26" i="47"/>
  <c r="N26" i="47"/>
  <c r="M26" i="47"/>
  <c r="L26" i="47"/>
  <c r="K26" i="47"/>
  <c r="J26" i="47"/>
  <c r="I26" i="47"/>
  <c r="H26" i="47"/>
  <c r="G26" i="47"/>
  <c r="F26" i="47"/>
  <c r="E26" i="47"/>
  <c r="D26" i="47"/>
  <c r="AM25" i="47"/>
  <c r="AL25" i="47"/>
  <c r="AK25" i="47"/>
  <c r="AJ25" i="47"/>
  <c r="AI25" i="47"/>
  <c r="AH25" i="47"/>
  <c r="AG25" i="47"/>
  <c r="AF25" i="47"/>
  <c r="AE25" i="47"/>
  <c r="AD25" i="47"/>
  <c r="AC25" i="47"/>
  <c r="AB25" i="47"/>
  <c r="AA25" i="47"/>
  <c r="Z25" i="47"/>
  <c r="Y25" i="47"/>
  <c r="X25" i="47"/>
  <c r="W25" i="47"/>
  <c r="V25" i="47"/>
  <c r="U25" i="47"/>
  <c r="T25" i="47"/>
  <c r="S25" i="47"/>
  <c r="R25" i="47"/>
  <c r="Q25" i="47"/>
  <c r="P25" i="47"/>
  <c r="O25" i="47"/>
  <c r="N25" i="47"/>
  <c r="M25" i="47"/>
  <c r="L25" i="47"/>
  <c r="K25" i="47"/>
  <c r="J25" i="47"/>
  <c r="I25" i="47"/>
  <c r="H25" i="47"/>
  <c r="G25" i="47"/>
  <c r="F25" i="47"/>
  <c r="E25" i="47"/>
  <c r="D25" i="47"/>
  <c r="AM24" i="47"/>
  <c r="AL24" i="47"/>
  <c r="AK24" i="47"/>
  <c r="AJ24" i="47"/>
  <c r="AI24" i="47"/>
  <c r="AH24" i="47"/>
  <c r="AG24" i="47"/>
  <c r="AF24" i="47"/>
  <c r="AE24"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D24" i="47"/>
  <c r="AM23" i="47"/>
  <c r="AL23" i="47"/>
  <c r="AK23" i="47"/>
  <c r="AJ23" i="47"/>
  <c r="AI23" i="47"/>
  <c r="AH23" i="47"/>
  <c r="AG23" i="47"/>
  <c r="AF23" i="47"/>
  <c r="AE23" i="47"/>
  <c r="AD23" i="47"/>
  <c r="AC23" i="47"/>
  <c r="AB23" i="47"/>
  <c r="AA23" i="47"/>
  <c r="Z23" i="47"/>
  <c r="Y23" i="47"/>
  <c r="X23" i="47"/>
  <c r="W23" i="47"/>
  <c r="V23" i="47"/>
  <c r="U23" i="47"/>
  <c r="T23" i="47"/>
  <c r="S23" i="47"/>
  <c r="R23" i="47"/>
  <c r="Q23" i="47"/>
  <c r="P23" i="47"/>
  <c r="O23" i="47"/>
  <c r="N23" i="47"/>
  <c r="M23" i="47"/>
  <c r="L23" i="47"/>
  <c r="K23" i="47"/>
  <c r="J23" i="47"/>
  <c r="I23" i="47"/>
  <c r="H23" i="47"/>
  <c r="G23" i="47"/>
  <c r="F23" i="47"/>
  <c r="E23" i="47"/>
  <c r="D23" i="47"/>
  <c r="AM22" i="47"/>
  <c r="AL22" i="47"/>
  <c r="AK22" i="47"/>
  <c r="AJ22" i="47"/>
  <c r="AI22" i="47"/>
  <c r="AH22" i="47"/>
  <c r="AG22" i="47"/>
  <c r="AF22" i="47"/>
  <c r="AE22" i="47"/>
  <c r="AD22" i="47"/>
  <c r="AC22" i="47"/>
  <c r="AB22" i="47"/>
  <c r="AA22" i="47"/>
  <c r="Z22" i="47"/>
  <c r="Y22" i="47"/>
  <c r="X22" i="47"/>
  <c r="W22" i="47"/>
  <c r="V22" i="47"/>
  <c r="U22" i="47"/>
  <c r="T22" i="47"/>
  <c r="S22" i="47"/>
  <c r="R22" i="47"/>
  <c r="Q22" i="47"/>
  <c r="P22" i="47"/>
  <c r="O22" i="47"/>
  <c r="N22" i="47"/>
  <c r="M22" i="47"/>
  <c r="L22" i="47"/>
  <c r="K22" i="47"/>
  <c r="J22" i="47"/>
  <c r="I22" i="47"/>
  <c r="H22" i="47"/>
  <c r="G22" i="47"/>
  <c r="F22" i="47"/>
  <c r="E22" i="47"/>
  <c r="D22" i="47"/>
  <c r="AM21" i="47"/>
  <c r="AL21" i="47"/>
  <c r="AK21" i="47"/>
  <c r="AJ21" i="47"/>
  <c r="AI21" i="47"/>
  <c r="AH21" i="47"/>
  <c r="AG21" i="47"/>
  <c r="AF21" i="47"/>
  <c r="AE21" i="47"/>
  <c r="AD21" i="47"/>
  <c r="AC21" i="47"/>
  <c r="AB21" i="47"/>
  <c r="AA21" i="47"/>
  <c r="Z21" i="47"/>
  <c r="Y21" i="47"/>
  <c r="X21" i="47"/>
  <c r="W21" i="47"/>
  <c r="V21" i="47"/>
  <c r="U21" i="47"/>
  <c r="T21" i="47"/>
  <c r="S21" i="47"/>
  <c r="R21" i="47"/>
  <c r="Q21" i="47"/>
  <c r="P21" i="47"/>
  <c r="O21" i="47"/>
  <c r="N21" i="47"/>
  <c r="M21" i="47"/>
  <c r="L21" i="47"/>
  <c r="K21" i="47"/>
  <c r="J21" i="47"/>
  <c r="I21" i="47"/>
  <c r="H21" i="47"/>
  <c r="G21" i="47"/>
  <c r="F21" i="47"/>
  <c r="E21" i="47"/>
  <c r="D21" i="47"/>
  <c r="AM20" i="47"/>
  <c r="AL20" i="47"/>
  <c r="AK20" i="47"/>
  <c r="AJ20" i="47"/>
  <c r="AI20" i="47"/>
  <c r="AH20" i="47"/>
  <c r="AG20" i="47"/>
  <c r="AF20" i="47"/>
  <c r="AE20" i="47"/>
  <c r="AD20" i="47"/>
  <c r="AC20" i="47"/>
  <c r="AB20" i="47"/>
  <c r="AA20" i="47"/>
  <c r="Z20" i="47"/>
  <c r="Y20" i="47"/>
  <c r="X20" i="47"/>
  <c r="W20" i="47"/>
  <c r="V20" i="47"/>
  <c r="U20" i="47"/>
  <c r="T20" i="47"/>
  <c r="S20" i="47"/>
  <c r="R20" i="47"/>
  <c r="Q20" i="47"/>
  <c r="P20" i="47"/>
  <c r="O20" i="47"/>
  <c r="N20" i="47"/>
  <c r="M20" i="47"/>
  <c r="L20" i="47"/>
  <c r="K20" i="47"/>
  <c r="J20" i="47"/>
  <c r="I20" i="47"/>
  <c r="H20" i="47"/>
  <c r="G20" i="47"/>
  <c r="F20" i="47"/>
  <c r="E20" i="47"/>
  <c r="D20" i="47"/>
  <c r="AM19" i="47"/>
  <c r="AL19" i="47"/>
  <c r="AK19" i="47"/>
  <c r="AJ19" i="47"/>
  <c r="AI19" i="47"/>
  <c r="AH19" i="47"/>
  <c r="AG19" i="47"/>
  <c r="AF19" i="47"/>
  <c r="AE19" i="47"/>
  <c r="AD19" i="47"/>
  <c r="AC19" i="47"/>
  <c r="AB19" i="47"/>
  <c r="AA19" i="47"/>
  <c r="Z19" i="47"/>
  <c r="Y19" i="47"/>
  <c r="X19" i="47"/>
  <c r="W19" i="47"/>
  <c r="V19" i="47"/>
  <c r="U19" i="47"/>
  <c r="T19" i="47"/>
  <c r="S19" i="47"/>
  <c r="R19" i="47"/>
  <c r="Q19" i="47"/>
  <c r="P19" i="47"/>
  <c r="O19" i="47"/>
  <c r="N19" i="47"/>
  <c r="M19" i="47"/>
  <c r="L19" i="47"/>
  <c r="K19" i="47"/>
  <c r="J19" i="47"/>
  <c r="I19" i="47"/>
  <c r="H19" i="47"/>
  <c r="G19" i="47"/>
  <c r="F19" i="47"/>
  <c r="E19" i="47"/>
  <c r="D19" i="47"/>
  <c r="AM18" i="47"/>
  <c r="AL18" i="47"/>
  <c r="AK18" i="47"/>
  <c r="AJ18" i="47"/>
  <c r="AI18" i="47"/>
  <c r="AH18" i="47"/>
  <c r="AG18" i="47"/>
  <c r="AF18" i="47"/>
  <c r="AE18" i="47"/>
  <c r="AD18" i="47"/>
  <c r="AC18" i="47"/>
  <c r="AB18" i="47"/>
  <c r="AA18" i="47"/>
  <c r="Z18" i="47"/>
  <c r="Y18" i="47"/>
  <c r="X18" i="47"/>
  <c r="W18" i="47"/>
  <c r="V18" i="47"/>
  <c r="U18" i="47"/>
  <c r="T18" i="47"/>
  <c r="S18" i="47"/>
  <c r="R18" i="47"/>
  <c r="Q18" i="47"/>
  <c r="P18" i="47"/>
  <c r="O18" i="47"/>
  <c r="N18" i="47"/>
  <c r="M18" i="47"/>
  <c r="L18" i="47"/>
  <c r="K18" i="47"/>
  <c r="J18" i="47"/>
  <c r="I18" i="47"/>
  <c r="H18" i="47"/>
  <c r="G18" i="47"/>
  <c r="F18" i="47"/>
  <c r="E18" i="47"/>
  <c r="D18" i="47"/>
  <c r="AM17" i="47"/>
  <c r="AL17" i="47"/>
  <c r="AK17" i="47"/>
  <c r="AJ17" i="47"/>
  <c r="AI17" i="47"/>
  <c r="AH17" i="47"/>
  <c r="AG17" i="47"/>
  <c r="AF17" i="47"/>
  <c r="AE17" i="47"/>
  <c r="AD17" i="47"/>
  <c r="AC17" i="47"/>
  <c r="AB17" i="47"/>
  <c r="AA17" i="47"/>
  <c r="Z17" i="47"/>
  <c r="Y17" i="47"/>
  <c r="X17" i="47"/>
  <c r="W17" i="47"/>
  <c r="V17" i="47"/>
  <c r="U17" i="47"/>
  <c r="T17" i="47"/>
  <c r="S17" i="47"/>
  <c r="R17" i="47"/>
  <c r="Q17" i="47"/>
  <c r="P17" i="47"/>
  <c r="O17" i="47"/>
  <c r="N17" i="47"/>
  <c r="M17" i="47"/>
  <c r="L17" i="47"/>
  <c r="K17" i="47"/>
  <c r="J17" i="47"/>
  <c r="I17" i="47"/>
  <c r="H17" i="47"/>
  <c r="G17" i="47"/>
  <c r="F17" i="47"/>
  <c r="E17" i="47"/>
  <c r="D17" i="47"/>
  <c r="AM16" i="47"/>
  <c r="AL16" i="47"/>
  <c r="AK16" i="47"/>
  <c r="AJ16" i="47"/>
  <c r="AI16" i="47"/>
  <c r="AH16" i="47"/>
  <c r="AG16" i="47"/>
  <c r="AF16" i="47"/>
  <c r="AE16" i="47"/>
  <c r="AD16" i="47"/>
  <c r="AC16" i="47"/>
  <c r="AB16" i="47"/>
  <c r="AA16" i="47"/>
  <c r="Z16" i="47"/>
  <c r="Y16" i="47"/>
  <c r="X16" i="47"/>
  <c r="W16" i="47"/>
  <c r="V16" i="47"/>
  <c r="U16" i="47"/>
  <c r="T16" i="47"/>
  <c r="S16" i="47"/>
  <c r="R16" i="47"/>
  <c r="Q16" i="47"/>
  <c r="P16" i="47"/>
  <c r="O16" i="47"/>
  <c r="N16" i="47"/>
  <c r="M16" i="47"/>
  <c r="L16" i="47"/>
  <c r="K16" i="47"/>
  <c r="J16" i="47"/>
  <c r="I16" i="47"/>
  <c r="H16" i="47"/>
  <c r="G16" i="47"/>
  <c r="F16" i="47"/>
  <c r="E16" i="47"/>
  <c r="D16" i="47"/>
  <c r="AM15" i="47"/>
  <c r="AL15" i="47"/>
  <c r="AK15" i="47"/>
  <c r="AJ15" i="47"/>
  <c r="AI15" i="47"/>
  <c r="AH15" i="47"/>
  <c r="AG15" i="47"/>
  <c r="AF15" i="47"/>
  <c r="AE15" i="47"/>
  <c r="AD15" i="47"/>
  <c r="AC15" i="47"/>
  <c r="AB15" i="47"/>
  <c r="AA15" i="47"/>
  <c r="Z15" i="47"/>
  <c r="Y15" i="47"/>
  <c r="X15" i="47"/>
  <c r="W15" i="47"/>
  <c r="V15" i="47"/>
  <c r="U15" i="47"/>
  <c r="T15" i="47"/>
  <c r="S15" i="47"/>
  <c r="R15" i="47"/>
  <c r="Q15" i="47"/>
  <c r="P15" i="47"/>
  <c r="O15" i="47"/>
  <c r="N15" i="47"/>
  <c r="M15" i="47"/>
  <c r="L15" i="47"/>
  <c r="K15" i="47"/>
  <c r="J15" i="47"/>
  <c r="I15" i="47"/>
  <c r="H15" i="47"/>
  <c r="G15" i="47"/>
  <c r="F15" i="47"/>
  <c r="E15" i="47"/>
  <c r="D15" i="47"/>
  <c r="AM14" i="47"/>
  <c r="AL14" i="47"/>
  <c r="AK14" i="47"/>
  <c r="AJ14" i="47"/>
  <c r="AI14" i="47"/>
  <c r="AH14" i="47"/>
  <c r="AG14" i="47"/>
  <c r="AF14" i="47"/>
  <c r="AE14" i="47"/>
  <c r="AD14" i="47"/>
  <c r="AC14" i="47"/>
  <c r="AB14" i="47"/>
  <c r="AA14" i="47"/>
  <c r="Z14" i="47"/>
  <c r="Y14" i="47"/>
  <c r="X14" i="47"/>
  <c r="W14" i="47"/>
  <c r="V14" i="47"/>
  <c r="U14" i="47"/>
  <c r="T14" i="47"/>
  <c r="S14" i="47"/>
  <c r="R14" i="47"/>
  <c r="Q14" i="47"/>
  <c r="P14" i="47"/>
  <c r="O14" i="47"/>
  <c r="N14" i="47"/>
  <c r="M14" i="47"/>
  <c r="L14" i="47"/>
  <c r="K14" i="47"/>
  <c r="J14" i="47"/>
  <c r="I14" i="47"/>
  <c r="H14" i="47"/>
  <c r="G14" i="47"/>
  <c r="F14" i="47"/>
  <c r="E14" i="47"/>
  <c r="D14" i="47"/>
  <c r="AM13" i="47"/>
  <c r="AL13" i="47"/>
  <c r="AK13" i="47"/>
  <c r="AJ13" i="47"/>
  <c r="AI13" i="47"/>
  <c r="AH13" i="47"/>
  <c r="AG13" i="47"/>
  <c r="AF13" i="47"/>
  <c r="AE13" i="47"/>
  <c r="AD13" i="47"/>
  <c r="AC13" i="47"/>
  <c r="AB13" i="47"/>
  <c r="AA13" i="47"/>
  <c r="Z13" i="47"/>
  <c r="Y13" i="47"/>
  <c r="X13" i="47"/>
  <c r="W13" i="47"/>
  <c r="V13" i="47"/>
  <c r="U13" i="47"/>
  <c r="T13" i="47"/>
  <c r="S13" i="47"/>
  <c r="R13" i="47"/>
  <c r="Q13" i="47"/>
  <c r="P13" i="47"/>
  <c r="O13" i="47"/>
  <c r="N13" i="47"/>
  <c r="M13" i="47"/>
  <c r="L13" i="47"/>
  <c r="K13" i="47"/>
  <c r="J13" i="47"/>
  <c r="I13" i="47"/>
  <c r="H13" i="47"/>
  <c r="G13" i="47"/>
  <c r="F13" i="47"/>
  <c r="E13" i="47"/>
  <c r="D13" i="47"/>
  <c r="AM12" i="47"/>
  <c r="AL12" i="47"/>
  <c r="AK12" i="47"/>
  <c r="AJ12" i="47"/>
  <c r="AI12" i="47"/>
  <c r="AH12" i="47"/>
  <c r="AG12" i="47"/>
  <c r="AF12" i="47"/>
  <c r="AE12" i="47"/>
  <c r="AD12" i="47"/>
  <c r="AC12" i="47"/>
  <c r="AB12" i="47"/>
  <c r="AA12" i="47"/>
  <c r="Z12" i="47"/>
  <c r="Y12" i="47"/>
  <c r="X12" i="47"/>
  <c r="W12" i="47"/>
  <c r="V12" i="47"/>
  <c r="U12" i="47"/>
  <c r="T12" i="47"/>
  <c r="S12" i="47"/>
  <c r="R12" i="47"/>
  <c r="Q12" i="47"/>
  <c r="P12" i="47"/>
  <c r="O12" i="47"/>
  <c r="N12" i="47"/>
  <c r="M12" i="47"/>
  <c r="L12" i="47"/>
  <c r="K12" i="47"/>
  <c r="J12" i="47"/>
  <c r="I12" i="47"/>
  <c r="H12" i="47"/>
  <c r="G12" i="47"/>
  <c r="F12" i="47"/>
  <c r="E12" i="47"/>
  <c r="D12" i="47"/>
  <c r="AM43" i="45"/>
  <c r="AL43" i="45"/>
  <c r="AK43" i="45"/>
  <c r="AJ43" i="45"/>
  <c r="AI43" i="45"/>
  <c r="AH43" i="45"/>
  <c r="AG43" i="45"/>
  <c r="AF43" i="45"/>
  <c r="AE43" i="45"/>
  <c r="AD43" i="45"/>
  <c r="AC43" i="45"/>
  <c r="AB43" i="45"/>
  <c r="AA43" i="45"/>
  <c r="Z43" i="45"/>
  <c r="Y43" i="45"/>
  <c r="X43" i="45"/>
  <c r="W43" i="45"/>
  <c r="V43" i="45"/>
  <c r="U43" i="45"/>
  <c r="T43" i="45"/>
  <c r="S43" i="45"/>
  <c r="R43" i="45"/>
  <c r="Q43" i="45"/>
  <c r="P43" i="45"/>
  <c r="O43" i="45"/>
  <c r="N43" i="45"/>
  <c r="M43" i="45"/>
  <c r="L43" i="45"/>
  <c r="K43" i="45"/>
  <c r="J43" i="45"/>
  <c r="I43" i="45"/>
  <c r="H43" i="45"/>
  <c r="G43" i="45"/>
  <c r="F43" i="45"/>
  <c r="E43" i="45"/>
  <c r="D43" i="45"/>
  <c r="AM42" i="45"/>
  <c r="AL42" i="45"/>
  <c r="AK42" i="45"/>
  <c r="AJ42" i="45"/>
  <c r="AI42" i="45"/>
  <c r="AH42" i="45"/>
  <c r="AG42" i="45"/>
  <c r="AF42" i="45"/>
  <c r="AE42" i="45"/>
  <c r="AD42" i="45"/>
  <c r="AC42" i="45"/>
  <c r="AB42" i="45"/>
  <c r="AA42" i="45"/>
  <c r="Z42" i="45"/>
  <c r="Y42" i="45"/>
  <c r="X42" i="45"/>
  <c r="W42" i="45"/>
  <c r="V42" i="45"/>
  <c r="U42" i="45"/>
  <c r="T42" i="45"/>
  <c r="S42" i="45"/>
  <c r="R42" i="45"/>
  <c r="Q42" i="45"/>
  <c r="P42" i="45"/>
  <c r="O42" i="45"/>
  <c r="N42" i="45"/>
  <c r="M42" i="45"/>
  <c r="L42" i="45"/>
  <c r="K42" i="45"/>
  <c r="J42" i="45"/>
  <c r="I42" i="45"/>
  <c r="H42" i="45"/>
  <c r="G42" i="45"/>
  <c r="F42" i="45"/>
  <c r="E42" i="45"/>
  <c r="D42" i="45"/>
  <c r="AM41" i="45"/>
  <c r="AL41" i="45"/>
  <c r="AK41" i="45"/>
  <c r="AJ41" i="45"/>
  <c r="AI41" i="45"/>
  <c r="AH41" i="45"/>
  <c r="AG41" i="45"/>
  <c r="AF41" i="45"/>
  <c r="AE41" i="45"/>
  <c r="AD41" i="45"/>
  <c r="AC41" i="45"/>
  <c r="AB41" i="45"/>
  <c r="AA41" i="45"/>
  <c r="Z41" i="45"/>
  <c r="Y41" i="45"/>
  <c r="X41" i="45"/>
  <c r="W41" i="45"/>
  <c r="V41" i="45"/>
  <c r="U41" i="45"/>
  <c r="T41" i="45"/>
  <c r="S41" i="45"/>
  <c r="R41" i="45"/>
  <c r="Q41" i="45"/>
  <c r="P41" i="45"/>
  <c r="O41" i="45"/>
  <c r="N41" i="45"/>
  <c r="M41" i="45"/>
  <c r="L41" i="45"/>
  <c r="K41" i="45"/>
  <c r="J41" i="45"/>
  <c r="I41" i="45"/>
  <c r="H41" i="45"/>
  <c r="G41" i="45"/>
  <c r="F41" i="45"/>
  <c r="E41" i="45"/>
  <c r="D41" i="45"/>
  <c r="AM40" i="45"/>
  <c r="AL40" i="45"/>
  <c r="AK40" i="45"/>
  <c r="AJ40" i="45"/>
  <c r="AI40" i="45"/>
  <c r="AH40" i="45"/>
  <c r="AG40" i="45"/>
  <c r="AF40" i="45"/>
  <c r="AE40" i="45"/>
  <c r="AD40" i="45"/>
  <c r="AC40" i="45"/>
  <c r="AB40" i="45"/>
  <c r="AA40" i="45"/>
  <c r="Z40" i="45"/>
  <c r="Y40" i="45"/>
  <c r="X40" i="45"/>
  <c r="W40" i="45"/>
  <c r="V40" i="45"/>
  <c r="U40" i="45"/>
  <c r="T40" i="45"/>
  <c r="S40" i="45"/>
  <c r="R40" i="45"/>
  <c r="Q40" i="45"/>
  <c r="P40" i="45"/>
  <c r="O40" i="45"/>
  <c r="N40" i="45"/>
  <c r="M40" i="45"/>
  <c r="L40" i="45"/>
  <c r="K40" i="45"/>
  <c r="J40" i="45"/>
  <c r="I40" i="45"/>
  <c r="H40" i="45"/>
  <c r="G40" i="45"/>
  <c r="F40" i="45"/>
  <c r="E40" i="45"/>
  <c r="D40" i="45"/>
  <c r="AM39" i="45"/>
  <c r="AL39" i="45"/>
  <c r="AK39" i="45"/>
  <c r="AJ39" i="45"/>
  <c r="AI39" i="45"/>
  <c r="AH39" i="45"/>
  <c r="AG39" i="45"/>
  <c r="AF39" i="45"/>
  <c r="AE39" i="45"/>
  <c r="AD39" i="45"/>
  <c r="AC39" i="45"/>
  <c r="AB39" i="45"/>
  <c r="AA39" i="45"/>
  <c r="Z39" i="45"/>
  <c r="Y39" i="45"/>
  <c r="X39" i="45"/>
  <c r="W39" i="45"/>
  <c r="V39" i="45"/>
  <c r="U39" i="45"/>
  <c r="T39" i="45"/>
  <c r="S39" i="45"/>
  <c r="R39" i="45"/>
  <c r="Q39" i="45"/>
  <c r="P39" i="45"/>
  <c r="O39" i="45"/>
  <c r="N39" i="45"/>
  <c r="M39" i="45"/>
  <c r="L39" i="45"/>
  <c r="K39" i="45"/>
  <c r="J39" i="45"/>
  <c r="I39" i="45"/>
  <c r="H39" i="45"/>
  <c r="G39" i="45"/>
  <c r="F39" i="45"/>
  <c r="E39" i="45"/>
  <c r="D39" i="45"/>
  <c r="AM38" i="45"/>
  <c r="AL38" i="45"/>
  <c r="AK38" i="45"/>
  <c r="AJ38" i="45"/>
  <c r="AI38" i="45"/>
  <c r="AH38" i="45"/>
  <c r="AG38" i="45"/>
  <c r="AF38" i="45"/>
  <c r="AE38" i="45"/>
  <c r="AD38" i="45"/>
  <c r="AC38" i="45"/>
  <c r="AB38" i="45"/>
  <c r="AA38" i="45"/>
  <c r="Z38" i="45"/>
  <c r="Y38" i="45"/>
  <c r="X38" i="45"/>
  <c r="W38" i="45"/>
  <c r="V38" i="45"/>
  <c r="U38" i="45"/>
  <c r="T38" i="45"/>
  <c r="S38" i="45"/>
  <c r="R38" i="45"/>
  <c r="Q38" i="45"/>
  <c r="P38" i="45"/>
  <c r="O38" i="45"/>
  <c r="N38" i="45"/>
  <c r="M38" i="45"/>
  <c r="L38" i="45"/>
  <c r="K38" i="45"/>
  <c r="J38" i="45"/>
  <c r="I38" i="45"/>
  <c r="H38" i="45"/>
  <c r="G38" i="45"/>
  <c r="F38" i="45"/>
  <c r="E38" i="45"/>
  <c r="D38" i="45"/>
  <c r="AM37" i="45"/>
  <c r="AL37" i="45"/>
  <c r="AK37" i="45"/>
  <c r="AJ37" i="45"/>
  <c r="AI37" i="45"/>
  <c r="AH37" i="45"/>
  <c r="AG37" i="45"/>
  <c r="AF37" i="45"/>
  <c r="AE37" i="45"/>
  <c r="AD37" i="45"/>
  <c r="AC37" i="45"/>
  <c r="AB37" i="45"/>
  <c r="AA37" i="45"/>
  <c r="Z37" i="45"/>
  <c r="Y37" i="45"/>
  <c r="X37" i="45"/>
  <c r="W37" i="45"/>
  <c r="V37" i="45"/>
  <c r="U37" i="45"/>
  <c r="T37" i="45"/>
  <c r="S37" i="45"/>
  <c r="R37" i="45"/>
  <c r="Q37" i="45"/>
  <c r="P37" i="45"/>
  <c r="O37" i="45"/>
  <c r="N37" i="45"/>
  <c r="M37" i="45"/>
  <c r="L37" i="45"/>
  <c r="K37" i="45"/>
  <c r="J37" i="45"/>
  <c r="I37" i="45"/>
  <c r="H37" i="45"/>
  <c r="G37" i="45"/>
  <c r="F37" i="45"/>
  <c r="E37" i="45"/>
  <c r="D37" i="45"/>
  <c r="AM36" i="45"/>
  <c r="AL36" i="45"/>
  <c r="AK36" i="45"/>
  <c r="AJ36" i="45"/>
  <c r="AI36" i="45"/>
  <c r="AH36" i="45"/>
  <c r="AG36" i="45"/>
  <c r="AF36" i="45"/>
  <c r="AE36" i="45"/>
  <c r="AD36" i="45"/>
  <c r="AC36" i="45"/>
  <c r="AB36" i="45"/>
  <c r="AA36" i="45"/>
  <c r="Z36" i="45"/>
  <c r="Y36" i="45"/>
  <c r="X36" i="45"/>
  <c r="W36" i="45"/>
  <c r="V36" i="45"/>
  <c r="U36" i="45"/>
  <c r="T36" i="45"/>
  <c r="S36" i="45"/>
  <c r="R36" i="45"/>
  <c r="Q36" i="45"/>
  <c r="P36" i="45"/>
  <c r="O36" i="45"/>
  <c r="N36" i="45"/>
  <c r="M36" i="45"/>
  <c r="L36" i="45"/>
  <c r="K36" i="45"/>
  <c r="J36" i="45"/>
  <c r="I36" i="45"/>
  <c r="H36" i="45"/>
  <c r="G36" i="45"/>
  <c r="F36" i="45"/>
  <c r="E36" i="45"/>
  <c r="D36" i="45"/>
  <c r="AM35" i="45"/>
  <c r="AL35" i="45"/>
  <c r="AK35" i="45"/>
  <c r="AJ35" i="45"/>
  <c r="AI35" i="45"/>
  <c r="AH35" i="45"/>
  <c r="AG35" i="45"/>
  <c r="AF35" i="45"/>
  <c r="AE35" i="45"/>
  <c r="AD35" i="45"/>
  <c r="AC35" i="45"/>
  <c r="AB35" i="45"/>
  <c r="AA35" i="45"/>
  <c r="Z35" i="45"/>
  <c r="Y35" i="45"/>
  <c r="X35" i="45"/>
  <c r="W35" i="45"/>
  <c r="V35" i="45"/>
  <c r="U35" i="45"/>
  <c r="T35" i="45"/>
  <c r="S35" i="45"/>
  <c r="R35" i="45"/>
  <c r="Q35" i="45"/>
  <c r="P35" i="45"/>
  <c r="O35" i="45"/>
  <c r="N35" i="45"/>
  <c r="M35" i="45"/>
  <c r="L35" i="45"/>
  <c r="K35" i="45"/>
  <c r="J35" i="45"/>
  <c r="I35" i="45"/>
  <c r="H35" i="45"/>
  <c r="G35" i="45"/>
  <c r="F35" i="45"/>
  <c r="E35" i="45"/>
  <c r="D35"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AM33" i="45"/>
  <c r="AL33" i="45"/>
  <c r="AK33" i="45"/>
  <c r="AJ33" i="45"/>
  <c r="AI33" i="45"/>
  <c r="AH33" i="45"/>
  <c r="AG33" i="45"/>
  <c r="AF33" i="45"/>
  <c r="AE33" i="45"/>
  <c r="AD33" i="45"/>
  <c r="AC33" i="45"/>
  <c r="AB33" i="45"/>
  <c r="AA33" i="45"/>
  <c r="Z33" i="45"/>
  <c r="Y33" i="45"/>
  <c r="X33" i="45"/>
  <c r="W33" i="45"/>
  <c r="V33" i="45"/>
  <c r="U33" i="45"/>
  <c r="T33" i="45"/>
  <c r="S33" i="45"/>
  <c r="R33" i="45"/>
  <c r="Q33" i="45"/>
  <c r="P33" i="45"/>
  <c r="O33" i="45"/>
  <c r="N33" i="45"/>
  <c r="M33" i="45"/>
  <c r="L33" i="45"/>
  <c r="K33" i="45"/>
  <c r="J33" i="45"/>
  <c r="I33" i="45"/>
  <c r="H33" i="45"/>
  <c r="G33" i="45"/>
  <c r="F33" i="45"/>
  <c r="E33" i="45"/>
  <c r="D33" i="45"/>
  <c r="AM32" i="45"/>
  <c r="AL32" i="45"/>
  <c r="AK32" i="45"/>
  <c r="AJ32" i="45"/>
  <c r="AI32" i="45"/>
  <c r="AH32" i="45"/>
  <c r="AG32" i="45"/>
  <c r="AF32" i="45"/>
  <c r="AE32" i="45"/>
  <c r="AD32" i="45"/>
  <c r="AC32" i="45"/>
  <c r="AB32" i="45"/>
  <c r="AA32" i="45"/>
  <c r="Z32" i="45"/>
  <c r="Y32" i="45"/>
  <c r="X32" i="45"/>
  <c r="W32" i="45"/>
  <c r="V32" i="45"/>
  <c r="U32" i="45"/>
  <c r="T32" i="45"/>
  <c r="S32" i="45"/>
  <c r="R32" i="45"/>
  <c r="Q32" i="45"/>
  <c r="P32" i="45"/>
  <c r="O32" i="45"/>
  <c r="N32" i="45"/>
  <c r="M32" i="45"/>
  <c r="L32" i="45"/>
  <c r="K32" i="45"/>
  <c r="J32" i="45"/>
  <c r="I32" i="45"/>
  <c r="H32" i="45"/>
  <c r="G32" i="45"/>
  <c r="F32" i="45"/>
  <c r="E32" i="45"/>
  <c r="D32" i="45"/>
  <c r="AM31" i="45"/>
  <c r="AL31" i="45"/>
  <c r="AK31" i="45"/>
  <c r="AJ31" i="45"/>
  <c r="AI31" i="45"/>
  <c r="AH31" i="45"/>
  <c r="AG31" i="45"/>
  <c r="AF31" i="45"/>
  <c r="AE31" i="45"/>
  <c r="AD31" i="45"/>
  <c r="AC31" i="45"/>
  <c r="AB31" i="45"/>
  <c r="AA31" i="45"/>
  <c r="Z31" i="45"/>
  <c r="Y31" i="45"/>
  <c r="X31" i="45"/>
  <c r="W31" i="45"/>
  <c r="V31" i="45"/>
  <c r="U31" i="45"/>
  <c r="T31" i="45"/>
  <c r="S31" i="45"/>
  <c r="R31" i="45"/>
  <c r="Q31" i="45"/>
  <c r="P31" i="45"/>
  <c r="O31" i="45"/>
  <c r="N31" i="45"/>
  <c r="M31" i="45"/>
  <c r="L31" i="45"/>
  <c r="K31" i="45"/>
  <c r="J31" i="45"/>
  <c r="I31" i="45"/>
  <c r="H31" i="45"/>
  <c r="G31" i="45"/>
  <c r="F31" i="45"/>
  <c r="E31" i="45"/>
  <c r="D31" i="45"/>
  <c r="AM30" i="45"/>
  <c r="AL30" i="45"/>
  <c r="AK30" i="45"/>
  <c r="AJ30" i="45"/>
  <c r="AI30" i="45"/>
  <c r="AH30" i="45"/>
  <c r="AG30" i="45"/>
  <c r="AF30" i="45"/>
  <c r="AE30" i="45"/>
  <c r="AD30" i="45"/>
  <c r="AC30" i="45"/>
  <c r="AB30" i="45"/>
  <c r="AA30" i="45"/>
  <c r="Z30" i="45"/>
  <c r="Y30" i="45"/>
  <c r="X30" i="45"/>
  <c r="W30" i="45"/>
  <c r="V30" i="45"/>
  <c r="U30" i="45"/>
  <c r="T30" i="45"/>
  <c r="S30" i="45"/>
  <c r="R30" i="45"/>
  <c r="Q30" i="45"/>
  <c r="P30" i="45"/>
  <c r="O30" i="45"/>
  <c r="N30" i="45"/>
  <c r="M30" i="45"/>
  <c r="L30" i="45"/>
  <c r="K30" i="45"/>
  <c r="J30" i="45"/>
  <c r="I30" i="45"/>
  <c r="H30" i="45"/>
  <c r="G30" i="45"/>
  <c r="F30" i="45"/>
  <c r="E30" i="45"/>
  <c r="D30" i="45"/>
  <c r="AM29" i="45"/>
  <c r="AL29" i="45"/>
  <c r="AK29" i="45"/>
  <c r="AJ29" i="45"/>
  <c r="AI29" i="45"/>
  <c r="AH29" i="45"/>
  <c r="AG29" i="45"/>
  <c r="AF29" i="45"/>
  <c r="AE29" i="45"/>
  <c r="AD29" i="45"/>
  <c r="AC29" i="45"/>
  <c r="AB29" i="45"/>
  <c r="AA29" i="45"/>
  <c r="Z29" i="45"/>
  <c r="Y29" i="45"/>
  <c r="X29" i="45"/>
  <c r="W29" i="45"/>
  <c r="V29" i="45"/>
  <c r="U29" i="45"/>
  <c r="T29" i="45"/>
  <c r="S29" i="45"/>
  <c r="R29" i="45"/>
  <c r="Q29" i="45"/>
  <c r="P29" i="45"/>
  <c r="O29" i="45"/>
  <c r="N29" i="45"/>
  <c r="M29" i="45"/>
  <c r="L29" i="45"/>
  <c r="K29" i="45"/>
  <c r="J29" i="45"/>
  <c r="I29" i="45"/>
  <c r="H29" i="45"/>
  <c r="G29" i="45"/>
  <c r="F29" i="45"/>
  <c r="E29" i="45"/>
  <c r="D29" i="45"/>
  <c r="AM28" i="45"/>
  <c r="AL28" i="45"/>
  <c r="AK28" i="45"/>
  <c r="AJ28" i="45"/>
  <c r="AI28" i="45"/>
  <c r="AH28" i="45"/>
  <c r="AG28" i="45"/>
  <c r="AF28" i="45"/>
  <c r="AE28" i="45"/>
  <c r="AD28" i="45"/>
  <c r="AC28" i="45"/>
  <c r="AB28" i="45"/>
  <c r="AA28" i="45"/>
  <c r="Z28" i="45"/>
  <c r="Y28" i="45"/>
  <c r="X28" i="45"/>
  <c r="W28" i="45"/>
  <c r="V28" i="45"/>
  <c r="U28" i="45"/>
  <c r="T28" i="45"/>
  <c r="S28" i="45"/>
  <c r="R28" i="45"/>
  <c r="Q28" i="45"/>
  <c r="P28" i="45"/>
  <c r="O28" i="45"/>
  <c r="N28" i="45"/>
  <c r="M28" i="45"/>
  <c r="L28" i="45"/>
  <c r="K28" i="45"/>
  <c r="J28" i="45"/>
  <c r="I28" i="45"/>
  <c r="H28" i="45"/>
  <c r="G28" i="45"/>
  <c r="F28" i="45"/>
  <c r="E28" i="45"/>
  <c r="D28" i="45"/>
  <c r="AM27" i="45"/>
  <c r="AL27" i="45"/>
  <c r="AK27" i="45"/>
  <c r="AJ27" i="45"/>
  <c r="AI27" i="45"/>
  <c r="AH27" i="45"/>
  <c r="AG27" i="45"/>
  <c r="AF27" i="45"/>
  <c r="AE27" i="45"/>
  <c r="AD27" i="45"/>
  <c r="AC27" i="45"/>
  <c r="AB27" i="45"/>
  <c r="AA27" i="45"/>
  <c r="Z27" i="45"/>
  <c r="Y27" i="45"/>
  <c r="X27" i="45"/>
  <c r="W27" i="45"/>
  <c r="V27" i="45"/>
  <c r="U27" i="45"/>
  <c r="T27" i="45"/>
  <c r="S27" i="45"/>
  <c r="R27" i="45"/>
  <c r="Q27" i="45"/>
  <c r="P27" i="45"/>
  <c r="O27" i="45"/>
  <c r="N27" i="45"/>
  <c r="M27" i="45"/>
  <c r="L27" i="45"/>
  <c r="K27" i="45"/>
  <c r="J27" i="45"/>
  <c r="I27" i="45"/>
  <c r="H27" i="45"/>
  <c r="G27" i="45"/>
  <c r="F27" i="45"/>
  <c r="E27" i="45"/>
  <c r="D27" i="45"/>
  <c r="AM26" i="45"/>
  <c r="AL26" i="45"/>
  <c r="AK26" i="45"/>
  <c r="AJ26" i="45"/>
  <c r="AI26" i="45"/>
  <c r="AH26" i="45"/>
  <c r="AG26" i="45"/>
  <c r="AF26" i="45"/>
  <c r="AE26" i="45"/>
  <c r="AD26" i="45"/>
  <c r="AC26" i="45"/>
  <c r="AB26" i="45"/>
  <c r="AA26" i="45"/>
  <c r="Z26" i="45"/>
  <c r="Y26" i="45"/>
  <c r="X26" i="45"/>
  <c r="W26" i="45"/>
  <c r="V26" i="45"/>
  <c r="U26" i="45"/>
  <c r="T26" i="45"/>
  <c r="S26" i="45"/>
  <c r="R26" i="45"/>
  <c r="Q26" i="45"/>
  <c r="P26" i="45"/>
  <c r="O26" i="45"/>
  <c r="N26" i="45"/>
  <c r="M26" i="45"/>
  <c r="L26" i="45"/>
  <c r="K26" i="45"/>
  <c r="J26" i="45"/>
  <c r="I26" i="45"/>
  <c r="H26" i="45"/>
  <c r="G26" i="45"/>
  <c r="F26" i="45"/>
  <c r="E26" i="45"/>
  <c r="D26" i="45"/>
  <c r="AM25" i="45"/>
  <c r="AL25" i="45"/>
  <c r="AK25" i="45"/>
  <c r="AJ25" i="45"/>
  <c r="AI25" i="45"/>
  <c r="AH25" i="45"/>
  <c r="AG25" i="45"/>
  <c r="AF25" i="45"/>
  <c r="AE25" i="45"/>
  <c r="AD25" i="45"/>
  <c r="AC25" i="45"/>
  <c r="AB25" i="45"/>
  <c r="AA25" i="45"/>
  <c r="Z25" i="45"/>
  <c r="Y25" i="45"/>
  <c r="X25" i="45"/>
  <c r="W25" i="45"/>
  <c r="V25" i="45"/>
  <c r="U25" i="45"/>
  <c r="T25" i="45"/>
  <c r="S25" i="45"/>
  <c r="R25" i="45"/>
  <c r="Q25" i="45"/>
  <c r="P25" i="45"/>
  <c r="O25" i="45"/>
  <c r="N25" i="45"/>
  <c r="M25" i="45"/>
  <c r="L25" i="45"/>
  <c r="K25" i="45"/>
  <c r="J25" i="45"/>
  <c r="I25" i="45"/>
  <c r="H25" i="45"/>
  <c r="G25" i="45"/>
  <c r="F25" i="45"/>
  <c r="E25" i="45"/>
  <c r="D25" i="45"/>
  <c r="AM24" i="45"/>
  <c r="AL24" i="45"/>
  <c r="AK24" i="45"/>
  <c r="AJ24" i="45"/>
  <c r="AI24" i="45"/>
  <c r="AH24" i="45"/>
  <c r="AG24" i="45"/>
  <c r="AF24" i="45"/>
  <c r="AE24" i="45"/>
  <c r="AD24" i="45"/>
  <c r="AC24" i="45"/>
  <c r="AB24" i="45"/>
  <c r="AA24" i="45"/>
  <c r="Z24" i="45"/>
  <c r="Y24" i="45"/>
  <c r="X24" i="45"/>
  <c r="W24" i="45"/>
  <c r="V24" i="45"/>
  <c r="U24" i="45"/>
  <c r="T24" i="45"/>
  <c r="S24" i="45"/>
  <c r="R24" i="45"/>
  <c r="Q24" i="45"/>
  <c r="P24" i="45"/>
  <c r="O24" i="45"/>
  <c r="N24" i="45"/>
  <c r="M24" i="45"/>
  <c r="L24" i="45"/>
  <c r="K24" i="45"/>
  <c r="J24" i="45"/>
  <c r="I24" i="45"/>
  <c r="H24" i="45"/>
  <c r="G24" i="45"/>
  <c r="F24" i="45"/>
  <c r="E24" i="45"/>
  <c r="D24" i="45"/>
  <c r="AM23" i="45"/>
  <c r="AL23" i="45"/>
  <c r="AK23" i="45"/>
  <c r="AJ23" i="45"/>
  <c r="AI23" i="45"/>
  <c r="AH23" i="45"/>
  <c r="AG23" i="45"/>
  <c r="AF23" i="45"/>
  <c r="AE23" i="45"/>
  <c r="AD23" i="45"/>
  <c r="AC23" i="45"/>
  <c r="AB23" i="45"/>
  <c r="AA23" i="45"/>
  <c r="Z23" i="45"/>
  <c r="Y23" i="45"/>
  <c r="X23" i="45"/>
  <c r="W23" i="45"/>
  <c r="V23" i="45"/>
  <c r="U23" i="45"/>
  <c r="T23" i="45"/>
  <c r="S23" i="45"/>
  <c r="R23" i="45"/>
  <c r="Q23" i="45"/>
  <c r="P23" i="45"/>
  <c r="O23" i="45"/>
  <c r="N23" i="45"/>
  <c r="M23" i="45"/>
  <c r="L23" i="45"/>
  <c r="K23" i="45"/>
  <c r="J23" i="45"/>
  <c r="I23" i="45"/>
  <c r="H23" i="45"/>
  <c r="G23" i="45"/>
  <c r="F23" i="45"/>
  <c r="E23" i="45"/>
  <c r="D23" i="45"/>
  <c r="AM22" i="45"/>
  <c r="AL22" i="45"/>
  <c r="AK22" i="45"/>
  <c r="AJ22" i="45"/>
  <c r="AI22" i="45"/>
  <c r="AH22" i="45"/>
  <c r="AG22" i="45"/>
  <c r="AF22" i="45"/>
  <c r="AE22" i="45"/>
  <c r="AD22" i="45"/>
  <c r="AC22" i="45"/>
  <c r="AB22" i="45"/>
  <c r="AA22" i="45"/>
  <c r="Z22" i="45"/>
  <c r="Y22" i="45"/>
  <c r="X22" i="45"/>
  <c r="W22" i="45"/>
  <c r="V22" i="45"/>
  <c r="U22" i="45"/>
  <c r="T22" i="45"/>
  <c r="S22" i="45"/>
  <c r="R22" i="45"/>
  <c r="Q22" i="45"/>
  <c r="P22" i="45"/>
  <c r="O22" i="45"/>
  <c r="N22" i="45"/>
  <c r="M22" i="45"/>
  <c r="L22" i="45"/>
  <c r="K22" i="45"/>
  <c r="J22" i="45"/>
  <c r="I22" i="45"/>
  <c r="H22" i="45"/>
  <c r="G22" i="45"/>
  <c r="F22" i="45"/>
  <c r="E22" i="45"/>
  <c r="D22" i="45"/>
  <c r="AM21" i="45"/>
  <c r="AL21" i="45"/>
  <c r="AK21" i="45"/>
  <c r="AJ21" i="45"/>
  <c r="AI21" i="45"/>
  <c r="AH21" i="45"/>
  <c r="AG21" i="45"/>
  <c r="AF21" i="45"/>
  <c r="AE21" i="45"/>
  <c r="AD21" i="45"/>
  <c r="AC21" i="45"/>
  <c r="AB21" i="45"/>
  <c r="AA21" i="45"/>
  <c r="Z21" i="45"/>
  <c r="Y21" i="45"/>
  <c r="X21" i="45"/>
  <c r="W21" i="45"/>
  <c r="V21" i="45"/>
  <c r="U21" i="45"/>
  <c r="T21" i="45"/>
  <c r="S21" i="45"/>
  <c r="R21" i="45"/>
  <c r="Q21" i="45"/>
  <c r="P21" i="45"/>
  <c r="O21" i="45"/>
  <c r="N21" i="45"/>
  <c r="M21" i="45"/>
  <c r="L21" i="45"/>
  <c r="K21" i="45"/>
  <c r="J21" i="45"/>
  <c r="I21" i="45"/>
  <c r="H21" i="45"/>
  <c r="G21" i="45"/>
  <c r="F21" i="45"/>
  <c r="E21" i="45"/>
  <c r="D21" i="45"/>
  <c r="AM20" i="45"/>
  <c r="AL20" i="45"/>
  <c r="AK20" i="45"/>
  <c r="AJ20" i="45"/>
  <c r="AI20" i="45"/>
  <c r="AH20" i="45"/>
  <c r="AG20" i="45"/>
  <c r="AF20" i="45"/>
  <c r="AE20" i="45"/>
  <c r="AD20" i="45"/>
  <c r="AC20" i="45"/>
  <c r="AB20" i="45"/>
  <c r="AA20" i="45"/>
  <c r="Z20" i="45"/>
  <c r="Y20" i="45"/>
  <c r="X20" i="45"/>
  <c r="W20" i="45"/>
  <c r="V20" i="45"/>
  <c r="U20" i="45"/>
  <c r="T20" i="45"/>
  <c r="S20" i="45"/>
  <c r="R20" i="45"/>
  <c r="Q20" i="45"/>
  <c r="P20" i="45"/>
  <c r="O20" i="45"/>
  <c r="N20" i="45"/>
  <c r="M20" i="45"/>
  <c r="L20" i="45"/>
  <c r="K20" i="45"/>
  <c r="J20" i="45"/>
  <c r="I20" i="45"/>
  <c r="H20" i="45"/>
  <c r="G20" i="45"/>
  <c r="F20" i="45"/>
  <c r="E20" i="45"/>
  <c r="D20" i="45"/>
  <c r="AM19" i="45"/>
  <c r="AL19" i="45"/>
  <c r="AK19" i="45"/>
  <c r="AJ19" i="45"/>
  <c r="AI19" i="45"/>
  <c r="AH19" i="45"/>
  <c r="AG19" i="45"/>
  <c r="AF19" i="45"/>
  <c r="AE19" i="45"/>
  <c r="AD19" i="45"/>
  <c r="AC19" i="45"/>
  <c r="AB19" i="45"/>
  <c r="AA19" i="45"/>
  <c r="Z19" i="45"/>
  <c r="Y19" i="45"/>
  <c r="X19" i="45"/>
  <c r="W19" i="45"/>
  <c r="V19" i="45"/>
  <c r="U19" i="45"/>
  <c r="T19" i="45"/>
  <c r="S19" i="45"/>
  <c r="R19" i="45"/>
  <c r="Q19" i="45"/>
  <c r="P19" i="45"/>
  <c r="O19" i="45"/>
  <c r="N19" i="45"/>
  <c r="M19" i="45"/>
  <c r="L19" i="45"/>
  <c r="K19" i="45"/>
  <c r="J19" i="45"/>
  <c r="I19" i="45"/>
  <c r="H19" i="45"/>
  <c r="G19" i="45"/>
  <c r="F19" i="45"/>
  <c r="E19" i="45"/>
  <c r="D19" i="45"/>
  <c r="AM18" i="45"/>
  <c r="AL18" i="45"/>
  <c r="AK18" i="45"/>
  <c r="AJ18" i="45"/>
  <c r="AI18" i="45"/>
  <c r="AH18" i="45"/>
  <c r="AG18" i="45"/>
  <c r="AF18" i="45"/>
  <c r="AE18" i="45"/>
  <c r="AD18" i="45"/>
  <c r="AC18" i="45"/>
  <c r="AB18" i="45"/>
  <c r="AA18" i="45"/>
  <c r="Z18" i="45"/>
  <c r="Y18" i="45"/>
  <c r="X18" i="45"/>
  <c r="W18" i="45"/>
  <c r="V18" i="45"/>
  <c r="U18" i="45"/>
  <c r="T18" i="45"/>
  <c r="S18" i="45"/>
  <c r="R18" i="45"/>
  <c r="Q18" i="45"/>
  <c r="P18" i="45"/>
  <c r="O18" i="45"/>
  <c r="N18" i="45"/>
  <c r="M18" i="45"/>
  <c r="L18" i="45"/>
  <c r="K18" i="45"/>
  <c r="J18" i="45"/>
  <c r="I18" i="45"/>
  <c r="H18" i="45"/>
  <c r="G18" i="45"/>
  <c r="F18" i="45"/>
  <c r="E18" i="45"/>
  <c r="D18" i="45"/>
  <c r="AM17" i="45"/>
  <c r="AL17" i="45"/>
  <c r="AK17" i="45"/>
  <c r="AJ17" i="45"/>
  <c r="AI17" i="45"/>
  <c r="AH17" i="45"/>
  <c r="AG17" i="45"/>
  <c r="AF17" i="45"/>
  <c r="AE17" i="45"/>
  <c r="AD17" i="45"/>
  <c r="AC17" i="45"/>
  <c r="AB17" i="45"/>
  <c r="AA17" i="45"/>
  <c r="Z17" i="45"/>
  <c r="Y17" i="45"/>
  <c r="X17" i="45"/>
  <c r="W17" i="45"/>
  <c r="V17" i="45"/>
  <c r="U17" i="45"/>
  <c r="T17" i="45"/>
  <c r="S17" i="45"/>
  <c r="R17" i="45"/>
  <c r="Q17" i="45"/>
  <c r="P17" i="45"/>
  <c r="O17" i="45"/>
  <c r="N17" i="45"/>
  <c r="M17" i="45"/>
  <c r="L17" i="45"/>
  <c r="K17" i="45"/>
  <c r="J17" i="45"/>
  <c r="I17" i="45"/>
  <c r="H17" i="45"/>
  <c r="G17" i="45"/>
  <c r="F17" i="45"/>
  <c r="E17" i="45"/>
  <c r="D17" i="45"/>
  <c r="AM16" i="45"/>
  <c r="AL16" i="45"/>
  <c r="AK16" i="45"/>
  <c r="AJ16" i="45"/>
  <c r="AI16" i="45"/>
  <c r="AH16" i="45"/>
  <c r="AG16" i="45"/>
  <c r="AF16" i="45"/>
  <c r="AE16" i="45"/>
  <c r="AD16" i="45"/>
  <c r="AC16" i="45"/>
  <c r="AB16" i="45"/>
  <c r="AA16" i="45"/>
  <c r="Z16" i="45"/>
  <c r="Y16" i="45"/>
  <c r="X16" i="45"/>
  <c r="W16" i="45"/>
  <c r="V16" i="45"/>
  <c r="U16" i="45"/>
  <c r="T16" i="45"/>
  <c r="S16" i="45"/>
  <c r="R16" i="45"/>
  <c r="Q16" i="45"/>
  <c r="P16" i="45"/>
  <c r="O16" i="45"/>
  <c r="N16" i="45"/>
  <c r="M16" i="45"/>
  <c r="L16" i="45"/>
  <c r="K16" i="45"/>
  <c r="J16" i="45"/>
  <c r="I16" i="45"/>
  <c r="H16" i="45"/>
  <c r="G16" i="45"/>
  <c r="F16" i="45"/>
  <c r="E16" i="45"/>
  <c r="D16" i="45"/>
  <c r="AM15" i="45"/>
  <c r="AL15" i="45"/>
  <c r="AK15" i="45"/>
  <c r="AJ15" i="45"/>
  <c r="AI15" i="45"/>
  <c r="AH15" i="45"/>
  <c r="AG15" i="45"/>
  <c r="AF15" i="45"/>
  <c r="AE15" i="45"/>
  <c r="AD15" i="45"/>
  <c r="AC15" i="45"/>
  <c r="AB15" i="45"/>
  <c r="AA15" i="45"/>
  <c r="Z15" i="45"/>
  <c r="Y15" i="45"/>
  <c r="X15" i="45"/>
  <c r="W15" i="45"/>
  <c r="V15" i="45"/>
  <c r="U15" i="45"/>
  <c r="T15" i="45"/>
  <c r="S15" i="45"/>
  <c r="R15" i="45"/>
  <c r="Q15" i="45"/>
  <c r="P15" i="45"/>
  <c r="O15" i="45"/>
  <c r="N15" i="45"/>
  <c r="M15" i="45"/>
  <c r="L15" i="45"/>
  <c r="K15" i="45"/>
  <c r="J15" i="45"/>
  <c r="I15" i="45"/>
  <c r="H15" i="45"/>
  <c r="G15" i="45"/>
  <c r="F15" i="45"/>
  <c r="E15" i="45"/>
  <c r="D15" i="45"/>
  <c r="AM14" i="45"/>
  <c r="AL14" i="45"/>
  <c r="AK14" i="45"/>
  <c r="AJ14" i="45"/>
  <c r="AI14" i="45"/>
  <c r="AH14" i="45"/>
  <c r="AG14" i="45"/>
  <c r="AF14" i="45"/>
  <c r="AE14" i="45"/>
  <c r="AD14" i="45"/>
  <c r="AC14" i="45"/>
  <c r="AB14" i="45"/>
  <c r="AA14" i="45"/>
  <c r="Z14" i="45"/>
  <c r="Y14" i="45"/>
  <c r="X14" i="45"/>
  <c r="W14" i="45"/>
  <c r="V14" i="45"/>
  <c r="U14" i="45"/>
  <c r="T14" i="45"/>
  <c r="S14" i="45"/>
  <c r="R14" i="45"/>
  <c r="Q14" i="45"/>
  <c r="P14" i="45"/>
  <c r="O14" i="45"/>
  <c r="N14" i="45"/>
  <c r="M14" i="45"/>
  <c r="L14" i="45"/>
  <c r="K14" i="45"/>
  <c r="J14" i="45"/>
  <c r="I14" i="45"/>
  <c r="H14" i="45"/>
  <c r="G14" i="45"/>
  <c r="F14" i="45"/>
  <c r="E14" i="45"/>
  <c r="D14" i="45"/>
  <c r="AM13" i="45"/>
  <c r="AL13" i="45"/>
  <c r="AK13" i="45"/>
  <c r="AJ13" i="45"/>
  <c r="AI13" i="45"/>
  <c r="AH13" i="45"/>
  <c r="AG13" i="45"/>
  <c r="AF13" i="45"/>
  <c r="AE13" i="45"/>
  <c r="AD13" i="45"/>
  <c r="AC13" i="45"/>
  <c r="AB13" i="45"/>
  <c r="AA13" i="45"/>
  <c r="Z13" i="45"/>
  <c r="Y13" i="45"/>
  <c r="X13" i="45"/>
  <c r="W13" i="45"/>
  <c r="V13" i="45"/>
  <c r="U13" i="45"/>
  <c r="T13" i="45"/>
  <c r="S13" i="45"/>
  <c r="R13" i="45"/>
  <c r="Q13" i="45"/>
  <c r="P13" i="45"/>
  <c r="O13" i="45"/>
  <c r="N13" i="45"/>
  <c r="M13" i="45"/>
  <c r="L13" i="45"/>
  <c r="K13" i="45"/>
  <c r="J13" i="45"/>
  <c r="I13" i="45"/>
  <c r="H13" i="45"/>
  <c r="G13" i="45"/>
  <c r="F13" i="45"/>
  <c r="E13" i="45"/>
  <c r="D13" i="45"/>
  <c r="AM12" i="45"/>
  <c r="AL12" i="45"/>
  <c r="AK12" i="45"/>
  <c r="AJ12" i="45"/>
  <c r="AI12" i="45"/>
  <c r="AH12" i="45"/>
  <c r="AG12" i="45"/>
  <c r="AF12" i="45"/>
  <c r="AE12" i="45"/>
  <c r="AD12" i="45"/>
  <c r="AC12" i="45"/>
  <c r="AB12" i="45"/>
  <c r="AA12" i="45"/>
  <c r="Z12" i="45"/>
  <c r="Y12" i="45"/>
  <c r="X12" i="45"/>
  <c r="W12" i="45"/>
  <c r="V12" i="45"/>
  <c r="U12" i="45"/>
  <c r="T12" i="45"/>
  <c r="S12" i="45"/>
  <c r="R12" i="45"/>
  <c r="Q12" i="45"/>
  <c r="P12" i="45"/>
  <c r="O12" i="45"/>
  <c r="N12" i="45"/>
  <c r="M12" i="45"/>
  <c r="L12" i="45"/>
  <c r="K12" i="45"/>
  <c r="J12" i="45"/>
  <c r="I12" i="45"/>
  <c r="H12" i="45"/>
  <c r="G12" i="45"/>
  <c r="F12" i="45"/>
  <c r="E12" i="45"/>
  <c r="D12" i="45"/>
  <c r="AM42" i="43"/>
  <c r="AL42" i="43"/>
  <c r="AK42" i="43"/>
  <c r="AJ42" i="43"/>
  <c r="AI42" i="43"/>
  <c r="AH42" i="43"/>
  <c r="AG42" i="43"/>
  <c r="AF42" i="43"/>
  <c r="AE42" i="43"/>
  <c r="AD42" i="43"/>
  <c r="AC42" i="43"/>
  <c r="AB42" i="43"/>
  <c r="AA42" i="43"/>
  <c r="Z42" i="43"/>
  <c r="Y42" i="43"/>
  <c r="X42" i="43"/>
  <c r="W42" i="43"/>
  <c r="V42" i="43"/>
  <c r="U42" i="43"/>
  <c r="T42" i="43"/>
  <c r="S42" i="43"/>
  <c r="R42" i="43"/>
  <c r="Q42" i="43"/>
  <c r="P42" i="43"/>
  <c r="O42" i="43"/>
  <c r="N42" i="43"/>
  <c r="M42" i="43"/>
  <c r="L42" i="43"/>
  <c r="K42" i="43"/>
  <c r="J42" i="43"/>
  <c r="I42" i="43"/>
  <c r="H42" i="43"/>
  <c r="G42" i="43"/>
  <c r="F42" i="43"/>
  <c r="E42" i="43"/>
  <c r="D42" i="43"/>
  <c r="AM41" i="43"/>
  <c r="AL41" i="43"/>
  <c r="AK41" i="43"/>
  <c r="AJ41" i="43"/>
  <c r="AI41" i="43"/>
  <c r="AH41" i="43"/>
  <c r="AG41" i="43"/>
  <c r="AF41" i="43"/>
  <c r="AE41" i="43"/>
  <c r="AD41" i="43"/>
  <c r="AC41" i="43"/>
  <c r="AB41" i="43"/>
  <c r="AA41" i="43"/>
  <c r="Z41" i="43"/>
  <c r="Y41" i="43"/>
  <c r="X41" i="43"/>
  <c r="W41" i="43"/>
  <c r="V41" i="43"/>
  <c r="U41" i="43"/>
  <c r="T41" i="43"/>
  <c r="S41" i="43"/>
  <c r="R41" i="43"/>
  <c r="Q41" i="43"/>
  <c r="P41" i="43"/>
  <c r="O41" i="43"/>
  <c r="N41" i="43"/>
  <c r="M41" i="43"/>
  <c r="L41" i="43"/>
  <c r="K41" i="43"/>
  <c r="J41" i="43"/>
  <c r="I41" i="43"/>
  <c r="H41" i="43"/>
  <c r="G41" i="43"/>
  <c r="F41" i="43"/>
  <c r="E41" i="43"/>
  <c r="D41" i="43"/>
  <c r="AM40" i="43"/>
  <c r="AL40" i="43"/>
  <c r="AK40" i="43"/>
  <c r="AJ40" i="43"/>
  <c r="AI40" i="43"/>
  <c r="AH40" i="43"/>
  <c r="AG40" i="43"/>
  <c r="AF40" i="43"/>
  <c r="AE40" i="43"/>
  <c r="AD40" i="43"/>
  <c r="AC40" i="43"/>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AM39" i="43"/>
  <c r="AL39" i="43"/>
  <c r="AK39" i="43"/>
  <c r="AJ39" i="43"/>
  <c r="AI39" i="43"/>
  <c r="AH39" i="43"/>
  <c r="AG39" i="43"/>
  <c r="AF39" i="43"/>
  <c r="AE39" i="43"/>
  <c r="AD39" i="43"/>
  <c r="AC39"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AM38" i="43"/>
  <c r="AL38" i="43"/>
  <c r="AK38" i="43"/>
  <c r="AJ38" i="43"/>
  <c r="AI38" i="43"/>
  <c r="AH38" i="43"/>
  <c r="AG38" i="43"/>
  <c r="AF38" i="43"/>
  <c r="AE38" i="43"/>
  <c r="AD38" i="43"/>
  <c r="AC38" i="43"/>
  <c r="AB38" i="43"/>
  <c r="AA38" i="43"/>
  <c r="Z38" i="43"/>
  <c r="Y38" i="43"/>
  <c r="X38" i="43"/>
  <c r="W38" i="43"/>
  <c r="V38" i="43"/>
  <c r="U38" i="43"/>
  <c r="T38" i="43"/>
  <c r="S38" i="43"/>
  <c r="R38" i="43"/>
  <c r="Q38" i="43"/>
  <c r="P38" i="43"/>
  <c r="O38" i="43"/>
  <c r="N38" i="43"/>
  <c r="M38" i="43"/>
  <c r="L38" i="43"/>
  <c r="K38" i="43"/>
  <c r="J38" i="43"/>
  <c r="I38" i="43"/>
  <c r="H38" i="43"/>
  <c r="G38" i="43"/>
  <c r="F38" i="43"/>
  <c r="E38" i="43"/>
  <c r="D38" i="43"/>
  <c r="AM37" i="43"/>
  <c r="AL37" i="43"/>
  <c r="AK37" i="43"/>
  <c r="AJ37" i="43"/>
  <c r="AI37" i="43"/>
  <c r="AH37" i="43"/>
  <c r="AG37" i="43"/>
  <c r="AF37" i="43"/>
  <c r="AE37" i="43"/>
  <c r="AD37" i="43"/>
  <c r="AC37" i="43"/>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AM36" i="43"/>
  <c r="AL36" i="43"/>
  <c r="AK36" i="43"/>
  <c r="AJ36" i="43"/>
  <c r="AI36" i="43"/>
  <c r="AH36" i="43"/>
  <c r="AG36" i="43"/>
  <c r="AF36" i="43"/>
  <c r="AE36" i="43"/>
  <c r="AD36" i="43"/>
  <c r="AC36" i="43"/>
  <c r="AB36" i="43"/>
  <c r="AA36" i="43"/>
  <c r="Z36" i="43"/>
  <c r="Y36" i="43"/>
  <c r="X36" i="43"/>
  <c r="W36" i="43"/>
  <c r="V36" i="43"/>
  <c r="U36" i="43"/>
  <c r="T36" i="43"/>
  <c r="S36" i="43"/>
  <c r="R36" i="43"/>
  <c r="Q36" i="43"/>
  <c r="P36" i="43"/>
  <c r="O36" i="43"/>
  <c r="N36" i="43"/>
  <c r="M36" i="43"/>
  <c r="L36" i="43"/>
  <c r="K36" i="43"/>
  <c r="J36" i="43"/>
  <c r="I36" i="43"/>
  <c r="H36" i="43"/>
  <c r="G36" i="43"/>
  <c r="F36" i="43"/>
  <c r="E36" i="43"/>
  <c r="D36" i="43"/>
  <c r="AM35" i="43"/>
  <c r="AL35" i="43"/>
  <c r="AK35" i="43"/>
  <c r="AJ35" i="43"/>
  <c r="AI35" i="43"/>
  <c r="AH35" i="43"/>
  <c r="AG35" i="43"/>
  <c r="AF35" i="43"/>
  <c r="AE35" i="43"/>
  <c r="AD35" i="43"/>
  <c r="AC35"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AM34" i="43"/>
  <c r="AL34" i="43"/>
  <c r="AK34" i="43"/>
  <c r="AJ34" i="43"/>
  <c r="AI34" i="43"/>
  <c r="AH34" i="43"/>
  <c r="AG34" i="43"/>
  <c r="AF34" i="43"/>
  <c r="AE34" i="43"/>
  <c r="AD34" i="43"/>
  <c r="AC34" i="43"/>
  <c r="AB34" i="43"/>
  <c r="AA34" i="43"/>
  <c r="Z34" i="43"/>
  <c r="Y34" i="43"/>
  <c r="X34" i="43"/>
  <c r="W34" i="43"/>
  <c r="V34" i="43"/>
  <c r="U34" i="43"/>
  <c r="T34" i="43"/>
  <c r="S34" i="43"/>
  <c r="R34" i="43"/>
  <c r="Q34" i="43"/>
  <c r="P34" i="43"/>
  <c r="O34" i="43"/>
  <c r="N34" i="43"/>
  <c r="M34" i="43"/>
  <c r="L34" i="43"/>
  <c r="K34" i="43"/>
  <c r="J34" i="43"/>
  <c r="I34" i="43"/>
  <c r="H34" i="43"/>
  <c r="G34" i="43"/>
  <c r="F34" i="43"/>
  <c r="E34" i="43"/>
  <c r="D34" i="43"/>
  <c r="AM33" i="43"/>
  <c r="AL33" i="43"/>
  <c r="AK33" i="43"/>
  <c r="AJ33" i="43"/>
  <c r="AI33" i="43"/>
  <c r="AH33" i="43"/>
  <c r="AG33" i="43"/>
  <c r="AF33" i="43"/>
  <c r="AE33" i="43"/>
  <c r="AD33" i="43"/>
  <c r="AC33"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AM32" i="43"/>
  <c r="AL32" i="43"/>
  <c r="AK32" i="43"/>
  <c r="AJ32" i="43"/>
  <c r="AI32" i="43"/>
  <c r="AH32" i="43"/>
  <c r="AG32" i="43"/>
  <c r="AF32" i="43"/>
  <c r="AE32" i="43"/>
  <c r="AD32" i="43"/>
  <c r="AC32" i="43"/>
  <c r="AB32" i="43"/>
  <c r="AA32" i="43"/>
  <c r="Z32" i="43"/>
  <c r="Y32" i="43"/>
  <c r="X32" i="43"/>
  <c r="W32" i="43"/>
  <c r="V32" i="43"/>
  <c r="U32" i="43"/>
  <c r="T32" i="43"/>
  <c r="S32" i="43"/>
  <c r="R32" i="43"/>
  <c r="Q32" i="43"/>
  <c r="P32" i="43"/>
  <c r="O32" i="43"/>
  <c r="N32" i="43"/>
  <c r="M32" i="43"/>
  <c r="L32" i="43"/>
  <c r="K32" i="43"/>
  <c r="J32" i="43"/>
  <c r="I32" i="43"/>
  <c r="H32" i="43"/>
  <c r="G32" i="43"/>
  <c r="F32" i="43"/>
  <c r="E32" i="43"/>
  <c r="D32"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F31" i="43"/>
  <c r="E31" i="43"/>
  <c r="D31" i="43"/>
  <c r="AM30" i="43"/>
  <c r="AL30" i="43"/>
  <c r="AK30" i="43"/>
  <c r="AJ30" i="43"/>
  <c r="AI30" i="43"/>
  <c r="AH30" i="43"/>
  <c r="AG30" i="43"/>
  <c r="AF30" i="43"/>
  <c r="AE30" i="43"/>
  <c r="AD30" i="43"/>
  <c r="AC30" i="43"/>
  <c r="AB30" i="43"/>
  <c r="AA30" i="43"/>
  <c r="Z30" i="43"/>
  <c r="Y30" i="43"/>
  <c r="X30" i="43"/>
  <c r="W30" i="43"/>
  <c r="V30" i="43"/>
  <c r="U30" i="43"/>
  <c r="T30" i="43"/>
  <c r="S30" i="43"/>
  <c r="R30" i="43"/>
  <c r="Q30" i="43"/>
  <c r="P30" i="43"/>
  <c r="O30" i="43"/>
  <c r="N30" i="43"/>
  <c r="M30" i="43"/>
  <c r="L30" i="43"/>
  <c r="K30" i="43"/>
  <c r="J30" i="43"/>
  <c r="I30" i="43"/>
  <c r="H30" i="43"/>
  <c r="G30" i="43"/>
  <c r="F30" i="43"/>
  <c r="E30" i="43"/>
  <c r="D30"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9" i="43"/>
  <c r="AM28" i="43"/>
  <c r="AL28" i="43"/>
  <c r="AK28" i="43"/>
  <c r="AJ28" i="43"/>
  <c r="AI28" i="43"/>
  <c r="AH28" i="43"/>
  <c r="AG28" i="43"/>
  <c r="AF28" i="43"/>
  <c r="AE28" i="43"/>
  <c r="AD28" i="43"/>
  <c r="AC28" i="43"/>
  <c r="AB28" i="43"/>
  <c r="AA28" i="43"/>
  <c r="Z28" i="43"/>
  <c r="Y28" i="43"/>
  <c r="X28" i="43"/>
  <c r="W28" i="43"/>
  <c r="V28" i="43"/>
  <c r="U28" i="43"/>
  <c r="T28" i="43"/>
  <c r="S28" i="43"/>
  <c r="R28" i="43"/>
  <c r="Q28" i="43"/>
  <c r="P28" i="43"/>
  <c r="O28" i="43"/>
  <c r="N28" i="43"/>
  <c r="M28" i="43"/>
  <c r="L28" i="43"/>
  <c r="K28" i="43"/>
  <c r="J28" i="43"/>
  <c r="I28" i="43"/>
  <c r="H28" i="43"/>
  <c r="G28" i="43"/>
  <c r="F28" i="43"/>
  <c r="E28" i="43"/>
  <c r="D28" i="43"/>
  <c r="AM27" i="43"/>
  <c r="AL27" i="43"/>
  <c r="AK27" i="43"/>
  <c r="AJ27" i="43"/>
  <c r="AI27" i="43"/>
  <c r="AH27" i="43"/>
  <c r="AG27" i="43"/>
  <c r="AF27" i="43"/>
  <c r="AE27" i="43"/>
  <c r="AD27" i="43"/>
  <c r="AC27" i="43"/>
  <c r="AB27" i="43"/>
  <c r="AA27" i="43"/>
  <c r="Z27" i="43"/>
  <c r="Y27" i="43"/>
  <c r="X27" i="43"/>
  <c r="W27" i="43"/>
  <c r="V27" i="43"/>
  <c r="U27" i="43"/>
  <c r="T27" i="43"/>
  <c r="S27" i="43"/>
  <c r="R27" i="43"/>
  <c r="Q27" i="43"/>
  <c r="P27" i="43"/>
  <c r="O27" i="43"/>
  <c r="N27" i="43"/>
  <c r="M27" i="43"/>
  <c r="L27" i="43"/>
  <c r="K27" i="43"/>
  <c r="J27" i="43"/>
  <c r="I27" i="43"/>
  <c r="H27" i="43"/>
  <c r="G27" i="43"/>
  <c r="F27" i="43"/>
  <c r="E27" i="43"/>
  <c r="D27" i="43"/>
  <c r="AM26" i="43"/>
  <c r="AL26" i="43"/>
  <c r="AK26" i="43"/>
  <c r="AJ26" i="43"/>
  <c r="AI26" i="43"/>
  <c r="AH26" i="43"/>
  <c r="AG26" i="43"/>
  <c r="AF26" i="43"/>
  <c r="AE26" i="43"/>
  <c r="AD26" i="43"/>
  <c r="AC26" i="43"/>
  <c r="AB26" i="43"/>
  <c r="AA26" i="43"/>
  <c r="Z26" i="43"/>
  <c r="Y26" i="43"/>
  <c r="X26" i="43"/>
  <c r="W26" i="43"/>
  <c r="V26" i="43"/>
  <c r="U26" i="43"/>
  <c r="T26" i="43"/>
  <c r="S26" i="43"/>
  <c r="R26" i="43"/>
  <c r="Q26" i="43"/>
  <c r="P26" i="43"/>
  <c r="O26" i="43"/>
  <c r="N26" i="43"/>
  <c r="M26" i="43"/>
  <c r="L26" i="43"/>
  <c r="K26" i="43"/>
  <c r="J26" i="43"/>
  <c r="I26" i="43"/>
  <c r="H26" i="43"/>
  <c r="G26" i="43"/>
  <c r="F26" i="43"/>
  <c r="E26" i="43"/>
  <c r="D26" i="43"/>
  <c r="AM25" i="43"/>
  <c r="AL25" i="43"/>
  <c r="AK25" i="43"/>
  <c r="AJ25" i="43"/>
  <c r="AI25" i="43"/>
  <c r="AH25" i="43"/>
  <c r="AG25" i="43"/>
  <c r="AF25" i="43"/>
  <c r="AE25" i="43"/>
  <c r="AD25" i="43"/>
  <c r="AC25" i="43"/>
  <c r="AB25" i="43"/>
  <c r="AA25" i="43"/>
  <c r="Z25" i="43"/>
  <c r="Y25" i="43"/>
  <c r="X25" i="43"/>
  <c r="W25" i="43"/>
  <c r="V25" i="43"/>
  <c r="U25" i="43"/>
  <c r="T25" i="43"/>
  <c r="S25" i="43"/>
  <c r="R25" i="43"/>
  <c r="Q25" i="43"/>
  <c r="P25" i="43"/>
  <c r="O25" i="43"/>
  <c r="N25" i="43"/>
  <c r="M25" i="43"/>
  <c r="L25" i="43"/>
  <c r="K25" i="43"/>
  <c r="J25" i="43"/>
  <c r="I25" i="43"/>
  <c r="H25" i="43"/>
  <c r="G25" i="43"/>
  <c r="F25" i="43"/>
  <c r="E25" i="43"/>
  <c r="D25" i="43"/>
  <c r="AM24" i="43"/>
  <c r="AL24" i="43"/>
  <c r="AK24" i="43"/>
  <c r="AJ24" i="43"/>
  <c r="AI24" i="43"/>
  <c r="AH24" i="43"/>
  <c r="AG24" i="43"/>
  <c r="AF24" i="43"/>
  <c r="AE24" i="43"/>
  <c r="AD24" i="43"/>
  <c r="AC24" i="43"/>
  <c r="AB24" i="43"/>
  <c r="AA24" i="43"/>
  <c r="Z24" i="43"/>
  <c r="Y24" i="43"/>
  <c r="X24" i="43"/>
  <c r="W24" i="43"/>
  <c r="V24" i="43"/>
  <c r="U24" i="43"/>
  <c r="T24" i="43"/>
  <c r="S24" i="43"/>
  <c r="R24" i="43"/>
  <c r="Q24" i="43"/>
  <c r="P24" i="43"/>
  <c r="O24" i="43"/>
  <c r="N24" i="43"/>
  <c r="M24" i="43"/>
  <c r="L24" i="43"/>
  <c r="K24" i="43"/>
  <c r="J24" i="43"/>
  <c r="I24" i="43"/>
  <c r="H24" i="43"/>
  <c r="G24" i="43"/>
  <c r="F24" i="43"/>
  <c r="E24" i="43"/>
  <c r="D24" i="43"/>
  <c r="AM23" i="43"/>
  <c r="AL23" i="43"/>
  <c r="AK23" i="43"/>
  <c r="AJ23" i="43"/>
  <c r="AI23" i="43"/>
  <c r="AH23" i="43"/>
  <c r="AG23" i="43"/>
  <c r="AF23" i="43"/>
  <c r="AE23" i="43"/>
  <c r="AD23" i="43"/>
  <c r="AC23" i="43"/>
  <c r="AB23" i="43"/>
  <c r="AA23" i="43"/>
  <c r="Z23" i="43"/>
  <c r="Y23" i="43"/>
  <c r="X23" i="43"/>
  <c r="W23" i="43"/>
  <c r="V23" i="43"/>
  <c r="U23" i="43"/>
  <c r="T23" i="43"/>
  <c r="S23" i="43"/>
  <c r="R23" i="43"/>
  <c r="Q23" i="43"/>
  <c r="P23" i="43"/>
  <c r="O23" i="43"/>
  <c r="N23" i="43"/>
  <c r="M23" i="43"/>
  <c r="L23" i="43"/>
  <c r="K23" i="43"/>
  <c r="J23" i="43"/>
  <c r="I23" i="43"/>
  <c r="H23" i="43"/>
  <c r="G23" i="43"/>
  <c r="F23" i="43"/>
  <c r="E23" i="43"/>
  <c r="D23"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G22" i="43"/>
  <c r="F22" i="43"/>
  <c r="E22" i="43"/>
  <c r="D22" i="43"/>
  <c r="AM21" i="43"/>
  <c r="AL21" i="43"/>
  <c r="AK21" i="43"/>
  <c r="AJ21" i="43"/>
  <c r="AI21" i="43"/>
  <c r="AH21" i="43"/>
  <c r="AG21" i="43"/>
  <c r="AF21" i="43"/>
  <c r="AE21" i="43"/>
  <c r="AD21" i="43"/>
  <c r="AC21" i="43"/>
  <c r="AB21" i="43"/>
  <c r="AA21" i="43"/>
  <c r="Z21" i="43"/>
  <c r="Y21" i="43"/>
  <c r="X21" i="43"/>
  <c r="W21" i="43"/>
  <c r="V21" i="43"/>
  <c r="U21" i="43"/>
  <c r="T21" i="43"/>
  <c r="S21" i="43"/>
  <c r="R21" i="43"/>
  <c r="Q21" i="43"/>
  <c r="P21" i="43"/>
  <c r="O21" i="43"/>
  <c r="N21" i="43"/>
  <c r="M21" i="43"/>
  <c r="L21" i="43"/>
  <c r="K21" i="43"/>
  <c r="J21" i="43"/>
  <c r="I21" i="43"/>
  <c r="H21" i="43"/>
  <c r="G21" i="43"/>
  <c r="F21" i="43"/>
  <c r="E21" i="43"/>
  <c r="D21" i="43"/>
  <c r="AM20" i="43"/>
  <c r="AL20" i="43"/>
  <c r="AK20" i="43"/>
  <c r="AJ20" i="43"/>
  <c r="AI20" i="43"/>
  <c r="AH20" i="43"/>
  <c r="AG20" i="43"/>
  <c r="AF20" i="43"/>
  <c r="AE20" i="43"/>
  <c r="AD20" i="43"/>
  <c r="AC20" i="43"/>
  <c r="AB20" i="43"/>
  <c r="AA20" i="43"/>
  <c r="Z20" i="43"/>
  <c r="Y20" i="43"/>
  <c r="X20" i="43"/>
  <c r="W20" i="43"/>
  <c r="V20" i="43"/>
  <c r="U20" i="43"/>
  <c r="T20" i="43"/>
  <c r="S20" i="43"/>
  <c r="R20" i="43"/>
  <c r="Q20" i="43"/>
  <c r="P20" i="43"/>
  <c r="O20" i="43"/>
  <c r="N20" i="43"/>
  <c r="M20" i="43"/>
  <c r="L20" i="43"/>
  <c r="K20" i="43"/>
  <c r="J20" i="43"/>
  <c r="I20" i="43"/>
  <c r="H20" i="43"/>
  <c r="G20" i="43"/>
  <c r="F20" i="43"/>
  <c r="E20" i="43"/>
  <c r="D20" i="43"/>
  <c r="AM19" i="43"/>
  <c r="AL19" i="43"/>
  <c r="AK19" i="43"/>
  <c r="AJ19" i="43"/>
  <c r="AI19" i="43"/>
  <c r="AH19" i="43"/>
  <c r="AG19" i="43"/>
  <c r="AF19" i="43"/>
  <c r="AE19" i="43"/>
  <c r="AD19" i="43"/>
  <c r="AC19" i="43"/>
  <c r="AB19" i="43"/>
  <c r="AA19" i="43"/>
  <c r="Z19" i="43"/>
  <c r="Y19" i="43"/>
  <c r="X19" i="43"/>
  <c r="W19" i="43"/>
  <c r="V19" i="43"/>
  <c r="U19" i="43"/>
  <c r="T19" i="43"/>
  <c r="S19" i="43"/>
  <c r="R19" i="43"/>
  <c r="Q19" i="43"/>
  <c r="P19" i="43"/>
  <c r="O19" i="43"/>
  <c r="N19" i="43"/>
  <c r="M19" i="43"/>
  <c r="L19" i="43"/>
  <c r="K19" i="43"/>
  <c r="J19" i="43"/>
  <c r="I19" i="43"/>
  <c r="H19" i="43"/>
  <c r="G19" i="43"/>
  <c r="F19" i="43"/>
  <c r="E19" i="43"/>
  <c r="D19" i="43"/>
  <c r="AM18" i="43"/>
  <c r="AL18" i="43"/>
  <c r="AK18" i="43"/>
  <c r="AJ18" i="43"/>
  <c r="AI18" i="43"/>
  <c r="AH18" i="43"/>
  <c r="AG18" i="43"/>
  <c r="AF18" i="43"/>
  <c r="AE18" i="43"/>
  <c r="AD18" i="43"/>
  <c r="AC18" i="43"/>
  <c r="AB18" i="43"/>
  <c r="AA18" i="43"/>
  <c r="Z18" i="43"/>
  <c r="Y18" i="43"/>
  <c r="X18" i="43"/>
  <c r="W18" i="43"/>
  <c r="V18" i="43"/>
  <c r="U18" i="43"/>
  <c r="T18" i="43"/>
  <c r="S18" i="43"/>
  <c r="R18" i="43"/>
  <c r="Q18" i="43"/>
  <c r="P18" i="43"/>
  <c r="O18" i="43"/>
  <c r="N18" i="43"/>
  <c r="M18" i="43"/>
  <c r="L18" i="43"/>
  <c r="K18" i="43"/>
  <c r="J18" i="43"/>
  <c r="I18" i="43"/>
  <c r="H18" i="43"/>
  <c r="G18" i="43"/>
  <c r="F18" i="43"/>
  <c r="E18" i="43"/>
  <c r="D18" i="43"/>
  <c r="AM17" i="43"/>
  <c r="AL17" i="43"/>
  <c r="AK17" i="43"/>
  <c r="AJ17" i="43"/>
  <c r="AI17" i="43"/>
  <c r="AH17" i="43"/>
  <c r="AG17" i="43"/>
  <c r="AF17" i="43"/>
  <c r="AE17" i="43"/>
  <c r="AD17" i="43"/>
  <c r="AC17" i="43"/>
  <c r="AB17" i="43"/>
  <c r="AA17" i="43"/>
  <c r="Z17" i="43"/>
  <c r="Y17" i="43"/>
  <c r="X17" i="43"/>
  <c r="W17" i="43"/>
  <c r="V17" i="43"/>
  <c r="U17" i="43"/>
  <c r="T17" i="43"/>
  <c r="S17" i="43"/>
  <c r="R17" i="43"/>
  <c r="Q17" i="43"/>
  <c r="P17" i="43"/>
  <c r="O17" i="43"/>
  <c r="N17" i="43"/>
  <c r="M17" i="43"/>
  <c r="L17" i="43"/>
  <c r="K17" i="43"/>
  <c r="J17" i="43"/>
  <c r="I17" i="43"/>
  <c r="H17" i="43"/>
  <c r="G17" i="43"/>
  <c r="F17" i="43"/>
  <c r="E17" i="43"/>
  <c r="D17" i="43"/>
  <c r="AM16" i="43"/>
  <c r="AL16" i="43"/>
  <c r="AK16" i="43"/>
  <c r="AJ16" i="43"/>
  <c r="AI16" i="43"/>
  <c r="AH16" i="43"/>
  <c r="AG16" i="43"/>
  <c r="AF16" i="43"/>
  <c r="AE16" i="43"/>
  <c r="AD16" i="43"/>
  <c r="AC16" i="43"/>
  <c r="AB16" i="43"/>
  <c r="AA16" i="43"/>
  <c r="Z16" i="43"/>
  <c r="Y16" i="43"/>
  <c r="X16" i="43"/>
  <c r="W16" i="43"/>
  <c r="V16" i="43"/>
  <c r="U16" i="43"/>
  <c r="T16" i="43"/>
  <c r="S16" i="43"/>
  <c r="R16" i="43"/>
  <c r="Q16" i="43"/>
  <c r="P16" i="43"/>
  <c r="O16" i="43"/>
  <c r="N16" i="43"/>
  <c r="M16" i="43"/>
  <c r="L16" i="43"/>
  <c r="K16" i="43"/>
  <c r="J16" i="43"/>
  <c r="I16" i="43"/>
  <c r="H16" i="43"/>
  <c r="G16" i="43"/>
  <c r="F16" i="43"/>
  <c r="E16" i="43"/>
  <c r="D16" i="43"/>
  <c r="AM15" i="43"/>
  <c r="AL15" i="43"/>
  <c r="AK15" i="43"/>
  <c r="AJ15" i="43"/>
  <c r="AI15" i="43"/>
  <c r="AH15" i="43"/>
  <c r="AG15" i="43"/>
  <c r="AF15" i="43"/>
  <c r="AE15" i="43"/>
  <c r="AD15" i="43"/>
  <c r="AC15" i="43"/>
  <c r="AB15" i="43"/>
  <c r="AA15" i="43"/>
  <c r="Z15" i="43"/>
  <c r="Y15" i="43"/>
  <c r="X15" i="43"/>
  <c r="W15" i="43"/>
  <c r="V15" i="43"/>
  <c r="U15" i="43"/>
  <c r="T15" i="43"/>
  <c r="S15" i="43"/>
  <c r="R15" i="43"/>
  <c r="Q15" i="43"/>
  <c r="P15" i="43"/>
  <c r="O15" i="43"/>
  <c r="N15" i="43"/>
  <c r="M15" i="43"/>
  <c r="L15" i="43"/>
  <c r="K15" i="43"/>
  <c r="J15" i="43"/>
  <c r="I15" i="43"/>
  <c r="H15" i="43"/>
  <c r="G15" i="43"/>
  <c r="F15" i="43"/>
  <c r="E15" i="43"/>
  <c r="D15" i="43"/>
  <c r="AM14" i="43"/>
  <c r="AL14" i="43"/>
  <c r="AK14" i="43"/>
  <c r="AJ14" i="43"/>
  <c r="AI14" i="43"/>
  <c r="AH14" i="43"/>
  <c r="AG14" i="43"/>
  <c r="AF14" i="43"/>
  <c r="AE14" i="43"/>
  <c r="AD14" i="43"/>
  <c r="AC14" i="43"/>
  <c r="AB14" i="43"/>
  <c r="AA14" i="43"/>
  <c r="Z14" i="43"/>
  <c r="Y14" i="43"/>
  <c r="X14" i="43"/>
  <c r="W14" i="43"/>
  <c r="V14" i="43"/>
  <c r="U14" i="43"/>
  <c r="T14" i="43"/>
  <c r="S14" i="43"/>
  <c r="R14" i="43"/>
  <c r="Q14" i="43"/>
  <c r="P14" i="43"/>
  <c r="O14" i="43"/>
  <c r="N14" i="43"/>
  <c r="M14" i="43"/>
  <c r="L14" i="43"/>
  <c r="K14" i="43"/>
  <c r="J14" i="43"/>
  <c r="I14" i="43"/>
  <c r="H14" i="43"/>
  <c r="G14" i="43"/>
  <c r="F14" i="43"/>
  <c r="E14" i="43"/>
  <c r="D14" i="43"/>
  <c r="AM13" i="43"/>
  <c r="AL13" i="43"/>
  <c r="AK13" i="43"/>
  <c r="AJ13" i="43"/>
  <c r="AI13" i="43"/>
  <c r="AH13" i="43"/>
  <c r="AG13" i="43"/>
  <c r="AF13" i="43"/>
  <c r="AE13" i="43"/>
  <c r="AD13" i="43"/>
  <c r="AC13" i="43"/>
  <c r="AB13" i="43"/>
  <c r="AA13" i="43"/>
  <c r="Z13" i="43"/>
  <c r="Y13" i="43"/>
  <c r="X13" i="43"/>
  <c r="W13" i="43"/>
  <c r="V13" i="43"/>
  <c r="U13" i="43"/>
  <c r="T13" i="43"/>
  <c r="S13" i="43"/>
  <c r="R13" i="43"/>
  <c r="Q13" i="43"/>
  <c r="P13" i="43"/>
  <c r="O13" i="43"/>
  <c r="N13" i="43"/>
  <c r="M13" i="43"/>
  <c r="L13" i="43"/>
  <c r="K13" i="43"/>
  <c r="J13" i="43"/>
  <c r="I13" i="43"/>
  <c r="H13" i="43"/>
  <c r="G13" i="43"/>
  <c r="F13" i="43"/>
  <c r="E13" i="43"/>
  <c r="D13" i="43"/>
  <c r="AM12" i="43"/>
  <c r="AL12" i="43"/>
  <c r="AK12" i="43"/>
  <c r="AJ12" i="43"/>
  <c r="AI12" i="43"/>
  <c r="AH12" i="43"/>
  <c r="AG12" i="43"/>
  <c r="AF12" i="43"/>
  <c r="AE12" i="43"/>
  <c r="AD12" i="43"/>
  <c r="AC12" i="43"/>
  <c r="AB12" i="43"/>
  <c r="AA12" i="43"/>
  <c r="Z12" i="43"/>
  <c r="Y12" i="43"/>
  <c r="X12" i="43"/>
  <c r="W12" i="43"/>
  <c r="V12" i="43"/>
  <c r="U12" i="43"/>
  <c r="T12" i="43"/>
  <c r="S12" i="43"/>
  <c r="R12" i="43"/>
  <c r="Q12" i="43"/>
  <c r="P12" i="43"/>
  <c r="O12" i="43"/>
  <c r="N12" i="43"/>
  <c r="M12" i="43"/>
  <c r="L12" i="43"/>
  <c r="K12" i="43"/>
  <c r="J12" i="43"/>
  <c r="I12" i="43"/>
  <c r="H12" i="43"/>
  <c r="G12" i="43"/>
  <c r="F12" i="43"/>
  <c r="E12" i="43"/>
  <c r="D12" i="43"/>
  <c r="AM11" i="43"/>
  <c r="AL11" i="43"/>
  <c r="AK11" i="43"/>
  <c r="AJ11" i="43"/>
  <c r="AI11" i="43"/>
  <c r="AH11" i="43"/>
  <c r="AG11" i="43"/>
  <c r="AF11" i="43"/>
  <c r="AE11" i="43"/>
  <c r="AD11" i="43"/>
  <c r="AC11" i="43"/>
  <c r="AB11" i="43"/>
  <c r="AA11" i="43"/>
  <c r="Z11" i="43"/>
  <c r="Y11" i="43"/>
  <c r="X11" i="43"/>
  <c r="W11" i="43"/>
  <c r="V11" i="43"/>
  <c r="U11" i="43"/>
  <c r="T11" i="43"/>
  <c r="S11" i="43"/>
  <c r="R11" i="43"/>
  <c r="Q11" i="43"/>
  <c r="P11" i="43"/>
  <c r="O11" i="43"/>
  <c r="N11" i="43"/>
  <c r="M11" i="43"/>
  <c r="L11" i="43"/>
  <c r="K11" i="43"/>
  <c r="J11" i="43"/>
  <c r="I11" i="43"/>
  <c r="H11" i="43"/>
  <c r="G11" i="43"/>
  <c r="F11" i="43"/>
  <c r="E11" i="43"/>
  <c r="D11" i="43"/>
  <c r="AQ122" i="38"/>
  <c r="AP122" i="38"/>
  <c r="AO122" i="38"/>
  <c r="AN122" i="38"/>
  <c r="AM122" i="38"/>
  <c r="K122" i="38"/>
  <c r="J122" i="38"/>
  <c r="H122" i="38"/>
  <c r="G122" i="38"/>
  <c r="F122" i="38"/>
  <c r="E122" i="38"/>
  <c r="D122" i="38"/>
  <c r="C122" i="38"/>
  <c r="B122" i="38"/>
  <c r="AQ121" i="38"/>
  <c r="AP121" i="38"/>
  <c r="AO121" i="38"/>
  <c r="AN121" i="38"/>
  <c r="AM121" i="38"/>
  <c r="K121" i="38"/>
  <c r="J121" i="38"/>
  <c r="H121" i="38"/>
  <c r="G121" i="38"/>
  <c r="F121" i="38"/>
  <c r="E121" i="38"/>
  <c r="D121" i="38"/>
  <c r="C121" i="38"/>
  <c r="B121" i="38"/>
  <c r="AQ120" i="38"/>
  <c r="AP120" i="38"/>
  <c r="AO120" i="38"/>
  <c r="AN120" i="38"/>
  <c r="AM120" i="38"/>
  <c r="K120" i="38"/>
  <c r="J120" i="38"/>
  <c r="H120" i="38"/>
  <c r="G120" i="38"/>
  <c r="F120" i="38"/>
  <c r="E120" i="38"/>
  <c r="D120" i="38"/>
  <c r="C120" i="38"/>
  <c r="B120" i="38"/>
  <c r="AQ119" i="38"/>
  <c r="AP119" i="38"/>
  <c r="AO119" i="38"/>
  <c r="AN119" i="38"/>
  <c r="AM119" i="38"/>
  <c r="K119" i="38"/>
  <c r="J119" i="38"/>
  <c r="H119" i="38"/>
  <c r="G119" i="38"/>
  <c r="F119" i="38"/>
  <c r="E119" i="38"/>
  <c r="D119" i="38"/>
  <c r="C119" i="38"/>
  <c r="B119" i="38"/>
  <c r="AQ118" i="38"/>
  <c r="AP118" i="38"/>
  <c r="AO118" i="38"/>
  <c r="AN118" i="38"/>
  <c r="AM118" i="38"/>
  <c r="K118" i="38"/>
  <c r="J118" i="38"/>
  <c r="H118" i="38"/>
  <c r="G118" i="38"/>
  <c r="F118" i="38"/>
  <c r="E118" i="38"/>
  <c r="D118" i="38"/>
  <c r="C118" i="38"/>
  <c r="B118" i="38"/>
  <c r="AQ117" i="38"/>
  <c r="AP117" i="38"/>
  <c r="AO117" i="38"/>
  <c r="AN117" i="38"/>
  <c r="AM117" i="38"/>
  <c r="K117" i="38"/>
  <c r="J117" i="38"/>
  <c r="H117" i="38"/>
  <c r="G117" i="38"/>
  <c r="F117" i="38"/>
  <c r="E117" i="38"/>
  <c r="D117" i="38"/>
  <c r="C117" i="38"/>
  <c r="B117" i="38"/>
  <c r="AQ116" i="38"/>
  <c r="AP116" i="38"/>
  <c r="AO116" i="38"/>
  <c r="AN116" i="38"/>
  <c r="AM116" i="38"/>
  <c r="K116" i="38"/>
  <c r="J116" i="38"/>
  <c r="H116" i="38"/>
  <c r="G116" i="38"/>
  <c r="F116" i="38"/>
  <c r="E116" i="38"/>
  <c r="D116" i="38"/>
  <c r="C116" i="38"/>
  <c r="B116" i="38"/>
  <c r="AQ115" i="38"/>
  <c r="AP115" i="38"/>
  <c r="AO115" i="38"/>
  <c r="AN115" i="38"/>
  <c r="AM115" i="38"/>
  <c r="K115" i="38"/>
  <c r="J115" i="38"/>
  <c r="H115" i="38"/>
  <c r="G115" i="38"/>
  <c r="F115" i="38"/>
  <c r="E115" i="38"/>
  <c r="D115" i="38"/>
  <c r="C115" i="38"/>
  <c r="B115" i="38"/>
  <c r="AQ114" i="38"/>
  <c r="AP114" i="38"/>
  <c r="AO114" i="38"/>
  <c r="AN114" i="38"/>
  <c r="AM114" i="38"/>
  <c r="K114" i="38"/>
  <c r="J114" i="38"/>
  <c r="H114" i="38"/>
  <c r="G114" i="38"/>
  <c r="F114" i="38"/>
  <c r="E114" i="38"/>
  <c r="D114" i="38"/>
  <c r="C114" i="38"/>
  <c r="B114" i="38"/>
  <c r="AQ113" i="38"/>
  <c r="AP113" i="38"/>
  <c r="AO113" i="38"/>
  <c r="AN113" i="38"/>
  <c r="AM113" i="38"/>
  <c r="K113" i="38"/>
  <c r="J113" i="38"/>
  <c r="H113" i="38"/>
  <c r="G113" i="38"/>
  <c r="F113" i="38"/>
  <c r="E113" i="38"/>
  <c r="D113" i="38"/>
  <c r="C113" i="38"/>
  <c r="B113" i="38"/>
  <c r="AQ112" i="38"/>
  <c r="AP112" i="38"/>
  <c r="AO112" i="38"/>
  <c r="AN112" i="38"/>
  <c r="AM112" i="38"/>
  <c r="K112" i="38"/>
  <c r="J112" i="38"/>
  <c r="H112" i="38"/>
  <c r="G112" i="38"/>
  <c r="F112" i="38"/>
  <c r="E112" i="38"/>
  <c r="D112" i="38"/>
  <c r="C112" i="38"/>
  <c r="B112" i="38"/>
  <c r="AQ111" i="38"/>
  <c r="AP111" i="38"/>
  <c r="AO111" i="38"/>
  <c r="AN111" i="38"/>
  <c r="AM111" i="38"/>
  <c r="K111" i="38"/>
  <c r="J111" i="38"/>
  <c r="H111" i="38"/>
  <c r="G111" i="38"/>
  <c r="F111" i="38"/>
  <c r="E111" i="38"/>
  <c r="D111" i="38"/>
  <c r="C111" i="38"/>
  <c r="B111" i="38"/>
  <c r="AQ110" i="38"/>
  <c r="AP110" i="38"/>
  <c r="AO110" i="38"/>
  <c r="AN110" i="38"/>
  <c r="AM110" i="38"/>
  <c r="K110" i="38"/>
  <c r="J110" i="38"/>
  <c r="H110" i="38"/>
  <c r="G110" i="38"/>
  <c r="F110" i="38"/>
  <c r="E110" i="38"/>
  <c r="D110" i="38"/>
  <c r="C110" i="38"/>
  <c r="B110" i="38"/>
  <c r="AQ109" i="38"/>
  <c r="AP109" i="38"/>
  <c r="AO109" i="38"/>
  <c r="AN109" i="38"/>
  <c r="AM109" i="38"/>
  <c r="K109" i="38"/>
  <c r="J109" i="38"/>
  <c r="H109" i="38"/>
  <c r="G109" i="38"/>
  <c r="F109" i="38"/>
  <c r="E109" i="38"/>
  <c r="D109" i="38"/>
  <c r="C109" i="38"/>
  <c r="B109" i="38"/>
  <c r="AQ108" i="38"/>
  <c r="AP108" i="38"/>
  <c r="AO108" i="38"/>
  <c r="AN108" i="38"/>
  <c r="AM108" i="38"/>
  <c r="K108" i="38"/>
  <c r="J108" i="38"/>
  <c r="H108" i="38"/>
  <c r="G108" i="38"/>
  <c r="F108" i="38"/>
  <c r="E108" i="38"/>
  <c r="D108" i="38"/>
  <c r="C108" i="38"/>
  <c r="B108" i="38"/>
  <c r="AQ107" i="38"/>
  <c r="AP107" i="38"/>
  <c r="AO107" i="38"/>
  <c r="AN107" i="38"/>
  <c r="AM107" i="38"/>
  <c r="K107" i="38"/>
  <c r="J107" i="38"/>
  <c r="H107" i="38"/>
  <c r="G107" i="38"/>
  <c r="F107" i="38"/>
  <c r="E107" i="38"/>
  <c r="D107" i="38"/>
  <c r="C107" i="38"/>
  <c r="B107" i="38"/>
  <c r="AQ106" i="38"/>
  <c r="AP106" i="38"/>
  <c r="AO106" i="38"/>
  <c r="AN106" i="38"/>
  <c r="AM106" i="38"/>
  <c r="K106" i="38"/>
  <c r="J106" i="38"/>
  <c r="H106" i="38"/>
  <c r="G106" i="38"/>
  <c r="F106" i="38"/>
  <c r="E106" i="38"/>
  <c r="D106" i="38"/>
  <c r="C106" i="38"/>
  <c r="B106" i="38"/>
  <c r="AQ105" i="38"/>
  <c r="AP105" i="38"/>
  <c r="AO105" i="38"/>
  <c r="AN105" i="38"/>
  <c r="AM105" i="38"/>
  <c r="K105" i="38"/>
  <c r="J105" i="38"/>
  <c r="H105" i="38"/>
  <c r="G105" i="38"/>
  <c r="F105" i="38"/>
  <c r="E105" i="38"/>
  <c r="D105" i="38"/>
  <c r="C105" i="38"/>
  <c r="B105" i="38"/>
  <c r="AQ104" i="38"/>
  <c r="AP104" i="38"/>
  <c r="AO104" i="38"/>
  <c r="AN104" i="38"/>
  <c r="AM104" i="38"/>
  <c r="K104" i="38"/>
  <c r="J104" i="38"/>
  <c r="H104" i="38"/>
  <c r="G104" i="38"/>
  <c r="F104" i="38"/>
  <c r="E104" i="38"/>
  <c r="D104" i="38"/>
  <c r="C104" i="38"/>
  <c r="B104" i="38"/>
  <c r="AQ103" i="38"/>
  <c r="AP103" i="38"/>
  <c r="AO103" i="38"/>
  <c r="AN103" i="38"/>
  <c r="AM103" i="38"/>
  <c r="K103" i="38"/>
  <c r="J103" i="38"/>
  <c r="H103" i="38"/>
  <c r="G103" i="38"/>
  <c r="F103" i="38"/>
  <c r="E103" i="38"/>
  <c r="D103" i="38"/>
  <c r="C103" i="38"/>
  <c r="B103" i="38"/>
  <c r="AQ102" i="38"/>
  <c r="AP102" i="38"/>
  <c r="AO102" i="38"/>
  <c r="AN102" i="38"/>
  <c r="AM102" i="38"/>
  <c r="K102" i="38"/>
  <c r="J102" i="38"/>
  <c r="H102" i="38"/>
  <c r="G102" i="38"/>
  <c r="F102" i="38"/>
  <c r="E102" i="38"/>
  <c r="D102" i="38"/>
  <c r="C102" i="38"/>
  <c r="B102" i="38"/>
  <c r="AQ101" i="38"/>
  <c r="AP101" i="38"/>
  <c r="AO101" i="38"/>
  <c r="AN101" i="38"/>
  <c r="AM101" i="38"/>
  <c r="K101" i="38"/>
  <c r="J101" i="38"/>
  <c r="H101" i="38"/>
  <c r="G101" i="38"/>
  <c r="F101" i="38"/>
  <c r="E101" i="38"/>
  <c r="D101" i="38"/>
  <c r="C101" i="38"/>
  <c r="B101" i="38"/>
  <c r="AQ100" i="38"/>
  <c r="AP100" i="38"/>
  <c r="AO100" i="38"/>
  <c r="AN100" i="38"/>
  <c r="AM100" i="38"/>
  <c r="K100" i="38"/>
  <c r="J100" i="38"/>
  <c r="H100" i="38"/>
  <c r="G100" i="38"/>
  <c r="F100" i="38"/>
  <c r="E100" i="38"/>
  <c r="D100" i="38"/>
  <c r="C100" i="38"/>
  <c r="B100" i="38"/>
  <c r="AQ99" i="38"/>
  <c r="AP99" i="38"/>
  <c r="AO99" i="38"/>
  <c r="AN99" i="38"/>
  <c r="AM99" i="38"/>
  <c r="K99" i="38"/>
  <c r="J99" i="38"/>
  <c r="H99" i="38"/>
  <c r="G99" i="38"/>
  <c r="F99" i="38"/>
  <c r="E99" i="38"/>
  <c r="D99" i="38"/>
  <c r="C99" i="38"/>
  <c r="B99" i="38"/>
  <c r="AQ98" i="38"/>
  <c r="AP98" i="38"/>
  <c r="AO98" i="38"/>
  <c r="AN98" i="38"/>
  <c r="AM98" i="38"/>
  <c r="K98" i="38"/>
  <c r="J98" i="38"/>
  <c r="H98" i="38"/>
  <c r="G98" i="38"/>
  <c r="F98" i="38"/>
  <c r="E98" i="38"/>
  <c r="D98" i="38"/>
  <c r="C98" i="38"/>
  <c r="B98" i="38"/>
  <c r="AQ97" i="38"/>
  <c r="AP97" i="38"/>
  <c r="AO97" i="38"/>
  <c r="AN97" i="38"/>
  <c r="AM97" i="38"/>
  <c r="K97" i="38"/>
  <c r="J97" i="38"/>
  <c r="H97" i="38"/>
  <c r="G97" i="38"/>
  <c r="F97" i="38"/>
  <c r="E97" i="38"/>
  <c r="D97" i="38"/>
  <c r="C97" i="38"/>
  <c r="B97" i="38"/>
  <c r="AQ96" i="38"/>
  <c r="AP96" i="38"/>
  <c r="AO96" i="38"/>
  <c r="AN96" i="38"/>
  <c r="AM96" i="38"/>
  <c r="K96" i="38"/>
  <c r="J96" i="38"/>
  <c r="H96" i="38"/>
  <c r="G96" i="38"/>
  <c r="F96" i="38"/>
  <c r="E96" i="38"/>
  <c r="D96" i="38"/>
  <c r="C96" i="38"/>
  <c r="B96" i="38"/>
  <c r="AQ95" i="38"/>
  <c r="AP95" i="38"/>
  <c r="AO95" i="38"/>
  <c r="AN95" i="38"/>
  <c r="AM95" i="38"/>
  <c r="K95" i="38"/>
  <c r="J95" i="38"/>
  <c r="H95" i="38"/>
  <c r="G95" i="38"/>
  <c r="F95" i="38"/>
  <c r="E95" i="38"/>
  <c r="D95" i="38"/>
  <c r="C95" i="38"/>
  <c r="B95" i="38"/>
  <c r="AQ94" i="38"/>
  <c r="AP94" i="38"/>
  <c r="AO94" i="38"/>
  <c r="AN94" i="38"/>
  <c r="AM94" i="38"/>
  <c r="K94" i="38"/>
  <c r="J94" i="38"/>
  <c r="H94" i="38"/>
  <c r="G94" i="38"/>
  <c r="F94" i="38"/>
  <c r="E94" i="38"/>
  <c r="D94" i="38"/>
  <c r="C94" i="38"/>
  <c r="B94" i="38"/>
  <c r="AQ93" i="38"/>
  <c r="AP93" i="38"/>
  <c r="AO93" i="38"/>
  <c r="AN93" i="38"/>
  <c r="AM93" i="38"/>
  <c r="K93" i="38"/>
  <c r="J93" i="38"/>
  <c r="H93" i="38"/>
  <c r="G93" i="38"/>
  <c r="F93" i="38"/>
  <c r="E93" i="38"/>
  <c r="D93" i="38"/>
  <c r="C93" i="38"/>
  <c r="B93" i="38"/>
  <c r="AQ92" i="38"/>
  <c r="AP92" i="38"/>
  <c r="AO92" i="38"/>
  <c r="AN92" i="38"/>
  <c r="AM92" i="38"/>
  <c r="K92" i="38"/>
  <c r="J92" i="38"/>
  <c r="H92" i="38"/>
  <c r="G92" i="38"/>
  <c r="F92" i="38"/>
  <c r="E92" i="38"/>
  <c r="D92" i="38"/>
  <c r="C92" i="38"/>
  <c r="B92" i="38"/>
  <c r="AQ91" i="38"/>
  <c r="AP91" i="38"/>
  <c r="AO91" i="38"/>
  <c r="AN91" i="38"/>
  <c r="AM91" i="38"/>
  <c r="K91" i="38"/>
  <c r="J91" i="38"/>
  <c r="H91" i="38"/>
  <c r="G91" i="38"/>
  <c r="F91" i="38"/>
  <c r="E91" i="38"/>
  <c r="D91" i="38"/>
  <c r="C91" i="38"/>
  <c r="B91" i="38"/>
  <c r="AQ90" i="38"/>
  <c r="AP90" i="38"/>
  <c r="AO90" i="38"/>
  <c r="AN90" i="38"/>
  <c r="AM90" i="38"/>
  <c r="K90" i="38"/>
  <c r="J90" i="38"/>
  <c r="H90" i="38"/>
  <c r="G90" i="38"/>
  <c r="F90" i="38"/>
  <c r="E90" i="38"/>
  <c r="D90" i="38"/>
  <c r="C90" i="38"/>
  <c r="B90" i="38"/>
  <c r="AQ89" i="38"/>
  <c r="AP89" i="38"/>
  <c r="AO89" i="38"/>
  <c r="AN89" i="38"/>
  <c r="AM89" i="38"/>
  <c r="K89" i="38"/>
  <c r="J89" i="38"/>
  <c r="H89" i="38"/>
  <c r="G89" i="38"/>
  <c r="F89" i="38"/>
  <c r="E89" i="38"/>
  <c r="D89" i="38"/>
  <c r="C89" i="38"/>
  <c r="B89" i="38"/>
  <c r="AQ88" i="38"/>
  <c r="AP88" i="38"/>
  <c r="AO88" i="38"/>
  <c r="AN88" i="38"/>
  <c r="AM88" i="38"/>
  <c r="K88" i="38"/>
  <c r="J88" i="38"/>
  <c r="H88" i="38"/>
  <c r="G88" i="38"/>
  <c r="F88" i="38"/>
  <c r="E88" i="38"/>
  <c r="D88" i="38"/>
  <c r="C88" i="38"/>
  <c r="B88" i="38"/>
  <c r="AQ87" i="38"/>
  <c r="AP87" i="38"/>
  <c r="AO87" i="38"/>
  <c r="AN87" i="38"/>
  <c r="AM87" i="38"/>
  <c r="K87" i="38"/>
  <c r="J87" i="38"/>
  <c r="H87" i="38"/>
  <c r="G87" i="38"/>
  <c r="F87" i="38"/>
  <c r="E87" i="38"/>
  <c r="D87" i="38"/>
  <c r="C87" i="38"/>
  <c r="B87" i="38"/>
  <c r="AQ86" i="38"/>
  <c r="AP86" i="38"/>
  <c r="AO86" i="38"/>
  <c r="AN86" i="38"/>
  <c r="AM86" i="38"/>
  <c r="K86" i="38"/>
  <c r="J86" i="38"/>
  <c r="H86" i="38"/>
  <c r="G86" i="38"/>
  <c r="F86" i="38"/>
  <c r="E86" i="38"/>
  <c r="D86" i="38"/>
  <c r="C86" i="38"/>
  <c r="B86" i="38"/>
  <c r="AQ85" i="38"/>
  <c r="AP85" i="38"/>
  <c r="AO85" i="38"/>
  <c r="AN85" i="38"/>
  <c r="AM85" i="38"/>
  <c r="K85" i="38"/>
  <c r="J85" i="38"/>
  <c r="H85" i="38"/>
  <c r="G85" i="38"/>
  <c r="F85" i="38"/>
  <c r="E85" i="38"/>
  <c r="D85" i="38"/>
  <c r="C85" i="38"/>
  <c r="B85" i="38"/>
  <c r="AQ84" i="38"/>
  <c r="AP84" i="38"/>
  <c r="AO84" i="38"/>
  <c r="AN84" i="38"/>
  <c r="AM84" i="38"/>
  <c r="K84" i="38"/>
  <c r="J84" i="38"/>
  <c r="H84" i="38"/>
  <c r="G84" i="38"/>
  <c r="F84" i="38"/>
  <c r="E84" i="38"/>
  <c r="D84" i="38"/>
  <c r="C84" i="38"/>
  <c r="B84" i="38"/>
  <c r="AQ83" i="38"/>
  <c r="AP83" i="38"/>
  <c r="AO83" i="38"/>
  <c r="AN83" i="38"/>
  <c r="AM83" i="38"/>
  <c r="K83" i="38"/>
  <c r="J83" i="38"/>
  <c r="H83" i="38"/>
  <c r="G83" i="38"/>
  <c r="F83" i="38"/>
  <c r="E83" i="38"/>
  <c r="D83" i="38"/>
  <c r="C83" i="38"/>
  <c r="B83" i="38"/>
  <c r="AQ82" i="38"/>
  <c r="AP82" i="38"/>
  <c r="AO82" i="38"/>
  <c r="AN82" i="38"/>
  <c r="AM82" i="38"/>
  <c r="K82" i="38"/>
  <c r="J82" i="38"/>
  <c r="H82" i="38"/>
  <c r="G82" i="38"/>
  <c r="F82" i="38"/>
  <c r="E82" i="38"/>
  <c r="D82" i="38"/>
  <c r="C82" i="38"/>
  <c r="B82" i="38"/>
  <c r="AQ81" i="38"/>
  <c r="AP81" i="38"/>
  <c r="AO81" i="38"/>
  <c r="AN81" i="38"/>
  <c r="AM81" i="38"/>
  <c r="K81" i="38"/>
  <c r="J81" i="38"/>
  <c r="H81" i="38"/>
  <c r="G81" i="38"/>
  <c r="F81" i="38"/>
  <c r="E81" i="38"/>
  <c r="D81" i="38"/>
  <c r="C81" i="38"/>
  <c r="B81" i="38"/>
  <c r="AQ80" i="38"/>
  <c r="AP80" i="38"/>
  <c r="AO80" i="38"/>
  <c r="AN80" i="38"/>
  <c r="AM80" i="38"/>
  <c r="K80" i="38"/>
  <c r="J80" i="38"/>
  <c r="H80" i="38"/>
  <c r="G80" i="38"/>
  <c r="F80" i="38"/>
  <c r="E80" i="38"/>
  <c r="D80" i="38"/>
  <c r="C80" i="38"/>
  <c r="B80" i="38"/>
  <c r="AQ79" i="38"/>
  <c r="AP79" i="38"/>
  <c r="AO79" i="38"/>
  <c r="AN79" i="38"/>
  <c r="AM79" i="38"/>
  <c r="K79" i="38"/>
  <c r="J79" i="38"/>
  <c r="H79" i="38"/>
  <c r="G79" i="38"/>
  <c r="F79" i="38"/>
  <c r="E79" i="38"/>
  <c r="D79" i="38"/>
  <c r="C79" i="38"/>
  <c r="B79" i="38"/>
  <c r="AQ78" i="38"/>
  <c r="AP78" i="38"/>
  <c r="AO78" i="38"/>
  <c r="AN78" i="38"/>
  <c r="AM78" i="38"/>
  <c r="K78" i="38"/>
  <c r="J78" i="38"/>
  <c r="H78" i="38"/>
  <c r="G78" i="38"/>
  <c r="F78" i="38"/>
  <c r="E78" i="38"/>
  <c r="D78" i="38"/>
  <c r="C78" i="38"/>
  <c r="B78" i="38"/>
  <c r="AQ77" i="38"/>
  <c r="AP77" i="38"/>
  <c r="AO77" i="38"/>
  <c r="AN77" i="38"/>
  <c r="AM77" i="38"/>
  <c r="K77" i="38"/>
  <c r="J77" i="38"/>
  <c r="H77" i="38"/>
  <c r="G77" i="38"/>
  <c r="F77" i="38"/>
  <c r="E77" i="38"/>
  <c r="D77" i="38"/>
  <c r="C77" i="38"/>
  <c r="B77" i="38"/>
  <c r="AQ76" i="38"/>
  <c r="AP76" i="38"/>
  <c r="AO76" i="38"/>
  <c r="AN76" i="38"/>
  <c r="AM76" i="38"/>
  <c r="K76" i="38"/>
  <c r="J76" i="38"/>
  <c r="H76" i="38"/>
  <c r="G76" i="38"/>
  <c r="F76" i="38"/>
  <c r="E76" i="38"/>
  <c r="D76" i="38"/>
  <c r="C76" i="38"/>
  <c r="B76" i="38"/>
  <c r="AQ75" i="38"/>
  <c r="AP75" i="38"/>
  <c r="AO75" i="38"/>
  <c r="AN75" i="38"/>
  <c r="AM75" i="38"/>
  <c r="K75" i="38"/>
  <c r="J75" i="38"/>
  <c r="H75" i="38"/>
  <c r="G75" i="38"/>
  <c r="F75" i="38"/>
  <c r="E75" i="38"/>
  <c r="D75" i="38"/>
  <c r="C75" i="38"/>
  <c r="B75" i="38"/>
  <c r="AQ74" i="38"/>
  <c r="AP74" i="38"/>
  <c r="AO74" i="38"/>
  <c r="AN74" i="38"/>
  <c r="AM74" i="38"/>
  <c r="K74" i="38"/>
  <c r="J74" i="38"/>
  <c r="H74" i="38"/>
  <c r="G74" i="38"/>
  <c r="F74" i="38"/>
  <c r="E74" i="38"/>
  <c r="D74" i="38"/>
  <c r="C74" i="38"/>
  <c r="B74" i="38"/>
  <c r="AQ73" i="38"/>
  <c r="AP73" i="38"/>
  <c r="AO73" i="38"/>
  <c r="AN73" i="38"/>
  <c r="AM73" i="38"/>
  <c r="K73" i="38"/>
  <c r="J73" i="38"/>
  <c r="H73" i="38"/>
  <c r="G73" i="38"/>
  <c r="F73" i="38"/>
  <c r="E73" i="38"/>
  <c r="D73" i="38"/>
  <c r="C73" i="38"/>
  <c r="B73" i="38"/>
  <c r="AQ72" i="38"/>
  <c r="AP72" i="38"/>
  <c r="AO72" i="38"/>
  <c r="AN72" i="38"/>
  <c r="AM72" i="38"/>
  <c r="K72" i="38"/>
  <c r="J72" i="38"/>
  <c r="H72" i="38"/>
  <c r="G72" i="38"/>
  <c r="F72" i="38"/>
  <c r="E72" i="38"/>
  <c r="D72" i="38"/>
  <c r="C72" i="38"/>
  <c r="B72" i="38"/>
  <c r="AQ71" i="38"/>
  <c r="AP71" i="38"/>
  <c r="AO71" i="38"/>
  <c r="AN71" i="38"/>
  <c r="AM71" i="38"/>
  <c r="K71" i="38"/>
  <c r="J71" i="38"/>
  <c r="H71" i="38"/>
  <c r="G71" i="38"/>
  <c r="F71" i="38"/>
  <c r="E71" i="38"/>
  <c r="D71" i="38"/>
  <c r="C71" i="38"/>
  <c r="B71" i="38"/>
  <c r="AQ70" i="38"/>
  <c r="AP70" i="38"/>
  <c r="AO70" i="38"/>
  <c r="AN70" i="38"/>
  <c r="AM70" i="38"/>
  <c r="K70" i="38"/>
  <c r="J70" i="38"/>
  <c r="H70" i="38"/>
  <c r="G70" i="38"/>
  <c r="F70" i="38"/>
  <c r="E70" i="38"/>
  <c r="D70" i="38"/>
  <c r="C70" i="38"/>
  <c r="B70" i="38"/>
  <c r="AQ69" i="38"/>
  <c r="AP69" i="38"/>
  <c r="AO69" i="38"/>
  <c r="AN69" i="38"/>
  <c r="AM69" i="38"/>
  <c r="K69" i="38"/>
  <c r="J69" i="38"/>
  <c r="H69" i="38"/>
  <c r="G69" i="38"/>
  <c r="F69" i="38"/>
  <c r="E69" i="38"/>
  <c r="D69" i="38"/>
  <c r="C69" i="38"/>
  <c r="B69" i="38"/>
  <c r="AQ68" i="38"/>
  <c r="AP68" i="38"/>
  <c r="AO68" i="38"/>
  <c r="AN68" i="38"/>
  <c r="AM68" i="38"/>
  <c r="K68" i="38"/>
  <c r="J68" i="38"/>
  <c r="H68" i="38"/>
  <c r="G68" i="38"/>
  <c r="F68" i="38"/>
  <c r="E68" i="38"/>
  <c r="D68" i="38"/>
  <c r="C68" i="38"/>
  <c r="B68" i="38"/>
  <c r="AQ67" i="38"/>
  <c r="AP67" i="38"/>
  <c r="AO67" i="38"/>
  <c r="AN67" i="38"/>
  <c r="AM67" i="38"/>
  <c r="K67" i="38"/>
  <c r="J67" i="38"/>
  <c r="H67" i="38"/>
  <c r="G67" i="38"/>
  <c r="F67" i="38"/>
  <c r="E67" i="38"/>
  <c r="D67" i="38"/>
  <c r="C67" i="38"/>
  <c r="B67" i="38"/>
  <c r="AQ66" i="38"/>
  <c r="AP66" i="38"/>
  <c r="AO66" i="38"/>
  <c r="AN66" i="38"/>
  <c r="AM66" i="38"/>
  <c r="K66" i="38"/>
  <c r="J66" i="38"/>
  <c r="H66" i="38"/>
  <c r="G66" i="38"/>
  <c r="F66" i="38"/>
  <c r="E66" i="38"/>
  <c r="D66" i="38"/>
  <c r="C66" i="38"/>
  <c r="B66" i="38"/>
  <c r="AQ65" i="38"/>
  <c r="AP65" i="38"/>
  <c r="AO65" i="38"/>
  <c r="AN65" i="38"/>
  <c r="AM65" i="38"/>
  <c r="K65" i="38"/>
  <c r="J65" i="38"/>
  <c r="H65" i="38"/>
  <c r="G65" i="38"/>
  <c r="F65" i="38"/>
  <c r="E65" i="38"/>
  <c r="D65" i="38"/>
  <c r="C65" i="38"/>
  <c r="B65" i="38"/>
  <c r="AQ64" i="38"/>
  <c r="AP64" i="38"/>
  <c r="AO64" i="38"/>
  <c r="AN64" i="38"/>
  <c r="AM64" i="38"/>
  <c r="K64" i="38"/>
  <c r="J64" i="38"/>
  <c r="H64" i="38"/>
  <c r="G64" i="38"/>
  <c r="F64" i="38"/>
  <c r="E64" i="38"/>
  <c r="D64" i="38"/>
  <c r="C64" i="38"/>
  <c r="B64" i="38"/>
  <c r="AQ63" i="38"/>
  <c r="AP63" i="38"/>
  <c r="AO63" i="38"/>
  <c r="AN63" i="38"/>
  <c r="AM63" i="38"/>
  <c r="K63" i="38"/>
  <c r="J63" i="38"/>
  <c r="H63" i="38"/>
  <c r="G63" i="38"/>
  <c r="F63" i="38"/>
  <c r="E63" i="38"/>
  <c r="D63" i="38"/>
  <c r="C63" i="38"/>
  <c r="B63" i="38"/>
  <c r="AQ62" i="38"/>
  <c r="AP62" i="38"/>
  <c r="AO62" i="38"/>
  <c r="AN62" i="38"/>
  <c r="AM62" i="38"/>
  <c r="K62" i="38"/>
  <c r="J62" i="38"/>
  <c r="H62" i="38"/>
  <c r="G62" i="38"/>
  <c r="F62" i="38"/>
  <c r="E62" i="38"/>
  <c r="D62" i="38"/>
  <c r="C62" i="38"/>
  <c r="B62" i="38"/>
  <c r="AQ61" i="38"/>
  <c r="AP61" i="38"/>
  <c r="AO61" i="38"/>
  <c r="AN61" i="38"/>
  <c r="AM61" i="38"/>
  <c r="K61" i="38"/>
  <c r="J61" i="38"/>
  <c r="H61" i="38"/>
  <c r="G61" i="38"/>
  <c r="F61" i="38"/>
  <c r="E61" i="38"/>
  <c r="D61" i="38"/>
  <c r="C61" i="38"/>
  <c r="B61" i="38"/>
  <c r="AQ60" i="38"/>
  <c r="AP60" i="38"/>
  <c r="AO60" i="38"/>
  <c r="AN60" i="38"/>
  <c r="AM60" i="38"/>
  <c r="K60" i="38"/>
  <c r="J60" i="38"/>
  <c r="H60" i="38"/>
  <c r="G60" i="38"/>
  <c r="F60" i="38"/>
  <c r="E60" i="38"/>
  <c r="D60" i="38"/>
  <c r="C60" i="38"/>
  <c r="B60" i="38"/>
  <c r="AQ59" i="38"/>
  <c r="AP59" i="38"/>
  <c r="AO59" i="38"/>
  <c r="AN59" i="38"/>
  <c r="AM59" i="38"/>
  <c r="K59" i="38"/>
  <c r="J59" i="38"/>
  <c r="H59" i="38"/>
  <c r="G59" i="38"/>
  <c r="F59" i="38"/>
  <c r="E59" i="38"/>
  <c r="D59" i="38"/>
  <c r="C59" i="38"/>
  <c r="B59" i="38"/>
  <c r="AQ58" i="38"/>
  <c r="AP58" i="38"/>
  <c r="AO58" i="38"/>
  <c r="AN58" i="38"/>
  <c r="AM58" i="38"/>
  <c r="K58" i="38"/>
  <c r="J58" i="38"/>
  <c r="H58" i="38"/>
  <c r="G58" i="38"/>
  <c r="F58" i="38"/>
  <c r="E58" i="38"/>
  <c r="D58" i="38"/>
  <c r="C58" i="38"/>
  <c r="B58" i="38"/>
  <c r="AQ57" i="38"/>
  <c r="AP57" i="38"/>
  <c r="AO57" i="38"/>
  <c r="AN57" i="38"/>
  <c r="AM57" i="38"/>
  <c r="K57" i="38"/>
  <c r="J57" i="38"/>
  <c r="H57" i="38"/>
  <c r="G57" i="38"/>
  <c r="F57" i="38"/>
  <c r="E57" i="38"/>
  <c r="D57" i="38"/>
  <c r="C57" i="38"/>
  <c r="B57" i="38"/>
  <c r="AQ56" i="38"/>
  <c r="AP56" i="38"/>
  <c r="AO56" i="38"/>
  <c r="AN56" i="38"/>
  <c r="AM56" i="38"/>
  <c r="K56" i="38"/>
  <c r="J56" i="38"/>
  <c r="H56" i="38"/>
  <c r="G56" i="38"/>
  <c r="F56" i="38"/>
  <c r="E56" i="38"/>
  <c r="D56" i="38"/>
  <c r="C56" i="38"/>
  <c r="B56" i="38"/>
  <c r="AQ55" i="38"/>
  <c r="AP55" i="38"/>
  <c r="AO55" i="38"/>
  <c r="AN55" i="38"/>
  <c r="AM55" i="38"/>
  <c r="K55" i="38"/>
  <c r="J55" i="38"/>
  <c r="H55" i="38"/>
  <c r="G55" i="38"/>
  <c r="F55" i="38"/>
  <c r="E55" i="38"/>
  <c r="D55" i="38"/>
  <c r="C55" i="38"/>
  <c r="B55" i="38"/>
  <c r="AQ54" i="38"/>
  <c r="AP54" i="38"/>
  <c r="AO54" i="38"/>
  <c r="AN54" i="38"/>
  <c r="AM54" i="38"/>
  <c r="K54" i="38"/>
  <c r="J54" i="38"/>
  <c r="H54" i="38"/>
  <c r="G54" i="38"/>
  <c r="F54" i="38"/>
  <c r="E54" i="38"/>
  <c r="D54" i="38"/>
  <c r="C54" i="38"/>
  <c r="B54" i="38"/>
  <c r="AQ53" i="38"/>
  <c r="AP53" i="38"/>
  <c r="AO53" i="38"/>
  <c r="AN53" i="38"/>
  <c r="AM53" i="38"/>
  <c r="K53" i="38"/>
  <c r="J53" i="38"/>
  <c r="H53" i="38"/>
  <c r="G53" i="38"/>
  <c r="F53" i="38"/>
  <c r="E53" i="38"/>
  <c r="D53" i="38"/>
  <c r="C53" i="38"/>
  <c r="B53" i="38"/>
  <c r="AQ52" i="38"/>
  <c r="AP52" i="38"/>
  <c r="AO52" i="38"/>
  <c r="AN52" i="38"/>
  <c r="AM52" i="38"/>
  <c r="K52" i="38"/>
  <c r="J52" i="38"/>
  <c r="H52" i="38"/>
  <c r="G52" i="38"/>
  <c r="F52" i="38"/>
  <c r="E52" i="38"/>
  <c r="D52" i="38"/>
  <c r="C52" i="38"/>
  <c r="B52" i="38"/>
  <c r="AQ51" i="38"/>
  <c r="AP51" i="38"/>
  <c r="AO51" i="38"/>
  <c r="AN51" i="38"/>
  <c r="AM51" i="38"/>
  <c r="K51" i="38"/>
  <c r="J51" i="38"/>
  <c r="H51" i="38"/>
  <c r="G51" i="38"/>
  <c r="F51" i="38"/>
  <c r="E51" i="38"/>
  <c r="D51" i="38"/>
  <c r="C51" i="38"/>
  <c r="B51" i="38"/>
  <c r="AQ50" i="38"/>
  <c r="AP50" i="38"/>
  <c r="AO50" i="38"/>
  <c r="AN50" i="38"/>
  <c r="AM50" i="38"/>
  <c r="K50" i="38"/>
  <c r="J50" i="38"/>
  <c r="H50" i="38"/>
  <c r="G50" i="38"/>
  <c r="F50" i="38"/>
  <c r="E50" i="38"/>
  <c r="D50" i="38"/>
  <c r="C50" i="38"/>
  <c r="B50" i="38"/>
  <c r="AQ49" i="38"/>
  <c r="AP49" i="38"/>
  <c r="AO49" i="38"/>
  <c r="AN49" i="38"/>
  <c r="AM49" i="38"/>
  <c r="K49" i="38"/>
  <c r="J49" i="38"/>
  <c r="H49" i="38"/>
  <c r="G49" i="38"/>
  <c r="F49" i="38"/>
  <c r="E49" i="38"/>
  <c r="D49" i="38"/>
  <c r="C49" i="38"/>
  <c r="B49" i="38"/>
  <c r="AQ48" i="38"/>
  <c r="AP48" i="38"/>
  <c r="AO48" i="38"/>
  <c r="AN48" i="38"/>
  <c r="AM48" i="38"/>
  <c r="K48" i="38"/>
  <c r="J48" i="38"/>
  <c r="H48" i="38"/>
  <c r="G48" i="38"/>
  <c r="F48" i="38"/>
  <c r="E48" i="38"/>
  <c r="D48" i="38"/>
  <c r="C48" i="38"/>
  <c r="B48" i="38"/>
  <c r="AQ47" i="38"/>
  <c r="AP47" i="38"/>
  <c r="AO47" i="38"/>
  <c r="AN47" i="38"/>
  <c r="AM47" i="38"/>
  <c r="K47" i="38"/>
  <c r="J47" i="38"/>
  <c r="H47" i="38"/>
  <c r="G47" i="38"/>
  <c r="F47" i="38"/>
  <c r="E47" i="38"/>
  <c r="D47" i="38"/>
  <c r="C47" i="38"/>
  <c r="B47" i="38"/>
  <c r="AQ46" i="38"/>
  <c r="AP46" i="38"/>
  <c r="AO46" i="38"/>
  <c r="AN46" i="38"/>
  <c r="AM46" i="38"/>
  <c r="K46" i="38"/>
  <c r="J46" i="38"/>
  <c r="H46" i="38"/>
  <c r="G46" i="38"/>
  <c r="F46" i="38"/>
  <c r="E46" i="38"/>
  <c r="D46" i="38"/>
  <c r="C46" i="38"/>
  <c r="B46" i="38"/>
  <c r="AQ45" i="38"/>
  <c r="AP45" i="38"/>
  <c r="AO45" i="38"/>
  <c r="AN45" i="38"/>
  <c r="AM45" i="38"/>
  <c r="K45" i="38"/>
  <c r="J45" i="38"/>
  <c r="H45" i="38"/>
  <c r="G45" i="38"/>
  <c r="F45" i="38"/>
  <c r="E45" i="38"/>
  <c r="D45" i="38"/>
  <c r="C45" i="38"/>
  <c r="B45" i="38"/>
  <c r="AQ44" i="38"/>
  <c r="AP44" i="38"/>
  <c r="AO44" i="38"/>
  <c r="AN44" i="38"/>
  <c r="AM44" i="38"/>
  <c r="K44" i="38"/>
  <c r="J44" i="38"/>
  <c r="H44" i="38"/>
  <c r="G44" i="38"/>
  <c r="F44" i="38"/>
  <c r="E44" i="38"/>
  <c r="D44" i="38"/>
  <c r="C44" i="38"/>
  <c r="B44" i="38"/>
  <c r="AQ43" i="38"/>
  <c r="AP43" i="38"/>
  <c r="AO43" i="38"/>
  <c r="AN43" i="38"/>
  <c r="AM43" i="38"/>
  <c r="K43" i="38"/>
  <c r="J43" i="38"/>
  <c r="H43" i="38"/>
  <c r="G43" i="38"/>
  <c r="F43" i="38"/>
  <c r="E43" i="38"/>
  <c r="D43" i="38"/>
  <c r="C43" i="38"/>
  <c r="B43" i="38"/>
  <c r="AQ42" i="38"/>
  <c r="AP42" i="38"/>
  <c r="AO42" i="38"/>
  <c r="AN42" i="38"/>
  <c r="AM42" i="38"/>
  <c r="K42" i="38"/>
  <c r="J42" i="38"/>
  <c r="H42" i="38"/>
  <c r="G42" i="38"/>
  <c r="F42" i="38"/>
  <c r="E42" i="38"/>
  <c r="D42" i="38"/>
  <c r="C42" i="38"/>
  <c r="B42" i="38"/>
  <c r="AQ41" i="38"/>
  <c r="AP41" i="38"/>
  <c r="AO41" i="38"/>
  <c r="AN41" i="38"/>
  <c r="AM41" i="38"/>
  <c r="K41" i="38"/>
  <c r="J41" i="38"/>
  <c r="H41" i="38"/>
  <c r="G41" i="38"/>
  <c r="F41" i="38"/>
  <c r="E41" i="38"/>
  <c r="D41" i="38"/>
  <c r="C41" i="38"/>
  <c r="B41" i="38"/>
  <c r="AQ40" i="38"/>
  <c r="AP40" i="38"/>
  <c r="AO40" i="38"/>
  <c r="AN40" i="38"/>
  <c r="AM40" i="38"/>
  <c r="K40" i="38"/>
  <c r="J40" i="38"/>
  <c r="H40" i="38"/>
  <c r="G40" i="38"/>
  <c r="F40" i="38"/>
  <c r="E40" i="38"/>
  <c r="D40" i="38"/>
  <c r="C40" i="38"/>
  <c r="B40" i="38"/>
  <c r="AQ39" i="38"/>
  <c r="AP39" i="38"/>
  <c r="AO39" i="38"/>
  <c r="AN39" i="38"/>
  <c r="AM39" i="38"/>
  <c r="K39" i="38"/>
  <c r="J39" i="38"/>
  <c r="H39" i="38"/>
  <c r="G39" i="38"/>
  <c r="F39" i="38"/>
  <c r="E39" i="38"/>
  <c r="D39" i="38"/>
  <c r="C39" i="38"/>
  <c r="B39" i="38"/>
  <c r="AQ38" i="38"/>
  <c r="AP38" i="38"/>
  <c r="AO38" i="38"/>
  <c r="AN38" i="38"/>
  <c r="AM38" i="38"/>
  <c r="K38" i="38"/>
  <c r="J38" i="38"/>
  <c r="H38" i="38"/>
  <c r="G38" i="38"/>
  <c r="F38" i="38"/>
  <c r="E38" i="38"/>
  <c r="D38" i="38"/>
  <c r="C38" i="38"/>
  <c r="B38" i="38"/>
  <c r="AQ37" i="38"/>
  <c r="AP37" i="38"/>
  <c r="AO37" i="38"/>
  <c r="AN37" i="38"/>
  <c r="AM37" i="38"/>
  <c r="K37" i="38"/>
  <c r="J37" i="38"/>
  <c r="H37" i="38"/>
  <c r="G37" i="38"/>
  <c r="F37" i="38"/>
  <c r="E37" i="38"/>
  <c r="D37" i="38"/>
  <c r="C37" i="38"/>
  <c r="B37" i="38"/>
  <c r="AQ36" i="38"/>
  <c r="AP36" i="38"/>
  <c r="AO36" i="38"/>
  <c r="AN36" i="38"/>
  <c r="AM36" i="38"/>
  <c r="K36" i="38"/>
  <c r="J36" i="38"/>
  <c r="H36" i="38"/>
  <c r="G36" i="38"/>
  <c r="F36" i="38"/>
  <c r="E36" i="38"/>
  <c r="D36" i="38"/>
  <c r="C36" i="38"/>
  <c r="B36" i="38"/>
  <c r="AQ35" i="38"/>
  <c r="AP35" i="38"/>
  <c r="AO35" i="38"/>
  <c r="AN35" i="38"/>
  <c r="AM35" i="38"/>
  <c r="K35" i="38"/>
  <c r="J35" i="38"/>
  <c r="H35" i="38"/>
  <c r="G35" i="38"/>
  <c r="F35" i="38"/>
  <c r="E35" i="38"/>
  <c r="D35" i="38"/>
  <c r="C35" i="38"/>
  <c r="B35" i="38"/>
  <c r="AQ34" i="38"/>
  <c r="AP34" i="38"/>
  <c r="AO34" i="38"/>
  <c r="AN34" i="38"/>
  <c r="AM34" i="38"/>
  <c r="K34" i="38"/>
  <c r="J34" i="38"/>
  <c r="H34" i="38"/>
  <c r="G34" i="38"/>
  <c r="F34" i="38"/>
  <c r="E34" i="38"/>
  <c r="D34" i="38"/>
  <c r="C34" i="38"/>
  <c r="B34" i="38"/>
  <c r="AQ33" i="38"/>
  <c r="AP33" i="38"/>
  <c r="AO33" i="38"/>
  <c r="AN33" i="38"/>
  <c r="AM33" i="38"/>
  <c r="K33" i="38"/>
  <c r="J33" i="38"/>
  <c r="H33" i="38"/>
  <c r="G33" i="38"/>
  <c r="F33" i="38"/>
  <c r="E33" i="38"/>
  <c r="D33" i="38"/>
  <c r="C33" i="38"/>
  <c r="B33" i="38"/>
  <c r="AQ32" i="38"/>
  <c r="AP32" i="38"/>
  <c r="AO32" i="38"/>
  <c r="AN32" i="38"/>
  <c r="AM32" i="38"/>
  <c r="K32" i="38"/>
  <c r="J32" i="38"/>
  <c r="H32" i="38"/>
  <c r="G32" i="38"/>
  <c r="F32" i="38"/>
  <c r="E32" i="38"/>
  <c r="D32" i="38"/>
  <c r="C32" i="38"/>
  <c r="B32" i="38"/>
  <c r="AQ31" i="38"/>
  <c r="AP31" i="38"/>
  <c r="AO31" i="38"/>
  <c r="AN31" i="38"/>
  <c r="AM31" i="38"/>
  <c r="K31" i="38"/>
  <c r="J31" i="38"/>
  <c r="H31" i="38"/>
  <c r="G31" i="38"/>
  <c r="F31" i="38"/>
  <c r="E31" i="38"/>
  <c r="D31" i="38"/>
  <c r="C31" i="38"/>
  <c r="B31" i="38"/>
  <c r="AQ30" i="38"/>
  <c r="AP30" i="38"/>
  <c r="AO30" i="38"/>
  <c r="AN30" i="38"/>
  <c r="AM30" i="38"/>
  <c r="K30" i="38"/>
  <c r="J30" i="38"/>
  <c r="H30" i="38"/>
  <c r="G30" i="38"/>
  <c r="F30" i="38"/>
  <c r="E30" i="38"/>
  <c r="D30" i="38"/>
  <c r="C30" i="38"/>
  <c r="B30" i="38"/>
  <c r="AQ29" i="38"/>
  <c r="AP29" i="38"/>
  <c r="AO29" i="38"/>
  <c r="AN29" i="38"/>
  <c r="AM29" i="38"/>
  <c r="K29" i="38"/>
  <c r="J29" i="38"/>
  <c r="H29" i="38"/>
  <c r="G29" i="38"/>
  <c r="F29" i="38"/>
  <c r="E29" i="38"/>
  <c r="D29" i="38"/>
  <c r="C29" i="38"/>
  <c r="B29" i="38"/>
  <c r="AQ28" i="38"/>
  <c r="AP28" i="38"/>
  <c r="AO28" i="38"/>
  <c r="AN28" i="38"/>
  <c r="AM28" i="38"/>
  <c r="K28" i="38"/>
  <c r="J28" i="38"/>
  <c r="H28" i="38"/>
  <c r="G28" i="38"/>
  <c r="F28" i="38"/>
  <c r="E28" i="38"/>
  <c r="D28" i="38"/>
  <c r="C28" i="38"/>
  <c r="B28" i="38"/>
  <c r="AQ27" i="38"/>
  <c r="AP27" i="38"/>
  <c r="AO27" i="38"/>
  <c r="AN27" i="38"/>
  <c r="AM27" i="38"/>
  <c r="K27" i="38"/>
  <c r="J27" i="38"/>
  <c r="H27" i="38"/>
  <c r="G27" i="38"/>
  <c r="F27" i="38"/>
  <c r="E27" i="38"/>
  <c r="D27" i="38"/>
  <c r="C27" i="38"/>
  <c r="B27" i="38"/>
  <c r="AQ26" i="38"/>
  <c r="AP26" i="38"/>
  <c r="AO26" i="38"/>
  <c r="AN26" i="38"/>
  <c r="AM26" i="38"/>
  <c r="K26" i="38"/>
  <c r="J26" i="38"/>
  <c r="H26" i="38"/>
  <c r="G26" i="38"/>
  <c r="F26" i="38"/>
  <c r="E26" i="38"/>
  <c r="D26" i="38"/>
  <c r="C26" i="38"/>
  <c r="B26" i="38"/>
  <c r="AQ25" i="38"/>
  <c r="AP25" i="38"/>
  <c r="AO25" i="38"/>
  <c r="AN25" i="38"/>
  <c r="AM25" i="38"/>
  <c r="K25" i="38"/>
  <c r="J25" i="38"/>
  <c r="H25" i="38"/>
  <c r="G25" i="38"/>
  <c r="F25" i="38"/>
  <c r="E25" i="38"/>
  <c r="D25" i="38"/>
  <c r="C25" i="38"/>
  <c r="B25" i="38"/>
  <c r="AQ24" i="38"/>
  <c r="AP24" i="38"/>
  <c r="AO24" i="38"/>
  <c r="AN24" i="38"/>
  <c r="AM24" i="38"/>
  <c r="K24" i="38"/>
  <c r="J24" i="38"/>
  <c r="H24" i="38"/>
  <c r="G24" i="38"/>
  <c r="F24" i="38"/>
  <c r="E24" i="38"/>
  <c r="D24" i="38"/>
  <c r="C24" i="38"/>
  <c r="B24" i="38"/>
  <c r="AQ23" i="38"/>
  <c r="AP23" i="38"/>
  <c r="AO23" i="38"/>
  <c r="AN23" i="38"/>
  <c r="AM23" i="38"/>
  <c r="K23" i="38"/>
  <c r="J23" i="38"/>
  <c r="H23" i="38"/>
  <c r="G23" i="38"/>
  <c r="F23" i="38"/>
  <c r="E23" i="38"/>
  <c r="D23" i="38"/>
  <c r="C23" i="38"/>
  <c r="B23" i="38"/>
  <c r="AQ22" i="38"/>
  <c r="AP22" i="38"/>
  <c r="AO22" i="38"/>
  <c r="AN22" i="38"/>
  <c r="AM22" i="38"/>
  <c r="K22" i="38"/>
  <c r="J22" i="38"/>
  <c r="H22" i="38"/>
  <c r="G22" i="38"/>
  <c r="F22" i="38"/>
  <c r="E22" i="38"/>
  <c r="D22" i="38"/>
  <c r="C22" i="38"/>
  <c r="B22" i="38"/>
  <c r="AQ21" i="38"/>
  <c r="AP21" i="38"/>
  <c r="AO21" i="38"/>
  <c r="AN21" i="38"/>
  <c r="AM21" i="38"/>
  <c r="K21" i="38"/>
  <c r="J21" i="38"/>
  <c r="H21" i="38"/>
  <c r="G21" i="38"/>
  <c r="F21" i="38"/>
  <c r="E21" i="38"/>
  <c r="D21" i="38"/>
  <c r="C21" i="38"/>
  <c r="B21" i="38"/>
  <c r="AQ20" i="38"/>
  <c r="AP20" i="38"/>
  <c r="AO20" i="38"/>
  <c r="AN20" i="38"/>
  <c r="AM20" i="38"/>
  <c r="K20" i="38"/>
  <c r="J20" i="38"/>
  <c r="H20" i="38"/>
  <c r="G20" i="38"/>
  <c r="F20" i="38"/>
  <c r="E20" i="38"/>
  <c r="D20" i="38"/>
  <c r="C20" i="38"/>
  <c r="B20" i="38"/>
  <c r="AQ19" i="38"/>
  <c r="AP19" i="38"/>
  <c r="AO19" i="38"/>
  <c r="AN19" i="38"/>
  <c r="AM19" i="38"/>
  <c r="K19" i="38"/>
  <c r="J19" i="38"/>
  <c r="H19" i="38"/>
  <c r="G19" i="38"/>
  <c r="F19" i="38"/>
  <c r="E19" i="38"/>
  <c r="D19" i="38"/>
  <c r="C19" i="38"/>
  <c r="B19" i="38"/>
  <c r="AQ18" i="38"/>
  <c r="AP18" i="38"/>
  <c r="AO18" i="38"/>
  <c r="AN18" i="38"/>
  <c r="AM18" i="38"/>
  <c r="K18" i="38"/>
  <c r="J18" i="38"/>
  <c r="H18" i="38"/>
  <c r="G18" i="38"/>
  <c r="F18" i="38"/>
  <c r="E18" i="38"/>
  <c r="D18" i="38"/>
  <c r="C18" i="38"/>
  <c r="B18" i="38"/>
  <c r="AQ17" i="38"/>
  <c r="AP17" i="38"/>
  <c r="AO17" i="38"/>
  <c r="AN17" i="38"/>
  <c r="AM17" i="38"/>
  <c r="K17" i="38"/>
  <c r="J17" i="38"/>
  <c r="H17" i="38"/>
  <c r="G17" i="38"/>
  <c r="F17" i="38"/>
  <c r="E17" i="38"/>
  <c r="D17" i="38"/>
  <c r="C17" i="38"/>
  <c r="B17" i="38"/>
  <c r="AQ16" i="38"/>
  <c r="AP16" i="38"/>
  <c r="AO16" i="38"/>
  <c r="AN16" i="38"/>
  <c r="AM16" i="38"/>
  <c r="K16" i="38"/>
  <c r="J16" i="38"/>
  <c r="H16" i="38"/>
  <c r="G16" i="38"/>
  <c r="F16" i="38"/>
  <c r="E16" i="38"/>
  <c r="D16" i="38"/>
  <c r="C16" i="38"/>
  <c r="B16" i="38"/>
  <c r="AQ15" i="38"/>
  <c r="AP15" i="38"/>
  <c r="AO15" i="38"/>
  <c r="AN15" i="38"/>
  <c r="AM15" i="38"/>
  <c r="K15" i="38"/>
  <c r="J15" i="38"/>
  <c r="H15" i="38"/>
  <c r="G15" i="38"/>
  <c r="F15" i="38"/>
  <c r="E15" i="38"/>
  <c r="D15" i="38"/>
  <c r="C15" i="38"/>
  <c r="B15" i="38"/>
  <c r="AQ14" i="38"/>
  <c r="AP14" i="38"/>
  <c r="AO14" i="38"/>
  <c r="AN14" i="38"/>
  <c r="AM14" i="38"/>
  <c r="K14" i="38"/>
  <c r="J14" i="38"/>
  <c r="H14" i="38"/>
  <c r="G14" i="38"/>
  <c r="F14" i="38"/>
  <c r="E14" i="38"/>
  <c r="D14" i="38"/>
  <c r="C14" i="38"/>
  <c r="B14" i="38"/>
  <c r="AQ13" i="38"/>
  <c r="AP13" i="38"/>
  <c r="AO13" i="38"/>
  <c r="AN13" i="38"/>
  <c r="AM13" i="38"/>
  <c r="K13" i="38"/>
  <c r="J13" i="38"/>
  <c r="H13" i="38"/>
  <c r="G13" i="38"/>
  <c r="F13" i="38"/>
  <c r="E13" i="38"/>
  <c r="D13" i="38"/>
  <c r="C13" i="38"/>
  <c r="B13" i="38"/>
  <c r="AQ12" i="38"/>
  <c r="AP12" i="38"/>
  <c r="AO12" i="38"/>
  <c r="AN12" i="38"/>
  <c r="AM12" i="38"/>
  <c r="K12" i="38"/>
  <c r="J12" i="38"/>
  <c r="H12" i="38"/>
  <c r="G12" i="38"/>
  <c r="F12" i="38"/>
  <c r="E12" i="38"/>
  <c r="D12" i="38"/>
  <c r="C12" i="38"/>
  <c r="B12" i="38"/>
  <c r="AQ11" i="38"/>
  <c r="AP11" i="38"/>
  <c r="AO11" i="38"/>
  <c r="AN11" i="38"/>
  <c r="AM11" i="38"/>
  <c r="K11" i="38"/>
  <c r="J11" i="38"/>
  <c r="H11" i="38"/>
  <c r="G11" i="38"/>
  <c r="F11" i="38"/>
  <c r="E11" i="38"/>
  <c r="D11" i="38"/>
  <c r="C11" i="38"/>
  <c r="B11" i="38"/>
  <c r="AQ10" i="38"/>
  <c r="AP10" i="38"/>
  <c r="AO10" i="38"/>
  <c r="AN10" i="38"/>
  <c r="AM10" i="38"/>
  <c r="K10" i="38"/>
  <c r="J10" i="38"/>
  <c r="H10" i="38"/>
  <c r="G10" i="38"/>
  <c r="F10" i="38"/>
  <c r="E10" i="38"/>
  <c r="D10" i="38"/>
  <c r="C10" i="38"/>
  <c r="B10" i="38"/>
  <c r="AQ9" i="38"/>
  <c r="AP9" i="38"/>
  <c r="AO9" i="38"/>
  <c r="AN9" i="38"/>
  <c r="AM9" i="38"/>
  <c r="K9" i="38"/>
  <c r="J9" i="38"/>
  <c r="H9" i="38"/>
  <c r="G9" i="38"/>
  <c r="F9" i="38"/>
  <c r="E9" i="38"/>
  <c r="D9" i="38"/>
  <c r="C9" i="38"/>
  <c r="B9" i="38"/>
  <c r="AQ8" i="38"/>
  <c r="AP8" i="38"/>
  <c r="AO8" i="38"/>
  <c r="AN8" i="38"/>
  <c r="AM8" i="38"/>
  <c r="K8" i="38"/>
  <c r="J8" i="38"/>
  <c r="H8" i="38"/>
  <c r="G8" i="38"/>
  <c r="F8" i="38"/>
  <c r="E8" i="38"/>
  <c r="D8" i="38"/>
  <c r="C8" i="38"/>
  <c r="B8" i="38"/>
  <c r="AQ7" i="38"/>
  <c r="AP7" i="38"/>
  <c r="AO7" i="38"/>
  <c r="AN7" i="38"/>
  <c r="AM7" i="38"/>
  <c r="K7" i="38"/>
  <c r="G3" i="33" s="1"/>
  <c r="J7" i="38"/>
  <c r="F3" i="33" s="1"/>
  <c r="H7" i="38"/>
  <c r="G7" i="38"/>
  <c r="E3" i="33" s="1"/>
  <c r="F7" i="38"/>
  <c r="E7" i="38"/>
  <c r="D7" i="38"/>
  <c r="C7" i="38"/>
  <c r="B7" i="38"/>
  <c r="C3" i="33"/>
  <c r="D14" i="42"/>
  <c r="D27" i="42"/>
  <c r="D21" i="42"/>
  <c r="D9" i="42"/>
  <c r="D7" i="42"/>
  <c r="D5" i="42"/>
  <c r="A107" i="38"/>
  <c r="A108" i="38" s="1"/>
  <c r="A109" i="38" s="1"/>
  <c r="AP988" i="13"/>
  <c r="AD6" i="13"/>
  <c r="AE6" i="13"/>
  <c r="AF6" i="13"/>
  <c r="AJ6" i="13" s="1"/>
  <c r="AK6" i="13" s="1"/>
  <c r="AL6" i="13" s="1"/>
  <c r="AM6" i="13" s="1"/>
  <c r="AG6" i="13"/>
  <c r="AH6" i="13"/>
  <c r="AI6" i="13"/>
  <c r="AD7" i="13"/>
  <c r="AE7" i="13"/>
  <c r="AF7" i="13"/>
  <c r="AJ7" i="13" s="1"/>
  <c r="AG7" i="13"/>
  <c r="AH7" i="13"/>
  <c r="AI7" i="13"/>
  <c r="AD8" i="13"/>
  <c r="AE8" i="13"/>
  <c r="AF8" i="13"/>
  <c r="AG8" i="13"/>
  <c r="AH8" i="13"/>
  <c r="AI8" i="13"/>
  <c r="AD9" i="13"/>
  <c r="AE9" i="13"/>
  <c r="AF9" i="13"/>
  <c r="AG9" i="13"/>
  <c r="AH9" i="13"/>
  <c r="AI9" i="13"/>
  <c r="AD10" i="13"/>
  <c r="AE10" i="13"/>
  <c r="AF10" i="13"/>
  <c r="AJ10" i="13" s="1"/>
  <c r="AG10" i="13"/>
  <c r="AH10" i="13"/>
  <c r="AI10" i="13"/>
  <c r="AD11" i="13"/>
  <c r="AE11" i="13"/>
  <c r="AF11" i="13"/>
  <c r="AJ11" i="13" s="1"/>
  <c r="AG11" i="13"/>
  <c r="AH11" i="13"/>
  <c r="AI11" i="13"/>
  <c r="AD12" i="13"/>
  <c r="AE12" i="13"/>
  <c r="AF12" i="13"/>
  <c r="AJ12" i="13" s="1"/>
  <c r="AK12" i="13" s="1"/>
  <c r="AL12" i="13" s="1"/>
  <c r="AM12" i="13" s="1"/>
  <c r="AG12" i="13"/>
  <c r="AH12" i="13"/>
  <c r="AI12" i="13"/>
  <c r="AD13" i="13"/>
  <c r="AE13" i="13"/>
  <c r="AF13" i="13"/>
  <c r="AG13" i="13"/>
  <c r="AH13" i="13"/>
  <c r="AI13" i="13"/>
  <c r="AD14" i="13"/>
  <c r="AE14" i="13"/>
  <c r="AF14" i="13"/>
  <c r="AG14" i="13"/>
  <c r="AH14" i="13"/>
  <c r="AI14" i="13"/>
  <c r="AD15" i="13"/>
  <c r="AE15" i="13"/>
  <c r="AF15" i="13"/>
  <c r="AJ15" i="13" s="1"/>
  <c r="AG15" i="13"/>
  <c r="AH15" i="13"/>
  <c r="AI15" i="13"/>
  <c r="AD16" i="13"/>
  <c r="AE16" i="13"/>
  <c r="AF16" i="13"/>
  <c r="AG16" i="13"/>
  <c r="AM16" i="13" s="1"/>
  <c r="AN16" i="13" s="1"/>
  <c r="AH16" i="13"/>
  <c r="AI16" i="13"/>
  <c r="AD17" i="13"/>
  <c r="AE17" i="13"/>
  <c r="AF17" i="13"/>
  <c r="AG17" i="13"/>
  <c r="AH17" i="13"/>
  <c r="AI17" i="13"/>
  <c r="AD18" i="13"/>
  <c r="AE18" i="13"/>
  <c r="AF18" i="13"/>
  <c r="AG18" i="13"/>
  <c r="AH18" i="13"/>
  <c r="AI18" i="13"/>
  <c r="AJ18" i="13"/>
  <c r="AK18" i="13" s="1"/>
  <c r="AL18" i="13" s="1"/>
  <c r="AM18" i="13" s="1"/>
  <c r="AD19" i="13"/>
  <c r="AE19" i="13"/>
  <c r="AF19" i="13"/>
  <c r="AJ19" i="13" s="1"/>
  <c r="AK19" i="13" s="1"/>
  <c r="AL19" i="13" s="1"/>
  <c r="AM19" i="13" s="1"/>
  <c r="AG19" i="13"/>
  <c r="AH19" i="13"/>
  <c r="AI19" i="13"/>
  <c r="AD20" i="13"/>
  <c r="AE20" i="13"/>
  <c r="AF20" i="13"/>
  <c r="AG20" i="13"/>
  <c r="AJ20" i="13" s="1"/>
  <c r="AK20" i="13" s="1"/>
  <c r="AL20" i="13" s="1"/>
  <c r="AM20" i="13" s="1"/>
  <c r="AH20" i="13"/>
  <c r="AI20" i="13"/>
  <c r="AD21" i="13"/>
  <c r="AE21" i="13"/>
  <c r="AF21" i="13"/>
  <c r="AG21" i="13"/>
  <c r="AH21" i="13"/>
  <c r="AI21" i="13"/>
  <c r="AD22" i="13"/>
  <c r="AE22" i="13"/>
  <c r="AF22" i="13"/>
  <c r="AG22" i="13"/>
  <c r="AH22" i="13"/>
  <c r="AI22" i="13"/>
  <c r="AD23" i="13"/>
  <c r="AE23" i="13"/>
  <c r="AF23" i="13"/>
  <c r="AJ23" i="13" s="1"/>
  <c r="AK23" i="13" s="1"/>
  <c r="AL23" i="13" s="1"/>
  <c r="AM23" i="13" s="1"/>
  <c r="AG23" i="13"/>
  <c r="AH23" i="13"/>
  <c r="AI23" i="13"/>
  <c r="AD24" i="13"/>
  <c r="AE24" i="13"/>
  <c r="AF24" i="13"/>
  <c r="AG24" i="13"/>
  <c r="AH24" i="13"/>
  <c r="AI24" i="13"/>
  <c r="AD25" i="13"/>
  <c r="AE25" i="13"/>
  <c r="AF25" i="13"/>
  <c r="AG25" i="13"/>
  <c r="AH25" i="13"/>
  <c r="AI25" i="13"/>
  <c r="AD26" i="13"/>
  <c r="AE26" i="13"/>
  <c r="AF26" i="13"/>
  <c r="AG26" i="13"/>
  <c r="AJ26" i="13" s="1"/>
  <c r="AK26" i="13" s="1"/>
  <c r="AL26" i="13" s="1"/>
  <c r="AM26" i="13" s="1"/>
  <c r="AH26" i="13"/>
  <c r="AI26" i="13"/>
  <c r="AD27" i="13"/>
  <c r="AE27" i="13"/>
  <c r="AF27" i="13"/>
  <c r="AJ27" i="13" s="1"/>
  <c r="AK27" i="13" s="1"/>
  <c r="AL27" i="13" s="1"/>
  <c r="AM27" i="13" s="1"/>
  <c r="AG27" i="13"/>
  <c r="AH27" i="13"/>
  <c r="AI27" i="13"/>
  <c r="AD28" i="13"/>
  <c r="AE28" i="13"/>
  <c r="AF28" i="13"/>
  <c r="AJ28" i="13" s="1"/>
  <c r="AK28" i="13" s="1"/>
  <c r="AL28" i="13" s="1"/>
  <c r="AM28" i="13" s="1"/>
  <c r="AG28" i="13"/>
  <c r="AH28" i="13"/>
  <c r="AI28" i="13"/>
  <c r="AD29" i="13"/>
  <c r="AE29" i="13"/>
  <c r="AF29" i="13"/>
  <c r="AG29" i="13"/>
  <c r="AH29" i="13"/>
  <c r="AI29" i="13"/>
  <c r="AD30" i="13"/>
  <c r="AE30" i="13"/>
  <c r="AF30" i="13"/>
  <c r="AJ30" i="13" s="1"/>
  <c r="AK30" i="13" s="1"/>
  <c r="AL30" i="13" s="1"/>
  <c r="AM30" i="13" s="1"/>
  <c r="AG30" i="13"/>
  <c r="AH30" i="13"/>
  <c r="AI30" i="13"/>
  <c r="AD31" i="13"/>
  <c r="AE31" i="13"/>
  <c r="AF31" i="13"/>
  <c r="AG31" i="13"/>
  <c r="AJ31" i="13" s="1"/>
  <c r="AH31" i="13"/>
  <c r="AI31" i="13"/>
  <c r="AD32" i="13"/>
  <c r="AE32" i="13"/>
  <c r="AF32" i="13"/>
  <c r="AG32" i="13"/>
  <c r="AH32" i="13"/>
  <c r="AI32" i="13"/>
  <c r="AD33" i="13"/>
  <c r="AE33" i="13"/>
  <c r="AF33" i="13"/>
  <c r="AG33" i="13"/>
  <c r="AH33" i="13"/>
  <c r="AI33" i="13"/>
  <c r="AD34" i="13"/>
  <c r="AE34" i="13"/>
  <c r="AF34" i="13"/>
  <c r="AJ34" i="13" s="1"/>
  <c r="AG34" i="13"/>
  <c r="AH34" i="13"/>
  <c r="AI34" i="13"/>
  <c r="AD35" i="13"/>
  <c r="AE35" i="13"/>
  <c r="AF35" i="13"/>
  <c r="AG35" i="13"/>
  <c r="AH35" i="13"/>
  <c r="AI35" i="13"/>
  <c r="AD36" i="13"/>
  <c r="AE36" i="13"/>
  <c r="AF36" i="13"/>
  <c r="AJ36" i="13" s="1"/>
  <c r="AK36" i="13" s="1"/>
  <c r="AL36" i="13" s="1"/>
  <c r="AM36" i="13" s="1"/>
  <c r="AG36" i="13"/>
  <c r="AH36" i="13"/>
  <c r="AI36" i="13"/>
  <c r="AD37" i="13"/>
  <c r="AE37" i="13"/>
  <c r="AF37" i="13"/>
  <c r="AG37" i="13"/>
  <c r="AH37" i="13"/>
  <c r="AI37" i="13"/>
  <c r="AD38" i="13"/>
  <c r="AE38" i="13"/>
  <c r="AF38" i="13"/>
  <c r="AJ38" i="13" s="1"/>
  <c r="AK38" i="13" s="1"/>
  <c r="AL38" i="13" s="1"/>
  <c r="AG38" i="13"/>
  <c r="AH38" i="13"/>
  <c r="AI38" i="13"/>
  <c r="AM38" i="13"/>
  <c r="AN38" i="13" s="1"/>
  <c r="AD39" i="13"/>
  <c r="AE39" i="13"/>
  <c r="AF39" i="13"/>
  <c r="AJ39" i="13" s="1"/>
  <c r="AG39" i="13"/>
  <c r="AH39" i="13"/>
  <c r="AI39" i="13"/>
  <c r="AD40" i="13"/>
  <c r="AE40" i="13"/>
  <c r="AF40" i="13"/>
  <c r="AG40" i="13"/>
  <c r="AH40" i="13"/>
  <c r="AI40" i="13"/>
  <c r="AD41" i="13"/>
  <c r="AE41" i="13"/>
  <c r="AF41" i="13"/>
  <c r="AG41" i="13"/>
  <c r="AH41" i="13"/>
  <c r="AI41" i="13"/>
  <c r="AD42" i="13"/>
  <c r="AE42" i="13"/>
  <c r="AF42" i="13"/>
  <c r="AG42" i="13"/>
  <c r="AH42" i="13"/>
  <c r="AI42" i="13"/>
  <c r="AJ42" i="13"/>
  <c r="AD43" i="13"/>
  <c r="AE43" i="13"/>
  <c r="AF43" i="13"/>
  <c r="AJ43" i="13" s="1"/>
  <c r="AK43" i="13" s="1"/>
  <c r="AL43" i="13" s="1"/>
  <c r="AM43" i="13" s="1"/>
  <c r="AG43" i="13"/>
  <c r="AH43" i="13"/>
  <c r="AI43" i="13"/>
  <c r="AD44" i="13"/>
  <c r="AE44" i="13"/>
  <c r="AF44" i="13"/>
  <c r="AG44" i="13"/>
  <c r="AJ44" i="13" s="1"/>
  <c r="AK44" i="13" s="1"/>
  <c r="AL44" i="13" s="1"/>
  <c r="AM44" i="13" s="1"/>
  <c r="AH44" i="13"/>
  <c r="AI44" i="13"/>
  <c r="AD45" i="13"/>
  <c r="AE45" i="13"/>
  <c r="AF45" i="13"/>
  <c r="AG45" i="13"/>
  <c r="AH45" i="13"/>
  <c r="AI45" i="13"/>
  <c r="AD46" i="13"/>
  <c r="AE46" i="13"/>
  <c r="AF46" i="13"/>
  <c r="AJ46" i="13" s="1"/>
  <c r="AG46" i="13"/>
  <c r="AH46" i="13"/>
  <c r="AI46" i="13"/>
  <c r="AD47" i="13"/>
  <c r="AE47" i="13"/>
  <c r="AF47" i="13"/>
  <c r="AJ47" i="13" s="1"/>
  <c r="AG47" i="13"/>
  <c r="AH47" i="13"/>
  <c r="AI47" i="13"/>
  <c r="AD48" i="13"/>
  <c r="AE48" i="13"/>
  <c r="AF48" i="13"/>
  <c r="AG48" i="13"/>
  <c r="AH48" i="13"/>
  <c r="AI48" i="13"/>
  <c r="AD49" i="13"/>
  <c r="AE49" i="13"/>
  <c r="AF49" i="13"/>
  <c r="AJ49" i="13" s="1"/>
  <c r="AK49" i="13" s="1"/>
  <c r="AL49" i="13" s="1"/>
  <c r="AM49" i="13" s="1"/>
  <c r="AG49" i="13"/>
  <c r="AH49" i="13"/>
  <c r="AI49" i="13"/>
  <c r="AD50" i="13"/>
  <c r="AE50" i="13"/>
  <c r="AF50" i="13"/>
  <c r="AG50" i="13"/>
  <c r="AJ50" i="13" s="1"/>
  <c r="AH50" i="13"/>
  <c r="AI50" i="13"/>
  <c r="AD51" i="13"/>
  <c r="AE51" i="13"/>
  <c r="AF51" i="13"/>
  <c r="AJ51" i="13" s="1"/>
  <c r="AK51" i="13" s="1"/>
  <c r="AL51" i="13" s="1"/>
  <c r="AM51" i="13" s="1"/>
  <c r="AG51" i="13"/>
  <c r="AH51" i="13"/>
  <c r="AI51" i="13"/>
  <c r="AD52" i="13"/>
  <c r="AE52" i="13"/>
  <c r="AF52" i="13"/>
  <c r="AJ52" i="13" s="1"/>
  <c r="AK52" i="13" s="1"/>
  <c r="AL52" i="13" s="1"/>
  <c r="AM52" i="13" s="1"/>
  <c r="AG52" i="13"/>
  <c r="AH52" i="13"/>
  <c r="AI52" i="13"/>
  <c r="AD53" i="13"/>
  <c r="AE53" i="13"/>
  <c r="AF53" i="13"/>
  <c r="AG53" i="13"/>
  <c r="AH53" i="13"/>
  <c r="AI53" i="13"/>
  <c r="AD54" i="13"/>
  <c r="AE54" i="13"/>
  <c r="AF54" i="13"/>
  <c r="AJ54" i="13" s="1"/>
  <c r="AK54" i="13" s="1"/>
  <c r="AL54" i="13" s="1"/>
  <c r="AM54" i="13" s="1"/>
  <c r="AG54" i="13"/>
  <c r="AH54" i="13"/>
  <c r="AI54" i="13"/>
  <c r="AD55" i="13"/>
  <c r="AE55" i="13"/>
  <c r="AF55" i="13"/>
  <c r="AG55" i="13"/>
  <c r="AJ55" i="13" s="1"/>
  <c r="AK55" i="13" s="1"/>
  <c r="AL55" i="13" s="1"/>
  <c r="AM55" i="13" s="1"/>
  <c r="AH55" i="13"/>
  <c r="AI55" i="13"/>
  <c r="AD56" i="13"/>
  <c r="AE56" i="13"/>
  <c r="AF56" i="13"/>
  <c r="AG56" i="13"/>
  <c r="AH56" i="13"/>
  <c r="AI56" i="13"/>
  <c r="AD57" i="13"/>
  <c r="AE57" i="13"/>
  <c r="AF57" i="13"/>
  <c r="AG57" i="13"/>
  <c r="AH57" i="13"/>
  <c r="AI57" i="13"/>
  <c r="AD58" i="13"/>
  <c r="AE58" i="13"/>
  <c r="AF58" i="13"/>
  <c r="AJ58" i="13" s="1"/>
  <c r="AK58" i="13" s="1"/>
  <c r="AL58" i="13" s="1"/>
  <c r="AG58" i="13"/>
  <c r="AH58" i="13"/>
  <c r="AI58" i="13"/>
  <c r="AD59" i="13"/>
  <c r="AE59" i="13"/>
  <c r="AF59" i="13"/>
  <c r="AG59" i="13"/>
  <c r="AH59" i="13"/>
  <c r="AI59" i="13"/>
  <c r="AD60" i="13"/>
  <c r="AE60" i="13"/>
  <c r="AF60" i="13"/>
  <c r="AG60" i="13"/>
  <c r="AJ60" i="13" s="1"/>
  <c r="AK60" i="13" s="1"/>
  <c r="AL60" i="13" s="1"/>
  <c r="AM60" i="13" s="1"/>
  <c r="AH60" i="13"/>
  <c r="AI60" i="13"/>
  <c r="AD61" i="13"/>
  <c r="AE61" i="13"/>
  <c r="AF61" i="13"/>
  <c r="AG61" i="13"/>
  <c r="AH61" i="13"/>
  <c r="AI61" i="13"/>
  <c r="AD62" i="13"/>
  <c r="AE62" i="13"/>
  <c r="AF62" i="13"/>
  <c r="AG62" i="13"/>
  <c r="AH62" i="13"/>
  <c r="AI62" i="13"/>
  <c r="AD63" i="13"/>
  <c r="AE63" i="13"/>
  <c r="AF63" i="13"/>
  <c r="AJ63" i="13" s="1"/>
  <c r="AK63" i="13" s="1"/>
  <c r="AL63" i="13" s="1"/>
  <c r="AM63" i="13" s="1"/>
  <c r="AG63" i="13"/>
  <c r="AH63" i="13"/>
  <c r="AI63" i="13"/>
  <c r="AD64" i="13"/>
  <c r="AE64" i="13"/>
  <c r="AF64" i="13"/>
  <c r="AJ64" i="13" s="1"/>
  <c r="AG64" i="13"/>
  <c r="AH64" i="13"/>
  <c r="AI64" i="13"/>
  <c r="AD65" i="13"/>
  <c r="AE65" i="13"/>
  <c r="AF65" i="13"/>
  <c r="AJ65" i="13" s="1"/>
  <c r="AG65" i="13"/>
  <c r="AH65" i="13"/>
  <c r="AI65" i="13"/>
  <c r="AD66" i="13"/>
  <c r="AE66" i="13"/>
  <c r="AF66" i="13"/>
  <c r="AG66" i="13"/>
  <c r="AH66" i="13"/>
  <c r="AI66" i="13"/>
  <c r="AJ66" i="13"/>
  <c r="AD67" i="13"/>
  <c r="AE67" i="13"/>
  <c r="AF67" i="13"/>
  <c r="AJ67" i="13" s="1"/>
  <c r="AK67" i="13" s="1"/>
  <c r="AL67" i="13" s="1"/>
  <c r="AM67" i="13" s="1"/>
  <c r="AG67" i="13"/>
  <c r="AH67" i="13"/>
  <c r="AI67" i="13"/>
  <c r="AD68" i="13"/>
  <c r="AE68" i="13"/>
  <c r="AF68" i="13"/>
  <c r="AG68" i="13"/>
  <c r="AJ68" i="13" s="1"/>
  <c r="AK68" i="13" s="1"/>
  <c r="AL68" i="13" s="1"/>
  <c r="AM68" i="13" s="1"/>
  <c r="AH68" i="13"/>
  <c r="AI68" i="13"/>
  <c r="AD69" i="13"/>
  <c r="AE69" i="13"/>
  <c r="AF69" i="13"/>
  <c r="AG69" i="13"/>
  <c r="AH69" i="13"/>
  <c r="AI69" i="13"/>
  <c r="AD70" i="13"/>
  <c r="AE70" i="13"/>
  <c r="AF70" i="13"/>
  <c r="AG70" i="13"/>
  <c r="AH70" i="13"/>
  <c r="AI70" i="13"/>
  <c r="AM70" i="13"/>
  <c r="AN70" i="13" s="1"/>
  <c r="AD71" i="13"/>
  <c r="AE71" i="13"/>
  <c r="AF71" i="13"/>
  <c r="AJ71" i="13" s="1"/>
  <c r="AG71" i="13"/>
  <c r="AH71" i="13"/>
  <c r="AI71" i="13"/>
  <c r="AD72" i="13"/>
  <c r="AE72" i="13"/>
  <c r="AF72" i="13"/>
  <c r="AG72" i="13"/>
  <c r="AH72" i="13"/>
  <c r="AI72" i="13"/>
  <c r="AD73" i="13"/>
  <c r="AE73" i="13"/>
  <c r="AF73" i="13"/>
  <c r="AJ73" i="13" s="1"/>
  <c r="AK73" i="13" s="1"/>
  <c r="AL73" i="13" s="1"/>
  <c r="AM73" i="13" s="1"/>
  <c r="AG73" i="13"/>
  <c r="AH73" i="13"/>
  <c r="AI73" i="13"/>
  <c r="AD74" i="13"/>
  <c r="AE74" i="13"/>
  <c r="AF74" i="13"/>
  <c r="AJ74" i="13" s="1"/>
  <c r="AG74" i="13"/>
  <c r="AH74" i="13"/>
  <c r="AI74" i="13"/>
  <c r="AD75" i="13"/>
  <c r="AE75" i="13"/>
  <c r="AF75" i="13"/>
  <c r="AJ75" i="13" s="1"/>
  <c r="AG75" i="13"/>
  <c r="AH75" i="13"/>
  <c r="AI75" i="13"/>
  <c r="AD76" i="13"/>
  <c r="AE76" i="13"/>
  <c r="AF76" i="13"/>
  <c r="AG76" i="13"/>
  <c r="AH76" i="13"/>
  <c r="AI76" i="13"/>
  <c r="AJ76" i="13"/>
  <c r="AK76" i="13" s="1"/>
  <c r="AL76" i="13" s="1"/>
  <c r="AM76" i="13" s="1"/>
  <c r="AD77" i="13"/>
  <c r="AE77" i="13"/>
  <c r="AF77" i="13"/>
  <c r="AG77" i="13"/>
  <c r="AH77" i="13"/>
  <c r="AI77" i="13"/>
  <c r="AD78" i="13"/>
  <c r="AE78" i="13"/>
  <c r="AF78" i="13"/>
  <c r="AG78" i="13"/>
  <c r="AH78" i="13"/>
  <c r="AI78" i="13"/>
  <c r="AD79" i="13"/>
  <c r="AE79" i="13"/>
  <c r="AF79" i="13"/>
  <c r="AG79" i="13"/>
  <c r="AJ79" i="13" s="1"/>
  <c r="AH79" i="13"/>
  <c r="AI79" i="13"/>
  <c r="AD80" i="13"/>
  <c r="AE80" i="13"/>
  <c r="AF80" i="13"/>
  <c r="AJ80" i="13" s="1"/>
  <c r="AG80" i="13"/>
  <c r="AH80" i="13"/>
  <c r="AI80" i="13"/>
  <c r="AD81" i="13"/>
  <c r="AE81" i="13"/>
  <c r="AF81" i="13"/>
  <c r="AG81" i="13"/>
  <c r="AH81" i="13"/>
  <c r="AI81" i="13"/>
  <c r="AD82" i="13"/>
  <c r="AE82" i="13"/>
  <c r="AF82" i="13"/>
  <c r="AG82" i="13"/>
  <c r="AJ82" i="13" s="1"/>
  <c r="AH82" i="13"/>
  <c r="AI82" i="13"/>
  <c r="AD83" i="13"/>
  <c r="AE83" i="13"/>
  <c r="AF83" i="13"/>
  <c r="AG83" i="13"/>
  <c r="AH83" i="13"/>
  <c r="AI83" i="13"/>
  <c r="AD84" i="13"/>
  <c r="AE84" i="13"/>
  <c r="AF84" i="13"/>
  <c r="AJ84" i="13" s="1"/>
  <c r="AK84" i="13" s="1"/>
  <c r="AL84" i="13" s="1"/>
  <c r="AM84" i="13" s="1"/>
  <c r="AG84" i="13"/>
  <c r="AH84" i="13"/>
  <c r="AI84" i="13"/>
  <c r="AD85" i="13"/>
  <c r="AE85" i="13"/>
  <c r="AF85" i="13"/>
  <c r="AG85" i="13"/>
  <c r="AH85" i="13"/>
  <c r="AI85" i="13"/>
  <c r="AD86" i="13"/>
  <c r="AE86" i="13"/>
  <c r="AF86" i="13"/>
  <c r="AJ86" i="13" s="1"/>
  <c r="AG86" i="13"/>
  <c r="AH86" i="13"/>
  <c r="AI86" i="13"/>
  <c r="AD87" i="13"/>
  <c r="AE87" i="13"/>
  <c r="AF87" i="13"/>
  <c r="AJ87" i="13" s="1"/>
  <c r="AK87" i="13" s="1"/>
  <c r="AL87" i="13" s="1"/>
  <c r="AM87" i="13" s="1"/>
  <c r="AG87" i="13"/>
  <c r="AH87" i="13"/>
  <c r="AI87" i="13"/>
  <c r="AD88" i="13"/>
  <c r="AE88" i="13"/>
  <c r="AF88" i="13"/>
  <c r="AG88" i="13"/>
  <c r="AH88" i="13"/>
  <c r="AI88" i="13"/>
  <c r="AD89" i="13"/>
  <c r="AE89" i="13"/>
  <c r="AF89" i="13"/>
  <c r="AJ89" i="13" s="1"/>
  <c r="AK89" i="13" s="1"/>
  <c r="AL89" i="13" s="1"/>
  <c r="AM89" i="13" s="1"/>
  <c r="AG89" i="13"/>
  <c r="AH89" i="13"/>
  <c r="AI89" i="13"/>
  <c r="AD90" i="13"/>
  <c r="AE90" i="13"/>
  <c r="AF90" i="13"/>
  <c r="AG90" i="13"/>
  <c r="AJ90" i="13" s="1"/>
  <c r="AH90" i="13"/>
  <c r="AI90" i="13"/>
  <c r="AD91" i="13"/>
  <c r="AE91" i="13"/>
  <c r="AF91" i="13"/>
  <c r="AJ91" i="13" s="1"/>
  <c r="AG91" i="13"/>
  <c r="AH91" i="13"/>
  <c r="AI91" i="13"/>
  <c r="AD92" i="13"/>
  <c r="AE92" i="13"/>
  <c r="AF92" i="13"/>
  <c r="AJ92" i="13" s="1"/>
  <c r="AK92" i="13" s="1"/>
  <c r="AL92" i="13" s="1"/>
  <c r="AM92" i="13" s="1"/>
  <c r="AG92" i="13"/>
  <c r="AH92" i="13"/>
  <c r="AI92" i="13"/>
  <c r="AD93" i="13"/>
  <c r="AE93" i="13"/>
  <c r="AF93" i="13"/>
  <c r="AG93" i="13"/>
  <c r="AH93" i="13"/>
  <c r="AI93" i="13"/>
  <c r="AD94" i="13"/>
  <c r="AE94" i="13"/>
  <c r="AF94" i="13"/>
  <c r="AG94" i="13"/>
  <c r="AH94" i="13"/>
  <c r="AI94" i="13"/>
  <c r="AD95" i="13"/>
  <c r="AE95" i="13"/>
  <c r="AF95" i="13"/>
  <c r="AJ95" i="13" s="1"/>
  <c r="AG95" i="13"/>
  <c r="AH95" i="13"/>
  <c r="AI95" i="13"/>
  <c r="AD96" i="13"/>
  <c r="AE96" i="13"/>
  <c r="AF96" i="13"/>
  <c r="AG96" i="13"/>
  <c r="AH96" i="13"/>
  <c r="AI96" i="13"/>
  <c r="AD97" i="13"/>
  <c r="AE97" i="13"/>
  <c r="AF97" i="13"/>
  <c r="AJ97" i="13" s="1"/>
  <c r="AK97" i="13" s="1"/>
  <c r="AL97" i="13" s="1"/>
  <c r="AM97" i="13" s="1"/>
  <c r="AG97" i="13"/>
  <c r="AH97" i="13"/>
  <c r="AI97" i="13"/>
  <c r="AD98" i="13"/>
  <c r="AE98" i="13"/>
  <c r="AF98" i="13"/>
  <c r="AG98" i="13"/>
  <c r="AH98" i="13"/>
  <c r="AI98" i="13"/>
  <c r="AJ98" i="13"/>
  <c r="AK98" i="13" s="1"/>
  <c r="AL98" i="13" s="1"/>
  <c r="AD99" i="13"/>
  <c r="AE99" i="13"/>
  <c r="AF99" i="13"/>
  <c r="AJ99" i="13" s="1"/>
  <c r="AG99" i="13"/>
  <c r="AH99" i="13"/>
  <c r="AI99" i="13"/>
  <c r="AD100" i="13"/>
  <c r="AE100" i="13"/>
  <c r="AF100" i="13"/>
  <c r="AG100" i="13"/>
  <c r="AJ100" i="13" s="1"/>
  <c r="AK100" i="13" s="1"/>
  <c r="AL100" i="13" s="1"/>
  <c r="AM100" i="13" s="1"/>
  <c r="AH100" i="13"/>
  <c r="AI100" i="13"/>
  <c r="AD101" i="13"/>
  <c r="AE101" i="13"/>
  <c r="AF101" i="13"/>
  <c r="AG101" i="13"/>
  <c r="AH101" i="13"/>
  <c r="AI101" i="13"/>
  <c r="AD102" i="13"/>
  <c r="AE102" i="13"/>
  <c r="AF102" i="13"/>
  <c r="AG102" i="13"/>
  <c r="AH102" i="13"/>
  <c r="AI102" i="13"/>
  <c r="AD103" i="13"/>
  <c r="AE103" i="13"/>
  <c r="AF103" i="13"/>
  <c r="AJ103" i="13" s="1"/>
  <c r="AK103" i="13" s="1"/>
  <c r="AL103" i="13" s="1"/>
  <c r="AM103" i="13" s="1"/>
  <c r="AG103" i="13"/>
  <c r="AH103" i="13"/>
  <c r="AI103" i="13"/>
  <c r="AD104" i="13"/>
  <c r="AE104" i="13"/>
  <c r="AF104" i="13"/>
  <c r="AG104" i="13"/>
  <c r="AH104" i="13"/>
  <c r="AI104" i="13"/>
  <c r="AD105" i="13"/>
  <c r="AE105" i="13"/>
  <c r="AF105" i="13"/>
  <c r="AG105" i="13"/>
  <c r="AH105" i="13"/>
  <c r="AI105" i="13"/>
  <c r="AD106" i="13"/>
  <c r="AE106" i="13"/>
  <c r="AF106" i="13"/>
  <c r="AG106" i="13"/>
  <c r="AM106" i="13" s="1"/>
  <c r="AN106" i="13" s="1"/>
  <c r="AH106" i="13"/>
  <c r="AI106" i="13"/>
  <c r="AJ106" i="13"/>
  <c r="AK106" i="13" s="1"/>
  <c r="AL106" i="13" s="1"/>
  <c r="AD107" i="13"/>
  <c r="AE107" i="13"/>
  <c r="AF107" i="13"/>
  <c r="AJ107" i="13" s="1"/>
  <c r="AK107" i="13" s="1"/>
  <c r="AL107" i="13" s="1"/>
  <c r="AM107" i="13" s="1"/>
  <c r="AG107" i="13"/>
  <c r="AH107" i="13"/>
  <c r="AI107" i="13"/>
  <c r="AD108" i="13"/>
  <c r="AE108" i="13"/>
  <c r="AF108" i="13"/>
  <c r="AJ108" i="13" s="1"/>
  <c r="AK108" i="13" s="1"/>
  <c r="AL108" i="13" s="1"/>
  <c r="AM108" i="13" s="1"/>
  <c r="AG108" i="13"/>
  <c r="AH108" i="13"/>
  <c r="AI108" i="13"/>
  <c r="AD109" i="13"/>
  <c r="AE109" i="13"/>
  <c r="AF109" i="13"/>
  <c r="AG109" i="13"/>
  <c r="AH109" i="13"/>
  <c r="AI109" i="13"/>
  <c r="AD110" i="13"/>
  <c r="AE110" i="13"/>
  <c r="AF110" i="13"/>
  <c r="AJ110" i="13" s="1"/>
  <c r="AG110" i="13"/>
  <c r="AH110" i="13"/>
  <c r="AI110" i="13"/>
  <c r="AD111" i="13"/>
  <c r="AE111" i="13"/>
  <c r="AF111" i="13"/>
  <c r="AG111" i="13"/>
  <c r="AJ111" i="13" s="1"/>
  <c r="AH111" i="13"/>
  <c r="AI111" i="13"/>
  <c r="AD112" i="13"/>
  <c r="AE112" i="13"/>
  <c r="AF112" i="13"/>
  <c r="AG112" i="13"/>
  <c r="AH112" i="13"/>
  <c r="AI112" i="13"/>
  <c r="AD113" i="13"/>
  <c r="AE113" i="13"/>
  <c r="AF113" i="13"/>
  <c r="AG113" i="13"/>
  <c r="AH113" i="13"/>
  <c r="AI113" i="13"/>
  <c r="AD114" i="13"/>
  <c r="AE114" i="13"/>
  <c r="AF114" i="13"/>
  <c r="AJ114" i="13" s="1"/>
  <c r="AK114" i="13" s="1"/>
  <c r="AL114" i="13" s="1"/>
  <c r="AG114" i="13"/>
  <c r="AH114" i="13"/>
  <c r="AI114" i="13"/>
  <c r="AD115" i="13"/>
  <c r="AE115" i="13"/>
  <c r="AF115" i="13"/>
  <c r="AJ115" i="13" s="1"/>
  <c r="AG115" i="13"/>
  <c r="AH115" i="13"/>
  <c r="AI115" i="13"/>
  <c r="AD116" i="13"/>
  <c r="AE116" i="13"/>
  <c r="AF116" i="13"/>
  <c r="AG116" i="13"/>
  <c r="AH116" i="13"/>
  <c r="AI116" i="13"/>
  <c r="AJ116" i="13"/>
  <c r="AK116" i="13" s="1"/>
  <c r="AL116" i="13" s="1"/>
  <c r="AM116" i="13" s="1"/>
  <c r="AD117" i="13"/>
  <c r="AE117" i="13"/>
  <c r="AF117" i="13"/>
  <c r="AG117" i="13"/>
  <c r="AH117" i="13"/>
  <c r="AI117" i="13"/>
  <c r="AD118" i="13"/>
  <c r="AE118" i="13"/>
  <c r="AF118" i="13"/>
  <c r="AG118" i="13"/>
  <c r="AH118" i="13"/>
  <c r="AI118" i="13"/>
  <c r="AD119" i="13"/>
  <c r="AE119" i="13"/>
  <c r="AF119" i="13"/>
  <c r="AJ119" i="13" s="1"/>
  <c r="AK119" i="13" s="1"/>
  <c r="AL119" i="13" s="1"/>
  <c r="AM119" i="13" s="1"/>
  <c r="AG119" i="13"/>
  <c r="AH119" i="13"/>
  <c r="AI119" i="13"/>
  <c r="AD120" i="13"/>
  <c r="AE120" i="13"/>
  <c r="AF120" i="13"/>
  <c r="AG120" i="13"/>
  <c r="AH120" i="13"/>
  <c r="AI120" i="13"/>
  <c r="AD121" i="13"/>
  <c r="AE121" i="13"/>
  <c r="AF121" i="13"/>
  <c r="AJ121" i="13" s="1"/>
  <c r="AK121" i="13" s="1"/>
  <c r="AL121" i="13" s="1"/>
  <c r="AM121" i="13" s="1"/>
  <c r="AG121" i="13"/>
  <c r="AH121" i="13"/>
  <c r="AI121" i="13"/>
  <c r="AD122" i="13"/>
  <c r="AE122" i="13"/>
  <c r="AF122" i="13"/>
  <c r="AG122" i="13"/>
  <c r="AH122" i="13"/>
  <c r="AI122" i="13"/>
  <c r="AJ122" i="13"/>
  <c r="AD123" i="13"/>
  <c r="AE123" i="13"/>
  <c r="AF123" i="13"/>
  <c r="AJ123" i="13" s="1"/>
  <c r="AG123" i="13"/>
  <c r="AH123" i="13"/>
  <c r="AI123" i="13"/>
  <c r="AD124" i="13"/>
  <c r="AE124" i="13"/>
  <c r="AF124" i="13"/>
  <c r="AG124" i="13"/>
  <c r="AJ124" i="13" s="1"/>
  <c r="AK124" i="13" s="1"/>
  <c r="AL124" i="13" s="1"/>
  <c r="AM124" i="13" s="1"/>
  <c r="AH124" i="13"/>
  <c r="AI124" i="13"/>
  <c r="AD125" i="13"/>
  <c r="AE125" i="13"/>
  <c r="AF125" i="13"/>
  <c r="AG125" i="13"/>
  <c r="AH125" i="13"/>
  <c r="AI125" i="13"/>
  <c r="AD126" i="13"/>
  <c r="AE126" i="13"/>
  <c r="AF126" i="13"/>
  <c r="AG126" i="13"/>
  <c r="AH126" i="13"/>
  <c r="AI126" i="13"/>
  <c r="AD127" i="13"/>
  <c r="AE127" i="13"/>
  <c r="AF127" i="13"/>
  <c r="AJ127" i="13" s="1"/>
  <c r="AK127" i="13" s="1"/>
  <c r="AL127" i="13" s="1"/>
  <c r="AM127" i="13" s="1"/>
  <c r="AG127" i="13"/>
  <c r="AH127" i="13"/>
  <c r="AI127" i="13"/>
  <c r="AD128" i="13"/>
  <c r="AE128" i="13"/>
  <c r="AF128" i="13"/>
  <c r="AJ128" i="13" s="1"/>
  <c r="AG128" i="13"/>
  <c r="AH128" i="13"/>
  <c r="AI128" i="13"/>
  <c r="AD129" i="13"/>
  <c r="AE129" i="13"/>
  <c r="AF129" i="13"/>
  <c r="AJ129" i="13" s="1"/>
  <c r="AG129" i="13"/>
  <c r="AH129" i="13"/>
  <c r="AI129" i="13"/>
  <c r="AD130" i="13"/>
  <c r="AE130" i="13"/>
  <c r="AF130" i="13"/>
  <c r="AG130" i="13"/>
  <c r="AH130" i="13"/>
  <c r="AI130" i="13"/>
  <c r="AJ130" i="13"/>
  <c r="AD131" i="13"/>
  <c r="AE131" i="13"/>
  <c r="AF131" i="13"/>
  <c r="AJ131" i="13" s="1"/>
  <c r="AK131" i="13" s="1"/>
  <c r="AL131" i="13" s="1"/>
  <c r="AG131" i="13"/>
  <c r="AH131" i="13"/>
  <c r="AI131" i="13"/>
  <c r="AD132" i="13"/>
  <c r="AE132" i="13"/>
  <c r="AF132" i="13"/>
  <c r="AJ132" i="13" s="1"/>
  <c r="AK132" i="13" s="1"/>
  <c r="AL132" i="13" s="1"/>
  <c r="AM132" i="13" s="1"/>
  <c r="AG132" i="13"/>
  <c r="AH132" i="13"/>
  <c r="AI132" i="13"/>
  <c r="AD133" i="13"/>
  <c r="AE133" i="13"/>
  <c r="AF133" i="13"/>
  <c r="AG133" i="13"/>
  <c r="AH133" i="13"/>
  <c r="AI133" i="13"/>
  <c r="AD134" i="13"/>
  <c r="AE134" i="13"/>
  <c r="AF134" i="13"/>
  <c r="AG134" i="13"/>
  <c r="AH134" i="13"/>
  <c r="AI134" i="13"/>
  <c r="AD135" i="13"/>
  <c r="AE135" i="13"/>
  <c r="AF135" i="13"/>
  <c r="AG135" i="13"/>
  <c r="AJ135" i="13" s="1"/>
  <c r="AK135" i="13" s="1"/>
  <c r="AL135" i="13" s="1"/>
  <c r="AM135" i="13" s="1"/>
  <c r="AH135" i="13"/>
  <c r="AI135" i="13"/>
  <c r="AD136" i="13"/>
  <c r="AE136" i="13"/>
  <c r="AF136" i="13"/>
  <c r="AG136" i="13"/>
  <c r="AH136" i="13"/>
  <c r="AI136" i="13"/>
  <c r="AD137" i="13"/>
  <c r="AE137" i="13"/>
  <c r="AF137" i="13"/>
  <c r="AG137" i="13"/>
  <c r="AH137" i="13"/>
  <c r="AI137" i="13"/>
  <c r="AD138" i="13"/>
  <c r="AE138" i="13"/>
  <c r="AF138" i="13"/>
  <c r="AJ138" i="13" s="1"/>
  <c r="AG138" i="13"/>
  <c r="AH138" i="13"/>
  <c r="AI138" i="13"/>
  <c r="AD139" i="13"/>
  <c r="AE139" i="13"/>
  <c r="AF139" i="13"/>
  <c r="AG139" i="13"/>
  <c r="AH139" i="13"/>
  <c r="AI139" i="13"/>
  <c r="AD140" i="13"/>
  <c r="AE140" i="13"/>
  <c r="AF140" i="13"/>
  <c r="AG140" i="13"/>
  <c r="AH140" i="13"/>
  <c r="AI140" i="13"/>
  <c r="AD141" i="13"/>
  <c r="AE141" i="13"/>
  <c r="AF141" i="13"/>
  <c r="AJ141" i="13" s="1"/>
  <c r="AK141" i="13" s="1"/>
  <c r="AL141" i="13" s="1"/>
  <c r="AM141" i="13" s="1"/>
  <c r="AG141" i="13"/>
  <c r="AH141" i="13"/>
  <c r="AI141" i="13"/>
  <c r="AD142" i="13"/>
  <c r="AE142" i="13"/>
  <c r="AF142" i="13"/>
  <c r="AG142" i="13"/>
  <c r="AM142" i="13" s="1"/>
  <c r="AN142" i="13" s="1"/>
  <c r="AH142" i="13"/>
  <c r="AI142" i="13"/>
  <c r="AD143" i="13"/>
  <c r="AE143" i="13"/>
  <c r="AF143" i="13"/>
  <c r="AJ143" i="13" s="1"/>
  <c r="AG143" i="13"/>
  <c r="AH143" i="13"/>
  <c r="AI143" i="13"/>
  <c r="AD144" i="13"/>
  <c r="AE144" i="13"/>
  <c r="AF144" i="13"/>
  <c r="AG144" i="13"/>
  <c r="AH144" i="13"/>
  <c r="AI144" i="13"/>
  <c r="AD145" i="13"/>
  <c r="AE145" i="13"/>
  <c r="AF145" i="13"/>
  <c r="AJ145" i="13" s="1"/>
  <c r="AG145" i="13"/>
  <c r="AH145" i="13"/>
  <c r="AI145" i="13"/>
  <c r="AD146" i="13"/>
  <c r="AE146" i="13"/>
  <c r="AF146" i="13"/>
  <c r="AG146" i="13"/>
  <c r="AH146" i="13"/>
  <c r="AI146" i="13"/>
  <c r="AD147" i="13"/>
  <c r="AE147" i="13"/>
  <c r="AF147" i="13"/>
  <c r="AG147" i="13"/>
  <c r="AH147" i="13"/>
  <c r="AI147" i="13"/>
  <c r="AJ147" i="13"/>
  <c r="AK147" i="13" s="1"/>
  <c r="AL147" i="13" s="1"/>
  <c r="AD148" i="13"/>
  <c r="AE148" i="13"/>
  <c r="AF148" i="13"/>
  <c r="AG148" i="13"/>
  <c r="AH148" i="13"/>
  <c r="AI148" i="13"/>
  <c r="AD149" i="13"/>
  <c r="AE149" i="13"/>
  <c r="AF149" i="13"/>
  <c r="AJ149" i="13" s="1"/>
  <c r="AG149" i="13"/>
  <c r="AH149" i="13"/>
  <c r="AI149" i="13"/>
  <c r="AD150" i="13"/>
  <c r="AE150" i="13"/>
  <c r="AF150" i="13"/>
  <c r="AG150" i="13"/>
  <c r="AH150" i="13"/>
  <c r="AI150" i="13"/>
  <c r="AJ150" i="13"/>
  <c r="AK150" i="13" s="1"/>
  <c r="AL150" i="13" s="1"/>
  <c r="AD151" i="13"/>
  <c r="AE151" i="13"/>
  <c r="AF151" i="13"/>
  <c r="AJ151" i="13" s="1"/>
  <c r="AG151" i="13"/>
  <c r="AH151" i="13"/>
  <c r="AI151" i="13"/>
  <c r="AD152" i="13"/>
  <c r="AE152" i="13"/>
  <c r="AF152" i="13"/>
  <c r="AG152" i="13"/>
  <c r="AH152" i="13"/>
  <c r="AI152" i="13"/>
  <c r="AD153" i="13"/>
  <c r="AE153" i="13"/>
  <c r="AF153" i="13"/>
  <c r="AG153" i="13"/>
  <c r="AJ153" i="13" s="1"/>
  <c r="AK153" i="13" s="1"/>
  <c r="AL153" i="13" s="1"/>
  <c r="AM153" i="13" s="1"/>
  <c r="AH153" i="13"/>
  <c r="AI153" i="13"/>
  <c r="AD154" i="13"/>
  <c r="AE154" i="13"/>
  <c r="AF154" i="13"/>
  <c r="AJ154" i="13" s="1"/>
  <c r="AG154" i="13"/>
  <c r="AH154" i="13"/>
  <c r="AI154" i="13"/>
  <c r="AD155" i="13"/>
  <c r="AE155" i="13"/>
  <c r="AF155" i="13"/>
  <c r="AJ155" i="13" s="1"/>
  <c r="AK155" i="13" s="1"/>
  <c r="AL155" i="13" s="1"/>
  <c r="AG155" i="13"/>
  <c r="AH155" i="13"/>
  <c r="AI155" i="13"/>
  <c r="AD156" i="13"/>
  <c r="AE156" i="13"/>
  <c r="AF156" i="13"/>
  <c r="AG156" i="13"/>
  <c r="AH156" i="13"/>
  <c r="AI156" i="13"/>
  <c r="AD157" i="13"/>
  <c r="AE157" i="13"/>
  <c r="AF157" i="13"/>
  <c r="AG157" i="13"/>
  <c r="AH157" i="13"/>
  <c r="AI157" i="13"/>
  <c r="AD158" i="13"/>
  <c r="AE158" i="13"/>
  <c r="AF158" i="13"/>
  <c r="AJ158" i="13" s="1"/>
  <c r="AK158" i="13" s="1"/>
  <c r="AL158" i="13" s="1"/>
  <c r="AG158" i="13"/>
  <c r="AH158" i="13"/>
  <c r="AI158" i="13"/>
  <c r="AD159" i="13"/>
  <c r="AE159" i="13"/>
  <c r="AF159" i="13"/>
  <c r="AG159" i="13"/>
  <c r="AH159" i="13"/>
  <c r="AI159" i="13"/>
  <c r="AD160" i="13"/>
  <c r="AE160" i="13"/>
  <c r="AF160" i="13"/>
  <c r="AJ160" i="13" s="1"/>
  <c r="AK160" i="13" s="1"/>
  <c r="AL160" i="13" s="1"/>
  <c r="AM160" i="13" s="1"/>
  <c r="AG160" i="13"/>
  <c r="AH160" i="13"/>
  <c r="AI160" i="13"/>
  <c r="AD161" i="13"/>
  <c r="AE161" i="13"/>
  <c r="AF161" i="13"/>
  <c r="AG161" i="13"/>
  <c r="AH161" i="13"/>
  <c r="AI161" i="13"/>
  <c r="AJ161" i="13"/>
  <c r="AK161" i="13" s="1"/>
  <c r="AL161" i="13" s="1"/>
  <c r="AM161" i="13" s="1"/>
  <c r="AD162" i="13"/>
  <c r="AE162" i="13"/>
  <c r="AF162" i="13"/>
  <c r="AJ162" i="13" s="1"/>
  <c r="AG162" i="13"/>
  <c r="AH162" i="13"/>
  <c r="AI162" i="13"/>
  <c r="AD163" i="13"/>
  <c r="AE163" i="13"/>
  <c r="AF163" i="13"/>
  <c r="AG163" i="13"/>
  <c r="AH163" i="13"/>
  <c r="AI163" i="13"/>
  <c r="AJ163" i="13"/>
  <c r="AK163" i="13" s="1"/>
  <c r="AL163" i="13" s="1"/>
  <c r="AD164" i="13"/>
  <c r="AE164" i="13"/>
  <c r="AF164" i="13"/>
  <c r="AG164" i="13"/>
  <c r="AH164" i="13"/>
  <c r="AI164" i="13"/>
  <c r="AD165" i="13"/>
  <c r="AE165" i="13"/>
  <c r="AF165" i="13"/>
  <c r="AJ165" i="13" s="1"/>
  <c r="AG165" i="13"/>
  <c r="AH165" i="13"/>
  <c r="AI165" i="13"/>
  <c r="AD166" i="13"/>
  <c r="AE166" i="13"/>
  <c r="AF166" i="13"/>
  <c r="AJ166" i="13" s="1"/>
  <c r="AG166" i="13"/>
  <c r="AH166" i="13"/>
  <c r="AI166" i="13"/>
  <c r="AD167" i="13"/>
  <c r="AE167" i="13"/>
  <c r="AF167" i="13"/>
  <c r="AG167" i="13"/>
  <c r="AH167" i="13"/>
  <c r="AI167" i="13"/>
  <c r="AD168" i="13"/>
  <c r="AE168" i="13"/>
  <c r="AF168" i="13"/>
  <c r="AJ168" i="13" s="1"/>
  <c r="AK168" i="13" s="1"/>
  <c r="AL168" i="13" s="1"/>
  <c r="AM168" i="13" s="1"/>
  <c r="AG168" i="13"/>
  <c r="AH168" i="13"/>
  <c r="AI168" i="13"/>
  <c r="AD169" i="13"/>
  <c r="AE169" i="13"/>
  <c r="AF169" i="13"/>
  <c r="AG169" i="13"/>
  <c r="AJ169" i="13" s="1"/>
  <c r="AK169" i="13" s="1"/>
  <c r="AL169" i="13" s="1"/>
  <c r="AM169" i="13" s="1"/>
  <c r="AH169" i="13"/>
  <c r="AI169" i="13"/>
  <c r="AD170" i="13"/>
  <c r="AE170" i="13"/>
  <c r="AF170" i="13"/>
  <c r="AG170" i="13"/>
  <c r="AH170" i="13"/>
  <c r="AI170" i="13"/>
  <c r="AD171" i="13"/>
  <c r="AE171" i="13"/>
  <c r="AF171" i="13"/>
  <c r="AJ171" i="13" s="1"/>
  <c r="AK171" i="13" s="1"/>
  <c r="AL171" i="13" s="1"/>
  <c r="AG171" i="13"/>
  <c r="AH171" i="13"/>
  <c r="AI171" i="13"/>
  <c r="AD172" i="13"/>
  <c r="AE172" i="13"/>
  <c r="AF172" i="13"/>
  <c r="AG172" i="13"/>
  <c r="AH172" i="13"/>
  <c r="AI172" i="13"/>
  <c r="AD173" i="13"/>
  <c r="AE173" i="13"/>
  <c r="AF173" i="13"/>
  <c r="AJ173" i="13" s="1"/>
  <c r="AG173" i="13"/>
  <c r="AH173" i="13"/>
  <c r="AI173" i="13"/>
  <c r="AD174" i="13"/>
  <c r="AE174" i="13"/>
  <c r="AF174" i="13"/>
  <c r="AJ174" i="13" s="1"/>
  <c r="AK174" i="13" s="1"/>
  <c r="AL174" i="13" s="1"/>
  <c r="AG174" i="13"/>
  <c r="AH174" i="13"/>
  <c r="AI174" i="13"/>
  <c r="AD175" i="13"/>
  <c r="AE175" i="13"/>
  <c r="AF175" i="13"/>
  <c r="AG175" i="13"/>
  <c r="AH175" i="13"/>
  <c r="AI175" i="13"/>
  <c r="AD176" i="13"/>
  <c r="AE176" i="13"/>
  <c r="AF176" i="13"/>
  <c r="AJ176" i="13" s="1"/>
  <c r="AK176" i="13" s="1"/>
  <c r="AL176" i="13" s="1"/>
  <c r="AM176" i="13" s="1"/>
  <c r="AG176" i="13"/>
  <c r="AH176" i="13"/>
  <c r="AI176" i="13"/>
  <c r="AD177" i="13"/>
  <c r="AE177" i="13"/>
  <c r="AF177" i="13"/>
  <c r="AJ177" i="13" s="1"/>
  <c r="AG177" i="13"/>
  <c r="AH177" i="13"/>
  <c r="AI177" i="13"/>
  <c r="AD178" i="13"/>
  <c r="AE178" i="13"/>
  <c r="AF178" i="13"/>
  <c r="AJ178" i="13" s="1"/>
  <c r="AG178" i="13"/>
  <c r="AM178" i="13" s="1"/>
  <c r="AN178" i="13" s="1"/>
  <c r="AH178" i="13"/>
  <c r="AI178" i="13"/>
  <c r="AD179" i="13"/>
  <c r="AE179" i="13"/>
  <c r="AF179" i="13"/>
  <c r="AG179" i="13"/>
  <c r="AH179" i="13"/>
  <c r="AI179" i="13"/>
  <c r="AJ179" i="13"/>
  <c r="AK179" i="13" s="1"/>
  <c r="AL179" i="13" s="1"/>
  <c r="AD180" i="13"/>
  <c r="AE180" i="13"/>
  <c r="AF180" i="13"/>
  <c r="AG180" i="13"/>
  <c r="AH180" i="13"/>
  <c r="AI180" i="13"/>
  <c r="AD181" i="13"/>
  <c r="AE181" i="13"/>
  <c r="AF181" i="13"/>
  <c r="AG181" i="13"/>
  <c r="AH181" i="13"/>
  <c r="AI181" i="13"/>
  <c r="AD182" i="13"/>
  <c r="AE182" i="13"/>
  <c r="AF182" i="13"/>
  <c r="AJ182" i="13" s="1"/>
  <c r="AK182" i="13" s="1"/>
  <c r="AL182" i="13" s="1"/>
  <c r="AG182" i="13"/>
  <c r="AH182" i="13"/>
  <c r="AI182" i="13"/>
  <c r="AD183" i="13"/>
  <c r="AE183" i="13"/>
  <c r="AF183" i="13"/>
  <c r="AJ183" i="13" s="1"/>
  <c r="AG183" i="13"/>
  <c r="AH183" i="13"/>
  <c r="AI183" i="13"/>
  <c r="AD184" i="13"/>
  <c r="AE184" i="13"/>
  <c r="AF184" i="13"/>
  <c r="AG184" i="13"/>
  <c r="AH184" i="13"/>
  <c r="AI184" i="13"/>
  <c r="AD185" i="13"/>
  <c r="AE185" i="13"/>
  <c r="AF185" i="13"/>
  <c r="AG185" i="13"/>
  <c r="AJ185" i="13" s="1"/>
  <c r="AH185" i="13"/>
  <c r="AI185" i="13"/>
  <c r="AD186" i="13"/>
  <c r="AE186" i="13"/>
  <c r="AF186" i="13"/>
  <c r="AG186" i="13"/>
  <c r="AH186" i="13"/>
  <c r="AI186" i="13"/>
  <c r="AD187" i="13"/>
  <c r="AE187" i="13"/>
  <c r="AF187" i="13"/>
  <c r="AG187" i="13"/>
  <c r="AJ187" i="13" s="1"/>
  <c r="AK187" i="13" s="1"/>
  <c r="AL187" i="13" s="1"/>
  <c r="AM187" i="13" s="1"/>
  <c r="AH187" i="13"/>
  <c r="AI187" i="13"/>
  <c r="AD188" i="13"/>
  <c r="AE188" i="13"/>
  <c r="AF188" i="13"/>
  <c r="AG188" i="13"/>
  <c r="AH188" i="13"/>
  <c r="AI188" i="13"/>
  <c r="AD189" i="13"/>
  <c r="AE189" i="13"/>
  <c r="AF189" i="13"/>
  <c r="AG189" i="13"/>
  <c r="AH189" i="13"/>
  <c r="AI189" i="13"/>
  <c r="AD190" i="13"/>
  <c r="AE190" i="13"/>
  <c r="AF190" i="13"/>
  <c r="AJ190" i="13" s="1"/>
  <c r="AK190" i="13" s="1"/>
  <c r="AL190" i="13" s="1"/>
  <c r="AG190" i="13"/>
  <c r="AH190" i="13"/>
  <c r="AI190" i="13"/>
  <c r="AD191" i="13"/>
  <c r="AE191" i="13"/>
  <c r="AF191" i="13"/>
  <c r="AG191" i="13"/>
  <c r="AH191" i="13"/>
  <c r="AI191" i="13"/>
  <c r="AD192" i="13"/>
  <c r="AE192" i="13"/>
  <c r="AF192" i="13"/>
  <c r="AJ192" i="13" s="1"/>
  <c r="AK192" i="13" s="1"/>
  <c r="AL192" i="13" s="1"/>
  <c r="AM192" i="13" s="1"/>
  <c r="AG192" i="13"/>
  <c r="AH192" i="13"/>
  <c r="AI192" i="13"/>
  <c r="AD193" i="13"/>
  <c r="AE193" i="13"/>
  <c r="AF193" i="13"/>
  <c r="AJ193" i="13" s="1"/>
  <c r="AG193" i="13"/>
  <c r="AH193" i="13"/>
  <c r="AI193" i="13"/>
  <c r="AD194" i="13"/>
  <c r="AE194" i="13"/>
  <c r="AF194" i="13"/>
  <c r="AJ194" i="13" s="1"/>
  <c r="AG194" i="13"/>
  <c r="AH194" i="13"/>
  <c r="AI194" i="13"/>
  <c r="AD195" i="13"/>
  <c r="AE195" i="13"/>
  <c r="AF195" i="13"/>
  <c r="AJ195" i="13" s="1"/>
  <c r="AK195" i="13" s="1"/>
  <c r="AL195" i="13" s="1"/>
  <c r="AM195" i="13" s="1"/>
  <c r="AG195" i="13"/>
  <c r="AH195" i="13"/>
  <c r="AI195" i="13"/>
  <c r="AD196" i="13"/>
  <c r="AE196" i="13"/>
  <c r="AF196" i="13"/>
  <c r="AG196" i="13"/>
  <c r="AH196" i="13"/>
  <c r="AI196" i="13"/>
  <c r="AD197" i="13"/>
  <c r="AE197" i="13"/>
  <c r="AF197" i="13"/>
  <c r="AJ197" i="13" s="1"/>
  <c r="AK197" i="13" s="1"/>
  <c r="AL197" i="13" s="1"/>
  <c r="AM197" i="13" s="1"/>
  <c r="AG197" i="13"/>
  <c r="AH197" i="13"/>
  <c r="AI197" i="13"/>
  <c r="AD198" i="13"/>
  <c r="AE198" i="13"/>
  <c r="AF198" i="13"/>
  <c r="AJ198" i="13" s="1"/>
  <c r="AK198" i="13" s="1"/>
  <c r="AL198" i="13" s="1"/>
  <c r="AG198" i="13"/>
  <c r="AH198" i="13"/>
  <c r="AI198" i="13"/>
  <c r="AD199" i="13"/>
  <c r="AE199" i="13"/>
  <c r="AF199" i="13"/>
  <c r="AG199" i="13"/>
  <c r="AH199" i="13"/>
  <c r="AI199" i="13"/>
  <c r="AD200" i="13"/>
  <c r="AE200" i="13"/>
  <c r="AF200" i="13"/>
  <c r="AJ200" i="13" s="1"/>
  <c r="AK200" i="13" s="1"/>
  <c r="AL200" i="13" s="1"/>
  <c r="AM200" i="13" s="1"/>
  <c r="AG200" i="13"/>
  <c r="AH200" i="13"/>
  <c r="AI200" i="13"/>
  <c r="AD201" i="13"/>
  <c r="AE201" i="13"/>
  <c r="AF201" i="13"/>
  <c r="AG201" i="13"/>
  <c r="AH201" i="13"/>
  <c r="AI201" i="13"/>
  <c r="AJ201" i="13"/>
  <c r="AD202" i="13"/>
  <c r="AE202" i="13"/>
  <c r="AF202" i="13"/>
  <c r="AJ202" i="13" s="1"/>
  <c r="AG202" i="13"/>
  <c r="AH202" i="13"/>
  <c r="AI202" i="13"/>
  <c r="AD203" i="13"/>
  <c r="AE203" i="13"/>
  <c r="AF203" i="13"/>
  <c r="AG203" i="13"/>
  <c r="AH203" i="13"/>
  <c r="AI203" i="13"/>
  <c r="AJ203" i="13"/>
  <c r="AK203" i="13" s="1"/>
  <c r="AL203" i="13" s="1"/>
  <c r="AM203" i="13" s="1"/>
  <c r="AD204" i="13"/>
  <c r="AE204" i="13"/>
  <c r="AF204" i="13"/>
  <c r="AG204" i="13"/>
  <c r="AH204" i="13"/>
  <c r="AI204" i="13"/>
  <c r="AD205" i="13"/>
  <c r="AE205" i="13"/>
  <c r="AF205" i="13"/>
  <c r="AG205" i="13"/>
  <c r="AH205" i="13"/>
  <c r="AI205" i="13"/>
  <c r="AD206" i="13"/>
  <c r="AE206" i="13"/>
  <c r="AF206" i="13"/>
  <c r="AG206" i="13"/>
  <c r="AJ206" i="13" s="1"/>
  <c r="AH206" i="13"/>
  <c r="AI206" i="13"/>
  <c r="AD207" i="13"/>
  <c r="AE207" i="13"/>
  <c r="AF207" i="13"/>
  <c r="AJ207" i="13" s="1"/>
  <c r="AG207" i="13"/>
  <c r="AH207" i="13"/>
  <c r="AI207" i="13"/>
  <c r="AD208" i="13"/>
  <c r="AE208" i="13"/>
  <c r="AF208" i="13"/>
  <c r="AG208" i="13"/>
  <c r="AH208" i="13"/>
  <c r="AI208" i="13"/>
  <c r="AD209" i="13"/>
  <c r="AE209" i="13"/>
  <c r="AF209" i="13"/>
  <c r="AJ209" i="13" s="1"/>
  <c r="AG209" i="13"/>
  <c r="AH209" i="13"/>
  <c r="AI209" i="13"/>
  <c r="AD210" i="13"/>
  <c r="AE210" i="13"/>
  <c r="AF210" i="13"/>
  <c r="AG210" i="13"/>
  <c r="AH210" i="13"/>
  <c r="AI210" i="13"/>
  <c r="AD211" i="13"/>
  <c r="AE211" i="13"/>
  <c r="AF211" i="13"/>
  <c r="AJ211" i="13" s="1"/>
  <c r="AK211" i="13" s="1"/>
  <c r="AL211" i="13" s="1"/>
  <c r="AM211" i="13" s="1"/>
  <c r="AG211" i="13"/>
  <c r="AH211" i="13"/>
  <c r="AI211" i="13"/>
  <c r="AD212" i="13"/>
  <c r="AE212" i="13"/>
  <c r="AF212" i="13"/>
  <c r="AG212" i="13"/>
  <c r="AH212" i="13"/>
  <c r="AI212" i="13"/>
  <c r="AD213" i="13"/>
  <c r="AE213" i="13"/>
  <c r="AF213" i="13"/>
  <c r="AJ213" i="13" s="1"/>
  <c r="AK213" i="13" s="1"/>
  <c r="AL213" i="13" s="1"/>
  <c r="AM213" i="13" s="1"/>
  <c r="AG213" i="13"/>
  <c r="AH213" i="13"/>
  <c r="AI213" i="13"/>
  <c r="AD214" i="13"/>
  <c r="AE214" i="13"/>
  <c r="AF214" i="13"/>
  <c r="AG214" i="13"/>
  <c r="AM214" i="13" s="1"/>
  <c r="AN214" i="13" s="1"/>
  <c r="AH214" i="13"/>
  <c r="AI214" i="13"/>
  <c r="AD215" i="13"/>
  <c r="AE215" i="13"/>
  <c r="AF215" i="13"/>
  <c r="AJ215" i="13" s="1"/>
  <c r="AG215" i="13"/>
  <c r="AH215" i="13"/>
  <c r="AI215" i="13"/>
  <c r="AD216" i="13"/>
  <c r="AE216" i="13"/>
  <c r="AF216" i="13"/>
  <c r="AG216" i="13"/>
  <c r="AH216" i="13"/>
  <c r="AI216" i="13"/>
  <c r="AD217" i="13"/>
  <c r="AE217" i="13"/>
  <c r="AF217" i="13"/>
  <c r="AJ217" i="13" s="1"/>
  <c r="AG217" i="13"/>
  <c r="AH217" i="13"/>
  <c r="AI217" i="13"/>
  <c r="AD218" i="13"/>
  <c r="AE218" i="13"/>
  <c r="AF218" i="13"/>
  <c r="AG218" i="13"/>
  <c r="AH218" i="13"/>
  <c r="AI218" i="13"/>
  <c r="AD219" i="13"/>
  <c r="AE219" i="13"/>
  <c r="AF219" i="13"/>
  <c r="AG219" i="13"/>
  <c r="AH219" i="13"/>
  <c r="AI219" i="13"/>
  <c r="AJ219" i="13"/>
  <c r="AK219" i="13" s="1"/>
  <c r="AL219" i="13" s="1"/>
  <c r="AM219" i="13" s="1"/>
  <c r="AD220" i="13"/>
  <c r="AE220" i="13"/>
  <c r="AF220" i="13"/>
  <c r="AG220" i="13"/>
  <c r="AH220" i="13"/>
  <c r="AI220" i="13"/>
  <c r="AD221" i="13"/>
  <c r="AE221" i="13"/>
  <c r="AF221" i="13"/>
  <c r="AG221" i="13"/>
  <c r="AH221" i="13"/>
  <c r="AI221" i="13"/>
  <c r="AD222" i="13"/>
  <c r="AE222" i="13"/>
  <c r="AF222" i="13"/>
  <c r="AJ222" i="13" s="1"/>
  <c r="AG222" i="13"/>
  <c r="AH222" i="13"/>
  <c r="AI222" i="13"/>
  <c r="AD223" i="13"/>
  <c r="AE223" i="13"/>
  <c r="AF223" i="13"/>
  <c r="AG223" i="13"/>
  <c r="AH223" i="13"/>
  <c r="AI223" i="13"/>
  <c r="AD224" i="13"/>
  <c r="AE224" i="13"/>
  <c r="AF224" i="13"/>
  <c r="AG224" i="13"/>
  <c r="AH224" i="13"/>
  <c r="AI224" i="13"/>
  <c r="AD225" i="13"/>
  <c r="AE225" i="13"/>
  <c r="AF225" i="13"/>
  <c r="AJ225" i="13" s="1"/>
  <c r="AG225" i="13"/>
  <c r="AH225" i="13"/>
  <c r="AI225" i="13"/>
  <c r="AD226" i="13"/>
  <c r="AE226" i="13"/>
  <c r="AF226" i="13"/>
  <c r="AG226" i="13"/>
  <c r="AH226" i="13"/>
  <c r="AI226" i="13"/>
  <c r="AD227" i="13"/>
  <c r="AE227" i="13"/>
  <c r="AF227" i="13"/>
  <c r="AJ227" i="13" s="1"/>
  <c r="AK227" i="13" s="1"/>
  <c r="AL227" i="13" s="1"/>
  <c r="AM227" i="13" s="1"/>
  <c r="AG227" i="13"/>
  <c r="AH227" i="13"/>
  <c r="AI227" i="13"/>
  <c r="AD228" i="13"/>
  <c r="AE228" i="13"/>
  <c r="AF228" i="13"/>
  <c r="AG228" i="13"/>
  <c r="AH228" i="13"/>
  <c r="AI228" i="13"/>
  <c r="AD229" i="13"/>
  <c r="AE229" i="13"/>
  <c r="AF229" i="13"/>
  <c r="AG229" i="13"/>
  <c r="AH229" i="13"/>
  <c r="AI229" i="13"/>
  <c r="AD230" i="13"/>
  <c r="AE230" i="13"/>
  <c r="AF230" i="13"/>
  <c r="AG230" i="13"/>
  <c r="AH230" i="13"/>
  <c r="AI230" i="13"/>
  <c r="AJ230" i="13"/>
  <c r="AD231" i="13"/>
  <c r="AE231" i="13"/>
  <c r="AF231" i="13"/>
  <c r="AG231" i="13"/>
  <c r="AH231" i="13"/>
  <c r="AI231" i="13"/>
  <c r="AD232" i="13"/>
  <c r="AE232" i="13"/>
  <c r="AF232" i="13"/>
  <c r="AG232" i="13"/>
  <c r="AH232" i="13"/>
  <c r="AI232" i="13"/>
  <c r="AD233" i="13"/>
  <c r="AE233" i="13"/>
  <c r="AF233" i="13"/>
  <c r="AG233" i="13"/>
  <c r="AH233" i="13"/>
  <c r="AI233" i="13"/>
  <c r="AJ233" i="13"/>
  <c r="AD234" i="13"/>
  <c r="AE234" i="13"/>
  <c r="AF234" i="13"/>
  <c r="AJ234" i="13" s="1"/>
  <c r="AG234" i="13"/>
  <c r="AH234" i="13"/>
  <c r="AI234" i="13"/>
  <c r="AD235" i="13"/>
  <c r="AE235" i="13"/>
  <c r="AF235" i="13"/>
  <c r="AG235" i="13"/>
  <c r="AM235" i="13" s="1"/>
  <c r="AH235" i="13"/>
  <c r="AI235" i="13"/>
  <c r="AJ235" i="13"/>
  <c r="AK235" i="13" s="1"/>
  <c r="AL235" i="13" s="1"/>
  <c r="AD236" i="13"/>
  <c r="AE236" i="13"/>
  <c r="AF236" i="13"/>
  <c r="AG236" i="13"/>
  <c r="AH236" i="13"/>
  <c r="AI236" i="13"/>
  <c r="AJ236" i="13"/>
  <c r="AK236" i="13" s="1"/>
  <c r="AL236" i="13" s="1"/>
  <c r="AM236" i="13" s="1"/>
  <c r="AD237" i="13"/>
  <c r="AE237" i="13"/>
  <c r="AF237" i="13"/>
  <c r="AG237" i="13"/>
  <c r="AH237" i="13"/>
  <c r="AI237" i="13"/>
  <c r="AD238" i="13"/>
  <c r="AE238" i="13"/>
  <c r="AF238" i="13"/>
  <c r="AG238" i="13"/>
  <c r="AH238" i="13"/>
  <c r="AI238" i="13"/>
  <c r="AD239" i="13"/>
  <c r="AE239" i="13"/>
  <c r="AF239" i="13"/>
  <c r="AG239" i="13"/>
  <c r="AH239" i="13"/>
  <c r="AK239" i="13" s="1"/>
  <c r="AL239" i="13" s="1"/>
  <c r="AI239" i="13"/>
  <c r="AJ239" i="13"/>
  <c r="AD240" i="13"/>
  <c r="AE240" i="13"/>
  <c r="AF240" i="13"/>
  <c r="AG240" i="13"/>
  <c r="AH240" i="13"/>
  <c r="AI240" i="13"/>
  <c r="AD241" i="13"/>
  <c r="AE241" i="13"/>
  <c r="AF241" i="13"/>
  <c r="AG241" i="13"/>
  <c r="AH241" i="13"/>
  <c r="AI241" i="13"/>
  <c r="AD242" i="13"/>
  <c r="AE242" i="13"/>
  <c r="AF242" i="13"/>
  <c r="AJ242" i="13" s="1"/>
  <c r="AK242" i="13" s="1"/>
  <c r="AL242" i="13" s="1"/>
  <c r="AG242" i="13"/>
  <c r="AH242" i="13"/>
  <c r="AI242" i="13"/>
  <c r="AD243" i="13"/>
  <c r="AE243" i="13"/>
  <c r="AF243" i="13"/>
  <c r="AG243" i="13"/>
  <c r="AH243" i="13"/>
  <c r="AI243" i="13"/>
  <c r="AD244" i="13"/>
  <c r="AE244" i="13"/>
  <c r="AF244" i="13"/>
  <c r="AJ244" i="13" s="1"/>
  <c r="AK244" i="13" s="1"/>
  <c r="AL244" i="13" s="1"/>
  <c r="AM244" i="13" s="1"/>
  <c r="AG244" i="13"/>
  <c r="AH244" i="13"/>
  <c r="AI244" i="13"/>
  <c r="AD245" i="13"/>
  <c r="AE245" i="13"/>
  <c r="AF245" i="13"/>
  <c r="AG245" i="13"/>
  <c r="AH245" i="13"/>
  <c r="AI245" i="13"/>
  <c r="AD246" i="13"/>
  <c r="AE246" i="13"/>
  <c r="AF246" i="13"/>
  <c r="AG246" i="13"/>
  <c r="AH246" i="13"/>
  <c r="AI246" i="13"/>
  <c r="AD247" i="13"/>
  <c r="AE247" i="13"/>
  <c r="AF247" i="13"/>
  <c r="AG247" i="13"/>
  <c r="AH247" i="13"/>
  <c r="AK247" i="13" s="1"/>
  <c r="AL247" i="13" s="1"/>
  <c r="AI247" i="13"/>
  <c r="AJ247" i="13"/>
  <c r="AD248" i="13"/>
  <c r="AE248" i="13"/>
  <c r="AF248" i="13"/>
  <c r="AG248" i="13"/>
  <c r="AH248" i="13"/>
  <c r="AI248" i="13"/>
  <c r="AD249" i="13"/>
  <c r="AE249" i="13"/>
  <c r="AF249" i="13"/>
  <c r="AG249" i="13"/>
  <c r="AH249" i="13"/>
  <c r="AI249" i="13"/>
  <c r="AD250" i="13"/>
  <c r="AE250" i="13"/>
  <c r="AF250" i="13"/>
  <c r="AJ250" i="13" s="1"/>
  <c r="AK250" i="13" s="1"/>
  <c r="AL250" i="13" s="1"/>
  <c r="AG250" i="13"/>
  <c r="AM250" i="13" s="1"/>
  <c r="AN250" i="13" s="1"/>
  <c r="AH250" i="13"/>
  <c r="AI250" i="13"/>
  <c r="AD251" i="13"/>
  <c r="AE251" i="13"/>
  <c r="AF251" i="13"/>
  <c r="AG251" i="13"/>
  <c r="AH251" i="13"/>
  <c r="AI251" i="13"/>
  <c r="AD252" i="13"/>
  <c r="AE252" i="13"/>
  <c r="AF252" i="13"/>
  <c r="AJ252" i="13" s="1"/>
  <c r="AK252" i="13" s="1"/>
  <c r="AL252" i="13" s="1"/>
  <c r="AM252" i="13" s="1"/>
  <c r="AG252" i="13"/>
  <c r="AH252" i="13"/>
  <c r="AI252" i="13"/>
  <c r="AD253" i="13"/>
  <c r="AE253" i="13"/>
  <c r="AF253" i="13"/>
  <c r="AG253" i="13"/>
  <c r="AH253" i="13"/>
  <c r="AI253" i="13"/>
  <c r="AD254" i="13"/>
  <c r="AE254" i="13"/>
  <c r="AF254" i="13"/>
  <c r="AG254" i="13"/>
  <c r="AH254" i="13"/>
  <c r="AI254" i="13"/>
  <c r="AD255" i="13"/>
  <c r="AE255" i="13"/>
  <c r="AF255" i="13"/>
  <c r="AG255" i="13"/>
  <c r="AH255" i="13"/>
  <c r="AK255" i="13" s="1"/>
  <c r="AL255" i="13" s="1"/>
  <c r="AI255" i="13"/>
  <c r="AJ255" i="13"/>
  <c r="AD256" i="13"/>
  <c r="AE256" i="13"/>
  <c r="AF256" i="13"/>
  <c r="AG256" i="13"/>
  <c r="AH256" i="13"/>
  <c r="AI256" i="13"/>
  <c r="AD257" i="13"/>
  <c r="AE257" i="13"/>
  <c r="AF257" i="13"/>
  <c r="AG257" i="13"/>
  <c r="AH257" i="13"/>
  <c r="AI257" i="13"/>
  <c r="AD258" i="13"/>
  <c r="AE258" i="13"/>
  <c r="AF258" i="13"/>
  <c r="AJ258" i="13" s="1"/>
  <c r="AK258" i="13" s="1"/>
  <c r="AL258" i="13" s="1"/>
  <c r="AG258" i="13"/>
  <c r="AH258" i="13"/>
  <c r="AI258" i="13"/>
  <c r="AD259" i="13"/>
  <c r="AE259" i="13"/>
  <c r="AF259" i="13"/>
  <c r="AG259" i="13"/>
  <c r="AH259" i="13"/>
  <c r="AI259" i="13"/>
  <c r="AD260" i="13"/>
  <c r="AE260" i="13"/>
  <c r="AF260" i="13"/>
  <c r="AJ260" i="13" s="1"/>
  <c r="AK260" i="13" s="1"/>
  <c r="AL260" i="13" s="1"/>
  <c r="AM260" i="13" s="1"/>
  <c r="AG260" i="13"/>
  <c r="AH260" i="13"/>
  <c r="AI260" i="13"/>
  <c r="AD261" i="13"/>
  <c r="AE261" i="13"/>
  <c r="AF261" i="13"/>
  <c r="AG261" i="13"/>
  <c r="AH261" i="13"/>
  <c r="AI261" i="13"/>
  <c r="AD262" i="13"/>
  <c r="AE262" i="13"/>
  <c r="AF262" i="13"/>
  <c r="AG262" i="13"/>
  <c r="AM262" i="13" s="1"/>
  <c r="AN262" i="13" s="1"/>
  <c r="AH262" i="13"/>
  <c r="AI262" i="13"/>
  <c r="AD263" i="13"/>
  <c r="AE263" i="13"/>
  <c r="AF263" i="13"/>
  <c r="AG263" i="13"/>
  <c r="AJ263" i="13" s="1"/>
  <c r="AK263" i="13" s="1"/>
  <c r="AL263" i="13" s="1"/>
  <c r="AH263" i="13"/>
  <c r="AI263" i="13"/>
  <c r="AD264" i="13"/>
  <c r="AE264" i="13"/>
  <c r="AF264" i="13"/>
  <c r="AG264" i="13"/>
  <c r="AH264" i="13"/>
  <c r="AI264" i="13"/>
  <c r="AD265" i="13"/>
  <c r="AE265" i="13"/>
  <c r="AF265" i="13"/>
  <c r="AJ265" i="13" s="1"/>
  <c r="AG265" i="13"/>
  <c r="AH265" i="13"/>
  <c r="AI265" i="13"/>
  <c r="AD266" i="13"/>
  <c r="AE266" i="13"/>
  <c r="AF266" i="13"/>
  <c r="AG266" i="13"/>
  <c r="AH266" i="13"/>
  <c r="AI266" i="13"/>
  <c r="AJ266" i="13"/>
  <c r="AK266" i="13" s="1"/>
  <c r="AL266" i="13" s="1"/>
  <c r="AD267" i="13"/>
  <c r="AE267" i="13"/>
  <c r="AF267" i="13"/>
  <c r="AJ267" i="13" s="1"/>
  <c r="AG267" i="13"/>
  <c r="AH267" i="13"/>
  <c r="AI267" i="13"/>
  <c r="AD268" i="13"/>
  <c r="AE268" i="13"/>
  <c r="AF268" i="13"/>
  <c r="AG268" i="13"/>
  <c r="AH268" i="13"/>
  <c r="AI268" i="13"/>
  <c r="AJ268" i="13"/>
  <c r="AK268" i="13" s="1"/>
  <c r="AL268" i="13" s="1"/>
  <c r="AM268" i="13" s="1"/>
  <c r="AD269" i="13"/>
  <c r="AE269" i="13"/>
  <c r="AF269" i="13"/>
  <c r="AJ269" i="13" s="1"/>
  <c r="AG269" i="13"/>
  <c r="AH269" i="13"/>
  <c r="AI269" i="13"/>
  <c r="AD270" i="13"/>
  <c r="AE270" i="13"/>
  <c r="AF270" i="13"/>
  <c r="AJ270" i="13" s="1"/>
  <c r="AK270" i="13" s="1"/>
  <c r="AL270" i="13" s="1"/>
  <c r="AM270" i="13" s="1"/>
  <c r="AG270" i="13"/>
  <c r="AH270" i="13"/>
  <c r="AI270" i="13"/>
  <c r="AD271" i="13"/>
  <c r="AE271" i="13"/>
  <c r="AF271" i="13"/>
  <c r="AG271" i="13"/>
  <c r="AH271" i="13"/>
  <c r="AI271" i="13"/>
  <c r="AJ271" i="13"/>
  <c r="AK271" i="13" s="1"/>
  <c r="AL271" i="13" s="1"/>
  <c r="AD272" i="13"/>
  <c r="AE272" i="13"/>
  <c r="AF272" i="13"/>
  <c r="AG272" i="13"/>
  <c r="AH272" i="13"/>
  <c r="AI272" i="13"/>
  <c r="AD273" i="13"/>
  <c r="AE273" i="13"/>
  <c r="AF273" i="13"/>
  <c r="AG273" i="13"/>
  <c r="AH273" i="13"/>
  <c r="AI273" i="13"/>
  <c r="AD274" i="13"/>
  <c r="AE274" i="13"/>
  <c r="AF274" i="13"/>
  <c r="AJ274" i="13" s="1"/>
  <c r="AK274" i="13" s="1"/>
  <c r="AL274" i="13" s="1"/>
  <c r="AG274" i="13"/>
  <c r="AH274" i="13"/>
  <c r="AI274" i="13"/>
  <c r="AD275" i="13"/>
  <c r="AE275" i="13"/>
  <c r="AF275" i="13"/>
  <c r="AJ275" i="13" s="1"/>
  <c r="AG275" i="13"/>
  <c r="AH275" i="13"/>
  <c r="AI275" i="13"/>
  <c r="AD276" i="13"/>
  <c r="AE276" i="13"/>
  <c r="AF276" i="13"/>
  <c r="AJ276" i="13" s="1"/>
  <c r="AK276" i="13" s="1"/>
  <c r="AL276" i="13" s="1"/>
  <c r="AM276" i="13" s="1"/>
  <c r="AG276" i="13"/>
  <c r="AH276" i="13"/>
  <c r="AI276" i="13"/>
  <c r="AD277" i="13"/>
  <c r="AE277" i="13"/>
  <c r="AF277" i="13"/>
  <c r="AG277" i="13"/>
  <c r="AH277" i="13"/>
  <c r="AI277" i="13"/>
  <c r="AD278" i="13"/>
  <c r="AE278" i="13"/>
  <c r="AF278" i="13"/>
  <c r="AG278" i="13"/>
  <c r="AH278" i="13"/>
  <c r="AI278" i="13"/>
  <c r="AD279" i="13"/>
  <c r="AE279" i="13"/>
  <c r="AF279" i="13"/>
  <c r="AJ279" i="13" s="1"/>
  <c r="AK279" i="13" s="1"/>
  <c r="AL279" i="13" s="1"/>
  <c r="AG279" i="13"/>
  <c r="AH279" i="13"/>
  <c r="AI279" i="13"/>
  <c r="AD280" i="13"/>
  <c r="AE280" i="13"/>
  <c r="AF280" i="13"/>
  <c r="AJ280" i="13" s="1"/>
  <c r="AG280" i="13"/>
  <c r="AH280" i="13"/>
  <c r="AI280" i="13"/>
  <c r="AD281" i="13"/>
  <c r="AE281" i="13"/>
  <c r="AF281" i="13"/>
  <c r="AJ281" i="13" s="1"/>
  <c r="AG281" i="13"/>
  <c r="AH281" i="13"/>
  <c r="AI281" i="13"/>
  <c r="AD282" i="13"/>
  <c r="AE282" i="13"/>
  <c r="AF282" i="13"/>
  <c r="AJ282" i="13" s="1"/>
  <c r="AK282" i="13" s="1"/>
  <c r="AL282" i="13" s="1"/>
  <c r="AG282" i="13"/>
  <c r="AH282" i="13"/>
  <c r="AI282" i="13"/>
  <c r="AD283" i="13"/>
  <c r="AE283" i="13"/>
  <c r="AF283" i="13"/>
  <c r="AG283" i="13"/>
  <c r="AH283" i="13"/>
  <c r="AI283" i="13"/>
  <c r="AD284" i="13"/>
  <c r="AE284" i="13"/>
  <c r="AF284" i="13"/>
  <c r="AG284" i="13"/>
  <c r="AM284" i="13" s="1"/>
  <c r="AN284" i="13" s="1"/>
  <c r="AH284" i="13"/>
  <c r="AI284" i="13"/>
  <c r="AD285" i="13"/>
  <c r="AE285" i="13"/>
  <c r="AF285" i="13"/>
  <c r="AG285" i="13"/>
  <c r="AH285" i="13"/>
  <c r="AI285" i="13"/>
  <c r="AD286" i="13"/>
  <c r="AE286" i="13"/>
  <c r="AF286" i="13"/>
  <c r="AG286" i="13"/>
  <c r="AH286" i="13"/>
  <c r="AI286" i="13"/>
  <c r="AD287" i="13"/>
  <c r="AE287" i="13"/>
  <c r="AF287" i="13"/>
  <c r="AJ287" i="13" s="1"/>
  <c r="AK287" i="13" s="1"/>
  <c r="AL287" i="13" s="1"/>
  <c r="AG287" i="13"/>
  <c r="AH287" i="13"/>
  <c r="AI287" i="13"/>
  <c r="AD288" i="13"/>
  <c r="AE288" i="13"/>
  <c r="AF288" i="13"/>
  <c r="AJ288" i="13" s="1"/>
  <c r="AG288" i="13"/>
  <c r="AH288" i="13"/>
  <c r="AI288" i="13"/>
  <c r="AD289" i="13"/>
  <c r="AE289" i="13"/>
  <c r="AF289" i="13"/>
  <c r="AJ289" i="13" s="1"/>
  <c r="AG289" i="13"/>
  <c r="AH289" i="13"/>
  <c r="AI289" i="13"/>
  <c r="AD290" i="13"/>
  <c r="AE290" i="13"/>
  <c r="AF290" i="13"/>
  <c r="AJ290" i="13" s="1"/>
  <c r="AK290" i="13" s="1"/>
  <c r="AL290" i="13" s="1"/>
  <c r="AG290" i="13"/>
  <c r="AH290" i="13"/>
  <c r="AI290" i="13"/>
  <c r="AD291" i="13"/>
  <c r="AE291" i="13"/>
  <c r="AF291" i="13"/>
  <c r="AG291" i="13"/>
  <c r="AH291" i="13"/>
  <c r="AI291" i="13"/>
  <c r="AD292" i="13"/>
  <c r="AE292" i="13"/>
  <c r="AF292" i="13"/>
  <c r="AG292" i="13"/>
  <c r="AJ292" i="13" s="1"/>
  <c r="AK292" i="13" s="1"/>
  <c r="AL292" i="13" s="1"/>
  <c r="AM292" i="13" s="1"/>
  <c r="AH292" i="13"/>
  <c r="AI292" i="13"/>
  <c r="AD293" i="13"/>
  <c r="AE293" i="13"/>
  <c r="AF293" i="13"/>
  <c r="AJ293" i="13" s="1"/>
  <c r="AK293" i="13" s="1"/>
  <c r="AL293" i="13" s="1"/>
  <c r="AM293" i="13" s="1"/>
  <c r="AG293" i="13"/>
  <c r="AH293" i="13"/>
  <c r="AI293" i="13"/>
  <c r="AD294" i="13"/>
  <c r="AE294" i="13"/>
  <c r="AF294" i="13"/>
  <c r="AG294" i="13"/>
  <c r="AH294" i="13"/>
  <c r="AI294" i="13"/>
  <c r="AD295" i="13"/>
  <c r="AE295" i="13"/>
  <c r="AF295" i="13"/>
  <c r="AG295" i="13"/>
  <c r="AH295" i="13"/>
  <c r="AI295" i="13"/>
  <c r="AJ295" i="13"/>
  <c r="AK295" i="13" s="1"/>
  <c r="AL295" i="13" s="1"/>
  <c r="AD296" i="13"/>
  <c r="AE296" i="13"/>
  <c r="AF296" i="13"/>
  <c r="AG296" i="13"/>
  <c r="AH296" i="13"/>
  <c r="AI296" i="13"/>
  <c r="AD297" i="13"/>
  <c r="AE297" i="13"/>
  <c r="AF297" i="13"/>
  <c r="AJ297" i="13" s="1"/>
  <c r="AG297" i="13"/>
  <c r="AH297" i="13"/>
  <c r="AI297" i="13"/>
  <c r="AD298" i="13"/>
  <c r="AE298" i="13"/>
  <c r="AF298" i="13"/>
  <c r="AG298" i="13"/>
  <c r="AH298" i="13"/>
  <c r="AI298" i="13"/>
  <c r="AJ298" i="13"/>
  <c r="AK298" i="13" s="1"/>
  <c r="AL298" i="13" s="1"/>
  <c r="AD299" i="13"/>
  <c r="AE299" i="13"/>
  <c r="AF299" i="13"/>
  <c r="AJ299" i="13" s="1"/>
  <c r="AK299" i="13" s="1"/>
  <c r="AL299" i="13" s="1"/>
  <c r="AG299" i="13"/>
  <c r="AH299" i="13"/>
  <c r="AI299" i="13"/>
  <c r="AD300" i="13"/>
  <c r="AE300" i="13"/>
  <c r="AF300" i="13"/>
  <c r="AG300" i="13"/>
  <c r="AH300" i="13"/>
  <c r="AI300" i="13"/>
  <c r="AJ300" i="13"/>
  <c r="AK300" i="13" s="1"/>
  <c r="AL300" i="13" s="1"/>
  <c r="AM300" i="13" s="1"/>
  <c r="AD301" i="13"/>
  <c r="AE301" i="13"/>
  <c r="AF301" i="13"/>
  <c r="AG301" i="13"/>
  <c r="AH301" i="13"/>
  <c r="AI301" i="13"/>
  <c r="AD302" i="13"/>
  <c r="AE302" i="13"/>
  <c r="AF302" i="13"/>
  <c r="AG302" i="13"/>
  <c r="AH302" i="13"/>
  <c r="AI302" i="13"/>
  <c r="AD303" i="13"/>
  <c r="AE303" i="13"/>
  <c r="AF303" i="13"/>
  <c r="AJ303" i="13" s="1"/>
  <c r="AK303" i="13" s="1"/>
  <c r="AL303" i="13" s="1"/>
  <c r="AG303" i="13"/>
  <c r="AH303" i="13"/>
  <c r="AI303" i="13"/>
  <c r="AD304" i="13"/>
  <c r="AE304" i="13"/>
  <c r="AF304" i="13"/>
  <c r="AJ304" i="13" s="1"/>
  <c r="AG304" i="13"/>
  <c r="AH304" i="13"/>
  <c r="AI304" i="13"/>
  <c r="AD305" i="13"/>
  <c r="AE305" i="13"/>
  <c r="AF305" i="13"/>
  <c r="AJ305" i="13" s="1"/>
  <c r="AK305" i="13" s="1"/>
  <c r="AL305" i="13" s="1"/>
  <c r="AM305" i="13" s="1"/>
  <c r="AG305" i="13"/>
  <c r="AH305" i="13"/>
  <c r="AI305" i="13"/>
  <c r="AD306" i="13"/>
  <c r="AE306" i="13"/>
  <c r="AF306" i="13"/>
  <c r="AG306" i="13"/>
  <c r="AH306" i="13"/>
  <c r="AI306" i="13"/>
  <c r="AJ306" i="13"/>
  <c r="AD307" i="13"/>
  <c r="AE307" i="13"/>
  <c r="AF307" i="13"/>
  <c r="AG307" i="13"/>
  <c r="AH307" i="13"/>
  <c r="AI307" i="13"/>
  <c r="AD308" i="13"/>
  <c r="AE308" i="13"/>
  <c r="AF308" i="13"/>
  <c r="AJ308" i="13" s="1"/>
  <c r="AK308" i="13" s="1"/>
  <c r="AL308" i="13" s="1"/>
  <c r="AM308" i="13" s="1"/>
  <c r="AG308" i="13"/>
  <c r="AH308" i="13"/>
  <c r="AI308" i="13"/>
  <c r="AD309" i="13"/>
  <c r="AE309" i="13"/>
  <c r="AF309" i="13"/>
  <c r="AJ309" i="13" s="1"/>
  <c r="AG309" i="13"/>
  <c r="AH309" i="13"/>
  <c r="AI309" i="13"/>
  <c r="AD310" i="13"/>
  <c r="AE310" i="13"/>
  <c r="AF310" i="13"/>
  <c r="AG310" i="13"/>
  <c r="AH310" i="13"/>
  <c r="AI310" i="13"/>
  <c r="AD311" i="13"/>
  <c r="AE311" i="13"/>
  <c r="AF311" i="13"/>
  <c r="AG311" i="13"/>
  <c r="AH311" i="13"/>
  <c r="AI311" i="13"/>
  <c r="AJ311" i="13"/>
  <c r="AK311" i="13" s="1"/>
  <c r="AL311" i="13" s="1"/>
  <c r="AD312" i="13"/>
  <c r="AE312" i="13"/>
  <c r="AF312" i="13"/>
  <c r="AG312" i="13"/>
  <c r="AH312" i="13"/>
  <c r="AI312" i="13"/>
  <c r="AD313" i="13"/>
  <c r="AE313" i="13"/>
  <c r="AF313" i="13"/>
  <c r="AG313" i="13"/>
  <c r="AH313" i="13"/>
  <c r="AI313" i="13"/>
  <c r="AD314" i="13"/>
  <c r="AE314" i="13"/>
  <c r="AF314" i="13"/>
  <c r="AJ314" i="13" s="1"/>
  <c r="AK314" i="13" s="1"/>
  <c r="AL314" i="13" s="1"/>
  <c r="AG314" i="13"/>
  <c r="AH314" i="13"/>
  <c r="AI314" i="13"/>
  <c r="AD315" i="13"/>
  <c r="AE315" i="13"/>
  <c r="AF315" i="13"/>
  <c r="AG315" i="13"/>
  <c r="AH315" i="13"/>
  <c r="AI315" i="13"/>
  <c r="AD316" i="13"/>
  <c r="AE316" i="13"/>
  <c r="AF316" i="13"/>
  <c r="AJ316" i="13" s="1"/>
  <c r="AK316" i="13" s="1"/>
  <c r="AL316" i="13" s="1"/>
  <c r="AG316" i="13"/>
  <c r="AM316" i="13" s="1"/>
  <c r="AN316" i="13" s="1"/>
  <c r="AH316" i="13"/>
  <c r="AI316" i="13"/>
  <c r="AD317" i="13"/>
  <c r="AE317" i="13"/>
  <c r="AF317" i="13"/>
  <c r="AG317" i="13"/>
  <c r="AH317" i="13"/>
  <c r="AI317" i="13"/>
  <c r="AD318" i="13"/>
  <c r="AE318" i="13"/>
  <c r="AF318" i="13"/>
  <c r="AJ318" i="13" s="1"/>
  <c r="AG318" i="13"/>
  <c r="AH318" i="13"/>
  <c r="AI318" i="13"/>
  <c r="AD319" i="13"/>
  <c r="AE319" i="13"/>
  <c r="AF319" i="13"/>
  <c r="AJ319" i="13" s="1"/>
  <c r="AK319" i="13" s="1"/>
  <c r="AL319" i="13" s="1"/>
  <c r="AG319" i="13"/>
  <c r="AH319" i="13"/>
  <c r="AI319" i="13"/>
  <c r="AD320" i="13"/>
  <c r="AE320" i="13"/>
  <c r="AF320" i="13"/>
  <c r="AG320" i="13"/>
  <c r="AH320" i="13"/>
  <c r="AI320" i="13"/>
  <c r="AD321" i="13"/>
  <c r="AE321" i="13"/>
  <c r="AF321" i="13"/>
  <c r="AG321" i="13"/>
  <c r="AH321" i="13"/>
  <c r="AI321" i="13"/>
  <c r="AD322" i="13"/>
  <c r="AE322" i="13"/>
  <c r="AF322" i="13"/>
  <c r="AG322" i="13"/>
  <c r="AH322" i="13"/>
  <c r="AI322" i="13"/>
  <c r="AD323" i="13"/>
  <c r="AE323" i="13"/>
  <c r="AF323" i="13"/>
  <c r="AJ323" i="13" s="1"/>
  <c r="AG323" i="13"/>
  <c r="AH323" i="13"/>
  <c r="AI323" i="13"/>
  <c r="AD324" i="13"/>
  <c r="AE324" i="13"/>
  <c r="AF324" i="13"/>
  <c r="AJ324" i="13" s="1"/>
  <c r="AK324" i="13" s="1"/>
  <c r="AL324" i="13" s="1"/>
  <c r="AM324" i="13" s="1"/>
  <c r="AG324" i="13"/>
  <c r="AH324" i="13"/>
  <c r="AI324" i="13"/>
  <c r="AD325" i="13"/>
  <c r="AE325" i="13"/>
  <c r="AF325" i="13"/>
  <c r="AG325" i="13"/>
  <c r="AH325" i="13"/>
  <c r="AI325" i="13"/>
  <c r="AJ325" i="13"/>
  <c r="AK325" i="13" s="1"/>
  <c r="AL325" i="13" s="1"/>
  <c r="AM325" i="13" s="1"/>
  <c r="AD326" i="13"/>
  <c r="AE326" i="13"/>
  <c r="AF326" i="13"/>
  <c r="AJ326" i="13" s="1"/>
  <c r="AK326" i="13" s="1"/>
  <c r="AL326" i="13" s="1"/>
  <c r="AM326" i="13" s="1"/>
  <c r="AG326" i="13"/>
  <c r="AH326" i="13"/>
  <c r="AI326" i="13"/>
  <c r="AD327" i="13"/>
  <c r="AE327" i="13"/>
  <c r="AF327" i="13"/>
  <c r="AG327" i="13"/>
  <c r="AJ327" i="13" s="1"/>
  <c r="AK327" i="13" s="1"/>
  <c r="AL327" i="13" s="1"/>
  <c r="AH327" i="13"/>
  <c r="AI327" i="13"/>
  <c r="AD328" i="13"/>
  <c r="AE328" i="13"/>
  <c r="AF328" i="13"/>
  <c r="AG328" i="13"/>
  <c r="AH328" i="13"/>
  <c r="AI328" i="13"/>
  <c r="AD329" i="13"/>
  <c r="AE329" i="13"/>
  <c r="AF329" i="13"/>
  <c r="AJ329" i="13" s="1"/>
  <c r="AG329" i="13"/>
  <c r="AH329" i="13"/>
  <c r="AI329" i="13"/>
  <c r="AD330" i="13"/>
  <c r="AE330" i="13"/>
  <c r="AF330" i="13"/>
  <c r="AG330" i="13"/>
  <c r="AH330" i="13"/>
  <c r="AI330" i="13"/>
  <c r="AD331" i="13"/>
  <c r="AE331" i="13"/>
  <c r="AF331" i="13"/>
  <c r="AJ331" i="13" s="1"/>
  <c r="AK331" i="13" s="1"/>
  <c r="AL331" i="13" s="1"/>
  <c r="AM331" i="13" s="1"/>
  <c r="AG331" i="13"/>
  <c r="AH331" i="13"/>
  <c r="AI331" i="13"/>
  <c r="AD332" i="13"/>
  <c r="AE332" i="13"/>
  <c r="AF332" i="13"/>
  <c r="AG332" i="13"/>
  <c r="AH332" i="13"/>
  <c r="AI332" i="13"/>
  <c r="AD333" i="13"/>
  <c r="AE333" i="13"/>
  <c r="AF333" i="13"/>
  <c r="AJ333" i="13" s="1"/>
  <c r="AK333" i="13" s="1"/>
  <c r="AL333" i="13" s="1"/>
  <c r="AG333" i="13"/>
  <c r="AH333" i="13"/>
  <c r="AI333" i="13"/>
  <c r="AD334" i="13"/>
  <c r="AE334" i="13"/>
  <c r="AF334" i="13"/>
  <c r="AG334" i="13"/>
  <c r="AH334" i="13"/>
  <c r="AI334" i="13"/>
  <c r="AD335" i="13"/>
  <c r="AE335" i="13"/>
  <c r="AF335" i="13"/>
  <c r="AJ335" i="13" s="1"/>
  <c r="AK335" i="13" s="1"/>
  <c r="AL335" i="13" s="1"/>
  <c r="AG335" i="13"/>
  <c r="AH335" i="13"/>
  <c r="AI335" i="13"/>
  <c r="AD336" i="13"/>
  <c r="AE336" i="13"/>
  <c r="AF336" i="13"/>
  <c r="AG336" i="13"/>
  <c r="AH336" i="13"/>
  <c r="AI336" i="13"/>
  <c r="AD337" i="13"/>
  <c r="AE337" i="13"/>
  <c r="AF337" i="13"/>
  <c r="AJ337" i="13" s="1"/>
  <c r="AG337" i="13"/>
  <c r="AH337" i="13"/>
  <c r="AI337" i="13"/>
  <c r="AD338" i="13"/>
  <c r="AE338" i="13"/>
  <c r="AF338" i="13"/>
  <c r="AG338" i="13"/>
  <c r="AH338" i="13"/>
  <c r="AI338" i="13"/>
  <c r="AD339" i="13"/>
  <c r="AE339" i="13"/>
  <c r="AF339" i="13"/>
  <c r="AG339" i="13"/>
  <c r="AH339" i="13"/>
  <c r="AI339" i="13"/>
  <c r="AD340" i="13"/>
  <c r="AE340" i="13"/>
  <c r="AF340" i="13"/>
  <c r="AG340" i="13"/>
  <c r="AH340" i="13"/>
  <c r="AI340" i="13"/>
  <c r="AD341" i="13"/>
  <c r="AE341" i="13"/>
  <c r="AF341" i="13"/>
  <c r="AG341" i="13"/>
  <c r="AH341" i="13"/>
  <c r="AI341" i="13"/>
  <c r="AD342" i="13"/>
  <c r="AE342" i="13"/>
  <c r="AF342" i="13"/>
  <c r="AJ342" i="13" s="1"/>
  <c r="AK342" i="13" s="1"/>
  <c r="AL342" i="13" s="1"/>
  <c r="AM342" i="13" s="1"/>
  <c r="AG342" i="13"/>
  <c r="AH342" i="13"/>
  <c r="AI342" i="13"/>
  <c r="AD343" i="13"/>
  <c r="AE343" i="13"/>
  <c r="AF343" i="13"/>
  <c r="AG343" i="13"/>
  <c r="AH343" i="13"/>
  <c r="AI343" i="13"/>
  <c r="AD344" i="13"/>
  <c r="AE344" i="13"/>
  <c r="AF344" i="13"/>
  <c r="AG344" i="13"/>
  <c r="AH344" i="13"/>
  <c r="AI344" i="13"/>
  <c r="AJ344" i="13"/>
  <c r="AK344" i="13" s="1"/>
  <c r="AL344" i="13" s="1"/>
  <c r="AD345" i="13"/>
  <c r="AE345" i="13"/>
  <c r="AF345" i="13"/>
  <c r="AJ345" i="13" s="1"/>
  <c r="AG345" i="13"/>
  <c r="AH345" i="13"/>
  <c r="AI345" i="13"/>
  <c r="AD346" i="13"/>
  <c r="AE346" i="13"/>
  <c r="AF346" i="13"/>
  <c r="AG346" i="13"/>
  <c r="AH346" i="13"/>
  <c r="AI346" i="13"/>
  <c r="AJ346" i="13"/>
  <c r="AK346" i="13" s="1"/>
  <c r="AL346" i="13" s="1"/>
  <c r="AM346" i="13" s="1"/>
  <c r="AD347" i="13"/>
  <c r="AE347" i="13"/>
  <c r="AF347" i="13"/>
  <c r="AJ347" i="13" s="1"/>
  <c r="AG347" i="13"/>
  <c r="AH347" i="13"/>
  <c r="AI347" i="13"/>
  <c r="AD348" i="13"/>
  <c r="AE348" i="13"/>
  <c r="AF348" i="13"/>
  <c r="AG348" i="13"/>
  <c r="AH348" i="13"/>
  <c r="AI348" i="13"/>
  <c r="AD349" i="13"/>
  <c r="AE349" i="13"/>
  <c r="AF349" i="13"/>
  <c r="AG349" i="13"/>
  <c r="AJ349" i="13" s="1"/>
  <c r="AK349" i="13" s="1"/>
  <c r="AL349" i="13" s="1"/>
  <c r="AM349" i="13" s="1"/>
  <c r="AH349" i="13"/>
  <c r="AI349" i="13"/>
  <c r="AD350" i="13"/>
  <c r="AE350" i="13"/>
  <c r="AF350" i="13"/>
  <c r="AJ350" i="13" s="1"/>
  <c r="AG350" i="13"/>
  <c r="AH350" i="13"/>
  <c r="AI350" i="13"/>
  <c r="AD351" i="13"/>
  <c r="AE351" i="13"/>
  <c r="AF351" i="13"/>
  <c r="AJ351" i="13" s="1"/>
  <c r="AK351" i="13" s="1"/>
  <c r="AL351" i="13" s="1"/>
  <c r="AM351" i="13" s="1"/>
  <c r="AG351" i="13"/>
  <c r="AH351" i="13"/>
  <c r="AI351" i="13"/>
  <c r="AD352" i="13"/>
  <c r="AE352" i="13"/>
  <c r="AF352" i="13"/>
  <c r="AG352" i="13"/>
  <c r="AM352" i="13" s="1"/>
  <c r="AN352" i="13" s="1"/>
  <c r="AH352" i="13"/>
  <c r="AI352" i="13"/>
  <c r="AJ352" i="13"/>
  <c r="AD353" i="13"/>
  <c r="AE353" i="13"/>
  <c r="AF353" i="13"/>
  <c r="AJ353" i="13" s="1"/>
  <c r="AG353" i="13"/>
  <c r="AH353" i="13"/>
  <c r="AI353" i="13"/>
  <c r="AD354" i="13"/>
  <c r="AE354" i="13"/>
  <c r="AF354" i="13"/>
  <c r="AJ354" i="13" s="1"/>
  <c r="AK354" i="13" s="1"/>
  <c r="AL354" i="13" s="1"/>
  <c r="AM354" i="13" s="1"/>
  <c r="AG354" i="13"/>
  <c r="AH354" i="13"/>
  <c r="AI354" i="13"/>
  <c r="AD355" i="13"/>
  <c r="AE355" i="13"/>
  <c r="AF355" i="13"/>
  <c r="AJ355" i="13" s="1"/>
  <c r="AG355" i="13"/>
  <c r="AH355" i="13"/>
  <c r="AI355" i="13"/>
  <c r="AD356" i="13"/>
  <c r="AE356" i="13"/>
  <c r="AF356" i="13"/>
  <c r="AJ356" i="13" s="1"/>
  <c r="AK356" i="13" s="1"/>
  <c r="AL356" i="13" s="1"/>
  <c r="AG356" i="13"/>
  <c r="AH356" i="13"/>
  <c r="AI356" i="13"/>
  <c r="AD357" i="13"/>
  <c r="AE357" i="13"/>
  <c r="AF357" i="13"/>
  <c r="AG357" i="13"/>
  <c r="AJ357" i="13" s="1"/>
  <c r="AH357" i="13"/>
  <c r="AI357" i="13"/>
  <c r="AD358" i="13"/>
  <c r="AE358" i="13"/>
  <c r="AF358" i="13"/>
  <c r="AG358" i="13"/>
  <c r="AH358" i="13"/>
  <c r="AI358" i="13"/>
  <c r="AD359" i="13"/>
  <c r="AE359" i="13"/>
  <c r="AF359" i="13"/>
  <c r="AJ359" i="13" s="1"/>
  <c r="AG359" i="13"/>
  <c r="AH359" i="13"/>
  <c r="AI359" i="13"/>
  <c r="AD360" i="13"/>
  <c r="AE360" i="13"/>
  <c r="AF360" i="13"/>
  <c r="AG360" i="13"/>
  <c r="AH360" i="13"/>
  <c r="AI360" i="13"/>
  <c r="AJ360" i="13"/>
  <c r="AK360" i="13" s="1"/>
  <c r="AL360" i="13" s="1"/>
  <c r="AD361" i="13"/>
  <c r="AE361" i="13"/>
  <c r="AF361" i="13"/>
  <c r="AJ361" i="13" s="1"/>
  <c r="AK361" i="13" s="1"/>
  <c r="AL361" i="13" s="1"/>
  <c r="AG361" i="13"/>
  <c r="AH361" i="13"/>
  <c r="AI361" i="13"/>
  <c r="AD362" i="13"/>
  <c r="AE362" i="13"/>
  <c r="AF362" i="13"/>
  <c r="AG362" i="13"/>
  <c r="AH362" i="13"/>
  <c r="AI362" i="13"/>
  <c r="AJ362" i="13"/>
  <c r="AD363" i="13"/>
  <c r="AE363" i="13"/>
  <c r="AF363" i="13"/>
  <c r="AG363" i="13"/>
  <c r="AH363" i="13"/>
  <c r="AI363" i="13"/>
  <c r="AD364" i="13"/>
  <c r="AE364" i="13"/>
  <c r="AF364" i="13"/>
  <c r="AG364" i="13"/>
  <c r="AH364" i="13"/>
  <c r="AI364" i="13"/>
  <c r="AD365" i="13"/>
  <c r="AE365" i="13"/>
  <c r="AF365" i="13"/>
  <c r="AG365" i="13"/>
  <c r="AH365" i="13"/>
  <c r="AI365" i="13"/>
  <c r="AD366" i="13"/>
  <c r="AE366" i="13"/>
  <c r="AF366" i="13"/>
  <c r="AJ366" i="13" s="1"/>
  <c r="AG366" i="13"/>
  <c r="AH366" i="13"/>
  <c r="AI366" i="13"/>
  <c r="AD367" i="13"/>
  <c r="AE367" i="13"/>
  <c r="AF367" i="13"/>
  <c r="AG367" i="13"/>
  <c r="AH367" i="13"/>
  <c r="AI367" i="13"/>
  <c r="AD368" i="13"/>
  <c r="AE368" i="13"/>
  <c r="AF368" i="13"/>
  <c r="AJ368" i="13" s="1"/>
  <c r="AG368" i="13"/>
  <c r="AH368" i="13"/>
  <c r="AI368" i="13"/>
  <c r="AD369" i="13"/>
  <c r="AE369" i="13"/>
  <c r="AF369" i="13"/>
  <c r="AG369" i="13"/>
  <c r="AH369" i="13"/>
  <c r="AI369" i="13"/>
  <c r="AD370" i="13"/>
  <c r="AE370" i="13"/>
  <c r="AF370" i="13"/>
  <c r="AJ370" i="13" s="1"/>
  <c r="AK370" i="13" s="1"/>
  <c r="AL370" i="13" s="1"/>
  <c r="AM370" i="13" s="1"/>
  <c r="AG370" i="13"/>
  <c r="AH370" i="13"/>
  <c r="AI370" i="13"/>
  <c r="AD371" i="13"/>
  <c r="AE371" i="13"/>
  <c r="AF371" i="13"/>
  <c r="AG371" i="13"/>
  <c r="AH371" i="13"/>
  <c r="AI371" i="13"/>
  <c r="AD372" i="13"/>
  <c r="AE372" i="13"/>
  <c r="AF372" i="13"/>
  <c r="AG372" i="13"/>
  <c r="AH372" i="13"/>
  <c r="AI372" i="13"/>
  <c r="AD373" i="13"/>
  <c r="AE373" i="13"/>
  <c r="AF373" i="13"/>
  <c r="AG373" i="13"/>
  <c r="AH373" i="13"/>
  <c r="AI373" i="13"/>
  <c r="AD374" i="13"/>
  <c r="AE374" i="13"/>
  <c r="AF374" i="13"/>
  <c r="AJ374" i="13" s="1"/>
  <c r="AG374" i="13"/>
  <c r="AH374" i="13"/>
  <c r="AI374" i="13"/>
  <c r="AD375" i="13"/>
  <c r="AE375" i="13"/>
  <c r="AF375" i="13"/>
  <c r="AG375" i="13"/>
  <c r="AH375" i="13"/>
  <c r="AI375" i="13"/>
  <c r="AD376" i="13"/>
  <c r="AE376" i="13"/>
  <c r="AF376" i="13"/>
  <c r="AG376" i="13"/>
  <c r="AH376" i="13"/>
  <c r="AI376" i="13"/>
  <c r="AD377" i="13"/>
  <c r="AE377" i="13"/>
  <c r="AF377" i="13"/>
  <c r="AG377" i="13"/>
  <c r="AH377" i="13"/>
  <c r="AI377" i="13"/>
  <c r="AD378" i="13"/>
  <c r="AE378" i="13"/>
  <c r="AF378" i="13"/>
  <c r="AG378" i="13"/>
  <c r="AH378" i="13"/>
  <c r="AI378" i="13"/>
  <c r="AJ378" i="13"/>
  <c r="AK378" i="13" s="1"/>
  <c r="AL378" i="13" s="1"/>
  <c r="AM378" i="13" s="1"/>
  <c r="AD379" i="13"/>
  <c r="AE379" i="13"/>
  <c r="AF379" i="13"/>
  <c r="AG379" i="13"/>
  <c r="AH379" i="13"/>
  <c r="AI379" i="13"/>
  <c r="AD380" i="13"/>
  <c r="AE380" i="13"/>
  <c r="AF380" i="13"/>
  <c r="AG380" i="13"/>
  <c r="AH380" i="13"/>
  <c r="AI380" i="13"/>
  <c r="AD381" i="13"/>
  <c r="AE381" i="13"/>
  <c r="AF381" i="13"/>
  <c r="AG381" i="13"/>
  <c r="AJ381" i="13" s="1"/>
  <c r="AK381" i="13" s="1"/>
  <c r="AL381" i="13" s="1"/>
  <c r="AM381" i="13" s="1"/>
  <c r="AH381" i="13"/>
  <c r="AI381" i="13"/>
  <c r="AD382" i="13"/>
  <c r="AE382" i="13"/>
  <c r="AF382" i="13"/>
  <c r="AJ382" i="13" s="1"/>
  <c r="AG382" i="13"/>
  <c r="AH382" i="13"/>
  <c r="AI382" i="13"/>
  <c r="AD383" i="13"/>
  <c r="AE383" i="13"/>
  <c r="AF383" i="13"/>
  <c r="AJ383" i="13" s="1"/>
  <c r="AG383" i="13"/>
  <c r="AH383" i="13"/>
  <c r="AI383" i="13"/>
  <c r="AD384" i="13"/>
  <c r="AE384" i="13"/>
  <c r="AF384" i="13"/>
  <c r="AG384" i="13"/>
  <c r="AH384" i="13"/>
  <c r="AI384" i="13"/>
  <c r="AJ384" i="13"/>
  <c r="AK384" i="13" s="1"/>
  <c r="AL384" i="13" s="1"/>
  <c r="AD385" i="13"/>
  <c r="AE385" i="13"/>
  <c r="AF385" i="13"/>
  <c r="AJ385" i="13" s="1"/>
  <c r="AK385" i="13" s="1"/>
  <c r="AL385" i="13" s="1"/>
  <c r="AG385" i="13"/>
  <c r="AH385" i="13"/>
  <c r="AI385" i="13"/>
  <c r="AD386" i="13"/>
  <c r="AE386" i="13"/>
  <c r="AF386" i="13"/>
  <c r="AG386" i="13"/>
  <c r="AH386" i="13"/>
  <c r="AI386" i="13"/>
  <c r="AJ386" i="13"/>
  <c r="AD387" i="13"/>
  <c r="AE387" i="13"/>
  <c r="AF387" i="13"/>
  <c r="AG387" i="13"/>
  <c r="AH387" i="13"/>
  <c r="AI387" i="13"/>
  <c r="AD388" i="13"/>
  <c r="AE388" i="13"/>
  <c r="AF388" i="13"/>
  <c r="AJ388" i="13" s="1"/>
  <c r="AG388" i="13"/>
  <c r="AM388" i="13" s="1"/>
  <c r="AH388" i="13"/>
  <c r="AI388" i="13"/>
  <c r="AN388" i="13"/>
  <c r="AD389" i="13"/>
  <c r="AE389" i="13"/>
  <c r="AF389" i="13"/>
  <c r="AG389" i="13"/>
  <c r="AH389" i="13"/>
  <c r="AI389" i="13"/>
  <c r="AD390" i="13"/>
  <c r="AE390" i="13"/>
  <c r="AF390" i="13"/>
  <c r="AJ390" i="13" s="1"/>
  <c r="AK390" i="13" s="1"/>
  <c r="AL390" i="13" s="1"/>
  <c r="AM390" i="13" s="1"/>
  <c r="AG390" i="13"/>
  <c r="AH390" i="13"/>
  <c r="AI390" i="13"/>
  <c r="AD391" i="13"/>
  <c r="AE391" i="13"/>
  <c r="AF391" i="13"/>
  <c r="AG391" i="13"/>
  <c r="AH391" i="13"/>
  <c r="AI391" i="13"/>
  <c r="AD392" i="13"/>
  <c r="AE392" i="13"/>
  <c r="AF392" i="13"/>
  <c r="AJ392" i="13" s="1"/>
  <c r="AK392" i="13" s="1"/>
  <c r="AL392" i="13" s="1"/>
  <c r="AG392" i="13"/>
  <c r="AH392" i="13"/>
  <c r="AI392" i="13"/>
  <c r="AD393" i="13"/>
  <c r="AE393" i="13"/>
  <c r="AF393" i="13"/>
  <c r="AG393" i="13"/>
  <c r="AH393" i="13"/>
  <c r="AI393" i="13"/>
  <c r="AD394" i="13"/>
  <c r="AE394" i="13"/>
  <c r="AF394" i="13"/>
  <c r="AJ394" i="13" s="1"/>
  <c r="AK394" i="13" s="1"/>
  <c r="AL394" i="13" s="1"/>
  <c r="AM394" i="13" s="1"/>
  <c r="AG394" i="13"/>
  <c r="AH394" i="13"/>
  <c r="AI394" i="13"/>
  <c r="AD395" i="13"/>
  <c r="AE395" i="13"/>
  <c r="AF395" i="13"/>
  <c r="AG395" i="13"/>
  <c r="AH395" i="13"/>
  <c r="AI395" i="13"/>
  <c r="AD396" i="13"/>
  <c r="AE396" i="13"/>
  <c r="AF396" i="13"/>
  <c r="AJ396" i="13" s="1"/>
  <c r="AK396" i="13" s="1"/>
  <c r="AL396" i="13" s="1"/>
  <c r="AG396" i="13"/>
  <c r="AH396" i="13"/>
  <c r="AI396" i="13"/>
  <c r="AD397" i="13"/>
  <c r="AE397" i="13"/>
  <c r="AF397" i="13"/>
  <c r="AG397" i="13"/>
  <c r="AJ397" i="13" s="1"/>
  <c r="AH397" i="13"/>
  <c r="AI397" i="13"/>
  <c r="AD398" i="13"/>
  <c r="AE398" i="13"/>
  <c r="AF398" i="13"/>
  <c r="AG398" i="13"/>
  <c r="AH398" i="13"/>
  <c r="AI398" i="13"/>
  <c r="AD399" i="13"/>
  <c r="AE399" i="13"/>
  <c r="AF399" i="13"/>
  <c r="AJ399" i="13" s="1"/>
  <c r="AG399" i="13"/>
  <c r="AH399" i="13"/>
  <c r="AI399" i="13"/>
  <c r="AD400" i="13"/>
  <c r="AE400" i="13"/>
  <c r="AF400" i="13"/>
  <c r="AG400" i="13"/>
  <c r="AH400" i="13"/>
  <c r="AI400" i="13"/>
  <c r="AJ400" i="13"/>
  <c r="AK400" i="13" s="1"/>
  <c r="AL400" i="13" s="1"/>
  <c r="AD401" i="13"/>
  <c r="AE401" i="13"/>
  <c r="AF401" i="13"/>
  <c r="AJ401" i="13" s="1"/>
  <c r="AK401" i="13" s="1"/>
  <c r="AL401" i="13" s="1"/>
  <c r="AG401" i="13"/>
  <c r="AH401" i="13"/>
  <c r="AI401" i="13"/>
  <c r="AD402" i="13"/>
  <c r="AE402" i="13"/>
  <c r="AF402" i="13"/>
  <c r="AG402" i="13"/>
  <c r="AH402" i="13"/>
  <c r="AI402" i="13"/>
  <c r="AJ402" i="13"/>
  <c r="AD403" i="13"/>
  <c r="AE403" i="13"/>
  <c r="AF403" i="13"/>
  <c r="AG403" i="13"/>
  <c r="AH403" i="13"/>
  <c r="AI403" i="13"/>
  <c r="AD404" i="13"/>
  <c r="AE404" i="13"/>
  <c r="AF404" i="13"/>
  <c r="AJ404" i="13" s="1"/>
  <c r="AG404" i="13"/>
  <c r="AH404" i="13"/>
  <c r="AI404" i="13"/>
  <c r="AD405" i="13"/>
  <c r="AE405" i="13"/>
  <c r="AF405" i="13"/>
  <c r="AG405" i="13"/>
  <c r="AJ405" i="13" s="1"/>
  <c r="AK405" i="13" s="1"/>
  <c r="AL405" i="13" s="1"/>
  <c r="AM405" i="13" s="1"/>
  <c r="AH405" i="13"/>
  <c r="AI405" i="13"/>
  <c r="AD406" i="13"/>
  <c r="AE406" i="13"/>
  <c r="AF406" i="13"/>
  <c r="AG406" i="13"/>
  <c r="AH406" i="13"/>
  <c r="AI406" i="13"/>
  <c r="AD407" i="13"/>
  <c r="AE407" i="13"/>
  <c r="AF407" i="13"/>
  <c r="AJ407" i="13" s="1"/>
  <c r="AK407" i="13" s="1"/>
  <c r="AL407" i="13" s="1"/>
  <c r="AM407" i="13" s="1"/>
  <c r="AG407" i="13"/>
  <c r="AH407" i="13"/>
  <c r="AI407" i="13"/>
  <c r="AD408" i="13"/>
  <c r="AE408" i="13"/>
  <c r="AF408" i="13"/>
  <c r="AJ408" i="13" s="1"/>
  <c r="AK408" i="13" s="1"/>
  <c r="AL408" i="13" s="1"/>
  <c r="AG408" i="13"/>
  <c r="AH408" i="13"/>
  <c r="AI408" i="13"/>
  <c r="AD409" i="13"/>
  <c r="AE409" i="13"/>
  <c r="AF409" i="13"/>
  <c r="AJ409" i="13" s="1"/>
  <c r="AG409" i="13"/>
  <c r="AH409" i="13"/>
  <c r="AI409" i="13"/>
  <c r="AD410" i="13"/>
  <c r="AE410" i="13"/>
  <c r="AF410" i="13"/>
  <c r="AJ410" i="13" s="1"/>
  <c r="AK410" i="13" s="1"/>
  <c r="AL410" i="13" s="1"/>
  <c r="AM410" i="13" s="1"/>
  <c r="AG410" i="13"/>
  <c r="AH410" i="13"/>
  <c r="AI410" i="13"/>
  <c r="AD411" i="13"/>
  <c r="AE411" i="13"/>
  <c r="AF411" i="13"/>
  <c r="AG411" i="13"/>
  <c r="AH411" i="13"/>
  <c r="AI411" i="13"/>
  <c r="AD412" i="13"/>
  <c r="AE412" i="13"/>
  <c r="AF412" i="13"/>
  <c r="AJ412" i="13" s="1"/>
  <c r="AK412" i="13" s="1"/>
  <c r="AL412" i="13" s="1"/>
  <c r="AG412" i="13"/>
  <c r="AH412" i="13"/>
  <c r="AI412" i="13"/>
  <c r="AD413" i="13"/>
  <c r="AE413" i="13"/>
  <c r="AF413" i="13"/>
  <c r="AG413" i="13"/>
  <c r="AH413" i="13"/>
  <c r="AI413" i="13"/>
  <c r="AD414" i="13"/>
  <c r="AE414" i="13"/>
  <c r="AF414" i="13"/>
  <c r="AG414" i="13"/>
  <c r="AH414" i="13"/>
  <c r="AI414" i="13"/>
  <c r="AD415" i="13"/>
  <c r="AE415" i="13"/>
  <c r="AF415" i="13"/>
  <c r="AG415" i="13"/>
  <c r="AH415" i="13"/>
  <c r="AI415" i="13"/>
  <c r="AD416" i="13"/>
  <c r="AE416" i="13"/>
  <c r="AF416" i="13"/>
  <c r="AJ416" i="13" s="1"/>
  <c r="AK416" i="13" s="1"/>
  <c r="AL416" i="13" s="1"/>
  <c r="AG416" i="13"/>
  <c r="AH416" i="13"/>
  <c r="AI416" i="13"/>
  <c r="AD417" i="13"/>
  <c r="AE417" i="13"/>
  <c r="AF417" i="13"/>
  <c r="AG417" i="13"/>
  <c r="AH417" i="13"/>
  <c r="AI417" i="13"/>
  <c r="AD418" i="13"/>
  <c r="AE418" i="13"/>
  <c r="AF418" i="13"/>
  <c r="AJ418" i="13" s="1"/>
  <c r="AG418" i="13"/>
  <c r="AH418" i="13"/>
  <c r="AI418" i="13"/>
  <c r="AD419" i="13"/>
  <c r="AE419" i="13"/>
  <c r="AF419" i="13"/>
  <c r="AG419" i="13"/>
  <c r="AH419" i="13"/>
  <c r="AI419" i="13"/>
  <c r="AD420" i="13"/>
  <c r="AE420" i="13"/>
  <c r="AF420" i="13"/>
  <c r="AG420" i="13"/>
  <c r="AH420" i="13"/>
  <c r="AI420" i="13"/>
  <c r="AD421" i="13"/>
  <c r="AE421" i="13"/>
  <c r="AF421" i="13"/>
  <c r="AG421" i="13"/>
  <c r="AH421" i="13"/>
  <c r="AI421" i="13"/>
  <c r="AD422" i="13"/>
  <c r="AE422" i="13"/>
  <c r="AF422" i="13"/>
  <c r="AJ422" i="13" s="1"/>
  <c r="AG422" i="13"/>
  <c r="AH422" i="13"/>
  <c r="AI422" i="13"/>
  <c r="AD423" i="13"/>
  <c r="AE423" i="13"/>
  <c r="AF423" i="13"/>
  <c r="AG423" i="13"/>
  <c r="AH423" i="13"/>
  <c r="AI423" i="13"/>
  <c r="AD424" i="13"/>
  <c r="AE424" i="13"/>
  <c r="AF424" i="13"/>
  <c r="AJ424" i="13" s="1"/>
  <c r="AK424" i="13" s="1"/>
  <c r="AL424" i="13" s="1"/>
  <c r="AG424" i="13"/>
  <c r="AM424" i="13" s="1"/>
  <c r="AN424" i="13" s="1"/>
  <c r="AH424" i="13"/>
  <c r="AI424" i="13"/>
  <c r="AD425" i="13"/>
  <c r="AE425" i="13"/>
  <c r="AF425" i="13"/>
  <c r="AG425" i="13"/>
  <c r="AH425" i="13"/>
  <c r="AI425" i="13"/>
  <c r="AD426" i="13"/>
  <c r="AE426" i="13"/>
  <c r="AF426" i="13"/>
  <c r="AG426" i="13"/>
  <c r="AH426" i="13"/>
  <c r="AI426" i="13"/>
  <c r="AJ426" i="13"/>
  <c r="AK426" i="13" s="1"/>
  <c r="AL426" i="13" s="1"/>
  <c r="AM426" i="13" s="1"/>
  <c r="AD427" i="13"/>
  <c r="AE427" i="13"/>
  <c r="AF427" i="13"/>
  <c r="AG427" i="13"/>
  <c r="AH427" i="13"/>
  <c r="AI427" i="13"/>
  <c r="AD428" i="13"/>
  <c r="AE428" i="13"/>
  <c r="AF428" i="13"/>
  <c r="AG428" i="13"/>
  <c r="AH428" i="13"/>
  <c r="AI428" i="13"/>
  <c r="AD429" i="13"/>
  <c r="AE429" i="13"/>
  <c r="AF429" i="13"/>
  <c r="AG429" i="13"/>
  <c r="AH429" i="13"/>
  <c r="AI429" i="13"/>
  <c r="AD430" i="13"/>
  <c r="AE430" i="13"/>
  <c r="AF430" i="13"/>
  <c r="AJ430" i="13" s="1"/>
  <c r="AG430" i="13"/>
  <c r="AH430" i="13"/>
  <c r="AI430" i="13"/>
  <c r="AD431" i="13"/>
  <c r="AE431" i="13"/>
  <c r="AF431" i="13"/>
  <c r="AG431" i="13"/>
  <c r="AH431" i="13"/>
  <c r="AI431" i="13"/>
  <c r="AD432" i="13"/>
  <c r="AE432" i="13"/>
  <c r="AF432" i="13"/>
  <c r="AG432" i="13"/>
  <c r="AJ432" i="13" s="1"/>
  <c r="AK432" i="13" s="1"/>
  <c r="AL432" i="13" s="1"/>
  <c r="AH432" i="13"/>
  <c r="AI432" i="13"/>
  <c r="AD433" i="13"/>
  <c r="AE433" i="13"/>
  <c r="AF433" i="13"/>
  <c r="AJ433" i="13" s="1"/>
  <c r="AG433" i="13"/>
  <c r="AH433" i="13"/>
  <c r="AI433" i="13"/>
  <c r="AD434" i="13"/>
  <c r="AE434" i="13"/>
  <c r="AF434" i="13"/>
  <c r="AG434" i="13"/>
  <c r="AJ434" i="13" s="1"/>
  <c r="AK434" i="13" s="1"/>
  <c r="AL434" i="13" s="1"/>
  <c r="AM434" i="13" s="1"/>
  <c r="AH434" i="13"/>
  <c r="AI434" i="13"/>
  <c r="AD435" i="13"/>
  <c r="AE435" i="13"/>
  <c r="AF435" i="13"/>
  <c r="AG435" i="13"/>
  <c r="AH435" i="13"/>
  <c r="AI435" i="13"/>
  <c r="AJ435" i="13"/>
  <c r="AD436" i="13"/>
  <c r="AE436" i="13"/>
  <c r="AF436" i="13"/>
  <c r="AG436" i="13"/>
  <c r="AH436" i="13"/>
  <c r="AI436" i="13"/>
  <c r="AD437" i="13"/>
  <c r="AE437" i="13"/>
  <c r="AF437" i="13"/>
  <c r="AG437" i="13"/>
  <c r="AJ437" i="13" s="1"/>
  <c r="AH437" i="13"/>
  <c r="AI437" i="13"/>
  <c r="AD438" i="13"/>
  <c r="AE438" i="13"/>
  <c r="AF438" i="13"/>
  <c r="AG438" i="13"/>
  <c r="AH438" i="13"/>
  <c r="AI438" i="13"/>
  <c r="AD439" i="13"/>
  <c r="AE439" i="13"/>
  <c r="AF439" i="13"/>
  <c r="AG439" i="13"/>
  <c r="AH439" i="13"/>
  <c r="AI439" i="13"/>
  <c r="AD440" i="13"/>
  <c r="AE440" i="13"/>
  <c r="AF440" i="13"/>
  <c r="AG440" i="13"/>
  <c r="AH440" i="13"/>
  <c r="AI440" i="13"/>
  <c r="AD441" i="13"/>
  <c r="AE441" i="13"/>
  <c r="AF441" i="13"/>
  <c r="AG441" i="13"/>
  <c r="AH441" i="13"/>
  <c r="AI441" i="13"/>
  <c r="AD442" i="13"/>
  <c r="AE442" i="13"/>
  <c r="AF442" i="13"/>
  <c r="AJ442" i="13" s="1"/>
  <c r="AK442" i="13" s="1"/>
  <c r="AL442" i="13" s="1"/>
  <c r="AM442" i="13" s="1"/>
  <c r="AG442" i="13"/>
  <c r="AH442" i="13"/>
  <c r="AI442" i="13"/>
  <c r="AD443" i="13"/>
  <c r="AE443" i="13"/>
  <c r="AF443" i="13"/>
  <c r="AJ443" i="13" s="1"/>
  <c r="AK443" i="13" s="1"/>
  <c r="AL443" i="13" s="1"/>
  <c r="AM443" i="13" s="1"/>
  <c r="AG443" i="13"/>
  <c r="AH443" i="13"/>
  <c r="AI443" i="13"/>
  <c r="AD444" i="13"/>
  <c r="AE444" i="13"/>
  <c r="AF444" i="13"/>
  <c r="AG444" i="13"/>
  <c r="AJ444" i="13" s="1"/>
  <c r="AK444" i="13" s="1"/>
  <c r="AL444" i="13" s="1"/>
  <c r="AH444" i="13"/>
  <c r="AI444" i="13"/>
  <c r="AD445" i="13"/>
  <c r="AE445" i="13"/>
  <c r="AF445" i="13"/>
  <c r="AG445" i="13"/>
  <c r="AH445" i="13"/>
  <c r="AI445" i="13"/>
  <c r="AD446" i="13"/>
  <c r="AE446" i="13"/>
  <c r="AF446" i="13"/>
  <c r="AG446" i="13"/>
  <c r="AJ446" i="13" s="1"/>
  <c r="AH446" i="13"/>
  <c r="AI446" i="13"/>
  <c r="AD447" i="13"/>
  <c r="AE447" i="13"/>
  <c r="AF447" i="13"/>
  <c r="AJ447" i="13" s="1"/>
  <c r="AG447" i="13"/>
  <c r="AH447" i="13"/>
  <c r="AI447" i="13"/>
  <c r="AD448" i="13"/>
  <c r="AE448" i="13"/>
  <c r="AF448" i="13"/>
  <c r="AJ448" i="13" s="1"/>
  <c r="AK448" i="13" s="1"/>
  <c r="AL448" i="13" s="1"/>
  <c r="AM448" i="13" s="1"/>
  <c r="AG448" i="13"/>
  <c r="AH448" i="13"/>
  <c r="AI448" i="13"/>
  <c r="AD449" i="13"/>
  <c r="AE449" i="13"/>
  <c r="AF449" i="13"/>
  <c r="AG449" i="13"/>
  <c r="AH449" i="13"/>
  <c r="AI449" i="13"/>
  <c r="AD450" i="13"/>
  <c r="AE450" i="13"/>
  <c r="AF450" i="13"/>
  <c r="AJ450" i="13" s="1"/>
  <c r="AG450" i="13"/>
  <c r="AH450" i="13"/>
  <c r="AI450" i="13"/>
  <c r="AD451" i="13"/>
  <c r="AE451" i="13"/>
  <c r="AF451" i="13"/>
  <c r="AG451" i="13"/>
  <c r="AH451" i="13"/>
  <c r="AI451" i="13"/>
  <c r="AD452" i="13"/>
  <c r="AE452" i="13"/>
  <c r="AF452" i="13"/>
  <c r="AJ452" i="13" s="1"/>
  <c r="AK452" i="13" s="1"/>
  <c r="AL452" i="13" s="1"/>
  <c r="AM452" i="13" s="1"/>
  <c r="AG452" i="13"/>
  <c r="AH452" i="13"/>
  <c r="AI452" i="13"/>
  <c r="AD453" i="13"/>
  <c r="AE453" i="13"/>
  <c r="AF453" i="13"/>
  <c r="AG453" i="13"/>
  <c r="AH453" i="13"/>
  <c r="AI453" i="13"/>
  <c r="AD454" i="13"/>
  <c r="AE454" i="13"/>
  <c r="AF454" i="13"/>
  <c r="AG454" i="13"/>
  <c r="AH454" i="13"/>
  <c r="AI454" i="13"/>
  <c r="AD455" i="13"/>
  <c r="AE455" i="13"/>
  <c r="AF455" i="13"/>
  <c r="AJ455" i="13" s="1"/>
  <c r="AG455" i="13"/>
  <c r="AH455" i="13"/>
  <c r="AI455" i="13"/>
  <c r="AD456" i="13"/>
  <c r="AE456" i="13"/>
  <c r="AF456" i="13"/>
  <c r="AG456" i="13"/>
  <c r="AH456" i="13"/>
  <c r="AI456" i="13"/>
  <c r="AD457" i="13"/>
  <c r="AE457" i="13"/>
  <c r="AF457" i="13"/>
  <c r="AG457" i="13"/>
  <c r="AH457" i="13"/>
  <c r="AI457" i="13"/>
  <c r="AD458" i="13"/>
  <c r="AE458" i="13"/>
  <c r="AF458" i="13"/>
  <c r="AG458" i="13"/>
  <c r="AJ458" i="13" s="1"/>
  <c r="AH458" i="13"/>
  <c r="AI458" i="13"/>
  <c r="AD459" i="13"/>
  <c r="AE459" i="13"/>
  <c r="AF459" i="13"/>
  <c r="AJ459" i="13" s="1"/>
  <c r="AK459" i="13" s="1"/>
  <c r="AL459" i="13" s="1"/>
  <c r="AM459" i="13" s="1"/>
  <c r="AG459" i="13"/>
  <c r="AH459" i="13"/>
  <c r="AI459" i="13"/>
  <c r="AD460" i="13"/>
  <c r="AE460" i="13"/>
  <c r="AF460" i="13"/>
  <c r="AG460" i="13"/>
  <c r="AJ460" i="13" s="1"/>
  <c r="AK460" i="13" s="1"/>
  <c r="AL460" i="13" s="1"/>
  <c r="AH460" i="13"/>
  <c r="AI460" i="13"/>
  <c r="AD461" i="13"/>
  <c r="AE461" i="13"/>
  <c r="AF461" i="13"/>
  <c r="AJ461" i="13" s="1"/>
  <c r="AK461" i="13" s="1"/>
  <c r="AL461" i="13" s="1"/>
  <c r="AG461" i="13"/>
  <c r="AH461" i="13"/>
  <c r="AI461" i="13"/>
  <c r="AD462" i="13"/>
  <c r="AE462" i="13"/>
  <c r="AF462" i="13"/>
  <c r="AJ462" i="13" s="1"/>
  <c r="AG462" i="13"/>
  <c r="AH462" i="13"/>
  <c r="AI462" i="13"/>
  <c r="AD463" i="13"/>
  <c r="AE463" i="13"/>
  <c r="AF463" i="13"/>
  <c r="AJ463" i="13" s="1"/>
  <c r="AG463" i="13"/>
  <c r="AH463" i="13"/>
  <c r="AI463" i="13"/>
  <c r="AD464" i="13"/>
  <c r="AE464" i="13"/>
  <c r="AF464" i="13"/>
  <c r="AG464" i="13"/>
  <c r="AH464" i="13"/>
  <c r="AI464" i="13"/>
  <c r="AD465" i="13"/>
  <c r="AE465" i="13"/>
  <c r="AF465" i="13"/>
  <c r="AG465" i="13"/>
  <c r="AH465" i="13"/>
  <c r="AI465" i="13"/>
  <c r="AD466" i="13"/>
  <c r="AE466" i="13"/>
  <c r="AF466" i="13"/>
  <c r="AJ466" i="13" s="1"/>
  <c r="AG466" i="13"/>
  <c r="AH466" i="13"/>
  <c r="AI466" i="13"/>
  <c r="AD467" i="13"/>
  <c r="AE467" i="13"/>
  <c r="AF467" i="13"/>
  <c r="AG467" i="13"/>
  <c r="AH467" i="13"/>
  <c r="AI467" i="13"/>
  <c r="AD468" i="13"/>
  <c r="AE468" i="13"/>
  <c r="AF468" i="13"/>
  <c r="AJ468" i="13" s="1"/>
  <c r="AK468" i="13" s="1"/>
  <c r="AL468" i="13" s="1"/>
  <c r="AM468" i="13" s="1"/>
  <c r="AG468" i="13"/>
  <c r="AH468" i="13"/>
  <c r="AI468" i="13"/>
  <c r="AD469" i="13"/>
  <c r="AE469" i="13"/>
  <c r="AF469" i="13"/>
  <c r="AG469" i="13"/>
  <c r="AH469" i="13"/>
  <c r="AI469" i="13"/>
  <c r="AD470" i="13"/>
  <c r="AE470" i="13"/>
  <c r="AF470" i="13"/>
  <c r="AJ470" i="13" s="1"/>
  <c r="AG470" i="13"/>
  <c r="AH470" i="13"/>
  <c r="AI470" i="13"/>
  <c r="AD471" i="13"/>
  <c r="AE471" i="13"/>
  <c r="AF471" i="13"/>
  <c r="AG471" i="13"/>
  <c r="AJ471" i="13" s="1"/>
  <c r="AH471" i="13"/>
  <c r="AI471" i="13"/>
  <c r="AD472" i="13"/>
  <c r="AE472" i="13"/>
  <c r="AF472" i="13"/>
  <c r="AJ472" i="13" s="1"/>
  <c r="AK472" i="13" s="1"/>
  <c r="AL472" i="13" s="1"/>
  <c r="AM472" i="13" s="1"/>
  <c r="AG472" i="13"/>
  <c r="AH472" i="13"/>
  <c r="AI472" i="13"/>
  <c r="AD473" i="13"/>
  <c r="AE473" i="13"/>
  <c r="AF473" i="13"/>
  <c r="AG473" i="13"/>
  <c r="AH473" i="13"/>
  <c r="AI473" i="13"/>
  <c r="AD474" i="13"/>
  <c r="AE474" i="13"/>
  <c r="AF474" i="13"/>
  <c r="AG474" i="13"/>
  <c r="AH474" i="13"/>
  <c r="AI474" i="13"/>
  <c r="AJ474" i="13"/>
  <c r="AD475" i="13"/>
  <c r="AE475" i="13"/>
  <c r="AF475" i="13"/>
  <c r="AJ475" i="13" s="1"/>
  <c r="AG475" i="13"/>
  <c r="AH475" i="13"/>
  <c r="AI475" i="13"/>
  <c r="AD476" i="13"/>
  <c r="AE476" i="13"/>
  <c r="AF476" i="13"/>
  <c r="AG476" i="13"/>
  <c r="AH476" i="13"/>
  <c r="AI476" i="13"/>
  <c r="AJ476" i="13"/>
  <c r="AK476" i="13" s="1"/>
  <c r="AL476" i="13" s="1"/>
  <c r="AM476" i="13" s="1"/>
  <c r="AD477" i="13"/>
  <c r="AE477" i="13"/>
  <c r="AF477" i="13"/>
  <c r="AG477" i="13"/>
  <c r="AH477" i="13"/>
  <c r="AI477" i="13"/>
  <c r="AD478" i="13"/>
  <c r="AE478" i="13"/>
  <c r="AF478" i="13"/>
  <c r="AG478" i="13"/>
  <c r="AH478" i="13"/>
  <c r="AI478" i="13"/>
  <c r="AD479" i="13"/>
  <c r="AE479" i="13"/>
  <c r="AF479" i="13"/>
  <c r="AJ479" i="13" s="1"/>
  <c r="AG479" i="13"/>
  <c r="AH479" i="13"/>
  <c r="AI479" i="13"/>
  <c r="AD480" i="13"/>
  <c r="AE480" i="13"/>
  <c r="AF480" i="13"/>
  <c r="AG480" i="13"/>
  <c r="AH480" i="13"/>
  <c r="AI480" i="13"/>
  <c r="AD481" i="13"/>
  <c r="AE481" i="13"/>
  <c r="AF481" i="13"/>
  <c r="AG481" i="13"/>
  <c r="AH481" i="13"/>
  <c r="AI481" i="13"/>
  <c r="AD482" i="13"/>
  <c r="AE482" i="13"/>
  <c r="AF482" i="13"/>
  <c r="AJ482" i="13" s="1"/>
  <c r="AK482" i="13" s="1"/>
  <c r="AL482" i="13" s="1"/>
  <c r="AG482" i="13"/>
  <c r="AH482" i="13"/>
  <c r="AI482" i="13"/>
  <c r="AD483" i="13"/>
  <c r="AE483" i="13"/>
  <c r="AF483" i="13"/>
  <c r="AG483" i="13"/>
  <c r="AH483" i="13"/>
  <c r="AI483" i="13"/>
  <c r="AD484" i="13"/>
  <c r="AE484" i="13"/>
  <c r="AF484" i="13"/>
  <c r="AJ484" i="13" s="1"/>
  <c r="AK484" i="13" s="1"/>
  <c r="AL484" i="13" s="1"/>
  <c r="AM484" i="13" s="1"/>
  <c r="AG484" i="13"/>
  <c r="AH484" i="13"/>
  <c r="AI484" i="13"/>
  <c r="AD485" i="13"/>
  <c r="AE485" i="13"/>
  <c r="AF485" i="13"/>
  <c r="AG485" i="13"/>
  <c r="AH485" i="13"/>
  <c r="AI485" i="13"/>
  <c r="AD486" i="13"/>
  <c r="AE486" i="13"/>
  <c r="AF486" i="13"/>
  <c r="AJ486" i="13" s="1"/>
  <c r="AG486" i="13"/>
  <c r="AH486" i="13"/>
  <c r="AI486" i="13"/>
  <c r="AD487" i="13"/>
  <c r="AE487" i="13"/>
  <c r="AF487" i="13"/>
  <c r="AG487" i="13"/>
  <c r="AJ487" i="13" s="1"/>
  <c r="AH487" i="13"/>
  <c r="AI487" i="13"/>
  <c r="AD488" i="13"/>
  <c r="AE488" i="13"/>
  <c r="AF488" i="13"/>
  <c r="AJ488" i="13" s="1"/>
  <c r="AK488" i="13" s="1"/>
  <c r="AL488" i="13" s="1"/>
  <c r="AM488" i="13" s="1"/>
  <c r="AG488" i="13"/>
  <c r="AH488" i="13"/>
  <c r="AI488" i="13"/>
  <c r="AD489" i="13"/>
  <c r="AE489" i="13"/>
  <c r="AF489" i="13"/>
  <c r="AG489" i="13"/>
  <c r="AJ489" i="13" s="1"/>
  <c r="AK489" i="13" s="1"/>
  <c r="AL489" i="13" s="1"/>
  <c r="AM489" i="13" s="1"/>
  <c r="AH489" i="13"/>
  <c r="AI489" i="13"/>
  <c r="AD490" i="13"/>
  <c r="AE490" i="13"/>
  <c r="AF490" i="13"/>
  <c r="AJ490" i="13" s="1"/>
  <c r="AK490" i="13" s="1"/>
  <c r="AL490" i="13" s="1"/>
  <c r="AG490" i="13"/>
  <c r="AH490" i="13"/>
  <c r="AI490" i="13"/>
  <c r="AD491" i="13"/>
  <c r="AE491" i="13"/>
  <c r="AF491" i="13"/>
  <c r="AG491" i="13"/>
  <c r="AH491" i="13"/>
  <c r="AI491" i="13"/>
  <c r="AD492" i="13"/>
  <c r="AE492" i="13"/>
  <c r="AF492" i="13"/>
  <c r="AG492" i="13"/>
  <c r="AH492" i="13"/>
  <c r="AI492" i="13"/>
  <c r="AJ492" i="13"/>
  <c r="AK492" i="13" s="1"/>
  <c r="AL492" i="13" s="1"/>
  <c r="AM492" i="13" s="1"/>
  <c r="AD493" i="13"/>
  <c r="AE493" i="13"/>
  <c r="AF493" i="13"/>
  <c r="AJ493" i="13" s="1"/>
  <c r="AG493" i="13"/>
  <c r="AH493" i="13"/>
  <c r="AI493" i="13"/>
  <c r="AD494" i="13"/>
  <c r="AE494" i="13"/>
  <c r="AF494" i="13"/>
  <c r="AG494" i="13"/>
  <c r="AH494" i="13"/>
  <c r="AI494" i="13"/>
  <c r="AD495" i="13"/>
  <c r="AE495" i="13"/>
  <c r="AF495" i="13"/>
  <c r="AG495" i="13"/>
  <c r="AJ495" i="13" s="1"/>
  <c r="AH495" i="13"/>
  <c r="AI495" i="13"/>
  <c r="AD496" i="13"/>
  <c r="AE496" i="13"/>
  <c r="AF496" i="13"/>
  <c r="AJ496" i="13" s="1"/>
  <c r="AG496" i="13"/>
  <c r="AH496" i="13"/>
  <c r="AI496" i="13"/>
  <c r="AM496" i="13"/>
  <c r="AN496" i="13" s="1"/>
  <c r="AD497" i="13"/>
  <c r="AE497" i="13"/>
  <c r="AF497" i="13"/>
  <c r="AG497" i="13"/>
  <c r="AH497" i="13"/>
  <c r="AI497" i="13"/>
  <c r="AD498" i="13"/>
  <c r="AE498" i="13"/>
  <c r="AF498" i="13"/>
  <c r="AJ498" i="13" s="1"/>
  <c r="AK498" i="13" s="1"/>
  <c r="AL498" i="13" s="1"/>
  <c r="AG498" i="13"/>
  <c r="AH498" i="13"/>
  <c r="AI498" i="13"/>
  <c r="AD499" i="13"/>
  <c r="AE499" i="13"/>
  <c r="AF499" i="13"/>
  <c r="AG499" i="13"/>
  <c r="AH499" i="13"/>
  <c r="AI499" i="13"/>
  <c r="AD500" i="13"/>
  <c r="AE500" i="13"/>
  <c r="AF500" i="13"/>
  <c r="AJ500" i="13" s="1"/>
  <c r="AK500" i="13" s="1"/>
  <c r="AL500" i="13" s="1"/>
  <c r="AM500" i="13" s="1"/>
  <c r="AG500" i="13"/>
  <c r="AH500" i="13"/>
  <c r="AI500" i="13"/>
  <c r="AD501" i="13"/>
  <c r="AE501" i="13"/>
  <c r="AF501" i="13"/>
  <c r="AJ501" i="13" s="1"/>
  <c r="AG501" i="13"/>
  <c r="AH501" i="13"/>
  <c r="AI501" i="13"/>
  <c r="AD502" i="13"/>
  <c r="AE502" i="13"/>
  <c r="AF502" i="13"/>
  <c r="AJ502" i="13" s="1"/>
  <c r="AK502" i="13" s="1"/>
  <c r="AL502" i="13" s="1"/>
  <c r="AM502" i="13" s="1"/>
  <c r="AG502" i="13"/>
  <c r="AH502" i="13"/>
  <c r="AI502" i="13"/>
  <c r="AD503" i="13"/>
  <c r="AE503" i="13"/>
  <c r="AF503" i="13"/>
  <c r="AJ503" i="13" s="1"/>
  <c r="AG503" i="13"/>
  <c r="AH503" i="13"/>
  <c r="AI503" i="13"/>
  <c r="AD504" i="13"/>
  <c r="AE504" i="13"/>
  <c r="AF504" i="13"/>
  <c r="AG504" i="13"/>
  <c r="AH504" i="13"/>
  <c r="AI504" i="13"/>
  <c r="AD505" i="13"/>
  <c r="AE505" i="13"/>
  <c r="AF505" i="13"/>
  <c r="AG505" i="13"/>
  <c r="AJ505" i="13" s="1"/>
  <c r="AH505" i="13"/>
  <c r="AI505" i="13"/>
  <c r="AD506" i="13"/>
  <c r="AE506" i="13"/>
  <c r="AF506" i="13"/>
  <c r="AG506" i="13"/>
  <c r="AH506" i="13"/>
  <c r="AI506" i="13"/>
  <c r="AJ506" i="13"/>
  <c r="AK506" i="13" s="1"/>
  <c r="AL506" i="13" s="1"/>
  <c r="AD507" i="13"/>
  <c r="AE507" i="13"/>
  <c r="AF507" i="13"/>
  <c r="AG507" i="13"/>
  <c r="AH507" i="13"/>
  <c r="AI507" i="13"/>
  <c r="AD508" i="13"/>
  <c r="AE508" i="13"/>
  <c r="AF508" i="13"/>
  <c r="AG508" i="13"/>
  <c r="AJ508" i="13" s="1"/>
  <c r="AK508" i="13" s="1"/>
  <c r="AL508" i="13" s="1"/>
  <c r="AH508" i="13"/>
  <c r="AI508" i="13"/>
  <c r="AD509" i="13"/>
  <c r="AE509" i="13"/>
  <c r="AF509" i="13"/>
  <c r="AJ509" i="13" s="1"/>
  <c r="AK509" i="13" s="1"/>
  <c r="AL509" i="13" s="1"/>
  <c r="AG509" i="13"/>
  <c r="AH509" i="13"/>
  <c r="AI509" i="13"/>
  <c r="AD510" i="13"/>
  <c r="AE510" i="13"/>
  <c r="AF510" i="13"/>
  <c r="AJ510" i="13" s="1"/>
  <c r="AG510" i="13"/>
  <c r="AH510" i="13"/>
  <c r="AI510" i="13"/>
  <c r="AD511" i="13"/>
  <c r="AE511" i="13"/>
  <c r="AF511" i="13"/>
  <c r="AG511" i="13"/>
  <c r="AH511" i="13"/>
  <c r="AI511" i="13"/>
  <c r="AJ511" i="13"/>
  <c r="AD512" i="13"/>
  <c r="AE512" i="13"/>
  <c r="AF512" i="13"/>
  <c r="AJ512" i="13" s="1"/>
  <c r="AG512" i="13"/>
  <c r="AH512" i="13"/>
  <c r="AI512" i="13"/>
  <c r="AD513" i="13"/>
  <c r="AE513" i="13"/>
  <c r="AF513" i="13"/>
  <c r="AG513" i="13"/>
  <c r="AH513" i="13"/>
  <c r="AI513" i="13"/>
  <c r="AD514" i="13"/>
  <c r="AE514" i="13"/>
  <c r="AF514" i="13"/>
  <c r="AG514" i="13"/>
  <c r="AH514" i="13"/>
  <c r="AI514" i="13"/>
  <c r="AD515" i="13"/>
  <c r="AE515" i="13"/>
  <c r="AF515" i="13"/>
  <c r="AJ515" i="13" s="1"/>
  <c r="AK515" i="13" s="1"/>
  <c r="AL515" i="13" s="1"/>
  <c r="AM515" i="13" s="1"/>
  <c r="AG515" i="13"/>
  <c r="AH515" i="13"/>
  <c r="AI515" i="13"/>
  <c r="AD516" i="13"/>
  <c r="AE516" i="13"/>
  <c r="AF516" i="13"/>
  <c r="AG516" i="13"/>
  <c r="AH516" i="13"/>
  <c r="AI516" i="13"/>
  <c r="AD517" i="13"/>
  <c r="AE517" i="13"/>
  <c r="AF517" i="13"/>
  <c r="AG517" i="13"/>
  <c r="AH517" i="13"/>
  <c r="AI517" i="13"/>
  <c r="AD518" i="13"/>
  <c r="AE518" i="13"/>
  <c r="AF518" i="13"/>
  <c r="AJ518" i="13" s="1"/>
  <c r="AK518" i="13" s="1"/>
  <c r="AL518" i="13" s="1"/>
  <c r="AM518" i="13" s="1"/>
  <c r="AG518" i="13"/>
  <c r="AH518" i="13"/>
  <c r="AI518" i="13"/>
  <c r="AD519" i="13"/>
  <c r="AE519" i="13"/>
  <c r="AF519" i="13"/>
  <c r="AG519" i="13"/>
  <c r="AH519" i="13"/>
  <c r="AI519" i="13"/>
  <c r="AJ519" i="13"/>
  <c r="AK519" i="13" s="1"/>
  <c r="AL519" i="13" s="1"/>
  <c r="AM519" i="13" s="1"/>
  <c r="AD520" i="13"/>
  <c r="AE520" i="13"/>
  <c r="AF520" i="13"/>
  <c r="AG520" i="13"/>
  <c r="AH520" i="13"/>
  <c r="AI520" i="13"/>
  <c r="AJ520" i="13"/>
  <c r="AK520" i="13" s="1"/>
  <c r="AL520" i="13" s="1"/>
  <c r="AM520" i="13" s="1"/>
  <c r="AD521" i="13"/>
  <c r="AE521" i="13"/>
  <c r="AF521" i="13"/>
  <c r="AG521" i="13"/>
  <c r="AJ521" i="13" s="1"/>
  <c r="AK521" i="13" s="1"/>
  <c r="AL521" i="13" s="1"/>
  <c r="AH521" i="13"/>
  <c r="AI521" i="13"/>
  <c r="AD522" i="13"/>
  <c r="AE522" i="13"/>
  <c r="AF522" i="13"/>
  <c r="AG522" i="13"/>
  <c r="AH522" i="13"/>
  <c r="AI522" i="13"/>
  <c r="AD523" i="13"/>
  <c r="AE523" i="13"/>
  <c r="AF523" i="13"/>
  <c r="AG523" i="13"/>
  <c r="AH523" i="13"/>
  <c r="AI523" i="13"/>
  <c r="AD524" i="13"/>
  <c r="AE524" i="13"/>
  <c r="AF524" i="13"/>
  <c r="AJ524" i="13" s="1"/>
  <c r="AG524" i="13"/>
  <c r="AH524" i="13"/>
  <c r="AI524" i="13"/>
  <c r="AD525" i="13"/>
  <c r="AE525" i="13"/>
  <c r="AF525" i="13"/>
  <c r="AG525" i="13"/>
  <c r="AH525" i="13"/>
  <c r="AI525" i="13"/>
  <c r="AD526" i="13"/>
  <c r="AE526" i="13"/>
  <c r="AF526" i="13"/>
  <c r="AG526" i="13"/>
  <c r="AH526" i="13"/>
  <c r="AI526" i="13"/>
  <c r="AD527" i="13"/>
  <c r="AE527" i="13"/>
  <c r="AF527" i="13"/>
  <c r="AG527" i="13"/>
  <c r="AJ527" i="13" s="1"/>
  <c r="AH527" i="13"/>
  <c r="AI527" i="13"/>
  <c r="AD528" i="13"/>
  <c r="AE528" i="13"/>
  <c r="AF528" i="13"/>
  <c r="AG528" i="13"/>
  <c r="AH528" i="13"/>
  <c r="AI528" i="13"/>
  <c r="AD529" i="13"/>
  <c r="AE529" i="13"/>
  <c r="AF529" i="13"/>
  <c r="AG529" i="13"/>
  <c r="AH529" i="13"/>
  <c r="AI529" i="13"/>
  <c r="AJ529" i="13"/>
  <c r="AK529" i="13" s="1"/>
  <c r="AL529" i="13" s="1"/>
  <c r="AM529" i="13" s="1"/>
  <c r="AD530" i="13"/>
  <c r="AE530" i="13"/>
  <c r="AF530" i="13"/>
  <c r="AJ530" i="13" s="1"/>
  <c r="AK530" i="13" s="1"/>
  <c r="AL530" i="13" s="1"/>
  <c r="AG530" i="13"/>
  <c r="AM530" i="13" s="1"/>
  <c r="AN530" i="13" s="1"/>
  <c r="AH530" i="13"/>
  <c r="AI530" i="13"/>
  <c r="AD531" i="13"/>
  <c r="AE531" i="13"/>
  <c r="AF531" i="13"/>
  <c r="AG531" i="13"/>
  <c r="AH531" i="13"/>
  <c r="AI531" i="13"/>
  <c r="AD532" i="13"/>
  <c r="AE532" i="13"/>
  <c r="AF532" i="13"/>
  <c r="AJ532" i="13" s="1"/>
  <c r="AK532" i="13" s="1"/>
  <c r="AL532" i="13" s="1"/>
  <c r="AM532" i="13" s="1"/>
  <c r="AG532" i="13"/>
  <c r="AH532" i="13"/>
  <c r="AI532" i="13"/>
  <c r="AD533" i="13"/>
  <c r="AE533" i="13"/>
  <c r="AF533" i="13"/>
  <c r="AG533" i="13"/>
  <c r="AH533" i="13"/>
  <c r="AI533" i="13"/>
  <c r="AD534" i="13"/>
  <c r="AE534" i="13"/>
  <c r="AF534" i="13"/>
  <c r="AJ534" i="13" s="1"/>
  <c r="AG534" i="13"/>
  <c r="AH534" i="13"/>
  <c r="AI534" i="13"/>
  <c r="AD535" i="13"/>
  <c r="AE535" i="13"/>
  <c r="AF535" i="13"/>
  <c r="AG535" i="13"/>
  <c r="AH535" i="13"/>
  <c r="AI535" i="13"/>
  <c r="AJ535" i="13"/>
  <c r="AK535" i="13" s="1"/>
  <c r="AL535" i="13" s="1"/>
  <c r="AD536" i="13"/>
  <c r="AE536" i="13"/>
  <c r="AF536" i="13"/>
  <c r="AJ536" i="13" s="1"/>
  <c r="AK536" i="13" s="1"/>
  <c r="AL536" i="13" s="1"/>
  <c r="AM536" i="13" s="1"/>
  <c r="AG536" i="13"/>
  <c r="AH536" i="13"/>
  <c r="AI536" i="13"/>
  <c r="AD537" i="13"/>
  <c r="AE537" i="13"/>
  <c r="AF537" i="13"/>
  <c r="AJ537" i="13" s="1"/>
  <c r="AK537" i="13" s="1"/>
  <c r="AL537" i="13" s="1"/>
  <c r="AG537" i="13"/>
  <c r="AH537" i="13"/>
  <c r="AI537" i="13"/>
  <c r="AD538" i="13"/>
  <c r="AE538" i="13"/>
  <c r="AF538" i="13"/>
  <c r="AG538" i="13"/>
  <c r="AH538" i="13"/>
  <c r="AI538" i="13"/>
  <c r="AD539" i="13"/>
  <c r="AE539" i="13"/>
  <c r="AF539" i="13"/>
  <c r="AG539" i="13"/>
  <c r="AH539" i="13"/>
  <c r="AI539" i="13"/>
  <c r="AD540" i="13"/>
  <c r="AE540" i="13"/>
  <c r="AF540" i="13"/>
  <c r="AJ540" i="13" s="1"/>
  <c r="AK540" i="13" s="1"/>
  <c r="AL540" i="13" s="1"/>
  <c r="AM540" i="13" s="1"/>
  <c r="AG540" i="13"/>
  <c r="AH540" i="13"/>
  <c r="AI540" i="13"/>
  <c r="AD541" i="13"/>
  <c r="AE541" i="13"/>
  <c r="AF541" i="13"/>
  <c r="AJ541" i="13" s="1"/>
  <c r="AG541" i="13"/>
  <c r="AH541" i="13"/>
  <c r="AI541" i="13"/>
  <c r="AD542" i="13"/>
  <c r="AE542" i="13"/>
  <c r="AF542" i="13"/>
  <c r="AG542" i="13"/>
  <c r="AH542" i="13"/>
  <c r="AI542" i="13"/>
  <c r="AD543" i="13"/>
  <c r="AE543" i="13"/>
  <c r="AF543" i="13"/>
  <c r="AG543" i="13"/>
  <c r="AH543" i="13"/>
  <c r="AI543" i="13"/>
  <c r="AD544" i="13"/>
  <c r="AE544" i="13"/>
  <c r="AF544" i="13"/>
  <c r="AJ544" i="13" s="1"/>
  <c r="AK544" i="13" s="1"/>
  <c r="AL544" i="13" s="1"/>
  <c r="AG544" i="13"/>
  <c r="AH544" i="13"/>
  <c r="AI544" i="13"/>
  <c r="AD545" i="13"/>
  <c r="AE545" i="13"/>
  <c r="AF545" i="13"/>
  <c r="AJ545" i="13" s="1"/>
  <c r="AG545" i="13"/>
  <c r="AH545" i="13"/>
  <c r="AI545" i="13"/>
  <c r="AD546" i="13"/>
  <c r="AE546" i="13"/>
  <c r="AF546" i="13"/>
  <c r="AG546" i="13"/>
  <c r="AH546" i="13"/>
  <c r="AI546" i="13"/>
  <c r="AD547" i="13"/>
  <c r="AE547" i="13"/>
  <c r="AF547" i="13"/>
  <c r="AJ547" i="13" s="1"/>
  <c r="AG547" i="13"/>
  <c r="AH547" i="13"/>
  <c r="AI547" i="13"/>
  <c r="AD548" i="13"/>
  <c r="AE548" i="13"/>
  <c r="AF548" i="13"/>
  <c r="AJ548" i="13" s="1"/>
  <c r="AK548" i="13" s="1"/>
  <c r="AL548" i="13" s="1"/>
  <c r="AM548" i="13" s="1"/>
  <c r="AG548" i="13"/>
  <c r="AH548" i="13"/>
  <c r="AI548" i="13"/>
  <c r="AD549" i="13"/>
  <c r="AE549" i="13"/>
  <c r="AF549" i="13"/>
  <c r="AJ549" i="13" s="1"/>
  <c r="AK549" i="13" s="1"/>
  <c r="AL549" i="13" s="1"/>
  <c r="AG549" i="13"/>
  <c r="AH549" i="13"/>
  <c r="AI549" i="13"/>
  <c r="AD550" i="13"/>
  <c r="AE550" i="13"/>
  <c r="AF550" i="13"/>
  <c r="AG550" i="13"/>
  <c r="AH550" i="13"/>
  <c r="AI550" i="13"/>
  <c r="AD551" i="13"/>
  <c r="AE551" i="13"/>
  <c r="AF551" i="13"/>
  <c r="AJ551" i="13" s="1"/>
  <c r="AK551" i="13" s="1"/>
  <c r="AL551" i="13" s="1"/>
  <c r="AM551" i="13" s="1"/>
  <c r="AG551" i="13"/>
  <c r="AH551" i="13"/>
  <c r="AI551" i="13"/>
  <c r="AD552" i="13"/>
  <c r="AE552" i="13"/>
  <c r="AF552" i="13"/>
  <c r="AJ552" i="13" s="1"/>
  <c r="AG552" i="13"/>
  <c r="AH552" i="13"/>
  <c r="AI552" i="13"/>
  <c r="AD553" i="13"/>
  <c r="AE553" i="13"/>
  <c r="AF553" i="13"/>
  <c r="AJ553" i="13" s="1"/>
  <c r="AK553" i="13" s="1"/>
  <c r="AL553" i="13" s="1"/>
  <c r="AG553" i="13"/>
  <c r="AH553" i="13"/>
  <c r="AI553" i="13"/>
  <c r="AD554" i="13"/>
  <c r="AE554" i="13"/>
  <c r="AF554" i="13"/>
  <c r="AG554" i="13"/>
  <c r="AH554" i="13"/>
  <c r="AI554" i="13"/>
  <c r="AD555" i="13"/>
  <c r="AE555" i="13"/>
  <c r="AF555" i="13"/>
  <c r="AG555" i="13"/>
  <c r="AH555" i="13"/>
  <c r="AI555" i="13"/>
  <c r="AD556" i="13"/>
  <c r="AE556" i="13"/>
  <c r="AF556" i="13"/>
  <c r="AJ556" i="13" s="1"/>
  <c r="AG556" i="13"/>
  <c r="AH556" i="13"/>
  <c r="AI556" i="13"/>
  <c r="AD557" i="13"/>
  <c r="AE557" i="13"/>
  <c r="AF557" i="13"/>
  <c r="AG557" i="13"/>
  <c r="AH557" i="13"/>
  <c r="AI557" i="13"/>
  <c r="AJ557" i="13"/>
  <c r="AK557" i="13" s="1"/>
  <c r="AL557" i="13" s="1"/>
  <c r="AD558" i="13"/>
  <c r="AE558" i="13"/>
  <c r="AF558" i="13"/>
  <c r="AJ558" i="13" s="1"/>
  <c r="AK558" i="13" s="1"/>
  <c r="AL558" i="13" s="1"/>
  <c r="AG558" i="13"/>
  <c r="AH558" i="13"/>
  <c r="AI558" i="13"/>
  <c r="AD559" i="13"/>
  <c r="AE559" i="13"/>
  <c r="AF559" i="13"/>
  <c r="AJ559" i="13" s="1"/>
  <c r="AK559" i="13" s="1"/>
  <c r="AL559" i="13" s="1"/>
  <c r="AM559" i="13" s="1"/>
  <c r="AG559" i="13"/>
  <c r="AH559" i="13"/>
  <c r="AI559" i="13"/>
  <c r="AD560" i="13"/>
  <c r="AE560" i="13"/>
  <c r="AF560" i="13"/>
  <c r="AJ560" i="13" s="1"/>
  <c r="AG560" i="13"/>
  <c r="AH560" i="13"/>
  <c r="AI560" i="13"/>
  <c r="AD561" i="13"/>
  <c r="AE561" i="13"/>
  <c r="AF561" i="13"/>
  <c r="AG561" i="13"/>
  <c r="AH561" i="13"/>
  <c r="AI561" i="13"/>
  <c r="AD562" i="13"/>
  <c r="AE562" i="13"/>
  <c r="AF562" i="13"/>
  <c r="AG562" i="13"/>
  <c r="AM562" i="13" s="1"/>
  <c r="AN562" i="13" s="1"/>
  <c r="AH562" i="13"/>
  <c r="AI562" i="13"/>
  <c r="AD563" i="13"/>
  <c r="AE563" i="13"/>
  <c r="AF563" i="13"/>
  <c r="AJ563" i="13" s="1"/>
  <c r="AG563" i="13"/>
  <c r="AH563" i="13"/>
  <c r="AI563" i="13"/>
  <c r="AD564" i="13"/>
  <c r="AE564" i="13"/>
  <c r="AF564" i="13"/>
  <c r="AJ564" i="13" s="1"/>
  <c r="AG564" i="13"/>
  <c r="AH564" i="13"/>
  <c r="AI564" i="13"/>
  <c r="AD565" i="13"/>
  <c r="AE565" i="13"/>
  <c r="AF565" i="13"/>
  <c r="AJ565" i="13" s="1"/>
  <c r="AK565" i="13" s="1"/>
  <c r="AL565" i="13" s="1"/>
  <c r="AG565" i="13"/>
  <c r="AH565" i="13"/>
  <c r="AI565" i="13"/>
  <c r="AD566" i="13"/>
  <c r="AE566" i="13"/>
  <c r="AF566" i="13"/>
  <c r="AG566" i="13"/>
  <c r="AH566" i="13"/>
  <c r="AI566" i="13"/>
  <c r="AD567" i="13"/>
  <c r="AE567" i="13"/>
  <c r="AF567" i="13"/>
  <c r="AG567" i="13"/>
  <c r="AH567" i="13"/>
  <c r="AI567" i="13"/>
  <c r="AJ567" i="13"/>
  <c r="AK567" i="13" s="1"/>
  <c r="AL567" i="13" s="1"/>
  <c r="AM567" i="13" s="1"/>
  <c r="AD568" i="13"/>
  <c r="AE568" i="13"/>
  <c r="AF568" i="13"/>
  <c r="AG568" i="13"/>
  <c r="AJ568" i="13" s="1"/>
  <c r="AH568" i="13"/>
  <c r="AI568" i="13"/>
  <c r="AD569" i="13"/>
  <c r="AE569" i="13"/>
  <c r="AF569" i="13"/>
  <c r="AG569" i="13"/>
  <c r="AH569" i="13"/>
  <c r="AI569" i="13"/>
  <c r="AD570" i="13"/>
  <c r="AE570" i="13"/>
  <c r="AF570" i="13"/>
  <c r="AG570" i="13"/>
  <c r="AH570" i="13"/>
  <c r="AI570" i="13"/>
  <c r="AD571" i="13"/>
  <c r="AE571" i="13"/>
  <c r="AF571" i="13"/>
  <c r="AG571" i="13"/>
  <c r="AH571" i="13"/>
  <c r="AI571" i="13"/>
  <c r="AD572" i="13"/>
  <c r="AE572" i="13"/>
  <c r="AF572" i="13"/>
  <c r="AJ572" i="13" s="1"/>
  <c r="AG572" i="13"/>
  <c r="AH572" i="13"/>
  <c r="AI572" i="13"/>
  <c r="AD573" i="13"/>
  <c r="AE573" i="13"/>
  <c r="AF573" i="13"/>
  <c r="AJ573" i="13" s="1"/>
  <c r="AK573" i="13" s="1"/>
  <c r="AL573" i="13" s="1"/>
  <c r="AG573" i="13"/>
  <c r="AH573" i="13"/>
  <c r="AI573" i="13"/>
  <c r="AD574" i="13"/>
  <c r="AE574" i="13"/>
  <c r="AF574" i="13"/>
  <c r="AG574" i="13"/>
  <c r="AH574" i="13"/>
  <c r="AI574" i="13"/>
  <c r="AD575" i="13"/>
  <c r="AE575" i="13"/>
  <c r="AF575" i="13"/>
  <c r="AJ575" i="13" s="1"/>
  <c r="AK575" i="13" s="1"/>
  <c r="AL575" i="13" s="1"/>
  <c r="AM575" i="13" s="1"/>
  <c r="AG575" i="13"/>
  <c r="AH575" i="13"/>
  <c r="AI575" i="13"/>
  <c r="AD576" i="13"/>
  <c r="AE576" i="13"/>
  <c r="AF576" i="13"/>
  <c r="AG576" i="13"/>
  <c r="AH576" i="13"/>
  <c r="AI576" i="13"/>
  <c r="AD577" i="13"/>
  <c r="AE577" i="13"/>
  <c r="AF577" i="13"/>
  <c r="AJ577" i="13" s="1"/>
  <c r="AG577" i="13"/>
  <c r="AH577" i="13"/>
  <c r="AI577" i="13"/>
  <c r="AD578" i="13"/>
  <c r="AE578" i="13"/>
  <c r="AF578" i="13"/>
  <c r="AG578" i="13"/>
  <c r="AH578" i="13"/>
  <c r="AI578" i="13"/>
  <c r="AD579" i="13"/>
  <c r="AE579" i="13"/>
  <c r="AF579" i="13"/>
  <c r="AJ579" i="13" s="1"/>
  <c r="AG579" i="13"/>
  <c r="AH579" i="13"/>
  <c r="AI579" i="13"/>
  <c r="AD580" i="13"/>
  <c r="AE580" i="13"/>
  <c r="AF580" i="13"/>
  <c r="AJ580" i="13" s="1"/>
  <c r="AG580" i="13"/>
  <c r="AH580" i="13"/>
  <c r="AI580" i="13"/>
  <c r="AD581" i="13"/>
  <c r="AE581" i="13"/>
  <c r="AF581" i="13"/>
  <c r="AG581" i="13"/>
  <c r="AH581" i="13"/>
  <c r="AI581" i="13"/>
  <c r="AJ581" i="13"/>
  <c r="AK581" i="13" s="1"/>
  <c r="AL581" i="13" s="1"/>
  <c r="AD582" i="13"/>
  <c r="AE582" i="13"/>
  <c r="AF582" i="13"/>
  <c r="AG582" i="13"/>
  <c r="AH582" i="13"/>
  <c r="AI582" i="13"/>
  <c r="AD583" i="13"/>
  <c r="AE583" i="13"/>
  <c r="AF583" i="13"/>
  <c r="AG583" i="13"/>
  <c r="AH583" i="13"/>
  <c r="AI583" i="13"/>
  <c r="AJ583" i="13"/>
  <c r="AK583" i="13" s="1"/>
  <c r="AL583" i="13" s="1"/>
  <c r="AM583" i="13" s="1"/>
  <c r="AD584" i="13"/>
  <c r="AE584" i="13"/>
  <c r="AF584" i="13"/>
  <c r="AG584" i="13"/>
  <c r="AH584" i="13"/>
  <c r="AI584" i="13"/>
  <c r="AD585" i="13"/>
  <c r="AE585" i="13"/>
  <c r="AF585" i="13"/>
  <c r="AJ585" i="13" s="1"/>
  <c r="AG585" i="13"/>
  <c r="AH585" i="13"/>
  <c r="AI585" i="13"/>
  <c r="AD586" i="13"/>
  <c r="AE586" i="13"/>
  <c r="AF586" i="13"/>
  <c r="AG586" i="13"/>
  <c r="AH586" i="13"/>
  <c r="AI586" i="13"/>
  <c r="AD587" i="13"/>
  <c r="AE587" i="13"/>
  <c r="AF587" i="13"/>
  <c r="AJ587" i="13" s="1"/>
  <c r="AG587" i="13"/>
  <c r="AH587" i="13"/>
  <c r="AI587" i="13"/>
  <c r="AD588" i="13"/>
  <c r="AE588" i="13"/>
  <c r="AF588" i="13"/>
  <c r="AJ588" i="13" s="1"/>
  <c r="AK588" i="13" s="1"/>
  <c r="AL588" i="13" s="1"/>
  <c r="AM588" i="13" s="1"/>
  <c r="AG588" i="13"/>
  <c r="AH588" i="13"/>
  <c r="AI588" i="13"/>
  <c r="AD589" i="13"/>
  <c r="AE589" i="13"/>
  <c r="AF589" i="13"/>
  <c r="AG589" i="13"/>
  <c r="AH589" i="13"/>
  <c r="AI589" i="13"/>
  <c r="AD590" i="13"/>
  <c r="AE590" i="13"/>
  <c r="AF590" i="13"/>
  <c r="AJ590" i="13" s="1"/>
  <c r="AG590" i="13"/>
  <c r="AH590" i="13"/>
  <c r="AI590" i="13"/>
  <c r="AD591" i="13"/>
  <c r="AE591" i="13"/>
  <c r="AF591" i="13"/>
  <c r="AG591" i="13"/>
  <c r="AH591" i="13"/>
  <c r="AI591" i="13"/>
  <c r="AJ591" i="13"/>
  <c r="AK591" i="13" s="1"/>
  <c r="AL591" i="13" s="1"/>
  <c r="AM591" i="13" s="1"/>
  <c r="AD592" i="13"/>
  <c r="AE592" i="13"/>
  <c r="AF592" i="13"/>
  <c r="AG592" i="13"/>
  <c r="AJ592" i="13" s="1"/>
  <c r="AH592" i="13"/>
  <c r="AI592" i="13"/>
  <c r="AD593" i="13"/>
  <c r="AE593" i="13"/>
  <c r="AF593" i="13"/>
  <c r="AJ593" i="13" s="1"/>
  <c r="AG593" i="13"/>
  <c r="AH593" i="13"/>
  <c r="AI593" i="13"/>
  <c r="AD594" i="13"/>
  <c r="AE594" i="13"/>
  <c r="AF594" i="13"/>
  <c r="AG594" i="13"/>
  <c r="AH594" i="13"/>
  <c r="AI594" i="13"/>
  <c r="AD595" i="13"/>
  <c r="AE595" i="13"/>
  <c r="AF595" i="13"/>
  <c r="AJ595" i="13" s="1"/>
  <c r="AG595" i="13"/>
  <c r="AH595" i="13"/>
  <c r="AI595" i="13"/>
  <c r="AD596" i="13"/>
  <c r="AE596" i="13"/>
  <c r="AF596" i="13"/>
  <c r="AG596" i="13"/>
  <c r="AH596" i="13"/>
  <c r="AI596" i="13"/>
  <c r="AD597" i="13"/>
  <c r="AE597" i="13"/>
  <c r="AF597" i="13"/>
  <c r="AJ597" i="13" s="1"/>
  <c r="AK597" i="13" s="1"/>
  <c r="AL597" i="13" s="1"/>
  <c r="AG597" i="13"/>
  <c r="AH597" i="13"/>
  <c r="AI597" i="13"/>
  <c r="AD598" i="13"/>
  <c r="AE598" i="13"/>
  <c r="AF598" i="13"/>
  <c r="AG598" i="13"/>
  <c r="AM598" i="13" s="1"/>
  <c r="AN598" i="13" s="1"/>
  <c r="AH598" i="13"/>
  <c r="AI598" i="13"/>
  <c r="AD599" i="13"/>
  <c r="AE599" i="13"/>
  <c r="AF599" i="13"/>
  <c r="AJ599" i="13" s="1"/>
  <c r="AK599" i="13" s="1"/>
  <c r="AL599" i="13" s="1"/>
  <c r="AM599" i="13" s="1"/>
  <c r="AG599" i="13"/>
  <c r="AH599" i="13"/>
  <c r="AI599" i="13"/>
  <c r="AD600" i="13"/>
  <c r="AE600" i="13"/>
  <c r="AF600" i="13"/>
  <c r="AG600" i="13"/>
  <c r="AJ600" i="13" s="1"/>
  <c r="AH600" i="13"/>
  <c r="AI600" i="13"/>
  <c r="AD601" i="13"/>
  <c r="AE601" i="13"/>
  <c r="AF601" i="13"/>
  <c r="AG601" i="13"/>
  <c r="AH601" i="13"/>
  <c r="AI601" i="13"/>
  <c r="AD602" i="13"/>
  <c r="AE602" i="13"/>
  <c r="AF602" i="13"/>
  <c r="AG602" i="13"/>
  <c r="AH602" i="13"/>
  <c r="AI602" i="13"/>
  <c r="AD603" i="13"/>
  <c r="AE603" i="13"/>
  <c r="AF603" i="13"/>
  <c r="AJ603" i="13" s="1"/>
  <c r="AG603" i="13"/>
  <c r="AH603" i="13"/>
  <c r="AI603" i="13"/>
  <c r="AD604" i="13"/>
  <c r="AE604" i="13"/>
  <c r="AF604" i="13"/>
  <c r="AJ604" i="13" s="1"/>
  <c r="AK604" i="13" s="1"/>
  <c r="AL604" i="13" s="1"/>
  <c r="AM604" i="13" s="1"/>
  <c r="AG604" i="13"/>
  <c r="AH604" i="13"/>
  <c r="AI604" i="13"/>
  <c r="AD605" i="13"/>
  <c r="AE605" i="13"/>
  <c r="AF605" i="13"/>
  <c r="AJ605" i="13" s="1"/>
  <c r="AK605" i="13" s="1"/>
  <c r="AL605" i="13" s="1"/>
  <c r="AG605" i="13"/>
  <c r="AH605" i="13"/>
  <c r="AI605" i="13"/>
  <c r="AD606" i="13"/>
  <c r="AE606" i="13"/>
  <c r="AF606" i="13"/>
  <c r="AG606" i="13"/>
  <c r="AH606" i="13"/>
  <c r="AI606" i="13"/>
  <c r="AD607" i="13"/>
  <c r="AE607" i="13"/>
  <c r="AF607" i="13"/>
  <c r="AJ607" i="13" s="1"/>
  <c r="AK607" i="13" s="1"/>
  <c r="AL607" i="13" s="1"/>
  <c r="AM607" i="13" s="1"/>
  <c r="AG607" i="13"/>
  <c r="AH607" i="13"/>
  <c r="AI607" i="13"/>
  <c r="AD608" i="13"/>
  <c r="AE608" i="13"/>
  <c r="AF608" i="13"/>
  <c r="AG608" i="13"/>
  <c r="AH608" i="13"/>
  <c r="AI608" i="13"/>
  <c r="AD609" i="13"/>
  <c r="AE609" i="13"/>
  <c r="AF609" i="13"/>
  <c r="AG609" i="13"/>
  <c r="AH609" i="13"/>
  <c r="AI609" i="13"/>
  <c r="AD610" i="13"/>
  <c r="AE610" i="13"/>
  <c r="AF610" i="13"/>
  <c r="AG610" i="13"/>
  <c r="AH610" i="13"/>
  <c r="AI610" i="13"/>
  <c r="AD611" i="13"/>
  <c r="AE611" i="13"/>
  <c r="AF611" i="13"/>
  <c r="AJ611" i="13" s="1"/>
  <c r="AG611" i="13"/>
  <c r="AH611" i="13"/>
  <c r="AI611" i="13"/>
  <c r="AD612" i="13"/>
  <c r="AE612" i="13"/>
  <c r="AF612" i="13"/>
  <c r="AG612" i="13"/>
  <c r="AH612" i="13"/>
  <c r="AI612" i="13"/>
  <c r="AD613" i="13"/>
  <c r="AE613" i="13"/>
  <c r="AF613" i="13"/>
  <c r="AG613" i="13"/>
  <c r="AH613" i="13"/>
  <c r="AI613" i="13"/>
  <c r="AJ613" i="13"/>
  <c r="AD614" i="13"/>
  <c r="AE614" i="13"/>
  <c r="AF614" i="13"/>
  <c r="AG614" i="13"/>
  <c r="AH614" i="13"/>
  <c r="AI614" i="13"/>
  <c r="AD615" i="13"/>
  <c r="AE615" i="13"/>
  <c r="AF615" i="13"/>
  <c r="AG615" i="13"/>
  <c r="AJ615" i="13" s="1"/>
  <c r="AK615" i="13" s="1"/>
  <c r="AL615" i="13" s="1"/>
  <c r="AM615" i="13" s="1"/>
  <c r="AH615" i="13"/>
  <c r="AI615" i="13"/>
  <c r="AD616" i="13"/>
  <c r="AE616" i="13"/>
  <c r="AF616" i="13"/>
  <c r="AG616" i="13"/>
  <c r="AH616" i="13"/>
  <c r="AI616" i="13"/>
  <c r="AD617" i="13"/>
  <c r="AE617" i="13"/>
  <c r="AF617" i="13"/>
  <c r="AG617" i="13"/>
  <c r="AH617" i="13"/>
  <c r="AI617" i="13"/>
  <c r="AD618" i="13"/>
  <c r="AE618" i="13"/>
  <c r="AF618" i="13"/>
  <c r="AG618" i="13"/>
  <c r="AH618" i="13"/>
  <c r="AI618" i="13"/>
  <c r="AD619" i="13"/>
  <c r="AE619" i="13"/>
  <c r="AF619" i="13"/>
  <c r="AJ619" i="13" s="1"/>
  <c r="AG619" i="13"/>
  <c r="AH619" i="13"/>
  <c r="AI619" i="13"/>
  <c r="AD620" i="13"/>
  <c r="AE620" i="13"/>
  <c r="AF620" i="13"/>
  <c r="AJ620" i="13" s="1"/>
  <c r="AK620" i="13" s="1"/>
  <c r="AL620" i="13" s="1"/>
  <c r="AM620" i="13" s="1"/>
  <c r="AG620" i="13"/>
  <c r="AH620" i="13"/>
  <c r="AI620" i="13"/>
  <c r="AD621" i="13"/>
  <c r="AE621" i="13"/>
  <c r="AF621" i="13"/>
  <c r="AJ621" i="13" s="1"/>
  <c r="AK621" i="13" s="1"/>
  <c r="AL621" i="13" s="1"/>
  <c r="AM621" i="13" s="1"/>
  <c r="AG621" i="13"/>
  <c r="AH621" i="13"/>
  <c r="AI621" i="13"/>
  <c r="AD622" i="13"/>
  <c r="AE622" i="13"/>
  <c r="AF622" i="13"/>
  <c r="AG622" i="13"/>
  <c r="AH622" i="13"/>
  <c r="AI622" i="13"/>
  <c r="AD623" i="13"/>
  <c r="AE623" i="13"/>
  <c r="AF623" i="13"/>
  <c r="AJ623" i="13" s="1"/>
  <c r="AK623" i="13" s="1"/>
  <c r="AL623" i="13" s="1"/>
  <c r="AM623" i="13" s="1"/>
  <c r="AG623" i="13"/>
  <c r="AH623" i="13"/>
  <c r="AI623" i="13"/>
  <c r="AD624" i="13"/>
  <c r="AE624" i="13"/>
  <c r="AF624" i="13"/>
  <c r="AG624" i="13"/>
  <c r="AH624" i="13"/>
  <c r="AI624" i="13"/>
  <c r="AD625" i="13"/>
  <c r="AE625" i="13"/>
  <c r="AF625" i="13"/>
  <c r="AG625" i="13"/>
  <c r="AH625" i="13"/>
  <c r="AI625" i="13"/>
  <c r="AD626" i="13"/>
  <c r="AE626" i="13"/>
  <c r="AF626" i="13"/>
  <c r="AG626" i="13"/>
  <c r="AH626" i="13"/>
  <c r="AI626" i="13"/>
  <c r="AD627" i="13"/>
  <c r="AE627" i="13"/>
  <c r="AF627" i="13"/>
  <c r="AJ627" i="13" s="1"/>
  <c r="AG627" i="13"/>
  <c r="AH627" i="13"/>
  <c r="AI627" i="13"/>
  <c r="AD628" i="13"/>
  <c r="AE628" i="13"/>
  <c r="AF628" i="13"/>
  <c r="AG628" i="13"/>
  <c r="AH628" i="13"/>
  <c r="AI628" i="13"/>
  <c r="AD629" i="13"/>
  <c r="AE629" i="13"/>
  <c r="AF629" i="13"/>
  <c r="AG629" i="13"/>
  <c r="AH629" i="13"/>
  <c r="AI629" i="13"/>
  <c r="AJ629" i="13"/>
  <c r="AD630" i="13"/>
  <c r="AE630" i="13"/>
  <c r="AF630" i="13"/>
  <c r="AJ630" i="13" s="1"/>
  <c r="AG630" i="13"/>
  <c r="AH630" i="13"/>
  <c r="AI630" i="13"/>
  <c r="AD631" i="13"/>
  <c r="AE631" i="13"/>
  <c r="AF631" i="13"/>
  <c r="AG631" i="13"/>
  <c r="AH631" i="13"/>
  <c r="AI631" i="13"/>
  <c r="AJ631" i="13"/>
  <c r="AK631" i="13" s="1"/>
  <c r="AL631" i="13" s="1"/>
  <c r="AM631" i="13" s="1"/>
  <c r="AD632" i="13"/>
  <c r="AE632" i="13"/>
  <c r="AF632" i="13"/>
  <c r="AG632" i="13"/>
  <c r="AH632" i="13"/>
  <c r="AI632" i="13"/>
  <c r="AD633" i="13"/>
  <c r="AE633" i="13"/>
  <c r="AF633" i="13"/>
  <c r="AJ633" i="13" s="1"/>
  <c r="AK633" i="13" s="1"/>
  <c r="AL633" i="13" s="1"/>
  <c r="AM633" i="13" s="1"/>
  <c r="AG633" i="13"/>
  <c r="AH633" i="13"/>
  <c r="AI633" i="13"/>
  <c r="AD634" i="13"/>
  <c r="AE634" i="13"/>
  <c r="AF634" i="13"/>
  <c r="AG634" i="13"/>
  <c r="AM634" i="13" s="1"/>
  <c r="AN634" i="13" s="1"/>
  <c r="AH634" i="13"/>
  <c r="AI634" i="13"/>
  <c r="AD635" i="13"/>
  <c r="AE635" i="13"/>
  <c r="AF635" i="13"/>
  <c r="AG635" i="13"/>
  <c r="AH635" i="13"/>
  <c r="AI635" i="13"/>
  <c r="AD636" i="13"/>
  <c r="AE636" i="13"/>
  <c r="AF636" i="13"/>
  <c r="AJ636" i="13" s="1"/>
  <c r="AG636" i="13"/>
  <c r="AH636" i="13"/>
  <c r="AI636" i="13"/>
  <c r="AK636" i="13" s="1"/>
  <c r="AL636" i="13" s="1"/>
  <c r="AM636" i="13" s="1"/>
  <c r="AD637" i="13"/>
  <c r="AE637" i="13"/>
  <c r="AF637" i="13"/>
  <c r="AG637" i="13"/>
  <c r="AH637" i="13"/>
  <c r="AI637" i="13"/>
  <c r="AJ637" i="13"/>
  <c r="AK637" i="13" s="1"/>
  <c r="AL637" i="13" s="1"/>
  <c r="AM637" i="13" s="1"/>
  <c r="AD638" i="13"/>
  <c r="AE638" i="13"/>
  <c r="AF638" i="13"/>
  <c r="AG638" i="13"/>
  <c r="AH638" i="13"/>
  <c r="AI638" i="13"/>
  <c r="AD639" i="13"/>
  <c r="AE639" i="13"/>
  <c r="AF639" i="13"/>
  <c r="AJ639" i="13" s="1"/>
  <c r="AG639" i="13"/>
  <c r="AH639" i="13"/>
  <c r="AI639" i="13"/>
  <c r="AD640" i="13"/>
  <c r="AE640" i="13"/>
  <c r="AF640" i="13"/>
  <c r="AG640" i="13"/>
  <c r="AJ640" i="13" s="1"/>
  <c r="AH640" i="13"/>
  <c r="AI640" i="13"/>
  <c r="AD641" i="13"/>
  <c r="AE641" i="13"/>
  <c r="AF641" i="13"/>
  <c r="AJ641" i="13" s="1"/>
  <c r="AG641" i="13"/>
  <c r="AH641" i="13"/>
  <c r="AI641" i="13"/>
  <c r="AD642" i="13"/>
  <c r="AE642" i="13"/>
  <c r="AF642" i="13"/>
  <c r="AJ642" i="13" s="1"/>
  <c r="AK642" i="13" s="1"/>
  <c r="AL642" i="13" s="1"/>
  <c r="AM642" i="13" s="1"/>
  <c r="AG642" i="13"/>
  <c r="AH642" i="13"/>
  <c r="AI642" i="13"/>
  <c r="AD643" i="13"/>
  <c r="AE643" i="13"/>
  <c r="AF643" i="13"/>
  <c r="AG643" i="13"/>
  <c r="AJ643" i="13" s="1"/>
  <c r="AH643" i="13"/>
  <c r="AI643" i="13"/>
  <c r="AD644" i="13"/>
  <c r="AE644" i="13"/>
  <c r="AF644" i="13"/>
  <c r="AG644" i="13"/>
  <c r="AH644" i="13"/>
  <c r="AI644" i="13"/>
  <c r="AD645" i="13"/>
  <c r="AE645" i="13"/>
  <c r="AF645" i="13"/>
  <c r="AG645" i="13"/>
  <c r="AH645" i="13"/>
  <c r="AI645" i="13"/>
  <c r="AD646" i="13"/>
  <c r="AE646" i="13"/>
  <c r="AF646" i="13"/>
  <c r="AJ646" i="13" s="1"/>
  <c r="AG646" i="13"/>
  <c r="AH646" i="13"/>
  <c r="AI646" i="13"/>
  <c r="AD647" i="13"/>
  <c r="AE647" i="13"/>
  <c r="AF647" i="13"/>
  <c r="AJ647" i="13" s="1"/>
  <c r="AK647" i="13" s="1"/>
  <c r="AL647" i="13" s="1"/>
  <c r="AM647" i="13" s="1"/>
  <c r="AG647" i="13"/>
  <c r="AH647" i="13"/>
  <c r="AI647" i="13"/>
  <c r="AD648" i="13"/>
  <c r="AE648" i="13"/>
  <c r="AF648" i="13"/>
  <c r="AG648" i="13"/>
  <c r="AJ648" i="13" s="1"/>
  <c r="AK648" i="13" s="1"/>
  <c r="AL648" i="13" s="1"/>
  <c r="AH648" i="13"/>
  <c r="AI648" i="13"/>
  <c r="AD649" i="13"/>
  <c r="AE649" i="13"/>
  <c r="AF649" i="13"/>
  <c r="AJ649" i="13" s="1"/>
  <c r="AG649" i="13"/>
  <c r="AH649" i="13"/>
  <c r="AI649" i="13"/>
  <c r="AD650" i="13"/>
  <c r="AE650" i="13"/>
  <c r="AF650" i="13"/>
  <c r="AG650" i="13"/>
  <c r="AH650" i="13"/>
  <c r="AI650" i="13"/>
  <c r="AD651" i="13"/>
  <c r="AE651" i="13"/>
  <c r="AF651" i="13"/>
  <c r="AJ651" i="13" s="1"/>
  <c r="AK651" i="13" s="1"/>
  <c r="AL651" i="13" s="1"/>
  <c r="AG651" i="13"/>
  <c r="AH651" i="13"/>
  <c r="AI651" i="13"/>
  <c r="AD652" i="13"/>
  <c r="AE652" i="13"/>
  <c r="AF652" i="13"/>
  <c r="AJ652" i="13" s="1"/>
  <c r="AK652" i="13" s="1"/>
  <c r="AL652" i="13" s="1"/>
  <c r="AM652" i="13" s="1"/>
  <c r="AG652" i="13"/>
  <c r="AH652" i="13"/>
  <c r="AI652" i="13"/>
  <c r="AD653" i="13"/>
  <c r="AE653" i="13"/>
  <c r="AF653" i="13"/>
  <c r="AJ653" i="13" s="1"/>
  <c r="AK653" i="13" s="1"/>
  <c r="AL653" i="13" s="1"/>
  <c r="AM653" i="13" s="1"/>
  <c r="AG653" i="13"/>
  <c r="AH653" i="13"/>
  <c r="AI653" i="13"/>
  <c r="AD654" i="13"/>
  <c r="AE654" i="13"/>
  <c r="AF654" i="13"/>
  <c r="AG654" i="13"/>
  <c r="AH654" i="13"/>
  <c r="AI654" i="13"/>
  <c r="AJ654" i="13"/>
  <c r="AD655" i="13"/>
  <c r="AE655" i="13"/>
  <c r="AF655" i="13"/>
  <c r="AJ655" i="13" s="1"/>
  <c r="AG655" i="13"/>
  <c r="AH655" i="13"/>
  <c r="AI655" i="13"/>
  <c r="AD656" i="13"/>
  <c r="AE656" i="13"/>
  <c r="AF656" i="13"/>
  <c r="AG656" i="13"/>
  <c r="AH656" i="13"/>
  <c r="AI656" i="13"/>
  <c r="AD657" i="13"/>
  <c r="AE657" i="13"/>
  <c r="AF657" i="13"/>
  <c r="AG657" i="13"/>
  <c r="AH657" i="13"/>
  <c r="AI657" i="13"/>
  <c r="AD658" i="13"/>
  <c r="AE658" i="13"/>
  <c r="AF658" i="13"/>
  <c r="AG658" i="13"/>
  <c r="AH658" i="13"/>
  <c r="AI658" i="13"/>
  <c r="AD659" i="13"/>
  <c r="AE659" i="13"/>
  <c r="AF659" i="13"/>
  <c r="AJ659" i="13" s="1"/>
  <c r="AK659" i="13" s="1"/>
  <c r="AL659" i="13" s="1"/>
  <c r="AG659" i="13"/>
  <c r="AH659" i="13"/>
  <c r="AI659" i="13"/>
  <c r="AD660" i="13"/>
  <c r="AE660" i="13"/>
  <c r="AF660" i="13"/>
  <c r="AJ660" i="13" s="1"/>
  <c r="AG660" i="13"/>
  <c r="AH660" i="13"/>
  <c r="AI660" i="13"/>
  <c r="AD661" i="13"/>
  <c r="AE661" i="13"/>
  <c r="AF661" i="13"/>
  <c r="AJ661" i="13" s="1"/>
  <c r="AG661" i="13"/>
  <c r="AH661" i="13"/>
  <c r="AI661" i="13"/>
  <c r="AD662" i="13"/>
  <c r="AE662" i="13"/>
  <c r="AF662" i="13"/>
  <c r="AG662" i="13"/>
  <c r="AH662" i="13"/>
  <c r="AI662" i="13"/>
  <c r="AJ662" i="13"/>
  <c r="AK662" i="13" s="1"/>
  <c r="AL662" i="13" s="1"/>
  <c r="AD663" i="13"/>
  <c r="AE663" i="13"/>
  <c r="AF663" i="13"/>
  <c r="AJ663" i="13" s="1"/>
  <c r="AK663" i="13" s="1"/>
  <c r="AL663" i="13" s="1"/>
  <c r="AG663" i="13"/>
  <c r="AH663" i="13"/>
  <c r="AI663" i="13"/>
  <c r="AD664" i="13"/>
  <c r="AE664" i="13"/>
  <c r="AF664" i="13"/>
  <c r="AG664" i="13"/>
  <c r="AH664" i="13"/>
  <c r="AI664" i="13"/>
  <c r="AJ664" i="13"/>
  <c r="AD665" i="13"/>
  <c r="AE665" i="13"/>
  <c r="AF665" i="13"/>
  <c r="AJ665" i="13" s="1"/>
  <c r="AG665" i="13"/>
  <c r="AH665" i="13"/>
  <c r="AI665" i="13"/>
  <c r="AD666" i="13"/>
  <c r="AE666" i="13"/>
  <c r="AF666" i="13"/>
  <c r="AJ666" i="13" s="1"/>
  <c r="AG666" i="13"/>
  <c r="AH666" i="13"/>
  <c r="AI666" i="13"/>
  <c r="AD667" i="13"/>
  <c r="AE667" i="13"/>
  <c r="AF667" i="13"/>
  <c r="AG667" i="13"/>
  <c r="AH667" i="13"/>
  <c r="AI667" i="13"/>
  <c r="AJ667" i="13"/>
  <c r="AK667" i="13" s="1"/>
  <c r="AL667" i="13" s="1"/>
  <c r="AD668" i="13"/>
  <c r="AE668" i="13"/>
  <c r="AF668" i="13"/>
  <c r="AG668" i="13"/>
  <c r="AH668" i="13"/>
  <c r="AI668" i="13"/>
  <c r="AD669" i="13"/>
  <c r="AE669" i="13"/>
  <c r="AF669" i="13"/>
  <c r="AG669" i="13"/>
  <c r="AH669" i="13"/>
  <c r="AI669" i="13"/>
  <c r="AD670" i="13"/>
  <c r="AE670" i="13"/>
  <c r="AF670" i="13"/>
  <c r="AJ670" i="13" s="1"/>
  <c r="AK670" i="13" s="1"/>
  <c r="AL670" i="13" s="1"/>
  <c r="AG670" i="13"/>
  <c r="AM670" i="13" s="1"/>
  <c r="AN670" i="13" s="1"/>
  <c r="AH670" i="13"/>
  <c r="AI670" i="13"/>
  <c r="AD671" i="13"/>
  <c r="AE671" i="13"/>
  <c r="AF671" i="13"/>
  <c r="AG671" i="13"/>
  <c r="AH671" i="13"/>
  <c r="AI671" i="13"/>
  <c r="AD672" i="13"/>
  <c r="AE672" i="13"/>
  <c r="AF672" i="13"/>
  <c r="AJ672" i="13" s="1"/>
  <c r="AG672" i="13"/>
  <c r="AH672" i="13"/>
  <c r="AI672" i="13"/>
  <c r="AD673" i="13"/>
  <c r="AE673" i="13"/>
  <c r="AF673" i="13"/>
  <c r="AG673" i="13"/>
  <c r="AH673" i="13"/>
  <c r="AI673" i="13"/>
  <c r="AD674" i="13"/>
  <c r="AE674" i="13"/>
  <c r="AF674" i="13"/>
  <c r="AG674" i="13"/>
  <c r="AH674" i="13"/>
  <c r="AI674" i="13"/>
  <c r="AD675" i="13"/>
  <c r="AE675" i="13"/>
  <c r="AF675" i="13"/>
  <c r="AJ675" i="13" s="1"/>
  <c r="AK675" i="13" s="1"/>
  <c r="AL675" i="13" s="1"/>
  <c r="AG675" i="13"/>
  <c r="AH675" i="13"/>
  <c r="AI675" i="13"/>
  <c r="AD676" i="13"/>
  <c r="AE676" i="13"/>
  <c r="AF676" i="13"/>
  <c r="AJ676" i="13" s="1"/>
  <c r="AG676" i="13"/>
  <c r="AH676" i="13"/>
  <c r="AI676" i="13"/>
  <c r="AD677" i="13"/>
  <c r="AE677" i="13"/>
  <c r="AF677" i="13"/>
  <c r="AJ677" i="13" s="1"/>
  <c r="AG677" i="13"/>
  <c r="AH677" i="13"/>
  <c r="AI677" i="13"/>
  <c r="AD678" i="13"/>
  <c r="AE678" i="13"/>
  <c r="AF678" i="13"/>
  <c r="AG678" i="13"/>
  <c r="AH678" i="13"/>
  <c r="AI678" i="13"/>
  <c r="AJ678" i="13"/>
  <c r="AK678" i="13" s="1"/>
  <c r="AL678" i="13" s="1"/>
  <c r="AD679" i="13"/>
  <c r="AE679" i="13"/>
  <c r="AF679" i="13"/>
  <c r="AJ679" i="13" s="1"/>
  <c r="AK679" i="13" s="1"/>
  <c r="AL679" i="13" s="1"/>
  <c r="AG679" i="13"/>
  <c r="AH679" i="13"/>
  <c r="AI679" i="13"/>
  <c r="AD680" i="13"/>
  <c r="AE680" i="13"/>
  <c r="AF680" i="13"/>
  <c r="AG680" i="13"/>
  <c r="AH680" i="13"/>
  <c r="AI680" i="13"/>
  <c r="AJ680" i="13"/>
  <c r="AD681" i="13"/>
  <c r="AE681" i="13"/>
  <c r="AF681" i="13"/>
  <c r="AJ681" i="13" s="1"/>
  <c r="AG681" i="13"/>
  <c r="AH681" i="13"/>
  <c r="AI681" i="13"/>
  <c r="AD682" i="13"/>
  <c r="AE682" i="13"/>
  <c r="AF682" i="13"/>
  <c r="AJ682" i="13" s="1"/>
  <c r="AG682" i="13"/>
  <c r="AH682" i="13"/>
  <c r="AI682" i="13"/>
  <c r="AD683" i="13"/>
  <c r="AE683" i="13"/>
  <c r="AF683" i="13"/>
  <c r="AG683" i="13"/>
  <c r="AH683" i="13"/>
  <c r="AI683" i="13"/>
  <c r="AJ683" i="13"/>
  <c r="AK683" i="13" s="1"/>
  <c r="AL683" i="13" s="1"/>
  <c r="AD684" i="13"/>
  <c r="AE684" i="13"/>
  <c r="AF684" i="13"/>
  <c r="AG684" i="13"/>
  <c r="AH684" i="13"/>
  <c r="AI684" i="13"/>
  <c r="AD685" i="13"/>
  <c r="AE685" i="13"/>
  <c r="AF685" i="13"/>
  <c r="AG685" i="13"/>
  <c r="AH685" i="13"/>
  <c r="AI685" i="13"/>
  <c r="AD686" i="13"/>
  <c r="AE686" i="13"/>
  <c r="AF686" i="13"/>
  <c r="AJ686" i="13" s="1"/>
  <c r="AK686" i="13" s="1"/>
  <c r="AL686" i="13" s="1"/>
  <c r="AG686" i="13"/>
  <c r="AH686" i="13"/>
  <c r="AI686" i="13"/>
  <c r="AD687" i="13"/>
  <c r="AE687" i="13"/>
  <c r="AF687" i="13"/>
  <c r="AG687" i="13"/>
  <c r="AH687" i="13"/>
  <c r="AI687" i="13"/>
  <c r="AD688" i="13"/>
  <c r="AE688" i="13"/>
  <c r="AF688" i="13"/>
  <c r="AG688" i="13"/>
  <c r="AH688" i="13"/>
  <c r="AI688" i="13"/>
  <c r="AD689" i="13"/>
  <c r="AE689" i="13"/>
  <c r="AF689" i="13"/>
  <c r="AG689" i="13"/>
  <c r="AH689" i="13"/>
  <c r="AI689" i="13"/>
  <c r="AD690" i="13"/>
  <c r="AE690" i="13"/>
  <c r="AF690" i="13"/>
  <c r="AG690" i="13"/>
  <c r="AH690" i="13"/>
  <c r="AI690" i="13"/>
  <c r="AD691" i="13"/>
  <c r="AE691" i="13"/>
  <c r="AF691" i="13"/>
  <c r="AJ691" i="13" s="1"/>
  <c r="AK691" i="13" s="1"/>
  <c r="AL691" i="13" s="1"/>
  <c r="AG691" i="13"/>
  <c r="AH691" i="13"/>
  <c r="AI691" i="13"/>
  <c r="AD692" i="13"/>
  <c r="AE692" i="13"/>
  <c r="AF692" i="13"/>
  <c r="AJ692" i="13" s="1"/>
  <c r="AG692" i="13"/>
  <c r="AH692" i="13"/>
  <c r="AI692" i="13"/>
  <c r="AD693" i="13"/>
  <c r="AE693" i="13"/>
  <c r="AF693" i="13"/>
  <c r="AJ693" i="13" s="1"/>
  <c r="AG693" i="13"/>
  <c r="AH693" i="13"/>
  <c r="AI693" i="13"/>
  <c r="AD694" i="13"/>
  <c r="AE694" i="13"/>
  <c r="AF694" i="13"/>
  <c r="AG694" i="13"/>
  <c r="AH694" i="13"/>
  <c r="AI694" i="13"/>
  <c r="AJ694" i="13"/>
  <c r="AK694" i="13" s="1"/>
  <c r="AL694" i="13" s="1"/>
  <c r="AD695" i="13"/>
  <c r="AE695" i="13"/>
  <c r="AF695" i="13"/>
  <c r="AG695" i="13"/>
  <c r="AH695" i="13"/>
  <c r="AI695" i="13"/>
  <c r="AD696" i="13"/>
  <c r="AE696" i="13"/>
  <c r="AF696" i="13"/>
  <c r="AG696" i="13"/>
  <c r="AH696" i="13"/>
  <c r="AI696" i="13"/>
  <c r="AD697" i="13"/>
  <c r="AE697" i="13"/>
  <c r="AF697" i="13"/>
  <c r="AJ697" i="13" s="1"/>
  <c r="AG697" i="13"/>
  <c r="AH697" i="13"/>
  <c r="AI697" i="13"/>
  <c r="AD698" i="13"/>
  <c r="AE698" i="13"/>
  <c r="AF698" i="13"/>
  <c r="AJ698" i="13" s="1"/>
  <c r="AG698" i="13"/>
  <c r="AH698" i="13"/>
  <c r="AI698" i="13"/>
  <c r="AD699" i="13"/>
  <c r="AE699" i="13"/>
  <c r="AF699" i="13"/>
  <c r="AG699" i="13"/>
  <c r="AH699" i="13"/>
  <c r="AI699" i="13"/>
  <c r="AJ699" i="13"/>
  <c r="AK699" i="13" s="1"/>
  <c r="AL699" i="13" s="1"/>
  <c r="AD700" i="13"/>
  <c r="AE700" i="13"/>
  <c r="AF700" i="13"/>
  <c r="AG700" i="13"/>
  <c r="AH700" i="13"/>
  <c r="AI700" i="13"/>
  <c r="AD701" i="13"/>
  <c r="AE701" i="13"/>
  <c r="AF701" i="13"/>
  <c r="AG701" i="13"/>
  <c r="AH701" i="13"/>
  <c r="AI701" i="13"/>
  <c r="AD702" i="13"/>
  <c r="AE702" i="13"/>
  <c r="AF702" i="13"/>
  <c r="AG702" i="13"/>
  <c r="AH702" i="13"/>
  <c r="AI702" i="13"/>
  <c r="AJ702" i="13"/>
  <c r="AD703" i="13"/>
  <c r="AE703" i="13"/>
  <c r="AF703" i="13"/>
  <c r="AG703" i="13"/>
  <c r="AH703" i="13"/>
  <c r="AI703" i="13"/>
  <c r="AD704" i="13"/>
  <c r="AE704" i="13"/>
  <c r="AF704" i="13"/>
  <c r="AG704" i="13"/>
  <c r="AJ704" i="13" s="1"/>
  <c r="AH704" i="13"/>
  <c r="AI704" i="13"/>
  <c r="AD705" i="13"/>
  <c r="AE705" i="13"/>
  <c r="AF705" i="13"/>
  <c r="AG705" i="13"/>
  <c r="AH705" i="13"/>
  <c r="AI705" i="13"/>
  <c r="AD706" i="13"/>
  <c r="AE706" i="13"/>
  <c r="AF706" i="13"/>
  <c r="AG706" i="13"/>
  <c r="AM706" i="13" s="1"/>
  <c r="AN706" i="13" s="1"/>
  <c r="AH706" i="13"/>
  <c r="AI706" i="13"/>
  <c r="AD707" i="13"/>
  <c r="AE707" i="13"/>
  <c r="AF707" i="13"/>
  <c r="AG707" i="13"/>
  <c r="AJ707" i="13" s="1"/>
  <c r="AK707" i="13" s="1"/>
  <c r="AL707" i="13" s="1"/>
  <c r="AH707" i="13"/>
  <c r="AI707" i="13"/>
  <c r="AD708" i="13"/>
  <c r="AE708" i="13"/>
  <c r="AF708" i="13"/>
  <c r="AG708" i="13"/>
  <c r="AH708" i="13"/>
  <c r="AI708" i="13"/>
  <c r="AD709" i="13"/>
  <c r="AE709" i="13"/>
  <c r="AF709" i="13"/>
  <c r="AJ709" i="13" s="1"/>
  <c r="AG709" i="13"/>
  <c r="AH709" i="13"/>
  <c r="AI709" i="13"/>
  <c r="AD710" i="13"/>
  <c r="AE710" i="13"/>
  <c r="AF710" i="13"/>
  <c r="AJ710" i="13" s="1"/>
  <c r="AG710" i="13"/>
  <c r="AH710" i="13"/>
  <c r="AI710" i="13"/>
  <c r="AD711" i="13"/>
  <c r="AE711" i="13"/>
  <c r="AF711" i="13"/>
  <c r="AG711" i="13"/>
  <c r="AH711" i="13"/>
  <c r="AI711" i="13"/>
  <c r="AD712" i="13"/>
  <c r="AE712" i="13"/>
  <c r="AF712" i="13"/>
  <c r="AG712" i="13"/>
  <c r="AH712" i="13"/>
  <c r="AI712" i="13"/>
  <c r="AJ712" i="13"/>
  <c r="AK712" i="13" s="1"/>
  <c r="AL712" i="13" s="1"/>
  <c r="AM712" i="13" s="1"/>
  <c r="AD713" i="13"/>
  <c r="AE713" i="13"/>
  <c r="AF713" i="13"/>
  <c r="AJ713" i="13" s="1"/>
  <c r="AG713" i="13"/>
  <c r="AH713" i="13"/>
  <c r="AI713" i="13"/>
  <c r="AD714" i="13"/>
  <c r="AE714" i="13"/>
  <c r="AF714" i="13"/>
  <c r="AJ714" i="13" s="1"/>
  <c r="AK714" i="13" s="1"/>
  <c r="AL714" i="13" s="1"/>
  <c r="AM714" i="13" s="1"/>
  <c r="AG714" i="13"/>
  <c r="AH714" i="13"/>
  <c r="AI714" i="13"/>
  <c r="AD715" i="13"/>
  <c r="AE715" i="13"/>
  <c r="AF715" i="13"/>
  <c r="AG715" i="13"/>
  <c r="AJ715" i="13" s="1"/>
  <c r="AK715" i="13" s="1"/>
  <c r="AL715" i="13" s="1"/>
  <c r="AH715" i="13"/>
  <c r="AI715" i="13"/>
  <c r="AD716" i="13"/>
  <c r="AE716" i="13"/>
  <c r="AF716" i="13"/>
  <c r="AG716" i="13"/>
  <c r="AH716" i="13"/>
  <c r="AI716" i="13"/>
  <c r="AD717" i="13"/>
  <c r="AE717" i="13"/>
  <c r="AF717" i="13"/>
  <c r="AG717" i="13"/>
  <c r="AH717" i="13"/>
  <c r="AI717" i="13"/>
  <c r="AD718" i="13"/>
  <c r="AE718" i="13"/>
  <c r="AF718" i="13"/>
  <c r="AJ718" i="13" s="1"/>
  <c r="AK718" i="13" s="1"/>
  <c r="AL718" i="13" s="1"/>
  <c r="AG718" i="13"/>
  <c r="AH718" i="13"/>
  <c r="AI718" i="13"/>
  <c r="AD719" i="13"/>
  <c r="AE719" i="13"/>
  <c r="AF719" i="13"/>
  <c r="AJ719" i="13" s="1"/>
  <c r="AG719" i="13"/>
  <c r="AH719" i="13"/>
  <c r="AI719" i="13"/>
  <c r="AD720" i="13"/>
  <c r="AE720" i="13"/>
  <c r="AF720" i="13"/>
  <c r="AJ720" i="13" s="1"/>
  <c r="AK720" i="13" s="1"/>
  <c r="AL720" i="13" s="1"/>
  <c r="AM720" i="13" s="1"/>
  <c r="AG720" i="13"/>
  <c r="AH720" i="13"/>
  <c r="AI720" i="13"/>
  <c r="AD721" i="13"/>
  <c r="AE721" i="13"/>
  <c r="AF721" i="13"/>
  <c r="AG721" i="13"/>
  <c r="AH721" i="13"/>
  <c r="AI721" i="13"/>
  <c r="AD722" i="13"/>
  <c r="AE722" i="13"/>
  <c r="AF722" i="13"/>
  <c r="AG722" i="13"/>
  <c r="AH722" i="13"/>
  <c r="AI722" i="13"/>
  <c r="AD723" i="13"/>
  <c r="AE723" i="13"/>
  <c r="AF723" i="13"/>
  <c r="AG723" i="13"/>
  <c r="AH723" i="13"/>
  <c r="AI723" i="13"/>
  <c r="AD724" i="13"/>
  <c r="AE724" i="13"/>
  <c r="AF724" i="13"/>
  <c r="AG724" i="13"/>
  <c r="AH724" i="13"/>
  <c r="AI724" i="13"/>
  <c r="AD725" i="13"/>
  <c r="AE725" i="13"/>
  <c r="AF725" i="13"/>
  <c r="AJ725" i="13" s="1"/>
  <c r="AG725" i="13"/>
  <c r="AH725" i="13"/>
  <c r="AI725" i="13"/>
  <c r="AD726" i="13"/>
  <c r="AE726" i="13"/>
  <c r="AF726" i="13"/>
  <c r="AG726" i="13"/>
  <c r="AH726" i="13"/>
  <c r="AI726" i="13"/>
  <c r="AJ726" i="13"/>
  <c r="AD727" i="13"/>
  <c r="AE727" i="13"/>
  <c r="AF727" i="13"/>
  <c r="AG727" i="13"/>
  <c r="AH727" i="13"/>
  <c r="AI727" i="13"/>
  <c r="AD728" i="13"/>
  <c r="AE728" i="13"/>
  <c r="AF728" i="13"/>
  <c r="AG728" i="13"/>
  <c r="AH728" i="13"/>
  <c r="AI728" i="13"/>
  <c r="AJ728" i="13"/>
  <c r="AK728" i="13" s="1"/>
  <c r="AL728" i="13" s="1"/>
  <c r="AM728" i="13" s="1"/>
  <c r="AD729" i="13"/>
  <c r="AE729" i="13"/>
  <c r="AF729" i="13"/>
  <c r="AG729" i="13"/>
  <c r="AH729" i="13"/>
  <c r="AI729" i="13"/>
  <c r="AD730" i="13"/>
  <c r="AE730" i="13"/>
  <c r="AF730" i="13"/>
  <c r="AG730" i="13"/>
  <c r="AH730" i="13"/>
  <c r="AI730" i="13"/>
  <c r="AD731" i="13"/>
  <c r="AE731" i="13"/>
  <c r="AF731" i="13"/>
  <c r="AJ731" i="13" s="1"/>
  <c r="AG731" i="13"/>
  <c r="AH731" i="13"/>
  <c r="AI731" i="13"/>
  <c r="AD732" i="13"/>
  <c r="AE732" i="13"/>
  <c r="AF732" i="13"/>
  <c r="AG732" i="13"/>
  <c r="AH732" i="13"/>
  <c r="AI732" i="13"/>
  <c r="AD733" i="13"/>
  <c r="AE733" i="13"/>
  <c r="AF733" i="13"/>
  <c r="AJ733" i="13" s="1"/>
  <c r="AK733" i="13" s="1"/>
  <c r="AL733" i="13" s="1"/>
  <c r="AM733" i="13" s="1"/>
  <c r="AG733" i="13"/>
  <c r="AH733" i="13"/>
  <c r="AI733" i="13"/>
  <c r="AD734" i="13"/>
  <c r="AE734" i="13"/>
  <c r="AF734" i="13"/>
  <c r="AG734" i="13"/>
  <c r="AJ734" i="13" s="1"/>
  <c r="AK734" i="13" s="1"/>
  <c r="AL734" i="13" s="1"/>
  <c r="AH734" i="13"/>
  <c r="AI734" i="13"/>
  <c r="AD735" i="13"/>
  <c r="AE735" i="13"/>
  <c r="AF735" i="13"/>
  <c r="AJ735" i="13" s="1"/>
  <c r="AG735" i="13"/>
  <c r="AH735" i="13"/>
  <c r="AI735" i="13"/>
  <c r="AD736" i="13"/>
  <c r="AE736" i="13"/>
  <c r="AF736" i="13"/>
  <c r="AG736" i="13"/>
  <c r="AH736" i="13"/>
  <c r="AI736" i="13"/>
  <c r="AD737" i="13"/>
  <c r="AE737" i="13"/>
  <c r="AF737" i="13"/>
  <c r="AG737" i="13"/>
  <c r="AH737" i="13"/>
  <c r="AI737" i="13"/>
  <c r="AD738" i="13"/>
  <c r="AE738" i="13"/>
  <c r="AF738" i="13"/>
  <c r="AJ738" i="13" s="1"/>
  <c r="AK738" i="13" s="1"/>
  <c r="AL738" i="13" s="1"/>
  <c r="AM738" i="13" s="1"/>
  <c r="AG738" i="13"/>
  <c r="AH738" i="13"/>
  <c r="AI738" i="13"/>
  <c r="AD739" i="13"/>
  <c r="AE739" i="13"/>
  <c r="AF739" i="13"/>
  <c r="AJ739" i="13" s="1"/>
  <c r="AK739" i="13" s="1"/>
  <c r="AL739" i="13" s="1"/>
  <c r="AG739" i="13"/>
  <c r="AH739" i="13"/>
  <c r="AI739" i="13"/>
  <c r="AD740" i="13"/>
  <c r="AE740" i="13"/>
  <c r="AF740" i="13"/>
  <c r="AG740" i="13"/>
  <c r="AH740" i="13"/>
  <c r="AI740" i="13"/>
  <c r="AD741" i="13"/>
  <c r="AE741" i="13"/>
  <c r="AF741" i="13"/>
  <c r="AJ741" i="13" s="1"/>
  <c r="AG741" i="13"/>
  <c r="AH741" i="13"/>
  <c r="AI741" i="13"/>
  <c r="AD742" i="13"/>
  <c r="AE742" i="13"/>
  <c r="AF742" i="13"/>
  <c r="AG742" i="13"/>
  <c r="AM742" i="13" s="1"/>
  <c r="AH742" i="13"/>
  <c r="AI742" i="13"/>
  <c r="AN742" i="13"/>
  <c r="AD743" i="13"/>
  <c r="AE743" i="13"/>
  <c r="AF743" i="13"/>
  <c r="AG743" i="13"/>
  <c r="AH743" i="13"/>
  <c r="AI743" i="13"/>
  <c r="AD744" i="13"/>
  <c r="AE744" i="13"/>
  <c r="AF744" i="13"/>
  <c r="AG744" i="13"/>
  <c r="AJ744" i="13" s="1"/>
  <c r="AH744" i="13"/>
  <c r="AI744" i="13"/>
  <c r="AD745" i="13"/>
  <c r="AE745" i="13"/>
  <c r="AF745" i="13"/>
  <c r="AJ745" i="13" s="1"/>
  <c r="AK745" i="13" s="1"/>
  <c r="AL745" i="13" s="1"/>
  <c r="AG745" i="13"/>
  <c r="AH745" i="13"/>
  <c r="AI745" i="13"/>
  <c r="AD746" i="13"/>
  <c r="AE746" i="13"/>
  <c r="AF746" i="13"/>
  <c r="AG746" i="13"/>
  <c r="AH746" i="13"/>
  <c r="AI746" i="13"/>
  <c r="AJ746" i="13"/>
  <c r="AD747" i="13"/>
  <c r="AE747" i="13"/>
  <c r="AF747" i="13"/>
  <c r="AJ747" i="13" s="1"/>
  <c r="AG747" i="13"/>
  <c r="AH747" i="13"/>
  <c r="AI747" i="13"/>
  <c r="AD748" i="13"/>
  <c r="AE748" i="13"/>
  <c r="AF748" i="13"/>
  <c r="AG748" i="13"/>
  <c r="AH748" i="13"/>
  <c r="AI748" i="13"/>
  <c r="AD749" i="13"/>
  <c r="AE749" i="13"/>
  <c r="AF749" i="13"/>
  <c r="AJ749" i="13" s="1"/>
  <c r="AK749" i="13" s="1"/>
  <c r="AL749" i="13" s="1"/>
  <c r="AG749" i="13"/>
  <c r="AH749" i="13"/>
  <c r="AI749" i="13"/>
  <c r="AD750" i="13"/>
  <c r="AE750" i="13"/>
  <c r="AF750" i="13"/>
  <c r="AJ750" i="13" s="1"/>
  <c r="AG750" i="13"/>
  <c r="AH750" i="13"/>
  <c r="AI750" i="13"/>
  <c r="AD751" i="13"/>
  <c r="AE751" i="13"/>
  <c r="AF751" i="13"/>
  <c r="AJ751" i="13" s="1"/>
  <c r="AG751" i="13"/>
  <c r="AH751" i="13"/>
  <c r="AI751" i="13"/>
  <c r="AD752" i="13"/>
  <c r="AE752" i="13"/>
  <c r="AF752" i="13"/>
  <c r="AJ752" i="13" s="1"/>
  <c r="AK752" i="13" s="1"/>
  <c r="AL752" i="13" s="1"/>
  <c r="AG752" i="13"/>
  <c r="AH752" i="13"/>
  <c r="AI752" i="13"/>
  <c r="AD753" i="13"/>
  <c r="AE753" i="13"/>
  <c r="AF753" i="13"/>
  <c r="AG753" i="13"/>
  <c r="AH753" i="13"/>
  <c r="AI753" i="13"/>
  <c r="AD754" i="13"/>
  <c r="AE754" i="13"/>
  <c r="AF754" i="13"/>
  <c r="AJ754" i="13" s="1"/>
  <c r="AK754" i="13" s="1"/>
  <c r="AL754" i="13" s="1"/>
  <c r="AG754" i="13"/>
  <c r="AH754" i="13"/>
  <c r="AI754" i="13"/>
  <c r="AM754" i="13"/>
  <c r="AN754" i="13" s="1"/>
  <c r="AD755" i="13"/>
  <c r="AE755" i="13"/>
  <c r="AF755" i="13"/>
  <c r="AJ755" i="13" s="1"/>
  <c r="AK755" i="13" s="1"/>
  <c r="AL755" i="13" s="1"/>
  <c r="AG755" i="13"/>
  <c r="AH755" i="13"/>
  <c r="AI755" i="13"/>
  <c r="AD756" i="13"/>
  <c r="AE756" i="13"/>
  <c r="AF756" i="13"/>
  <c r="AJ756" i="13" s="1"/>
  <c r="AG756" i="13"/>
  <c r="AH756" i="13"/>
  <c r="AI756" i="13"/>
  <c r="AD757" i="13"/>
  <c r="AE757" i="13"/>
  <c r="AF757" i="13"/>
  <c r="AJ757" i="13" s="1"/>
  <c r="AK757" i="13" s="1"/>
  <c r="AL757" i="13" s="1"/>
  <c r="AG757" i="13"/>
  <c r="AH757" i="13"/>
  <c r="AI757" i="13"/>
  <c r="AD758" i="13"/>
  <c r="AE758" i="13"/>
  <c r="AF758" i="13"/>
  <c r="AJ758" i="13" s="1"/>
  <c r="AG758" i="13"/>
  <c r="AH758" i="13"/>
  <c r="AI758" i="13"/>
  <c r="AD759" i="13"/>
  <c r="AE759" i="13"/>
  <c r="AF759" i="13"/>
  <c r="AG759" i="13"/>
  <c r="AH759" i="13"/>
  <c r="AI759" i="13"/>
  <c r="AD760" i="13"/>
  <c r="AE760" i="13"/>
  <c r="AF760" i="13"/>
  <c r="AJ760" i="13" s="1"/>
  <c r="AK760" i="13" s="1"/>
  <c r="AL760" i="13" s="1"/>
  <c r="AG760" i="13"/>
  <c r="AH760" i="13"/>
  <c r="AI760" i="13"/>
  <c r="AD761" i="13"/>
  <c r="AE761" i="13"/>
  <c r="AF761" i="13"/>
  <c r="AG761" i="13"/>
  <c r="AH761" i="13"/>
  <c r="AI761" i="13"/>
  <c r="AD762" i="13"/>
  <c r="AE762" i="13"/>
  <c r="AF762" i="13"/>
  <c r="AJ762" i="13" s="1"/>
  <c r="AK762" i="13" s="1"/>
  <c r="AL762" i="13" s="1"/>
  <c r="AM762" i="13" s="1"/>
  <c r="AG762" i="13"/>
  <c r="AH762" i="13"/>
  <c r="AI762" i="13"/>
  <c r="AD763" i="13"/>
  <c r="AE763" i="13"/>
  <c r="AF763" i="13"/>
  <c r="AJ763" i="13" s="1"/>
  <c r="AK763" i="13" s="1"/>
  <c r="AL763" i="13" s="1"/>
  <c r="AG763" i="13"/>
  <c r="AH763" i="13"/>
  <c r="AI763" i="13"/>
  <c r="AD764" i="13"/>
  <c r="AE764" i="13"/>
  <c r="AF764" i="13"/>
  <c r="AG764" i="13"/>
  <c r="AH764" i="13"/>
  <c r="AI764" i="13"/>
  <c r="AD765" i="13"/>
  <c r="AE765" i="13"/>
  <c r="AF765" i="13"/>
  <c r="AJ765" i="13" s="1"/>
  <c r="AG765" i="13"/>
  <c r="AH765" i="13"/>
  <c r="AI765" i="13"/>
  <c r="AD766" i="13"/>
  <c r="AE766" i="13"/>
  <c r="AF766" i="13"/>
  <c r="AJ766" i="13" s="1"/>
  <c r="AG766" i="13"/>
  <c r="AH766" i="13"/>
  <c r="AI766" i="13"/>
  <c r="AD767" i="13"/>
  <c r="AE767" i="13"/>
  <c r="AF767" i="13"/>
  <c r="AG767" i="13"/>
  <c r="AH767" i="13"/>
  <c r="AI767" i="13"/>
  <c r="AD768" i="13"/>
  <c r="AE768" i="13"/>
  <c r="AF768" i="13"/>
  <c r="AJ768" i="13" s="1"/>
  <c r="AK768" i="13" s="1"/>
  <c r="AL768" i="13" s="1"/>
  <c r="AG768" i="13"/>
  <c r="AH768" i="13"/>
  <c r="AI768" i="13"/>
  <c r="AD769" i="13"/>
  <c r="AE769" i="13"/>
  <c r="AF769" i="13"/>
  <c r="AG769" i="13"/>
  <c r="AH769" i="13"/>
  <c r="AI769" i="13"/>
  <c r="AD770" i="13"/>
  <c r="AE770" i="13"/>
  <c r="AF770" i="13"/>
  <c r="AJ770" i="13" s="1"/>
  <c r="AK770" i="13" s="1"/>
  <c r="AL770" i="13" s="1"/>
  <c r="AM770" i="13" s="1"/>
  <c r="AG770" i="13"/>
  <c r="AH770" i="13"/>
  <c r="AI770" i="13"/>
  <c r="AD771" i="13"/>
  <c r="AE771" i="13"/>
  <c r="AF771" i="13"/>
  <c r="AJ771" i="13" s="1"/>
  <c r="AG771" i="13"/>
  <c r="AH771" i="13"/>
  <c r="AI771" i="13"/>
  <c r="AD772" i="13"/>
  <c r="AE772" i="13"/>
  <c r="AF772" i="13"/>
  <c r="AG772" i="13"/>
  <c r="AH772" i="13"/>
  <c r="AI772" i="13"/>
  <c r="AD773" i="13"/>
  <c r="AE773" i="13"/>
  <c r="AF773" i="13"/>
  <c r="AJ773" i="13" s="1"/>
  <c r="AK773" i="13" s="1"/>
  <c r="AL773" i="13" s="1"/>
  <c r="AG773" i="13"/>
  <c r="AH773" i="13"/>
  <c r="AI773" i="13"/>
  <c r="AD774" i="13"/>
  <c r="AE774" i="13"/>
  <c r="AF774" i="13"/>
  <c r="AJ774" i="13" s="1"/>
  <c r="AG774" i="13"/>
  <c r="AH774" i="13"/>
  <c r="AI774" i="13"/>
  <c r="AD775" i="13"/>
  <c r="AE775" i="13"/>
  <c r="AF775" i="13"/>
  <c r="AJ775" i="13" s="1"/>
  <c r="AG775" i="13"/>
  <c r="AH775" i="13"/>
  <c r="AI775" i="13"/>
  <c r="AD776" i="13"/>
  <c r="AE776" i="13"/>
  <c r="AF776" i="13"/>
  <c r="AJ776" i="13" s="1"/>
  <c r="AG776" i="13"/>
  <c r="AM776" i="13" s="1"/>
  <c r="AN776" i="13" s="1"/>
  <c r="AH776" i="13"/>
  <c r="AI776" i="13"/>
  <c r="AD777" i="13"/>
  <c r="AE777" i="13"/>
  <c r="AF777" i="13"/>
  <c r="AG777" i="13"/>
  <c r="AH777" i="13"/>
  <c r="AI777" i="13"/>
  <c r="AD778" i="13"/>
  <c r="AE778" i="13"/>
  <c r="AF778" i="13"/>
  <c r="AJ778" i="13" s="1"/>
  <c r="AK778" i="13" s="1"/>
  <c r="AL778" i="13" s="1"/>
  <c r="AM778" i="13" s="1"/>
  <c r="AG778" i="13"/>
  <c r="AH778" i="13"/>
  <c r="AI778" i="13"/>
  <c r="AD779" i="13"/>
  <c r="AE779" i="13"/>
  <c r="AF779" i="13"/>
  <c r="AG779" i="13"/>
  <c r="AJ779" i="13" s="1"/>
  <c r="AK779" i="13" s="1"/>
  <c r="AL779" i="13" s="1"/>
  <c r="AH779" i="13"/>
  <c r="AI779" i="13"/>
  <c r="AD780" i="13"/>
  <c r="AE780" i="13"/>
  <c r="AF780" i="13"/>
  <c r="AJ780" i="13" s="1"/>
  <c r="AK780" i="13" s="1"/>
  <c r="AL780" i="13" s="1"/>
  <c r="AG780" i="13"/>
  <c r="AH780" i="13"/>
  <c r="AI780" i="13"/>
  <c r="AD781" i="13"/>
  <c r="AE781" i="13"/>
  <c r="AF781" i="13"/>
  <c r="AJ781" i="13" s="1"/>
  <c r="AG781" i="13"/>
  <c r="AH781" i="13"/>
  <c r="AK781" i="13" s="1"/>
  <c r="AL781" i="13" s="1"/>
  <c r="AI781" i="13"/>
  <c r="AD782" i="13"/>
  <c r="AE782" i="13"/>
  <c r="AF782" i="13"/>
  <c r="AJ782" i="13" s="1"/>
  <c r="AG782" i="13"/>
  <c r="AH782" i="13"/>
  <c r="AI782" i="13"/>
  <c r="AD783" i="13"/>
  <c r="AE783" i="13"/>
  <c r="AF783" i="13"/>
  <c r="AJ783" i="13" s="1"/>
  <c r="AG783" i="13"/>
  <c r="AH783" i="13"/>
  <c r="AI783" i="13"/>
  <c r="AD784" i="13"/>
  <c r="AE784" i="13"/>
  <c r="AF784" i="13"/>
  <c r="AJ784" i="13" s="1"/>
  <c r="AK784" i="13" s="1"/>
  <c r="AL784" i="13" s="1"/>
  <c r="AG784" i="13"/>
  <c r="AH784" i="13"/>
  <c r="AI784" i="13"/>
  <c r="AD785" i="13"/>
  <c r="AE785" i="13"/>
  <c r="AF785" i="13"/>
  <c r="AG785" i="13"/>
  <c r="AH785" i="13"/>
  <c r="AI785" i="13"/>
  <c r="AD786" i="13"/>
  <c r="AE786" i="13"/>
  <c r="AF786" i="13"/>
  <c r="AG786" i="13"/>
  <c r="AJ786" i="13" s="1"/>
  <c r="AK786" i="13" s="1"/>
  <c r="AL786" i="13" s="1"/>
  <c r="AM786" i="13" s="1"/>
  <c r="AH786" i="13"/>
  <c r="AI786" i="13"/>
  <c r="AD787" i="13"/>
  <c r="AE787" i="13"/>
  <c r="AF787" i="13"/>
  <c r="AG787" i="13"/>
  <c r="AJ787" i="13" s="1"/>
  <c r="AH787" i="13"/>
  <c r="AI787" i="13"/>
  <c r="AD788" i="13"/>
  <c r="AE788" i="13"/>
  <c r="AF788" i="13"/>
  <c r="AJ788" i="13" s="1"/>
  <c r="AG788" i="13"/>
  <c r="AH788" i="13"/>
  <c r="AI788" i="13"/>
  <c r="AD789" i="13"/>
  <c r="AE789" i="13"/>
  <c r="AF789" i="13"/>
  <c r="AJ789" i="13" s="1"/>
  <c r="AG789" i="13"/>
  <c r="AH789" i="13"/>
  <c r="AI789" i="13"/>
  <c r="AD790" i="13"/>
  <c r="AE790" i="13"/>
  <c r="AF790" i="13"/>
  <c r="AG790" i="13"/>
  <c r="AH790" i="13"/>
  <c r="AI790" i="13"/>
  <c r="AD791" i="13"/>
  <c r="AE791" i="13"/>
  <c r="AF791" i="13"/>
  <c r="AJ791" i="13" s="1"/>
  <c r="AG791" i="13"/>
  <c r="AH791" i="13"/>
  <c r="AI791" i="13"/>
  <c r="AD792" i="13"/>
  <c r="AE792" i="13"/>
  <c r="AF792" i="13"/>
  <c r="AJ792" i="13" s="1"/>
  <c r="AK792" i="13" s="1"/>
  <c r="AL792" i="13" s="1"/>
  <c r="AG792" i="13"/>
  <c r="AH792" i="13"/>
  <c r="AI792" i="13"/>
  <c r="AD793" i="13"/>
  <c r="AE793" i="13"/>
  <c r="AF793" i="13"/>
  <c r="AG793" i="13"/>
  <c r="AH793" i="13"/>
  <c r="AI793" i="13"/>
  <c r="AD794" i="13"/>
  <c r="AE794" i="13"/>
  <c r="AF794" i="13"/>
  <c r="AJ794" i="13" s="1"/>
  <c r="AK794" i="13" s="1"/>
  <c r="AL794" i="13" s="1"/>
  <c r="AM794" i="13" s="1"/>
  <c r="AG794" i="13"/>
  <c r="AH794" i="13"/>
  <c r="AI794" i="13"/>
  <c r="AD795" i="13"/>
  <c r="AE795" i="13"/>
  <c r="AF795" i="13"/>
  <c r="AG795" i="13"/>
  <c r="AH795" i="13"/>
  <c r="AI795" i="13"/>
  <c r="AJ795" i="13"/>
  <c r="AK795" i="13" s="1"/>
  <c r="AL795" i="13" s="1"/>
  <c r="AD796" i="13"/>
  <c r="AE796" i="13"/>
  <c r="AF796" i="13"/>
  <c r="AJ796" i="13" s="1"/>
  <c r="AG796" i="13"/>
  <c r="AH796" i="13"/>
  <c r="AI796" i="13"/>
  <c r="AD797" i="13"/>
  <c r="AE797" i="13"/>
  <c r="AF797" i="13"/>
  <c r="AJ797" i="13" s="1"/>
  <c r="AK797" i="13" s="1"/>
  <c r="AL797" i="13" s="1"/>
  <c r="AM797" i="13" s="1"/>
  <c r="AG797" i="13"/>
  <c r="AH797" i="13"/>
  <c r="AI797" i="13"/>
  <c r="AD798" i="13"/>
  <c r="AE798" i="13"/>
  <c r="AF798" i="13"/>
  <c r="AG798" i="13"/>
  <c r="AH798" i="13"/>
  <c r="AI798" i="13"/>
  <c r="AD799" i="13"/>
  <c r="AE799" i="13"/>
  <c r="AF799" i="13"/>
  <c r="AG799" i="13"/>
  <c r="AH799" i="13"/>
  <c r="AI799" i="13"/>
  <c r="AD800" i="13"/>
  <c r="AE800" i="13"/>
  <c r="AF800" i="13"/>
  <c r="AJ800" i="13" s="1"/>
  <c r="AG800" i="13"/>
  <c r="AH800" i="13"/>
  <c r="AI800" i="13"/>
  <c r="AD801" i="13"/>
  <c r="AE801" i="13"/>
  <c r="AF801" i="13"/>
  <c r="AG801" i="13"/>
  <c r="AH801" i="13"/>
  <c r="AI801" i="13"/>
  <c r="AD802" i="13"/>
  <c r="AE802" i="13"/>
  <c r="AF802" i="13"/>
  <c r="AJ802" i="13" s="1"/>
  <c r="AK802" i="13" s="1"/>
  <c r="AL802" i="13" s="1"/>
  <c r="AM802" i="13" s="1"/>
  <c r="AG802" i="13"/>
  <c r="AH802" i="13"/>
  <c r="AI802" i="13"/>
  <c r="AD803" i="13"/>
  <c r="AE803" i="13"/>
  <c r="AF803" i="13"/>
  <c r="AJ803" i="13" s="1"/>
  <c r="AG803" i="13"/>
  <c r="AH803" i="13"/>
  <c r="AI803" i="13"/>
  <c r="AD804" i="13"/>
  <c r="AE804" i="13"/>
  <c r="AF804" i="13"/>
  <c r="AG804" i="13"/>
  <c r="AH804" i="13"/>
  <c r="AI804" i="13"/>
  <c r="AD805" i="13"/>
  <c r="AE805" i="13"/>
  <c r="AF805" i="13"/>
  <c r="AG805" i="13"/>
  <c r="AH805" i="13"/>
  <c r="AI805" i="13"/>
  <c r="AD806" i="13"/>
  <c r="AE806" i="13"/>
  <c r="AF806" i="13"/>
  <c r="AJ806" i="13" s="1"/>
  <c r="AG806" i="13"/>
  <c r="AH806" i="13"/>
  <c r="AI806" i="13"/>
  <c r="AD807" i="13"/>
  <c r="AE807" i="13"/>
  <c r="AF807" i="13"/>
  <c r="AG807" i="13"/>
  <c r="AH807" i="13"/>
  <c r="AI807" i="13"/>
  <c r="AD808" i="13"/>
  <c r="AE808" i="13"/>
  <c r="AF808" i="13"/>
  <c r="AJ808" i="13" s="1"/>
  <c r="AK808" i="13" s="1"/>
  <c r="AL808" i="13" s="1"/>
  <c r="AG808" i="13"/>
  <c r="AM808" i="13" s="1"/>
  <c r="AN808" i="13" s="1"/>
  <c r="AH808" i="13"/>
  <c r="AI808" i="13"/>
  <c r="AD809" i="13"/>
  <c r="AE809" i="13"/>
  <c r="AF809" i="13"/>
  <c r="AG809" i="13"/>
  <c r="AH809" i="13"/>
  <c r="AI809" i="13"/>
  <c r="AD810" i="13"/>
  <c r="AE810" i="13"/>
  <c r="AF810" i="13"/>
  <c r="AG810" i="13"/>
  <c r="AJ810" i="13" s="1"/>
  <c r="AK810" i="13" s="1"/>
  <c r="AL810" i="13" s="1"/>
  <c r="AM810" i="13" s="1"/>
  <c r="AH810" i="13"/>
  <c r="AI810" i="13"/>
  <c r="AD811" i="13"/>
  <c r="AE811" i="13"/>
  <c r="AF811" i="13"/>
  <c r="AG811" i="13"/>
  <c r="AH811" i="13"/>
  <c r="AI811" i="13"/>
  <c r="AJ811" i="13"/>
  <c r="AD812" i="13"/>
  <c r="AE812" i="13"/>
  <c r="AF812" i="13"/>
  <c r="AJ812" i="13" s="1"/>
  <c r="AG812" i="13"/>
  <c r="AH812" i="13"/>
  <c r="AI812" i="13"/>
  <c r="AD813" i="13"/>
  <c r="AE813" i="13"/>
  <c r="AF813" i="13"/>
  <c r="AG813" i="13"/>
  <c r="AH813" i="13"/>
  <c r="AI813" i="13"/>
  <c r="AD814" i="13"/>
  <c r="AE814" i="13"/>
  <c r="AF814" i="13"/>
  <c r="AJ814" i="13" s="1"/>
  <c r="AG814" i="13"/>
  <c r="AH814" i="13"/>
  <c r="AI814" i="13"/>
  <c r="AD815" i="13"/>
  <c r="AE815" i="13"/>
  <c r="AF815" i="13"/>
  <c r="AJ815" i="13" s="1"/>
  <c r="AK815" i="13" s="1"/>
  <c r="AL815" i="13" s="1"/>
  <c r="AM815" i="13" s="1"/>
  <c r="AG815" i="13"/>
  <c r="AH815" i="13"/>
  <c r="AI815" i="13"/>
  <c r="AD816" i="13"/>
  <c r="AE816" i="13"/>
  <c r="AF816" i="13"/>
  <c r="AG816" i="13"/>
  <c r="AH816" i="13"/>
  <c r="AI816" i="13"/>
  <c r="AJ816" i="13"/>
  <c r="AD817" i="13"/>
  <c r="AE817" i="13"/>
  <c r="AF817" i="13"/>
  <c r="AG817" i="13"/>
  <c r="AH817" i="13"/>
  <c r="AI817" i="13"/>
  <c r="AD818" i="13"/>
  <c r="AE818" i="13"/>
  <c r="AF818" i="13"/>
  <c r="AJ818" i="13" s="1"/>
  <c r="AK818" i="13" s="1"/>
  <c r="AG818" i="13"/>
  <c r="AH818" i="13"/>
  <c r="AI818" i="13"/>
  <c r="AL818" i="13"/>
  <c r="AM818" i="13" s="1"/>
  <c r="AD819" i="13"/>
  <c r="AE819" i="13"/>
  <c r="AF819" i="13"/>
  <c r="AJ819" i="13" s="1"/>
  <c r="AK819" i="13" s="1"/>
  <c r="AL819" i="13" s="1"/>
  <c r="AG819" i="13"/>
  <c r="AH819" i="13"/>
  <c r="AI819" i="13"/>
  <c r="AD820" i="13"/>
  <c r="AE820" i="13"/>
  <c r="AF820" i="13"/>
  <c r="AJ820" i="13" s="1"/>
  <c r="AG820" i="13"/>
  <c r="AH820" i="13"/>
  <c r="AI820" i="13"/>
  <c r="AD821" i="13"/>
  <c r="AE821" i="13"/>
  <c r="AF821" i="13"/>
  <c r="AJ821" i="13" s="1"/>
  <c r="AK821" i="13" s="1"/>
  <c r="AL821" i="13" s="1"/>
  <c r="AM821" i="13" s="1"/>
  <c r="AG821" i="13"/>
  <c r="AH821" i="13"/>
  <c r="AI821" i="13"/>
  <c r="AD822" i="13"/>
  <c r="AE822" i="13"/>
  <c r="AF822" i="13"/>
  <c r="AJ822" i="13" s="1"/>
  <c r="AG822" i="13"/>
  <c r="AH822" i="13"/>
  <c r="AI822" i="13"/>
  <c r="AD823" i="13"/>
  <c r="AE823" i="13"/>
  <c r="AF823" i="13"/>
  <c r="AG823" i="13"/>
  <c r="AH823" i="13"/>
  <c r="AI823" i="13"/>
  <c r="AD824" i="13"/>
  <c r="AE824" i="13"/>
  <c r="AF824" i="13"/>
  <c r="AJ824" i="13" s="1"/>
  <c r="AK824" i="13" s="1"/>
  <c r="AL824" i="13" s="1"/>
  <c r="AG824" i="13"/>
  <c r="AH824" i="13"/>
  <c r="AI824" i="13"/>
  <c r="AD825" i="13"/>
  <c r="AE825" i="13"/>
  <c r="AF825" i="13"/>
  <c r="AJ825" i="13" s="1"/>
  <c r="AG825" i="13"/>
  <c r="AH825" i="13"/>
  <c r="AI825" i="13"/>
  <c r="AD826" i="13"/>
  <c r="AE826" i="13"/>
  <c r="AF826" i="13"/>
  <c r="AJ826" i="13" s="1"/>
  <c r="AK826" i="13" s="1"/>
  <c r="AL826" i="13" s="1"/>
  <c r="AM826" i="13" s="1"/>
  <c r="AG826" i="13"/>
  <c r="AH826" i="13"/>
  <c r="AI826" i="13"/>
  <c r="AD827" i="13"/>
  <c r="AE827" i="13"/>
  <c r="AF827" i="13"/>
  <c r="AJ827" i="13" s="1"/>
  <c r="AK827" i="13" s="1"/>
  <c r="AL827" i="13" s="1"/>
  <c r="AG827" i="13"/>
  <c r="AH827" i="13"/>
  <c r="AI827" i="13"/>
  <c r="AD828" i="13"/>
  <c r="AE828" i="13"/>
  <c r="AF828" i="13"/>
  <c r="AG828" i="13"/>
  <c r="AH828" i="13"/>
  <c r="AI828" i="13"/>
  <c r="AD829" i="13"/>
  <c r="AE829" i="13"/>
  <c r="AF829" i="13"/>
  <c r="AJ829" i="13" s="1"/>
  <c r="AG829" i="13"/>
  <c r="AH829" i="13"/>
  <c r="AI829" i="13"/>
  <c r="AD830" i="13"/>
  <c r="AE830" i="13"/>
  <c r="AF830" i="13"/>
  <c r="AJ830" i="13" s="1"/>
  <c r="AG830" i="13"/>
  <c r="AH830" i="13"/>
  <c r="AI830" i="13"/>
  <c r="AD831" i="13"/>
  <c r="AE831" i="13"/>
  <c r="AF831" i="13"/>
  <c r="AG831" i="13"/>
  <c r="AH831" i="13"/>
  <c r="AI831" i="13"/>
  <c r="AD832" i="13"/>
  <c r="AE832" i="13"/>
  <c r="AF832" i="13"/>
  <c r="AJ832" i="13" s="1"/>
  <c r="AK832" i="13" s="1"/>
  <c r="AL832" i="13" s="1"/>
  <c r="AG832" i="13"/>
  <c r="AH832" i="13"/>
  <c r="AI832" i="13"/>
  <c r="AD833" i="13"/>
  <c r="AE833" i="13"/>
  <c r="AF833" i="13"/>
  <c r="AG833" i="13"/>
  <c r="AH833" i="13"/>
  <c r="AI833" i="13"/>
  <c r="AD834" i="13"/>
  <c r="AE834" i="13"/>
  <c r="AF834" i="13"/>
  <c r="AJ834" i="13" s="1"/>
  <c r="AG834" i="13"/>
  <c r="AH834" i="13"/>
  <c r="AI834" i="13"/>
  <c r="AD835" i="13"/>
  <c r="AE835" i="13"/>
  <c r="AF835" i="13"/>
  <c r="AJ835" i="13" s="1"/>
  <c r="AG835" i="13"/>
  <c r="AH835" i="13"/>
  <c r="AI835" i="13"/>
  <c r="AD836" i="13"/>
  <c r="AE836" i="13"/>
  <c r="AF836" i="13"/>
  <c r="AG836" i="13"/>
  <c r="AH836" i="13"/>
  <c r="AI836" i="13"/>
  <c r="AD837" i="13"/>
  <c r="AE837" i="13"/>
  <c r="AF837" i="13"/>
  <c r="AJ837" i="13" s="1"/>
  <c r="AG837" i="13"/>
  <c r="AH837" i="13"/>
  <c r="AI837" i="13"/>
  <c r="AD838" i="13"/>
  <c r="AE838" i="13"/>
  <c r="AF838" i="13"/>
  <c r="AJ838" i="13" s="1"/>
  <c r="AG838" i="13"/>
  <c r="AH838" i="13"/>
  <c r="AI838" i="13"/>
  <c r="AD839" i="13"/>
  <c r="AE839" i="13"/>
  <c r="AF839" i="13"/>
  <c r="AJ839" i="13" s="1"/>
  <c r="AG839" i="13"/>
  <c r="AH839" i="13"/>
  <c r="AI839" i="13"/>
  <c r="AD840" i="13"/>
  <c r="AE840" i="13"/>
  <c r="AF840" i="13"/>
  <c r="AJ840" i="13" s="1"/>
  <c r="AK840" i="13" s="1"/>
  <c r="AL840" i="13" s="1"/>
  <c r="AG840" i="13"/>
  <c r="AH840" i="13"/>
  <c r="AI840" i="13"/>
  <c r="AD841" i="13"/>
  <c r="AE841" i="13"/>
  <c r="AF841" i="13"/>
  <c r="AG841" i="13"/>
  <c r="AH841" i="13"/>
  <c r="AI841" i="13"/>
  <c r="AD842" i="13"/>
  <c r="AE842" i="13"/>
  <c r="AF842" i="13"/>
  <c r="AJ842" i="13" s="1"/>
  <c r="AK842" i="13" s="1"/>
  <c r="AL842" i="13" s="1"/>
  <c r="AM842" i="13" s="1"/>
  <c r="AG842" i="13"/>
  <c r="AH842" i="13"/>
  <c r="AI842" i="13"/>
  <c r="AD843" i="13"/>
  <c r="AE843" i="13"/>
  <c r="AF843" i="13"/>
  <c r="AG843" i="13"/>
  <c r="AH843" i="13"/>
  <c r="AI843" i="13"/>
  <c r="AJ843" i="13"/>
  <c r="AK843" i="13" s="1"/>
  <c r="AL843" i="13" s="1"/>
  <c r="AD844" i="13"/>
  <c r="AE844" i="13"/>
  <c r="AF844" i="13"/>
  <c r="AJ844" i="13" s="1"/>
  <c r="AK844" i="13" s="1"/>
  <c r="AL844" i="13" s="1"/>
  <c r="AG844" i="13"/>
  <c r="AM844" i="13" s="1"/>
  <c r="AN844" i="13" s="1"/>
  <c r="AH844" i="13"/>
  <c r="AI844" i="13"/>
  <c r="AD845" i="13"/>
  <c r="AE845" i="13"/>
  <c r="AF845" i="13"/>
  <c r="AJ845" i="13" s="1"/>
  <c r="AG845" i="13"/>
  <c r="AH845" i="13"/>
  <c r="AK845" i="13" s="1"/>
  <c r="AL845" i="13" s="1"/>
  <c r="AM845" i="13" s="1"/>
  <c r="AI845" i="13"/>
  <c r="AD846" i="13"/>
  <c r="AE846" i="13"/>
  <c r="AF846" i="13"/>
  <c r="AJ846" i="13" s="1"/>
  <c r="AG846" i="13"/>
  <c r="AH846" i="13"/>
  <c r="AI846" i="13"/>
  <c r="AD847" i="13"/>
  <c r="AE847" i="13"/>
  <c r="AF847" i="13"/>
  <c r="AJ847" i="13" s="1"/>
  <c r="AG847" i="13"/>
  <c r="AH847" i="13"/>
  <c r="AI847" i="13"/>
  <c r="AD848" i="13"/>
  <c r="AE848" i="13"/>
  <c r="AF848" i="13"/>
  <c r="AJ848" i="13" s="1"/>
  <c r="AK848" i="13" s="1"/>
  <c r="AL848" i="13" s="1"/>
  <c r="AG848" i="13"/>
  <c r="AH848" i="13"/>
  <c r="AI848" i="13"/>
  <c r="AD849" i="13"/>
  <c r="AE849" i="13"/>
  <c r="AF849" i="13"/>
  <c r="AG849" i="13"/>
  <c r="AH849" i="13"/>
  <c r="AI849" i="13"/>
  <c r="AD850" i="13"/>
  <c r="AE850" i="13"/>
  <c r="AF850" i="13"/>
  <c r="AJ850" i="13" s="1"/>
  <c r="AK850" i="13" s="1"/>
  <c r="AL850" i="13" s="1"/>
  <c r="AM850" i="13" s="1"/>
  <c r="AG850" i="13"/>
  <c r="AH850" i="13"/>
  <c r="AI850" i="13"/>
  <c r="AD851" i="13"/>
  <c r="AE851" i="13"/>
  <c r="AF851" i="13"/>
  <c r="AJ851" i="13" s="1"/>
  <c r="AK851" i="13" s="1"/>
  <c r="AL851" i="13" s="1"/>
  <c r="AG851" i="13"/>
  <c r="AH851" i="13"/>
  <c r="AI851" i="13"/>
  <c r="AD852" i="13"/>
  <c r="AE852" i="13"/>
  <c r="AF852" i="13"/>
  <c r="AG852" i="13"/>
  <c r="AH852" i="13"/>
  <c r="AI852" i="13"/>
  <c r="AD853" i="13"/>
  <c r="AE853" i="13"/>
  <c r="AF853" i="13"/>
  <c r="AJ853" i="13" s="1"/>
  <c r="AK853" i="13" s="1"/>
  <c r="AL853" i="13" s="1"/>
  <c r="AM853" i="13" s="1"/>
  <c r="AG853" i="13"/>
  <c r="AH853" i="13"/>
  <c r="AI853" i="13"/>
  <c r="AD854" i="13"/>
  <c r="AE854" i="13"/>
  <c r="AF854" i="13"/>
  <c r="AJ854" i="13" s="1"/>
  <c r="AG854" i="13"/>
  <c r="AH854" i="13"/>
  <c r="AI854" i="13"/>
  <c r="AD855" i="13"/>
  <c r="AE855" i="13"/>
  <c r="AF855" i="13"/>
  <c r="AJ855" i="13" s="1"/>
  <c r="AG855" i="13"/>
  <c r="AH855" i="13"/>
  <c r="AI855" i="13"/>
  <c r="AD856" i="13"/>
  <c r="AE856" i="13"/>
  <c r="AF856" i="13"/>
  <c r="AG856" i="13"/>
  <c r="AH856" i="13"/>
  <c r="AI856" i="13"/>
  <c r="AJ856" i="13"/>
  <c r="AK856" i="13" s="1"/>
  <c r="AL856" i="13" s="1"/>
  <c r="AD857" i="13"/>
  <c r="AE857" i="13"/>
  <c r="AF857" i="13"/>
  <c r="AJ857" i="13" s="1"/>
  <c r="AK857" i="13" s="1"/>
  <c r="AL857" i="13" s="1"/>
  <c r="AG857" i="13"/>
  <c r="AM857" i="13" s="1"/>
  <c r="AH857" i="13"/>
  <c r="AI857" i="13"/>
  <c r="AD858" i="13"/>
  <c r="AE858" i="13"/>
  <c r="AF858" i="13"/>
  <c r="AJ858" i="13" s="1"/>
  <c r="AG858" i="13"/>
  <c r="AH858" i="13"/>
  <c r="AI858" i="13"/>
  <c r="AD859" i="13"/>
  <c r="AE859" i="13"/>
  <c r="AF859" i="13"/>
  <c r="AJ859" i="13" s="1"/>
  <c r="AK859" i="13" s="1"/>
  <c r="AL859" i="13" s="1"/>
  <c r="AM859" i="13" s="1"/>
  <c r="AG859" i="13"/>
  <c r="AH859" i="13"/>
  <c r="AI859" i="13"/>
  <c r="AD860" i="13"/>
  <c r="AE860" i="13"/>
  <c r="AF860" i="13"/>
  <c r="AG860" i="13"/>
  <c r="AH860" i="13"/>
  <c r="AI860" i="13"/>
  <c r="AD861" i="13"/>
  <c r="AE861" i="13"/>
  <c r="AF861" i="13"/>
  <c r="AJ861" i="13" s="1"/>
  <c r="AG861" i="13"/>
  <c r="AH861" i="13"/>
  <c r="AI861" i="13"/>
  <c r="AD862" i="13"/>
  <c r="AE862" i="13"/>
  <c r="AF862" i="13"/>
  <c r="AJ862" i="13" s="1"/>
  <c r="AG862" i="13"/>
  <c r="AH862" i="13"/>
  <c r="AI862" i="13"/>
  <c r="AD863" i="13"/>
  <c r="AE863" i="13"/>
  <c r="AF863" i="13"/>
  <c r="AG863" i="13"/>
  <c r="AH863" i="13"/>
  <c r="AI863" i="13"/>
  <c r="AJ863" i="13"/>
  <c r="AK863" i="13" s="1"/>
  <c r="AL863" i="13" s="1"/>
  <c r="AD864" i="13"/>
  <c r="AE864" i="13"/>
  <c r="AF864" i="13"/>
  <c r="AJ864" i="13" s="1"/>
  <c r="AK864" i="13" s="1"/>
  <c r="AL864" i="13" s="1"/>
  <c r="AG864" i="13"/>
  <c r="AH864" i="13"/>
  <c r="AI864" i="13"/>
  <c r="AD865" i="13"/>
  <c r="AE865" i="13"/>
  <c r="AF865" i="13"/>
  <c r="AJ865" i="13" s="1"/>
  <c r="AG865" i="13"/>
  <c r="AH865" i="13"/>
  <c r="AI865" i="13"/>
  <c r="AD866" i="13"/>
  <c r="AE866" i="13"/>
  <c r="AF866" i="13"/>
  <c r="AG866" i="13"/>
  <c r="AH866" i="13"/>
  <c r="AI866" i="13"/>
  <c r="AD867" i="13"/>
  <c r="AE867" i="13"/>
  <c r="AF867" i="13"/>
  <c r="AJ867" i="13" s="1"/>
  <c r="AG867" i="13"/>
  <c r="AH867" i="13"/>
  <c r="AI867" i="13"/>
  <c r="AD868" i="13"/>
  <c r="AE868" i="13"/>
  <c r="AF868" i="13"/>
  <c r="AJ868" i="13" s="1"/>
  <c r="AK868" i="13" s="1"/>
  <c r="AL868" i="13" s="1"/>
  <c r="AM868" i="13" s="1"/>
  <c r="AG868" i="13"/>
  <c r="AH868" i="13"/>
  <c r="AI868" i="13"/>
  <c r="AD869" i="13"/>
  <c r="AE869" i="13"/>
  <c r="AF869" i="13"/>
  <c r="AG869" i="13"/>
  <c r="AH869" i="13"/>
  <c r="AI869" i="13"/>
  <c r="AD870" i="13"/>
  <c r="AE870" i="13"/>
  <c r="AF870" i="13"/>
  <c r="AG870" i="13"/>
  <c r="AH870" i="13"/>
  <c r="AI870" i="13"/>
  <c r="AD871" i="13"/>
  <c r="AE871" i="13"/>
  <c r="AF871" i="13"/>
  <c r="AJ871" i="13" s="1"/>
  <c r="AK871" i="13" s="1"/>
  <c r="AL871" i="13" s="1"/>
  <c r="AG871" i="13"/>
  <c r="AH871" i="13"/>
  <c r="AI871" i="13"/>
  <c r="AD872" i="13"/>
  <c r="AE872" i="13"/>
  <c r="AF872" i="13"/>
  <c r="AG872" i="13"/>
  <c r="AH872" i="13"/>
  <c r="AI872" i="13"/>
  <c r="AD873" i="13"/>
  <c r="AE873" i="13"/>
  <c r="AF873" i="13"/>
  <c r="AG873" i="13"/>
  <c r="AH873" i="13"/>
  <c r="AI873" i="13"/>
  <c r="AD874" i="13"/>
  <c r="AE874" i="13"/>
  <c r="AF874" i="13"/>
  <c r="AJ874" i="13" s="1"/>
  <c r="AG874" i="13"/>
  <c r="AH874" i="13"/>
  <c r="AI874" i="13"/>
  <c r="AD875" i="13"/>
  <c r="AE875" i="13"/>
  <c r="AF875" i="13"/>
  <c r="AJ875" i="13" s="1"/>
  <c r="AG875" i="13"/>
  <c r="AH875" i="13"/>
  <c r="AI875" i="13"/>
  <c r="AD876" i="13"/>
  <c r="AE876" i="13"/>
  <c r="AF876" i="13"/>
  <c r="AG876" i="13"/>
  <c r="AH876" i="13"/>
  <c r="AI876" i="13"/>
  <c r="AD877" i="13"/>
  <c r="AE877" i="13"/>
  <c r="AF877" i="13"/>
  <c r="AG877" i="13"/>
  <c r="AJ877" i="13" s="1"/>
  <c r="AK877" i="13" s="1"/>
  <c r="AL877" i="13" s="1"/>
  <c r="AM877" i="13" s="1"/>
  <c r="AH877" i="13"/>
  <c r="AI877" i="13"/>
  <c r="AD878" i="13"/>
  <c r="AE878" i="13"/>
  <c r="AF878" i="13"/>
  <c r="AJ878" i="13" s="1"/>
  <c r="AG878" i="13"/>
  <c r="AH878" i="13"/>
  <c r="AI878" i="13"/>
  <c r="AD879" i="13"/>
  <c r="AE879" i="13"/>
  <c r="AF879" i="13"/>
  <c r="AJ879" i="13" s="1"/>
  <c r="AK879" i="13" s="1"/>
  <c r="AL879" i="13" s="1"/>
  <c r="AG879" i="13"/>
  <c r="AH879" i="13"/>
  <c r="AI879" i="13"/>
  <c r="AD880" i="13"/>
  <c r="AE880" i="13"/>
  <c r="AF880" i="13"/>
  <c r="AJ880" i="13" s="1"/>
  <c r="AG880" i="13"/>
  <c r="AM880" i="13" s="1"/>
  <c r="AN880" i="13" s="1"/>
  <c r="AH880" i="13"/>
  <c r="AI880" i="13"/>
  <c r="AD881" i="13"/>
  <c r="AE881" i="13"/>
  <c r="AF881" i="13"/>
  <c r="AJ881" i="13" s="1"/>
  <c r="AK881" i="13" s="1"/>
  <c r="AL881" i="13" s="1"/>
  <c r="AM881" i="13" s="1"/>
  <c r="AG881" i="13"/>
  <c r="AH881" i="13"/>
  <c r="AI881" i="13"/>
  <c r="AD882" i="13"/>
  <c r="AE882" i="13"/>
  <c r="AF882" i="13"/>
  <c r="AJ882" i="13" s="1"/>
  <c r="AG882" i="13"/>
  <c r="AH882" i="13"/>
  <c r="AI882" i="13"/>
  <c r="AD883" i="13"/>
  <c r="AE883" i="13"/>
  <c r="AF883" i="13"/>
  <c r="AG883" i="13"/>
  <c r="AH883" i="13"/>
  <c r="AI883" i="13"/>
  <c r="AD884" i="13"/>
  <c r="AE884" i="13"/>
  <c r="AF884" i="13"/>
  <c r="AJ884" i="13" s="1"/>
  <c r="AG884" i="13"/>
  <c r="AH884" i="13"/>
  <c r="AI884" i="13"/>
  <c r="AD885" i="13"/>
  <c r="AE885" i="13"/>
  <c r="AF885" i="13"/>
  <c r="AG885" i="13"/>
  <c r="AH885" i="13"/>
  <c r="AI885" i="13"/>
  <c r="AD886" i="13"/>
  <c r="AE886" i="13"/>
  <c r="AF886" i="13"/>
  <c r="AJ886" i="13" s="1"/>
  <c r="AG886" i="13"/>
  <c r="AH886" i="13"/>
  <c r="AI886" i="13"/>
  <c r="AD887" i="13"/>
  <c r="AE887" i="13"/>
  <c r="AF887" i="13"/>
  <c r="AG887" i="13"/>
  <c r="AH887" i="13"/>
  <c r="AI887" i="13"/>
  <c r="AJ887" i="13"/>
  <c r="AK887" i="13" s="1"/>
  <c r="AL887" i="13" s="1"/>
  <c r="AD888" i="13"/>
  <c r="AE888" i="13"/>
  <c r="AF888" i="13"/>
  <c r="AJ888" i="13" s="1"/>
  <c r="AG888" i="13"/>
  <c r="AH888" i="13"/>
  <c r="AI888" i="13"/>
  <c r="AD889" i="13"/>
  <c r="AE889" i="13"/>
  <c r="AF889" i="13"/>
  <c r="AG889" i="13"/>
  <c r="AH889" i="13"/>
  <c r="AI889" i="13"/>
  <c r="AD890" i="13"/>
  <c r="AE890" i="13"/>
  <c r="AF890" i="13"/>
  <c r="AG890" i="13"/>
  <c r="AH890" i="13"/>
  <c r="AI890" i="13"/>
  <c r="AD891" i="13"/>
  <c r="AE891" i="13"/>
  <c r="AF891" i="13"/>
  <c r="AJ891" i="13" s="1"/>
  <c r="AG891" i="13"/>
  <c r="AH891" i="13"/>
  <c r="AI891" i="13"/>
  <c r="AD892" i="13"/>
  <c r="AE892" i="13"/>
  <c r="AF892" i="13"/>
  <c r="AJ892" i="13" s="1"/>
  <c r="AG892" i="13"/>
  <c r="AH892" i="13"/>
  <c r="AI892" i="13"/>
  <c r="AD893" i="13"/>
  <c r="AE893" i="13"/>
  <c r="AF893" i="13"/>
  <c r="AG893" i="13"/>
  <c r="AJ893" i="13" s="1"/>
  <c r="AK893" i="13" s="1"/>
  <c r="AL893" i="13" s="1"/>
  <c r="AM893" i="13" s="1"/>
  <c r="AH893" i="13"/>
  <c r="AI893" i="13"/>
  <c r="AD894" i="13"/>
  <c r="AE894" i="13"/>
  <c r="AF894" i="13"/>
  <c r="AG894" i="13"/>
  <c r="AH894" i="13"/>
  <c r="AI894" i="13"/>
  <c r="AD895" i="13"/>
  <c r="AE895" i="13"/>
  <c r="AF895" i="13"/>
  <c r="AJ895" i="13" s="1"/>
  <c r="AG895" i="13"/>
  <c r="AH895" i="13"/>
  <c r="AI895" i="13"/>
  <c r="AD896" i="13"/>
  <c r="AE896" i="13"/>
  <c r="AF896" i="13"/>
  <c r="AG896" i="13"/>
  <c r="AH896" i="13"/>
  <c r="AI896" i="13"/>
  <c r="AD897" i="13"/>
  <c r="AE897" i="13"/>
  <c r="AF897" i="13"/>
  <c r="AJ897" i="13" s="1"/>
  <c r="AK897" i="13" s="1"/>
  <c r="AL897" i="13" s="1"/>
  <c r="AM897" i="13" s="1"/>
  <c r="AG897" i="13"/>
  <c r="AH897" i="13"/>
  <c r="AI897" i="13"/>
  <c r="AD898" i="13"/>
  <c r="AE898" i="13"/>
  <c r="AF898" i="13"/>
  <c r="AJ898" i="13" s="1"/>
  <c r="AK898" i="13" s="1"/>
  <c r="AL898" i="13" s="1"/>
  <c r="AG898" i="13"/>
  <c r="AH898" i="13"/>
  <c r="AI898" i="13"/>
  <c r="AD899" i="13"/>
  <c r="AE899" i="13"/>
  <c r="AF899" i="13"/>
  <c r="AJ899" i="13" s="1"/>
  <c r="AG899" i="13"/>
  <c r="AH899" i="13"/>
  <c r="AI899" i="13"/>
  <c r="AD900" i="13"/>
  <c r="AE900" i="13"/>
  <c r="AF900" i="13"/>
  <c r="AG900" i="13"/>
  <c r="AH900" i="13"/>
  <c r="AI900" i="13"/>
  <c r="AD901" i="13"/>
  <c r="AE901" i="13"/>
  <c r="AF901" i="13"/>
  <c r="AG901" i="13"/>
  <c r="AH901" i="13"/>
  <c r="AI901" i="13"/>
  <c r="AD902" i="13"/>
  <c r="AE902" i="13"/>
  <c r="AF902" i="13"/>
  <c r="AJ902" i="13" s="1"/>
  <c r="AK902" i="13" s="1"/>
  <c r="AL902" i="13" s="1"/>
  <c r="AM902" i="13" s="1"/>
  <c r="AG902" i="13"/>
  <c r="AH902" i="13"/>
  <c r="AI902" i="13"/>
  <c r="AD903" i="13"/>
  <c r="AE903" i="13"/>
  <c r="AF903" i="13"/>
  <c r="AG903" i="13"/>
  <c r="AH903" i="13"/>
  <c r="AI903" i="13"/>
  <c r="AJ903" i="13"/>
  <c r="AD904" i="13"/>
  <c r="AE904" i="13"/>
  <c r="AF904" i="13"/>
  <c r="AJ904" i="13" s="1"/>
  <c r="AG904" i="13"/>
  <c r="AH904" i="13"/>
  <c r="AI904" i="13"/>
  <c r="AD905" i="13"/>
  <c r="AE905" i="13"/>
  <c r="AF905" i="13"/>
  <c r="AJ905" i="13" s="1"/>
  <c r="AG905" i="13"/>
  <c r="AH905" i="13"/>
  <c r="AI905" i="13"/>
  <c r="AD906" i="13"/>
  <c r="AE906" i="13"/>
  <c r="AF906" i="13"/>
  <c r="AG906" i="13"/>
  <c r="AH906" i="13"/>
  <c r="AI906" i="13"/>
  <c r="AD907" i="13"/>
  <c r="AE907" i="13"/>
  <c r="AF907" i="13"/>
  <c r="AG907" i="13"/>
  <c r="AH907" i="13"/>
  <c r="AI907" i="13"/>
  <c r="AD908" i="13"/>
  <c r="AE908" i="13"/>
  <c r="AF908" i="13"/>
  <c r="AJ908" i="13" s="1"/>
  <c r="AG908" i="13"/>
  <c r="AH908" i="13"/>
  <c r="AI908" i="13"/>
  <c r="AD909" i="13"/>
  <c r="AE909" i="13"/>
  <c r="AF909" i="13"/>
  <c r="AG909" i="13"/>
  <c r="AH909" i="13"/>
  <c r="AI909" i="13"/>
  <c r="AD910" i="13"/>
  <c r="AE910" i="13"/>
  <c r="AF910" i="13"/>
  <c r="AG910" i="13"/>
  <c r="AH910" i="13"/>
  <c r="AI910" i="13"/>
  <c r="AD911" i="13"/>
  <c r="AE911" i="13"/>
  <c r="AF911" i="13"/>
  <c r="AG911" i="13"/>
  <c r="AJ911" i="13" s="1"/>
  <c r="AK911" i="13" s="1"/>
  <c r="AL911" i="13" s="1"/>
  <c r="AH911" i="13"/>
  <c r="AI911" i="13"/>
  <c r="AD912" i="13"/>
  <c r="AE912" i="13"/>
  <c r="AF912" i="13"/>
  <c r="AJ912" i="13" s="1"/>
  <c r="AG912" i="13"/>
  <c r="AH912" i="13"/>
  <c r="AI912" i="13"/>
  <c r="AD913" i="13"/>
  <c r="AE913" i="13"/>
  <c r="AF913" i="13"/>
  <c r="AG913" i="13"/>
  <c r="AH913" i="13"/>
  <c r="AI913" i="13"/>
  <c r="AD914" i="13"/>
  <c r="AE914" i="13"/>
  <c r="AF914" i="13"/>
  <c r="AJ914" i="13" s="1"/>
  <c r="AG914" i="13"/>
  <c r="AH914" i="13"/>
  <c r="AI914" i="13"/>
  <c r="AD915" i="13"/>
  <c r="AE915" i="13"/>
  <c r="AF915" i="13"/>
  <c r="AJ915" i="13" s="1"/>
  <c r="AK915" i="13" s="1"/>
  <c r="AL915" i="13" s="1"/>
  <c r="AG915" i="13"/>
  <c r="AH915" i="13"/>
  <c r="AI915" i="13"/>
  <c r="AD916" i="13"/>
  <c r="AE916" i="13"/>
  <c r="AF916" i="13"/>
  <c r="AJ916" i="13" s="1"/>
  <c r="AG916" i="13"/>
  <c r="AH916" i="13"/>
  <c r="AI916" i="13"/>
  <c r="AM916" i="13"/>
  <c r="AN916" i="13" s="1"/>
  <c r="AD917" i="13"/>
  <c r="AE917" i="13"/>
  <c r="AF917" i="13"/>
  <c r="AG917" i="13"/>
  <c r="AH917" i="13"/>
  <c r="AI917" i="13"/>
  <c r="AD918" i="13"/>
  <c r="AE918" i="13"/>
  <c r="AF918" i="13"/>
  <c r="AG918" i="13"/>
  <c r="AH918" i="13"/>
  <c r="AI918" i="13"/>
  <c r="AD919" i="13"/>
  <c r="AE919" i="13"/>
  <c r="AF919" i="13"/>
  <c r="AJ919" i="13" s="1"/>
  <c r="AK919" i="13" s="1"/>
  <c r="AL919" i="13" s="1"/>
  <c r="AG919" i="13"/>
  <c r="AH919" i="13"/>
  <c r="AI919" i="13"/>
  <c r="AD920" i="13"/>
  <c r="AE920" i="13"/>
  <c r="AF920" i="13"/>
  <c r="AG920" i="13"/>
  <c r="AH920" i="13"/>
  <c r="AI920" i="13"/>
  <c r="AD921" i="13"/>
  <c r="AE921" i="13"/>
  <c r="AF921" i="13"/>
  <c r="AG921" i="13"/>
  <c r="AH921" i="13"/>
  <c r="AI921" i="13"/>
  <c r="AD922" i="13"/>
  <c r="AE922" i="13"/>
  <c r="AF922" i="13"/>
  <c r="AJ922" i="13" s="1"/>
  <c r="AG922" i="13"/>
  <c r="AH922" i="13"/>
  <c r="AI922" i="13"/>
  <c r="AD923" i="13"/>
  <c r="AE923" i="13"/>
  <c r="AF923" i="13"/>
  <c r="AG923" i="13"/>
  <c r="AH923" i="13"/>
  <c r="AI923" i="13"/>
  <c r="AD924" i="13"/>
  <c r="AE924" i="13"/>
  <c r="AF924" i="13"/>
  <c r="AG924" i="13"/>
  <c r="AH924" i="13"/>
  <c r="AI924" i="13"/>
  <c r="AD925" i="13"/>
  <c r="AE925" i="13"/>
  <c r="AF925" i="13"/>
  <c r="AG925" i="13"/>
  <c r="AJ925" i="13" s="1"/>
  <c r="AK925" i="13" s="1"/>
  <c r="AL925" i="13" s="1"/>
  <c r="AM925" i="13" s="1"/>
  <c r="AH925" i="13"/>
  <c r="AI925" i="13"/>
  <c r="AD926" i="13"/>
  <c r="AE926" i="13"/>
  <c r="AF926" i="13"/>
  <c r="AJ926" i="13" s="1"/>
  <c r="AG926" i="13"/>
  <c r="AH926" i="13"/>
  <c r="AI926" i="13"/>
  <c r="AD927" i="13"/>
  <c r="AE927" i="13"/>
  <c r="AF927" i="13"/>
  <c r="AJ927" i="13" s="1"/>
  <c r="AK927" i="13" s="1"/>
  <c r="AL927" i="13" s="1"/>
  <c r="AG927" i="13"/>
  <c r="AH927" i="13"/>
  <c r="AI927" i="13"/>
  <c r="AD928" i="13"/>
  <c r="AE928" i="13"/>
  <c r="AF928" i="13"/>
  <c r="AJ928" i="13" s="1"/>
  <c r="AG928" i="13"/>
  <c r="AH928" i="13"/>
  <c r="AI928" i="13"/>
  <c r="AD929" i="13"/>
  <c r="AE929" i="13"/>
  <c r="AF929" i="13"/>
  <c r="AJ929" i="13" s="1"/>
  <c r="AK929" i="13" s="1"/>
  <c r="AL929" i="13" s="1"/>
  <c r="AM929" i="13" s="1"/>
  <c r="AG929" i="13"/>
  <c r="AH929" i="13"/>
  <c r="AI929" i="13"/>
  <c r="AD930" i="13"/>
  <c r="AE930" i="13"/>
  <c r="AF930" i="13"/>
  <c r="AJ930" i="13" s="1"/>
  <c r="AG930" i="13"/>
  <c r="AH930" i="13"/>
  <c r="AI930" i="13"/>
  <c r="AD931" i="13"/>
  <c r="AE931" i="13"/>
  <c r="AF931" i="13"/>
  <c r="AG931" i="13"/>
  <c r="AH931" i="13"/>
  <c r="AI931" i="13"/>
  <c r="AD932" i="13"/>
  <c r="AE932" i="13"/>
  <c r="AF932" i="13"/>
  <c r="AJ932" i="13" s="1"/>
  <c r="AG932" i="13"/>
  <c r="AH932" i="13"/>
  <c r="AI932" i="13"/>
  <c r="AD933" i="13"/>
  <c r="AE933" i="13"/>
  <c r="AF933" i="13"/>
  <c r="AG933" i="13"/>
  <c r="AH933" i="13"/>
  <c r="AI933" i="13"/>
  <c r="AD934" i="13"/>
  <c r="AE934" i="13"/>
  <c r="AF934" i="13"/>
  <c r="AJ934" i="13" s="1"/>
  <c r="AG934" i="13"/>
  <c r="AH934" i="13"/>
  <c r="AI934" i="13"/>
  <c r="AD935" i="13"/>
  <c r="AE935" i="13"/>
  <c r="AF935" i="13"/>
  <c r="AG935" i="13"/>
  <c r="AH935" i="13"/>
  <c r="AI935" i="13"/>
  <c r="AJ935" i="13"/>
  <c r="AK935" i="13" s="1"/>
  <c r="AL935" i="13" s="1"/>
  <c r="AD936" i="13"/>
  <c r="AE936" i="13"/>
  <c r="AF936" i="13"/>
  <c r="AG936" i="13"/>
  <c r="AH936" i="13"/>
  <c r="AI936" i="13"/>
  <c r="AD937" i="13"/>
  <c r="AE937" i="13"/>
  <c r="AF937" i="13"/>
  <c r="AG937" i="13"/>
  <c r="AH937" i="13"/>
  <c r="AI937" i="13"/>
  <c r="AD938" i="13"/>
  <c r="AE938" i="13"/>
  <c r="AF938" i="13"/>
  <c r="AG938" i="13"/>
  <c r="AH938" i="13"/>
  <c r="AI938" i="13"/>
  <c r="AD939" i="13"/>
  <c r="AE939" i="13"/>
  <c r="AF939" i="13"/>
  <c r="AJ939" i="13" s="1"/>
  <c r="AG939" i="13"/>
  <c r="AH939" i="13"/>
  <c r="AI939" i="13"/>
  <c r="AD940" i="13"/>
  <c r="AE940" i="13"/>
  <c r="AF940" i="13"/>
  <c r="AG940" i="13"/>
  <c r="AH940" i="13"/>
  <c r="AI940" i="13"/>
  <c r="AD941" i="13"/>
  <c r="AE941" i="13"/>
  <c r="AF941" i="13"/>
  <c r="AG941" i="13"/>
  <c r="AJ941" i="13" s="1"/>
  <c r="AH941" i="13"/>
  <c r="AI941" i="13"/>
  <c r="AD942" i="13"/>
  <c r="AE942" i="13"/>
  <c r="AF942" i="13"/>
  <c r="AG942" i="13"/>
  <c r="AH942" i="13"/>
  <c r="AI942" i="13"/>
  <c r="AD943" i="13"/>
  <c r="AE943" i="13"/>
  <c r="AF943" i="13"/>
  <c r="AJ943" i="13" s="1"/>
  <c r="AK943" i="13" s="1"/>
  <c r="AL943" i="13" s="1"/>
  <c r="AG943" i="13"/>
  <c r="AH943" i="13"/>
  <c r="AI943" i="13"/>
  <c r="AD944" i="13"/>
  <c r="AE944" i="13"/>
  <c r="AF944" i="13"/>
  <c r="AG944" i="13"/>
  <c r="AH944" i="13"/>
  <c r="AI944" i="13"/>
  <c r="AD945" i="13"/>
  <c r="AE945" i="13"/>
  <c r="AF945" i="13"/>
  <c r="AJ945" i="13" s="1"/>
  <c r="AG945" i="13"/>
  <c r="AH945" i="13"/>
  <c r="AI945" i="13"/>
  <c r="AD946" i="13"/>
  <c r="AE946" i="13"/>
  <c r="AF946" i="13"/>
  <c r="AJ946" i="13" s="1"/>
  <c r="AK946" i="13" s="1"/>
  <c r="AL946" i="13" s="1"/>
  <c r="AG946" i="13"/>
  <c r="AH946" i="13"/>
  <c r="AI946" i="13"/>
  <c r="AD947" i="13"/>
  <c r="AE947" i="13"/>
  <c r="AF947" i="13"/>
  <c r="AJ947" i="13" s="1"/>
  <c r="AG947" i="13"/>
  <c r="AH947" i="13"/>
  <c r="AI947" i="13"/>
  <c r="AD948" i="13"/>
  <c r="AE948" i="13"/>
  <c r="AF948" i="13"/>
  <c r="AG948" i="13"/>
  <c r="AH948" i="13"/>
  <c r="AI948" i="13"/>
  <c r="AD949" i="13"/>
  <c r="AE949" i="13"/>
  <c r="AF949" i="13"/>
  <c r="AG949" i="13"/>
  <c r="AH949" i="13"/>
  <c r="AI949" i="13"/>
  <c r="AD950" i="13"/>
  <c r="AE950" i="13"/>
  <c r="AF950" i="13"/>
  <c r="AJ950" i="13" s="1"/>
  <c r="AK950" i="13" s="1"/>
  <c r="AL950" i="13" s="1"/>
  <c r="AM950" i="13" s="1"/>
  <c r="AG950" i="13"/>
  <c r="AH950" i="13"/>
  <c r="AI950" i="13"/>
  <c r="AD951" i="13"/>
  <c r="AE951" i="13"/>
  <c r="AF951" i="13"/>
  <c r="AG951" i="13"/>
  <c r="AH951" i="13"/>
  <c r="AI951" i="13"/>
  <c r="AJ951" i="13"/>
  <c r="AD952" i="13"/>
  <c r="AE952" i="13"/>
  <c r="AF952" i="13"/>
  <c r="AJ952" i="13" s="1"/>
  <c r="AG952" i="13"/>
  <c r="AM952" i="13" s="1"/>
  <c r="AN952" i="13" s="1"/>
  <c r="AH952" i="13"/>
  <c r="AI952" i="13"/>
  <c r="AD953" i="13"/>
  <c r="AE953" i="13"/>
  <c r="AF953" i="13"/>
  <c r="AG953" i="13"/>
  <c r="AH953" i="13"/>
  <c r="AI953" i="13"/>
  <c r="AD954" i="13"/>
  <c r="AE954" i="13"/>
  <c r="AF954" i="13"/>
  <c r="AG954" i="13"/>
  <c r="AH954" i="13"/>
  <c r="AI954" i="13"/>
  <c r="AD955" i="13"/>
  <c r="AE955" i="13"/>
  <c r="AF955" i="13"/>
  <c r="AG955" i="13"/>
  <c r="AH955" i="13"/>
  <c r="AI955" i="13"/>
  <c r="AD956" i="13"/>
  <c r="AE956" i="13"/>
  <c r="AF956" i="13"/>
  <c r="AJ956" i="13" s="1"/>
  <c r="AG956" i="13"/>
  <c r="AH956" i="13"/>
  <c r="AI956" i="13"/>
  <c r="AD957" i="13"/>
  <c r="AE957" i="13"/>
  <c r="AF957" i="13"/>
  <c r="AG957" i="13"/>
  <c r="AJ957" i="13" s="1"/>
  <c r="AH957" i="13"/>
  <c r="AI957" i="13"/>
  <c r="AD958" i="13"/>
  <c r="AE958" i="13"/>
  <c r="AF958" i="13"/>
  <c r="AG958" i="13"/>
  <c r="AH958" i="13"/>
  <c r="AI958" i="13"/>
  <c r="AD959" i="13"/>
  <c r="AE959" i="13"/>
  <c r="AF959" i="13"/>
  <c r="AG959" i="13"/>
  <c r="AJ959" i="13" s="1"/>
  <c r="AK959" i="13" s="1"/>
  <c r="AL959" i="13" s="1"/>
  <c r="AM959" i="13" s="1"/>
  <c r="AH959" i="13"/>
  <c r="AI959" i="13"/>
  <c r="AD960" i="13"/>
  <c r="AE960" i="13"/>
  <c r="AF960" i="13"/>
  <c r="AJ960" i="13" s="1"/>
  <c r="AG960" i="13"/>
  <c r="AH960" i="13"/>
  <c r="AI960" i="13"/>
  <c r="AD961" i="13"/>
  <c r="AE961" i="13"/>
  <c r="AF961" i="13"/>
  <c r="AG961" i="13"/>
  <c r="AH961" i="13"/>
  <c r="AI961" i="13"/>
  <c r="AD962" i="13"/>
  <c r="AE962" i="13"/>
  <c r="AF962" i="13"/>
  <c r="AJ962" i="13" s="1"/>
  <c r="AG962" i="13"/>
  <c r="AH962" i="13"/>
  <c r="AI962" i="13"/>
  <c r="AD963" i="13"/>
  <c r="AE963" i="13"/>
  <c r="AF963" i="13"/>
  <c r="AJ963" i="13" s="1"/>
  <c r="AK963" i="13" s="1"/>
  <c r="AL963" i="13" s="1"/>
  <c r="AG963" i="13"/>
  <c r="AH963" i="13"/>
  <c r="AI963" i="13"/>
  <c r="AD964" i="13"/>
  <c r="AE964" i="13"/>
  <c r="AF964" i="13"/>
  <c r="AJ964" i="13" s="1"/>
  <c r="AG964" i="13"/>
  <c r="AH964" i="13"/>
  <c r="AI964" i="13"/>
  <c r="AD965" i="13"/>
  <c r="AE965" i="13"/>
  <c r="AF965" i="13"/>
  <c r="AG965" i="13"/>
  <c r="AJ965" i="13" s="1"/>
  <c r="AK965" i="13" s="1"/>
  <c r="AL965" i="13" s="1"/>
  <c r="AM965" i="13" s="1"/>
  <c r="AH965" i="13"/>
  <c r="AI965" i="13"/>
  <c r="AD966" i="13"/>
  <c r="AE966" i="13"/>
  <c r="AF966" i="13"/>
  <c r="AJ966" i="13" s="1"/>
  <c r="AG966" i="13"/>
  <c r="AH966" i="13"/>
  <c r="AI966" i="13"/>
  <c r="AD967" i="13"/>
  <c r="AE967" i="13"/>
  <c r="AF967" i="13"/>
  <c r="AJ967" i="13" s="1"/>
  <c r="AK967" i="13" s="1"/>
  <c r="AL967" i="13" s="1"/>
  <c r="AM967" i="13" s="1"/>
  <c r="AG967" i="13"/>
  <c r="AH967" i="13"/>
  <c r="AI967" i="13"/>
  <c r="AD968" i="13"/>
  <c r="AE968" i="13"/>
  <c r="AF968" i="13"/>
  <c r="AG968" i="13"/>
  <c r="AH968" i="13"/>
  <c r="AI968" i="13"/>
  <c r="AD969" i="13"/>
  <c r="AE969" i="13"/>
  <c r="AF969" i="13"/>
  <c r="AJ969" i="13" s="1"/>
  <c r="AK969" i="13" s="1"/>
  <c r="AL969" i="13" s="1"/>
  <c r="AM969" i="13" s="1"/>
  <c r="AG969" i="13"/>
  <c r="AH969" i="13"/>
  <c r="AI969" i="13"/>
  <c r="AD970" i="13"/>
  <c r="AE970" i="13"/>
  <c r="AF970" i="13"/>
  <c r="AG970" i="13"/>
  <c r="AH970" i="13"/>
  <c r="AI970" i="13"/>
  <c r="AD971" i="13"/>
  <c r="AE971" i="13"/>
  <c r="AF971" i="13"/>
  <c r="AG971" i="13"/>
  <c r="AH971" i="13"/>
  <c r="AI971" i="13"/>
  <c r="AD972" i="13"/>
  <c r="AE972" i="13"/>
  <c r="AF972" i="13"/>
  <c r="AG972" i="13"/>
  <c r="AH972" i="13"/>
  <c r="AI972" i="13"/>
  <c r="AD973" i="13"/>
  <c r="AE973" i="13"/>
  <c r="AF973" i="13"/>
  <c r="AG973" i="13"/>
  <c r="AH973" i="13"/>
  <c r="AI973" i="13"/>
  <c r="AD974" i="13"/>
  <c r="AE974" i="13"/>
  <c r="AF974" i="13"/>
  <c r="AG974" i="13"/>
  <c r="AH974" i="13"/>
  <c r="AI974" i="13"/>
  <c r="AD975" i="13"/>
  <c r="AE975" i="13"/>
  <c r="AF975" i="13"/>
  <c r="AG975" i="13"/>
  <c r="AH975" i="13"/>
  <c r="AI975" i="13"/>
  <c r="AJ975" i="13"/>
  <c r="AK975" i="13" s="1"/>
  <c r="AL975" i="13" s="1"/>
  <c r="AM975" i="13" s="1"/>
  <c r="AD976" i="13"/>
  <c r="AE976" i="13"/>
  <c r="AF976" i="13"/>
  <c r="AJ976" i="13" s="1"/>
  <c r="AK976" i="13" s="1"/>
  <c r="AL976" i="13" s="1"/>
  <c r="AG976" i="13"/>
  <c r="AH976" i="13"/>
  <c r="AI976" i="13"/>
  <c r="AD977" i="13"/>
  <c r="AE977" i="13"/>
  <c r="AF977" i="13"/>
  <c r="AJ977" i="13" s="1"/>
  <c r="AG977" i="13"/>
  <c r="AH977" i="13"/>
  <c r="AI977" i="13"/>
  <c r="AD978" i="13"/>
  <c r="AE978" i="13"/>
  <c r="AF978" i="13"/>
  <c r="AG978" i="13"/>
  <c r="AH978" i="13"/>
  <c r="AI978" i="13"/>
  <c r="AD979" i="13"/>
  <c r="AE979" i="13"/>
  <c r="AF979" i="13"/>
  <c r="AG979" i="13"/>
  <c r="AH979" i="13"/>
  <c r="AI979" i="13"/>
  <c r="AD980" i="13"/>
  <c r="AE980" i="13"/>
  <c r="AF980" i="13"/>
  <c r="AG980" i="13"/>
  <c r="AH980" i="13"/>
  <c r="AI980" i="13"/>
  <c r="AD981" i="13"/>
  <c r="AE981" i="13"/>
  <c r="AF981" i="13"/>
  <c r="AG981" i="13"/>
  <c r="AH981" i="13"/>
  <c r="AI981" i="13"/>
  <c r="AD982" i="13"/>
  <c r="AE982" i="13"/>
  <c r="AF982" i="13"/>
  <c r="AJ982" i="13" s="1"/>
  <c r="AK982" i="13" s="1"/>
  <c r="AL982" i="13" s="1"/>
  <c r="AM982" i="13" s="1"/>
  <c r="AG982" i="13"/>
  <c r="AH982" i="13"/>
  <c r="AI982" i="13"/>
  <c r="AD983" i="13"/>
  <c r="AE983" i="13"/>
  <c r="AF983" i="13"/>
  <c r="AJ983" i="13" s="1"/>
  <c r="AK983" i="13" s="1"/>
  <c r="AL983" i="13" s="1"/>
  <c r="AM983" i="13" s="1"/>
  <c r="AG983" i="13"/>
  <c r="AH983" i="13"/>
  <c r="AI983" i="13"/>
  <c r="AD984" i="13"/>
  <c r="AE984" i="13"/>
  <c r="AF984" i="13"/>
  <c r="AJ984" i="13" s="1"/>
  <c r="AG984" i="13"/>
  <c r="AH984" i="13"/>
  <c r="AI984" i="13"/>
  <c r="AD985" i="13"/>
  <c r="AE985" i="13"/>
  <c r="AF985" i="13"/>
  <c r="AJ985" i="13" s="1"/>
  <c r="AG985" i="13"/>
  <c r="AH985" i="13"/>
  <c r="AI985" i="13"/>
  <c r="AD986" i="13"/>
  <c r="AE986" i="13"/>
  <c r="AF986" i="13"/>
  <c r="AG986" i="13"/>
  <c r="AH986" i="13"/>
  <c r="AI986" i="13"/>
  <c r="AJ986" i="13"/>
  <c r="AK986" i="13" s="1"/>
  <c r="AL986" i="13" s="1"/>
  <c r="AD987" i="13"/>
  <c r="AE987" i="13"/>
  <c r="AF987" i="13"/>
  <c r="AJ987" i="13" s="1"/>
  <c r="AK987" i="13" s="1"/>
  <c r="AL987" i="13" s="1"/>
  <c r="AG987" i="13"/>
  <c r="AH987" i="13"/>
  <c r="AI987" i="13"/>
  <c r="AD988" i="13"/>
  <c r="AE988" i="13"/>
  <c r="AF988" i="13"/>
  <c r="AG988" i="13"/>
  <c r="AM988" i="13" s="1"/>
  <c r="AN988" i="13" s="1"/>
  <c r="AH988" i="13"/>
  <c r="AI988" i="13"/>
  <c r="AS969" i="13"/>
  <c r="AT969" i="13"/>
  <c r="AU969" i="13"/>
  <c r="AW969" i="13"/>
  <c r="AS970" i="13"/>
  <c r="AT970" i="13"/>
  <c r="AU970" i="13"/>
  <c r="AW970" i="13"/>
  <c r="AS971" i="13"/>
  <c r="AT971" i="13"/>
  <c r="AU971" i="13"/>
  <c r="AW971" i="13"/>
  <c r="AS972" i="13"/>
  <c r="AT972" i="13"/>
  <c r="AU972" i="13"/>
  <c r="AW972" i="13"/>
  <c r="AS973" i="13"/>
  <c r="AT973" i="13"/>
  <c r="AU973" i="13"/>
  <c r="AW973" i="13"/>
  <c r="AS974" i="13"/>
  <c r="AT974" i="13"/>
  <c r="AU974" i="13"/>
  <c r="AW974" i="13"/>
  <c r="AS975" i="13"/>
  <c r="AT975" i="13"/>
  <c r="AU975" i="13"/>
  <c r="AW975" i="13"/>
  <c r="AS976" i="13"/>
  <c r="AT976" i="13"/>
  <c r="AU976" i="13"/>
  <c r="AW976" i="13"/>
  <c r="AS977" i="13"/>
  <c r="AT977" i="13"/>
  <c r="AU977" i="13"/>
  <c r="AW977" i="13"/>
  <c r="AS978" i="13"/>
  <c r="AT978" i="13"/>
  <c r="AU978" i="13"/>
  <c r="AW978" i="13"/>
  <c r="AS979" i="13"/>
  <c r="AT979" i="13"/>
  <c r="AU979" i="13"/>
  <c r="AW979" i="13"/>
  <c r="AS980" i="13"/>
  <c r="AT980" i="13"/>
  <c r="AU980" i="13"/>
  <c r="AW980" i="13"/>
  <c r="AS981" i="13"/>
  <c r="AT981" i="13"/>
  <c r="AU981" i="13"/>
  <c r="AW981" i="13"/>
  <c r="AS982" i="13"/>
  <c r="AT982" i="13"/>
  <c r="AU982" i="13"/>
  <c r="AW982" i="13"/>
  <c r="AS983" i="13"/>
  <c r="AT983" i="13"/>
  <c r="AU983" i="13"/>
  <c r="AW983" i="13"/>
  <c r="AS984" i="13"/>
  <c r="AT984" i="13"/>
  <c r="AU984" i="13"/>
  <c r="AW984" i="13"/>
  <c r="AS985" i="13"/>
  <c r="AT985" i="13"/>
  <c r="AU985" i="13"/>
  <c r="AW985" i="13"/>
  <c r="AS986" i="13"/>
  <c r="AT986" i="13"/>
  <c r="AU986" i="13"/>
  <c r="AW986" i="13"/>
  <c r="AS987" i="13"/>
  <c r="AT987" i="13"/>
  <c r="AU987" i="13"/>
  <c r="AW987" i="13"/>
  <c r="AS988" i="13"/>
  <c r="AT988" i="13"/>
  <c r="AU988" i="13"/>
  <c r="AW988" i="13"/>
  <c r="AI5" i="13"/>
  <c r="AH5" i="13"/>
  <c r="AG5" i="13"/>
  <c r="AF5" i="13"/>
  <c r="AE5" i="13"/>
  <c r="AD5" i="13"/>
  <c r="D10" i="42" l="1"/>
  <c r="D4" i="42"/>
  <c r="D23" i="42"/>
  <c r="D35" i="42"/>
  <c r="D34" i="42"/>
  <c r="D32" i="42"/>
  <c r="D30" i="42"/>
  <c r="D19" i="42"/>
  <c r="D17" i="42"/>
  <c r="D25" i="42"/>
  <c r="D15" i="42"/>
  <c r="D13" i="42"/>
  <c r="D33" i="42"/>
  <c r="D22" i="42"/>
  <c r="D20" i="42"/>
  <c r="D29" i="42"/>
  <c r="D28" i="42"/>
  <c r="D16" i="42"/>
  <c r="D12" i="42"/>
  <c r="D26" i="42"/>
  <c r="D6" i="42"/>
  <c r="D11" i="42"/>
  <c r="D24" i="42"/>
  <c r="D18" i="42"/>
  <c r="D31" i="42"/>
  <c r="D3" i="33"/>
  <c r="D8" i="42"/>
  <c r="A110" i="38"/>
  <c r="AK985" i="13"/>
  <c r="AL985" i="13" s="1"/>
  <c r="AM985" i="13" s="1"/>
  <c r="AM986" i="13"/>
  <c r="AJ972" i="13"/>
  <c r="AK972" i="13" s="1"/>
  <c r="AL972" i="13" s="1"/>
  <c r="AM972" i="13" s="1"/>
  <c r="AJ968" i="13"/>
  <c r="AK968" i="13" s="1"/>
  <c r="AL968" i="13" s="1"/>
  <c r="AJ955" i="13"/>
  <c r="AK955" i="13" s="1"/>
  <c r="AL955" i="13" s="1"/>
  <c r="AJ942" i="13"/>
  <c r="AK942" i="13" s="1"/>
  <c r="AL942" i="13" s="1"/>
  <c r="AM942" i="13" s="1"/>
  <c r="AJ938" i="13"/>
  <c r="AK938" i="13" s="1"/>
  <c r="AL938" i="13" s="1"/>
  <c r="AK977" i="13"/>
  <c r="AL977" i="13" s="1"/>
  <c r="AM977" i="13" s="1"/>
  <c r="AJ973" i="13"/>
  <c r="AK973" i="13" s="1"/>
  <c r="AL973" i="13" s="1"/>
  <c r="AM973" i="13" s="1"/>
  <c r="AK964" i="13"/>
  <c r="AL964" i="13" s="1"/>
  <c r="AM964" i="13" s="1"/>
  <c r="AK960" i="13"/>
  <c r="AL960" i="13" s="1"/>
  <c r="AM960" i="13" s="1"/>
  <c r="AK947" i="13"/>
  <c r="AL947" i="13" s="1"/>
  <c r="AM947" i="13" s="1"/>
  <c r="AM943" i="13"/>
  <c r="AK934" i="13"/>
  <c r="AL934" i="13" s="1"/>
  <c r="AM934" i="13" s="1"/>
  <c r="AK930" i="13"/>
  <c r="AL930" i="13" s="1"/>
  <c r="AM930" i="13" s="1"/>
  <c r="AK916" i="13"/>
  <c r="AL916" i="13" s="1"/>
  <c r="AK912" i="13"/>
  <c r="AL912" i="13" s="1"/>
  <c r="AK895" i="13"/>
  <c r="AL895" i="13" s="1"/>
  <c r="AK956" i="13"/>
  <c r="AL956" i="13" s="1"/>
  <c r="AM956" i="13" s="1"/>
  <c r="AK952" i="13"/>
  <c r="AL952" i="13" s="1"/>
  <c r="AK939" i="13"/>
  <c r="AL939" i="13" s="1"/>
  <c r="AM939" i="13" s="1"/>
  <c r="AK926" i="13"/>
  <c r="AL926" i="13" s="1"/>
  <c r="AM926" i="13" s="1"/>
  <c r="AK922" i="13"/>
  <c r="AL922" i="13" s="1"/>
  <c r="AM922" i="13" s="1"/>
  <c r="AK908" i="13"/>
  <c r="AL908" i="13" s="1"/>
  <c r="AM908" i="13" s="1"/>
  <c r="AK904" i="13"/>
  <c r="AL904" i="13" s="1"/>
  <c r="AJ961" i="13"/>
  <c r="AK961" i="13" s="1"/>
  <c r="AL961" i="13" s="1"/>
  <c r="AM961" i="13" s="1"/>
  <c r="AK957" i="13"/>
  <c r="AL957" i="13" s="1"/>
  <c r="AM957" i="13" s="1"/>
  <c r="AJ948" i="13"/>
  <c r="AK948" i="13" s="1"/>
  <c r="AL948" i="13" s="1"/>
  <c r="AM948" i="13" s="1"/>
  <c r="AJ944" i="13"/>
  <c r="AK944" i="13" s="1"/>
  <c r="AL944" i="13" s="1"/>
  <c r="AM936" i="13"/>
  <c r="AJ931" i="13"/>
  <c r="AK931" i="13" s="1"/>
  <c r="AL931" i="13" s="1"/>
  <c r="AJ918" i="13"/>
  <c r="AK918" i="13" s="1"/>
  <c r="AL918" i="13" s="1"/>
  <c r="AM918" i="13" s="1"/>
  <c r="AJ913" i="13"/>
  <c r="AK913" i="13" s="1"/>
  <c r="AL913" i="13" s="1"/>
  <c r="AM913" i="13" s="1"/>
  <c r="AK834" i="13"/>
  <c r="AL834" i="13" s="1"/>
  <c r="AM834" i="13" s="1"/>
  <c r="AK800" i="13"/>
  <c r="AL800" i="13" s="1"/>
  <c r="AJ988" i="13"/>
  <c r="AK988" i="13" s="1"/>
  <c r="AL988" i="13" s="1"/>
  <c r="AJ979" i="13"/>
  <c r="AK979" i="13" s="1"/>
  <c r="AL979" i="13" s="1"/>
  <c r="AM979" i="13" s="1"/>
  <c r="AJ974" i="13"/>
  <c r="AK974" i="13" s="1"/>
  <c r="AL974" i="13" s="1"/>
  <c r="AM974" i="13" s="1"/>
  <c r="AJ970" i="13"/>
  <c r="AK970" i="13" s="1"/>
  <c r="AL970" i="13" s="1"/>
  <c r="AM970" i="13" s="1"/>
  <c r="AJ953" i="13"/>
  <c r="AK953" i="13" s="1"/>
  <c r="AL953" i="13" s="1"/>
  <c r="AM953" i="13" s="1"/>
  <c r="AJ949" i="13"/>
  <c r="AK949" i="13" s="1"/>
  <c r="AL949" i="13" s="1"/>
  <c r="AM949" i="13" s="1"/>
  <c r="AJ940" i="13"/>
  <c r="AK940" i="13" s="1"/>
  <c r="AL940" i="13" s="1"/>
  <c r="AM940" i="13" s="1"/>
  <c r="AJ936" i="13"/>
  <c r="AK936" i="13" s="1"/>
  <c r="AL936" i="13" s="1"/>
  <c r="AJ923" i="13"/>
  <c r="AK923" i="13" s="1"/>
  <c r="AL923" i="13" s="1"/>
  <c r="AM923" i="13" s="1"/>
  <c r="AK776" i="13"/>
  <c r="AL776" i="13" s="1"/>
  <c r="AK747" i="13"/>
  <c r="AL747" i="13" s="1"/>
  <c r="AK966" i="13"/>
  <c r="AL966" i="13" s="1"/>
  <c r="AM966" i="13" s="1"/>
  <c r="AK962" i="13"/>
  <c r="AL962" i="13" s="1"/>
  <c r="AK951" i="13"/>
  <c r="AL951" i="13" s="1"/>
  <c r="AM951" i="13" s="1"/>
  <c r="AK945" i="13"/>
  <c r="AL945" i="13" s="1"/>
  <c r="AM945" i="13" s="1"/>
  <c r="AK941" i="13"/>
  <c r="AL941" i="13" s="1"/>
  <c r="AM941" i="13" s="1"/>
  <c r="AK932" i="13"/>
  <c r="AL932" i="13" s="1"/>
  <c r="AM932" i="13" s="1"/>
  <c r="AK928" i="13"/>
  <c r="AL928" i="13" s="1"/>
  <c r="AK914" i="13"/>
  <c r="AL914" i="13" s="1"/>
  <c r="AK903" i="13"/>
  <c r="AL903" i="13" s="1"/>
  <c r="AK984" i="13"/>
  <c r="AL984" i="13" s="1"/>
  <c r="AJ980" i="13"/>
  <c r="AK980" i="13" s="1"/>
  <c r="AL980" i="13" s="1"/>
  <c r="AM980" i="13" s="1"/>
  <c r="AJ971" i="13"/>
  <c r="AK971" i="13" s="1"/>
  <c r="AL971" i="13" s="1"/>
  <c r="AM971" i="13" s="1"/>
  <c r="AJ958" i="13"/>
  <c r="AK958" i="13" s="1"/>
  <c r="AL958" i="13" s="1"/>
  <c r="AM958" i="13" s="1"/>
  <c r="AJ954" i="13"/>
  <c r="AK954" i="13" s="1"/>
  <c r="AL954" i="13" s="1"/>
  <c r="AM954" i="13" s="1"/>
  <c r="AJ937" i="13"/>
  <c r="AK937" i="13" s="1"/>
  <c r="AL937" i="13" s="1"/>
  <c r="AM937" i="13" s="1"/>
  <c r="AJ933" i="13"/>
  <c r="AK933" i="13" s="1"/>
  <c r="AL933" i="13" s="1"/>
  <c r="AM933" i="13" s="1"/>
  <c r="AK789" i="13"/>
  <c r="AL789" i="13" s="1"/>
  <c r="AM789" i="13" s="1"/>
  <c r="AK731" i="13"/>
  <c r="AL731" i="13" s="1"/>
  <c r="AJ978" i="13"/>
  <c r="AK978" i="13" s="1"/>
  <c r="AL978" i="13" s="1"/>
  <c r="AM978" i="13" s="1"/>
  <c r="AK884" i="13"/>
  <c r="AL884" i="13" s="1"/>
  <c r="AM884" i="13" s="1"/>
  <c r="AK880" i="13"/>
  <c r="AL880" i="13" s="1"/>
  <c r="AK867" i="13"/>
  <c r="AL867" i="13" s="1"/>
  <c r="AM863" i="13"/>
  <c r="AK858" i="13"/>
  <c r="AL858" i="13" s="1"/>
  <c r="AM858" i="13" s="1"/>
  <c r="AK837" i="13"/>
  <c r="AL837" i="13" s="1"/>
  <c r="AM837" i="13" s="1"/>
  <c r="AK825" i="13"/>
  <c r="AL825" i="13" s="1"/>
  <c r="AK820" i="13"/>
  <c r="AL820" i="13" s="1"/>
  <c r="AK816" i="13"/>
  <c r="AL816" i="13" s="1"/>
  <c r="AK814" i="13"/>
  <c r="AL814" i="13" s="1"/>
  <c r="AM814" i="13" s="1"/>
  <c r="AK811" i="13"/>
  <c r="AL811" i="13" s="1"/>
  <c r="AK791" i="13"/>
  <c r="AL791" i="13" s="1"/>
  <c r="AM791" i="13" s="1"/>
  <c r="AK756" i="13"/>
  <c r="AL756" i="13" s="1"/>
  <c r="AK746" i="13"/>
  <c r="AL746" i="13" s="1"/>
  <c r="AM746" i="13" s="1"/>
  <c r="AK719" i="13"/>
  <c r="AL719" i="13" s="1"/>
  <c r="AM699" i="13"/>
  <c r="AM694" i="13"/>
  <c r="AM678" i="13"/>
  <c r="AM662" i="13"/>
  <c r="AK654" i="13"/>
  <c r="AL654" i="13" s="1"/>
  <c r="AK646" i="13"/>
  <c r="AL646" i="13" s="1"/>
  <c r="AM646" i="13" s="1"/>
  <c r="AK641" i="13"/>
  <c r="AL641" i="13" s="1"/>
  <c r="AM641" i="13" s="1"/>
  <c r="AK619" i="13"/>
  <c r="AL619" i="13" s="1"/>
  <c r="AK593" i="13"/>
  <c r="AL593" i="13" s="1"/>
  <c r="AM593" i="13" s="1"/>
  <c r="AK572" i="13"/>
  <c r="AL572" i="13" s="1"/>
  <c r="AM572" i="13" s="1"/>
  <c r="AM557" i="13"/>
  <c r="AK556" i="13"/>
  <c r="AL556" i="13" s="1"/>
  <c r="AM556" i="13" s="1"/>
  <c r="AK501" i="13"/>
  <c r="AL501" i="13" s="1"/>
  <c r="AK495" i="13"/>
  <c r="AL495" i="13" s="1"/>
  <c r="AM495" i="13" s="1"/>
  <c r="AK435" i="13"/>
  <c r="AL435" i="13" s="1"/>
  <c r="AK368" i="13"/>
  <c r="AL368" i="13" s="1"/>
  <c r="AJ924" i="13"/>
  <c r="AK924" i="13" s="1"/>
  <c r="AL924" i="13" s="1"/>
  <c r="AM924" i="13" s="1"/>
  <c r="AJ920" i="13"/>
  <c r="AK920" i="13" s="1"/>
  <c r="AL920" i="13" s="1"/>
  <c r="AM920" i="13" s="1"/>
  <c r="AJ910" i="13"/>
  <c r="AK910" i="13" s="1"/>
  <c r="AL910" i="13" s="1"/>
  <c r="AM910" i="13" s="1"/>
  <c r="AJ906" i="13"/>
  <c r="AK906" i="13" s="1"/>
  <c r="AL906" i="13" s="1"/>
  <c r="AM906" i="13" s="1"/>
  <c r="AJ889" i="13"/>
  <c r="AK889" i="13" s="1"/>
  <c r="AL889" i="13" s="1"/>
  <c r="AM889" i="13" s="1"/>
  <c r="AJ885" i="13"/>
  <c r="AK885" i="13" s="1"/>
  <c r="AL885" i="13" s="1"/>
  <c r="AM885" i="13" s="1"/>
  <c r="AJ876" i="13"/>
  <c r="AK876" i="13" s="1"/>
  <c r="AL876" i="13" s="1"/>
  <c r="AM876" i="13" s="1"/>
  <c r="AJ872" i="13"/>
  <c r="AK872" i="13" s="1"/>
  <c r="AL872" i="13" s="1"/>
  <c r="AM872" i="13" s="1"/>
  <c r="AJ849" i="13"/>
  <c r="AK849" i="13" s="1"/>
  <c r="AL849" i="13" s="1"/>
  <c r="AM849" i="13" s="1"/>
  <c r="AJ831" i="13"/>
  <c r="AK831" i="13" s="1"/>
  <c r="AL831" i="13" s="1"/>
  <c r="AM831" i="13" s="1"/>
  <c r="AJ804" i="13"/>
  <c r="AK804" i="13" s="1"/>
  <c r="AL804" i="13" s="1"/>
  <c r="AJ798" i="13"/>
  <c r="AK798" i="13" s="1"/>
  <c r="AL798" i="13" s="1"/>
  <c r="AM798" i="13" s="1"/>
  <c r="AM792" i="13"/>
  <c r="AM780" i="13"/>
  <c r="AJ767" i="13"/>
  <c r="AK767" i="13" s="1"/>
  <c r="AL767" i="13" s="1"/>
  <c r="AM767" i="13" s="1"/>
  <c r="AM745" i="13"/>
  <c r="AJ729" i="13"/>
  <c r="AJ721" i="13"/>
  <c r="AK721" i="13" s="1"/>
  <c r="AL721" i="13" s="1"/>
  <c r="AJ705" i="13"/>
  <c r="AJ689" i="13"/>
  <c r="AJ684" i="13"/>
  <c r="AK684" i="13" s="1"/>
  <c r="AL684" i="13" s="1"/>
  <c r="AM684" i="13" s="1"/>
  <c r="AK680" i="13"/>
  <c r="AL680" i="13" s="1"/>
  <c r="AM680" i="13" s="1"/>
  <c r="AM679" i="13"/>
  <c r="AJ673" i="13"/>
  <c r="AK673" i="13" s="1"/>
  <c r="AL673" i="13" s="1"/>
  <c r="AM673" i="13" s="1"/>
  <c r="AJ668" i="13"/>
  <c r="AK668" i="13" s="1"/>
  <c r="AL668" i="13" s="1"/>
  <c r="AM668" i="13" s="1"/>
  <c r="AK664" i="13"/>
  <c r="AL664" i="13" s="1"/>
  <c r="AM664" i="13" s="1"/>
  <c r="AJ657" i="13"/>
  <c r="AK657" i="13" s="1"/>
  <c r="AL657" i="13" s="1"/>
  <c r="AM657" i="13" s="1"/>
  <c r="AJ625" i="13"/>
  <c r="AK625" i="13" s="1"/>
  <c r="AL625" i="13" s="1"/>
  <c r="AM625" i="13" s="1"/>
  <c r="AJ614" i="13"/>
  <c r="AK614" i="13" s="1"/>
  <c r="AL614" i="13" s="1"/>
  <c r="AM614" i="13" s="1"/>
  <c r="AJ609" i="13"/>
  <c r="AK609" i="13" s="1"/>
  <c r="AL609" i="13" s="1"/>
  <c r="AM609" i="13" s="1"/>
  <c r="AJ584" i="13"/>
  <c r="AM573" i="13"/>
  <c r="AM553" i="13"/>
  <c r="AJ526" i="13"/>
  <c r="AK526" i="13" s="1"/>
  <c r="AL526" i="13" s="1"/>
  <c r="AM526" i="13" s="1"/>
  <c r="AJ525" i="13"/>
  <c r="AK525" i="13" s="1"/>
  <c r="AL525" i="13" s="1"/>
  <c r="AM525" i="13" s="1"/>
  <c r="AJ507" i="13"/>
  <c r="AK507" i="13" s="1"/>
  <c r="AL507" i="13" s="1"/>
  <c r="AM507" i="13" s="1"/>
  <c r="AK503" i="13"/>
  <c r="AL503" i="13" s="1"/>
  <c r="AM503" i="13" s="1"/>
  <c r="AJ494" i="13"/>
  <c r="AK494" i="13" s="1"/>
  <c r="AL494" i="13" s="1"/>
  <c r="AM494" i="13" s="1"/>
  <c r="AK455" i="13"/>
  <c r="AL455" i="13" s="1"/>
  <c r="AM455" i="13" s="1"/>
  <c r="AK433" i="13"/>
  <c r="AL433" i="13" s="1"/>
  <c r="AM433" i="13" s="1"/>
  <c r="AK479" i="13"/>
  <c r="AL479" i="13" s="1"/>
  <c r="AM479" i="13" s="1"/>
  <c r="AK463" i="13"/>
  <c r="AL463" i="13" s="1"/>
  <c r="AM463" i="13" s="1"/>
  <c r="AJ921" i="13"/>
  <c r="AK921" i="13" s="1"/>
  <c r="AL921" i="13" s="1"/>
  <c r="AM921" i="13" s="1"/>
  <c r="AJ917" i="13"/>
  <c r="AK917" i="13" s="1"/>
  <c r="AL917" i="13" s="1"/>
  <c r="AM917" i="13" s="1"/>
  <c r="AM912" i="13"/>
  <c r="AJ907" i="13"/>
  <c r="AK907" i="13" s="1"/>
  <c r="AL907" i="13" s="1"/>
  <c r="AM903" i="13"/>
  <c r="AJ894" i="13"/>
  <c r="AK894" i="13" s="1"/>
  <c r="AL894" i="13" s="1"/>
  <c r="AM894" i="13" s="1"/>
  <c r="AJ890" i="13"/>
  <c r="AK890" i="13" s="1"/>
  <c r="AL890" i="13" s="1"/>
  <c r="AJ873" i="13"/>
  <c r="AK873" i="13" s="1"/>
  <c r="AL873" i="13" s="1"/>
  <c r="AM873" i="13" s="1"/>
  <c r="AJ869" i="13"/>
  <c r="AK869" i="13" s="1"/>
  <c r="AL869" i="13" s="1"/>
  <c r="AM869" i="13" s="1"/>
  <c r="AJ860" i="13"/>
  <c r="AK860" i="13" s="1"/>
  <c r="AL860" i="13" s="1"/>
  <c r="AJ828" i="13"/>
  <c r="AK828" i="13" s="1"/>
  <c r="AL828" i="13" s="1"/>
  <c r="AM828" i="13" s="1"/>
  <c r="AJ805" i="13"/>
  <c r="AK805" i="13" s="1"/>
  <c r="AL805" i="13" s="1"/>
  <c r="AM805" i="13" s="1"/>
  <c r="AJ799" i="13"/>
  <c r="AK799" i="13" s="1"/>
  <c r="AL799" i="13" s="1"/>
  <c r="AM799" i="13" s="1"/>
  <c r="AJ764" i="13"/>
  <c r="AK764" i="13" s="1"/>
  <c r="AL764" i="13" s="1"/>
  <c r="AM764" i="13" s="1"/>
  <c r="AJ740" i="13"/>
  <c r="AK740" i="13" s="1"/>
  <c r="AL740" i="13" s="1"/>
  <c r="AJ736" i="13"/>
  <c r="AK736" i="13" s="1"/>
  <c r="AL736" i="13" s="1"/>
  <c r="AM736" i="13" s="1"/>
  <c r="AJ730" i="13"/>
  <c r="AK730" i="13" s="1"/>
  <c r="AL730" i="13" s="1"/>
  <c r="AM730" i="13" s="1"/>
  <c r="AJ722" i="13"/>
  <c r="AK722" i="13" s="1"/>
  <c r="AL722" i="13" s="1"/>
  <c r="AM722" i="13" s="1"/>
  <c r="AJ708" i="13"/>
  <c r="AK708" i="13" s="1"/>
  <c r="AL708" i="13" s="1"/>
  <c r="AJ706" i="13"/>
  <c r="AK706" i="13" s="1"/>
  <c r="AL706" i="13" s="1"/>
  <c r="AJ701" i="13"/>
  <c r="AK701" i="13" s="1"/>
  <c r="AL701" i="13" s="1"/>
  <c r="AM701" i="13" s="1"/>
  <c r="AJ696" i="13"/>
  <c r="AK696" i="13" s="1"/>
  <c r="AL696" i="13" s="1"/>
  <c r="AM696" i="13" s="1"/>
  <c r="AJ690" i="13"/>
  <c r="AK690" i="13" s="1"/>
  <c r="AL690" i="13" s="1"/>
  <c r="AJ685" i="13"/>
  <c r="AK685" i="13" s="1"/>
  <c r="AL685" i="13" s="1"/>
  <c r="AM685" i="13" s="1"/>
  <c r="AJ674" i="13"/>
  <c r="AK674" i="13" s="1"/>
  <c r="AL674" i="13" s="1"/>
  <c r="AJ669" i="13"/>
  <c r="AK669" i="13" s="1"/>
  <c r="AL669" i="13" s="1"/>
  <c r="AM669" i="13" s="1"/>
  <c r="AJ658" i="13"/>
  <c r="AK658" i="13" s="1"/>
  <c r="AL658" i="13" s="1"/>
  <c r="AM654" i="13"/>
  <c r="AM605" i="13"/>
  <c r="AJ574" i="13"/>
  <c r="AK574" i="13" s="1"/>
  <c r="AL574" i="13" s="1"/>
  <c r="AJ569" i="13"/>
  <c r="AK569" i="13" s="1"/>
  <c r="AL569" i="13" s="1"/>
  <c r="AM569" i="13" s="1"/>
  <c r="AJ516" i="13"/>
  <c r="AK516" i="13" s="1"/>
  <c r="AL516" i="13" s="1"/>
  <c r="AM516" i="13" s="1"/>
  <c r="AK511" i="13"/>
  <c r="AL511" i="13" s="1"/>
  <c r="AM511" i="13" s="1"/>
  <c r="AJ497" i="13"/>
  <c r="AK497" i="13" s="1"/>
  <c r="AL497" i="13" s="1"/>
  <c r="AM497" i="13" s="1"/>
  <c r="AM490" i="13"/>
  <c r="AJ483" i="13"/>
  <c r="AK483" i="13" s="1"/>
  <c r="AL483" i="13" s="1"/>
  <c r="AM483" i="13" s="1"/>
  <c r="AJ478" i="13"/>
  <c r="AK478" i="13" s="1"/>
  <c r="AL478" i="13" s="1"/>
  <c r="AM478" i="13" s="1"/>
  <c r="AJ473" i="13"/>
  <c r="AK473" i="13" s="1"/>
  <c r="AL473" i="13" s="1"/>
  <c r="AM473" i="13" s="1"/>
  <c r="AJ467" i="13"/>
  <c r="AK467" i="13" s="1"/>
  <c r="AL467" i="13" s="1"/>
  <c r="AM467" i="13" s="1"/>
  <c r="AJ445" i="13"/>
  <c r="AK445" i="13" s="1"/>
  <c r="AL445" i="13" s="1"/>
  <c r="AM445" i="13" s="1"/>
  <c r="AJ439" i="13"/>
  <c r="AK439" i="13" s="1"/>
  <c r="AL439" i="13" s="1"/>
  <c r="AM904" i="13"/>
  <c r="AK899" i="13"/>
  <c r="AL899" i="13" s="1"/>
  <c r="AM899" i="13" s="1"/>
  <c r="AM895" i="13"/>
  <c r="AK886" i="13"/>
  <c r="AL886" i="13" s="1"/>
  <c r="AM886" i="13" s="1"/>
  <c r="AK882" i="13"/>
  <c r="AL882" i="13" s="1"/>
  <c r="AM882" i="13" s="1"/>
  <c r="AM874" i="13"/>
  <c r="AK865" i="13"/>
  <c r="AL865" i="13" s="1"/>
  <c r="AM865" i="13" s="1"/>
  <c r="AM840" i="13"/>
  <c r="AK839" i="13"/>
  <c r="AL839" i="13" s="1"/>
  <c r="AM839" i="13" s="1"/>
  <c r="AK806" i="13"/>
  <c r="AL806" i="13" s="1"/>
  <c r="AM806" i="13" s="1"/>
  <c r="AM800" i="13"/>
  <c r="AK788" i="13"/>
  <c r="AL788" i="13" s="1"/>
  <c r="AM788" i="13" s="1"/>
  <c r="AK775" i="13"/>
  <c r="AL775" i="13" s="1"/>
  <c r="AM775" i="13" s="1"/>
  <c r="AK751" i="13"/>
  <c r="AL751" i="13" s="1"/>
  <c r="AM751" i="13" s="1"/>
  <c r="AK741" i="13"/>
  <c r="AL741" i="13" s="1"/>
  <c r="AM741" i="13" s="1"/>
  <c r="AM691" i="13"/>
  <c r="AM686" i="13"/>
  <c r="AM675" i="13"/>
  <c r="AM665" i="13"/>
  <c r="AM659" i="13"/>
  <c r="AK649" i="13"/>
  <c r="AL649" i="13" s="1"/>
  <c r="AK639" i="13"/>
  <c r="AL639" i="13" s="1"/>
  <c r="AM639" i="13" s="1"/>
  <c r="AK590" i="13"/>
  <c r="AL590" i="13" s="1"/>
  <c r="AK585" i="13"/>
  <c r="AL585" i="13" s="1"/>
  <c r="AM585" i="13" s="1"/>
  <c r="AK580" i="13"/>
  <c r="AL580" i="13" s="1"/>
  <c r="AM580" i="13" s="1"/>
  <c r="AK564" i="13"/>
  <c r="AL564" i="13" s="1"/>
  <c r="AM564" i="13" s="1"/>
  <c r="AK560" i="13"/>
  <c r="AL560" i="13" s="1"/>
  <c r="AM560" i="13" s="1"/>
  <c r="AK545" i="13"/>
  <c r="AL545" i="13" s="1"/>
  <c r="AK541" i="13"/>
  <c r="AL541" i="13" s="1"/>
  <c r="AM541" i="13" s="1"/>
  <c r="AK534" i="13"/>
  <c r="AL534" i="13" s="1"/>
  <c r="AM534" i="13" s="1"/>
  <c r="AK510" i="13"/>
  <c r="AL510" i="13" s="1"/>
  <c r="AM510" i="13" s="1"/>
  <c r="AM498" i="13"/>
  <c r="AK496" i="13"/>
  <c r="AL496" i="13" s="1"/>
  <c r="AK462" i="13"/>
  <c r="AL462" i="13" s="1"/>
  <c r="AM462" i="13" s="1"/>
  <c r="AK447" i="13"/>
  <c r="AL447" i="13" s="1"/>
  <c r="AM447" i="13" s="1"/>
  <c r="AM440" i="13"/>
  <c r="AK430" i="13"/>
  <c r="AL430" i="13" s="1"/>
  <c r="AM430" i="13" s="1"/>
  <c r="AK891" i="13"/>
  <c r="AL891" i="13" s="1"/>
  <c r="AM891" i="13" s="1"/>
  <c r="AK878" i="13"/>
  <c r="AL878" i="13" s="1"/>
  <c r="AM878" i="13" s="1"/>
  <c r="AK874" i="13"/>
  <c r="AL874" i="13" s="1"/>
  <c r="AK861" i="13"/>
  <c r="AL861" i="13" s="1"/>
  <c r="AM861" i="13" s="1"/>
  <c r="AK829" i="13"/>
  <c r="AL829" i="13" s="1"/>
  <c r="AM829" i="13" s="1"/>
  <c r="AK812" i="13"/>
  <c r="AL812" i="13" s="1"/>
  <c r="AM812" i="13" s="1"/>
  <c r="AK765" i="13"/>
  <c r="AL765" i="13" s="1"/>
  <c r="AK725" i="13"/>
  <c r="AL725" i="13" s="1"/>
  <c r="AM725" i="13" s="1"/>
  <c r="AK709" i="13"/>
  <c r="AL709" i="13" s="1"/>
  <c r="AM709" i="13" s="1"/>
  <c r="AK697" i="13"/>
  <c r="AL697" i="13" s="1"/>
  <c r="AM697" i="13" s="1"/>
  <c r="AK692" i="13"/>
  <c r="AL692" i="13" s="1"/>
  <c r="AM692" i="13" s="1"/>
  <c r="AK681" i="13"/>
  <c r="AL681" i="13" s="1"/>
  <c r="AM681" i="13" s="1"/>
  <c r="AK676" i="13"/>
  <c r="AL676" i="13" s="1"/>
  <c r="AM676" i="13" s="1"/>
  <c r="AK672" i="13"/>
  <c r="AL672" i="13" s="1"/>
  <c r="AM672" i="13" s="1"/>
  <c r="AK665" i="13"/>
  <c r="AL665" i="13" s="1"/>
  <c r="AK660" i="13"/>
  <c r="AL660" i="13" s="1"/>
  <c r="AM660" i="13" s="1"/>
  <c r="AK655" i="13"/>
  <c r="AL655" i="13" s="1"/>
  <c r="AM655" i="13" s="1"/>
  <c r="AK640" i="13"/>
  <c r="AL640" i="13" s="1"/>
  <c r="AJ606" i="13"/>
  <c r="AK606" i="13" s="1"/>
  <c r="AL606" i="13" s="1"/>
  <c r="AJ601" i="13"/>
  <c r="AK601" i="13" s="1"/>
  <c r="AL601" i="13" s="1"/>
  <c r="AM601" i="13" s="1"/>
  <c r="AK592" i="13"/>
  <c r="AL592" i="13" s="1"/>
  <c r="AJ576" i="13"/>
  <c r="AK576" i="13" s="1"/>
  <c r="AL576" i="13" s="1"/>
  <c r="AJ514" i="13"/>
  <c r="AK514" i="13" s="1"/>
  <c r="AL514" i="13" s="1"/>
  <c r="AM514" i="13" s="1"/>
  <c r="AK505" i="13"/>
  <c r="AL505" i="13" s="1"/>
  <c r="AM505" i="13" s="1"/>
  <c r="AJ504" i="13"/>
  <c r="AK504" i="13" s="1"/>
  <c r="AL504" i="13" s="1"/>
  <c r="AM504" i="13" s="1"/>
  <c r="AJ491" i="13"/>
  <c r="AK491" i="13" s="1"/>
  <c r="AL491" i="13" s="1"/>
  <c r="AM491" i="13" s="1"/>
  <c r="AJ456" i="13"/>
  <c r="AK456" i="13" s="1"/>
  <c r="AL456" i="13" s="1"/>
  <c r="AM456" i="13" s="1"/>
  <c r="AJ451" i="13"/>
  <c r="AK451" i="13" s="1"/>
  <c r="AL451" i="13" s="1"/>
  <c r="AM451" i="13" s="1"/>
  <c r="AK446" i="13"/>
  <c r="AL446" i="13" s="1"/>
  <c r="AJ440" i="13"/>
  <c r="AK440" i="13" s="1"/>
  <c r="AL440" i="13" s="1"/>
  <c r="AJ909" i="13"/>
  <c r="AK909" i="13" s="1"/>
  <c r="AL909" i="13" s="1"/>
  <c r="AM909" i="13" s="1"/>
  <c r="AJ900" i="13"/>
  <c r="AK900" i="13" s="1"/>
  <c r="AL900" i="13" s="1"/>
  <c r="AM900" i="13" s="1"/>
  <c r="AJ896" i="13"/>
  <c r="AK896" i="13" s="1"/>
  <c r="AL896" i="13" s="1"/>
  <c r="AJ883" i="13"/>
  <c r="AK883" i="13" s="1"/>
  <c r="AL883" i="13" s="1"/>
  <c r="AM879" i="13"/>
  <c r="AJ870" i="13"/>
  <c r="AK870" i="13" s="1"/>
  <c r="AL870" i="13" s="1"/>
  <c r="AM870" i="13" s="1"/>
  <c r="AJ866" i="13"/>
  <c r="AK866" i="13" s="1"/>
  <c r="AL866" i="13" s="1"/>
  <c r="AJ841" i="13"/>
  <c r="AK841" i="13" s="1"/>
  <c r="AL841" i="13" s="1"/>
  <c r="AJ836" i="13"/>
  <c r="AK836" i="13" s="1"/>
  <c r="AL836" i="13" s="1"/>
  <c r="AM824" i="13"/>
  <c r="AJ823" i="13"/>
  <c r="AK823" i="13" s="1"/>
  <c r="AL823" i="13" s="1"/>
  <c r="AM823" i="13" s="1"/>
  <c r="AJ813" i="13"/>
  <c r="AK813" i="13" s="1"/>
  <c r="AL813" i="13" s="1"/>
  <c r="AM813" i="13" s="1"/>
  <c r="AJ807" i="13"/>
  <c r="AK807" i="13" s="1"/>
  <c r="AL807" i="13" s="1"/>
  <c r="AM807" i="13" s="1"/>
  <c r="AJ790" i="13"/>
  <c r="AJ777" i="13"/>
  <c r="AK777" i="13" s="1"/>
  <c r="AL777" i="13" s="1"/>
  <c r="AJ772" i="13"/>
  <c r="AK772" i="13" s="1"/>
  <c r="AL772" i="13" s="1"/>
  <c r="AM760" i="13"/>
  <c r="AJ759" i="13"/>
  <c r="AK759" i="13" s="1"/>
  <c r="AL759" i="13" s="1"/>
  <c r="AM759" i="13" s="1"/>
  <c r="AJ748" i="13"/>
  <c r="AK748" i="13" s="1"/>
  <c r="AL748" i="13" s="1"/>
  <c r="AJ742" i="13"/>
  <c r="AK742" i="13" s="1"/>
  <c r="AL742" i="13" s="1"/>
  <c r="AJ737" i="13"/>
  <c r="AK737" i="13" s="1"/>
  <c r="AL737" i="13" s="1"/>
  <c r="AJ717" i="13"/>
  <c r="AK717" i="13" s="1"/>
  <c r="AL717" i="13" s="1"/>
  <c r="AM717" i="13" s="1"/>
  <c r="AJ711" i="13"/>
  <c r="AK711" i="13" s="1"/>
  <c r="AL711" i="13" s="1"/>
  <c r="AK704" i="13"/>
  <c r="AL704" i="13" s="1"/>
  <c r="AM704" i="13" s="1"/>
  <c r="AJ687" i="13"/>
  <c r="AK687" i="13" s="1"/>
  <c r="AL687" i="13" s="1"/>
  <c r="AM682" i="13"/>
  <c r="AJ671" i="13"/>
  <c r="AK671" i="13" s="1"/>
  <c r="AL671" i="13" s="1"/>
  <c r="AJ656" i="13"/>
  <c r="AK656" i="13" s="1"/>
  <c r="AL656" i="13" s="1"/>
  <c r="AM656" i="13" s="1"/>
  <c r="AJ650" i="13"/>
  <c r="AK650" i="13" s="1"/>
  <c r="AL650" i="13" s="1"/>
  <c r="AJ645" i="13"/>
  <c r="AK645" i="13" s="1"/>
  <c r="AL645" i="13" s="1"/>
  <c r="AM645" i="13" s="1"/>
  <c r="AJ635" i="13"/>
  <c r="AK635" i="13" s="1"/>
  <c r="AL635" i="13" s="1"/>
  <c r="AJ628" i="13"/>
  <c r="AK628" i="13" s="1"/>
  <c r="AL628" i="13" s="1"/>
  <c r="AM628" i="13" s="1"/>
  <c r="AJ617" i="13"/>
  <c r="AK617" i="13" s="1"/>
  <c r="AL617" i="13" s="1"/>
  <c r="AM617" i="13" s="1"/>
  <c r="AJ612" i="13"/>
  <c r="AK612" i="13" s="1"/>
  <c r="AL612" i="13" s="1"/>
  <c r="AM612" i="13" s="1"/>
  <c r="AJ608" i="13"/>
  <c r="AJ596" i="13"/>
  <c r="AK596" i="13" s="1"/>
  <c r="AL596" i="13" s="1"/>
  <c r="AM596" i="13" s="1"/>
  <c r="AJ571" i="13"/>
  <c r="AJ561" i="13"/>
  <c r="AK561" i="13" s="1"/>
  <c r="AL561" i="13" s="1"/>
  <c r="AM561" i="13" s="1"/>
  <c r="AJ555" i="13"/>
  <c r="AJ542" i="13"/>
  <c r="AK542" i="13" s="1"/>
  <c r="AL542" i="13" s="1"/>
  <c r="AJ531" i="13"/>
  <c r="AM508" i="13"/>
  <c r="AN508" i="13" s="1"/>
  <c r="AJ499" i="13"/>
  <c r="AK499" i="13" s="1"/>
  <c r="AL499" i="13" s="1"/>
  <c r="AM499" i="13" s="1"/>
  <c r="AK487" i="13"/>
  <c r="AL487" i="13" s="1"/>
  <c r="AM487" i="13" s="1"/>
  <c r="AJ480" i="13"/>
  <c r="AK480" i="13" s="1"/>
  <c r="AL480" i="13" s="1"/>
  <c r="AM480" i="13" s="1"/>
  <c r="AK471" i="13"/>
  <c r="AL471" i="13" s="1"/>
  <c r="AM471" i="13" s="1"/>
  <c r="AJ464" i="13"/>
  <c r="AK464" i="13" s="1"/>
  <c r="AL464" i="13" s="1"/>
  <c r="AM464" i="13" s="1"/>
  <c r="AM460" i="13"/>
  <c r="AN460" i="13" s="1"/>
  <c r="AJ457" i="13"/>
  <c r="AK457" i="13" s="1"/>
  <c r="AL457" i="13" s="1"/>
  <c r="AM457" i="13" s="1"/>
  <c r="AJ441" i="13"/>
  <c r="AK441" i="13" s="1"/>
  <c r="AL441" i="13" s="1"/>
  <c r="AM441" i="13" s="1"/>
  <c r="AK437" i="13"/>
  <c r="AL437" i="13" s="1"/>
  <c r="AM437" i="13" s="1"/>
  <c r="AK418" i="13"/>
  <c r="AL418" i="13" s="1"/>
  <c r="AM418" i="13" s="1"/>
  <c r="AK905" i="13"/>
  <c r="AL905" i="13" s="1"/>
  <c r="AM905" i="13" s="1"/>
  <c r="AJ901" i="13"/>
  <c r="AK901" i="13" s="1"/>
  <c r="AL901" i="13" s="1"/>
  <c r="AM901" i="13" s="1"/>
  <c r="AK892" i="13"/>
  <c r="AL892" i="13" s="1"/>
  <c r="AM892" i="13" s="1"/>
  <c r="AK888" i="13"/>
  <c r="AL888" i="13" s="1"/>
  <c r="AM888" i="13" s="1"/>
  <c r="AK875" i="13"/>
  <c r="AL875" i="13" s="1"/>
  <c r="AM875" i="13" s="1"/>
  <c r="AK862" i="13"/>
  <c r="AL862" i="13" s="1"/>
  <c r="AM862" i="13" s="1"/>
  <c r="AK855" i="13"/>
  <c r="AL855" i="13" s="1"/>
  <c r="AM855" i="13" s="1"/>
  <c r="AK847" i="13"/>
  <c r="AL847" i="13" s="1"/>
  <c r="AM847" i="13" s="1"/>
  <c r="AK796" i="13"/>
  <c r="AL796" i="13" s="1"/>
  <c r="AM796" i="13" s="1"/>
  <c r="AK783" i="13"/>
  <c r="AL783" i="13" s="1"/>
  <c r="AM783" i="13" s="1"/>
  <c r="AJ743" i="13"/>
  <c r="AK743" i="13" s="1"/>
  <c r="AL743" i="13" s="1"/>
  <c r="AJ723" i="13"/>
  <c r="AK723" i="13" s="1"/>
  <c r="AL723" i="13" s="1"/>
  <c r="AM723" i="13" s="1"/>
  <c r="AK698" i="13"/>
  <c r="AL698" i="13" s="1"/>
  <c r="AM698" i="13" s="1"/>
  <c r="AK693" i="13"/>
  <c r="AL693" i="13" s="1"/>
  <c r="AM693" i="13" s="1"/>
  <c r="AJ688" i="13"/>
  <c r="AK688" i="13" s="1"/>
  <c r="AL688" i="13" s="1"/>
  <c r="AM688" i="13" s="1"/>
  <c r="AK682" i="13"/>
  <c r="AL682" i="13" s="1"/>
  <c r="AK677" i="13"/>
  <c r="AL677" i="13" s="1"/>
  <c r="AM677" i="13" s="1"/>
  <c r="AK666" i="13"/>
  <c r="AL666" i="13" s="1"/>
  <c r="AM666" i="13" s="1"/>
  <c r="AK661" i="13"/>
  <c r="AL661" i="13" s="1"/>
  <c r="AM661" i="13" s="1"/>
  <c r="AK630" i="13"/>
  <c r="AL630" i="13" s="1"/>
  <c r="AM630" i="13" s="1"/>
  <c r="AJ589" i="13"/>
  <c r="AK589" i="13" s="1"/>
  <c r="AL589" i="13" s="1"/>
  <c r="AM589" i="13" s="1"/>
  <c r="AK577" i="13"/>
  <c r="AL577" i="13" s="1"/>
  <c r="AM577" i="13" s="1"/>
  <c r="AK524" i="13"/>
  <c r="AL524" i="13" s="1"/>
  <c r="AM524" i="13" s="1"/>
  <c r="AJ513" i="13"/>
  <c r="AK513" i="13" s="1"/>
  <c r="AL513" i="13" s="1"/>
  <c r="AM513" i="13" s="1"/>
  <c r="AK512" i="13"/>
  <c r="AL512" i="13" s="1"/>
  <c r="AM512" i="13" s="1"/>
  <c r="AK493" i="13"/>
  <c r="AL493" i="13" s="1"/>
  <c r="AK486" i="13"/>
  <c r="AL486" i="13" s="1"/>
  <c r="AM486" i="13" s="1"/>
  <c r="AJ481" i="13"/>
  <c r="AK481" i="13" s="1"/>
  <c r="AL481" i="13" s="1"/>
  <c r="AM481" i="13" s="1"/>
  <c r="AK475" i="13"/>
  <c r="AL475" i="13" s="1"/>
  <c r="AM475" i="13" s="1"/>
  <c r="AK470" i="13"/>
  <c r="AL470" i="13" s="1"/>
  <c r="AM470" i="13" s="1"/>
  <c r="AJ465" i="13"/>
  <c r="AK465" i="13" s="1"/>
  <c r="AL465" i="13" s="1"/>
  <c r="AM465" i="13" s="1"/>
  <c r="AM376" i="13"/>
  <c r="AJ376" i="13"/>
  <c r="AK376" i="13" s="1"/>
  <c r="AL376" i="13" s="1"/>
  <c r="AJ429" i="13"/>
  <c r="AK429" i="13" s="1"/>
  <c r="AL429" i="13" s="1"/>
  <c r="AM429" i="13" s="1"/>
  <c r="AK422" i="13"/>
  <c r="AL422" i="13" s="1"/>
  <c r="AM422" i="13" s="1"/>
  <c r="AK404" i="13"/>
  <c r="AL404" i="13" s="1"/>
  <c r="AJ389" i="13"/>
  <c r="AK389" i="13" s="1"/>
  <c r="AL389" i="13" s="1"/>
  <c r="AM389" i="13" s="1"/>
  <c r="AK388" i="13"/>
  <c r="AL388" i="13" s="1"/>
  <c r="AK383" i="13"/>
  <c r="AL383" i="13" s="1"/>
  <c r="AM383" i="13" s="1"/>
  <c r="AK374" i="13"/>
  <c r="AL374" i="13" s="1"/>
  <c r="AM374" i="13" s="1"/>
  <c r="AJ365" i="13"/>
  <c r="AK365" i="13" s="1"/>
  <c r="AL365" i="13" s="1"/>
  <c r="AM365" i="13" s="1"/>
  <c r="AK345" i="13"/>
  <c r="AL345" i="13" s="1"/>
  <c r="AJ341" i="13"/>
  <c r="AK341" i="13" s="1"/>
  <c r="AL341" i="13" s="1"/>
  <c r="AM341" i="13" s="1"/>
  <c r="AM303" i="13"/>
  <c r="AM290" i="13"/>
  <c r="AK289" i="13"/>
  <c r="AL289" i="13" s="1"/>
  <c r="AM289" i="13" s="1"/>
  <c r="AJ284" i="13"/>
  <c r="AK284" i="13" s="1"/>
  <c r="AL284" i="13" s="1"/>
  <c r="AK281" i="13"/>
  <c r="AL281" i="13" s="1"/>
  <c r="AM281" i="13" s="1"/>
  <c r="AK267" i="13"/>
  <c r="AL267" i="13" s="1"/>
  <c r="AK234" i="13"/>
  <c r="AL234" i="13" s="1"/>
  <c r="AM234" i="13" s="1"/>
  <c r="AJ214" i="13"/>
  <c r="AK214" i="13" s="1"/>
  <c r="AL214" i="13" s="1"/>
  <c r="AK202" i="13"/>
  <c r="AL202" i="13" s="1"/>
  <c r="AM202" i="13" s="1"/>
  <c r="AK162" i="13"/>
  <c r="AL162" i="13" s="1"/>
  <c r="AM162" i="13" s="1"/>
  <c r="AK151" i="13"/>
  <c r="AL151" i="13" s="1"/>
  <c r="AJ142" i="13"/>
  <c r="AK129" i="13"/>
  <c r="AL129" i="13" s="1"/>
  <c r="AM129" i="13" s="1"/>
  <c r="AK123" i="13"/>
  <c r="AL123" i="13" s="1"/>
  <c r="AM123" i="13" s="1"/>
  <c r="AK110" i="13"/>
  <c r="AL110" i="13" s="1"/>
  <c r="AM110" i="13" s="1"/>
  <c r="AK99" i="13"/>
  <c r="AL99" i="13" s="1"/>
  <c r="AM99" i="13" s="1"/>
  <c r="AK65" i="13"/>
  <c r="AL65" i="13" s="1"/>
  <c r="AM65" i="13" s="1"/>
  <c r="AK409" i="13"/>
  <c r="AL409" i="13" s="1"/>
  <c r="AK402" i="13"/>
  <c r="AL402" i="13" s="1"/>
  <c r="AM402" i="13" s="1"/>
  <c r="AM400" i="13"/>
  <c r="AK399" i="13"/>
  <c r="AL399" i="13" s="1"/>
  <c r="AM399" i="13" s="1"/>
  <c r="AK386" i="13"/>
  <c r="AL386" i="13" s="1"/>
  <c r="AM386" i="13" s="1"/>
  <c r="AM384" i="13"/>
  <c r="AK362" i="13"/>
  <c r="AL362" i="13" s="1"/>
  <c r="AM362" i="13" s="1"/>
  <c r="AK359" i="13"/>
  <c r="AL359" i="13" s="1"/>
  <c r="AM359" i="13" s="1"/>
  <c r="AK355" i="13"/>
  <c r="AL355" i="13" s="1"/>
  <c r="AK352" i="13"/>
  <c r="AL352" i="13" s="1"/>
  <c r="AK337" i="13"/>
  <c r="AL337" i="13" s="1"/>
  <c r="AM337" i="13" s="1"/>
  <c r="AK323" i="13"/>
  <c r="AL323" i="13" s="1"/>
  <c r="AK318" i="13"/>
  <c r="AL318" i="13" s="1"/>
  <c r="AM318" i="13" s="1"/>
  <c r="AK304" i="13"/>
  <c r="AL304" i="13" s="1"/>
  <c r="AM298" i="13"/>
  <c r="AK297" i="13"/>
  <c r="AL297" i="13" s="1"/>
  <c r="AM297" i="13" s="1"/>
  <c r="AK275" i="13"/>
  <c r="AL275" i="13" s="1"/>
  <c r="AK269" i="13"/>
  <c r="AL269" i="13" s="1"/>
  <c r="AM269" i="13" s="1"/>
  <c r="AJ259" i="13"/>
  <c r="AK259" i="13" s="1"/>
  <c r="AL259" i="13" s="1"/>
  <c r="AJ251" i="13"/>
  <c r="AK251" i="13" s="1"/>
  <c r="AL251" i="13" s="1"/>
  <c r="AJ243" i="13"/>
  <c r="AK243" i="13" s="1"/>
  <c r="AL243" i="13" s="1"/>
  <c r="AK225" i="13"/>
  <c r="AL225" i="13" s="1"/>
  <c r="AM225" i="13" s="1"/>
  <c r="AJ224" i="13"/>
  <c r="AK224" i="13" s="1"/>
  <c r="AL224" i="13" s="1"/>
  <c r="AM224" i="13" s="1"/>
  <c r="AJ210" i="13"/>
  <c r="AK210" i="13" s="1"/>
  <c r="AL210" i="13" s="1"/>
  <c r="AM210" i="13" s="1"/>
  <c r="AJ191" i="13"/>
  <c r="AK191" i="13" s="1"/>
  <c r="AL191" i="13" s="1"/>
  <c r="AJ175" i="13"/>
  <c r="AK175" i="13" s="1"/>
  <c r="AL175" i="13" s="1"/>
  <c r="AJ157" i="13"/>
  <c r="AK157" i="13" s="1"/>
  <c r="AL157" i="13" s="1"/>
  <c r="AM157" i="13" s="1"/>
  <c r="AJ146" i="13"/>
  <c r="AK146" i="13" s="1"/>
  <c r="AL146" i="13" s="1"/>
  <c r="AM146" i="13" s="1"/>
  <c r="AJ140" i="13"/>
  <c r="AK140" i="13" s="1"/>
  <c r="AL140" i="13" s="1"/>
  <c r="AM140" i="13" s="1"/>
  <c r="AJ118" i="13"/>
  <c r="AK118" i="13" s="1"/>
  <c r="AL118" i="13" s="1"/>
  <c r="AM118" i="13" s="1"/>
  <c r="AJ105" i="13"/>
  <c r="AK105" i="13" s="1"/>
  <c r="AL105" i="13" s="1"/>
  <c r="AM105" i="13" s="1"/>
  <c r="AJ94" i="13"/>
  <c r="AK94" i="13" s="1"/>
  <c r="AL94" i="13" s="1"/>
  <c r="AM94" i="13" s="1"/>
  <c r="AJ88" i="13"/>
  <c r="AK88" i="13" s="1"/>
  <c r="AL88" i="13" s="1"/>
  <c r="AJ72" i="13"/>
  <c r="AK72" i="13" s="1"/>
  <c r="AL72" i="13" s="1"/>
  <c r="AJ25" i="13"/>
  <c r="AK25" i="13" s="1"/>
  <c r="AL25" i="13" s="1"/>
  <c r="AM25" i="13" s="1"/>
  <c r="AJ14" i="13"/>
  <c r="AK14" i="13" s="1"/>
  <c r="AL14" i="13" s="1"/>
  <c r="AM14" i="13" s="1"/>
  <c r="AJ9" i="13"/>
  <c r="AK9" i="13" s="1"/>
  <c r="AL9" i="13" s="1"/>
  <c r="AJ423" i="13"/>
  <c r="AK423" i="13" s="1"/>
  <c r="AL423" i="13" s="1"/>
  <c r="AM423" i="13" s="1"/>
  <c r="AJ414" i="13"/>
  <c r="AJ380" i="13"/>
  <c r="AK380" i="13" s="1"/>
  <c r="AL380" i="13" s="1"/>
  <c r="AJ375" i="13"/>
  <c r="AK375" i="13" s="1"/>
  <c r="AL375" i="13" s="1"/>
  <c r="AM375" i="13" s="1"/>
  <c r="AJ338" i="13"/>
  <c r="AK338" i="13" s="1"/>
  <c r="AL338" i="13" s="1"/>
  <c r="AM338" i="13" s="1"/>
  <c r="AM319" i="13"/>
  <c r="AJ310" i="13"/>
  <c r="AK310" i="13" s="1"/>
  <c r="AL310" i="13" s="1"/>
  <c r="AM310" i="13" s="1"/>
  <c r="AJ291" i="13"/>
  <c r="AK291" i="13" s="1"/>
  <c r="AL291" i="13" s="1"/>
  <c r="AJ285" i="13"/>
  <c r="AK285" i="13" s="1"/>
  <c r="AL285" i="13" s="1"/>
  <c r="AM285" i="13" s="1"/>
  <c r="AJ283" i="13"/>
  <c r="AK283" i="13" s="1"/>
  <c r="AL283" i="13" s="1"/>
  <c r="AJ277" i="13"/>
  <c r="AK277" i="13" s="1"/>
  <c r="AL277" i="13" s="1"/>
  <c r="AM277" i="13" s="1"/>
  <c r="AJ261" i="13"/>
  <c r="AJ253" i="13"/>
  <c r="AJ245" i="13"/>
  <c r="AJ237" i="13"/>
  <c r="AJ218" i="13"/>
  <c r="AK218" i="13" s="1"/>
  <c r="AL218" i="13" s="1"/>
  <c r="AM218" i="13" s="1"/>
  <c r="AJ186" i="13"/>
  <c r="AK186" i="13" s="1"/>
  <c r="AL186" i="13" s="1"/>
  <c r="AM186" i="13" s="1"/>
  <c r="AJ181" i="13"/>
  <c r="AK181" i="13" s="1"/>
  <c r="AL181" i="13" s="1"/>
  <c r="AM181" i="13" s="1"/>
  <c r="AM171" i="13"/>
  <c r="AJ170" i="13"/>
  <c r="AK170" i="13" s="1"/>
  <c r="AL170" i="13" s="1"/>
  <c r="AM170" i="13" s="1"/>
  <c r="AM158" i="13"/>
  <c r="AJ152" i="13"/>
  <c r="AK152" i="13" s="1"/>
  <c r="AL152" i="13" s="1"/>
  <c r="AM152" i="13" s="1"/>
  <c r="AJ136" i="13"/>
  <c r="AK136" i="13" s="1"/>
  <c r="AL136" i="13" s="1"/>
  <c r="AM131" i="13"/>
  <c r="AJ112" i="13"/>
  <c r="AK112" i="13" s="1"/>
  <c r="AL112" i="13" s="1"/>
  <c r="AJ83" i="13"/>
  <c r="AK83" i="13" s="1"/>
  <c r="AL83" i="13" s="1"/>
  <c r="AM83" i="13" s="1"/>
  <c r="AJ78" i="13"/>
  <c r="AK78" i="13" s="1"/>
  <c r="AL78" i="13" s="1"/>
  <c r="AM78" i="13" s="1"/>
  <c r="AJ56" i="13"/>
  <c r="AK56" i="13" s="1"/>
  <c r="AL56" i="13" s="1"/>
  <c r="AJ32" i="13"/>
  <c r="AK32" i="13" s="1"/>
  <c r="AL32" i="13" s="1"/>
  <c r="AM263" i="13"/>
  <c r="AK193" i="13"/>
  <c r="AL193" i="13" s="1"/>
  <c r="AM193" i="13" s="1"/>
  <c r="AK177" i="13"/>
  <c r="AL177" i="13" s="1"/>
  <c r="AM177" i="13" s="1"/>
  <c r="AM96" i="13"/>
  <c r="AJ425" i="13"/>
  <c r="AK425" i="13" s="1"/>
  <c r="AL425" i="13" s="1"/>
  <c r="AM425" i="13" s="1"/>
  <c r="AJ420" i="13"/>
  <c r="AK420" i="13" s="1"/>
  <c r="AL420" i="13" s="1"/>
  <c r="AJ415" i="13"/>
  <c r="AK415" i="13" s="1"/>
  <c r="AL415" i="13" s="1"/>
  <c r="AM415" i="13" s="1"/>
  <c r="AJ406" i="13"/>
  <c r="AK406" i="13" s="1"/>
  <c r="AL406" i="13" s="1"/>
  <c r="AM406" i="13" s="1"/>
  <c r="AK397" i="13"/>
  <c r="AL397" i="13" s="1"/>
  <c r="AM397" i="13" s="1"/>
  <c r="AJ372" i="13"/>
  <c r="AK372" i="13" s="1"/>
  <c r="AL372" i="13" s="1"/>
  <c r="AK357" i="13"/>
  <c r="AL357" i="13" s="1"/>
  <c r="AM357" i="13" s="1"/>
  <c r="AJ313" i="13"/>
  <c r="AK313" i="13" s="1"/>
  <c r="AL313" i="13" s="1"/>
  <c r="AM313" i="13" s="1"/>
  <c r="AJ286" i="13"/>
  <c r="AK286" i="13" s="1"/>
  <c r="AL286" i="13" s="1"/>
  <c r="AM286" i="13" s="1"/>
  <c r="AJ278" i="13"/>
  <c r="AK278" i="13" s="1"/>
  <c r="AL278" i="13" s="1"/>
  <c r="AM278" i="13" s="1"/>
  <c r="AM271" i="13"/>
  <c r="AJ264" i="13"/>
  <c r="AK264" i="13" s="1"/>
  <c r="AL264" i="13" s="1"/>
  <c r="AM264" i="13" s="1"/>
  <c r="AJ262" i="13"/>
  <c r="AK262" i="13" s="1"/>
  <c r="AL262" i="13" s="1"/>
  <c r="AJ254" i="13"/>
  <c r="AK254" i="13" s="1"/>
  <c r="AL254" i="13" s="1"/>
  <c r="AM254" i="13" s="1"/>
  <c r="AJ246" i="13"/>
  <c r="AK246" i="13" s="1"/>
  <c r="AL246" i="13" s="1"/>
  <c r="AM246" i="13" s="1"/>
  <c r="AJ238" i="13"/>
  <c r="AK238" i="13" s="1"/>
  <c r="AL238" i="13" s="1"/>
  <c r="AM238" i="13" s="1"/>
  <c r="AJ226" i="13"/>
  <c r="AJ205" i="13"/>
  <c r="AK205" i="13" s="1"/>
  <c r="AL205" i="13" s="1"/>
  <c r="AM205" i="13" s="1"/>
  <c r="AJ159" i="13"/>
  <c r="AK159" i="13" s="1"/>
  <c r="AL159" i="13" s="1"/>
  <c r="AJ137" i="13"/>
  <c r="AK137" i="13" s="1"/>
  <c r="AL137" i="13" s="1"/>
  <c r="AM137" i="13" s="1"/>
  <c r="AJ126" i="13"/>
  <c r="AK126" i="13" s="1"/>
  <c r="AL126" i="13" s="1"/>
  <c r="AM126" i="13" s="1"/>
  <c r="AJ120" i="13"/>
  <c r="AK120" i="13" s="1"/>
  <c r="AL120" i="13" s="1"/>
  <c r="AJ113" i="13"/>
  <c r="AK113" i="13" s="1"/>
  <c r="AL113" i="13" s="1"/>
  <c r="AM113" i="13" s="1"/>
  <c r="AJ102" i="13"/>
  <c r="AK102" i="13" s="1"/>
  <c r="AL102" i="13" s="1"/>
  <c r="AM102" i="13" s="1"/>
  <c r="AJ96" i="13"/>
  <c r="AK96" i="13" s="1"/>
  <c r="AL96" i="13" s="1"/>
  <c r="AJ62" i="13"/>
  <c r="AK62" i="13" s="1"/>
  <c r="AL62" i="13" s="1"/>
  <c r="AM62" i="13" s="1"/>
  <c r="AJ57" i="13"/>
  <c r="AK57" i="13" s="1"/>
  <c r="AL57" i="13" s="1"/>
  <c r="AM57" i="13" s="1"/>
  <c r="AJ40" i="13"/>
  <c r="AK40" i="13" s="1"/>
  <c r="AL40" i="13" s="1"/>
  <c r="AJ33" i="13"/>
  <c r="AK33" i="13" s="1"/>
  <c r="AL33" i="13" s="1"/>
  <c r="AM33" i="13" s="1"/>
  <c r="AJ22" i="13"/>
  <c r="AK22" i="13" s="1"/>
  <c r="AL22" i="13" s="1"/>
  <c r="AM22" i="13" s="1"/>
  <c r="AJ16" i="13"/>
  <c r="AK16" i="13" s="1"/>
  <c r="AL16" i="13" s="1"/>
  <c r="AJ454" i="13"/>
  <c r="AK454" i="13" s="1"/>
  <c r="AL454" i="13" s="1"/>
  <c r="AM454" i="13" s="1"/>
  <c r="AJ449" i="13"/>
  <c r="AK449" i="13" s="1"/>
  <c r="AL449" i="13" s="1"/>
  <c r="AM449" i="13" s="1"/>
  <c r="AJ431" i="13"/>
  <c r="AK431" i="13" s="1"/>
  <c r="AL431" i="13" s="1"/>
  <c r="AM431" i="13" s="1"/>
  <c r="AJ421" i="13"/>
  <c r="AK421" i="13" s="1"/>
  <c r="AL421" i="13" s="1"/>
  <c r="AM421" i="13" s="1"/>
  <c r="AM416" i="13"/>
  <c r="AJ391" i="13"/>
  <c r="AK391" i="13" s="1"/>
  <c r="AL391" i="13" s="1"/>
  <c r="AM391" i="13" s="1"/>
  <c r="AJ377" i="13"/>
  <c r="AK377" i="13" s="1"/>
  <c r="AL377" i="13" s="1"/>
  <c r="AJ373" i="13"/>
  <c r="AK373" i="13" s="1"/>
  <c r="AL373" i="13" s="1"/>
  <c r="AM373" i="13" s="1"/>
  <c r="AM368" i="13"/>
  <c r="AJ367" i="13"/>
  <c r="AK367" i="13" s="1"/>
  <c r="AL367" i="13" s="1"/>
  <c r="AM367" i="13" s="1"/>
  <c r="AJ348" i="13"/>
  <c r="AK348" i="13" s="1"/>
  <c r="AL348" i="13" s="1"/>
  <c r="AJ343" i="13"/>
  <c r="AK343" i="13" s="1"/>
  <c r="AL343" i="13" s="1"/>
  <c r="AM343" i="13" s="1"/>
  <c r="AJ334" i="13"/>
  <c r="AK334" i="13" s="1"/>
  <c r="AL334" i="13" s="1"/>
  <c r="AM334" i="13" s="1"/>
  <c r="AJ321" i="13"/>
  <c r="AK321" i="13" s="1"/>
  <c r="AL321" i="13" s="1"/>
  <c r="AM321" i="13" s="1"/>
  <c r="AM314" i="13"/>
  <c r="AJ301" i="13"/>
  <c r="AK301" i="13" s="1"/>
  <c r="AL301" i="13" s="1"/>
  <c r="AM301" i="13" s="1"/>
  <c r="AJ294" i="13"/>
  <c r="AK294" i="13" s="1"/>
  <c r="AL294" i="13" s="1"/>
  <c r="AM294" i="13" s="1"/>
  <c r="AM287" i="13"/>
  <c r="AM279" i="13"/>
  <c r="AJ272" i="13"/>
  <c r="AK272" i="13" s="1"/>
  <c r="AL272" i="13" s="1"/>
  <c r="AM272" i="13" s="1"/>
  <c r="AJ256" i="13"/>
  <c r="AJ248" i="13"/>
  <c r="AJ240" i="13"/>
  <c r="AK233" i="13"/>
  <c r="AL233" i="13" s="1"/>
  <c r="AM233" i="13" s="1"/>
  <c r="AJ232" i="13"/>
  <c r="AK232" i="13" s="1"/>
  <c r="AL232" i="13" s="1"/>
  <c r="AM232" i="13" s="1"/>
  <c r="AK215" i="13"/>
  <c r="AL215" i="13" s="1"/>
  <c r="AK207" i="13"/>
  <c r="AL207" i="13" s="1"/>
  <c r="AK201" i="13"/>
  <c r="AL201" i="13" s="1"/>
  <c r="AM201" i="13" s="1"/>
  <c r="AK183" i="13"/>
  <c r="AL183" i="13" s="1"/>
  <c r="AK165" i="13"/>
  <c r="AL165" i="13" s="1"/>
  <c r="AM165" i="13" s="1"/>
  <c r="AM155" i="13"/>
  <c r="AK154" i="13"/>
  <c r="AL154" i="13" s="1"/>
  <c r="AM154" i="13" s="1"/>
  <c r="AK149" i="13"/>
  <c r="AL149" i="13" s="1"/>
  <c r="AM149" i="13" s="1"/>
  <c r="AK143" i="13"/>
  <c r="AL143" i="13" s="1"/>
  <c r="AM143" i="13" s="1"/>
  <c r="AK91" i="13"/>
  <c r="AL91" i="13" s="1"/>
  <c r="AM91" i="13" s="1"/>
  <c r="AK80" i="13"/>
  <c r="AL80" i="13" s="1"/>
  <c r="AM64" i="13"/>
  <c r="AK46" i="13"/>
  <c r="AL46" i="13" s="1"/>
  <c r="AM46" i="13" s="1"/>
  <c r="AK11" i="13"/>
  <c r="AL11" i="13" s="1"/>
  <c r="AM11" i="13" s="1"/>
  <c r="AK353" i="13"/>
  <c r="AL353" i="13" s="1"/>
  <c r="AM344" i="13"/>
  <c r="AM295" i="13"/>
  <c r="AK280" i="13"/>
  <c r="AL280" i="13" s="1"/>
  <c r="AM280" i="13" s="1"/>
  <c r="AK265" i="13"/>
  <c r="AL265" i="13" s="1"/>
  <c r="AM265" i="13" s="1"/>
  <c r="AK194" i="13"/>
  <c r="AL194" i="13" s="1"/>
  <c r="AM194" i="13" s="1"/>
  <c r="AM179" i="13"/>
  <c r="AK178" i="13"/>
  <c r="AL178" i="13" s="1"/>
  <c r="AK173" i="13"/>
  <c r="AL173" i="13" s="1"/>
  <c r="AM173" i="13" s="1"/>
  <c r="AM150" i="13"/>
  <c r="AK128" i="13"/>
  <c r="AL128" i="13" s="1"/>
  <c r="AK115" i="13"/>
  <c r="AL115" i="13" s="1"/>
  <c r="AM115" i="13" s="1"/>
  <c r="AK86" i="13"/>
  <c r="AL86" i="13" s="1"/>
  <c r="AM86" i="13" s="1"/>
  <c r="AK75" i="13"/>
  <c r="AL75" i="13" s="1"/>
  <c r="AM75" i="13" s="1"/>
  <c r="AK64" i="13"/>
  <c r="AL64" i="13" s="1"/>
  <c r="AJ41" i="13"/>
  <c r="AK41" i="13" s="1"/>
  <c r="AL41" i="13" s="1"/>
  <c r="AM41" i="13" s="1"/>
  <c r="AJ35" i="13"/>
  <c r="AK35" i="13" s="1"/>
  <c r="AL35" i="13" s="1"/>
  <c r="AM35" i="13" s="1"/>
  <c r="AJ17" i="13"/>
  <c r="AK17" i="13" s="1"/>
  <c r="AL17" i="13" s="1"/>
  <c r="AM17" i="13" s="1"/>
  <c r="AJ438" i="13"/>
  <c r="AK438" i="13" s="1"/>
  <c r="AL438" i="13" s="1"/>
  <c r="AM438" i="13" s="1"/>
  <c r="AJ428" i="13"/>
  <c r="AK428" i="13" s="1"/>
  <c r="AL428" i="13" s="1"/>
  <c r="AJ417" i="13"/>
  <c r="AK417" i="13" s="1"/>
  <c r="AL417" i="13" s="1"/>
  <c r="AJ413" i="13"/>
  <c r="AK413" i="13" s="1"/>
  <c r="AL413" i="13" s="1"/>
  <c r="AM413" i="13" s="1"/>
  <c r="AM408" i="13"/>
  <c r="AJ398" i="13"/>
  <c r="AJ393" i="13"/>
  <c r="AK393" i="13" s="1"/>
  <c r="AL393" i="13" s="1"/>
  <c r="AJ369" i="13"/>
  <c r="AK369" i="13" s="1"/>
  <c r="AL369" i="13" s="1"/>
  <c r="AJ364" i="13"/>
  <c r="AK364" i="13" s="1"/>
  <c r="AL364" i="13" s="1"/>
  <c r="AJ358" i="13"/>
  <c r="AK358" i="13" s="1"/>
  <c r="AL358" i="13" s="1"/>
  <c r="AM358" i="13" s="1"/>
  <c r="AJ340" i="13"/>
  <c r="AK340" i="13" s="1"/>
  <c r="AL340" i="13" s="1"/>
  <c r="AJ336" i="13"/>
  <c r="AK336" i="13" s="1"/>
  <c r="AL336" i="13" s="1"/>
  <c r="AM336" i="13" s="1"/>
  <c r="AJ330" i="13"/>
  <c r="AK330" i="13" s="1"/>
  <c r="AL330" i="13" s="1"/>
  <c r="AM330" i="13" s="1"/>
  <c r="AJ317" i="13"/>
  <c r="AK317" i="13" s="1"/>
  <c r="AL317" i="13" s="1"/>
  <c r="AM317" i="13" s="1"/>
  <c r="AJ315" i="13"/>
  <c r="AK315" i="13" s="1"/>
  <c r="AL315" i="13" s="1"/>
  <c r="AJ302" i="13"/>
  <c r="AK302" i="13" s="1"/>
  <c r="AL302" i="13" s="1"/>
  <c r="AM302" i="13" s="1"/>
  <c r="AJ296" i="13"/>
  <c r="AJ273" i="13"/>
  <c r="AK273" i="13" s="1"/>
  <c r="AL273" i="13" s="1"/>
  <c r="AM273" i="13" s="1"/>
  <c r="AJ257" i="13"/>
  <c r="AK257" i="13" s="1"/>
  <c r="AL257" i="13" s="1"/>
  <c r="AM257" i="13" s="1"/>
  <c r="AJ249" i="13"/>
  <c r="AK249" i="13" s="1"/>
  <c r="AL249" i="13" s="1"/>
  <c r="AM249" i="13" s="1"/>
  <c r="AJ241" i="13"/>
  <c r="AK241" i="13" s="1"/>
  <c r="AL241" i="13" s="1"/>
  <c r="AM241" i="13" s="1"/>
  <c r="AK217" i="13"/>
  <c r="AL217" i="13" s="1"/>
  <c r="AM217" i="13" s="1"/>
  <c r="AJ216" i="13"/>
  <c r="AK216" i="13" s="1"/>
  <c r="AL216" i="13" s="1"/>
  <c r="AM216" i="13" s="1"/>
  <c r="AJ208" i="13"/>
  <c r="AK208" i="13" s="1"/>
  <c r="AL208" i="13" s="1"/>
  <c r="AM208" i="13" s="1"/>
  <c r="AJ189" i="13"/>
  <c r="AK189" i="13" s="1"/>
  <c r="AL189" i="13" s="1"/>
  <c r="AM189" i="13" s="1"/>
  <c r="AK185" i="13"/>
  <c r="AL185" i="13" s="1"/>
  <c r="AM185" i="13" s="1"/>
  <c r="AJ184" i="13"/>
  <c r="AK184" i="13" s="1"/>
  <c r="AL184" i="13" s="1"/>
  <c r="AM184" i="13" s="1"/>
  <c r="AJ167" i="13"/>
  <c r="AK167" i="13" s="1"/>
  <c r="AL167" i="13" s="1"/>
  <c r="AM167" i="13" s="1"/>
  <c r="AM151" i="13"/>
  <c r="AJ144" i="13"/>
  <c r="AK144" i="13" s="1"/>
  <c r="AL144" i="13" s="1"/>
  <c r="AM144" i="13" s="1"/>
  <c r="AJ134" i="13"/>
  <c r="AK134" i="13" s="1"/>
  <c r="AL134" i="13" s="1"/>
  <c r="AM134" i="13" s="1"/>
  <c r="AJ104" i="13"/>
  <c r="AK104" i="13" s="1"/>
  <c r="AL104" i="13" s="1"/>
  <c r="AJ81" i="13"/>
  <c r="AK81" i="13" s="1"/>
  <c r="AL81" i="13" s="1"/>
  <c r="AM81" i="13" s="1"/>
  <c r="AJ70" i="13"/>
  <c r="AK70" i="13" s="1"/>
  <c r="AL70" i="13" s="1"/>
  <c r="AJ59" i="13"/>
  <c r="AK59" i="13" s="1"/>
  <c r="AL59" i="13" s="1"/>
  <c r="AM59" i="13" s="1"/>
  <c r="AJ48" i="13"/>
  <c r="AK48" i="13" s="1"/>
  <c r="AL48" i="13" s="1"/>
  <c r="AM48" i="13" s="1"/>
  <c r="AJ24" i="13"/>
  <c r="AK24" i="13" s="1"/>
  <c r="AL24" i="13" s="1"/>
  <c r="AM24" i="13" s="1"/>
  <c r="AJ8" i="13"/>
  <c r="AK8" i="13" s="1"/>
  <c r="AL8" i="13" s="1"/>
  <c r="AM987" i="13"/>
  <c r="AM944" i="13"/>
  <c r="AM935" i="13"/>
  <c r="AM931" i="13"/>
  <c r="AM896" i="13"/>
  <c r="AM887" i="13"/>
  <c r="AM883" i="13"/>
  <c r="AM866" i="13"/>
  <c r="AM984" i="13"/>
  <c r="AM962" i="13"/>
  <c r="AM928" i="13"/>
  <c r="AM919" i="13"/>
  <c r="AM914" i="13"/>
  <c r="AM871" i="13"/>
  <c r="AM867" i="13"/>
  <c r="AM927" i="13"/>
  <c r="AM976" i="13"/>
  <c r="AM963" i="13"/>
  <c r="AM946" i="13"/>
  <c r="AM915" i="13"/>
  <c r="AM898" i="13"/>
  <c r="AM864" i="13"/>
  <c r="AM968" i="13"/>
  <c r="AM955" i="13"/>
  <c r="AM938" i="13"/>
  <c r="AM911" i="13"/>
  <c r="AM907" i="13"/>
  <c r="AM890" i="13"/>
  <c r="AM856" i="13"/>
  <c r="AM833" i="13"/>
  <c r="AM819" i="13"/>
  <c r="AK790" i="13"/>
  <c r="AL790" i="13" s="1"/>
  <c r="AM790" i="13" s="1"/>
  <c r="AM755" i="13"/>
  <c r="AM747" i="13"/>
  <c r="AM740" i="13"/>
  <c r="AJ981" i="13"/>
  <c r="AK981" i="13" s="1"/>
  <c r="AL981" i="13" s="1"/>
  <c r="AM981" i="13" s="1"/>
  <c r="AK854" i="13"/>
  <c r="AL854" i="13" s="1"/>
  <c r="AM854" i="13" s="1"/>
  <c r="AJ852" i="13"/>
  <c r="AK852" i="13" s="1"/>
  <c r="AL852" i="13" s="1"/>
  <c r="AM852" i="13" s="1"/>
  <c r="AM841" i="13"/>
  <c r="AJ833" i="13"/>
  <c r="AK833" i="13" s="1"/>
  <c r="AL833" i="13" s="1"/>
  <c r="AM827" i="13"/>
  <c r="AM820" i="13"/>
  <c r="AK787" i="13"/>
  <c r="AL787" i="13" s="1"/>
  <c r="AM787" i="13" s="1"/>
  <c r="AM784" i="13"/>
  <c r="AM777" i="13"/>
  <c r="AJ769" i="13"/>
  <c r="AK769" i="13" s="1"/>
  <c r="AL769" i="13" s="1"/>
  <c r="AM769" i="13" s="1"/>
  <c r="AM763" i="13"/>
  <c r="AM756" i="13"/>
  <c r="AM748" i="13"/>
  <c r="AM757" i="13"/>
  <c r="AM749" i="13"/>
  <c r="AK744" i="13"/>
  <c r="AL744" i="13" s="1"/>
  <c r="AM744" i="13" s="1"/>
  <c r="AM860" i="13"/>
  <c r="AM843" i="13"/>
  <c r="AM836" i="13"/>
  <c r="AK803" i="13"/>
  <c r="AL803" i="13" s="1"/>
  <c r="AJ793" i="13"/>
  <c r="AK793" i="13" s="1"/>
  <c r="AL793" i="13" s="1"/>
  <c r="AM793" i="13" s="1"/>
  <c r="AJ785" i="13"/>
  <c r="AK785" i="13" s="1"/>
  <c r="AL785" i="13" s="1"/>
  <c r="AM785" i="13" s="1"/>
  <c r="AM779" i="13"/>
  <c r="AM772" i="13"/>
  <c r="AM765" i="13"/>
  <c r="AK822" i="13"/>
  <c r="AL822" i="13" s="1"/>
  <c r="AM822" i="13" s="1"/>
  <c r="AJ801" i="13"/>
  <c r="AK801" i="13" s="1"/>
  <c r="AL801" i="13" s="1"/>
  <c r="AM801" i="13" s="1"/>
  <c r="AM773" i="13"/>
  <c r="AK758" i="13"/>
  <c r="AL758" i="13" s="1"/>
  <c r="AM758" i="13" s="1"/>
  <c r="AK750" i="13"/>
  <c r="AL750" i="13" s="1"/>
  <c r="AM750" i="13" s="1"/>
  <c r="AM743" i="13"/>
  <c r="AM737" i="13"/>
  <c r="AK830" i="13"/>
  <c r="AL830" i="13" s="1"/>
  <c r="AM830" i="13" s="1"/>
  <c r="AM816" i="13"/>
  <c r="AM795" i="13"/>
  <c r="AM781" i="13"/>
  <c r="AK766" i="13"/>
  <c r="AL766" i="13" s="1"/>
  <c r="AM766" i="13" s="1"/>
  <c r="AK846" i="13"/>
  <c r="AL846" i="13" s="1"/>
  <c r="AM846" i="13" s="1"/>
  <c r="AK838" i="13"/>
  <c r="AL838" i="13" s="1"/>
  <c r="AM838" i="13" s="1"/>
  <c r="AJ809" i="13"/>
  <c r="AK809" i="13" s="1"/>
  <c r="AL809" i="13" s="1"/>
  <c r="AM809" i="13" s="1"/>
  <c r="AM803" i="13"/>
  <c r="AK774" i="13"/>
  <c r="AL774" i="13" s="1"/>
  <c r="AM774" i="13" s="1"/>
  <c r="AM752" i="13"/>
  <c r="AM851" i="13"/>
  <c r="AM848" i="13"/>
  <c r="AK835" i="13"/>
  <c r="AL835" i="13" s="1"/>
  <c r="AM835" i="13" s="1"/>
  <c r="AM832" i="13"/>
  <c r="AM825" i="13"/>
  <c r="AJ817" i="13"/>
  <c r="AK817" i="13" s="1"/>
  <c r="AL817" i="13" s="1"/>
  <c r="AM817" i="13" s="1"/>
  <c r="AM811" i="13"/>
  <c r="AM804" i="13"/>
  <c r="AK782" i="13"/>
  <c r="AL782" i="13" s="1"/>
  <c r="AM782" i="13" s="1"/>
  <c r="AK771" i="13"/>
  <c r="AL771" i="13" s="1"/>
  <c r="AM771" i="13" s="1"/>
  <c r="AM768" i="13"/>
  <c r="AJ761" i="13"/>
  <c r="AK761" i="13" s="1"/>
  <c r="AL761" i="13" s="1"/>
  <c r="AM761" i="13" s="1"/>
  <c r="AJ753" i="13"/>
  <c r="AK753" i="13" s="1"/>
  <c r="AL753" i="13" s="1"/>
  <c r="AM753" i="13" s="1"/>
  <c r="AM734" i="13"/>
  <c r="AJ724" i="13"/>
  <c r="AK724" i="13" s="1"/>
  <c r="AL724" i="13" s="1"/>
  <c r="AM724" i="13" s="1"/>
  <c r="AM711" i="13"/>
  <c r="AJ700" i="13"/>
  <c r="AK700" i="13" s="1"/>
  <c r="AL700" i="13" s="1"/>
  <c r="AM700" i="13" s="1"/>
  <c r="AM687" i="13"/>
  <c r="AM671" i="13"/>
  <c r="AM650" i="13"/>
  <c r="AK735" i="13"/>
  <c r="AL735" i="13" s="1"/>
  <c r="AM735" i="13" s="1"/>
  <c r="AM726" i="13"/>
  <c r="AK713" i="13"/>
  <c r="AL713" i="13" s="1"/>
  <c r="AM713" i="13" s="1"/>
  <c r="AM702" i="13"/>
  <c r="AJ732" i="13"/>
  <c r="AK732" i="13" s="1"/>
  <c r="AL732" i="13" s="1"/>
  <c r="AM732" i="13" s="1"/>
  <c r="AM731" i="13"/>
  <c r="AM715" i="13"/>
  <c r="AM651" i="13"/>
  <c r="AK729" i="13"/>
  <c r="AL729" i="13" s="1"/>
  <c r="AM729" i="13" s="1"/>
  <c r="AJ727" i="13"/>
  <c r="AK727" i="13" s="1"/>
  <c r="AL727" i="13" s="1"/>
  <c r="AM727" i="13" s="1"/>
  <c r="AJ716" i="13"/>
  <c r="AK716" i="13" s="1"/>
  <c r="AL716" i="13" s="1"/>
  <c r="AM716" i="13" s="1"/>
  <c r="AJ703" i="13"/>
  <c r="AK703" i="13" s="1"/>
  <c r="AL703" i="13" s="1"/>
  <c r="AM703" i="13" s="1"/>
  <c r="AJ695" i="13"/>
  <c r="AK695" i="13" s="1"/>
  <c r="AL695" i="13" s="1"/>
  <c r="AM695" i="13" s="1"/>
  <c r="AM683" i="13"/>
  <c r="AM667" i="13"/>
  <c r="AM739" i="13"/>
  <c r="AM718" i="13"/>
  <c r="AK710" i="13"/>
  <c r="AL710" i="13" s="1"/>
  <c r="AM710" i="13" s="1"/>
  <c r="AK705" i="13"/>
  <c r="AL705" i="13" s="1"/>
  <c r="AM705" i="13" s="1"/>
  <c r="AK689" i="13"/>
  <c r="AL689" i="13" s="1"/>
  <c r="AM689" i="13" s="1"/>
  <c r="AM663" i="13"/>
  <c r="AM721" i="13"/>
  <c r="AM719" i="13"/>
  <c r="AM708" i="13"/>
  <c r="AM707" i="13"/>
  <c r="AM690" i="13"/>
  <c r="AM674" i="13"/>
  <c r="AM658" i="13"/>
  <c r="AM648" i="13"/>
  <c r="AK726" i="13"/>
  <c r="AL726" i="13" s="1"/>
  <c r="AK702" i="13"/>
  <c r="AL702" i="13" s="1"/>
  <c r="AM649" i="13"/>
  <c r="AM644" i="13"/>
  <c r="AM619" i="13"/>
  <c r="AK613" i="13"/>
  <c r="AL613" i="13" s="1"/>
  <c r="AM603" i="13"/>
  <c r="AM590" i="13"/>
  <c r="AK584" i="13"/>
  <c r="AL584" i="13" s="1"/>
  <c r="AM558" i="13"/>
  <c r="AM552" i="13"/>
  <c r="AM545" i="13"/>
  <c r="AJ538" i="13"/>
  <c r="AK538" i="13" s="1"/>
  <c r="AL538" i="13" s="1"/>
  <c r="AM538" i="13" s="1"/>
  <c r="AK531" i="13"/>
  <c r="AL531" i="13" s="1"/>
  <c r="AM531" i="13" s="1"/>
  <c r="AJ632" i="13"/>
  <c r="AK632" i="13" s="1"/>
  <c r="AL632" i="13" s="1"/>
  <c r="AM632" i="13" s="1"/>
  <c r="AK603" i="13"/>
  <c r="AL603" i="13" s="1"/>
  <c r="AM597" i="13"/>
  <c r="AM578" i="13"/>
  <c r="AK571" i="13"/>
  <c r="AL571" i="13" s="1"/>
  <c r="AM571" i="13" s="1"/>
  <c r="AM565" i="13"/>
  <c r="AK552" i="13"/>
  <c r="AL552" i="13" s="1"/>
  <c r="AK527" i="13"/>
  <c r="AL527" i="13" s="1"/>
  <c r="AM527" i="13" s="1"/>
  <c r="AK643" i="13"/>
  <c r="AL643" i="13" s="1"/>
  <c r="AJ624" i="13"/>
  <c r="AK624" i="13" s="1"/>
  <c r="AL624" i="13" s="1"/>
  <c r="AM624" i="13" s="1"/>
  <c r="AJ622" i="13"/>
  <c r="AK622" i="13" s="1"/>
  <c r="AL622" i="13" s="1"/>
  <c r="AM622" i="13" s="1"/>
  <c r="AM613" i="13"/>
  <c r="AK611" i="13"/>
  <c r="AL611" i="13" s="1"/>
  <c r="AM611" i="13" s="1"/>
  <c r="AJ598" i="13"/>
  <c r="AK598" i="13" s="1"/>
  <c r="AL598" i="13" s="1"/>
  <c r="AK579" i="13"/>
  <c r="AL579" i="13" s="1"/>
  <c r="AM579" i="13" s="1"/>
  <c r="AJ566" i="13"/>
  <c r="AK566" i="13" s="1"/>
  <c r="AL566" i="13" s="1"/>
  <c r="AM566" i="13" s="1"/>
  <c r="AK547" i="13"/>
  <c r="AL547" i="13" s="1"/>
  <c r="AM547" i="13" s="1"/>
  <c r="AM635" i="13"/>
  <c r="AK629" i="13"/>
  <c r="AL629" i="13" s="1"/>
  <c r="AM629" i="13" s="1"/>
  <c r="AM606" i="13"/>
  <c r="AK600" i="13"/>
  <c r="AL600" i="13" s="1"/>
  <c r="AM600" i="13" s="1"/>
  <c r="AM574" i="13"/>
  <c r="AK568" i="13"/>
  <c r="AL568" i="13" s="1"/>
  <c r="AM542" i="13"/>
  <c r="AJ616" i="13"/>
  <c r="AK616" i="13" s="1"/>
  <c r="AL616" i="13" s="1"/>
  <c r="AM616" i="13" s="1"/>
  <c r="AK587" i="13"/>
  <c r="AL587" i="13" s="1"/>
  <c r="AM587" i="13" s="1"/>
  <c r="AM581" i="13"/>
  <c r="AK555" i="13"/>
  <c r="AL555" i="13" s="1"/>
  <c r="AM555" i="13" s="1"/>
  <c r="AM549" i="13"/>
  <c r="AM535" i="13"/>
  <c r="AJ528" i="13"/>
  <c r="AK528" i="13" s="1"/>
  <c r="AL528" i="13" s="1"/>
  <c r="AM528" i="13" s="1"/>
  <c r="AJ522" i="13"/>
  <c r="AK522" i="13" s="1"/>
  <c r="AL522" i="13" s="1"/>
  <c r="AM522" i="13" s="1"/>
  <c r="AJ644" i="13"/>
  <c r="AK644" i="13" s="1"/>
  <c r="AL644" i="13" s="1"/>
  <c r="AM643" i="13"/>
  <c r="AM640" i="13"/>
  <c r="AJ638" i="13"/>
  <c r="AK638" i="13" s="1"/>
  <c r="AL638" i="13" s="1"/>
  <c r="AM638" i="13" s="1"/>
  <c r="AK608" i="13"/>
  <c r="AL608" i="13" s="1"/>
  <c r="AM595" i="13"/>
  <c r="AM576" i="13"/>
  <c r="AM544" i="13"/>
  <c r="AM537" i="13"/>
  <c r="AK627" i="13"/>
  <c r="AL627" i="13" s="1"/>
  <c r="AM627" i="13" s="1"/>
  <c r="AK595" i="13"/>
  <c r="AL595" i="13" s="1"/>
  <c r="AJ582" i="13"/>
  <c r="AK582" i="13" s="1"/>
  <c r="AL582" i="13" s="1"/>
  <c r="AM582" i="13" s="1"/>
  <c r="AK563" i="13"/>
  <c r="AL563" i="13" s="1"/>
  <c r="AM563" i="13" s="1"/>
  <c r="AJ550" i="13"/>
  <c r="AK550" i="13" s="1"/>
  <c r="AL550" i="13" s="1"/>
  <c r="AM550" i="13" s="1"/>
  <c r="AJ634" i="13"/>
  <c r="AK634" i="13" s="1"/>
  <c r="AL634" i="13" s="1"/>
  <c r="AJ626" i="13"/>
  <c r="AK626" i="13" s="1"/>
  <c r="AL626" i="13" s="1"/>
  <c r="AM626" i="13" s="1"/>
  <c r="AJ618" i="13"/>
  <c r="AK618" i="13" s="1"/>
  <c r="AL618" i="13" s="1"/>
  <c r="AM618" i="13" s="1"/>
  <c r="AJ610" i="13"/>
  <c r="AK610" i="13" s="1"/>
  <c r="AL610" i="13" s="1"/>
  <c r="AM610" i="13" s="1"/>
  <c r="AJ602" i="13"/>
  <c r="AK602" i="13" s="1"/>
  <c r="AL602" i="13" s="1"/>
  <c r="AM602" i="13" s="1"/>
  <c r="AJ594" i="13"/>
  <c r="AK594" i="13" s="1"/>
  <c r="AL594" i="13" s="1"/>
  <c r="AM594" i="13" s="1"/>
  <c r="AJ586" i="13"/>
  <c r="AK586" i="13" s="1"/>
  <c r="AL586" i="13" s="1"/>
  <c r="AM586" i="13" s="1"/>
  <c r="AJ578" i="13"/>
  <c r="AK578" i="13" s="1"/>
  <c r="AL578" i="13" s="1"/>
  <c r="AJ570" i="13"/>
  <c r="AK570" i="13" s="1"/>
  <c r="AL570" i="13" s="1"/>
  <c r="AM570" i="13" s="1"/>
  <c r="AJ562" i="13"/>
  <c r="AK562" i="13" s="1"/>
  <c r="AL562" i="13" s="1"/>
  <c r="AJ554" i="13"/>
  <c r="AK554" i="13" s="1"/>
  <c r="AL554" i="13" s="1"/>
  <c r="AM554" i="13" s="1"/>
  <c r="AJ546" i="13"/>
  <c r="AK546" i="13" s="1"/>
  <c r="AL546" i="13" s="1"/>
  <c r="AM546" i="13" s="1"/>
  <c r="AJ543" i="13"/>
  <c r="AK543" i="13" s="1"/>
  <c r="AL543" i="13" s="1"/>
  <c r="AM543" i="13" s="1"/>
  <c r="AJ533" i="13"/>
  <c r="AK533" i="13" s="1"/>
  <c r="AL533" i="13" s="1"/>
  <c r="AM533" i="13" s="1"/>
  <c r="AJ523" i="13"/>
  <c r="AK523" i="13" s="1"/>
  <c r="AL523" i="13" s="1"/>
  <c r="AM523" i="13" s="1"/>
  <c r="AJ220" i="13"/>
  <c r="AK220" i="13" s="1"/>
  <c r="AL220" i="13" s="1"/>
  <c r="AM220" i="13" s="1"/>
  <c r="AM482" i="13"/>
  <c r="AM461" i="13"/>
  <c r="AM444" i="13"/>
  <c r="AM608" i="13"/>
  <c r="AM592" i="13"/>
  <c r="AM584" i="13"/>
  <c r="AM568" i="13"/>
  <c r="AM521" i="13"/>
  <c r="AM517" i="13"/>
  <c r="AM506" i="13"/>
  <c r="AJ469" i="13"/>
  <c r="AK469" i="13" s="1"/>
  <c r="AL469" i="13" s="1"/>
  <c r="AM469" i="13" s="1"/>
  <c r="AJ453" i="13"/>
  <c r="AK453" i="13" s="1"/>
  <c r="AL453" i="13" s="1"/>
  <c r="AM453" i="13" s="1"/>
  <c r="AJ517" i="13"/>
  <c r="AK517" i="13" s="1"/>
  <c r="AL517" i="13" s="1"/>
  <c r="AM509" i="13"/>
  <c r="AJ477" i="13"/>
  <c r="AK477" i="13" s="1"/>
  <c r="AL477" i="13" s="1"/>
  <c r="AM477" i="13" s="1"/>
  <c r="AK466" i="13"/>
  <c r="AL466" i="13" s="1"/>
  <c r="AM466" i="13" s="1"/>
  <c r="AK450" i="13"/>
  <c r="AL450" i="13" s="1"/>
  <c r="AM450" i="13" s="1"/>
  <c r="AM439" i="13"/>
  <c r="AJ539" i="13"/>
  <c r="AK539" i="13" s="1"/>
  <c r="AL539" i="13" s="1"/>
  <c r="AM539" i="13" s="1"/>
  <c r="AM501" i="13"/>
  <c r="AM493" i="13"/>
  <c r="AJ485" i="13"/>
  <c r="AK485" i="13" s="1"/>
  <c r="AL485" i="13" s="1"/>
  <c r="AM485" i="13" s="1"/>
  <c r="AK474" i="13"/>
  <c r="AL474" i="13" s="1"/>
  <c r="AM474" i="13" s="1"/>
  <c r="AK458" i="13"/>
  <c r="AL458" i="13" s="1"/>
  <c r="AM458" i="13" s="1"/>
  <c r="AM428" i="13"/>
  <c r="AK414" i="13"/>
  <c r="AL414" i="13" s="1"/>
  <c r="AM414" i="13" s="1"/>
  <c r="AK382" i="13"/>
  <c r="AL382" i="13" s="1"/>
  <c r="AM382" i="13" s="1"/>
  <c r="AK350" i="13"/>
  <c r="AL350" i="13" s="1"/>
  <c r="AM350" i="13" s="1"/>
  <c r="AM446" i="13"/>
  <c r="AM435" i="13"/>
  <c r="AM432" i="13"/>
  <c r="AM409" i="13"/>
  <c r="AM396" i="13"/>
  <c r="AM377" i="13"/>
  <c r="AM371" i="13"/>
  <c r="AM364" i="13"/>
  <c r="AM345" i="13"/>
  <c r="AM333" i="13"/>
  <c r="AK329" i="13"/>
  <c r="AL329" i="13" s="1"/>
  <c r="AM329" i="13" s="1"/>
  <c r="AJ436" i="13"/>
  <c r="AK436" i="13" s="1"/>
  <c r="AL436" i="13" s="1"/>
  <c r="AM436" i="13" s="1"/>
  <c r="AM417" i="13"/>
  <c r="AM404" i="13"/>
  <c r="AM385" i="13"/>
  <c r="AM372" i="13"/>
  <c r="AM353" i="13"/>
  <c r="AM340" i="13"/>
  <c r="AK398" i="13"/>
  <c r="AL398" i="13" s="1"/>
  <c r="AM398" i="13" s="1"/>
  <c r="AM392" i="13"/>
  <c r="AK366" i="13"/>
  <c r="AL366" i="13" s="1"/>
  <c r="AM366" i="13" s="1"/>
  <c r="AM360" i="13"/>
  <c r="AK347" i="13"/>
  <c r="AL347" i="13" s="1"/>
  <c r="AM347" i="13" s="1"/>
  <c r="AM412" i="13"/>
  <c r="AM393" i="13"/>
  <c r="AM380" i="13"/>
  <c r="AM361" i="13"/>
  <c r="AM355" i="13"/>
  <c r="AM348" i="13"/>
  <c r="AJ427" i="13"/>
  <c r="AK427" i="13" s="1"/>
  <c r="AL427" i="13" s="1"/>
  <c r="AM427" i="13" s="1"/>
  <c r="AM420" i="13"/>
  <c r="AM401" i="13"/>
  <c r="AM369" i="13"/>
  <c r="AM356" i="13"/>
  <c r="AK306" i="13"/>
  <c r="AL306" i="13" s="1"/>
  <c r="AM306" i="13" s="1"/>
  <c r="AM283" i="13"/>
  <c r="AM275" i="13"/>
  <c r="AM267" i="13"/>
  <c r="AM258" i="13"/>
  <c r="AM242" i="13"/>
  <c r="AJ419" i="13"/>
  <c r="AK419" i="13" s="1"/>
  <c r="AL419" i="13" s="1"/>
  <c r="AM419" i="13" s="1"/>
  <c r="AJ411" i="13"/>
  <c r="AK411" i="13" s="1"/>
  <c r="AL411" i="13" s="1"/>
  <c r="AM411" i="13" s="1"/>
  <c r="AJ403" i="13"/>
  <c r="AK403" i="13" s="1"/>
  <c r="AL403" i="13" s="1"/>
  <c r="AM403" i="13" s="1"/>
  <c r="AJ395" i="13"/>
  <c r="AK395" i="13" s="1"/>
  <c r="AL395" i="13" s="1"/>
  <c r="AM395" i="13" s="1"/>
  <c r="AJ387" i="13"/>
  <c r="AK387" i="13" s="1"/>
  <c r="AL387" i="13" s="1"/>
  <c r="AM387" i="13" s="1"/>
  <c r="AJ379" i="13"/>
  <c r="AK379" i="13" s="1"/>
  <c r="AL379" i="13" s="1"/>
  <c r="AM379" i="13" s="1"/>
  <c r="AJ371" i="13"/>
  <c r="AK371" i="13" s="1"/>
  <c r="AL371" i="13" s="1"/>
  <c r="AJ363" i="13"/>
  <c r="AK363" i="13" s="1"/>
  <c r="AL363" i="13" s="1"/>
  <c r="AM363" i="13" s="1"/>
  <c r="AJ339" i="13"/>
  <c r="AK339" i="13" s="1"/>
  <c r="AL339" i="13" s="1"/>
  <c r="AM339" i="13" s="1"/>
  <c r="AJ332" i="13"/>
  <c r="AK332" i="13" s="1"/>
  <c r="AL332" i="13" s="1"/>
  <c r="AM332" i="13" s="1"/>
  <c r="AM323" i="13"/>
  <c r="AM315" i="13"/>
  <c r="AM304" i="13"/>
  <c r="AM259" i="13"/>
  <c r="AM251" i="13"/>
  <c r="AM243" i="13"/>
  <c r="AJ320" i="13"/>
  <c r="AK320" i="13" s="1"/>
  <c r="AL320" i="13" s="1"/>
  <c r="AM320" i="13" s="1"/>
  <c r="AK261" i="13"/>
  <c r="AL261" i="13" s="1"/>
  <c r="AM261" i="13" s="1"/>
  <c r="AK253" i="13"/>
  <c r="AL253" i="13" s="1"/>
  <c r="AM253" i="13" s="1"/>
  <c r="AK245" i="13"/>
  <c r="AL245" i="13" s="1"/>
  <c r="AM245" i="13" s="1"/>
  <c r="AK237" i="13"/>
  <c r="AL237" i="13" s="1"/>
  <c r="AM237" i="13" s="1"/>
  <c r="AK296" i="13"/>
  <c r="AL296" i="13" s="1"/>
  <c r="AM296" i="13" s="1"/>
  <c r="AK288" i="13"/>
  <c r="AL288" i="13" s="1"/>
  <c r="AM288" i="13" s="1"/>
  <c r="AJ172" i="13"/>
  <c r="AK172" i="13" s="1"/>
  <c r="AL172" i="13" s="1"/>
  <c r="AM172" i="13" s="1"/>
  <c r="AM335" i="13"/>
  <c r="AK309" i="13"/>
  <c r="AL309" i="13" s="1"/>
  <c r="AM309" i="13" s="1"/>
  <c r="AJ307" i="13"/>
  <c r="AK307" i="13" s="1"/>
  <c r="AL307" i="13" s="1"/>
  <c r="AM307" i="13" s="1"/>
  <c r="AM255" i="13"/>
  <c r="AM247" i="13"/>
  <c r="AM239" i="13"/>
  <c r="AJ328" i="13"/>
  <c r="AK328" i="13" s="1"/>
  <c r="AL328" i="13" s="1"/>
  <c r="AM328" i="13" s="1"/>
  <c r="AM327" i="13"/>
  <c r="AJ322" i="13"/>
  <c r="AK322" i="13" s="1"/>
  <c r="AL322" i="13" s="1"/>
  <c r="AM322" i="13" s="1"/>
  <c r="AM311" i="13"/>
  <c r="AK256" i="13"/>
  <c r="AL256" i="13" s="1"/>
  <c r="AM256" i="13" s="1"/>
  <c r="AK248" i="13"/>
  <c r="AL248" i="13" s="1"/>
  <c r="AM248" i="13" s="1"/>
  <c r="AK240" i="13"/>
  <c r="AL240" i="13" s="1"/>
  <c r="AM240" i="13" s="1"/>
  <c r="AJ228" i="13"/>
  <c r="AK228" i="13" s="1"/>
  <c r="AL228" i="13" s="1"/>
  <c r="AM228" i="13" s="1"/>
  <c r="AJ312" i="13"/>
  <c r="AK312" i="13" s="1"/>
  <c r="AL312" i="13" s="1"/>
  <c r="AM312" i="13" s="1"/>
  <c r="AM299" i="13"/>
  <c r="AM291" i="13"/>
  <c r="AM282" i="13"/>
  <c r="AM274" i="13"/>
  <c r="AM266" i="13"/>
  <c r="AJ180" i="13"/>
  <c r="AK180" i="13" s="1"/>
  <c r="AL180" i="13" s="1"/>
  <c r="AM180" i="13" s="1"/>
  <c r="AJ231" i="13"/>
  <c r="AK231" i="13" s="1"/>
  <c r="AL231" i="13" s="1"/>
  <c r="AM231" i="13" s="1"/>
  <c r="AJ229" i="13"/>
  <c r="AK229" i="13" s="1"/>
  <c r="AL229" i="13" s="1"/>
  <c r="AM229" i="13" s="1"/>
  <c r="AK226" i="13"/>
  <c r="AL226" i="13" s="1"/>
  <c r="AM226" i="13" s="1"/>
  <c r="AJ223" i="13"/>
  <c r="AK223" i="13" s="1"/>
  <c r="AL223" i="13" s="1"/>
  <c r="AM223" i="13" s="1"/>
  <c r="AJ221" i="13"/>
  <c r="AK221" i="13" s="1"/>
  <c r="AL221" i="13" s="1"/>
  <c r="AM221" i="13" s="1"/>
  <c r="AK209" i="13"/>
  <c r="AL209" i="13" s="1"/>
  <c r="AM209" i="13" s="1"/>
  <c r="AM207" i="13"/>
  <c r="AJ196" i="13"/>
  <c r="AK196" i="13" s="1"/>
  <c r="AL196" i="13" s="1"/>
  <c r="AM196" i="13" s="1"/>
  <c r="AM159" i="13"/>
  <c r="AJ188" i="13"/>
  <c r="AK188" i="13" s="1"/>
  <c r="AL188" i="13" s="1"/>
  <c r="AM188" i="13" s="1"/>
  <c r="AM174" i="13"/>
  <c r="AJ212" i="13"/>
  <c r="AK212" i="13" s="1"/>
  <c r="AL212" i="13" s="1"/>
  <c r="AM212" i="13"/>
  <c r="AM198" i="13"/>
  <c r="AM182" i="13"/>
  <c r="AM175" i="13"/>
  <c r="AM147" i="13"/>
  <c r="AK142" i="13"/>
  <c r="AL142" i="13" s="1"/>
  <c r="AM199" i="13"/>
  <c r="AJ148" i="13"/>
  <c r="AK148" i="13" s="1"/>
  <c r="AL148" i="13" s="1"/>
  <c r="AM148" i="13"/>
  <c r="AK230" i="13"/>
  <c r="AL230" i="13" s="1"/>
  <c r="AM230" i="13" s="1"/>
  <c r="AK222" i="13"/>
  <c r="AL222" i="13" s="1"/>
  <c r="AM222" i="13" s="1"/>
  <c r="AK206" i="13"/>
  <c r="AL206" i="13" s="1"/>
  <c r="AM206" i="13" s="1"/>
  <c r="AJ199" i="13"/>
  <c r="AK199" i="13" s="1"/>
  <c r="AL199" i="13" s="1"/>
  <c r="AM190" i="13"/>
  <c r="AM183" i="13"/>
  <c r="AM163" i="13"/>
  <c r="AJ156" i="13"/>
  <c r="AK156" i="13" s="1"/>
  <c r="AL156" i="13" s="1"/>
  <c r="AM156" i="13"/>
  <c r="AJ53" i="13"/>
  <c r="AK53" i="13" s="1"/>
  <c r="AL53" i="13" s="1"/>
  <c r="AM53" i="13" s="1"/>
  <c r="AM215" i="13"/>
  <c r="AJ204" i="13"/>
  <c r="AK204" i="13" s="1"/>
  <c r="AL204" i="13" s="1"/>
  <c r="AM204" i="13" s="1"/>
  <c r="AM191" i="13"/>
  <c r="AK166" i="13"/>
  <c r="AL166" i="13" s="1"/>
  <c r="AM166" i="13" s="1"/>
  <c r="AJ164" i="13"/>
  <c r="AK164" i="13" s="1"/>
  <c r="AL164" i="13" s="1"/>
  <c r="AM164" i="13" s="1"/>
  <c r="AK145" i="13"/>
  <c r="AL145" i="13" s="1"/>
  <c r="AM145" i="13" s="1"/>
  <c r="AK138" i="13"/>
  <c r="AL138" i="13" s="1"/>
  <c r="AJ139" i="13"/>
  <c r="AK139" i="13" s="1"/>
  <c r="AL139" i="13" s="1"/>
  <c r="AM139" i="13" s="1"/>
  <c r="AK130" i="13"/>
  <c r="AL130" i="13" s="1"/>
  <c r="AM130" i="13" s="1"/>
  <c r="AJ125" i="13"/>
  <c r="AK125" i="13" s="1"/>
  <c r="AL125" i="13" s="1"/>
  <c r="AM125" i="13"/>
  <c r="AM104" i="13"/>
  <c r="AK71" i="13"/>
  <c r="AL71" i="13" s="1"/>
  <c r="AM71" i="13" s="1"/>
  <c r="AJ61" i="13"/>
  <c r="AK61" i="13" s="1"/>
  <c r="AL61" i="13" s="1"/>
  <c r="AM61" i="13" s="1"/>
  <c r="AK42" i="13"/>
  <c r="AL42" i="13" s="1"/>
  <c r="AM42" i="13" s="1"/>
  <c r="AK34" i="13"/>
  <c r="AL34" i="13" s="1"/>
  <c r="AM34" i="13" s="1"/>
  <c r="AK10" i="13"/>
  <c r="AL10" i="13" s="1"/>
  <c r="AM10" i="13" s="1"/>
  <c r="AM138" i="13"/>
  <c r="AM112" i="13"/>
  <c r="AM98" i="13"/>
  <c r="AK79" i="13"/>
  <c r="AL79" i="13" s="1"/>
  <c r="AM79" i="13" s="1"/>
  <c r="AJ77" i="13"/>
  <c r="AK77" i="13" s="1"/>
  <c r="AL77" i="13" s="1"/>
  <c r="AM77" i="13" s="1"/>
  <c r="AJ69" i="13"/>
  <c r="AK69" i="13" s="1"/>
  <c r="AL69" i="13" s="1"/>
  <c r="AM69" i="13"/>
  <c r="AK50" i="13"/>
  <c r="AL50" i="13" s="1"/>
  <c r="AM50" i="13" s="1"/>
  <c r="AM40" i="13"/>
  <c r="AM32" i="13"/>
  <c r="AK7" i="13"/>
  <c r="AL7" i="13" s="1"/>
  <c r="AM7" i="13" s="1"/>
  <c r="AM114" i="13"/>
  <c r="AJ85" i="13"/>
  <c r="AK85" i="13" s="1"/>
  <c r="AL85" i="13" s="1"/>
  <c r="AM85" i="13" s="1"/>
  <c r="AM136" i="13"/>
  <c r="AJ133" i="13"/>
  <c r="AK133" i="13" s="1"/>
  <c r="AL133" i="13" s="1"/>
  <c r="AM133" i="13" s="1"/>
  <c r="AM128" i="13"/>
  <c r="AJ117" i="13"/>
  <c r="AK117" i="13" s="1"/>
  <c r="AL117" i="13" s="1"/>
  <c r="AM117" i="13"/>
  <c r="AK95" i="13"/>
  <c r="AL95" i="13" s="1"/>
  <c r="AM95" i="13" s="1"/>
  <c r="AJ93" i="13"/>
  <c r="AK93" i="13" s="1"/>
  <c r="AL93" i="13" s="1"/>
  <c r="AM93" i="13" s="1"/>
  <c r="AK74" i="13"/>
  <c r="AL74" i="13" s="1"/>
  <c r="AK66" i="13"/>
  <c r="AL66" i="13" s="1"/>
  <c r="AM66" i="13" s="1"/>
  <c r="AM56" i="13"/>
  <c r="AK15" i="13"/>
  <c r="AL15" i="13" s="1"/>
  <c r="AM15" i="13" s="1"/>
  <c r="AJ13" i="13"/>
  <c r="AK13" i="13" s="1"/>
  <c r="AL13" i="13" s="1"/>
  <c r="AM13" i="13"/>
  <c r="AK122" i="13"/>
  <c r="AL122" i="13" s="1"/>
  <c r="AM122" i="13" s="1"/>
  <c r="AJ101" i="13"/>
  <c r="AK101" i="13" s="1"/>
  <c r="AL101" i="13" s="1"/>
  <c r="AM101" i="13" s="1"/>
  <c r="AK82" i="13"/>
  <c r="AL82" i="13" s="1"/>
  <c r="AM82" i="13" s="1"/>
  <c r="AM72" i="13"/>
  <c r="AJ21" i="13"/>
  <c r="AK21" i="13" s="1"/>
  <c r="AL21" i="13" s="1"/>
  <c r="AM21" i="13"/>
  <c r="AK111" i="13"/>
  <c r="AL111" i="13" s="1"/>
  <c r="AM111" i="13" s="1"/>
  <c r="AJ109" i="13"/>
  <c r="AK109" i="13" s="1"/>
  <c r="AL109" i="13" s="1"/>
  <c r="AM109" i="13" s="1"/>
  <c r="AK90" i="13"/>
  <c r="AL90" i="13" s="1"/>
  <c r="AM90" i="13" s="1"/>
  <c r="AM80" i="13"/>
  <c r="AM58" i="13"/>
  <c r="AK39" i="13"/>
  <c r="AL39" i="13" s="1"/>
  <c r="AM39" i="13" s="1"/>
  <c r="AK31" i="13"/>
  <c r="AL31" i="13" s="1"/>
  <c r="AM31" i="13" s="1"/>
  <c r="AJ29" i="13"/>
  <c r="AK29" i="13" s="1"/>
  <c r="AL29" i="13" s="1"/>
  <c r="AM29" i="13" s="1"/>
  <c r="AM8" i="13"/>
  <c r="AM120" i="13"/>
  <c r="AM88" i="13"/>
  <c r="AM74" i="13"/>
  <c r="AK47" i="13"/>
  <c r="AL47" i="13" s="1"/>
  <c r="AM47" i="13" s="1"/>
  <c r="AJ45" i="13"/>
  <c r="AK45" i="13" s="1"/>
  <c r="AL45" i="13" s="1"/>
  <c r="AM45" i="13" s="1"/>
  <c r="AJ37" i="13"/>
  <c r="AK37" i="13" s="1"/>
  <c r="AL37" i="13" s="1"/>
  <c r="AM37" i="13" s="1"/>
  <c r="AM9" i="13"/>
  <c r="AN12" i="47"/>
  <c r="E11" i="47"/>
  <c r="AN12" i="45"/>
  <c r="E11" i="45"/>
  <c r="F11" i="45" s="1"/>
  <c r="A5" i="33"/>
  <c r="F5" i="33" s="1"/>
  <c r="A4" i="33"/>
  <c r="G4" i="33" s="1"/>
  <c r="C5" i="32"/>
  <c r="D5" i="32"/>
  <c r="E5" i="32"/>
  <c r="F5" i="32"/>
  <c r="C6" i="32"/>
  <c r="D6" i="32"/>
  <c r="E6" i="32"/>
  <c r="F6" i="32"/>
  <c r="C7" i="32"/>
  <c r="D7" i="32"/>
  <c r="E7" i="32"/>
  <c r="F7" i="32"/>
  <c r="F4" i="32"/>
  <c r="E4" i="32"/>
  <c r="D4" i="32"/>
  <c r="C4" i="32"/>
  <c r="M11" i="12"/>
  <c r="K11" i="12"/>
  <c r="J11" i="12"/>
  <c r="I11" i="12"/>
  <c r="G11" i="12"/>
  <c r="F11" i="12"/>
  <c r="E11" i="12"/>
  <c r="D11" i="12"/>
  <c r="E41" i="42"/>
  <c r="F41" i="42" s="1"/>
  <c r="G41" i="42" s="1"/>
  <c r="H41" i="42" s="1"/>
  <c r="I41" i="42" s="1"/>
  <c r="J41" i="42" s="1"/>
  <c r="K41" i="42" s="1"/>
  <c r="L41" i="42" s="1"/>
  <c r="M41" i="42" s="1"/>
  <c r="N41" i="42" s="1"/>
  <c r="O41" i="42" s="1"/>
  <c r="P41" i="42" s="1"/>
  <c r="Q41" i="42" s="1"/>
  <c r="R41" i="42" s="1"/>
  <c r="S41" i="42" s="1"/>
  <c r="T41" i="42" s="1"/>
  <c r="U41" i="42" s="1"/>
  <c r="V41" i="42" s="1"/>
  <c r="W41" i="42" s="1"/>
  <c r="X41" i="42" s="1"/>
  <c r="Y41" i="42" s="1"/>
  <c r="Z41" i="42" s="1"/>
  <c r="AA41" i="42" s="1"/>
  <c r="AB41" i="42" s="1"/>
  <c r="AC41" i="42" s="1"/>
  <c r="AD41" i="42" s="1"/>
  <c r="AE41" i="42" s="1"/>
  <c r="AF41" i="42" s="1"/>
  <c r="AG41" i="42" s="1"/>
  <c r="AH41" i="42" s="1"/>
  <c r="AI41" i="42" s="1"/>
  <c r="AJ41" i="42" s="1"/>
  <c r="AK41" i="42" s="1"/>
  <c r="AL41" i="42" s="1"/>
  <c r="AM41" i="42" s="1"/>
  <c r="E10" i="43"/>
  <c r="F10" i="43" s="1"/>
  <c r="E3" i="42"/>
  <c r="E6" i="42" l="1"/>
  <c r="E17" i="42"/>
  <c r="E8" i="42"/>
  <c r="E4" i="42"/>
  <c r="E20" i="42"/>
  <c r="E5" i="42"/>
  <c r="E7" i="42"/>
  <c r="E33" i="42"/>
  <c r="E30" i="42"/>
  <c r="E27" i="42"/>
  <c r="E10" i="42"/>
  <c r="E14" i="42"/>
  <c r="E12" i="42"/>
  <c r="E23" i="42"/>
  <c r="E15" i="42"/>
  <c r="E35" i="42"/>
  <c r="E25" i="42"/>
  <c r="E32" i="42"/>
  <c r="E29" i="42"/>
  <c r="E19" i="42"/>
  <c r="E11" i="42"/>
  <c r="E9" i="42"/>
  <c r="E22" i="42"/>
  <c r="E16" i="42"/>
  <c r="E21" i="42"/>
  <c r="E13" i="42"/>
  <c r="E34" i="42"/>
  <c r="E28" i="42"/>
  <c r="E24" i="42"/>
  <c r="E26" i="42"/>
  <c r="E31" i="42"/>
  <c r="E18" i="42"/>
  <c r="D5" i="33"/>
  <c r="F4" i="33"/>
  <c r="E5" i="33"/>
  <c r="D4" i="33"/>
  <c r="C4" i="33"/>
  <c r="G5" i="33"/>
  <c r="C5" i="33"/>
  <c r="E4" i="33"/>
  <c r="A111" i="38"/>
  <c r="F11" i="47"/>
  <c r="G11" i="45"/>
  <c r="A6" i="33"/>
  <c r="H11" i="12"/>
  <c r="N11" i="12"/>
  <c r="L11" i="12"/>
  <c r="F3" i="42"/>
  <c r="G10" i="43"/>
  <c r="X4" i="41"/>
  <c r="V4" i="41"/>
  <c r="T4" i="41"/>
  <c r="L1304" i="41"/>
  <c r="F9" i="42" l="1"/>
  <c r="F5" i="42"/>
  <c r="F11" i="42"/>
  <c r="F23" i="42"/>
  <c r="F7" i="42"/>
  <c r="F24" i="42"/>
  <c r="F8" i="42"/>
  <c r="F20" i="42"/>
  <c r="F35" i="42"/>
  <c r="F16" i="42"/>
  <c r="F32" i="42"/>
  <c r="F33" i="42"/>
  <c r="F26" i="42"/>
  <c r="F19" i="42"/>
  <c r="F27" i="42"/>
  <c r="F14" i="42"/>
  <c r="F18" i="42"/>
  <c r="F13" i="42"/>
  <c r="F34" i="42"/>
  <c r="F31" i="42"/>
  <c r="F28" i="42"/>
  <c r="F17" i="42"/>
  <c r="F15" i="42"/>
  <c r="F21" i="42"/>
  <c r="F29" i="42"/>
  <c r="F10" i="42"/>
  <c r="F25" i="42"/>
  <c r="F30" i="42"/>
  <c r="F22" i="42"/>
  <c r="F12" i="42"/>
  <c r="F6" i="42"/>
  <c r="F4" i="42"/>
  <c r="G6" i="33"/>
  <c r="C6" i="33"/>
  <c r="D6" i="33"/>
  <c r="F6" i="33"/>
  <c r="E6" i="33"/>
  <c r="A112" i="38"/>
  <c r="G11" i="47"/>
  <c r="H11" i="45"/>
  <c r="A7" i="33"/>
  <c r="G3" i="42"/>
  <c r="H10" i="43"/>
  <c r="F21" i="41"/>
  <c r="J5" i="41"/>
  <c r="J6" i="41" s="1"/>
  <c r="J7" i="41" s="1"/>
  <c r="J8" i="41" s="1"/>
  <c r="J9" i="41" s="1"/>
  <c r="J10" i="41" s="1"/>
  <c r="J11" i="41" s="1"/>
  <c r="J12" i="41" s="1"/>
  <c r="J13" i="41" s="1"/>
  <c r="J14" i="41" s="1"/>
  <c r="J15" i="41" s="1"/>
  <c r="J16" i="41" s="1"/>
  <c r="J17" i="41" s="1"/>
  <c r="J18" i="41" s="1"/>
  <c r="J19" i="41" s="1"/>
  <c r="J20" i="41" s="1"/>
  <c r="J21" i="41" s="1"/>
  <c r="J22" i="41" s="1"/>
  <c r="J23" i="41" s="1"/>
  <c r="J24" i="41" s="1"/>
  <c r="J25" i="41" s="1"/>
  <c r="R4" i="41"/>
  <c r="G8" i="42" l="1"/>
  <c r="G4" i="42"/>
  <c r="G6" i="42"/>
  <c r="G22" i="42"/>
  <c r="G20" i="42"/>
  <c r="G10" i="42"/>
  <c r="G5" i="42"/>
  <c r="G15" i="42"/>
  <c r="G35" i="42"/>
  <c r="G18" i="42"/>
  <c r="G32" i="42"/>
  <c r="G16" i="42"/>
  <c r="G14" i="42"/>
  <c r="G23" i="42"/>
  <c r="G34" i="42"/>
  <c r="G30" i="42"/>
  <c r="G13" i="42"/>
  <c r="G12" i="42"/>
  <c r="G26" i="42"/>
  <c r="G21" i="42"/>
  <c r="G24" i="42"/>
  <c r="G31" i="42"/>
  <c r="G29" i="42"/>
  <c r="G17" i="42"/>
  <c r="G27" i="42"/>
  <c r="G33" i="42"/>
  <c r="G7" i="42"/>
  <c r="G25" i="42"/>
  <c r="G11" i="42"/>
  <c r="G9" i="42"/>
  <c r="G19" i="42"/>
  <c r="G28" i="42"/>
  <c r="C7" i="33"/>
  <c r="E7" i="33"/>
  <c r="F7" i="33"/>
  <c r="G7" i="33"/>
  <c r="D7" i="33"/>
  <c r="A113" i="38"/>
  <c r="H11" i="47"/>
  <c r="I11" i="45"/>
  <c r="A8" i="33"/>
  <c r="H3" i="42"/>
  <c r="I10" i="43"/>
  <c r="J26" i="41"/>
  <c r="J27" i="41" s="1"/>
  <c r="J28" i="41" s="1"/>
  <c r="J29" i="41" s="1"/>
  <c r="J30" i="41" s="1"/>
  <c r="J31" i="41" s="1"/>
  <c r="J32" i="41" s="1"/>
  <c r="J33" i="41" s="1"/>
  <c r="J34" i="41" s="1"/>
  <c r="J35" i="41" s="1"/>
  <c r="J36" i="41" s="1"/>
  <c r="J37" i="41" s="1"/>
  <c r="J38" i="41" s="1"/>
  <c r="J39" i="41" s="1"/>
  <c r="J40" i="41" s="1"/>
  <c r="J41" i="41" s="1"/>
  <c r="J42" i="41" s="1"/>
  <c r="J43" i="41" s="1"/>
  <c r="J44" i="41" s="1"/>
  <c r="J45" i="41" s="1"/>
  <c r="J46" i="41" s="1"/>
  <c r="J47" i="41" s="1"/>
  <c r="J48" i="41" s="1"/>
  <c r="J49" i="41" s="1"/>
  <c r="J50" i="41" s="1"/>
  <c r="J51" i="41" s="1"/>
  <c r="J52" i="41" s="1"/>
  <c r="J53" i="41" s="1"/>
  <c r="J54" i="41" s="1"/>
  <c r="J55" i="41" s="1"/>
  <c r="J56" i="41" s="1"/>
  <c r="J57" i="41" s="1"/>
  <c r="J58" i="41" s="1"/>
  <c r="J59" i="41" s="1"/>
  <c r="J60" i="41" s="1"/>
  <c r="J61" i="41" s="1"/>
  <c r="J62" i="41" s="1"/>
  <c r="J63" i="41" s="1"/>
  <c r="J64" i="41" s="1"/>
  <c r="J65" i="41" s="1"/>
  <c r="J66" i="41" s="1"/>
  <c r="J67" i="41" s="1"/>
  <c r="J68" i="41" s="1"/>
  <c r="J69" i="41" s="1"/>
  <c r="J70" i="41" s="1"/>
  <c r="J71" i="41" s="1"/>
  <c r="J72" i="41" s="1"/>
  <c r="J73" i="41" s="1"/>
  <c r="J74" i="41" s="1"/>
  <c r="J75" i="41" s="1"/>
  <c r="J76" i="41" s="1"/>
  <c r="J77" i="41" s="1"/>
  <c r="J78" i="41" s="1"/>
  <c r="J79" i="41" s="1"/>
  <c r="J80" i="41" s="1"/>
  <c r="J81" i="41" s="1"/>
  <c r="J82" i="41" s="1"/>
  <c r="J83" i="41" s="1"/>
  <c r="J84" i="41" s="1"/>
  <c r="J85" i="41" s="1"/>
  <c r="J86" i="41" s="1"/>
  <c r="J87" i="41" s="1"/>
  <c r="J88" i="41" s="1"/>
  <c r="J89" i="41" s="1"/>
  <c r="J90" i="41" s="1"/>
  <c r="J91" i="41" s="1"/>
  <c r="J92" i="41" s="1"/>
  <c r="J93" i="41" s="1"/>
  <c r="J94" i="41" s="1"/>
  <c r="J95" i="41" s="1"/>
  <c r="J96" i="41" s="1"/>
  <c r="J97" i="41" s="1"/>
  <c r="J98" i="41" s="1"/>
  <c r="J99" i="41" s="1"/>
  <c r="J100" i="41" s="1"/>
  <c r="J101" i="41" s="1"/>
  <c r="J102" i="41" s="1"/>
  <c r="J103" i="41" s="1"/>
  <c r="J104" i="41" s="1"/>
  <c r="J105" i="41" s="1"/>
  <c r="J106" i="41" s="1"/>
  <c r="J107" i="41" s="1"/>
  <c r="J108" i="41" s="1"/>
  <c r="J109" i="41" s="1"/>
  <c r="J110" i="41" s="1"/>
  <c r="J111" i="41" s="1"/>
  <c r="J112" i="41" s="1"/>
  <c r="J113" i="41" s="1"/>
  <c r="J114" i="41" s="1"/>
  <c r="J115" i="41" s="1"/>
  <c r="J116" i="41" s="1"/>
  <c r="J117" i="41" s="1"/>
  <c r="J118" i="41" s="1"/>
  <c r="J119" i="41" s="1"/>
  <c r="J120" i="41" s="1"/>
  <c r="J121" i="41" s="1"/>
  <c r="J122" i="41" s="1"/>
  <c r="J123" i="41" s="1"/>
  <c r="J124" i="41" s="1"/>
  <c r="J125" i="41" s="1"/>
  <c r="J126" i="41" s="1"/>
  <c r="J127" i="41" s="1"/>
  <c r="J128" i="41" s="1"/>
  <c r="J129" i="41" s="1"/>
  <c r="J130" i="41" s="1"/>
  <c r="J131" i="41" s="1"/>
  <c r="J132" i="41" s="1"/>
  <c r="J133" i="41" s="1"/>
  <c r="J134" i="41" s="1"/>
  <c r="J135" i="41" s="1"/>
  <c r="J136" i="41" s="1"/>
  <c r="J137" i="41" s="1"/>
  <c r="J138" i="41" s="1"/>
  <c r="J139" i="41" s="1"/>
  <c r="J140" i="41" s="1"/>
  <c r="J141" i="41" s="1"/>
  <c r="J142" i="41" s="1"/>
  <c r="J143" i="41" s="1"/>
  <c r="J144" i="41" s="1"/>
  <c r="J145" i="41" s="1"/>
  <c r="J146" i="41" s="1"/>
  <c r="J147" i="41" s="1"/>
  <c r="J148" i="41" s="1"/>
  <c r="J149" i="41" s="1"/>
  <c r="J150" i="41" s="1"/>
  <c r="J151" i="41" s="1"/>
  <c r="J152" i="41" s="1"/>
  <c r="J153" i="41" s="1"/>
  <c r="J154" i="41" s="1"/>
  <c r="J155" i="41" s="1"/>
  <c r="J156" i="41" s="1"/>
  <c r="J157" i="41" s="1"/>
  <c r="J158" i="41" s="1"/>
  <c r="J159" i="41" s="1"/>
  <c r="J160" i="41" s="1"/>
  <c r="J161" i="41" s="1"/>
  <c r="J162" i="41" s="1"/>
  <c r="J163" i="41" s="1"/>
  <c r="J164" i="41" s="1"/>
  <c r="J165" i="41" s="1"/>
  <c r="J166" i="41" s="1"/>
  <c r="J167" i="41" s="1"/>
  <c r="J168" i="41" s="1"/>
  <c r="J169" i="41" s="1"/>
  <c r="J170" i="41" s="1"/>
  <c r="J171" i="41" s="1"/>
  <c r="J172" i="41" s="1"/>
  <c r="J173" i="41" s="1"/>
  <c r="J174" i="41" s="1"/>
  <c r="J175" i="41" s="1"/>
  <c r="J176" i="41" s="1"/>
  <c r="J177" i="41" s="1"/>
  <c r="J178" i="41" s="1"/>
  <c r="J179" i="41" s="1"/>
  <c r="J180" i="41" s="1"/>
  <c r="J181" i="41" s="1"/>
  <c r="J182" i="41" s="1"/>
  <c r="J183" i="41" s="1"/>
  <c r="J184" i="41" s="1"/>
  <c r="J185" i="41" s="1"/>
  <c r="J186" i="41" s="1"/>
  <c r="J187" i="41" s="1"/>
  <c r="J188" i="41" s="1"/>
  <c r="J189" i="41" s="1"/>
  <c r="J190" i="41" s="1"/>
  <c r="J191" i="41" s="1"/>
  <c r="J192" i="41" s="1"/>
  <c r="J193" i="41" s="1"/>
  <c r="J194" i="41" s="1"/>
  <c r="J195" i="41" s="1"/>
  <c r="J196" i="41" s="1"/>
  <c r="J197" i="41" s="1"/>
  <c r="J198" i="41" s="1"/>
  <c r="J199" i="41" s="1"/>
  <c r="J200" i="41" s="1"/>
  <c r="J201" i="41" s="1"/>
  <c r="J202" i="41" s="1"/>
  <c r="J203" i="41" s="1"/>
  <c r="J204" i="41" s="1"/>
  <c r="J205" i="41" s="1"/>
  <c r="J206" i="41" s="1"/>
  <c r="J207" i="41" s="1"/>
  <c r="J208" i="41" s="1"/>
  <c r="J209" i="41" s="1"/>
  <c r="J210" i="41" s="1"/>
  <c r="J211" i="41" s="1"/>
  <c r="J212" i="41" s="1"/>
  <c r="J213" i="41" s="1"/>
  <c r="J214" i="41" s="1"/>
  <c r="J215" i="41" s="1"/>
  <c r="J216" i="41" s="1"/>
  <c r="J217" i="41" s="1"/>
  <c r="J218" i="41" s="1"/>
  <c r="J219" i="41" s="1"/>
  <c r="J220" i="41" s="1"/>
  <c r="J221" i="41" s="1"/>
  <c r="J222" i="41" s="1"/>
  <c r="J223" i="41" s="1"/>
  <c r="J224" i="41" s="1"/>
  <c r="J225" i="41" s="1"/>
  <c r="J226" i="41" s="1"/>
  <c r="J227" i="41" s="1"/>
  <c r="J228" i="41" s="1"/>
  <c r="J229" i="41" s="1"/>
  <c r="J230" i="41" s="1"/>
  <c r="J231" i="41" s="1"/>
  <c r="J232" i="41" s="1"/>
  <c r="J233" i="41" s="1"/>
  <c r="J234" i="41" s="1"/>
  <c r="J235" i="41" s="1"/>
  <c r="J236" i="41" s="1"/>
  <c r="J237" i="41" s="1"/>
  <c r="J238" i="41" s="1"/>
  <c r="J239" i="41" s="1"/>
  <c r="J240" i="41" s="1"/>
  <c r="J241" i="41" s="1"/>
  <c r="J242" i="41" s="1"/>
  <c r="J243" i="41" s="1"/>
  <c r="J244" i="41" s="1"/>
  <c r="J245" i="41" s="1"/>
  <c r="J246" i="41" s="1"/>
  <c r="J247" i="41" s="1"/>
  <c r="J248" i="41" s="1"/>
  <c r="J249" i="41" s="1"/>
  <c r="J250" i="41" s="1"/>
  <c r="J251" i="41" s="1"/>
  <c r="J252" i="41" s="1"/>
  <c r="J253" i="41" s="1"/>
  <c r="J254" i="41" s="1"/>
  <c r="J255" i="41" s="1"/>
  <c r="J256" i="41" s="1"/>
  <c r="J257" i="41" s="1"/>
  <c r="J258" i="41" s="1"/>
  <c r="J259" i="41" s="1"/>
  <c r="J260" i="41" s="1"/>
  <c r="J261" i="41" s="1"/>
  <c r="J262" i="41" s="1"/>
  <c r="J263" i="41" s="1"/>
  <c r="J264" i="41" s="1"/>
  <c r="J265" i="41" s="1"/>
  <c r="J266" i="41" s="1"/>
  <c r="J267" i="41" s="1"/>
  <c r="J268" i="41" s="1"/>
  <c r="J269" i="41" s="1"/>
  <c r="J270" i="41" s="1"/>
  <c r="J271" i="41" s="1"/>
  <c r="J272" i="41" s="1"/>
  <c r="J273" i="41" s="1"/>
  <c r="J274" i="41" s="1"/>
  <c r="J275" i="41" s="1"/>
  <c r="J276" i="41" s="1"/>
  <c r="J277" i="41" s="1"/>
  <c r="J278" i="41" s="1"/>
  <c r="J279" i="41" s="1"/>
  <c r="J280" i="41" s="1"/>
  <c r="J281" i="41" s="1"/>
  <c r="J282" i="41" s="1"/>
  <c r="J283" i="41" s="1"/>
  <c r="J284" i="41" s="1"/>
  <c r="J285" i="41" s="1"/>
  <c r="J286" i="41" s="1"/>
  <c r="J287" i="41" s="1"/>
  <c r="J288" i="41" s="1"/>
  <c r="J289" i="41" s="1"/>
  <c r="J290" i="41" s="1"/>
  <c r="J291" i="41" s="1"/>
  <c r="J292" i="41" s="1"/>
  <c r="J293" i="41" s="1"/>
  <c r="J294" i="41" s="1"/>
  <c r="J295" i="41" s="1"/>
  <c r="J296" i="41" s="1"/>
  <c r="J297" i="41" s="1"/>
  <c r="J298" i="41" s="1"/>
  <c r="J299" i="41" s="1"/>
  <c r="J300" i="41" s="1"/>
  <c r="J301" i="41" s="1"/>
  <c r="J302" i="41" s="1"/>
  <c r="J303" i="41" s="1"/>
  <c r="J304" i="41" s="1"/>
  <c r="J305" i="41" s="1"/>
  <c r="J306" i="41" s="1"/>
  <c r="J307" i="41" s="1"/>
  <c r="J308" i="41" s="1"/>
  <c r="J309" i="41" s="1"/>
  <c r="J310" i="41" s="1"/>
  <c r="J311" i="41" s="1"/>
  <c r="J312" i="41" s="1"/>
  <c r="J313" i="41" s="1"/>
  <c r="J314" i="41" s="1"/>
  <c r="J315" i="41" s="1"/>
  <c r="J316" i="41" s="1"/>
  <c r="J317" i="41" s="1"/>
  <c r="J318" i="41" s="1"/>
  <c r="J319" i="41" s="1"/>
  <c r="J320" i="41" s="1"/>
  <c r="J321" i="41" s="1"/>
  <c r="J322" i="41" s="1"/>
  <c r="J323" i="41" s="1"/>
  <c r="J324" i="41" s="1"/>
  <c r="J325" i="41" s="1"/>
  <c r="J326" i="41" s="1"/>
  <c r="J327" i="41" s="1"/>
  <c r="J328" i="41" s="1"/>
  <c r="J329" i="41" s="1"/>
  <c r="J330" i="41" s="1"/>
  <c r="J331" i="41" s="1"/>
  <c r="J332" i="41" s="1"/>
  <c r="J333" i="41" s="1"/>
  <c r="J334" i="41" s="1"/>
  <c r="J335" i="41" s="1"/>
  <c r="J336" i="41" s="1"/>
  <c r="J337" i="41" s="1"/>
  <c r="J338" i="41" s="1"/>
  <c r="J339" i="41" s="1"/>
  <c r="J340" i="41" s="1"/>
  <c r="J341" i="41" s="1"/>
  <c r="J342" i="41" s="1"/>
  <c r="J343" i="41" s="1"/>
  <c r="J344" i="41" s="1"/>
  <c r="J345" i="41" s="1"/>
  <c r="J346" i="41" s="1"/>
  <c r="J347" i="41" s="1"/>
  <c r="J348" i="41" s="1"/>
  <c r="J349" i="41" s="1"/>
  <c r="J350" i="41" s="1"/>
  <c r="J351" i="41" s="1"/>
  <c r="J352" i="41" s="1"/>
  <c r="J353" i="41" s="1"/>
  <c r="J354" i="41" s="1"/>
  <c r="J355" i="41" s="1"/>
  <c r="J356" i="41" s="1"/>
  <c r="J357" i="41" s="1"/>
  <c r="J358" i="41" s="1"/>
  <c r="J359" i="41" s="1"/>
  <c r="J360" i="41" s="1"/>
  <c r="J361" i="41" s="1"/>
  <c r="J362" i="41" s="1"/>
  <c r="J363" i="41" s="1"/>
  <c r="J364" i="41" s="1"/>
  <c r="J365" i="41" s="1"/>
  <c r="J366" i="41" s="1"/>
  <c r="J367" i="41" s="1"/>
  <c r="J368" i="41" s="1"/>
  <c r="J369" i="41" s="1"/>
  <c r="J370" i="41" s="1"/>
  <c r="J371" i="41" s="1"/>
  <c r="J372" i="41" s="1"/>
  <c r="J373" i="41" s="1"/>
  <c r="J374" i="41" s="1"/>
  <c r="J375" i="41" s="1"/>
  <c r="J376" i="41" s="1"/>
  <c r="J377" i="41" s="1"/>
  <c r="J378" i="41" s="1"/>
  <c r="J379" i="41" s="1"/>
  <c r="J380" i="41" s="1"/>
  <c r="J381" i="41" s="1"/>
  <c r="J382" i="41" s="1"/>
  <c r="J383" i="41" s="1"/>
  <c r="J384" i="41" s="1"/>
  <c r="J385" i="41" s="1"/>
  <c r="J386" i="41" s="1"/>
  <c r="J387" i="41" s="1"/>
  <c r="J388" i="41" s="1"/>
  <c r="J389" i="41" s="1"/>
  <c r="J390" i="41" s="1"/>
  <c r="J391" i="41" s="1"/>
  <c r="J392" i="41" s="1"/>
  <c r="J393" i="41" s="1"/>
  <c r="J394" i="41" s="1"/>
  <c r="J395" i="41" s="1"/>
  <c r="J396" i="41" s="1"/>
  <c r="J397" i="41" s="1"/>
  <c r="J398" i="41" s="1"/>
  <c r="J399" i="41" s="1"/>
  <c r="J400" i="41" s="1"/>
  <c r="J401" i="41" s="1"/>
  <c r="J402" i="41" s="1"/>
  <c r="J403" i="41" s="1"/>
  <c r="J404" i="41" s="1"/>
  <c r="J405" i="41" s="1"/>
  <c r="J406" i="41" s="1"/>
  <c r="J407" i="41" s="1"/>
  <c r="J408" i="41" s="1"/>
  <c r="J409" i="41" s="1"/>
  <c r="J410" i="41" s="1"/>
  <c r="J411" i="41" s="1"/>
  <c r="J412" i="41" s="1"/>
  <c r="J413" i="41" s="1"/>
  <c r="J414" i="41" s="1"/>
  <c r="J415" i="41" s="1"/>
  <c r="J416" i="41" s="1"/>
  <c r="J417" i="41" s="1"/>
  <c r="J418" i="41" s="1"/>
  <c r="J419" i="41" s="1"/>
  <c r="J420" i="41" s="1"/>
  <c r="J421" i="41" s="1"/>
  <c r="J422" i="41" s="1"/>
  <c r="J423" i="41" s="1"/>
  <c r="J424" i="41" s="1"/>
  <c r="J425" i="41" s="1"/>
  <c r="J426" i="41" s="1"/>
  <c r="J427" i="41" s="1"/>
  <c r="J428" i="41" s="1"/>
  <c r="J429" i="41" s="1"/>
  <c r="J430" i="41" s="1"/>
  <c r="J431" i="41" s="1"/>
  <c r="J432" i="41" s="1"/>
  <c r="J433" i="41" s="1"/>
  <c r="J434" i="41" s="1"/>
  <c r="J435" i="41" s="1"/>
  <c r="J436" i="41" s="1"/>
  <c r="J437" i="41" s="1"/>
  <c r="J438" i="41" s="1"/>
  <c r="J439" i="41" s="1"/>
  <c r="J440" i="41" s="1"/>
  <c r="J441" i="41" s="1"/>
  <c r="J442" i="41" s="1"/>
  <c r="J443" i="41" s="1"/>
  <c r="J444" i="41" s="1"/>
  <c r="J445" i="41" s="1"/>
  <c r="J446" i="41" s="1"/>
  <c r="J447" i="41" s="1"/>
  <c r="J448" i="41" s="1"/>
  <c r="J449" i="41" s="1"/>
  <c r="J450" i="41" s="1"/>
  <c r="J451" i="41" s="1"/>
  <c r="J452" i="41" s="1"/>
  <c r="J453" i="41" s="1"/>
  <c r="J454" i="41" s="1"/>
  <c r="J455" i="41" s="1"/>
  <c r="J456" i="41" s="1"/>
  <c r="J457" i="41" s="1"/>
  <c r="J458" i="41" s="1"/>
  <c r="J459" i="41" s="1"/>
  <c r="J460" i="41" s="1"/>
  <c r="J461" i="41" s="1"/>
  <c r="J462" i="41" s="1"/>
  <c r="J463" i="41" s="1"/>
  <c r="J464" i="41" s="1"/>
  <c r="J465" i="41" s="1"/>
  <c r="J466" i="41" s="1"/>
  <c r="J467" i="41" s="1"/>
  <c r="J468" i="41" s="1"/>
  <c r="J469" i="41" s="1"/>
  <c r="J470" i="41" s="1"/>
  <c r="J471" i="41" s="1"/>
  <c r="J472" i="41" s="1"/>
  <c r="J473" i="41" s="1"/>
  <c r="J474" i="41" s="1"/>
  <c r="J475" i="41" s="1"/>
  <c r="J476" i="41" s="1"/>
  <c r="J477" i="41" s="1"/>
  <c r="J478" i="41" s="1"/>
  <c r="J479" i="41" s="1"/>
  <c r="J480" i="41" s="1"/>
  <c r="J481" i="41" s="1"/>
  <c r="J482" i="41" s="1"/>
  <c r="J483" i="41" s="1"/>
  <c r="J484" i="41" s="1"/>
  <c r="J485" i="41" s="1"/>
  <c r="J486" i="41" s="1"/>
  <c r="J487" i="41" s="1"/>
  <c r="J488" i="41" s="1"/>
  <c r="J489" i="41" s="1"/>
  <c r="J490" i="41" s="1"/>
  <c r="J491" i="41" s="1"/>
  <c r="J492" i="41" s="1"/>
  <c r="J493" i="41" s="1"/>
  <c r="J494" i="41" s="1"/>
  <c r="J495" i="41" s="1"/>
  <c r="J496" i="41" s="1"/>
  <c r="J497" i="41" s="1"/>
  <c r="J498" i="41" s="1"/>
  <c r="J499" i="41" s="1"/>
  <c r="J500" i="41" s="1"/>
  <c r="J501" i="41" s="1"/>
  <c r="J502" i="41" s="1"/>
  <c r="J503" i="41" s="1"/>
  <c r="J504" i="41" s="1"/>
  <c r="J505" i="41" s="1"/>
  <c r="J506" i="41" s="1"/>
  <c r="J507" i="41" s="1"/>
  <c r="J508" i="41" s="1"/>
  <c r="J509" i="41" s="1"/>
  <c r="J510" i="41" s="1"/>
  <c r="J511" i="41" s="1"/>
  <c r="J512" i="41" s="1"/>
  <c r="J513" i="41" s="1"/>
  <c r="J514" i="41" s="1"/>
  <c r="J515" i="41" s="1"/>
  <c r="J516" i="41" s="1"/>
  <c r="J517" i="41" s="1"/>
  <c r="J518" i="41" s="1"/>
  <c r="J519" i="41" s="1"/>
  <c r="J520" i="41" s="1"/>
  <c r="J521" i="41" s="1"/>
  <c r="J522" i="41" s="1"/>
  <c r="J523" i="41" s="1"/>
  <c r="J524" i="41" s="1"/>
  <c r="J525" i="41" s="1"/>
  <c r="J526" i="41" s="1"/>
  <c r="J527" i="41" s="1"/>
  <c r="J528" i="41" s="1"/>
  <c r="J529" i="41" s="1"/>
  <c r="J530" i="41" s="1"/>
  <c r="J531" i="41" s="1"/>
  <c r="J532" i="41" s="1"/>
  <c r="J533" i="41" s="1"/>
  <c r="J534" i="41" s="1"/>
  <c r="J535" i="41" s="1"/>
  <c r="J536" i="41" s="1"/>
  <c r="J537" i="41" s="1"/>
  <c r="J538" i="41" s="1"/>
  <c r="J539" i="41" s="1"/>
  <c r="J540" i="41" s="1"/>
  <c r="J541" i="41" s="1"/>
  <c r="J542" i="41" s="1"/>
  <c r="J543" i="41" s="1"/>
  <c r="J544" i="41" s="1"/>
  <c r="J545" i="41" s="1"/>
  <c r="J546" i="41" s="1"/>
  <c r="J547" i="41" s="1"/>
  <c r="J548" i="41" s="1"/>
  <c r="J549" i="41" s="1"/>
  <c r="J550" i="41" s="1"/>
  <c r="J551" i="41" s="1"/>
  <c r="J552" i="41" s="1"/>
  <c r="J553" i="41" s="1"/>
  <c r="J554" i="41" s="1"/>
  <c r="J555" i="41" s="1"/>
  <c r="J556" i="41" s="1"/>
  <c r="J557" i="41" s="1"/>
  <c r="J558" i="41" s="1"/>
  <c r="J559" i="41" s="1"/>
  <c r="J560" i="41" s="1"/>
  <c r="J561" i="41" s="1"/>
  <c r="J562" i="41" s="1"/>
  <c r="J563" i="41" s="1"/>
  <c r="J564" i="41" s="1"/>
  <c r="J565" i="41" s="1"/>
  <c r="J566" i="41" s="1"/>
  <c r="J567" i="41" s="1"/>
  <c r="J568" i="41" s="1"/>
  <c r="J569" i="41" s="1"/>
  <c r="J570" i="41" s="1"/>
  <c r="J571" i="41" s="1"/>
  <c r="J572" i="41" s="1"/>
  <c r="J573" i="41" s="1"/>
  <c r="J574" i="41" s="1"/>
  <c r="J575" i="41" s="1"/>
  <c r="J576" i="41" s="1"/>
  <c r="J577" i="41" s="1"/>
  <c r="J578" i="41" s="1"/>
  <c r="J579" i="41" s="1"/>
  <c r="J580" i="41" s="1"/>
  <c r="J581" i="41" s="1"/>
  <c r="J582" i="41" s="1"/>
  <c r="J583" i="41" s="1"/>
  <c r="J584" i="41" s="1"/>
  <c r="J585" i="41" s="1"/>
  <c r="J586" i="41" s="1"/>
  <c r="J587" i="41" s="1"/>
  <c r="J588" i="41" s="1"/>
  <c r="J589" i="41" s="1"/>
  <c r="J590" i="41" s="1"/>
  <c r="J591" i="41" s="1"/>
  <c r="J592" i="41" s="1"/>
  <c r="J593" i="41" s="1"/>
  <c r="J594" i="41" s="1"/>
  <c r="J595" i="41" s="1"/>
  <c r="J596" i="41" s="1"/>
  <c r="J597" i="41" s="1"/>
  <c r="J598" i="41" s="1"/>
  <c r="J599" i="41" s="1"/>
  <c r="J600" i="41" s="1"/>
  <c r="J601" i="41" s="1"/>
  <c r="J602" i="41" s="1"/>
  <c r="J603" i="41" s="1"/>
  <c r="J604" i="41" s="1"/>
  <c r="J605" i="41" s="1"/>
  <c r="J606" i="41" s="1"/>
  <c r="J607" i="41" s="1"/>
  <c r="J608" i="41" s="1"/>
  <c r="J609" i="41" s="1"/>
  <c r="J610" i="41" s="1"/>
  <c r="J611" i="41" s="1"/>
  <c r="J612" i="41" s="1"/>
  <c r="J613" i="41" s="1"/>
  <c r="J614" i="41" s="1"/>
  <c r="J615" i="41" s="1"/>
  <c r="J616" i="41" s="1"/>
  <c r="J617" i="41" s="1"/>
  <c r="J618" i="41" s="1"/>
  <c r="J619" i="41" s="1"/>
  <c r="J620" i="41" s="1"/>
  <c r="J621" i="41" s="1"/>
  <c r="J622" i="41" s="1"/>
  <c r="J623" i="41" s="1"/>
  <c r="J624" i="41" s="1"/>
  <c r="J625" i="41" s="1"/>
  <c r="J626" i="41" s="1"/>
  <c r="J627" i="41" s="1"/>
  <c r="J628" i="41" s="1"/>
  <c r="J629" i="41" s="1"/>
  <c r="J630" i="41" s="1"/>
  <c r="J631" i="41" s="1"/>
  <c r="J632" i="41" s="1"/>
  <c r="J633" i="41" s="1"/>
  <c r="J634" i="41" s="1"/>
  <c r="J635" i="41" s="1"/>
  <c r="J636" i="41" s="1"/>
  <c r="J637" i="41" s="1"/>
  <c r="J638" i="41" s="1"/>
  <c r="J639" i="41" s="1"/>
  <c r="J640" i="41" s="1"/>
  <c r="J641" i="41" s="1"/>
  <c r="J642" i="41" s="1"/>
  <c r="J643" i="41" s="1"/>
  <c r="J644" i="41" s="1"/>
  <c r="J645" i="41" s="1"/>
  <c r="J646" i="41" s="1"/>
  <c r="J647" i="41" s="1"/>
  <c r="J648" i="41" s="1"/>
  <c r="J649" i="41" s="1"/>
  <c r="J650" i="41" s="1"/>
  <c r="J651" i="41" s="1"/>
  <c r="J652" i="41" s="1"/>
  <c r="J653" i="41" s="1"/>
  <c r="J654" i="41" s="1"/>
  <c r="J655" i="41" s="1"/>
  <c r="J656" i="41" s="1"/>
  <c r="J657" i="41" s="1"/>
  <c r="J658" i="41" s="1"/>
  <c r="J659" i="41" s="1"/>
  <c r="J660" i="41" s="1"/>
  <c r="J661" i="41" s="1"/>
  <c r="J662" i="41" s="1"/>
  <c r="J663" i="41" s="1"/>
  <c r="J664" i="41" s="1"/>
  <c r="J665" i="41" s="1"/>
  <c r="J666" i="41" s="1"/>
  <c r="J667" i="41" s="1"/>
  <c r="J668" i="41" s="1"/>
  <c r="J669" i="41" s="1"/>
  <c r="J670" i="41" s="1"/>
  <c r="J671" i="41" s="1"/>
  <c r="J672" i="41" s="1"/>
  <c r="J673" i="41" s="1"/>
  <c r="J674" i="41" s="1"/>
  <c r="J675" i="41" s="1"/>
  <c r="J676" i="41" s="1"/>
  <c r="J677" i="41" s="1"/>
  <c r="J678" i="41" s="1"/>
  <c r="J679" i="41" s="1"/>
  <c r="J680" i="41" s="1"/>
  <c r="J681" i="41" s="1"/>
  <c r="J682" i="41" s="1"/>
  <c r="J683" i="41" s="1"/>
  <c r="J684" i="41" s="1"/>
  <c r="J685" i="41" s="1"/>
  <c r="J686" i="41" s="1"/>
  <c r="J687" i="41" s="1"/>
  <c r="J688" i="41" s="1"/>
  <c r="J689" i="41" s="1"/>
  <c r="J690" i="41" s="1"/>
  <c r="J691" i="41" s="1"/>
  <c r="J692" i="41" s="1"/>
  <c r="J693" i="41" s="1"/>
  <c r="J694" i="41" s="1"/>
  <c r="J695" i="41" s="1"/>
  <c r="J696" i="41" s="1"/>
  <c r="J697" i="41" s="1"/>
  <c r="J698" i="41" s="1"/>
  <c r="J699" i="41" s="1"/>
  <c r="J700" i="41" s="1"/>
  <c r="J701" i="41" s="1"/>
  <c r="J702" i="41" s="1"/>
  <c r="J703" i="41" s="1"/>
  <c r="J704" i="41" s="1"/>
  <c r="J705" i="41" s="1"/>
  <c r="J706" i="41" s="1"/>
  <c r="J707" i="41" s="1"/>
  <c r="J708" i="41" s="1"/>
  <c r="J709" i="41" s="1"/>
  <c r="J710" i="41" s="1"/>
  <c r="J711" i="41" s="1"/>
  <c r="J712" i="41" s="1"/>
  <c r="J713" i="41" s="1"/>
  <c r="J714" i="41" s="1"/>
  <c r="J715" i="41" s="1"/>
  <c r="J716" i="41" s="1"/>
  <c r="J717" i="41" s="1"/>
  <c r="J718" i="41" s="1"/>
  <c r="J719" i="41" s="1"/>
  <c r="J720" i="41" s="1"/>
  <c r="J721" i="41" s="1"/>
  <c r="J722" i="41" s="1"/>
  <c r="J723" i="41" s="1"/>
  <c r="J724" i="41" s="1"/>
  <c r="J725" i="41" s="1"/>
  <c r="J726" i="41" s="1"/>
  <c r="J727" i="41" s="1"/>
  <c r="J728" i="41" s="1"/>
  <c r="J729" i="41" s="1"/>
  <c r="J730" i="41" s="1"/>
  <c r="J731" i="41" s="1"/>
  <c r="J732" i="41" s="1"/>
  <c r="J733" i="41" s="1"/>
  <c r="J734" i="41" s="1"/>
  <c r="J735" i="41" s="1"/>
  <c r="J736" i="41" s="1"/>
  <c r="J737" i="41" s="1"/>
  <c r="J738" i="41" s="1"/>
  <c r="J739" i="41" s="1"/>
  <c r="J740" i="41" s="1"/>
  <c r="J741" i="41" s="1"/>
  <c r="J742" i="41" s="1"/>
  <c r="J743" i="41" s="1"/>
  <c r="J744" i="41" s="1"/>
  <c r="J745" i="41" s="1"/>
  <c r="J746" i="41" s="1"/>
  <c r="J747" i="41" s="1"/>
  <c r="J748" i="41" s="1"/>
  <c r="J749" i="41" s="1"/>
  <c r="J750" i="41" s="1"/>
  <c r="J751" i="41" s="1"/>
  <c r="J752" i="41" s="1"/>
  <c r="J753" i="41" s="1"/>
  <c r="J754" i="41" s="1"/>
  <c r="J755" i="41" s="1"/>
  <c r="J756" i="41" s="1"/>
  <c r="J757" i="41" s="1"/>
  <c r="J758" i="41" s="1"/>
  <c r="J759" i="41" s="1"/>
  <c r="J760" i="41" s="1"/>
  <c r="J761" i="41" s="1"/>
  <c r="J762" i="41" s="1"/>
  <c r="J763" i="41" s="1"/>
  <c r="J764" i="41" s="1"/>
  <c r="J765" i="41" s="1"/>
  <c r="J766" i="41" s="1"/>
  <c r="J767" i="41" s="1"/>
  <c r="J768" i="41" s="1"/>
  <c r="J769" i="41" s="1"/>
  <c r="J770" i="41" s="1"/>
  <c r="J771" i="41" s="1"/>
  <c r="J772" i="41" s="1"/>
  <c r="J773" i="41" s="1"/>
  <c r="J774" i="41" s="1"/>
  <c r="J775" i="41" s="1"/>
  <c r="J776" i="41" s="1"/>
  <c r="J777" i="41" s="1"/>
  <c r="J778" i="41" s="1"/>
  <c r="J779" i="41" s="1"/>
  <c r="J780" i="41" s="1"/>
  <c r="J781" i="41" s="1"/>
  <c r="J782" i="41" s="1"/>
  <c r="J783" i="41" s="1"/>
  <c r="J784" i="41" s="1"/>
  <c r="J785" i="41" s="1"/>
  <c r="J786" i="41" s="1"/>
  <c r="J787" i="41" s="1"/>
  <c r="J788" i="41" s="1"/>
  <c r="J789" i="41" s="1"/>
  <c r="J790" i="41" s="1"/>
  <c r="J791" i="41" s="1"/>
  <c r="J792" i="41" s="1"/>
  <c r="J793" i="41" s="1"/>
  <c r="J794" i="41" s="1"/>
  <c r="J795" i="41" s="1"/>
  <c r="J796" i="41" s="1"/>
  <c r="J797" i="41" s="1"/>
  <c r="J798" i="41" s="1"/>
  <c r="J799" i="41" s="1"/>
  <c r="J800" i="41" s="1"/>
  <c r="J801" i="41" s="1"/>
  <c r="J802" i="41" s="1"/>
  <c r="J803" i="41" s="1"/>
  <c r="J804" i="41" s="1"/>
  <c r="J805" i="41" s="1"/>
  <c r="J806" i="41" s="1"/>
  <c r="J807" i="41" s="1"/>
  <c r="J808" i="41" s="1"/>
  <c r="J809" i="41" s="1"/>
  <c r="J810" i="41" s="1"/>
  <c r="J811" i="41" s="1"/>
  <c r="J812" i="41" s="1"/>
  <c r="J813" i="41" s="1"/>
  <c r="J814" i="41" s="1"/>
  <c r="J815" i="41" s="1"/>
  <c r="J816" i="41" s="1"/>
  <c r="J817" i="41" s="1"/>
  <c r="J818" i="41" s="1"/>
  <c r="J819" i="41" s="1"/>
  <c r="J820" i="41" s="1"/>
  <c r="J821" i="41" s="1"/>
  <c r="J822" i="41" s="1"/>
  <c r="J823" i="41" s="1"/>
  <c r="J824" i="41" s="1"/>
  <c r="J825" i="41" s="1"/>
  <c r="J826" i="41" s="1"/>
  <c r="J827" i="41" s="1"/>
  <c r="J828" i="41" s="1"/>
  <c r="J829" i="41" s="1"/>
  <c r="J830" i="41" s="1"/>
  <c r="J831" i="41" s="1"/>
  <c r="J832" i="41" s="1"/>
  <c r="J833" i="41" s="1"/>
  <c r="J834" i="41" s="1"/>
  <c r="J835" i="41" s="1"/>
  <c r="J836" i="41" s="1"/>
  <c r="J837" i="41" s="1"/>
  <c r="J838" i="41" s="1"/>
  <c r="J839" i="41" s="1"/>
  <c r="J840" i="41" s="1"/>
  <c r="J841" i="41" s="1"/>
  <c r="J842" i="41" s="1"/>
  <c r="J843" i="41" s="1"/>
  <c r="J844" i="41" s="1"/>
  <c r="J845" i="41" s="1"/>
  <c r="J846" i="41" s="1"/>
  <c r="J847" i="41" s="1"/>
  <c r="J848" i="41" s="1"/>
  <c r="J849" i="41" s="1"/>
  <c r="J850" i="41" s="1"/>
  <c r="J851" i="41" s="1"/>
  <c r="J852" i="41" s="1"/>
  <c r="J853" i="41" s="1"/>
  <c r="J854" i="41" s="1"/>
  <c r="J855" i="41" s="1"/>
  <c r="J856" i="41" s="1"/>
  <c r="J857" i="41" s="1"/>
  <c r="J858" i="41" s="1"/>
  <c r="J859" i="41" s="1"/>
  <c r="J860" i="41" s="1"/>
  <c r="J861" i="41" s="1"/>
  <c r="J862" i="41" s="1"/>
  <c r="J863" i="41" s="1"/>
  <c r="J864" i="41" s="1"/>
  <c r="J865" i="41" s="1"/>
  <c r="J866" i="41" s="1"/>
  <c r="J867" i="41" s="1"/>
  <c r="J868" i="41" s="1"/>
  <c r="J869" i="41" s="1"/>
  <c r="J870" i="41" s="1"/>
  <c r="J871" i="41" s="1"/>
  <c r="J872" i="41" s="1"/>
  <c r="J873" i="41" s="1"/>
  <c r="J874" i="41" s="1"/>
  <c r="J875" i="41" s="1"/>
  <c r="J876" i="41" s="1"/>
  <c r="J877" i="41" s="1"/>
  <c r="J878" i="41" s="1"/>
  <c r="J879" i="41" s="1"/>
  <c r="J880" i="41" s="1"/>
  <c r="J881" i="41" s="1"/>
  <c r="J882" i="41" s="1"/>
  <c r="J883" i="41" s="1"/>
  <c r="J884" i="41" s="1"/>
  <c r="J885" i="41" s="1"/>
  <c r="J886" i="41" s="1"/>
  <c r="J887" i="41" s="1"/>
  <c r="J888" i="41" s="1"/>
  <c r="J889" i="41" s="1"/>
  <c r="J890" i="41" s="1"/>
  <c r="J891" i="41" s="1"/>
  <c r="J892" i="41" s="1"/>
  <c r="J893" i="41" s="1"/>
  <c r="J894" i="41" s="1"/>
  <c r="J895" i="41" s="1"/>
  <c r="J896" i="41" s="1"/>
  <c r="J897" i="41" s="1"/>
  <c r="J898" i="41" s="1"/>
  <c r="J899" i="41" s="1"/>
  <c r="J900" i="41" s="1"/>
  <c r="J901" i="41" s="1"/>
  <c r="J902" i="41" s="1"/>
  <c r="J903" i="41" s="1"/>
  <c r="J904" i="41" s="1"/>
  <c r="J905" i="41" s="1"/>
  <c r="J906" i="41" s="1"/>
  <c r="J907" i="41" s="1"/>
  <c r="J908" i="41" s="1"/>
  <c r="J909" i="41" s="1"/>
  <c r="J910" i="41" s="1"/>
  <c r="J911" i="41" s="1"/>
  <c r="J912" i="41" s="1"/>
  <c r="J913" i="41" s="1"/>
  <c r="J914" i="41" s="1"/>
  <c r="J915" i="41" s="1"/>
  <c r="J916" i="41" s="1"/>
  <c r="J917" i="41" s="1"/>
  <c r="J918" i="41" s="1"/>
  <c r="J919" i="41" s="1"/>
  <c r="J920" i="41" s="1"/>
  <c r="J921" i="41" s="1"/>
  <c r="J922" i="41" s="1"/>
  <c r="J923" i="41" s="1"/>
  <c r="J924" i="41" s="1"/>
  <c r="J925" i="41" s="1"/>
  <c r="J926" i="41" s="1"/>
  <c r="J927" i="41" s="1"/>
  <c r="J928" i="41" s="1"/>
  <c r="J929" i="41" s="1"/>
  <c r="J930" i="41" s="1"/>
  <c r="J931" i="41" s="1"/>
  <c r="J932" i="41" s="1"/>
  <c r="J933" i="41" s="1"/>
  <c r="J934" i="41" s="1"/>
  <c r="J935" i="41" s="1"/>
  <c r="J936" i="41" s="1"/>
  <c r="J937" i="41" s="1"/>
  <c r="J938" i="41" s="1"/>
  <c r="J939" i="41" s="1"/>
  <c r="J940" i="41" s="1"/>
  <c r="J941" i="41" s="1"/>
  <c r="J942" i="41" s="1"/>
  <c r="J943" i="41" s="1"/>
  <c r="J944" i="41" s="1"/>
  <c r="J945" i="41" s="1"/>
  <c r="J946" i="41" s="1"/>
  <c r="J947" i="41" s="1"/>
  <c r="J948" i="41" s="1"/>
  <c r="J949" i="41" s="1"/>
  <c r="J950" i="41" s="1"/>
  <c r="J951" i="41" s="1"/>
  <c r="J952" i="41" s="1"/>
  <c r="J953" i="41" s="1"/>
  <c r="J954" i="41" s="1"/>
  <c r="J955" i="41" s="1"/>
  <c r="J956" i="41" s="1"/>
  <c r="J957" i="41" s="1"/>
  <c r="J958" i="41" s="1"/>
  <c r="J959" i="41" s="1"/>
  <c r="J960" i="41" s="1"/>
  <c r="J961" i="41" s="1"/>
  <c r="J962" i="41" s="1"/>
  <c r="J963" i="41" s="1"/>
  <c r="J964" i="41" s="1"/>
  <c r="J965" i="41" s="1"/>
  <c r="J966" i="41" s="1"/>
  <c r="J967" i="41" s="1"/>
  <c r="J968" i="41" s="1"/>
  <c r="J969" i="41" s="1"/>
  <c r="J970" i="41" s="1"/>
  <c r="J971" i="41" s="1"/>
  <c r="J972" i="41" s="1"/>
  <c r="J973" i="41" s="1"/>
  <c r="J974" i="41" s="1"/>
  <c r="J975" i="41" s="1"/>
  <c r="J976" i="41" s="1"/>
  <c r="J977" i="41" s="1"/>
  <c r="J978" i="41" s="1"/>
  <c r="J979" i="41" s="1"/>
  <c r="J980" i="41" s="1"/>
  <c r="J981" i="41" s="1"/>
  <c r="J982" i="41" s="1"/>
  <c r="J983" i="41" s="1"/>
  <c r="J984" i="41" s="1"/>
  <c r="J985" i="41" s="1"/>
  <c r="J986" i="41" s="1"/>
  <c r="J987" i="41" s="1"/>
  <c r="J988" i="41" s="1"/>
  <c r="J989" i="41" s="1"/>
  <c r="J990" i="41" s="1"/>
  <c r="J991" i="41" s="1"/>
  <c r="J992" i="41" s="1"/>
  <c r="J993" i="41" s="1"/>
  <c r="J994" i="41" s="1"/>
  <c r="J995" i="41" s="1"/>
  <c r="J996" i="41" s="1"/>
  <c r="J997" i="41" s="1"/>
  <c r="J998" i="41" s="1"/>
  <c r="J999" i="41" s="1"/>
  <c r="J1000" i="41" s="1"/>
  <c r="J1001" i="41" s="1"/>
  <c r="J1002" i="41" s="1"/>
  <c r="J1003" i="41" s="1"/>
  <c r="J1004" i="41" s="1"/>
  <c r="J1005" i="41" s="1"/>
  <c r="J1006" i="41" s="1"/>
  <c r="J1007" i="41" s="1"/>
  <c r="J1008" i="41" s="1"/>
  <c r="J1009" i="41" s="1"/>
  <c r="J1010" i="41" s="1"/>
  <c r="J1011" i="41" s="1"/>
  <c r="J1012" i="41" s="1"/>
  <c r="J1013" i="41" s="1"/>
  <c r="J1014" i="41" s="1"/>
  <c r="J1015" i="41" s="1"/>
  <c r="J1016" i="41" s="1"/>
  <c r="J1017" i="41" s="1"/>
  <c r="J1018" i="41" s="1"/>
  <c r="J1019" i="41" s="1"/>
  <c r="J1020" i="41" s="1"/>
  <c r="J1021" i="41" s="1"/>
  <c r="J1022" i="41" s="1"/>
  <c r="J1023" i="41" s="1"/>
  <c r="J1024" i="41" s="1"/>
  <c r="J1025" i="41" s="1"/>
  <c r="J1026" i="41" s="1"/>
  <c r="J1027" i="41" s="1"/>
  <c r="J1028" i="41" s="1"/>
  <c r="J1029" i="41" s="1"/>
  <c r="J1030" i="41" s="1"/>
  <c r="J1031" i="41" s="1"/>
  <c r="J1032" i="41" s="1"/>
  <c r="J1033" i="41" s="1"/>
  <c r="J1034" i="41" s="1"/>
  <c r="J1035" i="41" s="1"/>
  <c r="J1036" i="41" s="1"/>
  <c r="J1037" i="41" s="1"/>
  <c r="J1038" i="41" s="1"/>
  <c r="J1039" i="41" s="1"/>
  <c r="J1040" i="41" s="1"/>
  <c r="J1041" i="41" s="1"/>
  <c r="J1042" i="41" s="1"/>
  <c r="J1043" i="41" s="1"/>
  <c r="J1044" i="41" s="1"/>
  <c r="J1045" i="41" s="1"/>
  <c r="J1046" i="41" s="1"/>
  <c r="J1047" i="41" s="1"/>
  <c r="J1048" i="41" s="1"/>
  <c r="J1049" i="41" s="1"/>
  <c r="J1050" i="41" s="1"/>
  <c r="J1051" i="41" s="1"/>
  <c r="J1052" i="41" s="1"/>
  <c r="J1053" i="41" s="1"/>
  <c r="J1054" i="41" s="1"/>
  <c r="J1055" i="41" s="1"/>
  <c r="J1056" i="41" s="1"/>
  <c r="J1057" i="41" s="1"/>
  <c r="J1058" i="41" s="1"/>
  <c r="J1059" i="41" s="1"/>
  <c r="J1060" i="41" s="1"/>
  <c r="J1061" i="41" s="1"/>
  <c r="J1062" i="41" s="1"/>
  <c r="J1063" i="41" s="1"/>
  <c r="J1064" i="41" s="1"/>
  <c r="J1065" i="41" s="1"/>
  <c r="J1066" i="41" s="1"/>
  <c r="J1067" i="41" s="1"/>
  <c r="J1068" i="41" s="1"/>
  <c r="J1069" i="41" s="1"/>
  <c r="J1070" i="41" s="1"/>
  <c r="J1071" i="41" s="1"/>
  <c r="J1072" i="41" s="1"/>
  <c r="J1073" i="41" s="1"/>
  <c r="J1074" i="41" s="1"/>
  <c r="J1075" i="41" s="1"/>
  <c r="J1076" i="41" s="1"/>
  <c r="J1077" i="41" s="1"/>
  <c r="J1078" i="41" s="1"/>
  <c r="J1079" i="41" s="1"/>
  <c r="J1080" i="41" s="1"/>
  <c r="J1081" i="41" s="1"/>
  <c r="J1082" i="41" s="1"/>
  <c r="J1083" i="41" s="1"/>
  <c r="J1084" i="41" s="1"/>
  <c r="J1085" i="41" s="1"/>
  <c r="J1086" i="41" s="1"/>
  <c r="J1087" i="41" s="1"/>
  <c r="J1088" i="41" s="1"/>
  <c r="J1089" i="41" s="1"/>
  <c r="J1090" i="41" s="1"/>
  <c r="J1091" i="41" s="1"/>
  <c r="J1092" i="41" s="1"/>
  <c r="J1093" i="41" s="1"/>
  <c r="J1094" i="41" s="1"/>
  <c r="J1095" i="41" s="1"/>
  <c r="J1096" i="41" s="1"/>
  <c r="J1097" i="41" s="1"/>
  <c r="J1098" i="41" s="1"/>
  <c r="J1099" i="41" s="1"/>
  <c r="J1100" i="41" s="1"/>
  <c r="J1101" i="41" s="1"/>
  <c r="J1102" i="41" s="1"/>
  <c r="J1103" i="41" s="1"/>
  <c r="J1104" i="41" s="1"/>
  <c r="J1105" i="41" s="1"/>
  <c r="J1106" i="41" s="1"/>
  <c r="J1107" i="41" s="1"/>
  <c r="J1108" i="41" s="1"/>
  <c r="J1109" i="41" s="1"/>
  <c r="J1110" i="41" s="1"/>
  <c r="J1111" i="41" s="1"/>
  <c r="J1112" i="41" s="1"/>
  <c r="J1113" i="41" s="1"/>
  <c r="J1114" i="41" s="1"/>
  <c r="J1115" i="41" s="1"/>
  <c r="J1116" i="41" s="1"/>
  <c r="J1117" i="41" s="1"/>
  <c r="J1118" i="41" s="1"/>
  <c r="J1119" i="41" s="1"/>
  <c r="J1120" i="41" s="1"/>
  <c r="J1121" i="41" s="1"/>
  <c r="J1122" i="41" s="1"/>
  <c r="J1123" i="41" s="1"/>
  <c r="J1124" i="41" s="1"/>
  <c r="J1125" i="41" s="1"/>
  <c r="J1126" i="41" s="1"/>
  <c r="J1127" i="41" s="1"/>
  <c r="J1128" i="41" s="1"/>
  <c r="J1129" i="41" s="1"/>
  <c r="J1130" i="41" s="1"/>
  <c r="J1131" i="41" s="1"/>
  <c r="J1132" i="41" s="1"/>
  <c r="J1133" i="41" s="1"/>
  <c r="J1134" i="41" s="1"/>
  <c r="J1135" i="41" s="1"/>
  <c r="J1136" i="41" s="1"/>
  <c r="J1137" i="41" s="1"/>
  <c r="J1138" i="41" s="1"/>
  <c r="J1139" i="41" s="1"/>
  <c r="J1140" i="41" s="1"/>
  <c r="J1141" i="41" s="1"/>
  <c r="J1142" i="41" s="1"/>
  <c r="J1143" i="41" s="1"/>
  <c r="J1144" i="41" s="1"/>
  <c r="J1145" i="41" s="1"/>
  <c r="J1146" i="41" s="1"/>
  <c r="J1147" i="41" s="1"/>
  <c r="J1148" i="41" s="1"/>
  <c r="J1149" i="41" s="1"/>
  <c r="J1150" i="41" s="1"/>
  <c r="J1151" i="41" s="1"/>
  <c r="J1152" i="41" s="1"/>
  <c r="J1153" i="41" s="1"/>
  <c r="J1154" i="41" s="1"/>
  <c r="J1155" i="41" s="1"/>
  <c r="J1156" i="41" s="1"/>
  <c r="J1157" i="41" s="1"/>
  <c r="J1158" i="41" s="1"/>
  <c r="J1159" i="41" s="1"/>
  <c r="J1160" i="41" s="1"/>
  <c r="J1161" i="41" s="1"/>
  <c r="J1162" i="41" s="1"/>
  <c r="J1163" i="41" s="1"/>
  <c r="J1164" i="41" s="1"/>
  <c r="J1165" i="41" s="1"/>
  <c r="J1166" i="41" s="1"/>
  <c r="J1167" i="41" s="1"/>
  <c r="J1168" i="41" s="1"/>
  <c r="J1169" i="41" s="1"/>
  <c r="J1170" i="41" s="1"/>
  <c r="J1171" i="41" s="1"/>
  <c r="J1172" i="41" s="1"/>
  <c r="J1173" i="41" s="1"/>
  <c r="J1174" i="41" s="1"/>
  <c r="J1175" i="41" s="1"/>
  <c r="J1176" i="41" s="1"/>
  <c r="J1177" i="41" s="1"/>
  <c r="J1178" i="41" s="1"/>
  <c r="J1179" i="41" s="1"/>
  <c r="J1180" i="41" s="1"/>
  <c r="J1181" i="41" s="1"/>
  <c r="J1182" i="41" s="1"/>
  <c r="J1183" i="41" s="1"/>
  <c r="J1184" i="41" s="1"/>
  <c r="J1185" i="41" s="1"/>
  <c r="J1186" i="41" s="1"/>
  <c r="J1187" i="41" s="1"/>
  <c r="J1188" i="41" s="1"/>
  <c r="J1189" i="41" s="1"/>
  <c r="J1190" i="41" s="1"/>
  <c r="J1191" i="41" s="1"/>
  <c r="J1192" i="41" s="1"/>
  <c r="J1193" i="41" s="1"/>
  <c r="J1194" i="41" s="1"/>
  <c r="J1195" i="41" s="1"/>
  <c r="J1196" i="41" s="1"/>
  <c r="J1197" i="41" s="1"/>
  <c r="J1198" i="41" s="1"/>
  <c r="J1199" i="41" s="1"/>
  <c r="J1200" i="41" s="1"/>
  <c r="J1201" i="41" s="1"/>
  <c r="J1202" i="41" s="1"/>
  <c r="J1203" i="41" s="1"/>
  <c r="J1204" i="41" s="1"/>
  <c r="J1205" i="41" s="1"/>
  <c r="J1206" i="41" s="1"/>
  <c r="J1207" i="41" s="1"/>
  <c r="J1208" i="41" s="1"/>
  <c r="J1209" i="41" s="1"/>
  <c r="J1210" i="41" s="1"/>
  <c r="J1211" i="41" s="1"/>
  <c r="J1212" i="41" s="1"/>
  <c r="J1213" i="41" s="1"/>
  <c r="J1214" i="41" s="1"/>
  <c r="J1215" i="41" s="1"/>
  <c r="J1216" i="41" s="1"/>
  <c r="J1217" i="41" s="1"/>
  <c r="J1218" i="41" s="1"/>
  <c r="J1219" i="41" s="1"/>
  <c r="J1220" i="41" s="1"/>
  <c r="J1221" i="41" s="1"/>
  <c r="J1222" i="41" s="1"/>
  <c r="J1223" i="41" s="1"/>
  <c r="J1224" i="41" s="1"/>
  <c r="J1225" i="41" s="1"/>
  <c r="J1226" i="41" s="1"/>
  <c r="J1227" i="41" s="1"/>
  <c r="J1228" i="41" s="1"/>
  <c r="J1229" i="41" s="1"/>
  <c r="J1230" i="41" s="1"/>
  <c r="J1231" i="41" s="1"/>
  <c r="J1232" i="41" s="1"/>
  <c r="J1233" i="41" s="1"/>
  <c r="J1234" i="41" s="1"/>
  <c r="J1235" i="41" s="1"/>
  <c r="J1236" i="41" s="1"/>
  <c r="J1237" i="41" s="1"/>
  <c r="J1238" i="41" s="1"/>
  <c r="J1239" i="41" s="1"/>
  <c r="J1240" i="41" s="1"/>
  <c r="J1241" i="41" s="1"/>
  <c r="J1242" i="41" s="1"/>
  <c r="J1243" i="41" s="1"/>
  <c r="J1244" i="41" s="1"/>
  <c r="J1245" i="41" s="1"/>
  <c r="J1246" i="41" s="1"/>
  <c r="J1247" i="41" s="1"/>
  <c r="J1248" i="41" s="1"/>
  <c r="J1249" i="41" s="1"/>
  <c r="J1250" i="41" s="1"/>
  <c r="J1251" i="41" s="1"/>
  <c r="J1252" i="41" s="1"/>
  <c r="J1253" i="41" s="1"/>
  <c r="J1254" i="41" s="1"/>
  <c r="J1255" i="41" s="1"/>
  <c r="J1256" i="41" s="1"/>
  <c r="J1257" i="41" s="1"/>
  <c r="J1258" i="41" s="1"/>
  <c r="J1259" i="41" s="1"/>
  <c r="J1260" i="41" s="1"/>
  <c r="J1261" i="41" s="1"/>
  <c r="J1262" i="41" s="1"/>
  <c r="J1263" i="41" s="1"/>
  <c r="J1264" i="41" s="1"/>
  <c r="J1265" i="41" s="1"/>
  <c r="J1266" i="41" s="1"/>
  <c r="J1267" i="41" s="1"/>
  <c r="J1268" i="41" s="1"/>
  <c r="J1269" i="41" s="1"/>
  <c r="J1270" i="41" s="1"/>
  <c r="J1271" i="41" s="1"/>
  <c r="J1272" i="41" s="1"/>
  <c r="J1273" i="41" s="1"/>
  <c r="J1274" i="41" s="1"/>
  <c r="J1275" i="41" s="1"/>
  <c r="J1276" i="41" s="1"/>
  <c r="J1277" i="41" s="1"/>
  <c r="J1278" i="41" s="1"/>
  <c r="J1279" i="41" s="1"/>
  <c r="J1280" i="41" s="1"/>
  <c r="J1281" i="41" s="1"/>
  <c r="J1282" i="41" s="1"/>
  <c r="J1283" i="41" s="1"/>
  <c r="J1284" i="41" s="1"/>
  <c r="J1285" i="41" s="1"/>
  <c r="J1286" i="41" s="1"/>
  <c r="J1287" i="41" s="1"/>
  <c r="J1288" i="41" s="1"/>
  <c r="J1289" i="41" s="1"/>
  <c r="J1290" i="41" s="1"/>
  <c r="J1291" i="41" s="1"/>
  <c r="J1292" i="41" s="1"/>
  <c r="J1293" i="41" s="1"/>
  <c r="J1294" i="41" s="1"/>
  <c r="J1295" i="41" s="1"/>
  <c r="J1296" i="41" s="1"/>
  <c r="J1297" i="41" s="1"/>
  <c r="J1298" i="41" s="1"/>
  <c r="J1299" i="41" s="1"/>
  <c r="J1300" i="41" s="1"/>
  <c r="J1301" i="41" s="1"/>
  <c r="J1302" i="41" s="1"/>
  <c r="J1303" i="41" s="1"/>
  <c r="J1305" i="41" s="1"/>
  <c r="J1306" i="41" s="1"/>
  <c r="J1307" i="41" s="1"/>
  <c r="J1308" i="41" s="1"/>
  <c r="J1309" i="41" s="1"/>
  <c r="J1310" i="41" s="1"/>
  <c r="J1311" i="41" s="1"/>
  <c r="J1312" i="41" s="1"/>
  <c r="J1313" i="41" s="1"/>
  <c r="J1314" i="41" s="1"/>
  <c r="J1315" i="41" s="1"/>
  <c r="J1316" i="41" s="1"/>
  <c r="J1317" i="41" s="1"/>
  <c r="J1318" i="41" s="1"/>
  <c r="J1319" i="41" s="1"/>
  <c r="J1320" i="41" s="1"/>
  <c r="J1321" i="41" s="1"/>
  <c r="J1322" i="41" s="1"/>
  <c r="J1323" i="41" s="1"/>
  <c r="J1324" i="41" s="1"/>
  <c r="J1325" i="41" s="1"/>
  <c r="J1326" i="41" s="1"/>
  <c r="J1327" i="41" s="1"/>
  <c r="J1328" i="41" s="1"/>
  <c r="J1329" i="41" s="1"/>
  <c r="J1330" i="41" s="1"/>
  <c r="J1331" i="41" s="1"/>
  <c r="J1332" i="41" s="1"/>
  <c r="J1333" i="41" s="1"/>
  <c r="J1334" i="41" s="1"/>
  <c r="J1335" i="41" s="1"/>
  <c r="J1336" i="41" s="1"/>
  <c r="J1337" i="41" s="1"/>
  <c r="J1338" i="41" s="1"/>
  <c r="J1339" i="41" s="1"/>
  <c r="J1340" i="41" s="1"/>
  <c r="J1341" i="41" s="1"/>
  <c r="J1342" i="41" s="1"/>
  <c r="J1343" i="41" s="1"/>
  <c r="J1344" i="41" s="1"/>
  <c r="J1345" i="41" s="1"/>
  <c r="J1346" i="41" s="1"/>
  <c r="J1347" i="41" s="1"/>
  <c r="J1348" i="41" s="1"/>
  <c r="J1349" i="41" s="1"/>
  <c r="J1350" i="41" s="1"/>
  <c r="J1351" i="41" s="1"/>
  <c r="J1352" i="41" s="1"/>
  <c r="J1353" i="41" s="1"/>
  <c r="J1354" i="41" s="1"/>
  <c r="J1355" i="41" s="1"/>
  <c r="J1356" i="41" s="1"/>
  <c r="J1357" i="41" s="1"/>
  <c r="J1358" i="41" s="1"/>
  <c r="J1359" i="41" s="1"/>
  <c r="J1360" i="41" s="1"/>
  <c r="J1361" i="41" s="1"/>
  <c r="J1362" i="41" s="1"/>
  <c r="J1363" i="41" s="1"/>
  <c r="J1364" i="41" s="1"/>
  <c r="J1365" i="41" s="1"/>
  <c r="J1366" i="41" s="1"/>
  <c r="J1367" i="41" s="1"/>
  <c r="J1368" i="41" s="1"/>
  <c r="J1369" i="41" s="1"/>
  <c r="J1370" i="41" s="1"/>
  <c r="J1371" i="41" s="1"/>
  <c r="J1372" i="41" s="1"/>
  <c r="J1373" i="41" s="1"/>
  <c r="J1374" i="41" s="1"/>
  <c r="J1375" i="41" s="1"/>
  <c r="J1376" i="41" s="1"/>
  <c r="J1377" i="41" s="1"/>
  <c r="J1378" i="41" s="1"/>
  <c r="J1379" i="41" s="1"/>
  <c r="J1380" i="41" s="1"/>
  <c r="J1381" i="41" s="1"/>
  <c r="J1382" i="41" s="1"/>
  <c r="J1383" i="41" s="1"/>
  <c r="J1384" i="41" s="1"/>
  <c r="J1385" i="41" s="1"/>
  <c r="J1386" i="41" s="1"/>
  <c r="J1387" i="41" s="1"/>
  <c r="J1388" i="41" s="1"/>
  <c r="J1389" i="41" s="1"/>
  <c r="J1390" i="41" s="1"/>
  <c r="J1391" i="41" s="1"/>
  <c r="J1392" i="41" s="1"/>
  <c r="J1393" i="41" s="1"/>
  <c r="J1394" i="41" s="1"/>
  <c r="J1395" i="41" s="1"/>
  <c r="J1396" i="41" s="1"/>
  <c r="J1397" i="41" s="1"/>
  <c r="J1398" i="41" s="1"/>
  <c r="J1399" i="41" s="1"/>
  <c r="J1400" i="41" s="1"/>
  <c r="J1401" i="41" s="1"/>
  <c r="J1402" i="41" s="1"/>
  <c r="J1403" i="41" s="1"/>
  <c r="J1404" i="41" s="1"/>
  <c r="J1405" i="41" s="1"/>
  <c r="J1406" i="41" s="1"/>
  <c r="J1407" i="41" s="1"/>
  <c r="J1408" i="41" s="1"/>
  <c r="J1409" i="41" s="1"/>
  <c r="J1410" i="41" s="1"/>
  <c r="J1411" i="41" s="1"/>
  <c r="J1412" i="41" s="1"/>
  <c r="J1413" i="41" s="1"/>
  <c r="J1414" i="41" s="1"/>
  <c r="J1415" i="41" s="1"/>
  <c r="J1416" i="41" s="1"/>
  <c r="J1417" i="41" s="1"/>
  <c r="J1418" i="41" s="1"/>
  <c r="J1419" i="41" s="1"/>
  <c r="J1420" i="41" s="1"/>
  <c r="J1421" i="41" s="1"/>
  <c r="J1422" i="41" s="1"/>
  <c r="J1423" i="41" s="1"/>
  <c r="J1424" i="41" s="1"/>
  <c r="J1425" i="41" s="1"/>
  <c r="J1426" i="41" s="1"/>
  <c r="J1427" i="41" s="1"/>
  <c r="J1428" i="41" s="1"/>
  <c r="J1429" i="41" s="1"/>
  <c r="J1430" i="41" s="1"/>
  <c r="J1431" i="41" s="1"/>
  <c r="J1432" i="41" s="1"/>
  <c r="J1433" i="41" s="1"/>
  <c r="J1434" i="41" s="1"/>
  <c r="J1435" i="41" s="1"/>
  <c r="J1436" i="41" s="1"/>
  <c r="J1437" i="41" s="1"/>
  <c r="J1438" i="41" s="1"/>
  <c r="J1439" i="41" s="1"/>
  <c r="J1440" i="41" s="1"/>
  <c r="J1441" i="41" s="1"/>
  <c r="J1442" i="41" s="1"/>
  <c r="J1443" i="41" s="1"/>
  <c r="J1444" i="41" s="1"/>
  <c r="J1445" i="41" s="1"/>
  <c r="J1446" i="41" s="1"/>
  <c r="J1447" i="41" s="1"/>
  <c r="J1448" i="41" s="1"/>
  <c r="J1449" i="41" s="1"/>
  <c r="J1450" i="41" s="1"/>
  <c r="J1451" i="41" s="1"/>
  <c r="J1452" i="41" s="1"/>
  <c r="J1453" i="41" s="1"/>
  <c r="J1454" i="41" s="1"/>
  <c r="J1455" i="41" s="1"/>
  <c r="J1456" i="41" s="1"/>
  <c r="J1457" i="41" s="1"/>
  <c r="J1458" i="41" s="1"/>
  <c r="J1459" i="41" s="1"/>
  <c r="J1460" i="41" s="1"/>
  <c r="J1461" i="41" s="1"/>
  <c r="J1462" i="41" s="1"/>
  <c r="J1463" i="41" s="1"/>
  <c r="J1464" i="41" s="1"/>
  <c r="J1465" i="41" s="1"/>
  <c r="J1466" i="41" s="1"/>
  <c r="J1467" i="41" s="1"/>
  <c r="J1468" i="41" s="1"/>
  <c r="J1469" i="41" s="1"/>
  <c r="J1470" i="41" s="1"/>
  <c r="J1471" i="41" s="1"/>
  <c r="J1472" i="41" s="1"/>
  <c r="J1473" i="41" s="1"/>
  <c r="J1474" i="41" s="1"/>
  <c r="J1475" i="41" s="1"/>
  <c r="J1476" i="41" s="1"/>
  <c r="J1477" i="41" s="1"/>
  <c r="J1478" i="41" s="1"/>
  <c r="J1479" i="41" s="1"/>
  <c r="J1480" i="41" s="1"/>
  <c r="J1481" i="41" s="1"/>
  <c r="J1482" i="41" s="1"/>
  <c r="J1483" i="41" s="1"/>
  <c r="J1484" i="41" s="1"/>
  <c r="J1485" i="41" s="1"/>
  <c r="J1486" i="41" s="1"/>
  <c r="J1487" i="41" s="1"/>
  <c r="J1488" i="41" s="1"/>
  <c r="J1489" i="41" s="1"/>
  <c r="J1490" i="41" s="1"/>
  <c r="J1491" i="41" s="1"/>
  <c r="J1492" i="41" s="1"/>
  <c r="J1493" i="41" s="1"/>
  <c r="J1494" i="41" s="1"/>
  <c r="J1495" i="41" s="1"/>
  <c r="J1496" i="41" s="1"/>
  <c r="J1497" i="41" s="1"/>
  <c r="J1498" i="41" s="1"/>
  <c r="J1499" i="41" s="1"/>
  <c r="J1500" i="41" s="1"/>
  <c r="J1501" i="41" s="1"/>
  <c r="J1502" i="41" s="1"/>
  <c r="J1503" i="41" s="1"/>
  <c r="J1504" i="41" s="1"/>
  <c r="J1505" i="41" s="1"/>
  <c r="J1506" i="41" s="1"/>
  <c r="J1507" i="41" s="1"/>
  <c r="J1508" i="41" s="1"/>
  <c r="J1509" i="41" s="1"/>
  <c r="J1510" i="41" s="1"/>
  <c r="J1511" i="41" s="1"/>
  <c r="J1512" i="41" s="1"/>
  <c r="J1513" i="41" s="1"/>
  <c r="J1514" i="41" s="1"/>
  <c r="J1515" i="41" s="1"/>
  <c r="J1516" i="41" s="1"/>
  <c r="J1517" i="41" s="1"/>
  <c r="J1518" i="41" s="1"/>
  <c r="J1519" i="41" s="1"/>
  <c r="J1520" i="41" s="1"/>
  <c r="J1521" i="41" s="1"/>
  <c r="J1522" i="41" s="1"/>
  <c r="J1523" i="41" s="1"/>
  <c r="J1524" i="41" s="1"/>
  <c r="J1525" i="41" s="1"/>
  <c r="J1526" i="41" s="1"/>
  <c r="J1527" i="41" s="1"/>
  <c r="J1528" i="41" s="1"/>
  <c r="J1529" i="41" s="1"/>
  <c r="J1530" i="41" s="1"/>
  <c r="J1531" i="41" s="1"/>
  <c r="J1532" i="41" s="1"/>
  <c r="J1533" i="41" s="1"/>
  <c r="J1534" i="41" s="1"/>
  <c r="J1535" i="41" s="1"/>
  <c r="J1536" i="41" s="1"/>
  <c r="J1537" i="41" s="1"/>
  <c r="J1538" i="41" s="1"/>
  <c r="J1539" i="41" s="1"/>
  <c r="J1540" i="41" s="1"/>
  <c r="J1541" i="41" s="1"/>
  <c r="J1542" i="41" s="1"/>
  <c r="J1543" i="41" s="1"/>
  <c r="J1544" i="41" s="1"/>
  <c r="J1545" i="41" s="1"/>
  <c r="J1546" i="41" s="1"/>
  <c r="J1547" i="41" s="1"/>
  <c r="J1548" i="41" s="1"/>
  <c r="J1549" i="41" s="1"/>
  <c r="J1550" i="41" s="1"/>
  <c r="J1551" i="41" s="1"/>
  <c r="J1552" i="41" s="1"/>
  <c r="J1553" i="41" s="1"/>
  <c r="J1554" i="41" s="1"/>
  <c r="J1555" i="41" s="1"/>
  <c r="J1556" i="41" s="1"/>
  <c r="J1557" i="41" s="1"/>
  <c r="J1558" i="41" s="1"/>
  <c r="J1559" i="41" s="1"/>
  <c r="J1560" i="41" s="1"/>
  <c r="J1561" i="41" s="1"/>
  <c r="J1562" i="41" s="1"/>
  <c r="J1563" i="41" s="1"/>
  <c r="J1564" i="41" s="1"/>
  <c r="J1565" i="41" s="1"/>
  <c r="J1566" i="41" s="1"/>
  <c r="J1567" i="41" s="1"/>
  <c r="J1568" i="41" s="1"/>
  <c r="J1569" i="41" s="1"/>
  <c r="J1570" i="41" s="1"/>
  <c r="J1571" i="41" s="1"/>
  <c r="J1572" i="41" s="1"/>
  <c r="J1573" i="41" s="1"/>
  <c r="J1574" i="41" s="1"/>
  <c r="J1575" i="41" s="1"/>
  <c r="J1576" i="41" s="1"/>
  <c r="J1577" i="41" s="1"/>
  <c r="J1578" i="41" s="1"/>
  <c r="J1579" i="41" s="1"/>
  <c r="J1580" i="41" s="1"/>
  <c r="J1581" i="41" s="1"/>
  <c r="J1582" i="41" s="1"/>
  <c r="J1583" i="41" s="1"/>
  <c r="J1584" i="41" s="1"/>
  <c r="J1585" i="41" s="1"/>
  <c r="J1586" i="41" s="1"/>
  <c r="J1587" i="41" s="1"/>
  <c r="J1588" i="41" s="1"/>
  <c r="J1589" i="41" s="1"/>
  <c r="J1590" i="41" s="1"/>
  <c r="J1591" i="41" s="1"/>
  <c r="J1592" i="41" s="1"/>
  <c r="J1593" i="41" s="1"/>
  <c r="J1594" i="41" s="1"/>
  <c r="J1595" i="41" s="1"/>
  <c r="J1596" i="41" s="1"/>
  <c r="J1597" i="41" s="1"/>
  <c r="J1598" i="41" s="1"/>
  <c r="J1599" i="41" s="1"/>
  <c r="J1600" i="41" s="1"/>
  <c r="J1601" i="41" s="1"/>
  <c r="J1602" i="41" s="1"/>
  <c r="J1603" i="41" s="1"/>
  <c r="J1604" i="41" s="1"/>
  <c r="J1605" i="41" s="1"/>
  <c r="J1606" i="41" s="1"/>
  <c r="J1607" i="41" s="1"/>
  <c r="J1608" i="41" s="1"/>
  <c r="J1609" i="41" s="1"/>
  <c r="J1610" i="41" s="1"/>
  <c r="J1611" i="41" s="1"/>
  <c r="J1612" i="41" s="1"/>
  <c r="J1613" i="41" s="1"/>
  <c r="J1614" i="41" s="1"/>
  <c r="J1615" i="41" s="1"/>
  <c r="J1616" i="41" s="1"/>
  <c r="J1617" i="41" s="1"/>
  <c r="J1618" i="41" s="1"/>
  <c r="J1619" i="41" s="1"/>
  <c r="J1620" i="41" s="1"/>
  <c r="J1621" i="41" s="1"/>
  <c r="J1622" i="41" s="1"/>
  <c r="J1623" i="41" s="1"/>
  <c r="J1624" i="41" s="1"/>
  <c r="J1625" i="41" s="1"/>
  <c r="J1626" i="41" s="1"/>
  <c r="J1627" i="41" s="1"/>
  <c r="J1628" i="41" s="1"/>
  <c r="J1629" i="41" s="1"/>
  <c r="J1630" i="41" s="1"/>
  <c r="J1631" i="41" s="1"/>
  <c r="J1632" i="41" s="1"/>
  <c r="J1633" i="41" s="1"/>
  <c r="J1634" i="41" s="1"/>
  <c r="J1635" i="41" s="1"/>
  <c r="J1636" i="41" s="1"/>
  <c r="J1637" i="41" s="1"/>
  <c r="J1638" i="41" s="1"/>
  <c r="J1639" i="41" s="1"/>
  <c r="J1640" i="41" s="1"/>
  <c r="J1641" i="41" s="1"/>
  <c r="J1642" i="41" s="1"/>
  <c r="J1643" i="41" s="1"/>
  <c r="J1644" i="41" s="1"/>
  <c r="J1645" i="41" s="1"/>
  <c r="J1646" i="41" s="1"/>
  <c r="J1647" i="41" s="1"/>
  <c r="J1648" i="41" s="1"/>
  <c r="J1649" i="41" s="1"/>
  <c r="J1650" i="41" s="1"/>
  <c r="J1651" i="41" s="1"/>
  <c r="J1652" i="41" s="1"/>
  <c r="J1653" i="41" s="1"/>
  <c r="J1654" i="41" s="1"/>
  <c r="J1655" i="41" s="1"/>
  <c r="J1656" i="41" s="1"/>
  <c r="J1657" i="41" s="1"/>
  <c r="J1658" i="41" s="1"/>
  <c r="J1659" i="41" s="1"/>
  <c r="J1660" i="41" s="1"/>
  <c r="J1661" i="41" s="1"/>
  <c r="J1662" i="41" s="1"/>
  <c r="J1663" i="41" s="1"/>
  <c r="J1664" i="41" s="1"/>
  <c r="J1665" i="41" s="1"/>
  <c r="J1666" i="41" s="1"/>
  <c r="J1667" i="41" s="1"/>
  <c r="J1668" i="41" s="1"/>
  <c r="J1669" i="41" s="1"/>
  <c r="J1670" i="41" s="1"/>
  <c r="J1671" i="41" s="1"/>
  <c r="J1672" i="41" s="1"/>
  <c r="J1673" i="41" s="1"/>
  <c r="J1674" i="41" s="1"/>
  <c r="J1675" i="41" s="1"/>
  <c r="J1676" i="41" s="1"/>
  <c r="J1677" i="41" s="1"/>
  <c r="J1678" i="41" s="1"/>
  <c r="J1679" i="41" s="1"/>
  <c r="J1680" i="41" s="1"/>
  <c r="J1681" i="41" s="1"/>
  <c r="J1682" i="41" s="1"/>
  <c r="J1683" i="41" s="1"/>
  <c r="J1684" i="41" s="1"/>
  <c r="J1685" i="41" s="1"/>
  <c r="J1686" i="41" s="1"/>
  <c r="J1687" i="41" s="1"/>
  <c r="J1688" i="41" s="1"/>
  <c r="J1689" i="41" s="1"/>
  <c r="J1690" i="41" s="1"/>
  <c r="J1691" i="41" s="1"/>
  <c r="J1692" i="41" s="1"/>
  <c r="J1693" i="41" s="1"/>
  <c r="J1694" i="41" s="1"/>
  <c r="J1695" i="41" s="1"/>
  <c r="J1696" i="41" s="1"/>
  <c r="J1697" i="41" s="1"/>
  <c r="J1698" i="41" s="1"/>
  <c r="J1699" i="41" s="1"/>
  <c r="J1700" i="41" s="1"/>
  <c r="J1701" i="41" s="1"/>
  <c r="J1702" i="41" s="1"/>
  <c r="J1703" i="41" s="1"/>
  <c r="J1704" i="41" s="1"/>
  <c r="J1705" i="41" s="1"/>
  <c r="J1706" i="41" s="1"/>
  <c r="J1707" i="41" s="1"/>
  <c r="J1708" i="41" s="1"/>
  <c r="J1709" i="41" s="1"/>
  <c r="J1710" i="41" s="1"/>
  <c r="J1711" i="41" s="1"/>
  <c r="J1712" i="41" s="1"/>
  <c r="J1713" i="41" s="1"/>
  <c r="J1714" i="41" s="1"/>
  <c r="J1715" i="41" s="1"/>
  <c r="J1716" i="41" s="1"/>
  <c r="J1717" i="41" s="1"/>
  <c r="J1718" i="41" s="1"/>
  <c r="J1719" i="41" s="1"/>
  <c r="J1720" i="41" s="1"/>
  <c r="J1721" i="41" s="1"/>
  <c r="J1722" i="41" s="1"/>
  <c r="J1723" i="41" s="1"/>
  <c r="J1724" i="41" s="1"/>
  <c r="J1725" i="41" s="1"/>
  <c r="J1726" i="41" s="1"/>
  <c r="J1727" i="41" s="1"/>
  <c r="J1728" i="41" s="1"/>
  <c r="J1729" i="41" s="1"/>
  <c r="J1730" i="41" s="1"/>
  <c r="J1731" i="41" s="1"/>
  <c r="J1732" i="41" s="1"/>
  <c r="J1733" i="41" s="1"/>
  <c r="J1734" i="41" s="1"/>
  <c r="J1735" i="41" s="1"/>
  <c r="J1736" i="41" s="1"/>
  <c r="J1737" i="41" s="1"/>
  <c r="J1738" i="41" s="1"/>
  <c r="J1739" i="41" s="1"/>
  <c r="J1740" i="41" s="1"/>
  <c r="J1741" i="41" s="1"/>
  <c r="J1742" i="41" s="1"/>
  <c r="J1743" i="41" s="1"/>
  <c r="J1744" i="41" s="1"/>
  <c r="J1745" i="41" s="1"/>
  <c r="J1746" i="41" s="1"/>
  <c r="J1747" i="41" s="1"/>
  <c r="J1748" i="41" s="1"/>
  <c r="J1749" i="41" s="1"/>
  <c r="J1750" i="41" s="1"/>
  <c r="J1751" i="41" s="1"/>
  <c r="J1752" i="41" s="1"/>
  <c r="J1753" i="41" s="1"/>
  <c r="J1754" i="41" s="1"/>
  <c r="J1755" i="41" s="1"/>
  <c r="J1756" i="41" s="1"/>
  <c r="J1757" i="41" s="1"/>
  <c r="J1758" i="41" s="1"/>
  <c r="J1759" i="41" s="1"/>
  <c r="J1760" i="41" s="1"/>
  <c r="J1761" i="41" s="1"/>
  <c r="J1762" i="41" s="1"/>
  <c r="J1763" i="41" s="1"/>
  <c r="J1764" i="41" s="1"/>
  <c r="J1765" i="41" s="1"/>
  <c r="J1766" i="41" s="1"/>
  <c r="J1767" i="41" s="1"/>
  <c r="J1768" i="41" s="1"/>
  <c r="J1769" i="41" s="1"/>
  <c r="J1770" i="41" s="1"/>
  <c r="J1771" i="41" s="1"/>
  <c r="J1772" i="41" s="1"/>
  <c r="J1773" i="41" s="1"/>
  <c r="J1774" i="41" s="1"/>
  <c r="J1775" i="41" s="1"/>
  <c r="J1776" i="41" s="1"/>
  <c r="J1777" i="41" s="1"/>
  <c r="J1778" i="41" s="1"/>
  <c r="J1779" i="41" s="1"/>
  <c r="J1780" i="41" s="1"/>
  <c r="J1781" i="41" s="1"/>
  <c r="J1782" i="41" s="1"/>
  <c r="J1783" i="41" s="1"/>
  <c r="J1784" i="41" s="1"/>
  <c r="J1785" i="41" s="1"/>
  <c r="J1786" i="41" s="1"/>
  <c r="J1787" i="41" s="1"/>
  <c r="J1788" i="41" s="1"/>
  <c r="J1789" i="41" s="1"/>
  <c r="J1790" i="41" s="1"/>
  <c r="J1791" i="41" s="1"/>
  <c r="J1792" i="41" s="1"/>
  <c r="J1793" i="41" s="1"/>
  <c r="J1794" i="41" s="1"/>
  <c r="J1795" i="41" s="1"/>
  <c r="J1796" i="41" s="1"/>
  <c r="J1797" i="41" s="1"/>
  <c r="J1798" i="41" s="1"/>
  <c r="J1799" i="41" s="1"/>
  <c r="J1800" i="41" s="1"/>
  <c r="J1801" i="41" s="1"/>
  <c r="J1802" i="41" s="1"/>
  <c r="J1803" i="41" s="1"/>
  <c r="J1804" i="41" s="1"/>
  <c r="J1805" i="41" s="1"/>
  <c r="J1806" i="41" s="1"/>
  <c r="J1807" i="41" s="1"/>
  <c r="J1808" i="41" s="1"/>
  <c r="J1809" i="41" s="1"/>
  <c r="J1810" i="41" s="1"/>
  <c r="J1811" i="41" s="1"/>
  <c r="J1812" i="41" s="1"/>
  <c r="J1813" i="41" s="1"/>
  <c r="J1814" i="41" s="1"/>
  <c r="J1815" i="41" s="1"/>
  <c r="J1816" i="41" s="1"/>
  <c r="J1817" i="41" s="1"/>
  <c r="J1818" i="41" s="1"/>
  <c r="J1819" i="41" s="1"/>
  <c r="J1820" i="41" s="1"/>
  <c r="J1821" i="41" s="1"/>
  <c r="J1822" i="41" s="1"/>
  <c r="J1823" i="41" s="1"/>
  <c r="J1824" i="41" s="1"/>
  <c r="J1825" i="41" s="1"/>
  <c r="J1826" i="41" s="1"/>
  <c r="J1827" i="41" s="1"/>
  <c r="J1828" i="41" s="1"/>
  <c r="J1829" i="41" s="1"/>
  <c r="J1830" i="41" s="1"/>
  <c r="J1831" i="41" s="1"/>
  <c r="J1832" i="41" s="1"/>
  <c r="J1833" i="41" s="1"/>
  <c r="J1834" i="41" s="1"/>
  <c r="J1835" i="41" s="1"/>
  <c r="J1836" i="41" s="1"/>
  <c r="J1837" i="41" s="1"/>
  <c r="J1838" i="41" s="1"/>
  <c r="J1839" i="41" s="1"/>
  <c r="J1840" i="41" s="1"/>
  <c r="J1841" i="41" s="1"/>
  <c r="J1842" i="41" s="1"/>
  <c r="J1843" i="41" s="1"/>
  <c r="J1844" i="41" s="1"/>
  <c r="J1845" i="41" s="1"/>
  <c r="J1846" i="41" s="1"/>
  <c r="J1847" i="41" s="1"/>
  <c r="J1848" i="41" s="1"/>
  <c r="J1849" i="41" s="1"/>
  <c r="J1850" i="41" s="1"/>
  <c r="J1851" i="41" s="1"/>
  <c r="J1852" i="41" s="1"/>
  <c r="J1853" i="41" s="1"/>
  <c r="J1854" i="41" s="1"/>
  <c r="J1855" i="41" s="1"/>
  <c r="J1856" i="41" s="1"/>
  <c r="J1857" i="41" s="1"/>
  <c r="J1858" i="41" s="1"/>
  <c r="J1859" i="41" s="1"/>
  <c r="J1860" i="41" s="1"/>
  <c r="J1861" i="41" s="1"/>
  <c r="J1862" i="41" s="1"/>
  <c r="J1863" i="41" s="1"/>
  <c r="J1864" i="41" s="1"/>
  <c r="J1865" i="41" s="1"/>
  <c r="J1866" i="41" s="1"/>
  <c r="J1867" i="41" s="1"/>
  <c r="J1868" i="41" s="1"/>
  <c r="J1869" i="41" s="1"/>
  <c r="J1870" i="41" s="1"/>
  <c r="J1871" i="41" s="1"/>
  <c r="J1872" i="41" s="1"/>
  <c r="J1873" i="41" s="1"/>
  <c r="J1874" i="41" s="1"/>
  <c r="J1875" i="41" s="1"/>
  <c r="J1876" i="41" s="1"/>
  <c r="J1877" i="41" s="1"/>
  <c r="J1878" i="41" s="1"/>
  <c r="J1879" i="41" s="1"/>
  <c r="J1880" i="41" s="1"/>
  <c r="J1881" i="41" s="1"/>
  <c r="J1882" i="41" s="1"/>
  <c r="J1883" i="41" s="1"/>
  <c r="J1884" i="41" s="1"/>
  <c r="J1885" i="41" s="1"/>
  <c r="J1886" i="41" s="1"/>
  <c r="J1887" i="41" s="1"/>
  <c r="J1888" i="41" s="1"/>
  <c r="J1889" i="41" s="1"/>
  <c r="J1890" i="41" s="1"/>
  <c r="J1891" i="41" s="1"/>
  <c r="J1892" i="41" s="1"/>
  <c r="J1893" i="41" s="1"/>
  <c r="J1894" i="41" s="1"/>
  <c r="J1895" i="41" s="1"/>
  <c r="J1896" i="41" s="1"/>
  <c r="J1897" i="41" s="1"/>
  <c r="J1898" i="41" s="1"/>
  <c r="J1899" i="41" s="1"/>
  <c r="J1900" i="41" s="1"/>
  <c r="J1901" i="41" s="1"/>
  <c r="J1902" i="41" s="1"/>
  <c r="J1903" i="41" s="1"/>
  <c r="J1904" i="41" s="1"/>
  <c r="J1905" i="41" s="1"/>
  <c r="J1906" i="41" s="1"/>
  <c r="J1907" i="41" s="1"/>
  <c r="J1908" i="41" s="1"/>
  <c r="J1909" i="41" s="1"/>
  <c r="J1910" i="41" s="1"/>
  <c r="J1911" i="41" s="1"/>
  <c r="J1912" i="41" s="1"/>
  <c r="J1913" i="41" s="1"/>
  <c r="J1914" i="41" s="1"/>
  <c r="J1915" i="41" s="1"/>
  <c r="J1916" i="41" s="1"/>
  <c r="J1917" i="41" s="1"/>
  <c r="J1918" i="41" s="1"/>
  <c r="J1919" i="41" s="1"/>
  <c r="J1920" i="41" s="1"/>
  <c r="J1921" i="41" s="1"/>
  <c r="J1922" i="41" s="1"/>
  <c r="J1923" i="41" s="1"/>
  <c r="J1924" i="41" s="1"/>
  <c r="J1925" i="41" s="1"/>
  <c r="J1926" i="41" s="1"/>
  <c r="J1927" i="41" s="1"/>
  <c r="J1928" i="41" s="1"/>
  <c r="J1929" i="41" s="1"/>
  <c r="J1930" i="41" s="1"/>
  <c r="J1931" i="41" s="1"/>
  <c r="J1932" i="41" s="1"/>
  <c r="J1933" i="41" s="1"/>
  <c r="J1934" i="41" s="1"/>
  <c r="J1935" i="41" s="1"/>
  <c r="J1936" i="41" s="1"/>
  <c r="J1937" i="41" s="1"/>
  <c r="J1938" i="41" s="1"/>
  <c r="J1939" i="41" s="1"/>
  <c r="J1940" i="41" s="1"/>
  <c r="J1941" i="41" s="1"/>
  <c r="J1942" i="41" s="1"/>
  <c r="J1943" i="41" s="1"/>
  <c r="J1944" i="41" s="1"/>
  <c r="J1945" i="41" s="1"/>
  <c r="J1946" i="41" s="1"/>
  <c r="J1947" i="41" s="1"/>
  <c r="J1948" i="41" s="1"/>
  <c r="J1949" i="41" s="1"/>
  <c r="J1950" i="41" s="1"/>
  <c r="J1951" i="41" s="1"/>
  <c r="J1952" i="41" s="1"/>
  <c r="J1953" i="41" s="1"/>
  <c r="J1954" i="41" s="1"/>
  <c r="J1955" i="41" s="1"/>
  <c r="J1956" i="41" s="1"/>
  <c r="J1957" i="41" s="1"/>
  <c r="J1958" i="41" s="1"/>
  <c r="J1959" i="41" s="1"/>
  <c r="J1960" i="41" s="1"/>
  <c r="J1961" i="41" s="1"/>
  <c r="J1962" i="41" s="1"/>
  <c r="J1963" i="41" s="1"/>
  <c r="J1964" i="41" s="1"/>
  <c r="J1965" i="41" s="1"/>
  <c r="J1966" i="41" s="1"/>
  <c r="J1967" i="41" s="1"/>
  <c r="J1968" i="41" s="1"/>
  <c r="J1969" i="41" s="1"/>
  <c r="J1970" i="41" s="1"/>
  <c r="J1971" i="41" s="1"/>
  <c r="J1972" i="41" s="1"/>
  <c r="J1973" i="41" s="1"/>
  <c r="J1974" i="41" s="1"/>
  <c r="J1975" i="41" s="1"/>
  <c r="J1976" i="41" s="1"/>
  <c r="J1977" i="41" s="1"/>
  <c r="J1978" i="41" s="1"/>
  <c r="J1979" i="41" s="1"/>
  <c r="J1980" i="41" s="1"/>
  <c r="J1981" i="41" s="1"/>
  <c r="J1982" i="41" s="1"/>
  <c r="J1983" i="41" s="1"/>
  <c r="J1984" i="41" s="1"/>
  <c r="J1985" i="41" s="1"/>
  <c r="J1986" i="41" s="1"/>
  <c r="J1987" i="41" s="1"/>
  <c r="J1988" i="41" s="1"/>
  <c r="J1989" i="41" s="1"/>
  <c r="J1990" i="41" s="1"/>
  <c r="J1991" i="41" s="1"/>
  <c r="J1992" i="41" s="1"/>
  <c r="J1993" i="41" s="1"/>
  <c r="J1994" i="41" s="1"/>
  <c r="J1995" i="41" s="1"/>
  <c r="J1996" i="41" s="1"/>
  <c r="J1997" i="41" s="1"/>
  <c r="J1998" i="41" s="1"/>
  <c r="J1999" i="41" s="1"/>
  <c r="J2000" i="41" s="1"/>
  <c r="J2001" i="41" s="1"/>
  <c r="J2002" i="41" s="1"/>
  <c r="J2003" i="41" s="1"/>
  <c r="J2004" i="41" s="1"/>
  <c r="J2005" i="41" s="1"/>
  <c r="J2006" i="41" s="1"/>
  <c r="J2007" i="41" s="1"/>
  <c r="J2008" i="41" s="1"/>
  <c r="J2009" i="41" s="1"/>
  <c r="J2010" i="41" s="1"/>
  <c r="J2011" i="41" s="1"/>
  <c r="J2012" i="41" s="1"/>
  <c r="J2013" i="41" s="1"/>
  <c r="J2014" i="41" s="1"/>
  <c r="J2015" i="41" s="1"/>
  <c r="J2016" i="41" s="1"/>
  <c r="J2017" i="41" s="1"/>
  <c r="J2018" i="41" s="1"/>
  <c r="J2019" i="41" s="1"/>
  <c r="J2020" i="41" s="1"/>
  <c r="J2021" i="41" s="1"/>
  <c r="J2022" i="41" s="1"/>
  <c r="J2023" i="41" s="1"/>
  <c r="J2024" i="41" s="1"/>
  <c r="J2025" i="41" s="1"/>
  <c r="J2026" i="41" s="1"/>
  <c r="J2027" i="41" s="1"/>
  <c r="J2028" i="41" s="1"/>
  <c r="J2029" i="41" s="1"/>
  <c r="J2030" i="41" s="1"/>
  <c r="J2031" i="41" s="1"/>
  <c r="J2032" i="41" s="1"/>
  <c r="J2033" i="41" s="1"/>
  <c r="J2034" i="41" s="1"/>
  <c r="J2035" i="41" s="1"/>
  <c r="J2036" i="41" s="1"/>
  <c r="J2037" i="41" s="1"/>
  <c r="J2038" i="41" s="1"/>
  <c r="J2039" i="41" s="1"/>
  <c r="J2040" i="41" s="1"/>
  <c r="J2041" i="41" s="1"/>
  <c r="J2042" i="41" s="1"/>
  <c r="J2043" i="41" s="1"/>
  <c r="J2044" i="41" s="1"/>
  <c r="J2045" i="41" s="1"/>
  <c r="J2046" i="41" s="1"/>
  <c r="J2047" i="41" s="1"/>
  <c r="J2048" i="41" s="1"/>
  <c r="J2049" i="41" s="1"/>
  <c r="J2050" i="41" s="1"/>
  <c r="J2051" i="41" s="1"/>
  <c r="J2052" i="41" s="1"/>
  <c r="J2053" i="41" s="1"/>
  <c r="J2054" i="41" s="1"/>
  <c r="J2055" i="41" s="1"/>
  <c r="J2056" i="41" s="1"/>
  <c r="J2057" i="41" s="1"/>
  <c r="J2058" i="41" s="1"/>
  <c r="J2059" i="41" s="1"/>
  <c r="J2060" i="41" s="1"/>
  <c r="J2061" i="41" s="1"/>
  <c r="J2062" i="41" s="1"/>
  <c r="J2063" i="41" s="1"/>
  <c r="J2064" i="41" s="1"/>
  <c r="J2065" i="41" s="1"/>
  <c r="J2066" i="41" s="1"/>
  <c r="J2067" i="41" s="1"/>
  <c r="J2068" i="41" s="1"/>
  <c r="J2069" i="41" s="1"/>
  <c r="J2070" i="41" s="1"/>
  <c r="J2071" i="41" s="1"/>
  <c r="J2072" i="41" s="1"/>
  <c r="J2073" i="41" s="1"/>
  <c r="J2074" i="41" s="1"/>
  <c r="J2075" i="41" s="1"/>
  <c r="J2076" i="41" s="1"/>
  <c r="J2077" i="41" s="1"/>
  <c r="J2078" i="41" s="1"/>
  <c r="J2079" i="41" s="1"/>
  <c r="J2080" i="41" s="1"/>
  <c r="J2081" i="41" s="1"/>
  <c r="J2082" i="41" s="1"/>
  <c r="J2083" i="41" s="1"/>
  <c r="J2084" i="41" s="1"/>
  <c r="J2085" i="41" s="1"/>
  <c r="J2086" i="41" s="1"/>
  <c r="J2087" i="41" s="1"/>
  <c r="J2088" i="41" s="1"/>
  <c r="J2089" i="41" s="1"/>
  <c r="J2090" i="41" s="1"/>
  <c r="J2091" i="41" s="1"/>
  <c r="J2092" i="41" s="1"/>
  <c r="J2093" i="41" s="1"/>
  <c r="J2094" i="41" s="1"/>
  <c r="J2095" i="41" s="1"/>
  <c r="J2096" i="41" s="1"/>
  <c r="J2097" i="41" s="1"/>
  <c r="J2098" i="41" s="1"/>
  <c r="J2099" i="41" s="1"/>
  <c r="J2100" i="41" s="1"/>
  <c r="J2101" i="41" s="1"/>
  <c r="J2102" i="41" s="1"/>
  <c r="J2103" i="41" s="1"/>
  <c r="J2104" i="41" s="1"/>
  <c r="H9" i="42" l="1"/>
  <c r="H5" i="42"/>
  <c r="H21" i="42"/>
  <c r="H11" i="42"/>
  <c r="H10" i="42"/>
  <c r="H7" i="42"/>
  <c r="H6" i="42"/>
  <c r="H14" i="42"/>
  <c r="H16" i="42"/>
  <c r="H17" i="42"/>
  <c r="H29" i="42"/>
  <c r="H22" i="42"/>
  <c r="H19" i="42"/>
  <c r="H27" i="42"/>
  <c r="H32" i="42"/>
  <c r="H33" i="42"/>
  <c r="H35" i="42"/>
  <c r="H18" i="42"/>
  <c r="H34" i="42"/>
  <c r="H15" i="42"/>
  <c r="H13" i="42"/>
  <c r="H8" i="42"/>
  <c r="H31" i="42"/>
  <c r="H23" i="42"/>
  <c r="H4" i="42"/>
  <c r="H25" i="42"/>
  <c r="H26" i="42"/>
  <c r="H24" i="42"/>
  <c r="H30" i="42"/>
  <c r="H12" i="42"/>
  <c r="H28" i="42"/>
  <c r="H20" i="42"/>
  <c r="G8" i="33"/>
  <c r="C8" i="33"/>
  <c r="F8" i="33"/>
  <c r="E8" i="33"/>
  <c r="D8" i="33"/>
  <c r="A114" i="38"/>
  <c r="I11" i="47"/>
  <c r="J11" i="45"/>
  <c r="A9" i="33"/>
  <c r="I3" i="42"/>
  <c r="J10" i="43"/>
  <c r="J7" i="11"/>
  <c r="J6" i="11"/>
  <c r="J5" i="11"/>
  <c r="J4" i="11"/>
  <c r="G6" i="32"/>
  <c r="G5" i="32"/>
  <c r="G7" i="32"/>
  <c r="G4" i="32"/>
  <c r="Z6" i="38"/>
  <c r="AB6" i="38" s="1"/>
  <c r="Y6" i="38"/>
  <c r="AA6" i="38" s="1"/>
  <c r="D4" i="38"/>
  <c r="I4" i="42" l="1"/>
  <c r="I20" i="42"/>
  <c r="I8" i="42"/>
  <c r="I13" i="42"/>
  <c r="I6" i="42"/>
  <c r="I9" i="42"/>
  <c r="I34" i="42"/>
  <c r="I22" i="42"/>
  <c r="I31" i="42"/>
  <c r="I18" i="42"/>
  <c r="I28" i="42"/>
  <c r="I35" i="42"/>
  <c r="I33" i="42"/>
  <c r="I16" i="42"/>
  <c r="I24" i="42"/>
  <c r="I25" i="42"/>
  <c r="I11" i="42"/>
  <c r="I29" i="42"/>
  <c r="I27" i="42"/>
  <c r="I23" i="42"/>
  <c r="I5" i="42"/>
  <c r="I30" i="42"/>
  <c r="I32" i="42"/>
  <c r="I19" i="42"/>
  <c r="I14" i="42"/>
  <c r="I26" i="42"/>
  <c r="I21" i="42"/>
  <c r="I10" i="42"/>
  <c r="I17" i="42"/>
  <c r="I7" i="42"/>
  <c r="I12" i="42"/>
  <c r="I15" i="42"/>
  <c r="G9" i="33"/>
  <c r="C9" i="33"/>
  <c r="E9" i="33"/>
  <c r="D9" i="33"/>
  <c r="F9" i="33"/>
  <c r="AN349" i="13"/>
  <c r="AN575" i="13"/>
  <c r="AN92" i="13"/>
  <c r="AN127" i="13"/>
  <c r="AN476" i="13"/>
  <c r="AN51" i="13"/>
  <c r="AN859" i="13"/>
  <c r="AN300" i="13"/>
  <c r="AN27" i="13"/>
  <c r="AN950" i="13"/>
  <c r="AN536" i="13"/>
  <c r="AN354" i="13"/>
  <c r="AN442" i="13"/>
  <c r="AN712" i="13"/>
  <c r="AN252" i="13"/>
  <c r="AN637" i="13"/>
  <c r="AN515" i="13"/>
  <c r="AN390" i="13"/>
  <c r="AN200" i="13"/>
  <c r="AN325" i="13"/>
  <c r="AN762" i="13"/>
  <c r="AN203" i="13"/>
  <c r="AN965" i="13"/>
  <c r="AN492" i="13"/>
  <c r="AN853" i="13"/>
  <c r="AN426" i="13"/>
  <c r="AN67" i="13"/>
  <c r="AN975" i="13"/>
  <c r="AP975" i="13" s="1"/>
  <c r="AR975" i="13" s="1"/>
  <c r="AN331" i="13"/>
  <c r="AN30" i="13"/>
  <c r="AN826" i="13"/>
  <c r="AN187" i="13"/>
  <c r="AN19" i="13"/>
  <c r="AN868" i="13"/>
  <c r="AN518" i="13"/>
  <c r="AN260" i="13"/>
  <c r="AN346" i="13"/>
  <c r="AN607" i="13"/>
  <c r="AN103" i="13"/>
  <c r="AN857" i="13"/>
  <c r="AN472" i="13"/>
  <c r="AN378" i="13"/>
  <c r="AN108" i="13"/>
  <c r="AN44" i="13"/>
  <c r="AN631" i="13"/>
  <c r="AN168" i="13"/>
  <c r="AN818" i="13"/>
  <c r="AN305" i="13"/>
  <c r="AN733" i="13"/>
  <c r="AN292" i="13"/>
  <c r="AN26" i="13"/>
  <c r="AN821" i="13"/>
  <c r="AN227" i="13"/>
  <c r="AN153" i="13"/>
  <c r="AN652" i="13"/>
  <c r="AN124" i="13"/>
  <c r="AN591" i="13"/>
  <c r="AN714" i="13"/>
  <c r="AN484" i="13"/>
  <c r="AN195" i="13"/>
  <c r="AN967" i="13"/>
  <c r="AN567" i="13"/>
  <c r="AN49" i="13"/>
  <c r="AN802" i="13"/>
  <c r="AN452" i="13"/>
  <c r="AN244" i="13"/>
  <c r="AN87" i="13"/>
  <c r="AN815" i="13"/>
  <c r="AN351" i="13"/>
  <c r="AN121" i="13"/>
  <c r="AN720" i="13"/>
  <c r="AN197" i="13"/>
  <c r="AN925" i="13"/>
  <c r="AN647" i="13"/>
  <c r="AN160" i="13"/>
  <c r="AN97" i="13"/>
  <c r="AN615" i="13"/>
  <c r="AN119" i="13"/>
  <c r="AN551" i="13"/>
  <c r="AN623" i="13"/>
  <c r="AN459" i="13"/>
  <c r="AN107" i="13"/>
  <c r="AN897" i="13"/>
  <c r="AN532" i="13"/>
  <c r="AN36" i="13"/>
  <c r="AN786" i="13"/>
  <c r="AN448" i="13"/>
  <c r="AN235" i="13"/>
  <c r="AN18" i="13"/>
  <c r="AN794" i="13"/>
  <c r="AN342" i="13"/>
  <c r="AN54" i="13"/>
  <c r="AN621" i="13"/>
  <c r="AN169" i="13"/>
  <c r="AN434" i="13"/>
  <c r="AN636" i="13"/>
  <c r="AN68" i="13"/>
  <c r="AN6" i="13"/>
  <c r="AN583" i="13"/>
  <c r="AN73" i="13"/>
  <c r="AN983" i="13"/>
  <c r="AP983" i="13" s="1"/>
  <c r="AR983" i="13" s="1"/>
  <c r="AN548" i="13"/>
  <c r="AN443" i="13"/>
  <c r="AN20" i="13"/>
  <c r="AN877" i="13"/>
  <c r="AN489" i="13"/>
  <c r="AN28" i="13"/>
  <c r="AN633" i="13"/>
  <c r="AN407" i="13"/>
  <c r="AN219" i="13"/>
  <c r="AN12" i="13"/>
  <c r="AN778" i="13"/>
  <c r="AN326" i="13"/>
  <c r="AN588" i="13"/>
  <c r="AN405" i="13"/>
  <c r="AN520" i="13"/>
  <c r="AN797" i="13"/>
  <c r="AN370" i="13"/>
  <c r="AN850" i="13"/>
  <c r="AN270" i="13"/>
  <c r="AN642" i="13"/>
  <c r="AN135" i="13"/>
  <c r="AN276" i="13"/>
  <c r="AN293" i="13"/>
  <c r="AN540" i="13"/>
  <c r="AN116" i="13"/>
  <c r="AN881" i="13"/>
  <c r="AN213" i="13"/>
  <c r="AN604" i="13"/>
  <c r="AN84" i="13"/>
  <c r="AN63" i="13"/>
  <c r="AN132" i="13"/>
  <c r="AN529" i="13"/>
  <c r="AN810" i="13"/>
  <c r="AN845" i="13"/>
  <c r="AN192" i="13"/>
  <c r="AN268" i="13"/>
  <c r="AN55" i="13"/>
  <c r="AN43" i="13"/>
  <c r="AN52" i="13"/>
  <c r="AN488" i="13"/>
  <c r="AN653" i="13"/>
  <c r="AN620" i="13"/>
  <c r="AN100" i="13"/>
  <c r="AN176" i="13"/>
  <c r="AN211" i="13"/>
  <c r="AN500" i="13"/>
  <c r="AN23" i="13"/>
  <c r="AN410" i="13"/>
  <c r="AN599" i="13"/>
  <c r="AN502" i="13"/>
  <c r="AN519" i="13"/>
  <c r="AN161" i="13"/>
  <c r="AN60" i="13"/>
  <c r="AN929" i="13"/>
  <c r="AN982" i="13"/>
  <c r="AP982" i="13" s="1"/>
  <c r="AR982" i="13" s="1"/>
  <c r="AN324" i="13"/>
  <c r="AN308" i="13"/>
  <c r="AN468" i="13"/>
  <c r="AN89" i="13"/>
  <c r="AN969" i="13"/>
  <c r="AP969" i="13" s="1"/>
  <c r="AR969" i="13" s="1"/>
  <c r="AN842" i="13"/>
  <c r="AN959" i="13"/>
  <c r="AN236" i="13"/>
  <c r="AN141" i="13"/>
  <c r="AN394" i="13"/>
  <c r="AN902" i="13"/>
  <c r="AN559" i="13"/>
  <c r="AN728" i="13"/>
  <c r="AN893" i="13"/>
  <c r="AN738" i="13"/>
  <c r="AN76" i="13"/>
  <c r="AN381" i="13"/>
  <c r="AN770" i="13"/>
  <c r="AN8" i="13"/>
  <c r="AN21" i="13"/>
  <c r="AN175" i="13"/>
  <c r="AN275" i="13"/>
  <c r="AN392" i="13"/>
  <c r="AN545" i="13"/>
  <c r="AN809" i="13"/>
  <c r="AN919" i="13"/>
  <c r="AN53" i="13"/>
  <c r="AN45" i="13"/>
  <c r="AN198" i="13"/>
  <c r="AN306" i="13"/>
  <c r="AN259" i="13"/>
  <c r="AN311" i="13"/>
  <c r="AN715" i="13"/>
  <c r="AN820" i="13"/>
  <c r="AN17" i="13"/>
  <c r="AN207" i="13"/>
  <c r="AN435" i="13"/>
  <c r="AN322" i="13"/>
  <c r="AN345" i="13"/>
  <c r="AN629" i="13"/>
  <c r="AN47" i="13"/>
  <c r="AN74" i="13"/>
  <c r="AN506" i="13"/>
  <c r="AN340" i="13"/>
  <c r="AN109" i="13"/>
  <c r="AN771" i="13"/>
  <c r="AN938" i="13"/>
  <c r="AN154" i="13"/>
  <c r="AN131" i="13"/>
  <c r="AN677" i="13"/>
  <c r="AN498" i="13"/>
  <c r="AN525" i="13"/>
  <c r="AN957" i="13"/>
  <c r="AN98" i="13"/>
  <c r="AN327" i="13"/>
  <c r="AN364" i="13"/>
  <c r="AN643" i="13"/>
  <c r="AN732" i="13"/>
  <c r="AN955" i="13"/>
  <c r="AN117" i="13"/>
  <c r="AN312" i="13"/>
  <c r="AN371" i="13"/>
  <c r="AN616" i="13"/>
  <c r="AN711" i="13"/>
  <c r="AN819" i="13"/>
  <c r="AN408" i="13"/>
  <c r="AN397" i="13"/>
  <c r="AN396" i="13"/>
  <c r="AN579" i="13"/>
  <c r="AN817" i="13"/>
  <c r="AN898" i="13"/>
  <c r="AN201" i="13"/>
  <c r="AN375" i="13"/>
  <c r="AN457" i="13"/>
  <c r="AN886" i="13"/>
  <c r="AN767" i="13"/>
  <c r="AN922" i="13"/>
  <c r="AN600" i="13"/>
  <c r="AN650" i="13"/>
  <c r="AN740" i="13"/>
  <c r="AN295" i="13"/>
  <c r="AN181" i="13"/>
  <c r="AN486" i="13"/>
  <c r="AN675" i="13"/>
  <c r="AN684" i="13"/>
  <c r="AN943" i="13"/>
  <c r="AN146" i="13"/>
  <c r="AN418" i="13"/>
  <c r="AN510" i="13"/>
  <c r="AN463" i="13"/>
  <c r="AN971" i="13"/>
  <c r="AP971" i="13" s="1"/>
  <c r="AR971" i="13" s="1"/>
  <c r="AN400" i="13"/>
  <c r="AN823" i="13"/>
  <c r="AN874" i="13"/>
  <c r="AN593" i="13"/>
  <c r="AN985" i="13"/>
  <c r="AP985" i="13" s="1"/>
  <c r="AR985" i="13" s="1"/>
  <c r="AN769" i="13"/>
  <c r="AN249" i="13"/>
  <c r="AN137" i="13"/>
  <c r="AN470" i="13"/>
  <c r="AN824" i="13"/>
  <c r="AN882" i="13"/>
  <c r="AN745" i="13"/>
  <c r="AN159" i="13"/>
  <c r="AN15" i="13"/>
  <c r="AN196" i="13"/>
  <c r="AN348" i="13"/>
  <c r="AN409" i="13"/>
  <c r="AN644" i="13"/>
  <c r="AN737" i="13"/>
  <c r="AN931" i="13"/>
  <c r="AN248" i="13"/>
  <c r="AN39" i="13"/>
  <c r="AN209" i="13"/>
  <c r="AN361" i="13"/>
  <c r="AN414" i="13"/>
  <c r="AN356" i="13"/>
  <c r="AN671" i="13"/>
  <c r="AN747" i="13"/>
  <c r="AN150" i="13"/>
  <c r="AN245" i="13"/>
  <c r="AN584" i="13"/>
  <c r="AN335" i="13"/>
  <c r="AN446" i="13"/>
  <c r="AN40" i="13"/>
  <c r="AN77" i="13"/>
  <c r="AN93" i="13"/>
  <c r="AN531" i="13"/>
  <c r="AN509" i="13"/>
  <c r="AN13" i="13"/>
  <c r="AN848" i="13"/>
  <c r="AN976" i="13"/>
  <c r="AP976" i="13" s="1"/>
  <c r="AR976" i="13" s="1"/>
  <c r="AN233" i="13"/>
  <c r="AN218" i="13"/>
  <c r="AN796" i="13"/>
  <c r="AN585" i="13"/>
  <c r="AN657" i="13"/>
  <c r="AN956" i="13"/>
  <c r="AN104" i="13"/>
  <c r="AN172" i="13"/>
  <c r="AN350" i="13"/>
  <c r="AN587" i="13"/>
  <c r="AN700" i="13"/>
  <c r="AN927" i="13"/>
  <c r="AN32" i="13"/>
  <c r="AN328" i="13"/>
  <c r="AN382" i="13"/>
  <c r="AN547" i="13"/>
  <c r="AN804" i="13"/>
  <c r="AN968" i="13"/>
  <c r="AN179" i="13"/>
  <c r="AN263" i="13"/>
  <c r="AN428" i="13"/>
  <c r="AN538" i="13"/>
  <c r="AN803" i="13"/>
  <c r="AN914" i="13"/>
  <c r="AN272" i="13"/>
  <c r="AN162" i="13"/>
  <c r="AN617" i="13"/>
  <c r="AN478" i="13"/>
  <c r="AN876" i="13"/>
  <c r="AN930" i="13"/>
  <c r="AN611" i="13"/>
  <c r="AN761" i="13"/>
  <c r="AN907" i="13"/>
  <c r="AN143" i="13"/>
  <c r="AN105" i="13"/>
  <c r="AN661" i="13"/>
  <c r="AN806" i="13"/>
  <c r="AN792" i="13"/>
  <c r="AN155" i="13"/>
  <c r="AN399" i="13"/>
  <c r="AN487" i="13"/>
  <c r="AN741" i="13"/>
  <c r="AN526" i="13"/>
  <c r="AN945" i="13"/>
  <c r="AN383" i="13"/>
  <c r="AN504" i="13"/>
  <c r="AN467" i="13"/>
  <c r="AN699" i="13"/>
  <c r="AN379" i="13"/>
  <c r="AN128" i="13"/>
  <c r="AN180" i="13"/>
  <c r="AN204" i="13"/>
  <c r="AN466" i="13"/>
  <c r="AN707" i="13"/>
  <c r="AN772" i="13"/>
  <c r="AN185" i="13"/>
  <c r="AN395" i="13"/>
  <c r="AN72" i="13"/>
  <c r="AN274" i="13"/>
  <c r="AN398" i="13"/>
  <c r="AN544" i="13"/>
  <c r="AN485" i="13"/>
  <c r="AN768" i="13"/>
  <c r="AN911" i="13"/>
  <c r="AN344" i="13"/>
  <c r="AN58" i="13"/>
  <c r="AN638" i="13"/>
  <c r="AN320" i="13"/>
  <c r="AN493" i="13"/>
  <c r="AN231" i="13"/>
  <c r="AN212" i="13"/>
  <c r="AN71" i="13"/>
  <c r="AN37" i="13"/>
  <c r="AN582" i="13"/>
  <c r="AN622" i="13"/>
  <c r="AN766" i="13"/>
  <c r="AN984" i="13"/>
  <c r="AP984" i="13" s="1"/>
  <c r="AR984" i="13" s="1"/>
  <c r="AN301" i="13"/>
  <c r="AN140" i="13"/>
  <c r="AN905" i="13"/>
  <c r="AN691" i="13"/>
  <c r="AN910" i="13"/>
  <c r="AN960" i="13"/>
  <c r="AN166" i="13"/>
  <c r="AN243" i="13"/>
  <c r="AN501" i="13"/>
  <c r="AN635" i="13"/>
  <c r="AN782" i="13"/>
  <c r="AN866" i="13"/>
  <c r="AN112" i="13"/>
  <c r="AN288" i="13"/>
  <c r="AN539" i="13"/>
  <c r="AN632" i="13"/>
  <c r="AN752" i="13"/>
  <c r="AN867" i="13"/>
  <c r="AN46" i="13"/>
  <c r="AN152" i="13"/>
  <c r="AN450" i="13"/>
  <c r="AN619" i="13"/>
  <c r="AN830" i="13"/>
  <c r="AN896" i="13"/>
  <c r="AN343" i="13"/>
  <c r="AN290" i="13"/>
  <c r="AN760" i="13"/>
  <c r="AN605" i="13"/>
  <c r="AN641" i="13"/>
  <c r="AN477" i="13"/>
  <c r="AN571" i="13"/>
  <c r="AN832" i="13"/>
  <c r="AN946" i="13"/>
  <c r="AN287" i="13"/>
  <c r="AN224" i="13"/>
  <c r="AN892" i="13"/>
  <c r="AN899" i="13"/>
  <c r="AN889" i="13"/>
  <c r="AN314" i="13"/>
  <c r="AN129" i="13"/>
  <c r="AN596" i="13"/>
  <c r="AN865" i="13"/>
  <c r="AN664" i="13"/>
  <c r="AN940" i="13"/>
  <c r="AN465" i="13"/>
  <c r="AN655" i="13"/>
  <c r="AN569" i="13"/>
  <c r="AN978" i="13"/>
  <c r="AP978" i="13" s="1"/>
  <c r="AR978" i="13" s="1"/>
  <c r="AN439" i="13"/>
  <c r="AN50" i="13"/>
  <c r="AN240" i="13"/>
  <c r="AN267" i="13"/>
  <c r="AN220" i="13"/>
  <c r="AN718" i="13"/>
  <c r="AN744" i="13"/>
  <c r="AN296" i="13"/>
  <c r="AN355" i="13"/>
  <c r="AN66" i="13"/>
  <c r="AN256" i="13"/>
  <c r="AN329" i="13"/>
  <c r="AN674" i="13"/>
  <c r="AN594" i="13"/>
  <c r="AN835" i="13"/>
  <c r="AN963" i="13"/>
  <c r="AN228" i="13"/>
  <c r="AN85" i="13"/>
  <c r="AN613" i="13"/>
  <c r="AN339" i="13"/>
  <c r="AN592" i="13"/>
  <c r="AN427" i="13"/>
  <c r="AN309" i="13"/>
  <c r="AN223" i="13"/>
  <c r="AN139" i="13"/>
  <c r="AN558" i="13"/>
  <c r="AN597" i="13"/>
  <c r="AN758" i="13"/>
  <c r="AN987" i="13"/>
  <c r="AP987" i="13" s="1"/>
  <c r="AR987" i="13" s="1"/>
  <c r="AN373" i="13"/>
  <c r="AN318" i="13"/>
  <c r="AN480" i="13"/>
  <c r="AN840" i="13"/>
  <c r="AN557" i="13"/>
  <c r="AN972" i="13"/>
  <c r="AP972" i="13" s="1"/>
  <c r="AR972" i="13" s="1"/>
  <c r="AN183" i="13"/>
  <c r="AN363" i="13"/>
  <c r="AN453" i="13"/>
  <c r="AN624" i="13"/>
  <c r="AN851" i="13"/>
  <c r="AN144" i="13"/>
  <c r="AN125" i="13"/>
  <c r="AN251" i="13"/>
  <c r="AN469" i="13"/>
  <c r="AN603" i="13"/>
  <c r="AN795" i="13"/>
  <c r="AN883" i="13"/>
  <c r="AN165" i="13"/>
  <c r="AN319" i="13"/>
  <c r="AN517" i="13"/>
  <c r="AN690" i="13"/>
  <c r="AN765" i="13"/>
  <c r="AN59" i="13"/>
  <c r="AN421" i="13"/>
  <c r="AN389" i="13"/>
  <c r="AN909" i="13"/>
  <c r="AN701" i="13"/>
  <c r="AN746" i="13"/>
  <c r="AN568" i="13"/>
  <c r="AN552" i="13"/>
  <c r="AN838" i="13"/>
  <c r="AN928" i="13"/>
  <c r="AN522" i="13"/>
  <c r="AN10" i="13"/>
  <c r="AN247" i="13"/>
  <c r="AN527" i="13"/>
  <c r="AN550" i="13"/>
  <c r="AN729" i="13"/>
  <c r="AN784" i="13"/>
  <c r="AN377" i="13"/>
  <c r="AN436" i="13"/>
  <c r="AN136" i="13"/>
  <c r="AN307" i="13"/>
  <c r="AN432" i="13"/>
  <c r="AN31" i="13"/>
  <c r="AN606" i="13"/>
  <c r="AN846" i="13"/>
  <c r="AN962" i="13"/>
  <c r="AN404" i="13"/>
  <c r="AN148" i="13"/>
  <c r="AN80" i="13"/>
  <c r="AN419" i="13"/>
  <c r="AN543" i="13"/>
  <c r="AN542" i="13"/>
  <c r="AN411" i="13"/>
  <c r="AN88" i="13"/>
  <c r="AN315" i="13"/>
  <c r="AN101" i="13"/>
  <c r="AN721" i="13"/>
  <c r="AN793" i="13"/>
  <c r="AN134" i="13"/>
  <c r="AN113" i="13"/>
  <c r="AN386" i="13"/>
  <c r="AN807" i="13"/>
  <c r="AN511" i="13"/>
  <c r="AN678" i="13"/>
  <c r="AN90" i="13"/>
  <c r="AN199" i="13"/>
  <c r="AN242" i="13"/>
  <c r="AN608" i="13"/>
  <c r="AN590" i="13"/>
  <c r="AN781" i="13"/>
  <c r="AN217" i="13"/>
  <c r="AN191" i="13"/>
  <c r="AN258" i="13"/>
  <c r="AN444" i="13"/>
  <c r="AN658" i="13"/>
  <c r="AN801" i="13"/>
  <c r="AN24" i="13"/>
  <c r="AN321" i="13"/>
  <c r="AN25" i="13"/>
  <c r="AN482" i="13"/>
  <c r="AN710" i="13"/>
  <c r="AN860" i="13"/>
  <c r="AN184" i="13"/>
  <c r="AN57" i="13"/>
  <c r="AN475" i="13"/>
  <c r="AN514" i="13"/>
  <c r="AN799" i="13"/>
  <c r="AN837" i="13"/>
  <c r="AN523" i="13"/>
  <c r="AN649" i="13"/>
  <c r="AN743" i="13"/>
  <c r="AN935" i="13"/>
  <c r="AN449" i="13"/>
  <c r="AN362" i="13"/>
  <c r="AN676" i="13"/>
  <c r="AN828" i="13"/>
  <c r="AN716" i="13"/>
  <c r="AN130" i="13"/>
  <c r="AN237" i="13"/>
  <c r="AN34" i="13"/>
  <c r="AN535" i="13"/>
  <c r="AN735" i="13"/>
  <c r="AN981" i="13"/>
  <c r="AP981" i="13" s="1"/>
  <c r="AR981" i="13" s="1"/>
  <c r="AN626" i="13"/>
  <c r="AN458" i="13"/>
  <c r="AN42" i="13"/>
  <c r="AN253" i="13"/>
  <c r="AN474" i="13"/>
  <c r="AN222" i="13"/>
  <c r="AN578" i="13"/>
  <c r="AN750" i="13"/>
  <c r="AN944" i="13"/>
  <c r="AN461" i="13"/>
  <c r="AN282" i="13"/>
  <c r="AN79" i="13"/>
  <c r="AN369" i="13"/>
  <c r="AN602" i="13"/>
  <c r="AN133" i="13"/>
  <c r="AN333" i="13"/>
  <c r="AN138" i="13"/>
  <c r="AN145" i="13"/>
  <c r="AN114" i="13"/>
  <c r="AN683" i="13"/>
  <c r="AN748" i="13"/>
  <c r="AN216" i="13"/>
  <c r="AN246" i="13"/>
  <c r="AN123" i="13"/>
  <c r="AN879" i="13"/>
  <c r="AN730" i="13"/>
  <c r="AN814" i="13"/>
  <c r="AN122" i="13"/>
  <c r="AN174" i="13"/>
  <c r="AN401" i="13"/>
  <c r="AN546" i="13"/>
  <c r="AN648" i="13"/>
  <c r="AN773" i="13"/>
  <c r="AN317" i="13"/>
  <c r="AN190" i="13"/>
  <c r="AN420" i="13"/>
  <c r="AN554" i="13"/>
  <c r="AN689" i="13"/>
  <c r="AN836" i="13"/>
  <c r="AN151" i="13"/>
  <c r="AN391" i="13"/>
  <c r="AN157" i="13"/>
  <c r="AN570" i="13"/>
  <c r="AN727" i="13"/>
  <c r="AN777" i="13"/>
  <c r="AN257" i="13"/>
  <c r="AN271" i="13"/>
  <c r="AN589" i="13"/>
  <c r="AN9" i="13"/>
  <c r="AN215" i="13"/>
  <c r="AN304" i="13"/>
  <c r="AN266" i="13"/>
  <c r="AN574" i="13"/>
  <c r="AN753" i="13"/>
  <c r="AN890" i="13"/>
  <c r="AN705" i="13"/>
  <c r="AN521" i="13"/>
  <c r="AN156" i="13"/>
  <c r="AN323" i="13"/>
  <c r="AN111" i="13"/>
  <c r="AN82" i="13"/>
  <c r="AN719" i="13"/>
  <c r="AN785" i="13"/>
  <c r="AN208" i="13"/>
  <c r="AN566" i="13"/>
  <c r="AN332" i="13"/>
  <c r="AN164" i="13"/>
  <c r="AN393" i="13"/>
  <c r="AN640" i="13"/>
  <c r="AN182" i="13"/>
  <c r="AN533" i="13"/>
  <c r="AN239" i="13"/>
  <c r="AN221" i="13"/>
  <c r="AN163" i="13"/>
  <c r="AN731" i="13"/>
  <c r="AN827" i="13"/>
  <c r="AN35" i="13"/>
  <c r="AN357" i="13"/>
  <c r="AN365" i="13"/>
  <c r="AN456" i="13"/>
  <c r="AN869" i="13"/>
  <c r="AN958" i="13"/>
  <c r="AN95" i="13"/>
  <c r="AN226" i="13"/>
  <c r="AN412" i="13"/>
  <c r="AN610" i="13"/>
  <c r="AN663" i="13"/>
  <c r="AN756" i="13"/>
  <c r="AN41" i="13"/>
  <c r="AN188" i="13"/>
  <c r="AN347" i="13"/>
  <c r="AN618" i="13"/>
  <c r="AN703" i="13"/>
  <c r="AN763" i="13"/>
  <c r="AN241" i="13"/>
  <c r="AN33" i="13"/>
  <c r="AN366" i="13"/>
  <c r="AN576" i="13"/>
  <c r="AN726" i="13"/>
  <c r="AN854" i="13"/>
  <c r="AN86" i="13"/>
  <c r="AN415" i="13"/>
  <c r="AN698" i="13"/>
  <c r="AN659" i="13"/>
  <c r="AN455" i="13"/>
  <c r="AN966" i="13"/>
  <c r="AN563" i="13"/>
  <c r="AN739" i="13"/>
  <c r="AN749" i="13"/>
  <c r="AN29" i="13"/>
  <c r="AN595" i="13"/>
  <c r="AN69" i="13"/>
  <c r="AN261" i="13"/>
  <c r="AN921" i="13"/>
  <c r="AN11" i="13"/>
  <c r="AN417" i="13"/>
  <c r="AN788" i="13"/>
  <c r="AN651" i="13"/>
  <c r="AN425" i="13"/>
  <c r="AN462" i="13"/>
  <c r="AN937" i="13"/>
  <c r="AN281" i="13"/>
  <c r="AN697" i="13"/>
  <c r="AN920" i="13"/>
  <c r="AN337" i="13"/>
  <c r="AN534" i="13"/>
  <c r="AN980" i="13"/>
  <c r="AP980" i="13" s="1"/>
  <c r="AR980" i="13" s="1"/>
  <c r="AN774" i="13"/>
  <c r="AN887" i="13"/>
  <c r="AN334" i="13"/>
  <c r="AN289" i="13"/>
  <c r="AN900" i="13"/>
  <c r="AN696" i="13"/>
  <c r="AN918" i="13"/>
  <c r="AN279" i="13"/>
  <c r="AN94" i="13"/>
  <c r="AN630" i="13"/>
  <c r="AN560" i="13"/>
  <c r="AN609" i="13"/>
  <c r="AN974" i="13"/>
  <c r="AP974" i="13" s="1"/>
  <c r="AR974" i="13" s="1"/>
  <c r="AN368" i="13"/>
  <c r="AN423" i="13"/>
  <c r="AN783" i="13"/>
  <c r="AN601" i="13"/>
  <c r="AN669" i="13"/>
  <c r="AN662" i="13"/>
  <c r="AN206" i="13"/>
  <c r="AN230" i="13"/>
  <c r="AN380" i="13"/>
  <c r="AN120" i="13"/>
  <c r="AN941" i="13"/>
  <c r="AN229" i="13"/>
  <c r="AN528" i="13"/>
  <c r="AN903" i="13"/>
  <c r="AN779" i="13"/>
  <c r="AN83" i="13"/>
  <c r="AN564" i="13"/>
  <c r="AN979" i="13"/>
  <c r="AP979" i="13" s="1"/>
  <c r="AR979" i="13" s="1"/>
  <c r="AN374" i="13"/>
  <c r="AN878" i="13"/>
  <c r="AN572" i="13"/>
  <c r="AN524" i="13"/>
  <c r="AN639" i="13"/>
  <c r="AN951" i="13"/>
  <c r="AN816" i="13"/>
  <c r="AN48" i="13"/>
  <c r="AN416" i="13"/>
  <c r="AN577" i="13"/>
  <c r="AN505" i="13"/>
  <c r="AN908" i="13"/>
  <c r="AN431" i="13"/>
  <c r="AN210" i="13"/>
  <c r="AN665" i="13"/>
  <c r="AN936" i="13"/>
  <c r="AN118" i="13"/>
  <c r="AN901" i="13"/>
  <c r="AN722" i="13"/>
  <c r="AN387" i="13"/>
  <c r="AN403" i="13"/>
  <c r="AN291" i="13"/>
  <c r="AN687" i="13"/>
  <c r="AN7" i="13"/>
  <c r="AN385" i="13"/>
  <c r="AN734" i="13"/>
  <c r="AN679" i="13"/>
  <c r="AN787" i="13"/>
  <c r="AN298" i="13"/>
  <c r="AN490" i="13"/>
  <c r="AN939" i="13"/>
  <c r="AN376" i="13"/>
  <c r="AN445" i="13"/>
  <c r="AN694" i="13"/>
  <c r="AN688" i="13"/>
  <c r="AN751" i="13"/>
  <c r="AN949" i="13"/>
  <c r="AN822" i="13"/>
  <c r="AN167" i="13"/>
  <c r="AN264" i="13"/>
  <c r="AN693" i="13"/>
  <c r="AN660" i="13"/>
  <c r="AN894" i="13"/>
  <c r="AN977" i="13"/>
  <c r="AP977" i="13" s="1"/>
  <c r="AR977" i="13" s="1"/>
  <c r="AN62" i="13"/>
  <c r="AN297" i="13"/>
  <c r="AN888" i="13"/>
  <c r="AN800" i="13"/>
  <c r="AN780" i="13"/>
  <c r="AN926" i="13"/>
  <c r="AN102" i="13"/>
  <c r="AN225" i="13"/>
  <c r="AN471" i="13"/>
  <c r="AN861" i="13"/>
  <c r="AN917" i="13"/>
  <c r="AN932" i="13"/>
  <c r="AN283" i="13"/>
  <c r="AN147" i="13"/>
  <c r="AN353" i="13"/>
  <c r="AN755" i="13"/>
  <c r="AN299" i="13"/>
  <c r="AN537" i="13"/>
  <c r="AN856" i="13"/>
  <c r="AN789" i="13"/>
  <c r="AN81" i="13"/>
  <c r="AN99" i="13"/>
  <c r="AN912" i="13"/>
  <c r="AN22" i="13"/>
  <c r="AN513" i="13"/>
  <c r="AN516" i="13"/>
  <c r="AN884" i="13"/>
  <c r="AN855" i="13"/>
  <c r="AN479" i="13"/>
  <c r="AN913" i="13"/>
  <c r="AN843" i="13"/>
  <c r="AN336" i="13"/>
  <c r="AN406" i="13"/>
  <c r="AN862" i="13"/>
  <c r="AN725" i="13"/>
  <c r="AN433" i="13"/>
  <c r="AN273" i="13"/>
  <c r="AN205" i="13"/>
  <c r="AN359" i="13"/>
  <c r="AN628" i="13"/>
  <c r="AN895" i="13"/>
  <c r="AN885" i="13"/>
  <c r="AN934" i="13"/>
  <c r="AN238" i="13"/>
  <c r="AN384" i="13"/>
  <c r="AN561" i="13"/>
  <c r="AN580" i="13"/>
  <c r="AN507" i="13"/>
  <c r="AN923" i="13"/>
  <c r="AN565" i="13"/>
  <c r="AN61" i="13"/>
  <c r="AN581" i="13"/>
  <c r="AN173" i="13"/>
  <c r="AN372" i="13"/>
  <c r="AN702" i="13"/>
  <c r="AN265" i="13"/>
  <c r="AN970" i="13"/>
  <c r="AP970" i="13" s="1"/>
  <c r="AR970" i="13" s="1"/>
  <c r="AN189" i="13"/>
  <c r="AN341" i="13"/>
  <c r="AN503" i="13"/>
  <c r="AN254" i="13"/>
  <c r="AN847" i="13"/>
  <c r="AN685" i="13"/>
  <c r="AN834" i="13"/>
  <c r="AN437" i="13"/>
  <c r="AN553" i="13"/>
  <c r="AN973" i="13"/>
  <c r="AP973" i="13" s="1"/>
  <c r="AR973" i="13" s="1"/>
  <c r="AN852" i="13"/>
  <c r="AN413" i="13"/>
  <c r="AN158" i="13"/>
  <c r="AN441" i="13"/>
  <c r="AN430" i="13"/>
  <c r="AN573" i="13"/>
  <c r="AN358" i="13"/>
  <c r="AN278" i="13"/>
  <c r="AN65" i="13"/>
  <c r="AN704" i="13"/>
  <c r="AN483" i="13"/>
  <c r="AN495" i="13"/>
  <c r="AN942" i="13"/>
  <c r="AN313" i="13"/>
  <c r="AN110" i="13"/>
  <c r="AN645" i="13"/>
  <c r="AN686" i="13"/>
  <c r="AN625" i="13"/>
  <c r="AN948" i="13"/>
  <c r="AN14" i="13"/>
  <c r="AN871" i="13"/>
  <c r="AN473" i="13"/>
  <c r="AN277" i="13"/>
  <c r="AN494" i="13"/>
  <c r="AN285" i="13"/>
  <c r="AN497" i="13"/>
  <c r="AN825" i="13"/>
  <c r="AN667" i="13"/>
  <c r="AN255" i="13"/>
  <c r="AN177" i="13"/>
  <c r="AN627" i="13"/>
  <c r="AN841" i="13"/>
  <c r="AN170" i="13"/>
  <c r="AN586" i="13"/>
  <c r="AN438" i="13"/>
  <c r="AN422" i="13"/>
  <c r="AN614" i="13"/>
  <c r="AN193" i="13"/>
  <c r="AN656" i="13"/>
  <c r="AN736" i="13"/>
  <c r="AN961" i="13"/>
  <c r="AN499" i="13"/>
  <c r="AN668" i="13"/>
  <c r="AN713" i="13"/>
  <c r="AN833" i="13"/>
  <c r="AN75" i="13"/>
  <c r="AN338" i="13"/>
  <c r="AN612" i="13"/>
  <c r="AN541" i="13"/>
  <c r="AN673" i="13"/>
  <c r="AN115" i="13"/>
  <c r="AN78" i="13"/>
  <c r="AN202" i="13"/>
  <c r="AN672" i="13"/>
  <c r="AN654" i="13"/>
  <c r="AN646" i="13"/>
  <c r="AN149" i="13"/>
  <c r="AN96" i="13"/>
  <c r="AN234" i="13"/>
  <c r="AN717" i="13"/>
  <c r="AN839" i="13"/>
  <c r="AN798" i="13"/>
  <c r="AN947" i="13"/>
  <c r="AN302" i="13"/>
  <c r="AN692" i="13"/>
  <c r="AN126" i="13"/>
  <c r="AN708" i="13"/>
  <c r="AN829" i="13"/>
  <c r="AN491" i="13"/>
  <c r="AN986" i="13"/>
  <c r="AP986" i="13" s="1"/>
  <c r="AR986" i="13" s="1"/>
  <c r="AN924" i="13"/>
  <c r="AN811" i="13"/>
  <c r="AN64" i="13"/>
  <c r="AN759" i="13"/>
  <c r="AN91" i="13"/>
  <c r="AN447" i="13"/>
  <c r="AN294" i="13"/>
  <c r="AN666" i="13"/>
  <c r="AN556" i="13"/>
  <c r="AN915" i="13"/>
  <c r="AN757" i="13"/>
  <c r="AN555" i="13"/>
  <c r="AN512" i="13"/>
  <c r="AN695" i="13"/>
  <c r="AN330" i="13"/>
  <c r="AN875" i="13"/>
  <c r="AN549" i="13"/>
  <c r="AN367" i="13"/>
  <c r="AN464" i="13"/>
  <c r="AN791" i="13"/>
  <c r="AN310" i="13"/>
  <c r="AN813" i="13"/>
  <c r="AN873" i="13"/>
  <c r="AN964" i="13"/>
  <c r="AN709" i="13"/>
  <c r="AN849" i="13"/>
  <c r="AN724" i="13"/>
  <c r="AN864" i="13"/>
  <c r="AN194" i="13"/>
  <c r="AN269" i="13"/>
  <c r="AN682" i="13"/>
  <c r="AN775" i="13"/>
  <c r="AN872" i="13"/>
  <c r="AN280" i="13"/>
  <c r="AN171" i="13"/>
  <c r="AN303" i="13"/>
  <c r="AN812" i="13"/>
  <c r="AN805" i="13"/>
  <c r="AN858" i="13"/>
  <c r="AN232" i="13"/>
  <c r="AN186" i="13"/>
  <c r="AN429" i="13"/>
  <c r="AN870" i="13"/>
  <c r="AN904" i="13"/>
  <c r="AN906" i="13"/>
  <c r="AN56" i="13"/>
  <c r="AN360" i="13"/>
  <c r="AN790" i="13"/>
  <c r="AN440" i="13"/>
  <c r="AN286" i="13"/>
  <c r="AN863" i="13"/>
  <c r="AN831" i="13"/>
  <c r="AN891" i="13"/>
  <c r="AN402" i="13"/>
  <c r="AN953" i="13"/>
  <c r="AN481" i="13"/>
  <c r="AN933" i="13"/>
  <c r="AN451" i="13"/>
  <c r="AN764" i="13"/>
  <c r="AN723" i="13"/>
  <c r="AN680" i="13"/>
  <c r="AN454" i="13"/>
  <c r="AN681" i="13"/>
  <c r="AN954" i="13"/>
  <c r="A115" i="38"/>
  <c r="J11" i="47"/>
  <c r="K11" i="45"/>
  <c r="A10" i="33"/>
  <c r="J3" i="42"/>
  <c r="K10" i="43"/>
  <c r="C41" i="37"/>
  <c r="C40" i="37"/>
  <c r="C42" i="37"/>
  <c r="C38" i="37"/>
  <c r="C36" i="37"/>
  <c r="C37" i="37"/>
  <c r="C35" i="37"/>
  <c r="C34" i="37"/>
  <c r="C25" i="37"/>
  <c r="C26" i="37"/>
  <c r="C27" i="37"/>
  <c r="C28" i="37"/>
  <c r="C29" i="37"/>
  <c r="A3" i="37"/>
  <c r="J30" i="42" l="1"/>
  <c r="J25" i="42"/>
  <c r="J7" i="42"/>
  <c r="J5" i="42"/>
  <c r="J26" i="42"/>
  <c r="J23" i="42"/>
  <c r="J16" i="42"/>
  <c r="J9" i="42"/>
  <c r="J35" i="42"/>
  <c r="J4" i="42"/>
  <c r="J6" i="42"/>
  <c r="J32" i="42"/>
  <c r="J21" i="42"/>
  <c r="J31" i="42"/>
  <c r="J15" i="42"/>
  <c r="J28" i="42"/>
  <c r="J17" i="42"/>
  <c r="J11" i="42"/>
  <c r="J13" i="42"/>
  <c r="J19" i="42"/>
  <c r="J27" i="42"/>
  <c r="J29" i="42"/>
  <c r="J34" i="42"/>
  <c r="J18" i="42"/>
  <c r="J24" i="42"/>
  <c r="J14" i="42"/>
  <c r="J8" i="42"/>
  <c r="J22" i="42"/>
  <c r="J10" i="42"/>
  <c r="J20" i="42"/>
  <c r="J33" i="42"/>
  <c r="J12" i="42"/>
  <c r="C10" i="33"/>
  <c r="G10" i="33"/>
  <c r="F10" i="33"/>
  <c r="D10" i="33"/>
  <c r="E10" i="33"/>
  <c r="A116" i="38"/>
  <c r="K11" i="47"/>
  <c r="L11" i="45"/>
  <c r="A11" i="33"/>
  <c r="K3" i="42"/>
  <c r="L10" i="43"/>
  <c r="K20" i="42" l="1"/>
  <c r="K8" i="42"/>
  <c r="K4" i="42"/>
  <c r="K29" i="42"/>
  <c r="K22" i="42"/>
  <c r="K10" i="42"/>
  <c r="K28" i="42"/>
  <c r="K24" i="42"/>
  <c r="K6" i="42"/>
  <c r="K27" i="42"/>
  <c r="K11" i="42"/>
  <c r="K15" i="42"/>
  <c r="K35" i="42"/>
  <c r="K25" i="42"/>
  <c r="K33" i="42"/>
  <c r="K7" i="42"/>
  <c r="K19" i="42"/>
  <c r="K16" i="42"/>
  <c r="K14" i="42"/>
  <c r="K9" i="42"/>
  <c r="K34" i="42"/>
  <c r="K13" i="42"/>
  <c r="K17" i="42"/>
  <c r="K31" i="42"/>
  <c r="K30" i="42"/>
  <c r="K32" i="42"/>
  <c r="K12" i="42"/>
  <c r="K18" i="42"/>
  <c r="K26" i="42"/>
  <c r="K5" i="42"/>
  <c r="K21" i="42"/>
  <c r="K23" i="42"/>
  <c r="D11" i="33"/>
  <c r="C11" i="33"/>
  <c r="G11" i="33"/>
  <c r="E11" i="33"/>
  <c r="F11" i="33"/>
  <c r="A117" i="38"/>
  <c r="L11" i="47"/>
  <c r="M11" i="45"/>
  <c r="A12" i="33"/>
  <c r="L3" i="42"/>
  <c r="M10" i="43"/>
  <c r="F15" i="32"/>
  <c r="E15" i="32"/>
  <c r="D15" i="32"/>
  <c r="C15" i="32"/>
  <c r="F13" i="32"/>
  <c r="E13" i="32"/>
  <c r="D13" i="32"/>
  <c r="C13" i="32"/>
  <c r="F12" i="32"/>
  <c r="E12" i="32"/>
  <c r="D12" i="32"/>
  <c r="C12" i="32"/>
  <c r="F10" i="32"/>
  <c r="E10" i="32"/>
  <c r="D10" i="32"/>
  <c r="C10" i="32"/>
  <c r="F9" i="32"/>
  <c r="E9" i="32"/>
  <c r="D9" i="32"/>
  <c r="C9" i="32"/>
  <c r="P5" i="11"/>
  <c r="P6" i="11"/>
  <c r="P7" i="11"/>
  <c r="P4" i="11"/>
  <c r="L7" i="42" l="1"/>
  <c r="L19" i="42"/>
  <c r="L5" i="42"/>
  <c r="L26" i="42"/>
  <c r="L21" i="42"/>
  <c r="L14" i="42"/>
  <c r="L4" i="42"/>
  <c r="L35" i="42"/>
  <c r="L11" i="42"/>
  <c r="L28" i="42"/>
  <c r="L25" i="42"/>
  <c r="L20" i="42"/>
  <c r="L32" i="42"/>
  <c r="L29" i="42"/>
  <c r="L13" i="42"/>
  <c r="L22" i="42"/>
  <c r="L12" i="42"/>
  <c r="L15" i="42"/>
  <c r="L24" i="42"/>
  <c r="L34" i="42"/>
  <c r="L31" i="42"/>
  <c r="L33" i="42"/>
  <c r="L27" i="42"/>
  <c r="L17" i="42"/>
  <c r="L30" i="42"/>
  <c r="L16" i="42"/>
  <c r="L8" i="42"/>
  <c r="L9" i="42"/>
  <c r="L23" i="42"/>
  <c r="L18" i="42"/>
  <c r="L6" i="42"/>
  <c r="L10" i="42"/>
  <c r="G12" i="33"/>
  <c r="C12" i="33"/>
  <c r="D12" i="33"/>
  <c r="F12" i="33"/>
  <c r="E12" i="33"/>
  <c r="A118" i="38"/>
  <c r="M11" i="47"/>
  <c r="N11" i="45"/>
  <c r="A13" i="33"/>
  <c r="M3" i="42"/>
  <c r="N10" i="43"/>
  <c r="G10" i="32"/>
  <c r="G13" i="32"/>
  <c r="G15" i="32"/>
  <c r="G9" i="32"/>
  <c r="G12" i="32"/>
  <c r="M8" i="42" l="1"/>
  <c r="M4" i="42"/>
  <c r="M10" i="42"/>
  <c r="M6" i="42"/>
  <c r="M32" i="42"/>
  <c r="M9" i="42"/>
  <c r="M24" i="42"/>
  <c r="M13" i="42"/>
  <c r="M25" i="42"/>
  <c r="M30" i="42"/>
  <c r="M5" i="42"/>
  <c r="M14" i="42"/>
  <c r="M12" i="42"/>
  <c r="M23" i="42"/>
  <c r="M35" i="42"/>
  <c r="M17" i="42"/>
  <c r="M7" i="42"/>
  <c r="M29" i="42"/>
  <c r="M22" i="42"/>
  <c r="M33" i="42"/>
  <c r="M19" i="42"/>
  <c r="M31" i="42"/>
  <c r="M18" i="42"/>
  <c r="M28" i="42"/>
  <c r="M15" i="42"/>
  <c r="M11" i="42"/>
  <c r="M21" i="42"/>
  <c r="M34" i="42"/>
  <c r="M16" i="42"/>
  <c r="M26" i="42"/>
  <c r="M20" i="42"/>
  <c r="M27" i="42"/>
  <c r="G13" i="33"/>
  <c r="C13" i="33"/>
  <c r="E13" i="33"/>
  <c r="D13" i="33"/>
  <c r="F13" i="33"/>
  <c r="A119" i="38"/>
  <c r="N11" i="47"/>
  <c r="O11" i="45"/>
  <c r="A14" i="33"/>
  <c r="N3" i="42"/>
  <c r="O10" i="43"/>
  <c r="N11" i="42" l="1"/>
  <c r="N7" i="42"/>
  <c r="N23" i="42"/>
  <c r="N5" i="42"/>
  <c r="N12" i="42"/>
  <c r="N20" i="42"/>
  <c r="N33" i="42"/>
  <c r="N30" i="42"/>
  <c r="N8" i="42"/>
  <c r="N21" i="42"/>
  <c r="N26" i="42"/>
  <c r="N35" i="42"/>
  <c r="N19" i="42"/>
  <c r="N32" i="42"/>
  <c r="N27" i="42"/>
  <c r="N25" i="42"/>
  <c r="N34" i="42"/>
  <c r="N13" i="42"/>
  <c r="N29" i="42"/>
  <c r="N16" i="42"/>
  <c r="N6" i="42"/>
  <c r="N10" i="42"/>
  <c r="N28" i="42"/>
  <c r="N17" i="42"/>
  <c r="N15" i="42"/>
  <c r="N18" i="42"/>
  <c r="N4" i="42"/>
  <c r="N22" i="42"/>
  <c r="N24" i="42"/>
  <c r="N31" i="42"/>
  <c r="N14" i="42"/>
  <c r="N9" i="42"/>
  <c r="C14" i="33"/>
  <c r="G14" i="33"/>
  <c r="F14" i="33"/>
  <c r="D14" i="33"/>
  <c r="E14" i="33"/>
  <c r="A120" i="38"/>
  <c r="O11" i="47"/>
  <c r="P11" i="45"/>
  <c r="A15" i="33"/>
  <c r="O3" i="42"/>
  <c r="P10" i="43"/>
  <c r="O22" i="42" l="1"/>
  <c r="O6" i="42"/>
  <c r="O8" i="42"/>
  <c r="O15" i="42"/>
  <c r="O4" i="42"/>
  <c r="O24" i="42"/>
  <c r="O10" i="42"/>
  <c r="O29" i="42"/>
  <c r="O33" i="42"/>
  <c r="O25" i="42"/>
  <c r="O5" i="42"/>
  <c r="O31" i="42"/>
  <c r="O12" i="42"/>
  <c r="O26" i="42"/>
  <c r="O32" i="42"/>
  <c r="O21" i="42"/>
  <c r="O17" i="42"/>
  <c r="O18" i="42"/>
  <c r="O19" i="42"/>
  <c r="O35" i="42"/>
  <c r="O9" i="42"/>
  <c r="O7" i="42"/>
  <c r="O11" i="42"/>
  <c r="O20" i="42"/>
  <c r="O34" i="42"/>
  <c r="O16" i="42"/>
  <c r="O28" i="42"/>
  <c r="O14" i="42"/>
  <c r="O30" i="42"/>
  <c r="O13" i="42"/>
  <c r="O23" i="42"/>
  <c r="O27" i="42"/>
  <c r="C15" i="33"/>
  <c r="D15" i="33"/>
  <c r="G15" i="33"/>
  <c r="E15" i="33"/>
  <c r="F15" i="33"/>
  <c r="A121" i="38"/>
  <c r="P11" i="47"/>
  <c r="Q11" i="45"/>
  <c r="A16" i="33"/>
  <c r="P3" i="42"/>
  <c r="Q10" i="43"/>
  <c r="P18" i="42" l="1"/>
  <c r="P21" i="42"/>
  <c r="P11" i="42"/>
  <c r="P7" i="42"/>
  <c r="P5" i="42"/>
  <c r="P9" i="42"/>
  <c r="P10" i="42"/>
  <c r="P23" i="42"/>
  <c r="P19" i="42"/>
  <c r="P6" i="42"/>
  <c r="P8" i="42"/>
  <c r="P14" i="42"/>
  <c r="P30" i="42"/>
  <c r="P32" i="42"/>
  <c r="P33" i="42"/>
  <c r="P17" i="42"/>
  <c r="P26" i="42"/>
  <c r="P27" i="42"/>
  <c r="P29" i="42"/>
  <c r="P34" i="42"/>
  <c r="P4" i="42"/>
  <c r="P42" i="42" s="1"/>
  <c r="P28" i="42"/>
  <c r="P66" i="42" s="1"/>
  <c r="P15" i="42"/>
  <c r="P13" i="42"/>
  <c r="P25" i="42"/>
  <c r="P35" i="42"/>
  <c r="P12" i="42"/>
  <c r="P58" i="42" s="1"/>
  <c r="P16" i="42"/>
  <c r="P31" i="42"/>
  <c r="P22" i="42"/>
  <c r="P24" i="42"/>
  <c r="P20" i="42"/>
  <c r="P50" i="42" s="1"/>
  <c r="G16" i="33"/>
  <c r="C16" i="33"/>
  <c r="E16" i="33"/>
  <c r="D16" i="33"/>
  <c r="F16" i="33"/>
  <c r="A122" i="38"/>
  <c r="Q11" i="47"/>
  <c r="R11" i="45"/>
  <c r="A17" i="33"/>
  <c r="Q3" i="42"/>
  <c r="R10" i="43"/>
  <c r="Q6" i="42" l="1"/>
  <c r="Q8" i="42"/>
  <c r="Q4" i="42"/>
  <c r="Q42" i="42" s="1"/>
  <c r="Q13" i="42"/>
  <c r="Q25" i="42"/>
  <c r="Q16" i="42"/>
  <c r="Q14" i="42"/>
  <c r="Q32" i="42"/>
  <c r="Q12" i="42"/>
  <c r="Q58" i="42" s="1"/>
  <c r="Q21" i="42"/>
  <c r="Q26" i="42"/>
  <c r="Q35" i="42"/>
  <c r="Q24" i="42"/>
  <c r="Q15" i="42"/>
  <c r="Q11" i="42"/>
  <c r="Q10" i="42"/>
  <c r="Q29" i="42"/>
  <c r="Q18" i="42"/>
  <c r="Q19" i="42"/>
  <c r="Q23" i="42"/>
  <c r="Q20" i="42"/>
  <c r="Q50" i="42" s="1"/>
  <c r="Q31" i="42"/>
  <c r="Q34" i="42"/>
  <c r="Q28" i="42"/>
  <c r="Q66" i="42" s="1"/>
  <c r="Q9" i="42"/>
  <c r="Q17" i="42"/>
  <c r="Q33" i="42"/>
  <c r="Q5" i="42"/>
  <c r="Q7" i="42"/>
  <c r="Q22" i="42"/>
  <c r="Q27" i="42"/>
  <c r="Q30" i="42"/>
  <c r="G17" i="33"/>
  <c r="C17" i="33"/>
  <c r="F17" i="33"/>
  <c r="D17" i="33"/>
  <c r="E17" i="33"/>
  <c r="R11" i="47"/>
  <c r="S11" i="45"/>
  <c r="A18" i="33"/>
  <c r="R3" i="42"/>
  <c r="S10" i="43"/>
  <c r="R35" i="42" l="1"/>
  <c r="R5" i="42"/>
  <c r="R9" i="42"/>
  <c r="R7" i="42"/>
  <c r="R23" i="42"/>
  <c r="R4" i="42"/>
  <c r="R42" i="42" s="1"/>
  <c r="R18" i="42"/>
  <c r="R32" i="42"/>
  <c r="R34" i="42"/>
  <c r="R33" i="42"/>
  <c r="R15" i="42"/>
  <c r="R25" i="42"/>
  <c r="R12" i="42"/>
  <c r="R58" i="42" s="1"/>
  <c r="R30" i="42"/>
  <c r="R17" i="42"/>
  <c r="R20" i="42"/>
  <c r="R50" i="42" s="1"/>
  <c r="R8" i="42"/>
  <c r="R21" i="42"/>
  <c r="R6" i="42"/>
  <c r="R13" i="42"/>
  <c r="R27" i="42"/>
  <c r="R22" i="42"/>
  <c r="R29" i="42"/>
  <c r="R14" i="42"/>
  <c r="R28" i="42"/>
  <c r="R66" i="42" s="1"/>
  <c r="R31" i="42"/>
  <c r="R19" i="42"/>
  <c r="R11" i="42"/>
  <c r="R10" i="42"/>
  <c r="R16" i="42"/>
  <c r="R26" i="42"/>
  <c r="R24" i="42"/>
  <c r="F18" i="33"/>
  <c r="C18" i="33"/>
  <c r="G18" i="33"/>
  <c r="D18" i="33"/>
  <c r="E18" i="33"/>
  <c r="S11" i="47"/>
  <c r="T11" i="45"/>
  <c r="A19" i="33"/>
  <c r="S3" i="42"/>
  <c r="T10" i="43"/>
  <c r="S27" i="42" l="1"/>
  <c r="S22" i="42"/>
  <c r="S10" i="42"/>
  <c r="S6" i="42"/>
  <c r="S26" i="42"/>
  <c r="S11" i="42"/>
  <c r="S8" i="42"/>
  <c r="S4" i="42"/>
  <c r="S42" i="42" s="1"/>
  <c r="S25" i="42"/>
  <c r="S7" i="42"/>
  <c r="S20" i="42"/>
  <c r="S50" i="42" s="1"/>
  <c r="S33" i="42"/>
  <c r="S35" i="42"/>
  <c r="S16" i="42"/>
  <c r="S19" i="42"/>
  <c r="S14" i="42"/>
  <c r="S17" i="42"/>
  <c r="S9" i="42"/>
  <c r="S34" i="42"/>
  <c r="S28" i="42"/>
  <c r="S66" i="42" s="1"/>
  <c r="S13" i="42"/>
  <c r="S30" i="42"/>
  <c r="S15" i="42"/>
  <c r="S21" i="42"/>
  <c r="S32" i="42"/>
  <c r="S31" i="42"/>
  <c r="S24" i="42"/>
  <c r="S23" i="42"/>
  <c r="S29" i="42"/>
  <c r="S5" i="42"/>
  <c r="S12" i="42"/>
  <c r="S58" i="42" s="1"/>
  <c r="S18" i="42"/>
  <c r="G19" i="33"/>
  <c r="C19" i="33"/>
  <c r="E19" i="33"/>
  <c r="F19" i="33"/>
  <c r="D19" i="33"/>
  <c r="T11" i="47"/>
  <c r="U11" i="45"/>
  <c r="A20" i="33"/>
  <c r="T3" i="42"/>
  <c r="U10" i="43"/>
  <c r="T14" i="42" l="1"/>
  <c r="T5" i="42"/>
  <c r="T21" i="42"/>
  <c r="T24" i="42"/>
  <c r="T7" i="42"/>
  <c r="T11" i="42"/>
  <c r="T9" i="42"/>
  <c r="T18" i="42"/>
  <c r="T29" i="42"/>
  <c r="T23" i="42"/>
  <c r="T4" i="42"/>
  <c r="T42" i="42" s="1"/>
  <c r="T30" i="42"/>
  <c r="T28" i="42"/>
  <c r="T66" i="42" s="1"/>
  <c r="T34" i="42"/>
  <c r="T13" i="42"/>
  <c r="T22" i="42"/>
  <c r="T15" i="42"/>
  <c r="T10" i="42"/>
  <c r="T26" i="42"/>
  <c r="T16" i="42"/>
  <c r="T35" i="42"/>
  <c r="T27" i="42"/>
  <c r="T19" i="42"/>
  <c r="T17" i="42"/>
  <c r="T25" i="42"/>
  <c r="T20" i="42"/>
  <c r="T50" i="42" s="1"/>
  <c r="T33" i="42"/>
  <c r="T8" i="42"/>
  <c r="T32" i="42"/>
  <c r="T12" i="42"/>
  <c r="T58" i="42" s="1"/>
  <c r="T31" i="42"/>
  <c r="T6" i="42"/>
  <c r="G20" i="33"/>
  <c r="C20" i="33"/>
  <c r="F20" i="33"/>
  <c r="E20" i="33"/>
  <c r="D20" i="33"/>
  <c r="U11" i="47"/>
  <c r="V11" i="45"/>
  <c r="A21" i="33"/>
  <c r="U3" i="42"/>
  <c r="V10" i="43"/>
  <c r="U10" i="42" l="1"/>
  <c r="U6" i="42"/>
  <c r="U34" i="42"/>
  <c r="U17" i="42"/>
  <c r="U9" i="42"/>
  <c r="U8" i="42"/>
  <c r="U4" i="42"/>
  <c r="U42" i="42" s="1"/>
  <c r="U20" i="42"/>
  <c r="U50" i="42" s="1"/>
  <c r="U5" i="42"/>
  <c r="U22" i="42"/>
  <c r="U19" i="42"/>
  <c r="U31" i="42"/>
  <c r="U29" i="42"/>
  <c r="U33" i="42"/>
  <c r="U14" i="42"/>
  <c r="U27" i="42"/>
  <c r="U24" i="42"/>
  <c r="U13" i="42"/>
  <c r="U28" i="42"/>
  <c r="U66" i="42" s="1"/>
  <c r="U30" i="42"/>
  <c r="U32" i="42"/>
  <c r="U11" i="42"/>
  <c r="U35" i="42"/>
  <c r="U16" i="42"/>
  <c r="U21" i="42"/>
  <c r="U7" i="42"/>
  <c r="U18" i="42"/>
  <c r="U25" i="42"/>
  <c r="U15" i="42"/>
  <c r="U12" i="42"/>
  <c r="U58" i="42" s="1"/>
  <c r="U23" i="42"/>
  <c r="U26" i="42"/>
  <c r="G21" i="33"/>
  <c r="C21" i="33"/>
  <c r="E21" i="33"/>
  <c r="D21" i="33"/>
  <c r="F21" i="33"/>
  <c r="V11" i="47"/>
  <c r="W11" i="45"/>
  <c r="A22" i="33"/>
  <c r="V3" i="42"/>
  <c r="W10" i="43"/>
  <c r="V5" i="42" l="1"/>
  <c r="V23" i="42"/>
  <c r="V7" i="42"/>
  <c r="V35" i="42"/>
  <c r="V8" i="42"/>
  <c r="V10" i="42"/>
  <c r="V9" i="42"/>
  <c r="V27" i="42"/>
  <c r="V20" i="42"/>
  <c r="V50" i="42" s="1"/>
  <c r="V13" i="42"/>
  <c r="V14" i="42"/>
  <c r="V18" i="42"/>
  <c r="V24" i="42"/>
  <c r="V34" i="42"/>
  <c r="V25" i="42"/>
  <c r="V12" i="42"/>
  <c r="V58" i="42" s="1"/>
  <c r="V28" i="42"/>
  <c r="V66" i="42" s="1"/>
  <c r="V19" i="42"/>
  <c r="V17" i="42"/>
  <c r="V15" i="42"/>
  <c r="V26" i="42"/>
  <c r="V11" i="42"/>
  <c r="V30" i="42"/>
  <c r="V32" i="42"/>
  <c r="V22" i="42"/>
  <c r="V6" i="42"/>
  <c r="V4" i="42"/>
  <c r="V42" i="42" s="1"/>
  <c r="V21" i="42"/>
  <c r="V31" i="42"/>
  <c r="V16" i="42"/>
  <c r="V33" i="42"/>
  <c r="V29" i="42"/>
  <c r="C22" i="33"/>
  <c r="G22" i="33"/>
  <c r="F22" i="33"/>
  <c r="D22" i="33"/>
  <c r="E22" i="33"/>
  <c r="W11" i="47"/>
  <c r="X11" i="45"/>
  <c r="A23" i="33"/>
  <c r="W3" i="42"/>
  <c r="X10" i="43"/>
  <c r="W8" i="42" l="1"/>
  <c r="W4" i="42"/>
  <c r="W42" i="42" s="1"/>
  <c r="W6" i="42"/>
  <c r="W27" i="42"/>
  <c r="W30" i="42"/>
  <c r="W32" i="42"/>
  <c r="W29" i="42"/>
  <c r="W18" i="42"/>
  <c r="W5" i="42"/>
  <c r="W28" i="42"/>
  <c r="W66" i="42" s="1"/>
  <c r="W11" i="42"/>
  <c r="W31" i="42"/>
  <c r="W33" i="42"/>
  <c r="W34" i="42"/>
  <c r="W14" i="42"/>
  <c r="W35" i="42"/>
  <c r="W23" i="42"/>
  <c r="W24" i="42"/>
  <c r="W16" i="42"/>
  <c r="W22" i="42"/>
  <c r="W19" i="42"/>
  <c r="W10" i="42"/>
  <c r="W12" i="42"/>
  <c r="W58" i="42" s="1"/>
  <c r="W25" i="42"/>
  <c r="W7" i="42"/>
  <c r="W26" i="42"/>
  <c r="W17" i="42"/>
  <c r="W13" i="42"/>
  <c r="W21" i="42"/>
  <c r="W15" i="42"/>
  <c r="W9" i="42"/>
  <c r="W20" i="42"/>
  <c r="W50" i="42" s="1"/>
  <c r="G23" i="33"/>
  <c r="C23" i="33"/>
  <c r="E23" i="33"/>
  <c r="F23" i="33"/>
  <c r="D23" i="33"/>
  <c r="X11" i="47"/>
  <c r="Y11" i="45"/>
  <c r="A24" i="33"/>
  <c r="X3" i="42"/>
  <c r="Y10" i="43"/>
  <c r="X5" i="42" l="1"/>
  <c r="X9" i="42"/>
  <c r="X24" i="42"/>
  <c r="X7" i="42"/>
  <c r="X10" i="42"/>
  <c r="X31" i="42"/>
  <c r="X21" i="42"/>
  <c r="X11" i="42"/>
  <c r="X29" i="42"/>
  <c r="X6" i="42"/>
  <c r="X8" i="42"/>
  <c r="X30" i="42"/>
  <c r="X35" i="42"/>
  <c r="X19" i="42"/>
  <c r="X17" i="42"/>
  <c r="X27" i="42"/>
  <c r="X34" i="42"/>
  <c r="X16" i="42"/>
  <c r="X32" i="42"/>
  <c r="X12" i="42"/>
  <c r="X58" i="42" s="1"/>
  <c r="X15" i="42"/>
  <c r="X13" i="42"/>
  <c r="X18" i="42"/>
  <c r="X14" i="42"/>
  <c r="X25" i="42"/>
  <c r="X28" i="42"/>
  <c r="X66" i="42" s="1"/>
  <c r="X23" i="42"/>
  <c r="X26" i="42"/>
  <c r="X4" i="42"/>
  <c r="X42" i="42" s="1"/>
  <c r="X33" i="42"/>
  <c r="X20" i="42"/>
  <c r="X50" i="42" s="1"/>
  <c r="X22" i="42"/>
  <c r="G24" i="33"/>
  <c r="C24" i="33"/>
  <c r="D24" i="33"/>
  <c r="E24" i="33"/>
  <c r="F24" i="33"/>
  <c r="Y11" i="47"/>
  <c r="Z11" i="45"/>
  <c r="A25" i="33"/>
  <c r="Y3" i="42"/>
  <c r="Z10" i="43"/>
  <c r="Y4" i="42" l="1"/>
  <c r="Y42" i="42" s="1"/>
  <c r="Y8" i="42"/>
  <c r="Y13" i="42"/>
  <c r="Y20" i="42"/>
  <c r="Y50" i="42" s="1"/>
  <c r="Y6" i="42"/>
  <c r="Y17" i="42"/>
  <c r="Y19" i="42"/>
  <c r="Y31" i="42"/>
  <c r="Y10" i="42"/>
  <c r="Y29" i="42"/>
  <c r="Y18" i="42"/>
  <c r="Y16" i="42"/>
  <c r="Y27" i="42"/>
  <c r="Y35" i="42"/>
  <c r="Y33" i="42"/>
  <c r="Y12" i="42"/>
  <c r="Y58" i="42" s="1"/>
  <c r="Y21" i="42"/>
  <c r="Y15" i="42"/>
  <c r="Y5" i="42"/>
  <c r="Y22" i="42"/>
  <c r="Y28" i="42"/>
  <c r="Y66" i="42" s="1"/>
  <c r="Y34" i="42"/>
  <c r="Y14" i="42"/>
  <c r="Y30" i="42"/>
  <c r="Y26" i="42"/>
  <c r="Y25" i="42"/>
  <c r="Y7" i="42"/>
  <c r="Y24" i="42"/>
  <c r="Y23" i="42"/>
  <c r="Y11" i="42"/>
  <c r="Y9" i="42"/>
  <c r="Y32" i="42"/>
  <c r="D25" i="33"/>
  <c r="C25" i="33"/>
  <c r="G25" i="33"/>
  <c r="F25" i="33"/>
  <c r="E25" i="33"/>
  <c r="Z11" i="47"/>
  <c r="AA11" i="45"/>
  <c r="A26" i="33"/>
  <c r="Z3" i="42"/>
  <c r="AA10" i="43"/>
  <c r="Z23" i="42" l="1"/>
  <c r="Z9" i="42"/>
  <c r="Z33" i="42"/>
  <c r="Z7" i="42"/>
  <c r="Z16" i="42"/>
  <c r="Z5" i="42"/>
  <c r="Z43" i="42" s="1"/>
  <c r="Z12" i="42"/>
  <c r="Z58" i="42" s="1"/>
  <c r="Z4" i="42"/>
  <c r="Z42" i="42" s="1"/>
  <c r="Z6" i="42"/>
  <c r="Z21" i="42"/>
  <c r="Z51" i="42" s="1"/>
  <c r="Z30" i="42"/>
  <c r="Z29" i="42"/>
  <c r="Z67" i="42" s="1"/>
  <c r="Z19" i="42"/>
  <c r="Z17" i="42"/>
  <c r="Z31" i="42"/>
  <c r="Z14" i="42"/>
  <c r="Z8" i="42"/>
  <c r="Z13" i="42"/>
  <c r="Z59" i="42" s="1"/>
  <c r="Z27" i="42"/>
  <c r="Z35" i="42"/>
  <c r="Z28" i="42"/>
  <c r="Z66" i="42" s="1"/>
  <c r="Z18" i="42"/>
  <c r="Z22" i="42"/>
  <c r="Z25" i="42"/>
  <c r="Z24" i="42"/>
  <c r="Z10" i="42"/>
  <c r="Z11" i="42"/>
  <c r="Z26" i="42"/>
  <c r="Z20" i="42"/>
  <c r="Z50" i="42" s="1"/>
  <c r="Z32" i="42"/>
  <c r="Z34" i="42"/>
  <c r="Z15" i="42"/>
  <c r="G26" i="33"/>
  <c r="C26" i="33"/>
  <c r="F26" i="33"/>
  <c r="E26" i="33"/>
  <c r="D26" i="33"/>
  <c r="AA11" i="47"/>
  <c r="AB11" i="45"/>
  <c r="A27" i="33"/>
  <c r="AA3" i="42"/>
  <c r="AB10" i="43"/>
  <c r="AA22" i="42" l="1"/>
  <c r="AA8" i="42"/>
  <c r="AA4" i="42"/>
  <c r="AA42" i="42" s="1"/>
  <c r="AA11" i="42"/>
  <c r="AA6" i="42"/>
  <c r="AA7" i="42"/>
  <c r="AA27" i="42"/>
  <c r="AA10" i="42"/>
  <c r="AA35" i="42"/>
  <c r="AA34" i="42"/>
  <c r="AA14" i="42"/>
  <c r="AA12" i="42"/>
  <c r="AA58" i="42" s="1"/>
  <c r="AA26" i="42"/>
  <c r="AA25" i="42"/>
  <c r="AA32" i="42"/>
  <c r="AA16" i="42"/>
  <c r="AA29" i="42"/>
  <c r="AA67" i="42" s="1"/>
  <c r="AA31" i="42"/>
  <c r="AA21" i="42"/>
  <c r="AA51" i="42" s="1"/>
  <c r="AA28" i="42"/>
  <c r="AA66" i="42" s="1"/>
  <c r="AA18" i="42"/>
  <c r="AA30" i="42"/>
  <c r="AA19" i="42"/>
  <c r="AA24" i="42"/>
  <c r="AA33" i="42"/>
  <c r="AA9" i="42"/>
  <c r="AA15" i="42"/>
  <c r="AA20" i="42"/>
  <c r="AA50" i="42" s="1"/>
  <c r="AA23" i="42"/>
  <c r="AA17" i="42"/>
  <c r="AA5" i="42"/>
  <c r="AA43" i="42" s="1"/>
  <c r="AA13" i="42"/>
  <c r="AA59" i="42" s="1"/>
  <c r="G27" i="33"/>
  <c r="D27" i="33"/>
  <c r="C27" i="33"/>
  <c r="E27" i="33"/>
  <c r="F27" i="33"/>
  <c r="AB11" i="47"/>
  <c r="AC11" i="45"/>
  <c r="A28" i="33"/>
  <c r="AB3" i="42"/>
  <c r="AC10" i="43"/>
  <c r="AB7" i="42" l="1"/>
  <c r="AB5" i="42"/>
  <c r="AB43" i="42" s="1"/>
  <c r="AB18" i="42"/>
  <c r="AB35" i="42"/>
  <c r="AB10" i="42"/>
  <c r="AB21" i="42"/>
  <c r="AB51" i="42" s="1"/>
  <c r="AB12" i="42"/>
  <c r="AB58" i="42" s="1"/>
  <c r="AB4" i="42"/>
  <c r="AB42" i="42" s="1"/>
  <c r="AB28" i="42"/>
  <c r="AB66" i="42" s="1"/>
  <c r="AB15" i="42"/>
  <c r="AB6" i="42"/>
  <c r="AB14" i="42"/>
  <c r="AB27" i="42"/>
  <c r="AB17" i="42"/>
  <c r="AB25" i="42"/>
  <c r="AB29" i="42"/>
  <c r="AB67" i="42" s="1"/>
  <c r="AB31" i="42"/>
  <c r="AB26" i="42"/>
  <c r="AB30" i="42"/>
  <c r="AB32" i="42"/>
  <c r="AB33" i="42"/>
  <c r="AB13" i="42"/>
  <c r="AB59" i="42" s="1"/>
  <c r="AB8" i="42"/>
  <c r="AB11" i="42"/>
  <c r="AB16" i="42"/>
  <c r="AB20" i="42"/>
  <c r="AB50" i="42" s="1"/>
  <c r="AB9" i="42"/>
  <c r="AB34" i="42"/>
  <c r="AB22" i="42"/>
  <c r="AB19" i="42"/>
  <c r="AB23" i="42"/>
  <c r="AB24" i="42"/>
  <c r="D28" i="33"/>
  <c r="C28" i="33"/>
  <c r="G28" i="33"/>
  <c r="F28" i="33"/>
  <c r="E28" i="33"/>
  <c r="AC11" i="47"/>
  <c r="AD11" i="45"/>
  <c r="A29" i="33"/>
  <c r="AC3" i="42"/>
  <c r="AD10" i="43"/>
  <c r="AC9" i="42" l="1"/>
  <c r="AC8" i="42"/>
  <c r="AC4" i="42"/>
  <c r="AC42" i="42" s="1"/>
  <c r="AC29" i="42"/>
  <c r="AC67" i="42" s="1"/>
  <c r="AC26" i="42"/>
  <c r="AC24" i="42"/>
  <c r="AC28" i="42"/>
  <c r="AC66" i="42" s="1"/>
  <c r="AC20" i="42"/>
  <c r="AC50" i="42" s="1"/>
  <c r="AC6" i="42"/>
  <c r="AC25" i="42"/>
  <c r="AC10" i="42"/>
  <c r="AC34" i="42"/>
  <c r="AC5" i="42"/>
  <c r="AC43" i="42" s="1"/>
  <c r="AC7" i="42"/>
  <c r="AC17" i="42"/>
  <c r="AC30" i="42"/>
  <c r="AC12" i="42"/>
  <c r="AC58" i="42" s="1"/>
  <c r="AC23" i="42"/>
  <c r="AC11" i="42"/>
  <c r="AC15" i="42"/>
  <c r="AC19" i="42"/>
  <c r="AC35" i="42"/>
  <c r="AC16" i="42"/>
  <c r="AC33" i="42"/>
  <c r="AC18" i="42"/>
  <c r="AC32" i="42"/>
  <c r="AC27" i="42"/>
  <c r="AC31" i="42"/>
  <c r="AC14" i="42"/>
  <c r="AC22" i="42"/>
  <c r="AC21" i="42"/>
  <c r="AC51" i="42" s="1"/>
  <c r="AC13" i="42"/>
  <c r="AC59" i="42" s="1"/>
  <c r="G29" i="33"/>
  <c r="D29" i="33"/>
  <c r="C29" i="33"/>
  <c r="F29" i="33"/>
  <c r="E29" i="33"/>
  <c r="AD11" i="47"/>
  <c r="AE11" i="45"/>
  <c r="A30" i="33"/>
  <c r="AD3" i="42"/>
  <c r="AE10" i="43"/>
  <c r="AD23" i="42" l="1"/>
  <c r="AD7" i="42"/>
  <c r="AD11" i="42"/>
  <c r="AD19" i="42"/>
  <c r="AD12" i="42"/>
  <c r="AD58" i="42" s="1"/>
  <c r="AD5" i="42"/>
  <c r="AD43" i="42" s="1"/>
  <c r="AD35" i="42"/>
  <c r="AD9" i="42"/>
  <c r="AD28" i="42"/>
  <c r="AD66" i="42" s="1"/>
  <c r="AD21" i="42"/>
  <c r="AD51" i="42" s="1"/>
  <c r="AD8" i="42"/>
  <c r="AD31" i="42"/>
  <c r="AD13" i="42"/>
  <c r="AD59" i="42" s="1"/>
  <c r="AD24" i="42"/>
  <c r="AD26" i="42"/>
  <c r="AD16" i="42"/>
  <c r="AD32" i="42"/>
  <c r="AD17" i="42"/>
  <c r="AD15" i="42"/>
  <c r="AD34" i="42"/>
  <c r="AD22" i="42"/>
  <c r="AD6" i="42"/>
  <c r="AD30" i="42"/>
  <c r="AD33" i="42"/>
  <c r="AD14" i="42"/>
  <c r="AD10" i="42"/>
  <c r="AD25" i="42"/>
  <c r="AD20" i="42"/>
  <c r="AD50" i="42" s="1"/>
  <c r="AD4" i="42"/>
  <c r="AD42" i="42" s="1"/>
  <c r="AD29" i="42"/>
  <c r="AD67" i="42" s="1"/>
  <c r="AD27" i="42"/>
  <c r="AD18" i="42"/>
  <c r="G30" i="33"/>
  <c r="C30" i="33"/>
  <c r="D30" i="33"/>
  <c r="F30" i="33"/>
  <c r="E30" i="33"/>
  <c r="AE11" i="47"/>
  <c r="AF11" i="45"/>
  <c r="A31" i="33"/>
  <c r="AE3" i="42"/>
  <c r="AF10" i="43"/>
  <c r="AE6" i="42" l="1"/>
  <c r="AE8" i="42"/>
  <c r="AE22" i="42"/>
  <c r="AE15" i="42"/>
  <c r="AE4" i="42"/>
  <c r="AE42" i="42" s="1"/>
  <c r="AE11" i="42"/>
  <c r="AE27" i="42"/>
  <c r="AE33" i="42"/>
  <c r="AE20" i="42"/>
  <c r="AE50" i="42" s="1"/>
  <c r="AE31" i="42"/>
  <c r="AE24" i="42"/>
  <c r="AE12" i="42"/>
  <c r="AE58" i="42" s="1"/>
  <c r="AE25" i="42"/>
  <c r="AE28" i="42"/>
  <c r="AE66" i="42" s="1"/>
  <c r="AE5" i="42"/>
  <c r="AE43" i="42" s="1"/>
  <c r="AE9" i="42"/>
  <c r="AE10" i="42"/>
  <c r="AE19" i="42"/>
  <c r="AE14" i="42"/>
  <c r="AE34" i="42"/>
  <c r="AE16" i="42"/>
  <c r="AE13" i="42"/>
  <c r="AE59" i="42" s="1"/>
  <c r="AE26" i="42"/>
  <c r="AE30" i="42"/>
  <c r="AE21" i="42"/>
  <c r="AE51" i="42" s="1"/>
  <c r="AE29" i="42"/>
  <c r="AE67" i="42" s="1"/>
  <c r="AE35" i="42"/>
  <c r="AE17" i="42"/>
  <c r="AE7" i="42"/>
  <c r="AE32" i="42"/>
  <c r="AE23" i="42"/>
  <c r="AE18" i="42"/>
  <c r="D31" i="33"/>
  <c r="C31" i="33"/>
  <c r="G31" i="33"/>
  <c r="F31" i="33"/>
  <c r="E31" i="33"/>
  <c r="AF11" i="47"/>
  <c r="AG11" i="45"/>
  <c r="A32" i="33"/>
  <c r="AF3" i="42"/>
  <c r="AG10" i="43"/>
  <c r="AF7" i="42" l="1"/>
  <c r="AF9" i="42"/>
  <c r="AF5" i="42"/>
  <c r="AF43" i="42" s="1"/>
  <c r="AF21" i="42"/>
  <c r="AF51" i="42" s="1"/>
  <c r="AF10" i="42"/>
  <c r="AF18" i="42"/>
  <c r="AF26" i="42"/>
  <c r="AF6" i="42"/>
  <c r="AF11" i="42"/>
  <c r="AF8" i="42"/>
  <c r="AF34" i="42"/>
  <c r="AF32" i="42"/>
  <c r="AF29" i="42"/>
  <c r="AF67" i="42" s="1"/>
  <c r="AF15" i="42"/>
  <c r="AF13" i="42"/>
  <c r="AF59" i="42" s="1"/>
  <c r="AF35" i="42"/>
  <c r="AF31" i="42"/>
  <c r="AF20" i="42"/>
  <c r="AF50" i="42" s="1"/>
  <c r="AF4" i="42"/>
  <c r="AF42" i="42" s="1"/>
  <c r="AF30" i="42"/>
  <c r="AF22" i="42"/>
  <c r="AF25" i="42"/>
  <c r="AF23" i="42"/>
  <c r="AF28" i="42"/>
  <c r="AF66" i="42" s="1"/>
  <c r="AF14" i="42"/>
  <c r="AF19" i="42"/>
  <c r="AF24" i="42"/>
  <c r="AF27" i="42"/>
  <c r="AF17" i="42"/>
  <c r="AF16" i="42"/>
  <c r="AF33" i="42"/>
  <c r="AF12" i="42"/>
  <c r="AF58" i="42" s="1"/>
  <c r="G32" i="33"/>
  <c r="C32" i="33"/>
  <c r="E32" i="33"/>
  <c r="F32" i="33"/>
  <c r="D32" i="33"/>
  <c r="AG11" i="47"/>
  <c r="AH11" i="45"/>
  <c r="A33" i="33"/>
  <c r="AG3" i="42"/>
  <c r="AH10" i="43"/>
  <c r="AG6" i="42" l="1"/>
  <c r="AG8" i="42"/>
  <c r="AG4" i="42"/>
  <c r="AG42" i="42" s="1"/>
  <c r="AG9" i="42"/>
  <c r="AG25" i="42"/>
  <c r="AG20" i="42"/>
  <c r="AG50" i="42" s="1"/>
  <c r="AG34" i="42"/>
  <c r="AG35" i="42"/>
  <c r="AG29" i="42"/>
  <c r="AG67" i="42" s="1"/>
  <c r="AG19" i="42"/>
  <c r="AG30" i="42"/>
  <c r="AG32" i="42"/>
  <c r="AG31" i="42"/>
  <c r="AG27" i="42"/>
  <c r="AG12" i="42"/>
  <c r="AG58" i="42" s="1"/>
  <c r="AG17" i="42"/>
  <c r="AG14" i="42"/>
  <c r="AG28" i="42"/>
  <c r="AG66" i="42" s="1"/>
  <c r="AG24" i="42"/>
  <c r="AG11" i="42"/>
  <c r="AG21" i="42"/>
  <c r="AG51" i="42" s="1"/>
  <c r="AG33" i="42"/>
  <c r="AG10" i="42"/>
  <c r="AG13" i="42"/>
  <c r="AG59" i="42" s="1"/>
  <c r="AG22" i="42"/>
  <c r="AG5" i="42"/>
  <c r="AG43" i="42" s="1"/>
  <c r="AG7" i="42"/>
  <c r="AG15" i="42"/>
  <c r="AG26" i="42"/>
  <c r="AG23" i="42"/>
  <c r="AG18" i="42"/>
  <c r="AG16" i="42"/>
  <c r="G33" i="33"/>
  <c r="C33" i="33"/>
  <c r="D33" i="33"/>
  <c r="E33" i="33"/>
  <c r="F33" i="33"/>
  <c r="AH11" i="47"/>
  <c r="AI11" i="45"/>
  <c r="A34" i="33"/>
  <c r="AH3" i="42"/>
  <c r="AI10" i="43"/>
  <c r="AH5" i="42" l="1"/>
  <c r="AH43" i="42" s="1"/>
  <c r="AH7" i="42"/>
  <c r="AH9" i="42"/>
  <c r="AH24" i="42"/>
  <c r="AH4" i="42"/>
  <c r="AH42" i="42" s="1"/>
  <c r="AH6" i="42"/>
  <c r="AH17" i="42"/>
  <c r="AH15" i="42"/>
  <c r="AH16" i="42"/>
  <c r="AH30" i="42"/>
  <c r="AH18" i="42"/>
  <c r="AH13" i="42"/>
  <c r="AH59" i="42" s="1"/>
  <c r="AH27" i="42"/>
  <c r="AH22" i="42"/>
  <c r="AH25" i="42"/>
  <c r="AH23" i="42"/>
  <c r="AH11" i="42"/>
  <c r="AH14" i="42"/>
  <c r="AH32" i="42"/>
  <c r="AH33" i="42"/>
  <c r="AH35" i="42"/>
  <c r="AH26" i="42"/>
  <c r="AH10" i="42"/>
  <c r="AH20" i="42"/>
  <c r="AH50" i="42" s="1"/>
  <c r="AH19" i="42"/>
  <c r="AH34" i="42"/>
  <c r="AH8" i="42"/>
  <c r="AH28" i="42"/>
  <c r="AH66" i="42" s="1"/>
  <c r="AH12" i="42"/>
  <c r="AH58" i="42" s="1"/>
  <c r="AH29" i="42"/>
  <c r="AH67" i="42" s="1"/>
  <c r="AH31" i="42"/>
  <c r="AH21" i="42"/>
  <c r="AH51" i="42" s="1"/>
  <c r="G34" i="33"/>
  <c r="F34" i="33"/>
  <c r="C34" i="33"/>
  <c r="E34" i="33"/>
  <c r="D34" i="33"/>
  <c r="AI11" i="47"/>
  <c r="AJ11" i="45"/>
  <c r="A35" i="33"/>
  <c r="AI3" i="42"/>
  <c r="AJ10" i="43"/>
  <c r="AI6" i="42" l="1"/>
  <c r="AI11" i="42"/>
  <c r="AI27" i="42"/>
  <c r="AI10" i="42"/>
  <c r="AI8" i="42"/>
  <c r="AI4" i="42"/>
  <c r="AI42" i="42" s="1"/>
  <c r="AI22" i="42"/>
  <c r="AI30" i="42"/>
  <c r="AI7" i="42"/>
  <c r="AI35" i="42"/>
  <c r="AI34" i="42"/>
  <c r="AI15" i="42"/>
  <c r="AI25" i="42"/>
  <c r="AI19" i="42"/>
  <c r="AI32" i="42"/>
  <c r="AI13" i="42"/>
  <c r="AI59" i="42" s="1"/>
  <c r="AI29" i="42"/>
  <c r="AI67" i="42" s="1"/>
  <c r="AI23" i="42"/>
  <c r="AI18" i="42"/>
  <c r="AI20" i="42"/>
  <c r="AI50" i="42" s="1"/>
  <c r="AI28" i="42"/>
  <c r="AI66" i="42" s="1"/>
  <c r="AI12" i="42"/>
  <c r="AI58" i="42" s="1"/>
  <c r="AI33" i="42"/>
  <c r="AI31" i="42"/>
  <c r="AI9" i="42"/>
  <c r="AI24" i="42"/>
  <c r="AI14" i="42"/>
  <c r="AI17" i="42"/>
  <c r="AI21" i="42"/>
  <c r="AI51" i="42" s="1"/>
  <c r="AI26" i="42"/>
  <c r="AI5" i="42"/>
  <c r="AI43" i="42" s="1"/>
  <c r="AI16" i="42"/>
  <c r="G35" i="33"/>
  <c r="D35" i="33"/>
  <c r="C35" i="33"/>
  <c r="F35" i="33"/>
  <c r="E35" i="33"/>
  <c r="AJ11" i="47"/>
  <c r="AK11" i="45"/>
  <c r="A36" i="33"/>
  <c r="AJ3" i="42"/>
  <c r="AK10" i="43"/>
  <c r="AJ14" i="42" l="1"/>
  <c r="AJ60" i="42" s="1"/>
  <c r="AJ5" i="42"/>
  <c r="AJ43" i="42" s="1"/>
  <c r="AJ21" i="42"/>
  <c r="AJ51" i="42" s="1"/>
  <c r="AJ7" i="42"/>
  <c r="AJ35" i="42"/>
  <c r="AJ23" i="42"/>
  <c r="AJ4" i="42"/>
  <c r="AJ42" i="42" s="1"/>
  <c r="AJ24" i="42"/>
  <c r="AJ10" i="42"/>
  <c r="AJ31" i="42"/>
  <c r="AJ34" i="42"/>
  <c r="AJ32" i="42"/>
  <c r="AJ19" i="42"/>
  <c r="AJ16" i="42"/>
  <c r="AJ27" i="42"/>
  <c r="AJ17" i="42"/>
  <c r="AJ25" i="42"/>
  <c r="AJ20" i="42"/>
  <c r="AJ50" i="42" s="1"/>
  <c r="AJ29" i="42"/>
  <c r="AJ67" i="42" s="1"/>
  <c r="AJ6" i="42"/>
  <c r="AJ44" i="42" s="1"/>
  <c r="AJ30" i="42"/>
  <c r="AJ68" i="42" s="1"/>
  <c r="AJ33" i="42"/>
  <c r="AJ28" i="42"/>
  <c r="AJ66" i="42" s="1"/>
  <c r="AJ13" i="42"/>
  <c r="AJ59" i="42" s="1"/>
  <c r="AJ22" i="42"/>
  <c r="AJ52" i="42" s="1"/>
  <c r="AJ26" i="42"/>
  <c r="AJ12" i="42"/>
  <c r="AJ58" i="42" s="1"/>
  <c r="AJ9" i="42"/>
  <c r="AJ15" i="42"/>
  <c r="AJ8" i="42"/>
  <c r="AJ18" i="42"/>
  <c r="AJ11" i="42"/>
  <c r="G36" i="33"/>
  <c r="F36" i="33"/>
  <c r="D36" i="33"/>
  <c r="C36" i="33"/>
  <c r="E36" i="33"/>
  <c r="AK11" i="47"/>
  <c r="AL11" i="45"/>
  <c r="A37" i="33"/>
  <c r="AK3" i="42"/>
  <c r="AL10" i="43"/>
  <c r="AK6" i="42" l="1"/>
  <c r="AK44" i="42" s="1"/>
  <c r="AK17" i="42"/>
  <c r="AK20" i="42"/>
  <c r="AK50" i="42" s="1"/>
  <c r="AK8" i="42"/>
  <c r="AK4" i="42"/>
  <c r="AK42" i="42" s="1"/>
  <c r="AK9" i="42"/>
  <c r="AK22" i="42"/>
  <c r="AK52" i="42" s="1"/>
  <c r="AK5" i="42"/>
  <c r="AK43" i="42" s="1"/>
  <c r="AK10" i="42"/>
  <c r="AK7" i="42"/>
  <c r="AK33" i="42"/>
  <c r="AK29" i="42"/>
  <c r="AK67" i="42" s="1"/>
  <c r="AK35" i="42"/>
  <c r="AK16" i="42"/>
  <c r="AK24" i="42"/>
  <c r="AK21" i="42"/>
  <c r="AK51" i="42" s="1"/>
  <c r="AK18" i="42"/>
  <c r="AK26" i="42"/>
  <c r="AK31" i="42"/>
  <c r="AK30" i="42"/>
  <c r="AK68" i="42" s="1"/>
  <c r="AK32" i="42"/>
  <c r="AK14" i="42"/>
  <c r="AK60" i="42" s="1"/>
  <c r="AK12" i="42"/>
  <c r="AK58" i="42" s="1"/>
  <c r="AK23" i="42"/>
  <c r="AK19" i="42"/>
  <c r="AK27" i="42"/>
  <c r="AK11" i="42"/>
  <c r="AK13" i="42"/>
  <c r="AK59" i="42" s="1"/>
  <c r="AK34" i="42"/>
  <c r="AK28" i="42"/>
  <c r="AK66" i="42" s="1"/>
  <c r="AK25" i="42"/>
  <c r="AK15" i="42"/>
  <c r="C37" i="33"/>
  <c r="G37" i="33"/>
  <c r="F37" i="33"/>
  <c r="D37" i="33"/>
  <c r="E37" i="33"/>
  <c r="AL11" i="47"/>
  <c r="AM11" i="45"/>
  <c r="A38" i="33"/>
  <c r="AL3" i="42"/>
  <c r="AM10" i="43"/>
  <c r="AL24" i="42" l="1"/>
  <c r="AL5" i="42"/>
  <c r="AL43" i="42" s="1"/>
  <c r="AL11" i="42"/>
  <c r="AL32" i="42"/>
  <c r="AL25" i="42"/>
  <c r="AL7" i="42"/>
  <c r="AL33" i="42"/>
  <c r="AL31" i="42"/>
  <c r="AL19" i="42"/>
  <c r="AL14" i="42"/>
  <c r="AL60" i="42" s="1"/>
  <c r="AL26" i="42"/>
  <c r="AL4" i="42"/>
  <c r="AL42" i="42" s="1"/>
  <c r="AL8" i="42"/>
  <c r="AL17" i="42"/>
  <c r="AL15" i="42"/>
  <c r="AL23" i="42"/>
  <c r="AL10" i="42"/>
  <c r="AL16" i="42"/>
  <c r="AL28" i="42"/>
  <c r="AL66" i="42" s="1"/>
  <c r="AL30" i="42"/>
  <c r="AL68" i="42" s="1"/>
  <c r="AL34" i="42"/>
  <c r="AL27" i="42"/>
  <c r="AL20" i="42"/>
  <c r="AL50" i="42" s="1"/>
  <c r="AL6" i="42"/>
  <c r="AL44" i="42" s="1"/>
  <c r="AL21" i="42"/>
  <c r="AL51" i="42" s="1"/>
  <c r="AL13" i="42"/>
  <c r="AL59" i="42" s="1"/>
  <c r="AL12" i="42"/>
  <c r="AL58" i="42" s="1"/>
  <c r="AL18" i="42"/>
  <c r="AL29" i="42"/>
  <c r="AL67" i="42" s="1"/>
  <c r="AL9" i="42"/>
  <c r="AL35" i="42"/>
  <c r="AL22" i="42"/>
  <c r="AL52" i="42" s="1"/>
  <c r="G38" i="33"/>
  <c r="F38" i="33"/>
  <c r="E38" i="33"/>
  <c r="D38" i="33"/>
  <c r="C38" i="33"/>
  <c r="AM11" i="47"/>
  <c r="A39" i="33"/>
  <c r="AM3" i="42"/>
  <c r="AM8" i="42" l="1"/>
  <c r="AM4" i="42"/>
  <c r="AM42" i="42" s="1"/>
  <c r="AM6" i="42"/>
  <c r="AM44" i="42" s="1"/>
  <c r="AM23" i="42"/>
  <c r="AM15" i="42"/>
  <c r="AM5" i="42"/>
  <c r="AM43" i="42" s="1"/>
  <c r="AM22" i="42"/>
  <c r="AM52" i="42" s="1"/>
  <c r="AM34" i="42"/>
  <c r="AM10" i="42"/>
  <c r="AM26" i="42"/>
  <c r="AM21" i="42"/>
  <c r="AM51" i="42" s="1"/>
  <c r="AM31" i="42"/>
  <c r="AM33" i="42"/>
  <c r="AM9" i="42"/>
  <c r="AM20" i="42"/>
  <c r="AM50" i="42" s="1"/>
  <c r="AM14" i="42"/>
  <c r="AM60" i="42" s="1"/>
  <c r="AM30" i="42"/>
  <c r="AM68" i="42" s="1"/>
  <c r="AM17" i="42"/>
  <c r="AM16" i="42"/>
  <c r="AM25" i="42"/>
  <c r="AM29" i="42"/>
  <c r="AM67" i="42" s="1"/>
  <c r="AM12" i="42"/>
  <c r="AM58" i="42" s="1"/>
  <c r="AM18" i="42"/>
  <c r="AM13" i="42"/>
  <c r="AM59" i="42" s="1"/>
  <c r="AM32" i="42"/>
  <c r="AM24" i="42"/>
  <c r="AM7" i="42"/>
  <c r="AM35" i="42"/>
  <c r="AM27" i="42"/>
  <c r="AM19" i="42"/>
  <c r="AM11" i="42"/>
  <c r="AM28" i="42"/>
  <c r="AM66" i="42" s="1"/>
  <c r="G39" i="33"/>
  <c r="F39" i="33"/>
  <c r="E39" i="33"/>
  <c r="D39" i="33"/>
  <c r="C39" i="33"/>
  <c r="A40" i="33"/>
  <c r="E40" i="33" l="1"/>
  <c r="D40" i="33"/>
  <c r="C40" i="33"/>
  <c r="G40" i="33"/>
  <c r="F40" i="33"/>
  <c r="A41" i="33"/>
  <c r="G41" i="33" l="1"/>
  <c r="F41" i="33"/>
  <c r="E41" i="33"/>
  <c r="D41" i="33"/>
  <c r="C41" i="33"/>
  <c r="A42" i="33"/>
  <c r="C42" i="33" l="1"/>
  <c r="G42" i="33"/>
  <c r="F42" i="33"/>
  <c r="E42" i="33"/>
  <c r="D42" i="33"/>
  <c r="A43" i="33"/>
  <c r="F43" i="33" l="1"/>
  <c r="E43" i="33"/>
  <c r="D43" i="33"/>
  <c r="C43" i="33"/>
  <c r="G43" i="33"/>
  <c r="A44" i="33"/>
  <c r="G44" i="33" l="1"/>
  <c r="F44" i="33"/>
  <c r="E44" i="33"/>
  <c r="D44" i="33"/>
  <c r="C44" i="33"/>
  <c r="A45" i="33"/>
  <c r="D13" i="19"/>
  <c r="E13" i="19"/>
  <c r="F13" i="19"/>
  <c r="G13" i="19"/>
  <c r="I13" i="19"/>
  <c r="J13" i="19"/>
  <c r="K13" i="19"/>
  <c r="M13" i="19"/>
  <c r="D45" i="33" l="1"/>
  <c r="C45" i="33"/>
  <c r="G45" i="33"/>
  <c r="F45" i="33"/>
  <c r="E45" i="33"/>
  <c r="A46" i="33"/>
  <c r="L13" i="19"/>
  <c r="N13" i="19"/>
  <c r="H13" i="19"/>
  <c r="G46" i="33" l="1"/>
  <c r="F46" i="33"/>
  <c r="E46" i="33"/>
  <c r="D46" i="33"/>
  <c r="C46" i="33"/>
  <c r="A47" i="33"/>
  <c r="AS946" i="13"/>
  <c r="AT946" i="13"/>
  <c r="AU946" i="13"/>
  <c r="AW946" i="13"/>
  <c r="AS947" i="13"/>
  <c r="AT947" i="13"/>
  <c r="AU947" i="13"/>
  <c r="AW947" i="13"/>
  <c r="AS948" i="13"/>
  <c r="AT948" i="13"/>
  <c r="AU948" i="13"/>
  <c r="AW948" i="13"/>
  <c r="AS949" i="13"/>
  <c r="AT949" i="13"/>
  <c r="AU949" i="13"/>
  <c r="AW949" i="13"/>
  <c r="AS950" i="13"/>
  <c r="AT950" i="13"/>
  <c r="AU950" i="13"/>
  <c r="AW950" i="13"/>
  <c r="AS951" i="13"/>
  <c r="AT951" i="13"/>
  <c r="AU951" i="13"/>
  <c r="AW951" i="13"/>
  <c r="AS952" i="13"/>
  <c r="AT952" i="13"/>
  <c r="AU952" i="13"/>
  <c r="AW952" i="13"/>
  <c r="AS953" i="13"/>
  <c r="AT953" i="13"/>
  <c r="AU953" i="13"/>
  <c r="AW953" i="13"/>
  <c r="AS954" i="13"/>
  <c r="AT954" i="13"/>
  <c r="AU954" i="13"/>
  <c r="AW954" i="13"/>
  <c r="AS955" i="13"/>
  <c r="AT955" i="13"/>
  <c r="AU955" i="13"/>
  <c r="AW955" i="13"/>
  <c r="AS956" i="13"/>
  <c r="AT956" i="13"/>
  <c r="AU956" i="13"/>
  <c r="AW956" i="13"/>
  <c r="AS957" i="13"/>
  <c r="AT957" i="13"/>
  <c r="AU957" i="13"/>
  <c r="AW957" i="13"/>
  <c r="AS958" i="13"/>
  <c r="AT958" i="13"/>
  <c r="AU958" i="13"/>
  <c r="AW958" i="13"/>
  <c r="AS959" i="13"/>
  <c r="AT959" i="13"/>
  <c r="AU959" i="13"/>
  <c r="AW959" i="13"/>
  <c r="AS960" i="13"/>
  <c r="AT960" i="13"/>
  <c r="AU960" i="13"/>
  <c r="AW960" i="13"/>
  <c r="AS961" i="13"/>
  <c r="AT961" i="13"/>
  <c r="AU961" i="13"/>
  <c r="AW961" i="13"/>
  <c r="AS962" i="13"/>
  <c r="AT962" i="13"/>
  <c r="AU962" i="13"/>
  <c r="AW962" i="13"/>
  <c r="AS963" i="13"/>
  <c r="AT963" i="13"/>
  <c r="AU963" i="13"/>
  <c r="AW963" i="13"/>
  <c r="AS964" i="13"/>
  <c r="AT964" i="13"/>
  <c r="AU964" i="13"/>
  <c r="AW964" i="13"/>
  <c r="AS965" i="13"/>
  <c r="AT965" i="13"/>
  <c r="AU965" i="13"/>
  <c r="AW965" i="13"/>
  <c r="AS966" i="13"/>
  <c r="AT966" i="13"/>
  <c r="AU966" i="13"/>
  <c r="AW966" i="13"/>
  <c r="AS967" i="13"/>
  <c r="AT967" i="13"/>
  <c r="AU967" i="13"/>
  <c r="AW967" i="13"/>
  <c r="AS968" i="13"/>
  <c r="AT968" i="13"/>
  <c r="AU968" i="13"/>
  <c r="AW968" i="13"/>
  <c r="G47" i="33" l="1"/>
  <c r="F47" i="33"/>
  <c r="E47" i="33"/>
  <c r="D47" i="33"/>
  <c r="C47" i="33"/>
  <c r="A48" i="33"/>
  <c r="AP946" i="13"/>
  <c r="AP968" i="13"/>
  <c r="AP966" i="13"/>
  <c r="AP948" i="13"/>
  <c r="AP964" i="13"/>
  <c r="AP956" i="13"/>
  <c r="AP962" i="13"/>
  <c r="AP954" i="13"/>
  <c r="AP961" i="13"/>
  <c r="AP959" i="13"/>
  <c r="AP957" i="13"/>
  <c r="AP955" i="13"/>
  <c r="AP953" i="13"/>
  <c r="AP951" i="13"/>
  <c r="AP949" i="13"/>
  <c r="AP947" i="13"/>
  <c r="E48" i="33" l="1"/>
  <c r="D48" i="33"/>
  <c r="C48" i="33"/>
  <c r="G48" i="33"/>
  <c r="F48" i="33"/>
  <c r="A49" i="33"/>
  <c r="AR966" i="13"/>
  <c r="AR954" i="13"/>
  <c r="AR964" i="13"/>
  <c r="AR959" i="13"/>
  <c r="AR946" i="13"/>
  <c r="AR951" i="13"/>
  <c r="AR949" i="13"/>
  <c r="AR955" i="13"/>
  <c r="AR948" i="13"/>
  <c r="AR947" i="13"/>
  <c r="AR961" i="13"/>
  <c r="AR953" i="13"/>
  <c r="AR956" i="13"/>
  <c r="AP965" i="13"/>
  <c r="AP952" i="13"/>
  <c r="AP960" i="13"/>
  <c r="AP958" i="13"/>
  <c r="AP950" i="13"/>
  <c r="AP967" i="13"/>
  <c r="AP963" i="13"/>
  <c r="AR962" i="13"/>
  <c r="AR957" i="13"/>
  <c r="G49" i="33" l="1"/>
  <c r="F49" i="33"/>
  <c r="E49" i="33"/>
  <c r="D49" i="33"/>
  <c r="C49" i="33"/>
  <c r="A50" i="33"/>
  <c r="AR965" i="13"/>
  <c r="AR958" i="13"/>
  <c r="AR963" i="13"/>
  <c r="AR950" i="13"/>
  <c r="AR960" i="13"/>
  <c r="AR967" i="13"/>
  <c r="AJ5" i="13"/>
  <c r="AK5" i="13" s="1"/>
  <c r="AL5" i="13" s="1"/>
  <c r="AM5" i="13" s="1"/>
  <c r="AN5" i="13" s="1"/>
  <c r="M12" i="12"/>
  <c r="M10" i="12"/>
  <c r="M9" i="12"/>
  <c r="M8" i="12"/>
  <c r="M7" i="12"/>
  <c r="M6" i="12"/>
  <c r="M5" i="12"/>
  <c r="M4" i="12"/>
  <c r="C50" i="33" l="1"/>
  <c r="G50" i="33"/>
  <c r="F50" i="33"/>
  <c r="E50" i="33"/>
  <c r="D50" i="33"/>
  <c r="A51" i="33"/>
  <c r="M14" i="12"/>
  <c r="K10" i="12"/>
  <c r="J10" i="12"/>
  <c r="N10" i="12" s="1"/>
  <c r="I10" i="12"/>
  <c r="G10" i="12"/>
  <c r="F10" i="12"/>
  <c r="E10" i="12"/>
  <c r="D10" i="12"/>
  <c r="O13" i="11"/>
  <c r="O12" i="11"/>
  <c r="M13" i="11"/>
  <c r="M12" i="11"/>
  <c r="O15" i="11"/>
  <c r="I12" i="19"/>
  <c r="I9" i="19"/>
  <c r="I6" i="19"/>
  <c r="I11" i="19"/>
  <c r="I8" i="19"/>
  <c r="I5" i="19"/>
  <c r="I10" i="19"/>
  <c r="I7" i="19"/>
  <c r="I4" i="19"/>
  <c r="I3" i="19"/>
  <c r="E12" i="19"/>
  <c r="D12" i="19"/>
  <c r="E9" i="19"/>
  <c r="D9" i="19"/>
  <c r="E6" i="19"/>
  <c r="D6" i="19"/>
  <c r="E11" i="19"/>
  <c r="D11" i="19"/>
  <c r="E8" i="19"/>
  <c r="D8" i="19"/>
  <c r="E5" i="19"/>
  <c r="D5" i="19"/>
  <c r="E10" i="19"/>
  <c r="D10" i="19"/>
  <c r="E7" i="19"/>
  <c r="D7" i="19"/>
  <c r="E4" i="19"/>
  <c r="D4" i="19"/>
  <c r="E3" i="19"/>
  <c r="D3" i="19"/>
  <c r="M12" i="19"/>
  <c r="M9" i="19"/>
  <c r="M6" i="19"/>
  <c r="M11" i="19"/>
  <c r="M8" i="19"/>
  <c r="M5" i="19"/>
  <c r="M10" i="19"/>
  <c r="M7" i="19"/>
  <c r="M4" i="19"/>
  <c r="M3" i="19"/>
  <c r="F51" i="33" l="1"/>
  <c r="E51" i="33"/>
  <c r="D51" i="33"/>
  <c r="C51" i="33"/>
  <c r="G51" i="33"/>
  <c r="A52" i="33"/>
  <c r="E15" i="19"/>
  <c r="M15" i="19"/>
  <c r="I15" i="19"/>
  <c r="D15" i="19"/>
  <c r="L10" i="12"/>
  <c r="H10" i="12"/>
  <c r="G52" i="33" l="1"/>
  <c r="F52" i="33"/>
  <c r="E52" i="33"/>
  <c r="D52" i="33"/>
  <c r="C52" i="33"/>
  <c r="A53" i="33"/>
  <c r="AP772" i="13"/>
  <c r="AP249" i="13"/>
  <c r="AP737" i="13"/>
  <c r="AP527" i="13"/>
  <c r="AP248" i="13"/>
  <c r="AP729" i="13"/>
  <c r="AP716" i="13"/>
  <c r="AP723" i="13"/>
  <c r="AP728" i="13"/>
  <c r="AP724" i="13"/>
  <c r="AP731" i="13"/>
  <c r="AP726" i="13"/>
  <c r="AP526" i="13"/>
  <c r="AP713" i="13"/>
  <c r="AP727" i="13"/>
  <c r="AP770" i="13"/>
  <c r="AP36" i="13"/>
  <c r="AP720" i="13"/>
  <c r="AP525" i="13"/>
  <c r="AP719" i="13"/>
  <c r="AP945" i="13"/>
  <c r="AP721" i="13"/>
  <c r="AP718" i="13"/>
  <c r="AP246" i="13"/>
  <c r="AP732" i="13"/>
  <c r="AP717" i="13"/>
  <c r="AP730" i="13"/>
  <c r="AP715" i="13"/>
  <c r="AP712" i="13"/>
  <c r="AP725" i="13"/>
  <c r="AP37" i="13"/>
  <c r="AP769" i="13"/>
  <c r="AP722" i="13"/>
  <c r="AP733" i="13"/>
  <c r="AP736" i="13"/>
  <c r="AP771" i="13"/>
  <c r="AP734" i="13"/>
  <c r="AP175" i="13"/>
  <c r="AP38" i="13"/>
  <c r="AP735" i="13"/>
  <c r="AP714" i="13"/>
  <c r="K12" i="19"/>
  <c r="J12" i="19"/>
  <c r="G12" i="19"/>
  <c r="F12" i="19"/>
  <c r="K9" i="19"/>
  <c r="J9" i="19"/>
  <c r="G9" i="19"/>
  <c r="F9" i="19"/>
  <c r="K6" i="19"/>
  <c r="J6" i="19"/>
  <c r="G6" i="19"/>
  <c r="F6" i="19"/>
  <c r="K11" i="19"/>
  <c r="J11" i="19"/>
  <c r="G11" i="19"/>
  <c r="F11" i="19"/>
  <c r="K8" i="19"/>
  <c r="J8" i="19"/>
  <c r="G8" i="19"/>
  <c r="F8" i="19"/>
  <c r="K5" i="19"/>
  <c r="J5" i="19"/>
  <c r="G5" i="19"/>
  <c r="F5" i="19"/>
  <c r="K10" i="19"/>
  <c r="J10" i="19"/>
  <c r="G10" i="19"/>
  <c r="F10" i="19"/>
  <c r="K7" i="19"/>
  <c r="J7" i="19"/>
  <c r="G7" i="19"/>
  <c r="F7" i="19"/>
  <c r="K4" i="19"/>
  <c r="J4" i="19"/>
  <c r="G4" i="19"/>
  <c r="F4" i="19"/>
  <c r="K3" i="19"/>
  <c r="J3" i="19"/>
  <c r="G3" i="19"/>
  <c r="F3" i="19"/>
  <c r="D53" i="33" l="1"/>
  <c r="C53" i="33"/>
  <c r="G53" i="33"/>
  <c r="F53" i="33"/>
  <c r="E53" i="33"/>
  <c r="A54" i="33"/>
  <c r="J15" i="19"/>
  <c r="G15" i="19"/>
  <c r="F15" i="19"/>
  <c r="K15" i="19"/>
  <c r="N15" i="19"/>
  <c r="L4" i="19"/>
  <c r="N4" i="19"/>
  <c r="L10" i="19"/>
  <c r="N10" i="19"/>
  <c r="L6" i="19"/>
  <c r="N6" i="19"/>
  <c r="L3" i="19"/>
  <c r="N3" i="19"/>
  <c r="L7" i="19"/>
  <c r="N7" i="19"/>
  <c r="L5" i="19"/>
  <c r="N5" i="19"/>
  <c r="L8" i="19"/>
  <c r="N8" i="19"/>
  <c r="L11" i="19"/>
  <c r="N11" i="19"/>
  <c r="L9" i="19"/>
  <c r="N9" i="19"/>
  <c r="L12" i="19"/>
  <c r="N12" i="19"/>
  <c r="H3" i="19"/>
  <c r="H4" i="19"/>
  <c r="H7" i="19"/>
  <c r="H10" i="19"/>
  <c r="H5" i="19"/>
  <c r="H8" i="19"/>
  <c r="H11" i="19"/>
  <c r="H6" i="19"/>
  <c r="H9" i="19"/>
  <c r="H12" i="19"/>
  <c r="G54" i="33" l="1"/>
  <c r="F54" i="33"/>
  <c r="E54" i="33"/>
  <c r="D54" i="33"/>
  <c r="C54" i="33"/>
  <c r="A55" i="33"/>
  <c r="L15" i="19"/>
  <c r="H15" i="19"/>
  <c r="AU945" i="13"/>
  <c r="AT945" i="13"/>
  <c r="AS945" i="13"/>
  <c r="AU944" i="13"/>
  <c r="AT944" i="13"/>
  <c r="AS944" i="13"/>
  <c r="AU943" i="13"/>
  <c r="AT943" i="13"/>
  <c r="AS943" i="13"/>
  <c r="AU942" i="13"/>
  <c r="AT942" i="13"/>
  <c r="AS942" i="13"/>
  <c r="AU941" i="13"/>
  <c r="AT941" i="13"/>
  <c r="AS941" i="13"/>
  <c r="AU940" i="13"/>
  <c r="AT940" i="13"/>
  <c r="AS940" i="13"/>
  <c r="AU939" i="13"/>
  <c r="AT939" i="13"/>
  <c r="AS939" i="13"/>
  <c r="AU938" i="13"/>
  <c r="AT938" i="13"/>
  <c r="AS938" i="13"/>
  <c r="AU937" i="13"/>
  <c r="AT937" i="13"/>
  <c r="AS937" i="13"/>
  <c r="AU936" i="13"/>
  <c r="AT936" i="13"/>
  <c r="AS936" i="13"/>
  <c r="AU935" i="13"/>
  <c r="AT935" i="13"/>
  <c r="AS935" i="13"/>
  <c r="AU934" i="13"/>
  <c r="AT934" i="13"/>
  <c r="AS934" i="13"/>
  <c r="AU933" i="13"/>
  <c r="AT933" i="13"/>
  <c r="AS933" i="13"/>
  <c r="AU932" i="13"/>
  <c r="AT932" i="13"/>
  <c r="AS932" i="13"/>
  <c r="AU931" i="13"/>
  <c r="AT931" i="13"/>
  <c r="AS931" i="13"/>
  <c r="AU930" i="13"/>
  <c r="AT930" i="13"/>
  <c r="AS930" i="13"/>
  <c r="AU929" i="13"/>
  <c r="AT929" i="13"/>
  <c r="AS929" i="13"/>
  <c r="AU928" i="13"/>
  <c r="AT928" i="13"/>
  <c r="AS928" i="13"/>
  <c r="AU927" i="13"/>
  <c r="AT927" i="13"/>
  <c r="AS927" i="13"/>
  <c r="AU926" i="13"/>
  <c r="AT926" i="13"/>
  <c r="AS926" i="13"/>
  <c r="AU925" i="13"/>
  <c r="AT925" i="13"/>
  <c r="AS925" i="13"/>
  <c r="AU924" i="13"/>
  <c r="AT924" i="13"/>
  <c r="AS924" i="13"/>
  <c r="AU923" i="13"/>
  <c r="AT923" i="13"/>
  <c r="AS923" i="13"/>
  <c r="AU922" i="13"/>
  <c r="AT922" i="13"/>
  <c r="AS922" i="13"/>
  <c r="AU921" i="13"/>
  <c r="AT921" i="13"/>
  <c r="AS921" i="13"/>
  <c r="AU920" i="13"/>
  <c r="AT920" i="13"/>
  <c r="AS920" i="13"/>
  <c r="AU919" i="13"/>
  <c r="AT919" i="13"/>
  <c r="AS919" i="13"/>
  <c r="AU918" i="13"/>
  <c r="AT918" i="13"/>
  <c r="AS918" i="13"/>
  <c r="AU917" i="13"/>
  <c r="AT917" i="13"/>
  <c r="AS917" i="13"/>
  <c r="AU916" i="13"/>
  <c r="AT916" i="13"/>
  <c r="AS916" i="13"/>
  <c r="AU915" i="13"/>
  <c r="AT915" i="13"/>
  <c r="AS915" i="13"/>
  <c r="AU914" i="13"/>
  <c r="AT914" i="13"/>
  <c r="AS914" i="13"/>
  <c r="AU913" i="13"/>
  <c r="AT913" i="13"/>
  <c r="AS913" i="13"/>
  <c r="AU912" i="13"/>
  <c r="AT912" i="13"/>
  <c r="AS912" i="13"/>
  <c r="AU911" i="13"/>
  <c r="AT911" i="13"/>
  <c r="AS911" i="13"/>
  <c r="AU910" i="13"/>
  <c r="AT910" i="13"/>
  <c r="AS910" i="13"/>
  <c r="AU909" i="13"/>
  <c r="AT909" i="13"/>
  <c r="AS909" i="13"/>
  <c r="AU908" i="13"/>
  <c r="AT908" i="13"/>
  <c r="AS908" i="13"/>
  <c r="AU907" i="13"/>
  <c r="AT907" i="13"/>
  <c r="AS907" i="13"/>
  <c r="AU906" i="13"/>
  <c r="AT906" i="13"/>
  <c r="AS906" i="13"/>
  <c r="AU905" i="13"/>
  <c r="AT905" i="13"/>
  <c r="AS905" i="13"/>
  <c r="AU904" i="13"/>
  <c r="AT904" i="13"/>
  <c r="AS904" i="13"/>
  <c r="AU903" i="13"/>
  <c r="AT903" i="13"/>
  <c r="AS903" i="13"/>
  <c r="AU902" i="13"/>
  <c r="AT902" i="13"/>
  <c r="AS902" i="13"/>
  <c r="AU901" i="13"/>
  <c r="AT901" i="13"/>
  <c r="AS901" i="13"/>
  <c r="AU900" i="13"/>
  <c r="AT900" i="13"/>
  <c r="AS900" i="13"/>
  <c r="AU899" i="13"/>
  <c r="AT899" i="13"/>
  <c r="AS899" i="13"/>
  <c r="AU898" i="13"/>
  <c r="AT898" i="13"/>
  <c r="AS898" i="13"/>
  <c r="AU897" i="13"/>
  <c r="AT897" i="13"/>
  <c r="AS897" i="13"/>
  <c r="AU896" i="13"/>
  <c r="AT896" i="13"/>
  <c r="AS896" i="13"/>
  <c r="AU895" i="13"/>
  <c r="AT895" i="13"/>
  <c r="AS895" i="13"/>
  <c r="AU894" i="13"/>
  <c r="AT894" i="13"/>
  <c r="AS894" i="13"/>
  <c r="AU893" i="13"/>
  <c r="AT893" i="13"/>
  <c r="AS893" i="13"/>
  <c r="AU892" i="13"/>
  <c r="AT892" i="13"/>
  <c r="AS892" i="13"/>
  <c r="AU891" i="13"/>
  <c r="AT891" i="13"/>
  <c r="AS891" i="13"/>
  <c r="AU890" i="13"/>
  <c r="AT890" i="13"/>
  <c r="AS890" i="13"/>
  <c r="AU889" i="13"/>
  <c r="AT889" i="13"/>
  <c r="AS889" i="13"/>
  <c r="AU888" i="13"/>
  <c r="AT888" i="13"/>
  <c r="AS888" i="13"/>
  <c r="AU887" i="13"/>
  <c r="AT887" i="13"/>
  <c r="AS887" i="13"/>
  <c r="AU886" i="13"/>
  <c r="AT886" i="13"/>
  <c r="AS886" i="13"/>
  <c r="AU885" i="13"/>
  <c r="AT885" i="13"/>
  <c r="AS885" i="13"/>
  <c r="AU884" i="13"/>
  <c r="AT884" i="13"/>
  <c r="AS884" i="13"/>
  <c r="AU883" i="13"/>
  <c r="AT883" i="13"/>
  <c r="AS883" i="13"/>
  <c r="AU882" i="13"/>
  <c r="AT882" i="13"/>
  <c r="AS882" i="13"/>
  <c r="AU881" i="13"/>
  <c r="AT881" i="13"/>
  <c r="AS881" i="13"/>
  <c r="AU880" i="13"/>
  <c r="AT880" i="13"/>
  <c r="AS880" i="13"/>
  <c r="AU879" i="13"/>
  <c r="AT879" i="13"/>
  <c r="AS879" i="13"/>
  <c r="AU878" i="13"/>
  <c r="AT878" i="13"/>
  <c r="AS878" i="13"/>
  <c r="AU877" i="13"/>
  <c r="AT877" i="13"/>
  <c r="AS877" i="13"/>
  <c r="AU876" i="13"/>
  <c r="AT876" i="13"/>
  <c r="AS876" i="13"/>
  <c r="AU875" i="13"/>
  <c r="AT875" i="13"/>
  <c r="AS875" i="13"/>
  <c r="AU874" i="13"/>
  <c r="AT874" i="13"/>
  <c r="AS874" i="13"/>
  <c r="AU873" i="13"/>
  <c r="AT873" i="13"/>
  <c r="AS873" i="13"/>
  <c r="AU872" i="13"/>
  <c r="AT872" i="13"/>
  <c r="AS872" i="13"/>
  <c r="AU871" i="13"/>
  <c r="AT871" i="13"/>
  <c r="AS871" i="13"/>
  <c r="AU870" i="13"/>
  <c r="AT870" i="13"/>
  <c r="AS870" i="13"/>
  <c r="AU869" i="13"/>
  <c r="AT869" i="13"/>
  <c r="AS869" i="13"/>
  <c r="AU868" i="13"/>
  <c r="AT868" i="13"/>
  <c r="AS868" i="13"/>
  <c r="AU867" i="13"/>
  <c r="AT867" i="13"/>
  <c r="AS867" i="13"/>
  <c r="AU866" i="13"/>
  <c r="AT866" i="13"/>
  <c r="AS866" i="13"/>
  <c r="AU865" i="13"/>
  <c r="AT865" i="13"/>
  <c r="AS865" i="13"/>
  <c r="AU864" i="13"/>
  <c r="AT864" i="13"/>
  <c r="AS864" i="13"/>
  <c r="AU863" i="13"/>
  <c r="AT863" i="13"/>
  <c r="AS863" i="13"/>
  <c r="AU862" i="13"/>
  <c r="AT862" i="13"/>
  <c r="AS862" i="13"/>
  <c r="AU861" i="13"/>
  <c r="AT861" i="13"/>
  <c r="AS861" i="13"/>
  <c r="AU860" i="13"/>
  <c r="AT860" i="13"/>
  <c r="AS860" i="13"/>
  <c r="AU859" i="13"/>
  <c r="AT859" i="13"/>
  <c r="AS859" i="13"/>
  <c r="AU858" i="13"/>
  <c r="AT858" i="13"/>
  <c r="AS858" i="13"/>
  <c r="AU857" i="13"/>
  <c r="AT857" i="13"/>
  <c r="AS857" i="13"/>
  <c r="AU856" i="13"/>
  <c r="AT856" i="13"/>
  <c r="AS856" i="13"/>
  <c r="AU855" i="13"/>
  <c r="AT855" i="13"/>
  <c r="AS855" i="13"/>
  <c r="AU854" i="13"/>
  <c r="AT854" i="13"/>
  <c r="AS854" i="13"/>
  <c r="AU853" i="13"/>
  <c r="AT853" i="13"/>
  <c r="AS853" i="13"/>
  <c r="AU852" i="13"/>
  <c r="AT852" i="13"/>
  <c r="AS852" i="13"/>
  <c r="AU851" i="13"/>
  <c r="AT851" i="13"/>
  <c r="AS851" i="13"/>
  <c r="AU850" i="13"/>
  <c r="AT850" i="13"/>
  <c r="AS850" i="13"/>
  <c r="AU849" i="13"/>
  <c r="AT849" i="13"/>
  <c r="AS849" i="13"/>
  <c r="AU848" i="13"/>
  <c r="AT848" i="13"/>
  <c r="AS848" i="13"/>
  <c r="AU847" i="13"/>
  <c r="AT847" i="13"/>
  <c r="AS847" i="13"/>
  <c r="AU846" i="13"/>
  <c r="AT846" i="13"/>
  <c r="AS846" i="13"/>
  <c r="AU845" i="13"/>
  <c r="AT845" i="13"/>
  <c r="AS845" i="13"/>
  <c r="AU844" i="13"/>
  <c r="AT844" i="13"/>
  <c r="AS844" i="13"/>
  <c r="AU843" i="13"/>
  <c r="AT843" i="13"/>
  <c r="AS843" i="13"/>
  <c r="AU842" i="13"/>
  <c r="AT842" i="13"/>
  <c r="AS842" i="13"/>
  <c r="AU841" i="13"/>
  <c r="AT841" i="13"/>
  <c r="AS841" i="13"/>
  <c r="AU840" i="13"/>
  <c r="AT840" i="13"/>
  <c r="AS840" i="13"/>
  <c r="AU839" i="13"/>
  <c r="AT839" i="13"/>
  <c r="AS839" i="13"/>
  <c r="AU838" i="13"/>
  <c r="AT838" i="13"/>
  <c r="AS838" i="13"/>
  <c r="AU837" i="13"/>
  <c r="AT837" i="13"/>
  <c r="AS837" i="13"/>
  <c r="AU836" i="13"/>
  <c r="AT836" i="13"/>
  <c r="AS836" i="13"/>
  <c r="AU835" i="13"/>
  <c r="AT835" i="13"/>
  <c r="AS835" i="13"/>
  <c r="AU834" i="13"/>
  <c r="AT834" i="13"/>
  <c r="AS834" i="13"/>
  <c r="AU833" i="13"/>
  <c r="AT833" i="13"/>
  <c r="AS833" i="13"/>
  <c r="AU832" i="13"/>
  <c r="AT832" i="13"/>
  <c r="AS832" i="13"/>
  <c r="AU831" i="13"/>
  <c r="AT831" i="13"/>
  <c r="AS831" i="13"/>
  <c r="AU830" i="13"/>
  <c r="AT830" i="13"/>
  <c r="AS830" i="13"/>
  <c r="AU829" i="13"/>
  <c r="AT829" i="13"/>
  <c r="AS829" i="13"/>
  <c r="AU828" i="13"/>
  <c r="AT828" i="13"/>
  <c r="AS828" i="13"/>
  <c r="AU827" i="13"/>
  <c r="AT827" i="13"/>
  <c r="AS827" i="13"/>
  <c r="AU826" i="13"/>
  <c r="AT826" i="13"/>
  <c r="AS826" i="13"/>
  <c r="AU825" i="13"/>
  <c r="AT825" i="13"/>
  <c r="AS825" i="13"/>
  <c r="AU824" i="13"/>
  <c r="AT824" i="13"/>
  <c r="AS824" i="13"/>
  <c r="AU823" i="13"/>
  <c r="AT823" i="13"/>
  <c r="AS823" i="13"/>
  <c r="AU822" i="13"/>
  <c r="AT822" i="13"/>
  <c r="AS822" i="13"/>
  <c r="AU821" i="13"/>
  <c r="AT821" i="13"/>
  <c r="AS821" i="13"/>
  <c r="AU820" i="13"/>
  <c r="AT820" i="13"/>
  <c r="AS820" i="13"/>
  <c r="AU819" i="13"/>
  <c r="AT819" i="13"/>
  <c r="AS819" i="13"/>
  <c r="AU818" i="13"/>
  <c r="AT818" i="13"/>
  <c r="AS818" i="13"/>
  <c r="AU817" i="13"/>
  <c r="AT817" i="13"/>
  <c r="AS817" i="13"/>
  <c r="AU816" i="13"/>
  <c r="AT816" i="13"/>
  <c r="AS816" i="13"/>
  <c r="AU815" i="13"/>
  <c r="AT815" i="13"/>
  <c r="AS815" i="13"/>
  <c r="AU814" i="13"/>
  <c r="AT814" i="13"/>
  <c r="AS814" i="13"/>
  <c r="AU813" i="13"/>
  <c r="AT813" i="13"/>
  <c r="AS813" i="13"/>
  <c r="AU812" i="13"/>
  <c r="AT812" i="13"/>
  <c r="AS812" i="13"/>
  <c r="AU811" i="13"/>
  <c r="AT811" i="13"/>
  <c r="AS811" i="13"/>
  <c r="AU810" i="13"/>
  <c r="AT810" i="13"/>
  <c r="AS810" i="13"/>
  <c r="AU809" i="13"/>
  <c r="AT809" i="13"/>
  <c r="AS809" i="13"/>
  <c r="AU808" i="13"/>
  <c r="AT808" i="13"/>
  <c r="AS808" i="13"/>
  <c r="AU807" i="13"/>
  <c r="AT807" i="13"/>
  <c r="AS807" i="13"/>
  <c r="AU806" i="13"/>
  <c r="AT806" i="13"/>
  <c r="AS806" i="13"/>
  <c r="AU805" i="13"/>
  <c r="AT805" i="13"/>
  <c r="AS805" i="13"/>
  <c r="AU804" i="13"/>
  <c r="AT804" i="13"/>
  <c r="AS804" i="13"/>
  <c r="AU803" i="13"/>
  <c r="AT803" i="13"/>
  <c r="AS803" i="13"/>
  <c r="AU802" i="13"/>
  <c r="AT802" i="13"/>
  <c r="AS802" i="13"/>
  <c r="AU801" i="13"/>
  <c r="AT801" i="13"/>
  <c r="AS801" i="13"/>
  <c r="AU800" i="13"/>
  <c r="AT800" i="13"/>
  <c r="AS800" i="13"/>
  <c r="AU799" i="13"/>
  <c r="AT799" i="13"/>
  <c r="AS799" i="13"/>
  <c r="AU798" i="13"/>
  <c r="AT798" i="13"/>
  <c r="AS798" i="13"/>
  <c r="AU797" i="13"/>
  <c r="AT797" i="13"/>
  <c r="AS797" i="13"/>
  <c r="AU796" i="13"/>
  <c r="AT796" i="13"/>
  <c r="AS796" i="13"/>
  <c r="AU795" i="13"/>
  <c r="AT795" i="13"/>
  <c r="AS795" i="13"/>
  <c r="AU794" i="13"/>
  <c r="AT794" i="13"/>
  <c r="AS794" i="13"/>
  <c r="AU793" i="13"/>
  <c r="AT793" i="13"/>
  <c r="AS793" i="13"/>
  <c r="AU792" i="13"/>
  <c r="AT792" i="13"/>
  <c r="AS792" i="13"/>
  <c r="AU791" i="13"/>
  <c r="AT791" i="13"/>
  <c r="AS791" i="13"/>
  <c r="AU790" i="13"/>
  <c r="AT790" i="13"/>
  <c r="AS790" i="13"/>
  <c r="AU789" i="13"/>
  <c r="AT789" i="13"/>
  <c r="AS789" i="13"/>
  <c r="AU788" i="13"/>
  <c r="AT788" i="13"/>
  <c r="AS788" i="13"/>
  <c r="AU787" i="13"/>
  <c r="AT787" i="13"/>
  <c r="AS787" i="13"/>
  <c r="AU786" i="13"/>
  <c r="AT786" i="13"/>
  <c r="AS786" i="13"/>
  <c r="AU785" i="13"/>
  <c r="AT785" i="13"/>
  <c r="AS785" i="13"/>
  <c r="AU784" i="13"/>
  <c r="AT784" i="13"/>
  <c r="AS784" i="13"/>
  <c r="AU783" i="13"/>
  <c r="AT783" i="13"/>
  <c r="AS783" i="13"/>
  <c r="AU782" i="13"/>
  <c r="AT782" i="13"/>
  <c r="AS782" i="13"/>
  <c r="AU781" i="13"/>
  <c r="AT781" i="13"/>
  <c r="AS781" i="13"/>
  <c r="AU780" i="13"/>
  <c r="AT780" i="13"/>
  <c r="AS780" i="13"/>
  <c r="AU779" i="13"/>
  <c r="AT779" i="13"/>
  <c r="AS779" i="13"/>
  <c r="AU778" i="13"/>
  <c r="AT778" i="13"/>
  <c r="AS778" i="13"/>
  <c r="AU777" i="13"/>
  <c r="AT777" i="13"/>
  <c r="AS777" i="13"/>
  <c r="AU776" i="13"/>
  <c r="AT776" i="13"/>
  <c r="AS776" i="13"/>
  <c r="AU775" i="13"/>
  <c r="AT775" i="13"/>
  <c r="AS775" i="13"/>
  <c r="AU774" i="13"/>
  <c r="AT774" i="13"/>
  <c r="AS774" i="13"/>
  <c r="AU773" i="13"/>
  <c r="AT773" i="13"/>
  <c r="AS773" i="13"/>
  <c r="AU772" i="13"/>
  <c r="AT772" i="13"/>
  <c r="AS772" i="13"/>
  <c r="AU771" i="13"/>
  <c r="AT771" i="13"/>
  <c r="AS771" i="13"/>
  <c r="AU770" i="13"/>
  <c r="AT770" i="13"/>
  <c r="AS770" i="13"/>
  <c r="AU769" i="13"/>
  <c r="AT769" i="13"/>
  <c r="AS769" i="13"/>
  <c r="AU768" i="13"/>
  <c r="AT768" i="13"/>
  <c r="AS768" i="13"/>
  <c r="AU767" i="13"/>
  <c r="AT767" i="13"/>
  <c r="AS767" i="13"/>
  <c r="AU766" i="13"/>
  <c r="AT766" i="13"/>
  <c r="AS766" i="13"/>
  <c r="AU765" i="13"/>
  <c r="AT765" i="13"/>
  <c r="AS765" i="13"/>
  <c r="AU764" i="13"/>
  <c r="AT764" i="13"/>
  <c r="AS764" i="13"/>
  <c r="AU763" i="13"/>
  <c r="AT763" i="13"/>
  <c r="AS763" i="13"/>
  <c r="AU762" i="13"/>
  <c r="AT762" i="13"/>
  <c r="AS762" i="13"/>
  <c r="AU761" i="13"/>
  <c r="AT761" i="13"/>
  <c r="AS761" i="13"/>
  <c r="AU760" i="13"/>
  <c r="AT760" i="13"/>
  <c r="AS760" i="13"/>
  <c r="AU759" i="13"/>
  <c r="AT759" i="13"/>
  <c r="AS759" i="13"/>
  <c r="AU758" i="13"/>
  <c r="AT758" i="13"/>
  <c r="AS758" i="13"/>
  <c r="AU757" i="13"/>
  <c r="AT757" i="13"/>
  <c r="AS757" i="13"/>
  <c r="AU756" i="13"/>
  <c r="AT756" i="13"/>
  <c r="AS756" i="13"/>
  <c r="AU755" i="13"/>
  <c r="AT755" i="13"/>
  <c r="AS755" i="13"/>
  <c r="AU754" i="13"/>
  <c r="AT754" i="13"/>
  <c r="AS754" i="13"/>
  <c r="AU753" i="13"/>
  <c r="AT753" i="13"/>
  <c r="AS753" i="13"/>
  <c r="AU752" i="13"/>
  <c r="AT752" i="13"/>
  <c r="AS752" i="13"/>
  <c r="AU751" i="13"/>
  <c r="AT751" i="13"/>
  <c r="AS751" i="13"/>
  <c r="AU750" i="13"/>
  <c r="AT750" i="13"/>
  <c r="AS750" i="13"/>
  <c r="AU749" i="13"/>
  <c r="AT749" i="13"/>
  <c r="AS749" i="13"/>
  <c r="AU748" i="13"/>
  <c r="AT748" i="13"/>
  <c r="AS748" i="13"/>
  <c r="AU747" i="13"/>
  <c r="AT747" i="13"/>
  <c r="AS747" i="13"/>
  <c r="AU746" i="13"/>
  <c r="AT746" i="13"/>
  <c r="AS746" i="13"/>
  <c r="AU745" i="13"/>
  <c r="AT745" i="13"/>
  <c r="AS745" i="13"/>
  <c r="AU744" i="13"/>
  <c r="AT744" i="13"/>
  <c r="AS744" i="13"/>
  <c r="AU743" i="13"/>
  <c r="AT743" i="13"/>
  <c r="AS743" i="13"/>
  <c r="AU742" i="13"/>
  <c r="AT742" i="13"/>
  <c r="AS742" i="13"/>
  <c r="AU741" i="13"/>
  <c r="AT741" i="13"/>
  <c r="AS741" i="13"/>
  <c r="AU740" i="13"/>
  <c r="AT740" i="13"/>
  <c r="AS740" i="13"/>
  <c r="AU739" i="13"/>
  <c r="AT739" i="13"/>
  <c r="AS739" i="13"/>
  <c r="AU738" i="13"/>
  <c r="AT738" i="13"/>
  <c r="AS738" i="13"/>
  <c r="AU737" i="13"/>
  <c r="AT737" i="13"/>
  <c r="AS737" i="13"/>
  <c r="AU736" i="13"/>
  <c r="AT736" i="13"/>
  <c r="AS736" i="13"/>
  <c r="AU735" i="13"/>
  <c r="AT735" i="13"/>
  <c r="AS735" i="13"/>
  <c r="AU734" i="13"/>
  <c r="AT734" i="13"/>
  <c r="AS734" i="13"/>
  <c r="AU733" i="13"/>
  <c r="AT733" i="13"/>
  <c r="AS733" i="13"/>
  <c r="AU732" i="13"/>
  <c r="AT732" i="13"/>
  <c r="AS732" i="13"/>
  <c r="AU731" i="13"/>
  <c r="AT731" i="13"/>
  <c r="AS731" i="13"/>
  <c r="AU730" i="13"/>
  <c r="AT730" i="13"/>
  <c r="AS730" i="13"/>
  <c r="AU729" i="13"/>
  <c r="AT729" i="13"/>
  <c r="AS729" i="13"/>
  <c r="AU728" i="13"/>
  <c r="AT728" i="13"/>
  <c r="AS728" i="13"/>
  <c r="AU727" i="13"/>
  <c r="AT727" i="13"/>
  <c r="AS727" i="13"/>
  <c r="AU726" i="13"/>
  <c r="AT726" i="13"/>
  <c r="AS726" i="13"/>
  <c r="AU725" i="13"/>
  <c r="AT725" i="13"/>
  <c r="AS725" i="13"/>
  <c r="AU724" i="13"/>
  <c r="AT724" i="13"/>
  <c r="AS724" i="13"/>
  <c r="AU723" i="13"/>
  <c r="AT723" i="13"/>
  <c r="AS723" i="13"/>
  <c r="AU722" i="13"/>
  <c r="AT722" i="13"/>
  <c r="AS722" i="13"/>
  <c r="AU721" i="13"/>
  <c r="AT721" i="13"/>
  <c r="AS721" i="13"/>
  <c r="AU720" i="13"/>
  <c r="AT720" i="13"/>
  <c r="AS720" i="13"/>
  <c r="AU719" i="13"/>
  <c r="AT719" i="13"/>
  <c r="AS719" i="13"/>
  <c r="AU718" i="13"/>
  <c r="AT718" i="13"/>
  <c r="AS718" i="13"/>
  <c r="AU717" i="13"/>
  <c r="AT717" i="13"/>
  <c r="AS717" i="13"/>
  <c r="AU716" i="13"/>
  <c r="AT716" i="13"/>
  <c r="AS716" i="13"/>
  <c r="AU715" i="13"/>
  <c r="AT715" i="13"/>
  <c r="AS715" i="13"/>
  <c r="AU714" i="13"/>
  <c r="AT714" i="13"/>
  <c r="AS714" i="13"/>
  <c r="AU713" i="13"/>
  <c r="AT713" i="13"/>
  <c r="AS713" i="13"/>
  <c r="AU712" i="13"/>
  <c r="AT712" i="13"/>
  <c r="AS712" i="13"/>
  <c r="AU711" i="13"/>
  <c r="AT711" i="13"/>
  <c r="AS711" i="13"/>
  <c r="AU710" i="13"/>
  <c r="AT710" i="13"/>
  <c r="AS710" i="13"/>
  <c r="AU709" i="13"/>
  <c r="AT709" i="13"/>
  <c r="AS709" i="13"/>
  <c r="AU708" i="13"/>
  <c r="AT708" i="13"/>
  <c r="AS708" i="13"/>
  <c r="AU707" i="13"/>
  <c r="AT707" i="13"/>
  <c r="AS707" i="13"/>
  <c r="AU706" i="13"/>
  <c r="AT706" i="13"/>
  <c r="AS706" i="13"/>
  <c r="AU705" i="13"/>
  <c r="AT705" i="13"/>
  <c r="AS705" i="13"/>
  <c r="AU704" i="13"/>
  <c r="AT704" i="13"/>
  <c r="AS704" i="13"/>
  <c r="AU703" i="13"/>
  <c r="AT703" i="13"/>
  <c r="AS703" i="13"/>
  <c r="AU702" i="13"/>
  <c r="AT702" i="13"/>
  <c r="AS702" i="13"/>
  <c r="AU701" i="13"/>
  <c r="AT701" i="13"/>
  <c r="AS701" i="13"/>
  <c r="AU700" i="13"/>
  <c r="AT700" i="13"/>
  <c r="AS700" i="13"/>
  <c r="AU699" i="13"/>
  <c r="AT699" i="13"/>
  <c r="AS699" i="13"/>
  <c r="AU698" i="13"/>
  <c r="AT698" i="13"/>
  <c r="AS698" i="13"/>
  <c r="AU697" i="13"/>
  <c r="AT697" i="13"/>
  <c r="AS697" i="13"/>
  <c r="AU696" i="13"/>
  <c r="AT696" i="13"/>
  <c r="AS696" i="13"/>
  <c r="AU695" i="13"/>
  <c r="AT695" i="13"/>
  <c r="AS695" i="13"/>
  <c r="AU694" i="13"/>
  <c r="AT694" i="13"/>
  <c r="AS694" i="13"/>
  <c r="AU693" i="13"/>
  <c r="AT693" i="13"/>
  <c r="AS693" i="13"/>
  <c r="AU692" i="13"/>
  <c r="AT692" i="13"/>
  <c r="AS692" i="13"/>
  <c r="AU691" i="13"/>
  <c r="AT691" i="13"/>
  <c r="AS691" i="13"/>
  <c r="AU690" i="13"/>
  <c r="AT690" i="13"/>
  <c r="AS690" i="13"/>
  <c r="AU689" i="13"/>
  <c r="AT689" i="13"/>
  <c r="AS689" i="13"/>
  <c r="AU688" i="13"/>
  <c r="AT688" i="13"/>
  <c r="AS688" i="13"/>
  <c r="AU687" i="13"/>
  <c r="AT687" i="13"/>
  <c r="AS687" i="13"/>
  <c r="AU686" i="13"/>
  <c r="AT686" i="13"/>
  <c r="AS686" i="13"/>
  <c r="AU685" i="13"/>
  <c r="AT685" i="13"/>
  <c r="AS685" i="13"/>
  <c r="AU684" i="13"/>
  <c r="AT684" i="13"/>
  <c r="AS684" i="13"/>
  <c r="AU683" i="13"/>
  <c r="AT683" i="13"/>
  <c r="AS683" i="13"/>
  <c r="AU682" i="13"/>
  <c r="AT682" i="13"/>
  <c r="AS682" i="13"/>
  <c r="AU681" i="13"/>
  <c r="AT681" i="13"/>
  <c r="AS681" i="13"/>
  <c r="AU680" i="13"/>
  <c r="AT680" i="13"/>
  <c r="AS680" i="13"/>
  <c r="AU679" i="13"/>
  <c r="AT679" i="13"/>
  <c r="AS679" i="13"/>
  <c r="AU678" i="13"/>
  <c r="AT678" i="13"/>
  <c r="AS678" i="13"/>
  <c r="AU677" i="13"/>
  <c r="AT677" i="13"/>
  <c r="AS677" i="13"/>
  <c r="AU676" i="13"/>
  <c r="AT676" i="13"/>
  <c r="AS676" i="13"/>
  <c r="AU675" i="13"/>
  <c r="AT675" i="13"/>
  <c r="AS675" i="13"/>
  <c r="AU674" i="13"/>
  <c r="AT674" i="13"/>
  <c r="AS674" i="13"/>
  <c r="AU673" i="13"/>
  <c r="AT673" i="13"/>
  <c r="AS673" i="13"/>
  <c r="AU672" i="13"/>
  <c r="AT672" i="13"/>
  <c r="AS672" i="13"/>
  <c r="AU671" i="13"/>
  <c r="AT671" i="13"/>
  <c r="AS671" i="13"/>
  <c r="AU670" i="13"/>
  <c r="AT670" i="13"/>
  <c r="AS670" i="13"/>
  <c r="AU669" i="13"/>
  <c r="AT669" i="13"/>
  <c r="AS669" i="13"/>
  <c r="AU668" i="13"/>
  <c r="AT668" i="13"/>
  <c r="AS668" i="13"/>
  <c r="AU667" i="13"/>
  <c r="AT667" i="13"/>
  <c r="AS667" i="13"/>
  <c r="AU666" i="13"/>
  <c r="AT666" i="13"/>
  <c r="AS666" i="13"/>
  <c r="AU665" i="13"/>
  <c r="AT665" i="13"/>
  <c r="AS665" i="13"/>
  <c r="AU664" i="13"/>
  <c r="AT664" i="13"/>
  <c r="AS664" i="13"/>
  <c r="AU663" i="13"/>
  <c r="AT663" i="13"/>
  <c r="AS663" i="13"/>
  <c r="AU662" i="13"/>
  <c r="AT662" i="13"/>
  <c r="AS662" i="13"/>
  <c r="AU661" i="13"/>
  <c r="AT661" i="13"/>
  <c r="AS661" i="13"/>
  <c r="AU660" i="13"/>
  <c r="AT660" i="13"/>
  <c r="AS660" i="13"/>
  <c r="AU659" i="13"/>
  <c r="AT659" i="13"/>
  <c r="AS659" i="13"/>
  <c r="AU658" i="13"/>
  <c r="AT658" i="13"/>
  <c r="AS658" i="13"/>
  <c r="AU657" i="13"/>
  <c r="AT657" i="13"/>
  <c r="AS657" i="13"/>
  <c r="AU656" i="13"/>
  <c r="AT656" i="13"/>
  <c r="AS656" i="13"/>
  <c r="AU655" i="13"/>
  <c r="AT655" i="13"/>
  <c r="AS655" i="13"/>
  <c r="AU654" i="13"/>
  <c r="AT654" i="13"/>
  <c r="AS654" i="13"/>
  <c r="AU653" i="13"/>
  <c r="AT653" i="13"/>
  <c r="AS653" i="13"/>
  <c r="AU652" i="13"/>
  <c r="AT652" i="13"/>
  <c r="AS652" i="13"/>
  <c r="AU651" i="13"/>
  <c r="AT651" i="13"/>
  <c r="AS651" i="13"/>
  <c r="AU650" i="13"/>
  <c r="AT650" i="13"/>
  <c r="AS650" i="13"/>
  <c r="AU649" i="13"/>
  <c r="AT649" i="13"/>
  <c r="AS649" i="13"/>
  <c r="AU648" i="13"/>
  <c r="AT648" i="13"/>
  <c r="AS648" i="13"/>
  <c r="AU647" i="13"/>
  <c r="AT647" i="13"/>
  <c r="AS647" i="13"/>
  <c r="AU646" i="13"/>
  <c r="AT646" i="13"/>
  <c r="AS646" i="13"/>
  <c r="AU645" i="13"/>
  <c r="AT645" i="13"/>
  <c r="AS645" i="13"/>
  <c r="AU644" i="13"/>
  <c r="AT644" i="13"/>
  <c r="AS644" i="13"/>
  <c r="AU643" i="13"/>
  <c r="AT643" i="13"/>
  <c r="AS643" i="13"/>
  <c r="AU642" i="13"/>
  <c r="AT642" i="13"/>
  <c r="AS642" i="13"/>
  <c r="AU641" i="13"/>
  <c r="AT641" i="13"/>
  <c r="AS641" i="13"/>
  <c r="AU640" i="13"/>
  <c r="AT640" i="13"/>
  <c r="AS640" i="13"/>
  <c r="AU639" i="13"/>
  <c r="AT639" i="13"/>
  <c r="AS639" i="13"/>
  <c r="AU638" i="13"/>
  <c r="AT638" i="13"/>
  <c r="AS638" i="13"/>
  <c r="AU637" i="13"/>
  <c r="AT637" i="13"/>
  <c r="AS637" i="13"/>
  <c r="AU636" i="13"/>
  <c r="AT636" i="13"/>
  <c r="AS636" i="13"/>
  <c r="AU635" i="13"/>
  <c r="AT635" i="13"/>
  <c r="AS635" i="13"/>
  <c r="AU634" i="13"/>
  <c r="AT634" i="13"/>
  <c r="AS634" i="13"/>
  <c r="AU633" i="13"/>
  <c r="AT633" i="13"/>
  <c r="AS633" i="13"/>
  <c r="AU632" i="13"/>
  <c r="AT632" i="13"/>
  <c r="AS632" i="13"/>
  <c r="AU631" i="13"/>
  <c r="AT631" i="13"/>
  <c r="AS631" i="13"/>
  <c r="AU630" i="13"/>
  <c r="AT630" i="13"/>
  <c r="AS630" i="13"/>
  <c r="AU629" i="13"/>
  <c r="AT629" i="13"/>
  <c r="AS629" i="13"/>
  <c r="AU628" i="13"/>
  <c r="AT628" i="13"/>
  <c r="AS628" i="13"/>
  <c r="AU627" i="13"/>
  <c r="AT627" i="13"/>
  <c r="AS627" i="13"/>
  <c r="AU626" i="13"/>
  <c r="AT626" i="13"/>
  <c r="AS626" i="13"/>
  <c r="AU625" i="13"/>
  <c r="AT625" i="13"/>
  <c r="AS625" i="13"/>
  <c r="AU624" i="13"/>
  <c r="AT624" i="13"/>
  <c r="AS624" i="13"/>
  <c r="AU623" i="13"/>
  <c r="AT623" i="13"/>
  <c r="AS623" i="13"/>
  <c r="AU622" i="13"/>
  <c r="AT622" i="13"/>
  <c r="AS622" i="13"/>
  <c r="AU621" i="13"/>
  <c r="AT621" i="13"/>
  <c r="AS621" i="13"/>
  <c r="AU620" i="13"/>
  <c r="AT620" i="13"/>
  <c r="AS620" i="13"/>
  <c r="AU619" i="13"/>
  <c r="AT619" i="13"/>
  <c r="AS619" i="13"/>
  <c r="AU618" i="13"/>
  <c r="AT618" i="13"/>
  <c r="AS618" i="13"/>
  <c r="AU617" i="13"/>
  <c r="AT617" i="13"/>
  <c r="AS617" i="13"/>
  <c r="AU616" i="13"/>
  <c r="AT616" i="13"/>
  <c r="AS616" i="13"/>
  <c r="AU615" i="13"/>
  <c r="AT615" i="13"/>
  <c r="AS615" i="13"/>
  <c r="AU614" i="13"/>
  <c r="AT614" i="13"/>
  <c r="AS614" i="13"/>
  <c r="AU613" i="13"/>
  <c r="AT613" i="13"/>
  <c r="AS613" i="13"/>
  <c r="AU612" i="13"/>
  <c r="AT612" i="13"/>
  <c r="AS612" i="13"/>
  <c r="AU611" i="13"/>
  <c r="AT611" i="13"/>
  <c r="AS611" i="13"/>
  <c r="AU610" i="13"/>
  <c r="AT610" i="13"/>
  <c r="AS610" i="13"/>
  <c r="AU609" i="13"/>
  <c r="AT609" i="13"/>
  <c r="AS609" i="13"/>
  <c r="AU608" i="13"/>
  <c r="AT608" i="13"/>
  <c r="AS608" i="13"/>
  <c r="AU607" i="13"/>
  <c r="AT607" i="13"/>
  <c r="AS607" i="13"/>
  <c r="AU606" i="13"/>
  <c r="AT606" i="13"/>
  <c r="AS606" i="13"/>
  <c r="AU605" i="13"/>
  <c r="AT605" i="13"/>
  <c r="AS605" i="13"/>
  <c r="AU604" i="13"/>
  <c r="AT604" i="13"/>
  <c r="AS604" i="13"/>
  <c r="AU603" i="13"/>
  <c r="AT603" i="13"/>
  <c r="AS603" i="13"/>
  <c r="AU602" i="13"/>
  <c r="AT602" i="13"/>
  <c r="AS602" i="13"/>
  <c r="AU601" i="13"/>
  <c r="AT601" i="13"/>
  <c r="AS601" i="13"/>
  <c r="AU600" i="13"/>
  <c r="AT600" i="13"/>
  <c r="AS600" i="13"/>
  <c r="AU599" i="13"/>
  <c r="AT599" i="13"/>
  <c r="AS599" i="13"/>
  <c r="AU598" i="13"/>
  <c r="AT598" i="13"/>
  <c r="AS598" i="13"/>
  <c r="AU597" i="13"/>
  <c r="AT597" i="13"/>
  <c r="AS597" i="13"/>
  <c r="AU596" i="13"/>
  <c r="AT596" i="13"/>
  <c r="AS596" i="13"/>
  <c r="AU595" i="13"/>
  <c r="AT595" i="13"/>
  <c r="AS595" i="13"/>
  <c r="AU594" i="13"/>
  <c r="AT594" i="13"/>
  <c r="AS594" i="13"/>
  <c r="AU593" i="13"/>
  <c r="AT593" i="13"/>
  <c r="AS593" i="13"/>
  <c r="AU592" i="13"/>
  <c r="AT592" i="13"/>
  <c r="AS592" i="13"/>
  <c r="AU591" i="13"/>
  <c r="AT591" i="13"/>
  <c r="AS591" i="13"/>
  <c r="AU590" i="13"/>
  <c r="AT590" i="13"/>
  <c r="AS590" i="13"/>
  <c r="AU589" i="13"/>
  <c r="AT589" i="13"/>
  <c r="AS589" i="13"/>
  <c r="AU588" i="13"/>
  <c r="AT588" i="13"/>
  <c r="AS588" i="13"/>
  <c r="AU587" i="13"/>
  <c r="AT587" i="13"/>
  <c r="AS587" i="13"/>
  <c r="AU586" i="13"/>
  <c r="AT586" i="13"/>
  <c r="AS586" i="13"/>
  <c r="AU585" i="13"/>
  <c r="AT585" i="13"/>
  <c r="AS585" i="13"/>
  <c r="AU584" i="13"/>
  <c r="AT584" i="13"/>
  <c r="AS584" i="13"/>
  <c r="AU583" i="13"/>
  <c r="AT583" i="13"/>
  <c r="AS583" i="13"/>
  <c r="AU582" i="13"/>
  <c r="AT582" i="13"/>
  <c r="AS582" i="13"/>
  <c r="AU581" i="13"/>
  <c r="AT581" i="13"/>
  <c r="AS581" i="13"/>
  <c r="AU580" i="13"/>
  <c r="AT580" i="13"/>
  <c r="AS580" i="13"/>
  <c r="AU579" i="13"/>
  <c r="AT579" i="13"/>
  <c r="AS579" i="13"/>
  <c r="AU578" i="13"/>
  <c r="AT578" i="13"/>
  <c r="AS578" i="13"/>
  <c r="AU577" i="13"/>
  <c r="AT577" i="13"/>
  <c r="AS577" i="13"/>
  <c r="AU576" i="13"/>
  <c r="AT576" i="13"/>
  <c r="AS576" i="13"/>
  <c r="AU575" i="13"/>
  <c r="AT575" i="13"/>
  <c r="AS575" i="13"/>
  <c r="AU574" i="13"/>
  <c r="AT574" i="13"/>
  <c r="AS574" i="13"/>
  <c r="AU573" i="13"/>
  <c r="AT573" i="13"/>
  <c r="AS573" i="13"/>
  <c r="AU572" i="13"/>
  <c r="AT572" i="13"/>
  <c r="AS572" i="13"/>
  <c r="AU571" i="13"/>
  <c r="AT571" i="13"/>
  <c r="AS571" i="13"/>
  <c r="AU570" i="13"/>
  <c r="AT570" i="13"/>
  <c r="AS570" i="13"/>
  <c r="AU569" i="13"/>
  <c r="AT569" i="13"/>
  <c r="AS569" i="13"/>
  <c r="AU568" i="13"/>
  <c r="AT568" i="13"/>
  <c r="AS568" i="13"/>
  <c r="AU567" i="13"/>
  <c r="AT567" i="13"/>
  <c r="AS567" i="13"/>
  <c r="AU566" i="13"/>
  <c r="AT566" i="13"/>
  <c r="AS566" i="13"/>
  <c r="AU565" i="13"/>
  <c r="AT565" i="13"/>
  <c r="AS565" i="13"/>
  <c r="AU564" i="13"/>
  <c r="AT564" i="13"/>
  <c r="AS564" i="13"/>
  <c r="AU563" i="13"/>
  <c r="AT563" i="13"/>
  <c r="AS563" i="13"/>
  <c r="AU562" i="13"/>
  <c r="AT562" i="13"/>
  <c r="AS562" i="13"/>
  <c r="AU561" i="13"/>
  <c r="AT561" i="13"/>
  <c r="AS561" i="13"/>
  <c r="AU560" i="13"/>
  <c r="AT560" i="13"/>
  <c r="AS560" i="13"/>
  <c r="AU559" i="13"/>
  <c r="AT559" i="13"/>
  <c r="AS559" i="13"/>
  <c r="AU558" i="13"/>
  <c r="AT558" i="13"/>
  <c r="AS558" i="13"/>
  <c r="AU557" i="13"/>
  <c r="AT557" i="13"/>
  <c r="AS557" i="13"/>
  <c r="AU556" i="13"/>
  <c r="AT556" i="13"/>
  <c r="AS556" i="13"/>
  <c r="AU555" i="13"/>
  <c r="AT555" i="13"/>
  <c r="AS555" i="13"/>
  <c r="AU554" i="13"/>
  <c r="AT554" i="13"/>
  <c r="AS554" i="13"/>
  <c r="AU553" i="13"/>
  <c r="AT553" i="13"/>
  <c r="AS553" i="13"/>
  <c r="AU552" i="13"/>
  <c r="AT552" i="13"/>
  <c r="AS552" i="13"/>
  <c r="AU551" i="13"/>
  <c r="AT551" i="13"/>
  <c r="AS551" i="13"/>
  <c r="AU550" i="13"/>
  <c r="AT550" i="13"/>
  <c r="AS550" i="13"/>
  <c r="AU549" i="13"/>
  <c r="AT549" i="13"/>
  <c r="AS549" i="13"/>
  <c r="AU548" i="13"/>
  <c r="AT548" i="13"/>
  <c r="AS548" i="13"/>
  <c r="AU547" i="13"/>
  <c r="AT547" i="13"/>
  <c r="AS547" i="13"/>
  <c r="AU546" i="13"/>
  <c r="AT546" i="13"/>
  <c r="AS546" i="13"/>
  <c r="AU545" i="13"/>
  <c r="AT545" i="13"/>
  <c r="AS545" i="13"/>
  <c r="AU544" i="13"/>
  <c r="AT544" i="13"/>
  <c r="AS544" i="13"/>
  <c r="AU543" i="13"/>
  <c r="AT543" i="13"/>
  <c r="AS543" i="13"/>
  <c r="AU542" i="13"/>
  <c r="AT542" i="13"/>
  <c r="AS542" i="13"/>
  <c r="AU541" i="13"/>
  <c r="AT541" i="13"/>
  <c r="AS541" i="13"/>
  <c r="AU540" i="13"/>
  <c r="AT540" i="13"/>
  <c r="AS540" i="13"/>
  <c r="AU539" i="13"/>
  <c r="AT539" i="13"/>
  <c r="AS539" i="13"/>
  <c r="AU538" i="13"/>
  <c r="AT538" i="13"/>
  <c r="AS538" i="13"/>
  <c r="AU537" i="13"/>
  <c r="AT537" i="13"/>
  <c r="AS537" i="13"/>
  <c r="AU536" i="13"/>
  <c r="AT536" i="13"/>
  <c r="AS536" i="13"/>
  <c r="AU535" i="13"/>
  <c r="AT535" i="13"/>
  <c r="AS535" i="13"/>
  <c r="AU534" i="13"/>
  <c r="AT534" i="13"/>
  <c r="AS534" i="13"/>
  <c r="AU533" i="13"/>
  <c r="AT533" i="13"/>
  <c r="AS533" i="13"/>
  <c r="AU532" i="13"/>
  <c r="AT532" i="13"/>
  <c r="AS532" i="13"/>
  <c r="AU531" i="13"/>
  <c r="AT531" i="13"/>
  <c r="AS531" i="13"/>
  <c r="AU530" i="13"/>
  <c r="AT530" i="13"/>
  <c r="AS530" i="13"/>
  <c r="AU529" i="13"/>
  <c r="AT529" i="13"/>
  <c r="AS529" i="13"/>
  <c r="AU528" i="13"/>
  <c r="AT528" i="13"/>
  <c r="AS528" i="13"/>
  <c r="AU527" i="13"/>
  <c r="AT527" i="13"/>
  <c r="AS527" i="13"/>
  <c r="AU526" i="13"/>
  <c r="AT526" i="13"/>
  <c r="AS526" i="13"/>
  <c r="AU525" i="13"/>
  <c r="AT525" i="13"/>
  <c r="AS525" i="13"/>
  <c r="AU524" i="13"/>
  <c r="AT524" i="13"/>
  <c r="AS524" i="13"/>
  <c r="AU523" i="13"/>
  <c r="AT523" i="13"/>
  <c r="AS523" i="13"/>
  <c r="AU522" i="13"/>
  <c r="AT522" i="13"/>
  <c r="AS522" i="13"/>
  <c r="AU521" i="13"/>
  <c r="AT521" i="13"/>
  <c r="AS521" i="13"/>
  <c r="AU520" i="13"/>
  <c r="AT520" i="13"/>
  <c r="AS520" i="13"/>
  <c r="AU519" i="13"/>
  <c r="AT519" i="13"/>
  <c r="AS519" i="13"/>
  <c r="AU518" i="13"/>
  <c r="AT518" i="13"/>
  <c r="AS518" i="13"/>
  <c r="AU517" i="13"/>
  <c r="AT517" i="13"/>
  <c r="AS517" i="13"/>
  <c r="AU516" i="13"/>
  <c r="AT516" i="13"/>
  <c r="AS516" i="13"/>
  <c r="AU515" i="13"/>
  <c r="AT515" i="13"/>
  <c r="AS515" i="13"/>
  <c r="AU514" i="13"/>
  <c r="AT514" i="13"/>
  <c r="AS514" i="13"/>
  <c r="AU513" i="13"/>
  <c r="AT513" i="13"/>
  <c r="AS513" i="13"/>
  <c r="AU512" i="13"/>
  <c r="AT512" i="13"/>
  <c r="AS512" i="13"/>
  <c r="AU511" i="13"/>
  <c r="AT511" i="13"/>
  <c r="AS511" i="13"/>
  <c r="AU510" i="13"/>
  <c r="AT510" i="13"/>
  <c r="AS510" i="13"/>
  <c r="AU509" i="13"/>
  <c r="AT509" i="13"/>
  <c r="AS509" i="13"/>
  <c r="AU508" i="13"/>
  <c r="AT508" i="13"/>
  <c r="AS508" i="13"/>
  <c r="AU507" i="13"/>
  <c r="AT507" i="13"/>
  <c r="AS507" i="13"/>
  <c r="AU506" i="13"/>
  <c r="AT506" i="13"/>
  <c r="AS506" i="13"/>
  <c r="AU505" i="13"/>
  <c r="AT505" i="13"/>
  <c r="AS505" i="13"/>
  <c r="AU504" i="13"/>
  <c r="AT504" i="13"/>
  <c r="AS504" i="13"/>
  <c r="AU503" i="13"/>
  <c r="AT503" i="13"/>
  <c r="AS503" i="13"/>
  <c r="AU502" i="13"/>
  <c r="AT502" i="13"/>
  <c r="AS502" i="13"/>
  <c r="AU501" i="13"/>
  <c r="AT501" i="13"/>
  <c r="AS501" i="13"/>
  <c r="AU500" i="13"/>
  <c r="AT500" i="13"/>
  <c r="AS500" i="13"/>
  <c r="AU499" i="13"/>
  <c r="AT499" i="13"/>
  <c r="AS499" i="13"/>
  <c r="AU498" i="13"/>
  <c r="AT498" i="13"/>
  <c r="AS498" i="13"/>
  <c r="AU497" i="13"/>
  <c r="AT497" i="13"/>
  <c r="AS497" i="13"/>
  <c r="AU496" i="13"/>
  <c r="AT496" i="13"/>
  <c r="AS496" i="13"/>
  <c r="AU495" i="13"/>
  <c r="AT495" i="13"/>
  <c r="AS495" i="13"/>
  <c r="AU494" i="13"/>
  <c r="AT494" i="13"/>
  <c r="AS494" i="13"/>
  <c r="AU493" i="13"/>
  <c r="AT493" i="13"/>
  <c r="AS493" i="13"/>
  <c r="AU492" i="13"/>
  <c r="AT492" i="13"/>
  <c r="AS492" i="13"/>
  <c r="AU491" i="13"/>
  <c r="AT491" i="13"/>
  <c r="AS491" i="13"/>
  <c r="AU490" i="13"/>
  <c r="AT490" i="13"/>
  <c r="AS490" i="13"/>
  <c r="AU489" i="13"/>
  <c r="AT489" i="13"/>
  <c r="AS489" i="13"/>
  <c r="AU488" i="13"/>
  <c r="AT488" i="13"/>
  <c r="AS488" i="13"/>
  <c r="AU487" i="13"/>
  <c r="AT487" i="13"/>
  <c r="AS487" i="13"/>
  <c r="AU486" i="13"/>
  <c r="AT486" i="13"/>
  <c r="AS486" i="13"/>
  <c r="AU485" i="13"/>
  <c r="AT485" i="13"/>
  <c r="AS485" i="13"/>
  <c r="AU484" i="13"/>
  <c r="AT484" i="13"/>
  <c r="AS484" i="13"/>
  <c r="AU483" i="13"/>
  <c r="AT483" i="13"/>
  <c r="AS483" i="13"/>
  <c r="AU482" i="13"/>
  <c r="AT482" i="13"/>
  <c r="AS482" i="13"/>
  <c r="AU481" i="13"/>
  <c r="AT481" i="13"/>
  <c r="AS481" i="13"/>
  <c r="AU480" i="13"/>
  <c r="AT480" i="13"/>
  <c r="AS480" i="13"/>
  <c r="AU479" i="13"/>
  <c r="AT479" i="13"/>
  <c r="AS479" i="13"/>
  <c r="AU478" i="13"/>
  <c r="AT478" i="13"/>
  <c r="AS478" i="13"/>
  <c r="AU477" i="13"/>
  <c r="AT477" i="13"/>
  <c r="AS477" i="13"/>
  <c r="AU476" i="13"/>
  <c r="AT476" i="13"/>
  <c r="AS476" i="13"/>
  <c r="AU475" i="13"/>
  <c r="AT475" i="13"/>
  <c r="AS475" i="13"/>
  <c r="AU474" i="13"/>
  <c r="AT474" i="13"/>
  <c r="AS474" i="13"/>
  <c r="AU473" i="13"/>
  <c r="AT473" i="13"/>
  <c r="AS473" i="13"/>
  <c r="AU472" i="13"/>
  <c r="AT472" i="13"/>
  <c r="AS472" i="13"/>
  <c r="AU471" i="13"/>
  <c r="AT471" i="13"/>
  <c r="AS471" i="13"/>
  <c r="AU470" i="13"/>
  <c r="AT470" i="13"/>
  <c r="AS470" i="13"/>
  <c r="AU469" i="13"/>
  <c r="AT469" i="13"/>
  <c r="AS469" i="13"/>
  <c r="AU468" i="13"/>
  <c r="AT468" i="13"/>
  <c r="AS468" i="13"/>
  <c r="AU467" i="13"/>
  <c r="AT467" i="13"/>
  <c r="AS467" i="13"/>
  <c r="AU466" i="13"/>
  <c r="AT466" i="13"/>
  <c r="AS466" i="13"/>
  <c r="AU465" i="13"/>
  <c r="AT465" i="13"/>
  <c r="AS465" i="13"/>
  <c r="AU464" i="13"/>
  <c r="AT464" i="13"/>
  <c r="AS464" i="13"/>
  <c r="AU463" i="13"/>
  <c r="AT463" i="13"/>
  <c r="AS463" i="13"/>
  <c r="AU462" i="13"/>
  <c r="AT462" i="13"/>
  <c r="AS462" i="13"/>
  <c r="AU461" i="13"/>
  <c r="AT461" i="13"/>
  <c r="AS461" i="13"/>
  <c r="AU460" i="13"/>
  <c r="AT460" i="13"/>
  <c r="AS460" i="13"/>
  <c r="AU459" i="13"/>
  <c r="AT459" i="13"/>
  <c r="AS459" i="13"/>
  <c r="AU458" i="13"/>
  <c r="AT458" i="13"/>
  <c r="AS458" i="13"/>
  <c r="AU457" i="13"/>
  <c r="AT457" i="13"/>
  <c r="AS457" i="13"/>
  <c r="AU456" i="13"/>
  <c r="AT456" i="13"/>
  <c r="AS456" i="13"/>
  <c r="AU455" i="13"/>
  <c r="AT455" i="13"/>
  <c r="AS455" i="13"/>
  <c r="AU454" i="13"/>
  <c r="AT454" i="13"/>
  <c r="AS454" i="13"/>
  <c r="AU453" i="13"/>
  <c r="AT453" i="13"/>
  <c r="AS453" i="13"/>
  <c r="AU452" i="13"/>
  <c r="AT452" i="13"/>
  <c r="AS452" i="13"/>
  <c r="AU451" i="13"/>
  <c r="AT451" i="13"/>
  <c r="AS451" i="13"/>
  <c r="AU450" i="13"/>
  <c r="AT450" i="13"/>
  <c r="AS450" i="13"/>
  <c r="AU449" i="13"/>
  <c r="AT449" i="13"/>
  <c r="AS449" i="13"/>
  <c r="AU448" i="13"/>
  <c r="AT448" i="13"/>
  <c r="AS448" i="13"/>
  <c r="AU447" i="13"/>
  <c r="AT447" i="13"/>
  <c r="AS447" i="13"/>
  <c r="AU446" i="13"/>
  <c r="AT446" i="13"/>
  <c r="AS446" i="13"/>
  <c r="AU445" i="13"/>
  <c r="AT445" i="13"/>
  <c r="AS445" i="13"/>
  <c r="AU444" i="13"/>
  <c r="AT444" i="13"/>
  <c r="AS444" i="13"/>
  <c r="AU443" i="13"/>
  <c r="AT443" i="13"/>
  <c r="AS443" i="13"/>
  <c r="AU442" i="13"/>
  <c r="AT442" i="13"/>
  <c r="AS442" i="13"/>
  <c r="AU441" i="13"/>
  <c r="AT441" i="13"/>
  <c r="AS441" i="13"/>
  <c r="AU440" i="13"/>
  <c r="AT440" i="13"/>
  <c r="AS440" i="13"/>
  <c r="AU439" i="13"/>
  <c r="AT439" i="13"/>
  <c r="AS439" i="13"/>
  <c r="AU438" i="13"/>
  <c r="AT438" i="13"/>
  <c r="AS438" i="13"/>
  <c r="AU437" i="13"/>
  <c r="AT437" i="13"/>
  <c r="AS437" i="13"/>
  <c r="AU436" i="13"/>
  <c r="AT436" i="13"/>
  <c r="AS436" i="13"/>
  <c r="AU435" i="13"/>
  <c r="AT435" i="13"/>
  <c r="AS435" i="13"/>
  <c r="AU434" i="13"/>
  <c r="AT434" i="13"/>
  <c r="AS434" i="13"/>
  <c r="AU433" i="13"/>
  <c r="AT433" i="13"/>
  <c r="AS433" i="13"/>
  <c r="AU432" i="13"/>
  <c r="AT432" i="13"/>
  <c r="AS432" i="13"/>
  <c r="AU431" i="13"/>
  <c r="AT431" i="13"/>
  <c r="AS431" i="13"/>
  <c r="AU430" i="13"/>
  <c r="AT430" i="13"/>
  <c r="AS430" i="13"/>
  <c r="AU429" i="13"/>
  <c r="AT429" i="13"/>
  <c r="AS429" i="13"/>
  <c r="AU428" i="13"/>
  <c r="AT428" i="13"/>
  <c r="AS428" i="13"/>
  <c r="AU427" i="13"/>
  <c r="AT427" i="13"/>
  <c r="AS427" i="13"/>
  <c r="AU426" i="13"/>
  <c r="AT426" i="13"/>
  <c r="AS426" i="13"/>
  <c r="AU425" i="13"/>
  <c r="AT425" i="13"/>
  <c r="AS425" i="13"/>
  <c r="AU424" i="13"/>
  <c r="AT424" i="13"/>
  <c r="AS424" i="13"/>
  <c r="AU423" i="13"/>
  <c r="AT423" i="13"/>
  <c r="AS423" i="13"/>
  <c r="AU422" i="13"/>
  <c r="AT422" i="13"/>
  <c r="AS422" i="13"/>
  <c r="AU421" i="13"/>
  <c r="AT421" i="13"/>
  <c r="AS421" i="13"/>
  <c r="AU420" i="13"/>
  <c r="AT420" i="13"/>
  <c r="AS420" i="13"/>
  <c r="AU419" i="13"/>
  <c r="AT419" i="13"/>
  <c r="AS419" i="13"/>
  <c r="AU418" i="13"/>
  <c r="AT418" i="13"/>
  <c r="AS418" i="13"/>
  <c r="AU417" i="13"/>
  <c r="AT417" i="13"/>
  <c r="AS417" i="13"/>
  <c r="AU416" i="13"/>
  <c r="AT416" i="13"/>
  <c r="AS416" i="13"/>
  <c r="AU415" i="13"/>
  <c r="AT415" i="13"/>
  <c r="AS415" i="13"/>
  <c r="AU414" i="13"/>
  <c r="AT414" i="13"/>
  <c r="AS414" i="13"/>
  <c r="AU413" i="13"/>
  <c r="AT413" i="13"/>
  <c r="AS413" i="13"/>
  <c r="AU412" i="13"/>
  <c r="AT412" i="13"/>
  <c r="AS412" i="13"/>
  <c r="AU411" i="13"/>
  <c r="AT411" i="13"/>
  <c r="AS411" i="13"/>
  <c r="AU410" i="13"/>
  <c r="AT410" i="13"/>
  <c r="AS410" i="13"/>
  <c r="AU409" i="13"/>
  <c r="AT409" i="13"/>
  <c r="AS409" i="13"/>
  <c r="AU408" i="13"/>
  <c r="AT408" i="13"/>
  <c r="AS408" i="13"/>
  <c r="AU407" i="13"/>
  <c r="AT407" i="13"/>
  <c r="AS407" i="13"/>
  <c r="AU406" i="13"/>
  <c r="AT406" i="13"/>
  <c r="AS406" i="13"/>
  <c r="AU405" i="13"/>
  <c r="AT405" i="13"/>
  <c r="AS405" i="13"/>
  <c r="AU404" i="13"/>
  <c r="AT404" i="13"/>
  <c r="AS404" i="13"/>
  <c r="AU403" i="13"/>
  <c r="AT403" i="13"/>
  <c r="AS403" i="13"/>
  <c r="AU402" i="13"/>
  <c r="AT402" i="13"/>
  <c r="AS402" i="13"/>
  <c r="AU401" i="13"/>
  <c r="AT401" i="13"/>
  <c r="AS401" i="13"/>
  <c r="AU400" i="13"/>
  <c r="AT400" i="13"/>
  <c r="AS400" i="13"/>
  <c r="AU399" i="13"/>
  <c r="AT399" i="13"/>
  <c r="AS399" i="13"/>
  <c r="AU398" i="13"/>
  <c r="AT398" i="13"/>
  <c r="AS398" i="13"/>
  <c r="AU397" i="13"/>
  <c r="AT397" i="13"/>
  <c r="AS397" i="13"/>
  <c r="AU396" i="13"/>
  <c r="AT396" i="13"/>
  <c r="AS396" i="13"/>
  <c r="AU395" i="13"/>
  <c r="AT395" i="13"/>
  <c r="AS395" i="13"/>
  <c r="AU394" i="13"/>
  <c r="AT394" i="13"/>
  <c r="AS394" i="13"/>
  <c r="AU393" i="13"/>
  <c r="AT393" i="13"/>
  <c r="AS393" i="13"/>
  <c r="AU392" i="13"/>
  <c r="AT392" i="13"/>
  <c r="AS392" i="13"/>
  <c r="AU391" i="13"/>
  <c r="AT391" i="13"/>
  <c r="AS391" i="13"/>
  <c r="AU390" i="13"/>
  <c r="AT390" i="13"/>
  <c r="AS390" i="13"/>
  <c r="AU389" i="13"/>
  <c r="AT389" i="13"/>
  <c r="AS389" i="13"/>
  <c r="AU388" i="13"/>
  <c r="AT388" i="13"/>
  <c r="AS388" i="13"/>
  <c r="AU387" i="13"/>
  <c r="AT387" i="13"/>
  <c r="AS387" i="13"/>
  <c r="AU386" i="13"/>
  <c r="AT386" i="13"/>
  <c r="AS386" i="13"/>
  <c r="AU385" i="13"/>
  <c r="AT385" i="13"/>
  <c r="AS385" i="13"/>
  <c r="AU384" i="13"/>
  <c r="AT384" i="13"/>
  <c r="AS384" i="13"/>
  <c r="AU383" i="13"/>
  <c r="AT383" i="13"/>
  <c r="AS383" i="13"/>
  <c r="AU382" i="13"/>
  <c r="AT382" i="13"/>
  <c r="AS382" i="13"/>
  <c r="AU381" i="13"/>
  <c r="AT381" i="13"/>
  <c r="AS381" i="13"/>
  <c r="AU380" i="13"/>
  <c r="AT380" i="13"/>
  <c r="AS380" i="13"/>
  <c r="AU379" i="13"/>
  <c r="AT379" i="13"/>
  <c r="AS379" i="13"/>
  <c r="AU378" i="13"/>
  <c r="AT378" i="13"/>
  <c r="AS378" i="13"/>
  <c r="AU377" i="13"/>
  <c r="AT377" i="13"/>
  <c r="AS377" i="13"/>
  <c r="AU376" i="13"/>
  <c r="AT376" i="13"/>
  <c r="AS376" i="13"/>
  <c r="AU375" i="13"/>
  <c r="AT375" i="13"/>
  <c r="AS375" i="13"/>
  <c r="AU374" i="13"/>
  <c r="AT374" i="13"/>
  <c r="AS374" i="13"/>
  <c r="AU373" i="13"/>
  <c r="AT373" i="13"/>
  <c r="AS373" i="13"/>
  <c r="AU372" i="13"/>
  <c r="AT372" i="13"/>
  <c r="AS372" i="13"/>
  <c r="AU371" i="13"/>
  <c r="AT371" i="13"/>
  <c r="AS371" i="13"/>
  <c r="AU370" i="13"/>
  <c r="AT370" i="13"/>
  <c r="AS370" i="13"/>
  <c r="AU369" i="13"/>
  <c r="AT369" i="13"/>
  <c r="AS369" i="13"/>
  <c r="AU368" i="13"/>
  <c r="AT368" i="13"/>
  <c r="AS368" i="13"/>
  <c r="AU367" i="13"/>
  <c r="AT367" i="13"/>
  <c r="AS367" i="13"/>
  <c r="AU366" i="13"/>
  <c r="AT366" i="13"/>
  <c r="AS366" i="13"/>
  <c r="AU365" i="13"/>
  <c r="AT365" i="13"/>
  <c r="AS365" i="13"/>
  <c r="AU364" i="13"/>
  <c r="AT364" i="13"/>
  <c r="AS364" i="13"/>
  <c r="AU363" i="13"/>
  <c r="AT363" i="13"/>
  <c r="AS363" i="13"/>
  <c r="AU362" i="13"/>
  <c r="AT362" i="13"/>
  <c r="AS362" i="13"/>
  <c r="AU361" i="13"/>
  <c r="AT361" i="13"/>
  <c r="AS361" i="13"/>
  <c r="AU360" i="13"/>
  <c r="AT360" i="13"/>
  <c r="AS360" i="13"/>
  <c r="AU359" i="13"/>
  <c r="AT359" i="13"/>
  <c r="AS359" i="13"/>
  <c r="AU358" i="13"/>
  <c r="AT358" i="13"/>
  <c r="AS358" i="13"/>
  <c r="AU357" i="13"/>
  <c r="AT357" i="13"/>
  <c r="AS357" i="13"/>
  <c r="AU356" i="13"/>
  <c r="AT356" i="13"/>
  <c r="AS356" i="13"/>
  <c r="AU355" i="13"/>
  <c r="AT355" i="13"/>
  <c r="AS355" i="13"/>
  <c r="AU354" i="13"/>
  <c r="AT354" i="13"/>
  <c r="AS354" i="13"/>
  <c r="AU353" i="13"/>
  <c r="AT353" i="13"/>
  <c r="AS353" i="13"/>
  <c r="AU352" i="13"/>
  <c r="AT352" i="13"/>
  <c r="AS352" i="13"/>
  <c r="AU351" i="13"/>
  <c r="AT351" i="13"/>
  <c r="AS351" i="13"/>
  <c r="AU350" i="13"/>
  <c r="AT350" i="13"/>
  <c r="AS350" i="13"/>
  <c r="AU349" i="13"/>
  <c r="AT349" i="13"/>
  <c r="AS349" i="13"/>
  <c r="AU348" i="13"/>
  <c r="AT348" i="13"/>
  <c r="AS348" i="13"/>
  <c r="AU347" i="13"/>
  <c r="AT347" i="13"/>
  <c r="AS347" i="13"/>
  <c r="AU346" i="13"/>
  <c r="AT346" i="13"/>
  <c r="AS346" i="13"/>
  <c r="AU345" i="13"/>
  <c r="AT345" i="13"/>
  <c r="AS345" i="13"/>
  <c r="AU344" i="13"/>
  <c r="AT344" i="13"/>
  <c r="AS344" i="13"/>
  <c r="AU343" i="13"/>
  <c r="AT343" i="13"/>
  <c r="AS343" i="13"/>
  <c r="AU342" i="13"/>
  <c r="AT342" i="13"/>
  <c r="AS342" i="13"/>
  <c r="AU341" i="13"/>
  <c r="AT341" i="13"/>
  <c r="AS341" i="13"/>
  <c r="AU340" i="13"/>
  <c r="AT340" i="13"/>
  <c r="AS340" i="13"/>
  <c r="AU339" i="13"/>
  <c r="AT339" i="13"/>
  <c r="AS339" i="13"/>
  <c r="AU338" i="13"/>
  <c r="AT338" i="13"/>
  <c r="AS338" i="13"/>
  <c r="AU337" i="13"/>
  <c r="AT337" i="13"/>
  <c r="AS337" i="13"/>
  <c r="AU336" i="13"/>
  <c r="AT336" i="13"/>
  <c r="AS336" i="13"/>
  <c r="AU335" i="13"/>
  <c r="AT335" i="13"/>
  <c r="AS335" i="13"/>
  <c r="AU334" i="13"/>
  <c r="AT334" i="13"/>
  <c r="AS334" i="13"/>
  <c r="AU333" i="13"/>
  <c r="AT333" i="13"/>
  <c r="AS333" i="13"/>
  <c r="AU332" i="13"/>
  <c r="AT332" i="13"/>
  <c r="AS332" i="13"/>
  <c r="AU331" i="13"/>
  <c r="AT331" i="13"/>
  <c r="AS331" i="13"/>
  <c r="AU330" i="13"/>
  <c r="AT330" i="13"/>
  <c r="AS330" i="13"/>
  <c r="AU329" i="13"/>
  <c r="AT329" i="13"/>
  <c r="AS329" i="13"/>
  <c r="AU328" i="13"/>
  <c r="AT328" i="13"/>
  <c r="AS328" i="13"/>
  <c r="AU327" i="13"/>
  <c r="AT327" i="13"/>
  <c r="AS327" i="13"/>
  <c r="AU326" i="13"/>
  <c r="AT326" i="13"/>
  <c r="AS326" i="13"/>
  <c r="AU325" i="13"/>
  <c r="AT325" i="13"/>
  <c r="AS325" i="13"/>
  <c r="AU324" i="13"/>
  <c r="AT324" i="13"/>
  <c r="AS324" i="13"/>
  <c r="AU323" i="13"/>
  <c r="AT323" i="13"/>
  <c r="AS323" i="13"/>
  <c r="AU322" i="13"/>
  <c r="AT322" i="13"/>
  <c r="AS322" i="13"/>
  <c r="AU321" i="13"/>
  <c r="AT321" i="13"/>
  <c r="AS321" i="13"/>
  <c r="AU320" i="13"/>
  <c r="AT320" i="13"/>
  <c r="AS320" i="13"/>
  <c r="AU319" i="13"/>
  <c r="AT319" i="13"/>
  <c r="AS319" i="13"/>
  <c r="AU318" i="13"/>
  <c r="AT318" i="13"/>
  <c r="AS318" i="13"/>
  <c r="AU317" i="13"/>
  <c r="AT317" i="13"/>
  <c r="AS317" i="13"/>
  <c r="AU316" i="13"/>
  <c r="AT316" i="13"/>
  <c r="AS316" i="13"/>
  <c r="AU315" i="13"/>
  <c r="AT315" i="13"/>
  <c r="AS315" i="13"/>
  <c r="AU314" i="13"/>
  <c r="AT314" i="13"/>
  <c r="AS314" i="13"/>
  <c r="AU313" i="13"/>
  <c r="AT313" i="13"/>
  <c r="AS313" i="13"/>
  <c r="AU312" i="13"/>
  <c r="AT312" i="13"/>
  <c r="AS312" i="13"/>
  <c r="AU311" i="13"/>
  <c r="AT311" i="13"/>
  <c r="AS311" i="13"/>
  <c r="AU310" i="13"/>
  <c r="AT310" i="13"/>
  <c r="AS310" i="13"/>
  <c r="AU309" i="13"/>
  <c r="AT309" i="13"/>
  <c r="AS309" i="13"/>
  <c r="AU308" i="13"/>
  <c r="AT308" i="13"/>
  <c r="AS308" i="13"/>
  <c r="AU307" i="13"/>
  <c r="AT307" i="13"/>
  <c r="AS307" i="13"/>
  <c r="AU306" i="13"/>
  <c r="AT306" i="13"/>
  <c r="AS306" i="13"/>
  <c r="AU305" i="13"/>
  <c r="AT305" i="13"/>
  <c r="AS305" i="13"/>
  <c r="AU304" i="13"/>
  <c r="AT304" i="13"/>
  <c r="AS304" i="13"/>
  <c r="AU303" i="13"/>
  <c r="AT303" i="13"/>
  <c r="AS303" i="13"/>
  <c r="AU302" i="13"/>
  <c r="AT302" i="13"/>
  <c r="AS302" i="13"/>
  <c r="AU301" i="13"/>
  <c r="AT301" i="13"/>
  <c r="AS301" i="13"/>
  <c r="AU300" i="13"/>
  <c r="AT300" i="13"/>
  <c r="AS300" i="13"/>
  <c r="AU299" i="13"/>
  <c r="AT299" i="13"/>
  <c r="AS299" i="13"/>
  <c r="AU298" i="13"/>
  <c r="AT298" i="13"/>
  <c r="AS298" i="13"/>
  <c r="AU297" i="13"/>
  <c r="AT297" i="13"/>
  <c r="AS297" i="13"/>
  <c r="AU296" i="13"/>
  <c r="AT296" i="13"/>
  <c r="AS296" i="13"/>
  <c r="AU295" i="13"/>
  <c r="AT295" i="13"/>
  <c r="AS295" i="13"/>
  <c r="AU294" i="13"/>
  <c r="AT294" i="13"/>
  <c r="AS294" i="13"/>
  <c r="AU293" i="13"/>
  <c r="AT293" i="13"/>
  <c r="AS293" i="13"/>
  <c r="AU292" i="13"/>
  <c r="AT292" i="13"/>
  <c r="AS292" i="13"/>
  <c r="AU291" i="13"/>
  <c r="AT291" i="13"/>
  <c r="AS291" i="13"/>
  <c r="AU290" i="13"/>
  <c r="AT290" i="13"/>
  <c r="AS290" i="13"/>
  <c r="AU289" i="13"/>
  <c r="AT289" i="13"/>
  <c r="AS289" i="13"/>
  <c r="AU288" i="13"/>
  <c r="AT288" i="13"/>
  <c r="AS288" i="13"/>
  <c r="AU287" i="13"/>
  <c r="AT287" i="13"/>
  <c r="AS287" i="13"/>
  <c r="AU286" i="13"/>
  <c r="AT286" i="13"/>
  <c r="AS286" i="13"/>
  <c r="AU285" i="13"/>
  <c r="AT285" i="13"/>
  <c r="AS285" i="13"/>
  <c r="AU284" i="13"/>
  <c r="AT284" i="13"/>
  <c r="AS284" i="13"/>
  <c r="AU283" i="13"/>
  <c r="AT283" i="13"/>
  <c r="AS283" i="13"/>
  <c r="AU282" i="13"/>
  <c r="AT282" i="13"/>
  <c r="AS282" i="13"/>
  <c r="AU281" i="13"/>
  <c r="AT281" i="13"/>
  <c r="AS281" i="13"/>
  <c r="AU280" i="13"/>
  <c r="AT280" i="13"/>
  <c r="AS280" i="13"/>
  <c r="AU279" i="13"/>
  <c r="AT279" i="13"/>
  <c r="AS279" i="13"/>
  <c r="AU278" i="13"/>
  <c r="AT278" i="13"/>
  <c r="AS278" i="13"/>
  <c r="AU277" i="13"/>
  <c r="AT277" i="13"/>
  <c r="AS277" i="13"/>
  <c r="AU276" i="13"/>
  <c r="AT276" i="13"/>
  <c r="AS276" i="13"/>
  <c r="AU275" i="13"/>
  <c r="AT275" i="13"/>
  <c r="AS275" i="13"/>
  <c r="AU274" i="13"/>
  <c r="AT274" i="13"/>
  <c r="AS274" i="13"/>
  <c r="AU273" i="13"/>
  <c r="AT273" i="13"/>
  <c r="AS273" i="13"/>
  <c r="AU272" i="13"/>
  <c r="AT272" i="13"/>
  <c r="AS272" i="13"/>
  <c r="AU271" i="13"/>
  <c r="AT271" i="13"/>
  <c r="AS271" i="13"/>
  <c r="AU270" i="13"/>
  <c r="AT270" i="13"/>
  <c r="AS270" i="13"/>
  <c r="AU269" i="13"/>
  <c r="AT269" i="13"/>
  <c r="AS269" i="13"/>
  <c r="AU268" i="13"/>
  <c r="AT268" i="13"/>
  <c r="AS268" i="13"/>
  <c r="AU267" i="13"/>
  <c r="AT267" i="13"/>
  <c r="AS267" i="13"/>
  <c r="AU266" i="13"/>
  <c r="AT266" i="13"/>
  <c r="AS266" i="13"/>
  <c r="AU265" i="13"/>
  <c r="AT265" i="13"/>
  <c r="AS265" i="13"/>
  <c r="AU264" i="13"/>
  <c r="AT264" i="13"/>
  <c r="AS264" i="13"/>
  <c r="AU263" i="13"/>
  <c r="AT263" i="13"/>
  <c r="AS263" i="13"/>
  <c r="AU262" i="13"/>
  <c r="AT262" i="13"/>
  <c r="AS262" i="13"/>
  <c r="AU261" i="13"/>
  <c r="AT261" i="13"/>
  <c r="AS261" i="13"/>
  <c r="AU260" i="13"/>
  <c r="AT260" i="13"/>
  <c r="AS260" i="13"/>
  <c r="AU259" i="13"/>
  <c r="AT259" i="13"/>
  <c r="AS259" i="13"/>
  <c r="AU258" i="13"/>
  <c r="AT258" i="13"/>
  <c r="AS258" i="13"/>
  <c r="AU257" i="13"/>
  <c r="AT257" i="13"/>
  <c r="AS257" i="13"/>
  <c r="AU256" i="13"/>
  <c r="AT256" i="13"/>
  <c r="AS256" i="13"/>
  <c r="AU255" i="13"/>
  <c r="AT255" i="13"/>
  <c r="AS255" i="13"/>
  <c r="AU254" i="13"/>
  <c r="AT254" i="13"/>
  <c r="AS254" i="13"/>
  <c r="AU253" i="13"/>
  <c r="AT253" i="13"/>
  <c r="AS253" i="13"/>
  <c r="AU252" i="13"/>
  <c r="AT252" i="13"/>
  <c r="AS252" i="13"/>
  <c r="AU251" i="13"/>
  <c r="AT251" i="13"/>
  <c r="AS251" i="13"/>
  <c r="AU250" i="13"/>
  <c r="AT250" i="13"/>
  <c r="AS250" i="13"/>
  <c r="AU249" i="13"/>
  <c r="AT249" i="13"/>
  <c r="AS249" i="13"/>
  <c r="AU248" i="13"/>
  <c r="AT248" i="13"/>
  <c r="AS248" i="13"/>
  <c r="AU247" i="13"/>
  <c r="AT247" i="13"/>
  <c r="AS247" i="13"/>
  <c r="AU246" i="13"/>
  <c r="AT246" i="13"/>
  <c r="AS246" i="13"/>
  <c r="AU245" i="13"/>
  <c r="AT245" i="13"/>
  <c r="AS245" i="13"/>
  <c r="AU244" i="13"/>
  <c r="AT244" i="13"/>
  <c r="AS244" i="13"/>
  <c r="AU243" i="13"/>
  <c r="AT243" i="13"/>
  <c r="AS243" i="13"/>
  <c r="AU242" i="13"/>
  <c r="AT242" i="13"/>
  <c r="AS242" i="13"/>
  <c r="AU241" i="13"/>
  <c r="AT241" i="13"/>
  <c r="AS241" i="13"/>
  <c r="AU240" i="13"/>
  <c r="AT240" i="13"/>
  <c r="AS240" i="13"/>
  <c r="AU239" i="13"/>
  <c r="AT239" i="13"/>
  <c r="AS239" i="13"/>
  <c r="AU238" i="13"/>
  <c r="AT238" i="13"/>
  <c r="AS238" i="13"/>
  <c r="AU237" i="13"/>
  <c r="AT237" i="13"/>
  <c r="AS237" i="13"/>
  <c r="AU236" i="13"/>
  <c r="AT236" i="13"/>
  <c r="AS236" i="13"/>
  <c r="AU235" i="13"/>
  <c r="AT235" i="13"/>
  <c r="AS235" i="13"/>
  <c r="AU234" i="13"/>
  <c r="AT234" i="13"/>
  <c r="AS234" i="13"/>
  <c r="AU233" i="13"/>
  <c r="AT233" i="13"/>
  <c r="AS233" i="13"/>
  <c r="AU232" i="13"/>
  <c r="AT232" i="13"/>
  <c r="AS232" i="13"/>
  <c r="AU231" i="13"/>
  <c r="AT231" i="13"/>
  <c r="AS231" i="13"/>
  <c r="AU230" i="13"/>
  <c r="AT230" i="13"/>
  <c r="AS230" i="13"/>
  <c r="AU229" i="13"/>
  <c r="AT229" i="13"/>
  <c r="AS229" i="13"/>
  <c r="AU228" i="13"/>
  <c r="AT228" i="13"/>
  <c r="AS228" i="13"/>
  <c r="AU227" i="13"/>
  <c r="AT227" i="13"/>
  <c r="AS227" i="13"/>
  <c r="AU226" i="13"/>
  <c r="AT226" i="13"/>
  <c r="AS226" i="13"/>
  <c r="AU225" i="13"/>
  <c r="AT225" i="13"/>
  <c r="AS225" i="13"/>
  <c r="AU224" i="13"/>
  <c r="AT224" i="13"/>
  <c r="AS224" i="13"/>
  <c r="AU223" i="13"/>
  <c r="AT223" i="13"/>
  <c r="AS223" i="13"/>
  <c r="AU222" i="13"/>
  <c r="AT222" i="13"/>
  <c r="AS222" i="13"/>
  <c r="AU221" i="13"/>
  <c r="AT221" i="13"/>
  <c r="AS221" i="13"/>
  <c r="AU220" i="13"/>
  <c r="AT220" i="13"/>
  <c r="AS220" i="13"/>
  <c r="AU219" i="13"/>
  <c r="AT219" i="13"/>
  <c r="AS219" i="13"/>
  <c r="AU218" i="13"/>
  <c r="AT218" i="13"/>
  <c r="AS218" i="13"/>
  <c r="AU217" i="13"/>
  <c r="AT217" i="13"/>
  <c r="AS217" i="13"/>
  <c r="AU216" i="13"/>
  <c r="AT216" i="13"/>
  <c r="AS216" i="13"/>
  <c r="AU215" i="13"/>
  <c r="AT215" i="13"/>
  <c r="AS215" i="13"/>
  <c r="AU214" i="13"/>
  <c r="AT214" i="13"/>
  <c r="AS214" i="13"/>
  <c r="AU213" i="13"/>
  <c r="AT213" i="13"/>
  <c r="AS213" i="13"/>
  <c r="AU212" i="13"/>
  <c r="AT212" i="13"/>
  <c r="AS212" i="13"/>
  <c r="AU211" i="13"/>
  <c r="AT211" i="13"/>
  <c r="AS211" i="13"/>
  <c r="AU210" i="13"/>
  <c r="AT210" i="13"/>
  <c r="AS210" i="13"/>
  <c r="AU209" i="13"/>
  <c r="AT209" i="13"/>
  <c r="AS209" i="13"/>
  <c r="AU208" i="13"/>
  <c r="AT208" i="13"/>
  <c r="AS208" i="13"/>
  <c r="AU207" i="13"/>
  <c r="AT207" i="13"/>
  <c r="AS207" i="13"/>
  <c r="AU206" i="13"/>
  <c r="AT206" i="13"/>
  <c r="AS206" i="13"/>
  <c r="AU205" i="13"/>
  <c r="AT205" i="13"/>
  <c r="AS205" i="13"/>
  <c r="AU204" i="13"/>
  <c r="AT204" i="13"/>
  <c r="AS204" i="13"/>
  <c r="AU203" i="13"/>
  <c r="AT203" i="13"/>
  <c r="AS203" i="13"/>
  <c r="AU202" i="13"/>
  <c r="AT202" i="13"/>
  <c r="AS202" i="13"/>
  <c r="AU201" i="13"/>
  <c r="AT201" i="13"/>
  <c r="AS201" i="13"/>
  <c r="AU200" i="13"/>
  <c r="AT200" i="13"/>
  <c r="AS200" i="13"/>
  <c r="AU199" i="13"/>
  <c r="AT199" i="13"/>
  <c r="AS199" i="13"/>
  <c r="AU198" i="13"/>
  <c r="AT198" i="13"/>
  <c r="AS198" i="13"/>
  <c r="AU197" i="13"/>
  <c r="AT197" i="13"/>
  <c r="AS197" i="13"/>
  <c r="AU196" i="13"/>
  <c r="AT196" i="13"/>
  <c r="AS196" i="13"/>
  <c r="AU195" i="13"/>
  <c r="AT195" i="13"/>
  <c r="AS195" i="13"/>
  <c r="AU194" i="13"/>
  <c r="AT194" i="13"/>
  <c r="AS194" i="13"/>
  <c r="AU193" i="13"/>
  <c r="AT193" i="13"/>
  <c r="AS193" i="13"/>
  <c r="AU192" i="13"/>
  <c r="AT192" i="13"/>
  <c r="AS192" i="13"/>
  <c r="AU191" i="13"/>
  <c r="AT191" i="13"/>
  <c r="AS191" i="13"/>
  <c r="AU190" i="13"/>
  <c r="AT190" i="13"/>
  <c r="AS190" i="13"/>
  <c r="AU189" i="13"/>
  <c r="AT189" i="13"/>
  <c r="AS189" i="13"/>
  <c r="AU188" i="13"/>
  <c r="AT188" i="13"/>
  <c r="AS188" i="13"/>
  <c r="AU187" i="13"/>
  <c r="AT187" i="13"/>
  <c r="AS187" i="13"/>
  <c r="AU186" i="13"/>
  <c r="AT186" i="13"/>
  <c r="AS186" i="13"/>
  <c r="AU185" i="13"/>
  <c r="AT185" i="13"/>
  <c r="AS185" i="13"/>
  <c r="AU184" i="13"/>
  <c r="AT184" i="13"/>
  <c r="AS184" i="13"/>
  <c r="AU183" i="13"/>
  <c r="AT183" i="13"/>
  <c r="AS183" i="13"/>
  <c r="AU182" i="13"/>
  <c r="AT182" i="13"/>
  <c r="AS182" i="13"/>
  <c r="AU181" i="13"/>
  <c r="AT181" i="13"/>
  <c r="AS181" i="13"/>
  <c r="AU180" i="13"/>
  <c r="AT180" i="13"/>
  <c r="AS180" i="13"/>
  <c r="AU179" i="13"/>
  <c r="AT179" i="13"/>
  <c r="AS179" i="13"/>
  <c r="AU178" i="13"/>
  <c r="AT178" i="13"/>
  <c r="AS178" i="13"/>
  <c r="AU177" i="13"/>
  <c r="AT177" i="13"/>
  <c r="AS177" i="13"/>
  <c r="AU176" i="13"/>
  <c r="AT176" i="13"/>
  <c r="AS176" i="13"/>
  <c r="AU175" i="13"/>
  <c r="AT175" i="13"/>
  <c r="AS175" i="13"/>
  <c r="AU174" i="13"/>
  <c r="AT174" i="13"/>
  <c r="AS174" i="13"/>
  <c r="AU173" i="13"/>
  <c r="AT173" i="13"/>
  <c r="AS173" i="13"/>
  <c r="AU172" i="13"/>
  <c r="AT172" i="13"/>
  <c r="AS172" i="13"/>
  <c r="AU171" i="13"/>
  <c r="AT171" i="13"/>
  <c r="AS171" i="13"/>
  <c r="AU170" i="13"/>
  <c r="AT170" i="13"/>
  <c r="AS170" i="13"/>
  <c r="AU169" i="13"/>
  <c r="AT169" i="13"/>
  <c r="AS169" i="13"/>
  <c r="AU168" i="13"/>
  <c r="AT168" i="13"/>
  <c r="AS168" i="13"/>
  <c r="AU167" i="13"/>
  <c r="AT167" i="13"/>
  <c r="AS167" i="13"/>
  <c r="AU166" i="13"/>
  <c r="AT166" i="13"/>
  <c r="AS166" i="13"/>
  <c r="AU165" i="13"/>
  <c r="AT165" i="13"/>
  <c r="AS165" i="13"/>
  <c r="AU164" i="13"/>
  <c r="AT164" i="13"/>
  <c r="AS164" i="13"/>
  <c r="AU163" i="13"/>
  <c r="AT163" i="13"/>
  <c r="AS163" i="13"/>
  <c r="AU162" i="13"/>
  <c r="AT162" i="13"/>
  <c r="AS162" i="13"/>
  <c r="AU161" i="13"/>
  <c r="AT161" i="13"/>
  <c r="AS161" i="13"/>
  <c r="AU160" i="13"/>
  <c r="AT160" i="13"/>
  <c r="AS160" i="13"/>
  <c r="AU159" i="13"/>
  <c r="AT159" i="13"/>
  <c r="AS159" i="13"/>
  <c r="AU158" i="13"/>
  <c r="AT158" i="13"/>
  <c r="AS158" i="13"/>
  <c r="AU157" i="13"/>
  <c r="AT157" i="13"/>
  <c r="AS157" i="13"/>
  <c r="AU156" i="13"/>
  <c r="AT156" i="13"/>
  <c r="AS156" i="13"/>
  <c r="AU155" i="13"/>
  <c r="AT155" i="13"/>
  <c r="AS155" i="13"/>
  <c r="AU154" i="13"/>
  <c r="AT154" i="13"/>
  <c r="AS154" i="13"/>
  <c r="AU153" i="13"/>
  <c r="AT153" i="13"/>
  <c r="AS153" i="13"/>
  <c r="AU152" i="13"/>
  <c r="AT152" i="13"/>
  <c r="AS152" i="13"/>
  <c r="AU151" i="13"/>
  <c r="AT151" i="13"/>
  <c r="AS151" i="13"/>
  <c r="AU150" i="13"/>
  <c r="AT150" i="13"/>
  <c r="AS150" i="13"/>
  <c r="AU149" i="13"/>
  <c r="AT149" i="13"/>
  <c r="AS149" i="13"/>
  <c r="AU148" i="13"/>
  <c r="AT148" i="13"/>
  <c r="AS148" i="13"/>
  <c r="AU147" i="13"/>
  <c r="AT147" i="13"/>
  <c r="AS147" i="13"/>
  <c r="AU146" i="13"/>
  <c r="AT146" i="13"/>
  <c r="AS146" i="13"/>
  <c r="AU145" i="13"/>
  <c r="AT145" i="13"/>
  <c r="AS145" i="13"/>
  <c r="AU144" i="13"/>
  <c r="AT144" i="13"/>
  <c r="AS144" i="13"/>
  <c r="AU143" i="13"/>
  <c r="AT143" i="13"/>
  <c r="AS143" i="13"/>
  <c r="AU142" i="13"/>
  <c r="AT142" i="13"/>
  <c r="AS142" i="13"/>
  <c r="AU141" i="13"/>
  <c r="AT141" i="13"/>
  <c r="AS141" i="13"/>
  <c r="AU140" i="13"/>
  <c r="AT140" i="13"/>
  <c r="AS140" i="13"/>
  <c r="AU139" i="13"/>
  <c r="AT139" i="13"/>
  <c r="AS139" i="13"/>
  <c r="AU138" i="13"/>
  <c r="AT138" i="13"/>
  <c r="AS138" i="13"/>
  <c r="AU137" i="13"/>
  <c r="AT137" i="13"/>
  <c r="AS137" i="13"/>
  <c r="AU136" i="13"/>
  <c r="AT136" i="13"/>
  <c r="AS136" i="13"/>
  <c r="AU135" i="13"/>
  <c r="AT135" i="13"/>
  <c r="AS135" i="13"/>
  <c r="AU134" i="13"/>
  <c r="AT134" i="13"/>
  <c r="AS134" i="13"/>
  <c r="AU133" i="13"/>
  <c r="AT133" i="13"/>
  <c r="AS133" i="13"/>
  <c r="AU132" i="13"/>
  <c r="AT132" i="13"/>
  <c r="AS132" i="13"/>
  <c r="AU131" i="13"/>
  <c r="AT131" i="13"/>
  <c r="AS131" i="13"/>
  <c r="AU130" i="13"/>
  <c r="AT130" i="13"/>
  <c r="AS130" i="13"/>
  <c r="AU129" i="13"/>
  <c r="AT129" i="13"/>
  <c r="AS129" i="13"/>
  <c r="AU128" i="13"/>
  <c r="AT128" i="13"/>
  <c r="AS128" i="13"/>
  <c r="AU127" i="13"/>
  <c r="AT127" i="13"/>
  <c r="AS127" i="13"/>
  <c r="AU126" i="13"/>
  <c r="AT126" i="13"/>
  <c r="AS126" i="13"/>
  <c r="AU125" i="13"/>
  <c r="AT125" i="13"/>
  <c r="AS125" i="13"/>
  <c r="AU124" i="13"/>
  <c r="AT124" i="13"/>
  <c r="AS124" i="13"/>
  <c r="AU123" i="13"/>
  <c r="AT123" i="13"/>
  <c r="AS123" i="13"/>
  <c r="AU122" i="13"/>
  <c r="AT122" i="13"/>
  <c r="AS122" i="13"/>
  <c r="AU121" i="13"/>
  <c r="AT121" i="13"/>
  <c r="AS121" i="13"/>
  <c r="AU120" i="13"/>
  <c r="AT120" i="13"/>
  <c r="AS120" i="13"/>
  <c r="AU119" i="13"/>
  <c r="AT119" i="13"/>
  <c r="AS119" i="13"/>
  <c r="AU118" i="13"/>
  <c r="AT118" i="13"/>
  <c r="AS118" i="13"/>
  <c r="AU117" i="13"/>
  <c r="AT117" i="13"/>
  <c r="AS117" i="13"/>
  <c r="AU116" i="13"/>
  <c r="AT116" i="13"/>
  <c r="AS116" i="13"/>
  <c r="AU115" i="13"/>
  <c r="AT115" i="13"/>
  <c r="AS115" i="13"/>
  <c r="AU114" i="13"/>
  <c r="AT114" i="13"/>
  <c r="AS114" i="13"/>
  <c r="AU113" i="13"/>
  <c r="AT113" i="13"/>
  <c r="AS113" i="13"/>
  <c r="AU112" i="13"/>
  <c r="AT112" i="13"/>
  <c r="AS112" i="13"/>
  <c r="AU111" i="13"/>
  <c r="AT111" i="13"/>
  <c r="AS111" i="13"/>
  <c r="AU110" i="13"/>
  <c r="AT110" i="13"/>
  <c r="AS110" i="13"/>
  <c r="AU109" i="13"/>
  <c r="AT109" i="13"/>
  <c r="AS109" i="13"/>
  <c r="AU108" i="13"/>
  <c r="AT108" i="13"/>
  <c r="AS108" i="13"/>
  <c r="AU107" i="13"/>
  <c r="AT107" i="13"/>
  <c r="AS107" i="13"/>
  <c r="AU106" i="13"/>
  <c r="AT106" i="13"/>
  <c r="AS106" i="13"/>
  <c r="AU105" i="13"/>
  <c r="AT105" i="13"/>
  <c r="AS105" i="13"/>
  <c r="AU104" i="13"/>
  <c r="AT104" i="13"/>
  <c r="AS104" i="13"/>
  <c r="AU103" i="13"/>
  <c r="AT103" i="13"/>
  <c r="AS103" i="13"/>
  <c r="AU102" i="13"/>
  <c r="AT102" i="13"/>
  <c r="AS102" i="13"/>
  <c r="AU101" i="13"/>
  <c r="AT101" i="13"/>
  <c r="AS101" i="13"/>
  <c r="AU100" i="13"/>
  <c r="AT100" i="13"/>
  <c r="AS100" i="13"/>
  <c r="AU99" i="13"/>
  <c r="AT99" i="13"/>
  <c r="AS99" i="13"/>
  <c r="AU98" i="13"/>
  <c r="AT98" i="13"/>
  <c r="AS98" i="13"/>
  <c r="AU97" i="13"/>
  <c r="AT97" i="13"/>
  <c r="AS97" i="13"/>
  <c r="AU96" i="13"/>
  <c r="AT96" i="13"/>
  <c r="AS96" i="13"/>
  <c r="AU95" i="13"/>
  <c r="AT95" i="13"/>
  <c r="AS95" i="13"/>
  <c r="AU94" i="13"/>
  <c r="AT94" i="13"/>
  <c r="AS94" i="13"/>
  <c r="AU93" i="13"/>
  <c r="AT93" i="13"/>
  <c r="AS93" i="13"/>
  <c r="AU92" i="13"/>
  <c r="AT92" i="13"/>
  <c r="AS92" i="13"/>
  <c r="AU91" i="13"/>
  <c r="AT91" i="13"/>
  <c r="AS91" i="13"/>
  <c r="AU90" i="13"/>
  <c r="AT90" i="13"/>
  <c r="AS90" i="13"/>
  <c r="AU89" i="13"/>
  <c r="AT89" i="13"/>
  <c r="AS89" i="13"/>
  <c r="AU88" i="13"/>
  <c r="AT88" i="13"/>
  <c r="AS88" i="13"/>
  <c r="AU87" i="13"/>
  <c r="AT87" i="13"/>
  <c r="AS87" i="13"/>
  <c r="AU86" i="13"/>
  <c r="AT86" i="13"/>
  <c r="AS86" i="13"/>
  <c r="AU85" i="13"/>
  <c r="AT85" i="13"/>
  <c r="AS85" i="13"/>
  <c r="AU84" i="13"/>
  <c r="AT84" i="13"/>
  <c r="AS84" i="13"/>
  <c r="AU83" i="13"/>
  <c r="AT83" i="13"/>
  <c r="AS83" i="13"/>
  <c r="AU82" i="13"/>
  <c r="AT82" i="13"/>
  <c r="AS82" i="13"/>
  <c r="AU81" i="13"/>
  <c r="AT81" i="13"/>
  <c r="AS81" i="13"/>
  <c r="AU80" i="13"/>
  <c r="AT80" i="13"/>
  <c r="AS80" i="13"/>
  <c r="AU79" i="13"/>
  <c r="AT79" i="13"/>
  <c r="AS79" i="13"/>
  <c r="AU78" i="13"/>
  <c r="AT78" i="13"/>
  <c r="AS78" i="13"/>
  <c r="AU77" i="13"/>
  <c r="AT77" i="13"/>
  <c r="AS77" i="13"/>
  <c r="AU76" i="13"/>
  <c r="AT76" i="13"/>
  <c r="AS76" i="13"/>
  <c r="AU75" i="13"/>
  <c r="AT75" i="13"/>
  <c r="AS75" i="13"/>
  <c r="AU74" i="13"/>
  <c r="AT74" i="13"/>
  <c r="AS74" i="13"/>
  <c r="AU73" i="13"/>
  <c r="AT73" i="13"/>
  <c r="AS73" i="13"/>
  <c r="AU72" i="13"/>
  <c r="AT72" i="13"/>
  <c r="AS72" i="13"/>
  <c r="AU71" i="13"/>
  <c r="AT71" i="13"/>
  <c r="AS71" i="13"/>
  <c r="AU70" i="13"/>
  <c r="AT70" i="13"/>
  <c r="AS70" i="13"/>
  <c r="AU69" i="13"/>
  <c r="AT69" i="13"/>
  <c r="AS69" i="13"/>
  <c r="AU68" i="13"/>
  <c r="AT68" i="13"/>
  <c r="AS68" i="13"/>
  <c r="AU67" i="13"/>
  <c r="AT67" i="13"/>
  <c r="AS67" i="13"/>
  <c r="AU66" i="13"/>
  <c r="AT66" i="13"/>
  <c r="AS66" i="13"/>
  <c r="AU65" i="13"/>
  <c r="AT65" i="13"/>
  <c r="AS65" i="13"/>
  <c r="AU64" i="13"/>
  <c r="AT64" i="13"/>
  <c r="AS64" i="13"/>
  <c r="AU63" i="13"/>
  <c r="AT63" i="13"/>
  <c r="AS63" i="13"/>
  <c r="AU62" i="13"/>
  <c r="AT62" i="13"/>
  <c r="AS62" i="13"/>
  <c r="AU61" i="13"/>
  <c r="AT61" i="13"/>
  <c r="AS61" i="13"/>
  <c r="AU60" i="13"/>
  <c r="AT60" i="13"/>
  <c r="AS60" i="13"/>
  <c r="AU59" i="13"/>
  <c r="AT59" i="13"/>
  <c r="AS59" i="13"/>
  <c r="AU58" i="13"/>
  <c r="AT58" i="13"/>
  <c r="AS58" i="13"/>
  <c r="AU57" i="13"/>
  <c r="AT57" i="13"/>
  <c r="AS57" i="13"/>
  <c r="AU56" i="13"/>
  <c r="AT56" i="13"/>
  <c r="AS56" i="13"/>
  <c r="AU55" i="13"/>
  <c r="AT55" i="13"/>
  <c r="AS55" i="13"/>
  <c r="AU54" i="13"/>
  <c r="AT54" i="13"/>
  <c r="AS54" i="13"/>
  <c r="AU53" i="13"/>
  <c r="AT53" i="13"/>
  <c r="AS53" i="13"/>
  <c r="AU52" i="13"/>
  <c r="AT52" i="13"/>
  <c r="AS52" i="13"/>
  <c r="AU51" i="13"/>
  <c r="AT51" i="13"/>
  <c r="AS51" i="13"/>
  <c r="AU50" i="13"/>
  <c r="AT50" i="13"/>
  <c r="AS50" i="13"/>
  <c r="AU49" i="13"/>
  <c r="AT49" i="13"/>
  <c r="AS49" i="13"/>
  <c r="AU48" i="13"/>
  <c r="AT48" i="13"/>
  <c r="AS48" i="13"/>
  <c r="AU47" i="13"/>
  <c r="AT47" i="13"/>
  <c r="AS47" i="13"/>
  <c r="AU46" i="13"/>
  <c r="AT46" i="13"/>
  <c r="AS46" i="13"/>
  <c r="AU45" i="13"/>
  <c r="AT45" i="13"/>
  <c r="AS45" i="13"/>
  <c r="AU44" i="13"/>
  <c r="AT44" i="13"/>
  <c r="AS44" i="13"/>
  <c r="AU43" i="13"/>
  <c r="AT43" i="13"/>
  <c r="AS43" i="13"/>
  <c r="AU42" i="13"/>
  <c r="AT42" i="13"/>
  <c r="AS42" i="13"/>
  <c r="AU41" i="13"/>
  <c r="AT41" i="13"/>
  <c r="AS41" i="13"/>
  <c r="AU40" i="13"/>
  <c r="AT40" i="13"/>
  <c r="AS40" i="13"/>
  <c r="AU39" i="13"/>
  <c r="AT39" i="13"/>
  <c r="AS39" i="13"/>
  <c r="AU38" i="13"/>
  <c r="AT38" i="13"/>
  <c r="AS38" i="13"/>
  <c r="AU37" i="13"/>
  <c r="AT37" i="13"/>
  <c r="AS37" i="13"/>
  <c r="AU36" i="13"/>
  <c r="AT36" i="13"/>
  <c r="AS36" i="13"/>
  <c r="AU35" i="13"/>
  <c r="AT35" i="13"/>
  <c r="AS35" i="13"/>
  <c r="AU34" i="13"/>
  <c r="AT34" i="13"/>
  <c r="AS34" i="13"/>
  <c r="AU33" i="13"/>
  <c r="AT33" i="13"/>
  <c r="AS33" i="13"/>
  <c r="AU32" i="13"/>
  <c r="AT32" i="13"/>
  <c r="AS32" i="13"/>
  <c r="AU31" i="13"/>
  <c r="AT31" i="13"/>
  <c r="AS31" i="13"/>
  <c r="AU30" i="13"/>
  <c r="AT30" i="13"/>
  <c r="AS30" i="13"/>
  <c r="AU29" i="13"/>
  <c r="AT29" i="13"/>
  <c r="AS29" i="13"/>
  <c r="AU28" i="13"/>
  <c r="AT28" i="13"/>
  <c r="AS28" i="13"/>
  <c r="AU27" i="13"/>
  <c r="AT27" i="13"/>
  <c r="AS27" i="13"/>
  <c r="AU26" i="13"/>
  <c r="AT26" i="13"/>
  <c r="AS26" i="13"/>
  <c r="AU25" i="13"/>
  <c r="AT25" i="13"/>
  <c r="AS25" i="13"/>
  <c r="AU24" i="13"/>
  <c r="AT24" i="13"/>
  <c r="AS24" i="13"/>
  <c r="AU23" i="13"/>
  <c r="AT23" i="13"/>
  <c r="AS23" i="13"/>
  <c r="AU22" i="13"/>
  <c r="AT22" i="13"/>
  <c r="AS22" i="13"/>
  <c r="AU21" i="13"/>
  <c r="AT21" i="13"/>
  <c r="AS21" i="13"/>
  <c r="AU20" i="13"/>
  <c r="AT20" i="13"/>
  <c r="AS20" i="13"/>
  <c r="AU19" i="13"/>
  <c r="AT19" i="13"/>
  <c r="AS19" i="13"/>
  <c r="AU18" i="13"/>
  <c r="AT18" i="13"/>
  <c r="AS18" i="13"/>
  <c r="AU17" i="13"/>
  <c r="AT17" i="13"/>
  <c r="AS17" i="13"/>
  <c r="AU16" i="13"/>
  <c r="AT16" i="13"/>
  <c r="AS16" i="13"/>
  <c r="AU15" i="13"/>
  <c r="AT15" i="13"/>
  <c r="AS15" i="13"/>
  <c r="AU14" i="13"/>
  <c r="AT14" i="13"/>
  <c r="AS14" i="13"/>
  <c r="AU13" i="13"/>
  <c r="AT13" i="13"/>
  <c r="AS13" i="13"/>
  <c r="AU12" i="13"/>
  <c r="AT12" i="13"/>
  <c r="AS12" i="13"/>
  <c r="AU11" i="13"/>
  <c r="AT11" i="13"/>
  <c r="AS11" i="13"/>
  <c r="AU10" i="13"/>
  <c r="AT10" i="13"/>
  <c r="AS10" i="13"/>
  <c r="AU9" i="13"/>
  <c r="AT9" i="13"/>
  <c r="AS9" i="13"/>
  <c r="AU8" i="13"/>
  <c r="AT8" i="13"/>
  <c r="AS8" i="13"/>
  <c r="AU7" i="13"/>
  <c r="AT7" i="13"/>
  <c r="AS7" i="13"/>
  <c r="AU6" i="13"/>
  <c r="AT6" i="13"/>
  <c r="AS6" i="13"/>
  <c r="AU5" i="13"/>
  <c r="AT5" i="13"/>
  <c r="AS5" i="13"/>
  <c r="AQ5" i="13"/>
  <c r="P5" i="13" s="1"/>
  <c r="G55" i="33" l="1"/>
  <c r="F55" i="33"/>
  <c r="E55" i="33"/>
  <c r="D55" i="33"/>
  <c r="C55" i="33"/>
  <c r="A56" i="33"/>
  <c r="X5" i="13"/>
  <c r="Q5" i="13"/>
  <c r="V5" i="13"/>
  <c r="R5" i="13"/>
  <c r="W5" i="13"/>
  <c r="S5" i="13"/>
  <c r="T5" i="13"/>
  <c r="U5" i="13"/>
  <c r="AW6" i="13"/>
  <c r="AW7" i="13"/>
  <c r="AW8" i="13"/>
  <c r="AW9" i="13"/>
  <c r="AW10" i="13"/>
  <c r="AW11" i="13"/>
  <c r="AW12" i="13"/>
  <c r="AW13" i="13"/>
  <c r="AW14" i="13"/>
  <c r="AW15" i="13"/>
  <c r="AW16" i="13"/>
  <c r="AW17" i="13"/>
  <c r="AW18" i="13"/>
  <c r="AW19" i="13"/>
  <c r="AW20" i="13"/>
  <c r="AW21" i="13"/>
  <c r="AW22" i="13"/>
  <c r="AW23" i="13"/>
  <c r="AW24" i="13"/>
  <c r="AW25" i="13"/>
  <c r="AW26" i="13"/>
  <c r="AW27" i="13"/>
  <c r="AW28" i="13"/>
  <c r="AW29" i="13"/>
  <c r="AW30" i="13"/>
  <c r="AW31" i="13"/>
  <c r="AW32" i="13"/>
  <c r="AW33" i="13"/>
  <c r="AW34" i="13"/>
  <c r="AW35" i="13"/>
  <c r="AW36" i="13"/>
  <c r="AW37" i="13"/>
  <c r="AW38" i="13"/>
  <c r="AW39" i="13"/>
  <c r="AV39" i="13" s="1"/>
  <c r="AW40" i="13"/>
  <c r="AW41" i="13"/>
  <c r="AW42" i="13"/>
  <c r="AW43" i="13"/>
  <c r="AW44" i="13"/>
  <c r="AW45" i="13"/>
  <c r="AW46" i="13"/>
  <c r="AW47" i="13"/>
  <c r="AW48" i="13"/>
  <c r="AW49" i="13"/>
  <c r="AW50" i="13"/>
  <c r="AW51" i="13"/>
  <c r="AW52" i="13"/>
  <c r="AW53" i="13"/>
  <c r="AW54" i="13"/>
  <c r="AW55" i="13"/>
  <c r="AW56" i="13"/>
  <c r="AW57" i="13"/>
  <c r="AW58" i="13"/>
  <c r="AW59" i="13"/>
  <c r="AW60" i="13"/>
  <c r="AW61" i="13"/>
  <c r="AW62" i="13"/>
  <c r="AW63" i="13"/>
  <c r="AW64" i="13"/>
  <c r="AW65" i="13"/>
  <c r="AW66" i="13"/>
  <c r="AW67" i="13"/>
  <c r="AW68" i="13"/>
  <c r="AW69" i="13"/>
  <c r="AW70" i="13"/>
  <c r="AW71" i="13"/>
  <c r="AW72" i="13"/>
  <c r="AW73" i="13"/>
  <c r="AW74" i="13"/>
  <c r="AW75" i="13"/>
  <c r="AW76" i="13"/>
  <c r="AW77" i="13"/>
  <c r="AW78" i="13"/>
  <c r="AW79" i="13"/>
  <c r="AW80" i="13"/>
  <c r="AW81" i="13"/>
  <c r="AW82" i="13"/>
  <c r="AW83" i="13"/>
  <c r="AW84" i="13"/>
  <c r="AW85" i="13"/>
  <c r="AW86" i="13"/>
  <c r="AW87" i="13"/>
  <c r="AW88" i="13"/>
  <c r="AW89" i="13"/>
  <c r="AW90" i="13"/>
  <c r="AW91" i="13"/>
  <c r="AW92" i="13"/>
  <c r="AW93" i="13"/>
  <c r="AW94" i="13"/>
  <c r="AW95" i="13"/>
  <c r="AW96" i="13"/>
  <c r="AW97" i="13"/>
  <c r="AW98" i="13"/>
  <c r="AW99" i="13"/>
  <c r="AW100" i="13"/>
  <c r="AW101" i="13"/>
  <c r="AW102" i="13"/>
  <c r="AW103" i="13"/>
  <c r="AW104" i="13"/>
  <c r="AW105" i="13"/>
  <c r="AW106" i="13"/>
  <c r="AW107" i="13"/>
  <c r="AW108" i="13"/>
  <c r="AW109" i="13"/>
  <c r="AW110" i="13"/>
  <c r="AW111" i="13"/>
  <c r="AW112" i="13"/>
  <c r="AW113" i="13"/>
  <c r="AW114" i="13"/>
  <c r="AW115" i="13"/>
  <c r="AW116" i="13"/>
  <c r="AW117" i="13"/>
  <c r="AW118" i="13"/>
  <c r="AW119" i="13"/>
  <c r="AW120" i="13"/>
  <c r="AW121" i="13"/>
  <c r="AW122" i="13"/>
  <c r="AW123" i="13"/>
  <c r="AW124" i="13"/>
  <c r="AW125" i="13"/>
  <c r="AW126" i="13"/>
  <c r="AW127" i="13"/>
  <c r="AW128" i="13"/>
  <c r="AW129" i="13"/>
  <c r="AW130" i="13"/>
  <c r="AW131" i="13"/>
  <c r="AW132" i="13"/>
  <c r="AW133" i="13"/>
  <c r="AW134" i="13"/>
  <c r="AW135" i="13"/>
  <c r="AW136" i="13"/>
  <c r="AW137" i="13"/>
  <c r="AW138" i="13"/>
  <c r="AW139" i="13"/>
  <c r="AW140" i="13"/>
  <c r="AW141" i="13"/>
  <c r="AW142" i="13"/>
  <c r="AW143" i="13"/>
  <c r="AW144" i="13"/>
  <c r="AW145" i="13"/>
  <c r="AW146" i="13"/>
  <c r="AW147" i="13"/>
  <c r="AW148" i="13"/>
  <c r="AW149" i="13"/>
  <c r="AW150" i="13"/>
  <c r="AW151" i="13"/>
  <c r="AW152" i="13"/>
  <c r="AW153" i="13"/>
  <c r="AW154" i="13"/>
  <c r="AW155" i="13"/>
  <c r="AW156" i="13"/>
  <c r="AW157" i="13"/>
  <c r="AW158" i="13"/>
  <c r="AW159" i="13"/>
  <c r="AW160" i="13"/>
  <c r="AW161" i="13"/>
  <c r="AW162" i="13"/>
  <c r="AW163" i="13"/>
  <c r="AW164" i="13"/>
  <c r="AW165" i="13"/>
  <c r="AW166" i="13"/>
  <c r="AW167" i="13"/>
  <c r="AW168" i="13"/>
  <c r="AW169" i="13"/>
  <c r="AW170" i="13"/>
  <c r="AW171" i="13"/>
  <c r="AW172" i="13"/>
  <c r="AW173" i="13"/>
  <c r="AW174" i="13"/>
  <c r="AW175" i="13"/>
  <c r="AW176" i="13"/>
  <c r="AW177" i="13"/>
  <c r="AW178" i="13"/>
  <c r="AW179" i="13"/>
  <c r="AW180" i="13"/>
  <c r="AW181" i="13"/>
  <c r="AW182" i="13"/>
  <c r="AW183" i="13"/>
  <c r="AW184" i="13"/>
  <c r="AW185" i="13"/>
  <c r="AW186" i="13"/>
  <c r="AW187" i="13"/>
  <c r="AW188" i="13"/>
  <c r="AW189" i="13"/>
  <c r="AW190" i="13"/>
  <c r="AW191" i="13"/>
  <c r="AW192" i="13"/>
  <c r="AW193" i="13"/>
  <c r="AW194" i="13"/>
  <c r="AW195" i="13"/>
  <c r="AW196" i="13"/>
  <c r="AW197" i="13"/>
  <c r="AW198" i="13"/>
  <c r="AW199" i="13"/>
  <c r="AW200" i="13"/>
  <c r="AW201" i="13"/>
  <c r="AW202" i="13"/>
  <c r="AW203" i="13"/>
  <c r="AW204" i="13"/>
  <c r="AW205" i="13"/>
  <c r="AW206" i="13"/>
  <c r="AW207" i="13"/>
  <c r="AW208" i="13"/>
  <c r="AW209" i="13"/>
  <c r="AW210" i="13"/>
  <c r="AW211" i="13"/>
  <c r="AW212" i="13"/>
  <c r="AW213" i="13"/>
  <c r="AW214" i="13"/>
  <c r="AW215" i="13"/>
  <c r="AW216" i="13"/>
  <c r="AW217" i="13"/>
  <c r="AW218" i="13"/>
  <c r="AW219" i="13"/>
  <c r="AW220" i="13"/>
  <c r="AW221" i="13"/>
  <c r="AW222" i="13"/>
  <c r="AW223" i="13"/>
  <c r="AW224" i="13"/>
  <c r="AW225" i="13"/>
  <c r="AW226" i="13"/>
  <c r="AW227" i="13"/>
  <c r="AW228" i="13"/>
  <c r="AW229" i="13"/>
  <c r="AW230" i="13"/>
  <c r="AW231" i="13"/>
  <c r="AW232" i="13"/>
  <c r="AW233" i="13"/>
  <c r="AW234" i="13"/>
  <c r="AW235" i="13"/>
  <c r="AW236" i="13"/>
  <c r="AW237" i="13"/>
  <c r="AW238" i="13"/>
  <c r="AW239" i="13"/>
  <c r="AW240" i="13"/>
  <c r="AW241" i="13"/>
  <c r="AW242" i="13"/>
  <c r="AW243" i="13"/>
  <c r="AW244" i="13"/>
  <c r="AW245" i="13"/>
  <c r="AW246" i="13"/>
  <c r="AW247" i="13"/>
  <c r="AW248" i="13"/>
  <c r="AW249" i="13"/>
  <c r="AW250" i="13"/>
  <c r="AW251" i="13"/>
  <c r="AW252" i="13"/>
  <c r="AW253" i="13"/>
  <c r="AW254" i="13"/>
  <c r="AW255" i="13"/>
  <c r="AW256" i="13"/>
  <c r="AW257" i="13"/>
  <c r="AW258" i="13"/>
  <c r="AW259" i="13"/>
  <c r="AW260" i="13"/>
  <c r="AW261" i="13"/>
  <c r="AW262" i="13"/>
  <c r="AW263" i="13"/>
  <c r="AW264" i="13"/>
  <c r="AW265" i="13"/>
  <c r="AW266" i="13"/>
  <c r="AW267" i="13"/>
  <c r="AW268" i="13"/>
  <c r="AW269" i="13"/>
  <c r="AW270" i="13"/>
  <c r="AW271" i="13"/>
  <c r="AW272" i="13"/>
  <c r="AW273" i="13"/>
  <c r="AW274" i="13"/>
  <c r="AW275" i="13"/>
  <c r="AW276" i="13"/>
  <c r="AW277" i="13"/>
  <c r="AW278" i="13"/>
  <c r="AW279" i="13"/>
  <c r="AW280" i="13"/>
  <c r="AW281" i="13"/>
  <c r="AW282" i="13"/>
  <c r="AW283" i="13"/>
  <c r="AW284" i="13"/>
  <c r="AW285" i="13"/>
  <c r="AW286" i="13"/>
  <c r="AW287" i="13"/>
  <c r="AW288" i="13"/>
  <c r="AW289" i="13"/>
  <c r="AW290" i="13"/>
  <c r="AW291" i="13"/>
  <c r="AW292" i="13"/>
  <c r="AW293" i="13"/>
  <c r="AW294" i="13"/>
  <c r="AW295" i="13"/>
  <c r="AW296" i="13"/>
  <c r="AW297" i="13"/>
  <c r="AW298" i="13"/>
  <c r="AW299" i="13"/>
  <c r="AW300" i="13"/>
  <c r="AW301" i="13"/>
  <c r="AW302" i="13"/>
  <c r="AW303" i="13"/>
  <c r="AW304" i="13"/>
  <c r="AW305" i="13"/>
  <c r="AW306" i="13"/>
  <c r="AW307" i="13"/>
  <c r="AW308" i="13"/>
  <c r="AW309" i="13"/>
  <c r="AW310" i="13"/>
  <c r="AW311" i="13"/>
  <c r="AW312" i="13"/>
  <c r="AW313" i="13"/>
  <c r="AW314" i="13"/>
  <c r="AW315" i="13"/>
  <c r="AW316" i="13"/>
  <c r="AW317" i="13"/>
  <c r="AW318" i="13"/>
  <c r="AW319" i="13"/>
  <c r="AW320" i="13"/>
  <c r="AW321" i="13"/>
  <c r="AW322" i="13"/>
  <c r="AW323" i="13"/>
  <c r="AW324" i="13"/>
  <c r="AW325" i="13"/>
  <c r="AW326" i="13"/>
  <c r="AW327" i="13"/>
  <c r="AW328" i="13"/>
  <c r="AW329" i="13"/>
  <c r="AW330" i="13"/>
  <c r="AW331" i="13"/>
  <c r="AW332" i="13"/>
  <c r="AW333" i="13"/>
  <c r="AW334" i="13"/>
  <c r="AW335" i="13"/>
  <c r="AW336" i="13"/>
  <c r="AW337" i="13"/>
  <c r="AW338" i="13"/>
  <c r="AW339" i="13"/>
  <c r="AW340" i="13"/>
  <c r="AW341" i="13"/>
  <c r="AW342" i="13"/>
  <c r="AW343" i="13"/>
  <c r="AW344" i="13"/>
  <c r="AW345" i="13"/>
  <c r="AW346" i="13"/>
  <c r="AW347" i="13"/>
  <c r="AW348" i="13"/>
  <c r="AW349" i="13"/>
  <c r="AW350" i="13"/>
  <c r="AW351" i="13"/>
  <c r="AW352" i="13"/>
  <c r="AW353" i="13"/>
  <c r="AW354" i="13"/>
  <c r="AW355" i="13"/>
  <c r="AW356" i="13"/>
  <c r="AW357" i="13"/>
  <c r="AW358" i="13"/>
  <c r="AW359" i="13"/>
  <c r="AW360" i="13"/>
  <c r="AW361" i="13"/>
  <c r="AW362" i="13"/>
  <c r="AW363" i="13"/>
  <c r="AW364" i="13"/>
  <c r="AW365" i="13"/>
  <c r="AW366" i="13"/>
  <c r="AW367" i="13"/>
  <c r="AW368" i="13"/>
  <c r="AW369" i="13"/>
  <c r="AW370" i="13"/>
  <c r="AW371" i="13"/>
  <c r="AW372" i="13"/>
  <c r="AW373" i="13"/>
  <c r="AW374" i="13"/>
  <c r="AW375" i="13"/>
  <c r="AW376" i="13"/>
  <c r="AW377" i="13"/>
  <c r="AW378" i="13"/>
  <c r="AW379" i="13"/>
  <c r="AW380" i="13"/>
  <c r="AW381" i="13"/>
  <c r="AW382" i="13"/>
  <c r="AW383" i="13"/>
  <c r="AW384" i="13"/>
  <c r="AW385" i="13"/>
  <c r="AW386" i="13"/>
  <c r="AW387" i="13"/>
  <c r="AW388" i="13"/>
  <c r="AW389" i="13"/>
  <c r="AW390" i="13"/>
  <c r="AW391" i="13"/>
  <c r="AW392" i="13"/>
  <c r="AW393" i="13"/>
  <c r="AW394" i="13"/>
  <c r="AW395" i="13"/>
  <c r="AW396" i="13"/>
  <c r="AW397" i="13"/>
  <c r="AW398" i="13"/>
  <c r="AW399" i="13"/>
  <c r="AW400" i="13"/>
  <c r="AW401" i="13"/>
  <c r="AW402" i="13"/>
  <c r="AW403" i="13"/>
  <c r="AW404" i="13"/>
  <c r="AW405" i="13"/>
  <c r="AW406" i="13"/>
  <c r="AW407" i="13"/>
  <c r="AW408" i="13"/>
  <c r="AW409" i="13"/>
  <c r="AW410" i="13"/>
  <c r="AW411" i="13"/>
  <c r="AW412" i="13"/>
  <c r="AW413" i="13"/>
  <c r="AW414" i="13"/>
  <c r="AW415" i="13"/>
  <c r="AW416" i="13"/>
  <c r="AW417" i="13"/>
  <c r="AW418" i="13"/>
  <c r="AW419" i="13"/>
  <c r="AW420" i="13"/>
  <c r="AW421" i="13"/>
  <c r="AW422" i="13"/>
  <c r="AW423" i="13"/>
  <c r="AW424" i="13"/>
  <c r="AW425" i="13"/>
  <c r="AW426" i="13"/>
  <c r="AW427" i="13"/>
  <c r="AW428" i="13"/>
  <c r="AW429" i="13"/>
  <c r="AW430" i="13"/>
  <c r="AW431" i="13"/>
  <c r="AW432" i="13"/>
  <c r="AW433" i="13"/>
  <c r="AW434" i="13"/>
  <c r="AW435" i="13"/>
  <c r="AW436" i="13"/>
  <c r="AW437" i="13"/>
  <c r="AW438" i="13"/>
  <c r="AW439" i="13"/>
  <c r="AW440" i="13"/>
  <c r="AW441" i="13"/>
  <c r="AW442" i="13"/>
  <c r="AW443" i="13"/>
  <c r="AW444" i="13"/>
  <c r="AW445" i="13"/>
  <c r="AW446" i="13"/>
  <c r="AW447" i="13"/>
  <c r="AW448" i="13"/>
  <c r="AW449" i="13"/>
  <c r="AW450" i="13"/>
  <c r="AW451" i="13"/>
  <c r="AW452" i="13"/>
  <c r="AW453" i="13"/>
  <c r="AW454" i="13"/>
  <c r="AW455" i="13"/>
  <c r="AW456" i="13"/>
  <c r="AW457" i="13"/>
  <c r="AW458" i="13"/>
  <c r="AW459" i="13"/>
  <c r="AW460" i="13"/>
  <c r="AW461" i="13"/>
  <c r="AW462" i="13"/>
  <c r="AW463" i="13"/>
  <c r="AW464" i="13"/>
  <c r="AW465" i="13"/>
  <c r="AW466" i="13"/>
  <c r="AW467" i="13"/>
  <c r="AW468" i="13"/>
  <c r="AW469" i="13"/>
  <c r="AW470" i="13"/>
  <c r="AW471" i="13"/>
  <c r="AW472" i="13"/>
  <c r="AW473" i="13"/>
  <c r="AW474" i="13"/>
  <c r="AW475" i="13"/>
  <c r="AW476" i="13"/>
  <c r="AW477" i="13"/>
  <c r="AW478" i="13"/>
  <c r="AW479" i="13"/>
  <c r="AW480" i="13"/>
  <c r="AW481" i="13"/>
  <c r="AW482" i="13"/>
  <c r="AW483" i="13"/>
  <c r="AW484" i="13"/>
  <c r="AW485" i="13"/>
  <c r="AW486" i="13"/>
  <c r="AW487" i="13"/>
  <c r="AW488" i="13"/>
  <c r="AW489" i="13"/>
  <c r="AW490" i="13"/>
  <c r="AW491" i="13"/>
  <c r="AW492" i="13"/>
  <c r="AW493" i="13"/>
  <c r="AW494" i="13"/>
  <c r="AW495" i="13"/>
  <c r="AW496" i="13"/>
  <c r="AW497" i="13"/>
  <c r="AW498" i="13"/>
  <c r="AW499" i="13"/>
  <c r="AW500" i="13"/>
  <c r="AW501" i="13"/>
  <c r="AW502" i="13"/>
  <c r="AW503" i="13"/>
  <c r="AW504" i="13"/>
  <c r="AW505" i="13"/>
  <c r="AW506" i="13"/>
  <c r="AW507" i="13"/>
  <c r="AW508" i="13"/>
  <c r="AW509" i="13"/>
  <c r="AW510" i="13"/>
  <c r="AW511" i="13"/>
  <c r="AW512" i="13"/>
  <c r="AW513" i="13"/>
  <c r="AW514" i="13"/>
  <c r="AW515" i="13"/>
  <c r="AW516" i="13"/>
  <c r="AW517" i="13"/>
  <c r="AW518" i="13"/>
  <c r="AW519" i="13"/>
  <c r="AW520" i="13"/>
  <c r="AW521" i="13"/>
  <c r="AW522" i="13"/>
  <c r="AW523" i="13"/>
  <c r="AW524" i="13"/>
  <c r="AW525" i="13"/>
  <c r="AW526" i="13"/>
  <c r="AW527" i="13"/>
  <c r="AW528" i="13"/>
  <c r="AW529" i="13"/>
  <c r="AW530" i="13"/>
  <c r="AW531" i="13"/>
  <c r="AW532" i="13"/>
  <c r="AW533" i="13"/>
  <c r="AW534" i="13"/>
  <c r="AW535" i="13"/>
  <c r="AW536" i="13"/>
  <c r="AW537" i="13"/>
  <c r="AW538" i="13"/>
  <c r="AW539" i="13"/>
  <c r="AW540" i="13"/>
  <c r="AW541" i="13"/>
  <c r="AW542" i="13"/>
  <c r="AW543" i="13"/>
  <c r="AW544" i="13"/>
  <c r="AW545" i="13"/>
  <c r="AW546" i="13"/>
  <c r="AW547" i="13"/>
  <c r="AW548" i="13"/>
  <c r="AW549" i="13"/>
  <c r="AW550" i="13"/>
  <c r="AW551" i="13"/>
  <c r="AW552" i="13"/>
  <c r="AW553" i="13"/>
  <c r="AW554" i="13"/>
  <c r="AW555" i="13"/>
  <c r="AW556" i="13"/>
  <c r="AW557" i="13"/>
  <c r="AW558" i="13"/>
  <c r="AW559" i="13"/>
  <c r="AW560" i="13"/>
  <c r="AW561" i="13"/>
  <c r="AW562" i="13"/>
  <c r="AW563" i="13"/>
  <c r="AW564" i="13"/>
  <c r="AW565" i="13"/>
  <c r="AW566" i="13"/>
  <c r="AW567" i="13"/>
  <c r="AW568" i="13"/>
  <c r="AW569" i="13"/>
  <c r="AW570" i="13"/>
  <c r="AW571" i="13"/>
  <c r="AW572" i="13"/>
  <c r="AW573" i="13"/>
  <c r="AW574" i="13"/>
  <c r="AW575" i="13"/>
  <c r="AW576" i="13"/>
  <c r="AW577" i="13"/>
  <c r="AW578" i="13"/>
  <c r="AW579" i="13"/>
  <c r="AW580" i="13"/>
  <c r="AW581" i="13"/>
  <c r="AW582" i="13"/>
  <c r="AW583" i="13"/>
  <c r="AW584" i="13"/>
  <c r="AW585" i="13"/>
  <c r="AW586" i="13"/>
  <c r="AW587" i="13"/>
  <c r="AW588" i="13"/>
  <c r="AW589" i="13"/>
  <c r="AW590" i="13"/>
  <c r="AW591" i="13"/>
  <c r="AW592" i="13"/>
  <c r="AW593" i="13"/>
  <c r="AW594" i="13"/>
  <c r="AW595" i="13"/>
  <c r="AW596" i="13"/>
  <c r="AW597" i="13"/>
  <c r="AW598" i="13"/>
  <c r="AW599" i="13"/>
  <c r="AW600" i="13"/>
  <c r="AW601" i="13"/>
  <c r="AW602" i="13"/>
  <c r="AW603" i="13"/>
  <c r="AW604" i="13"/>
  <c r="AW605" i="13"/>
  <c r="AW606" i="13"/>
  <c r="AW607" i="13"/>
  <c r="AW608" i="13"/>
  <c r="AW609" i="13"/>
  <c r="AW610" i="13"/>
  <c r="AW611" i="13"/>
  <c r="AW612" i="13"/>
  <c r="AW613" i="13"/>
  <c r="AW614" i="13"/>
  <c r="AW615" i="13"/>
  <c r="AW616" i="13"/>
  <c r="AW617" i="13"/>
  <c r="AW618" i="13"/>
  <c r="AW619" i="13"/>
  <c r="AW620" i="13"/>
  <c r="AW621" i="13"/>
  <c r="AW622" i="13"/>
  <c r="AW623" i="13"/>
  <c r="AW624" i="13"/>
  <c r="AW625" i="13"/>
  <c r="AW626" i="13"/>
  <c r="AW627" i="13"/>
  <c r="AW628" i="13"/>
  <c r="AW629" i="13"/>
  <c r="AW630" i="13"/>
  <c r="AW631" i="13"/>
  <c r="AW632" i="13"/>
  <c r="AW633" i="13"/>
  <c r="AW634" i="13"/>
  <c r="AW635" i="13"/>
  <c r="AW636" i="13"/>
  <c r="AW637" i="13"/>
  <c r="AW638" i="13"/>
  <c r="AW639" i="13"/>
  <c r="AW640" i="13"/>
  <c r="AW641" i="13"/>
  <c r="AW642" i="13"/>
  <c r="AW643" i="13"/>
  <c r="AW644" i="13"/>
  <c r="AW645" i="13"/>
  <c r="AW646" i="13"/>
  <c r="AW647" i="13"/>
  <c r="AW648" i="13"/>
  <c r="AW649" i="13"/>
  <c r="AW650" i="13"/>
  <c r="AW651" i="13"/>
  <c r="AW652" i="13"/>
  <c r="AW653" i="13"/>
  <c r="AW654" i="13"/>
  <c r="AW655" i="13"/>
  <c r="AW656" i="13"/>
  <c r="AW657" i="13"/>
  <c r="AW658" i="13"/>
  <c r="AW659" i="13"/>
  <c r="AW660" i="13"/>
  <c r="AW661" i="13"/>
  <c r="AW662" i="13"/>
  <c r="AW663" i="13"/>
  <c r="AW664" i="13"/>
  <c r="AW665" i="13"/>
  <c r="AW666" i="13"/>
  <c r="AW667" i="13"/>
  <c r="AW668" i="13"/>
  <c r="AW669" i="13"/>
  <c r="AW670" i="13"/>
  <c r="AW671" i="13"/>
  <c r="AW672" i="13"/>
  <c r="AW673" i="13"/>
  <c r="AW674" i="13"/>
  <c r="AW675" i="13"/>
  <c r="AW676" i="13"/>
  <c r="AW677" i="13"/>
  <c r="AW678" i="13"/>
  <c r="AW679" i="13"/>
  <c r="AW680" i="13"/>
  <c r="AW681" i="13"/>
  <c r="AW682" i="13"/>
  <c r="AW683" i="13"/>
  <c r="AW684" i="13"/>
  <c r="AW685" i="13"/>
  <c r="AW686" i="13"/>
  <c r="AW687" i="13"/>
  <c r="AW688" i="13"/>
  <c r="AW689" i="13"/>
  <c r="AW690" i="13"/>
  <c r="AW691" i="13"/>
  <c r="AW692" i="13"/>
  <c r="AW693" i="13"/>
  <c r="AW694" i="13"/>
  <c r="AW695" i="13"/>
  <c r="AW696" i="13"/>
  <c r="AW697" i="13"/>
  <c r="AW698" i="13"/>
  <c r="AW699" i="13"/>
  <c r="AW700" i="13"/>
  <c r="AW701" i="13"/>
  <c r="AW702" i="13"/>
  <c r="AW703" i="13"/>
  <c r="AW704" i="13"/>
  <c r="AW705" i="13"/>
  <c r="AW706" i="13"/>
  <c r="AW707" i="13"/>
  <c r="AW708" i="13"/>
  <c r="AW709" i="13"/>
  <c r="AW710" i="13"/>
  <c r="AW711" i="13"/>
  <c r="AW712" i="13"/>
  <c r="AW713" i="13"/>
  <c r="AW714" i="13"/>
  <c r="AW715" i="13"/>
  <c r="AW716" i="13"/>
  <c r="AW717" i="13"/>
  <c r="AW718" i="13"/>
  <c r="AW719" i="13"/>
  <c r="AW720" i="13"/>
  <c r="AW721" i="13"/>
  <c r="AW722" i="13"/>
  <c r="AW723" i="13"/>
  <c r="AW724" i="13"/>
  <c r="AW725" i="13"/>
  <c r="AW726" i="13"/>
  <c r="AW727" i="13"/>
  <c r="AW728" i="13"/>
  <c r="AW729" i="13"/>
  <c r="AW730" i="13"/>
  <c r="AW731" i="13"/>
  <c r="AW732" i="13"/>
  <c r="AW733" i="13"/>
  <c r="AW734" i="13"/>
  <c r="AW735" i="13"/>
  <c r="AW736" i="13"/>
  <c r="AW737" i="13"/>
  <c r="AW738" i="13"/>
  <c r="AW739" i="13"/>
  <c r="AW740" i="13"/>
  <c r="AW741" i="13"/>
  <c r="AW742" i="13"/>
  <c r="AW743" i="13"/>
  <c r="AW744" i="13"/>
  <c r="AW745" i="13"/>
  <c r="AW746" i="13"/>
  <c r="AW747" i="13"/>
  <c r="AW748" i="13"/>
  <c r="AW749" i="13"/>
  <c r="AW750" i="13"/>
  <c r="AW751" i="13"/>
  <c r="AW752" i="13"/>
  <c r="AW753" i="13"/>
  <c r="AW754" i="13"/>
  <c r="AW755" i="13"/>
  <c r="AW756" i="13"/>
  <c r="AW757" i="13"/>
  <c r="AW758" i="13"/>
  <c r="AW759" i="13"/>
  <c r="AW760" i="13"/>
  <c r="AW761" i="13"/>
  <c r="AW762" i="13"/>
  <c r="AW763" i="13"/>
  <c r="AW764" i="13"/>
  <c r="AW765" i="13"/>
  <c r="AW766" i="13"/>
  <c r="AW767" i="13"/>
  <c r="AW768" i="13"/>
  <c r="AW769" i="13"/>
  <c r="AW770" i="13"/>
  <c r="AW771" i="13"/>
  <c r="AW772" i="13"/>
  <c r="AW773" i="13"/>
  <c r="AW774" i="13"/>
  <c r="AW775" i="13"/>
  <c r="AW776" i="13"/>
  <c r="AW777" i="13"/>
  <c r="AW778" i="13"/>
  <c r="AW779" i="13"/>
  <c r="AW780" i="13"/>
  <c r="AW781" i="13"/>
  <c r="AW782" i="13"/>
  <c r="AW783" i="13"/>
  <c r="AW784" i="13"/>
  <c r="AW785" i="13"/>
  <c r="AW786" i="13"/>
  <c r="AW787" i="13"/>
  <c r="AW788" i="13"/>
  <c r="AW789" i="13"/>
  <c r="AW790" i="13"/>
  <c r="AW791" i="13"/>
  <c r="AW792" i="13"/>
  <c r="AW793" i="13"/>
  <c r="AW794" i="13"/>
  <c r="AW795" i="13"/>
  <c r="AW796" i="13"/>
  <c r="AW797" i="13"/>
  <c r="AW798" i="13"/>
  <c r="AW799" i="13"/>
  <c r="AW800" i="13"/>
  <c r="AW801" i="13"/>
  <c r="AW802" i="13"/>
  <c r="AW803" i="13"/>
  <c r="AW804" i="13"/>
  <c r="AW805" i="13"/>
  <c r="AW806" i="13"/>
  <c r="AW807" i="13"/>
  <c r="AW808" i="13"/>
  <c r="AW809" i="13"/>
  <c r="AW810" i="13"/>
  <c r="AW811" i="13"/>
  <c r="AW812" i="13"/>
  <c r="AW813" i="13"/>
  <c r="AW814" i="13"/>
  <c r="AW815" i="13"/>
  <c r="AW816" i="13"/>
  <c r="AW817" i="13"/>
  <c r="AW818" i="13"/>
  <c r="AW819" i="13"/>
  <c r="AW820" i="13"/>
  <c r="AW821" i="13"/>
  <c r="AW822" i="13"/>
  <c r="AW823" i="13"/>
  <c r="AW824" i="13"/>
  <c r="AW825" i="13"/>
  <c r="AW826" i="13"/>
  <c r="AW827" i="13"/>
  <c r="AW828" i="13"/>
  <c r="AW829" i="13"/>
  <c r="AW830" i="13"/>
  <c r="AW831" i="13"/>
  <c r="AW832" i="13"/>
  <c r="AW833" i="13"/>
  <c r="AW834" i="13"/>
  <c r="AW835" i="13"/>
  <c r="AW836" i="13"/>
  <c r="AW837" i="13"/>
  <c r="AW838" i="13"/>
  <c r="AW839" i="13"/>
  <c r="AW840" i="13"/>
  <c r="AW841" i="13"/>
  <c r="AW842" i="13"/>
  <c r="AW843" i="13"/>
  <c r="AW844" i="13"/>
  <c r="AW845" i="13"/>
  <c r="AW846" i="13"/>
  <c r="AW847" i="13"/>
  <c r="AW848" i="13"/>
  <c r="AW849" i="13"/>
  <c r="AW850" i="13"/>
  <c r="AW851" i="13"/>
  <c r="AW852" i="13"/>
  <c r="AW853" i="13"/>
  <c r="AW854" i="13"/>
  <c r="AW855" i="13"/>
  <c r="AW856" i="13"/>
  <c r="AW857" i="13"/>
  <c r="AW858" i="13"/>
  <c r="AW859" i="13"/>
  <c r="AW860" i="13"/>
  <c r="AW861" i="13"/>
  <c r="AW862" i="13"/>
  <c r="AW863" i="13"/>
  <c r="AW864" i="13"/>
  <c r="AW865" i="13"/>
  <c r="AW866" i="13"/>
  <c r="AW867" i="13"/>
  <c r="AW868" i="13"/>
  <c r="AW869" i="13"/>
  <c r="AW870" i="13"/>
  <c r="AW871" i="13"/>
  <c r="AW872" i="13"/>
  <c r="AW873" i="13"/>
  <c r="AW874" i="13"/>
  <c r="AW875" i="13"/>
  <c r="AW876" i="13"/>
  <c r="AW877" i="13"/>
  <c r="AW878" i="13"/>
  <c r="AW879" i="13"/>
  <c r="AW880" i="13"/>
  <c r="AW881" i="13"/>
  <c r="AW882" i="13"/>
  <c r="AW883" i="13"/>
  <c r="AW884" i="13"/>
  <c r="AW885" i="13"/>
  <c r="AW886" i="13"/>
  <c r="AW887" i="13"/>
  <c r="AW888" i="13"/>
  <c r="AW889" i="13"/>
  <c r="AW890" i="13"/>
  <c r="AW891" i="13"/>
  <c r="AW892" i="13"/>
  <c r="AW893" i="13"/>
  <c r="AW894" i="13"/>
  <c r="AW895" i="13"/>
  <c r="AW896" i="13"/>
  <c r="AW897" i="13"/>
  <c r="AW898" i="13"/>
  <c r="AW899" i="13"/>
  <c r="AW900" i="13"/>
  <c r="AW901" i="13"/>
  <c r="AW902" i="13"/>
  <c r="AW903" i="13"/>
  <c r="AW904" i="13"/>
  <c r="AW905" i="13"/>
  <c r="AW906" i="13"/>
  <c r="AW907" i="13"/>
  <c r="AW908" i="13"/>
  <c r="AW909" i="13"/>
  <c r="AW910" i="13"/>
  <c r="AW911" i="13"/>
  <c r="AW912" i="13"/>
  <c r="AW913" i="13"/>
  <c r="AW914" i="13"/>
  <c r="AW915" i="13"/>
  <c r="AW916" i="13"/>
  <c r="AW917" i="13"/>
  <c r="AW918" i="13"/>
  <c r="AW919" i="13"/>
  <c r="AW920" i="13"/>
  <c r="AW921" i="13"/>
  <c r="AW922" i="13"/>
  <c r="AW923" i="13"/>
  <c r="AW924" i="13"/>
  <c r="AW925" i="13"/>
  <c r="AW926" i="13"/>
  <c r="AW927" i="13"/>
  <c r="AW928" i="13"/>
  <c r="AW929" i="13"/>
  <c r="AW930" i="13"/>
  <c r="AW931" i="13"/>
  <c r="AW932" i="13"/>
  <c r="AW933" i="13"/>
  <c r="AW934" i="13"/>
  <c r="AW935" i="13"/>
  <c r="AW936" i="13"/>
  <c r="AW937" i="13"/>
  <c r="AW938" i="13"/>
  <c r="AW939" i="13"/>
  <c r="AW940" i="13"/>
  <c r="AW941" i="13"/>
  <c r="AW942" i="13"/>
  <c r="AW943" i="13"/>
  <c r="AW944" i="13"/>
  <c r="AW945" i="13"/>
  <c r="AW5" i="13"/>
  <c r="AV5" i="13" s="1"/>
  <c r="K12" i="12"/>
  <c r="J12" i="12"/>
  <c r="I12" i="12"/>
  <c r="G12" i="12"/>
  <c r="F12" i="12"/>
  <c r="E12" i="12"/>
  <c r="D12" i="12"/>
  <c r="K9" i="12"/>
  <c r="J9" i="12"/>
  <c r="I9" i="12"/>
  <c r="G9" i="12"/>
  <c r="F9" i="12"/>
  <c r="E9" i="12"/>
  <c r="D9" i="12"/>
  <c r="K8" i="12"/>
  <c r="J8" i="12"/>
  <c r="I8" i="12"/>
  <c r="G8" i="12"/>
  <c r="F8" i="12"/>
  <c r="E8" i="12"/>
  <c r="D8" i="12"/>
  <c r="K7" i="12"/>
  <c r="J7" i="12"/>
  <c r="N7" i="12" s="1"/>
  <c r="I7" i="12"/>
  <c r="G7" i="12"/>
  <c r="F7" i="12"/>
  <c r="E7" i="12"/>
  <c r="D7" i="12"/>
  <c r="K6" i="12"/>
  <c r="J6" i="12"/>
  <c r="N6" i="12" s="1"/>
  <c r="I6" i="12"/>
  <c r="G6" i="12"/>
  <c r="F6" i="12"/>
  <c r="E6" i="12"/>
  <c r="D6" i="12"/>
  <c r="K5" i="12"/>
  <c r="J5" i="12"/>
  <c r="N5" i="12" s="1"/>
  <c r="I5" i="12"/>
  <c r="G5" i="12"/>
  <c r="F5" i="12"/>
  <c r="E5" i="12"/>
  <c r="D5" i="12"/>
  <c r="K4" i="12"/>
  <c r="J4" i="12"/>
  <c r="N4" i="12" s="1"/>
  <c r="I4" i="12"/>
  <c r="G4" i="12"/>
  <c r="F4" i="12"/>
  <c r="E4" i="12"/>
  <c r="D4" i="12"/>
  <c r="E56" i="33" l="1"/>
  <c r="D56" i="33"/>
  <c r="C56" i="33"/>
  <c r="G56" i="33"/>
  <c r="F56" i="33"/>
  <c r="A57" i="33"/>
  <c r="H9" i="12"/>
  <c r="L12" i="12"/>
  <c r="N12" i="12"/>
  <c r="L9" i="12"/>
  <c r="N9" i="12"/>
  <c r="L8" i="12"/>
  <c r="N8" i="12"/>
  <c r="Y5" i="13"/>
  <c r="AR525" i="13"/>
  <c r="AR713" i="13"/>
  <c r="AR37" i="13"/>
  <c r="AR246" i="13"/>
  <c r="AR770" i="13"/>
  <c r="AR36" i="13"/>
  <c r="AR248" i="13"/>
  <c r="AR712" i="13"/>
  <c r="H5" i="12"/>
  <c r="J14" i="12"/>
  <c r="N14" i="12" s="1"/>
  <c r="H7" i="12"/>
  <c r="D14" i="12"/>
  <c r="I14" i="12"/>
  <c r="L5" i="12"/>
  <c r="E14" i="12"/>
  <c r="F14" i="12"/>
  <c r="K14" i="12"/>
  <c r="L6" i="12"/>
  <c r="G14" i="12"/>
  <c r="H6" i="12"/>
  <c r="L7" i="12"/>
  <c r="H8" i="12"/>
  <c r="H12" i="12"/>
  <c r="H4" i="12"/>
  <c r="L4" i="12"/>
  <c r="G15" i="11"/>
  <c r="H15" i="11"/>
  <c r="J15" i="11" s="1"/>
  <c r="I15" i="11"/>
  <c r="K15" i="11"/>
  <c r="L15" i="11"/>
  <c r="P15" i="11" s="1"/>
  <c r="M15" i="11"/>
  <c r="F15" i="11"/>
  <c r="G9" i="11"/>
  <c r="H9" i="11"/>
  <c r="I9" i="11"/>
  <c r="K9" i="11"/>
  <c r="L9" i="11"/>
  <c r="P9" i="11" s="1"/>
  <c r="M9" i="11"/>
  <c r="G10" i="11"/>
  <c r="H10" i="11"/>
  <c r="I10" i="11"/>
  <c r="K10" i="11"/>
  <c r="L10" i="11"/>
  <c r="P10" i="11" s="1"/>
  <c r="M10" i="11"/>
  <c r="G12" i="11"/>
  <c r="H12" i="11"/>
  <c r="I12" i="11"/>
  <c r="K12" i="11"/>
  <c r="L12" i="11"/>
  <c r="P12" i="11" s="1"/>
  <c r="G13" i="11"/>
  <c r="H13" i="11"/>
  <c r="J13" i="11" s="1"/>
  <c r="I13" i="11"/>
  <c r="K13" i="11"/>
  <c r="L13" i="11"/>
  <c r="P13" i="11" s="1"/>
  <c r="F13" i="11"/>
  <c r="F12" i="11"/>
  <c r="F10" i="11"/>
  <c r="F9" i="11"/>
  <c r="G57" i="33" l="1"/>
  <c r="F57" i="33"/>
  <c r="E57" i="33"/>
  <c r="D57" i="33"/>
  <c r="C57" i="33"/>
  <c r="A58" i="33"/>
  <c r="J12" i="11"/>
  <c r="J9" i="11"/>
  <c r="J10" i="11"/>
  <c r="N15" i="11"/>
  <c r="L14" i="12"/>
  <c r="Z5" i="13"/>
  <c r="AA5" i="13" s="1"/>
  <c r="AB5" i="13" s="1"/>
  <c r="AC5" i="13" s="1"/>
  <c r="H14" i="12"/>
  <c r="N13" i="11"/>
  <c r="N10" i="11"/>
  <c r="N12" i="11"/>
  <c r="N9" i="11"/>
  <c r="C58" i="33" l="1"/>
  <c r="G58" i="33"/>
  <c r="F58" i="33"/>
  <c r="E58" i="33"/>
  <c r="D58" i="33"/>
  <c r="A59" i="33"/>
  <c r="AP5" i="13"/>
  <c r="F59" i="33" l="1"/>
  <c r="E59" i="33"/>
  <c r="D59" i="33"/>
  <c r="C59" i="33"/>
  <c r="G59" i="33"/>
  <c r="A60" i="33"/>
  <c r="AV6" i="13"/>
  <c r="AR5" i="13"/>
  <c r="AQ6" i="13"/>
  <c r="G60" i="33" l="1"/>
  <c r="F60" i="33"/>
  <c r="E60" i="33"/>
  <c r="D60" i="33"/>
  <c r="C60" i="33"/>
  <c r="P6" i="13"/>
  <c r="A61" i="33"/>
  <c r="W6" i="13"/>
  <c r="X6" i="13"/>
  <c r="V6" i="13"/>
  <c r="Q6" i="13"/>
  <c r="R6" i="13"/>
  <c r="S6" i="13"/>
  <c r="U6" i="13"/>
  <c r="T6" i="13"/>
  <c r="D61" i="33" l="1"/>
  <c r="C61" i="33"/>
  <c r="G61" i="33"/>
  <c r="F61" i="33"/>
  <c r="E61" i="33"/>
  <c r="A62" i="33"/>
  <c r="Y6" i="13"/>
  <c r="G62" i="33" l="1"/>
  <c r="F62" i="33"/>
  <c r="E62" i="33"/>
  <c r="D62" i="33"/>
  <c r="C62" i="33"/>
  <c r="A63" i="33"/>
  <c r="Z6" i="13"/>
  <c r="AA6" i="13" s="1"/>
  <c r="AB6" i="13" s="1"/>
  <c r="AP6" i="13"/>
  <c r="G63" i="33" l="1"/>
  <c r="F63" i="33"/>
  <c r="E63" i="33"/>
  <c r="D63" i="33"/>
  <c r="C63" i="33"/>
  <c r="A64" i="33"/>
  <c r="AV7" i="13"/>
  <c r="AC6" i="13"/>
  <c r="AQ7" i="13"/>
  <c r="AR6" i="13"/>
  <c r="E64" i="33" l="1"/>
  <c r="D64" i="33"/>
  <c r="C64" i="33"/>
  <c r="G64" i="33"/>
  <c r="F64" i="33"/>
  <c r="P7" i="13"/>
  <c r="A65" i="33"/>
  <c r="V7" i="13"/>
  <c r="X7" i="13"/>
  <c r="W7" i="13"/>
  <c r="R7" i="13"/>
  <c r="Q7" i="13"/>
  <c r="S7" i="13"/>
  <c r="T7" i="13"/>
  <c r="U7" i="13"/>
  <c r="G65" i="33" l="1"/>
  <c r="F65" i="33"/>
  <c r="E65" i="33"/>
  <c r="D65" i="33"/>
  <c r="C65" i="33"/>
  <c r="A66" i="33"/>
  <c r="Y7" i="13"/>
  <c r="C66" i="33" l="1"/>
  <c r="G66" i="33"/>
  <c r="F66" i="33"/>
  <c r="E66" i="33"/>
  <c r="D66" i="33"/>
  <c r="A67" i="33"/>
  <c r="Z7" i="13"/>
  <c r="AA7" i="13" s="1"/>
  <c r="AB7" i="13" s="1"/>
  <c r="AP7" i="13" s="1"/>
  <c r="F67" i="33" l="1"/>
  <c r="E67" i="33"/>
  <c r="D67" i="33"/>
  <c r="C67" i="33"/>
  <c r="G67" i="33"/>
  <c r="A68" i="33"/>
  <c r="AV8" i="13"/>
  <c r="AC7" i="13"/>
  <c r="AR7" i="13"/>
  <c r="AQ8" i="13"/>
  <c r="G68" i="33" l="1"/>
  <c r="F68" i="33"/>
  <c r="E68" i="33"/>
  <c r="D68" i="33"/>
  <c r="C68" i="33"/>
  <c r="P8" i="13"/>
  <c r="A69" i="33"/>
  <c r="V8" i="13"/>
  <c r="W8" i="13"/>
  <c r="R8" i="13"/>
  <c r="S8" i="13"/>
  <c r="Q8" i="13"/>
  <c r="T8" i="13"/>
  <c r="X8" i="13"/>
  <c r="U8" i="13"/>
  <c r="D69" i="33" l="1"/>
  <c r="C69" i="33"/>
  <c r="G69" i="33"/>
  <c r="F69" i="33"/>
  <c r="E69" i="33"/>
  <c r="A70" i="33"/>
  <c r="Y8" i="13"/>
  <c r="Z8" i="13" s="1"/>
  <c r="AA8" i="13" s="1"/>
  <c r="AB8" i="13" s="1"/>
  <c r="AP8" i="13"/>
  <c r="G70" i="33" l="1"/>
  <c r="F70" i="33"/>
  <c r="E70" i="33"/>
  <c r="D70" i="33"/>
  <c r="C70" i="33"/>
  <c r="A71" i="33"/>
  <c r="AV9" i="13"/>
  <c r="AC8" i="13"/>
  <c r="AQ9" i="13"/>
  <c r="AR8" i="13"/>
  <c r="G71" i="33" l="1"/>
  <c r="F71" i="33"/>
  <c r="E71" i="33"/>
  <c r="D71" i="33"/>
  <c r="C71" i="33"/>
  <c r="P9" i="13"/>
  <c r="A72" i="33"/>
  <c r="V9" i="13"/>
  <c r="X9" i="13"/>
  <c r="W9" i="13"/>
  <c r="S9" i="13"/>
  <c r="Q9" i="13"/>
  <c r="R9" i="13"/>
  <c r="T9" i="13"/>
  <c r="U9" i="13"/>
  <c r="E72" i="33" l="1"/>
  <c r="D72" i="33"/>
  <c r="C72" i="33"/>
  <c r="G72" i="33"/>
  <c r="F72" i="33"/>
  <c r="A73" i="33"/>
  <c r="Y9" i="13"/>
  <c r="AP9" i="13"/>
  <c r="G73" i="33" l="1"/>
  <c r="F73" i="33"/>
  <c r="E73" i="33"/>
  <c r="D73" i="33"/>
  <c r="C73" i="33"/>
  <c r="A74" i="33"/>
  <c r="AV10" i="13"/>
  <c r="Z9" i="13"/>
  <c r="AA9" i="13" s="1"/>
  <c r="AB9" i="13" s="1"/>
  <c r="AC9" i="13" s="1"/>
  <c r="AR9" i="13"/>
  <c r="AQ10" i="13"/>
  <c r="C74" i="33" l="1"/>
  <c r="G74" i="33"/>
  <c r="F74" i="33"/>
  <c r="E74" i="33"/>
  <c r="D74" i="33"/>
  <c r="P10" i="13"/>
  <c r="A75" i="33"/>
  <c r="W10" i="13"/>
  <c r="X10" i="13"/>
  <c r="V10" i="13"/>
  <c r="Q10" i="13"/>
  <c r="R10" i="13"/>
  <c r="U10" i="13"/>
  <c r="S10" i="13"/>
  <c r="T10" i="13"/>
  <c r="F75" i="33" l="1"/>
  <c r="E75" i="33"/>
  <c r="D75" i="33"/>
  <c r="C75" i="33"/>
  <c r="G75" i="33"/>
  <c r="A76" i="33"/>
  <c r="Y10" i="13"/>
  <c r="G76" i="33" l="1"/>
  <c r="F76" i="33"/>
  <c r="E76" i="33"/>
  <c r="D76" i="33"/>
  <c r="C76" i="33"/>
  <c r="A77" i="33"/>
  <c r="Z10" i="13"/>
  <c r="AA10" i="13" s="1"/>
  <c r="AB10" i="13" s="1"/>
  <c r="AP10" i="13"/>
  <c r="D77" i="33" l="1"/>
  <c r="C77" i="33"/>
  <c r="G77" i="33"/>
  <c r="F77" i="33"/>
  <c r="E77" i="33"/>
  <c r="A78" i="33"/>
  <c r="AV11" i="13"/>
  <c r="AC10" i="13"/>
  <c r="AQ11" i="13"/>
  <c r="P11" i="13" s="1"/>
  <c r="AR10" i="13"/>
  <c r="G78" i="33" l="1"/>
  <c r="F78" i="33"/>
  <c r="E78" i="33"/>
  <c r="D78" i="33"/>
  <c r="C78" i="33"/>
  <c r="A79" i="33"/>
  <c r="V11" i="13"/>
  <c r="X11" i="13"/>
  <c r="W11" i="13"/>
  <c r="R11" i="13"/>
  <c r="Q11" i="13"/>
  <c r="T11" i="13"/>
  <c r="U11" i="13"/>
  <c r="S11" i="13"/>
  <c r="G79" i="33" l="1"/>
  <c r="F79" i="33"/>
  <c r="E79" i="33"/>
  <c r="D79" i="33"/>
  <c r="C79" i="33"/>
  <c r="A80" i="33"/>
  <c r="Y11" i="13"/>
  <c r="E80" i="33" l="1"/>
  <c r="D80" i="33"/>
  <c r="C80" i="33"/>
  <c r="G80" i="33"/>
  <c r="F80" i="33"/>
  <c r="A81" i="33"/>
  <c r="Z11" i="13"/>
  <c r="AA11" i="13" s="1"/>
  <c r="AB11" i="13" s="1"/>
  <c r="AP11" i="13"/>
  <c r="G81" i="33" l="1"/>
  <c r="F81" i="33"/>
  <c r="E81" i="33"/>
  <c r="D81" i="33"/>
  <c r="C81" i="33"/>
  <c r="A82" i="33"/>
  <c r="AV12" i="13"/>
  <c r="AC11" i="13"/>
  <c r="AQ12" i="13"/>
  <c r="P12" i="13" s="1"/>
  <c r="AR11" i="13"/>
  <c r="C82" i="33" l="1"/>
  <c r="G82" i="33"/>
  <c r="F82" i="33"/>
  <c r="E82" i="33"/>
  <c r="D82" i="33"/>
  <c r="A83" i="33"/>
  <c r="W12" i="13"/>
  <c r="X12" i="13"/>
  <c r="V12" i="13"/>
  <c r="Q12" i="13"/>
  <c r="R12" i="13"/>
  <c r="S12" i="13"/>
  <c r="T12" i="13"/>
  <c r="U12" i="13"/>
  <c r="F83" i="33" l="1"/>
  <c r="E83" i="33"/>
  <c r="D83" i="33"/>
  <c r="C83" i="33"/>
  <c r="G83" i="33"/>
  <c r="A84" i="33"/>
  <c r="Y12" i="13"/>
  <c r="G84" i="33" l="1"/>
  <c r="F84" i="33"/>
  <c r="E84" i="33"/>
  <c r="D84" i="33"/>
  <c r="C84" i="33"/>
  <c r="A85" i="33"/>
  <c r="Z12" i="13"/>
  <c r="AA12" i="13" s="1"/>
  <c r="AB12" i="13" s="1"/>
  <c r="AC12" i="13" s="1"/>
  <c r="D85" i="33" l="1"/>
  <c r="C85" i="33"/>
  <c r="G85" i="33"/>
  <c r="F85" i="33"/>
  <c r="E85" i="33"/>
  <c r="A86" i="33"/>
  <c r="AP12" i="13"/>
  <c r="G86" i="33" l="1"/>
  <c r="F86" i="33"/>
  <c r="E86" i="33"/>
  <c r="D86" i="33"/>
  <c r="C86" i="33"/>
  <c r="A87" i="33"/>
  <c r="AV13" i="13"/>
  <c r="AR12" i="13"/>
  <c r="AQ13" i="13"/>
  <c r="P13" i="13" s="1"/>
  <c r="G87" i="33" l="1"/>
  <c r="F87" i="33"/>
  <c r="E87" i="33"/>
  <c r="D87" i="33"/>
  <c r="C87" i="33"/>
  <c r="A88" i="33"/>
  <c r="W13" i="13"/>
  <c r="V13" i="13"/>
  <c r="X13" i="13"/>
  <c r="Q13" i="13"/>
  <c r="R13" i="13"/>
  <c r="T13" i="13"/>
  <c r="U13" i="13"/>
  <c r="S13" i="13"/>
  <c r="E88" i="33" l="1"/>
  <c r="D88" i="33"/>
  <c r="C88" i="33"/>
  <c r="G88" i="33"/>
  <c r="F88" i="33"/>
  <c r="A89" i="33"/>
  <c r="Y13" i="13"/>
  <c r="G89" i="33" l="1"/>
  <c r="F89" i="33"/>
  <c r="E89" i="33"/>
  <c r="D89" i="33"/>
  <c r="C89" i="33"/>
  <c r="A90" i="33"/>
  <c r="Z13" i="13"/>
  <c r="AA13" i="13" s="1"/>
  <c r="AB13" i="13" s="1"/>
  <c r="AC13" i="13" s="1"/>
  <c r="C90" i="33" l="1"/>
  <c r="G90" i="33"/>
  <c r="F90" i="33"/>
  <c r="E90" i="33"/>
  <c r="D90" i="33"/>
  <c r="A91" i="33"/>
  <c r="AP13" i="13"/>
  <c r="F91" i="33" l="1"/>
  <c r="E91" i="33"/>
  <c r="D91" i="33"/>
  <c r="C91" i="33"/>
  <c r="G91" i="33"/>
  <c r="A92" i="33"/>
  <c r="AV14" i="13"/>
  <c r="AR13" i="13"/>
  <c r="AQ14" i="13"/>
  <c r="P14" i="13" s="1"/>
  <c r="G92" i="33" l="1"/>
  <c r="F92" i="33"/>
  <c r="E92" i="33"/>
  <c r="D92" i="33"/>
  <c r="C92" i="33"/>
  <c r="A93" i="33"/>
  <c r="X14" i="13"/>
  <c r="V14" i="13"/>
  <c r="W14" i="13"/>
  <c r="Q14" i="13"/>
  <c r="R14" i="13"/>
  <c r="S14" i="13"/>
  <c r="T14" i="13"/>
  <c r="U14" i="13"/>
  <c r="D93" i="33" l="1"/>
  <c r="C93" i="33"/>
  <c r="G93" i="33"/>
  <c r="F93" i="33"/>
  <c r="E93" i="33"/>
  <c r="A94" i="33"/>
  <c r="Y14" i="13"/>
  <c r="G94" i="33" l="1"/>
  <c r="F94" i="33"/>
  <c r="E94" i="33"/>
  <c r="D94" i="33"/>
  <c r="C94" i="33"/>
  <c r="A95" i="33"/>
  <c r="Z14" i="13"/>
  <c r="AA14" i="13" s="1"/>
  <c r="AB14" i="13" s="1"/>
  <c r="AC14" i="13" s="1"/>
  <c r="G95" i="33" l="1"/>
  <c r="F95" i="33"/>
  <c r="E95" i="33"/>
  <c r="D95" i="33"/>
  <c r="C95" i="33"/>
  <c r="A96" i="33"/>
  <c r="AP14" i="13"/>
  <c r="E96" i="33" l="1"/>
  <c r="D96" i="33"/>
  <c r="C96" i="33"/>
  <c r="G96" i="33"/>
  <c r="F96" i="33"/>
  <c r="A97" i="33"/>
  <c r="AV15" i="13"/>
  <c r="AR14" i="13"/>
  <c r="AQ15" i="13"/>
  <c r="P15" i="13" s="1"/>
  <c r="G97" i="33" l="1"/>
  <c r="F97" i="33"/>
  <c r="E97" i="33"/>
  <c r="D97" i="33"/>
  <c r="C97" i="33"/>
  <c r="A98" i="33"/>
  <c r="W15" i="13"/>
  <c r="V15" i="13"/>
  <c r="X15" i="13"/>
  <c r="R15" i="13"/>
  <c r="Q15" i="13"/>
  <c r="T15" i="13"/>
  <c r="U15" i="13"/>
  <c r="S15" i="13"/>
  <c r="C98" i="33" l="1"/>
  <c r="G98" i="33"/>
  <c r="F98" i="33"/>
  <c r="E98" i="33"/>
  <c r="D98" i="33"/>
  <c r="A99" i="33"/>
  <c r="Y15" i="13"/>
  <c r="F99" i="33" l="1"/>
  <c r="E99" i="33"/>
  <c r="D99" i="33"/>
  <c r="C99" i="33"/>
  <c r="G99" i="33"/>
  <c r="A100" i="33"/>
  <c r="Z15" i="13"/>
  <c r="AA15" i="13" s="1"/>
  <c r="AB15" i="13" s="1"/>
  <c r="AP15" i="13"/>
  <c r="G100" i="33" l="1"/>
  <c r="F100" i="33"/>
  <c r="E100" i="33"/>
  <c r="D100" i="33"/>
  <c r="C100" i="33"/>
  <c r="A101" i="33"/>
  <c r="AV16" i="13"/>
  <c r="AC15" i="13"/>
  <c r="AR15" i="13"/>
  <c r="AQ16" i="13"/>
  <c r="P16" i="13" s="1"/>
  <c r="D101" i="33" l="1"/>
  <c r="C101" i="33"/>
  <c r="G101" i="33"/>
  <c r="F101" i="33"/>
  <c r="E101" i="33"/>
  <c r="A102" i="33"/>
  <c r="X16" i="13"/>
  <c r="V16" i="13"/>
  <c r="W16" i="13"/>
  <c r="Q16" i="13"/>
  <c r="R16" i="13"/>
  <c r="T16" i="13"/>
  <c r="S16" i="13"/>
  <c r="U16" i="13"/>
  <c r="G102" i="33" l="1"/>
  <c r="F102" i="33"/>
  <c r="E102" i="33"/>
  <c r="D102" i="33"/>
  <c r="C102" i="33"/>
  <c r="A103" i="33"/>
  <c r="Y16" i="13"/>
  <c r="G103" i="33" l="1"/>
  <c r="F103" i="33"/>
  <c r="E103" i="33"/>
  <c r="D103" i="33"/>
  <c r="C103" i="33"/>
  <c r="A104" i="33"/>
  <c r="Z16" i="13"/>
  <c r="AA16" i="13" s="1"/>
  <c r="AB16" i="13" s="1"/>
  <c r="AP16" i="13"/>
  <c r="E104" i="33" l="1"/>
  <c r="D104" i="33"/>
  <c r="C104" i="33"/>
  <c r="A105" i="33"/>
  <c r="G104" i="33"/>
  <c r="F104" i="33"/>
  <c r="AV17" i="13"/>
  <c r="AC16" i="13"/>
  <c r="AR16" i="13"/>
  <c r="AQ17" i="13"/>
  <c r="P17" i="13" s="1"/>
  <c r="G105" i="33" l="1"/>
  <c r="F105" i="33"/>
  <c r="E105" i="33"/>
  <c r="D105" i="33"/>
  <c r="C105" i="33"/>
  <c r="B105" i="33"/>
  <c r="A106" i="33"/>
  <c r="V17" i="13"/>
  <c r="W17" i="13"/>
  <c r="X17" i="13"/>
  <c r="Q17" i="13"/>
  <c r="R17" i="13"/>
  <c r="T17" i="13"/>
  <c r="U17" i="13"/>
  <c r="S17" i="13"/>
  <c r="C106" i="33" l="1"/>
  <c r="G106" i="33"/>
  <c r="F106" i="33"/>
  <c r="J106" i="33" s="1"/>
  <c r="E106" i="33"/>
  <c r="D106" i="33"/>
  <c r="B106" i="33"/>
  <c r="A107" i="33"/>
  <c r="J105" i="33"/>
  <c r="Y17" i="13"/>
  <c r="F107" i="33" l="1"/>
  <c r="J107" i="33" s="1"/>
  <c r="E107" i="33"/>
  <c r="D107" i="33"/>
  <c r="C107" i="33"/>
  <c r="G107" i="33"/>
  <c r="B107" i="33"/>
  <c r="A108" i="33"/>
  <c r="Z17" i="13"/>
  <c r="AA17" i="13" s="1"/>
  <c r="AB17" i="13" s="1"/>
  <c r="G108" i="33" l="1"/>
  <c r="F108" i="33"/>
  <c r="E108" i="33"/>
  <c r="D108" i="33"/>
  <c r="C108" i="33"/>
  <c r="B108" i="33"/>
  <c r="A109" i="33"/>
  <c r="AC17" i="13"/>
  <c r="AP17" i="13" s="1"/>
  <c r="D109" i="33" l="1"/>
  <c r="C109" i="33"/>
  <c r="G109" i="33"/>
  <c r="F109" i="33"/>
  <c r="J109" i="33" s="1"/>
  <c r="E109" i="33"/>
  <c r="A110" i="33"/>
  <c r="B109" i="33"/>
  <c r="J108" i="33"/>
  <c r="AV18" i="13"/>
  <c r="AR17" i="13"/>
  <c r="AQ18" i="13"/>
  <c r="P18" i="13" s="1"/>
  <c r="G110" i="33" l="1"/>
  <c r="F110" i="33"/>
  <c r="E110" i="33"/>
  <c r="D110" i="33"/>
  <c r="C110" i="33"/>
  <c r="B110" i="33"/>
  <c r="A111" i="33"/>
  <c r="X18" i="13"/>
  <c r="W18" i="13"/>
  <c r="V18" i="13"/>
  <c r="Q18" i="13"/>
  <c r="R18" i="13"/>
  <c r="T18" i="13"/>
  <c r="S18" i="13"/>
  <c r="U18" i="13"/>
  <c r="G111" i="33" l="1"/>
  <c r="F111" i="33"/>
  <c r="E111" i="33"/>
  <c r="D111" i="33"/>
  <c r="C111" i="33"/>
  <c r="A112" i="33"/>
  <c r="B111" i="33"/>
  <c r="J110" i="33"/>
  <c r="Y18" i="13"/>
  <c r="E112" i="33" l="1"/>
  <c r="D112" i="33"/>
  <c r="C112" i="33"/>
  <c r="G112" i="33"/>
  <c r="F112" i="33"/>
  <c r="J112" i="33" s="1"/>
  <c r="A113" i="33"/>
  <c r="B112" i="33"/>
  <c r="J111" i="33"/>
  <c r="Z18" i="13"/>
  <c r="AA18" i="13" s="1"/>
  <c r="AB18" i="13" s="1"/>
  <c r="AC18" i="13" s="1"/>
  <c r="G113" i="33" l="1"/>
  <c r="F113" i="33"/>
  <c r="E113" i="33"/>
  <c r="D113" i="33"/>
  <c r="C113" i="33"/>
  <c r="B113" i="33"/>
  <c r="A114" i="33"/>
  <c r="AP18" i="13"/>
  <c r="C114" i="33" l="1"/>
  <c r="G114" i="33"/>
  <c r="F114" i="33"/>
  <c r="J114" i="33" s="1"/>
  <c r="E114" i="33"/>
  <c r="D114" i="33"/>
  <c r="B114" i="33"/>
  <c r="A115" i="33"/>
  <c r="J113" i="33"/>
  <c r="AV19" i="13"/>
  <c r="AR18" i="13"/>
  <c r="AQ19" i="13"/>
  <c r="P19" i="13" s="1"/>
  <c r="F115" i="33" l="1"/>
  <c r="J115" i="33" s="1"/>
  <c r="E115" i="33"/>
  <c r="D115" i="33"/>
  <c r="C115" i="33"/>
  <c r="G115" i="33"/>
  <c r="A116" i="33"/>
  <c r="B115" i="33"/>
  <c r="V19" i="13"/>
  <c r="W19" i="13"/>
  <c r="X19" i="13"/>
  <c r="R19" i="13"/>
  <c r="Q19" i="13"/>
  <c r="S19" i="13"/>
  <c r="U19" i="13"/>
  <c r="T19" i="13"/>
  <c r="G116" i="33" l="1"/>
  <c r="F116" i="33"/>
  <c r="E116" i="33"/>
  <c r="D116" i="33"/>
  <c r="C116" i="33"/>
  <c r="B116" i="33"/>
  <c r="A117" i="33"/>
  <c r="Y19" i="13"/>
  <c r="D117" i="33" l="1"/>
  <c r="C117" i="33"/>
  <c r="G117" i="33"/>
  <c r="F117" i="33"/>
  <c r="J117" i="33" s="1"/>
  <c r="E117" i="33"/>
  <c r="B117" i="33"/>
  <c r="A118" i="33"/>
  <c r="J116" i="33"/>
  <c r="Z19" i="13"/>
  <c r="AA19" i="13" s="1"/>
  <c r="AB19" i="13" s="1"/>
  <c r="AP19" i="13"/>
  <c r="G118" i="33" l="1"/>
  <c r="F118" i="33"/>
  <c r="E118" i="33"/>
  <c r="D118" i="33"/>
  <c r="C118" i="33"/>
  <c r="B118" i="33"/>
  <c r="AV20" i="13"/>
  <c r="AC19" i="13"/>
  <c r="AR19" i="13"/>
  <c r="AQ20" i="13"/>
  <c r="P20" i="13" s="1"/>
  <c r="J118" i="33" l="1"/>
  <c r="W20" i="13"/>
  <c r="X20" i="13"/>
  <c r="V20" i="13"/>
  <c r="Q20" i="13"/>
  <c r="R20" i="13"/>
  <c r="S20" i="13"/>
  <c r="U20" i="13"/>
  <c r="T20" i="13"/>
  <c r="Y20" i="13" l="1"/>
  <c r="Z20" i="13" l="1"/>
  <c r="AA20" i="13" s="1"/>
  <c r="AB20" i="13" s="1"/>
  <c r="AP20" i="13"/>
  <c r="AV21" i="13" l="1"/>
  <c r="AC20" i="13"/>
  <c r="AR20" i="13"/>
  <c r="AQ21" i="13"/>
  <c r="P21" i="13" s="1"/>
  <c r="W21" i="13" l="1"/>
  <c r="V21" i="13"/>
  <c r="X21" i="13"/>
  <c r="Q21" i="13"/>
  <c r="R21" i="13"/>
  <c r="T21" i="13"/>
  <c r="S21" i="13"/>
  <c r="U21" i="13"/>
  <c r="Y21" i="13" l="1"/>
  <c r="Z21" i="13" l="1"/>
  <c r="AA21" i="13" s="1"/>
  <c r="AB21" i="13" s="1"/>
  <c r="AP21" i="13"/>
  <c r="AV22" i="13" l="1"/>
  <c r="AC21" i="13"/>
  <c r="AR21" i="13"/>
  <c r="AQ22" i="13"/>
  <c r="P22" i="13" s="1"/>
  <c r="X22" i="13" l="1"/>
  <c r="V22" i="13"/>
  <c r="W22" i="13"/>
  <c r="Q22" i="13"/>
  <c r="R22" i="13"/>
  <c r="U22" i="13"/>
  <c r="T22" i="13"/>
  <c r="S22" i="13"/>
  <c r="Y22" i="13" l="1"/>
  <c r="Z22" i="13" l="1"/>
  <c r="AA22" i="13" s="1"/>
  <c r="AB22" i="13" s="1"/>
  <c r="AP22" i="13"/>
  <c r="AV23" i="13" l="1"/>
  <c r="AC22" i="13"/>
  <c r="AR22" i="13"/>
  <c r="AQ23" i="13"/>
  <c r="P23" i="13" s="1"/>
  <c r="X23" i="13" l="1"/>
  <c r="W23" i="13"/>
  <c r="V23" i="13"/>
  <c r="R23" i="13"/>
  <c r="Q23" i="13"/>
  <c r="T23" i="13"/>
  <c r="S23" i="13"/>
  <c r="U23" i="13"/>
  <c r="Y23" i="13" l="1"/>
  <c r="Z23" i="13" l="1"/>
  <c r="AA23" i="13" s="1"/>
  <c r="AB23" i="13" s="1"/>
  <c r="AP23" i="13"/>
  <c r="AV24" i="13" l="1"/>
  <c r="AC23" i="13"/>
  <c r="AR23" i="13"/>
  <c r="AQ24" i="13"/>
  <c r="P24" i="13" s="1"/>
  <c r="V24" i="13" l="1"/>
  <c r="W24" i="13"/>
  <c r="X24" i="13"/>
  <c r="Q24" i="13"/>
  <c r="R24" i="13"/>
  <c r="S24" i="13"/>
  <c r="U24" i="13"/>
  <c r="T24" i="13"/>
  <c r="Y24" i="13" l="1"/>
  <c r="Z24" i="13" l="1"/>
  <c r="AA24" i="13" s="1"/>
  <c r="AB24" i="13" s="1"/>
  <c r="AP24" i="13"/>
  <c r="AV25" i="13" l="1"/>
  <c r="AC24" i="13"/>
  <c r="AR24" i="13"/>
  <c r="AQ25" i="13"/>
  <c r="P25" i="13" s="1"/>
  <c r="V25" i="13" l="1"/>
  <c r="X25" i="13"/>
  <c r="W25" i="13"/>
  <c r="Q25" i="13"/>
  <c r="R25" i="13"/>
  <c r="S25" i="13"/>
  <c r="T25" i="13"/>
  <c r="U25" i="13"/>
  <c r="Y25" i="13" l="1"/>
  <c r="Z25" i="13" l="1"/>
  <c r="AA25" i="13" s="1"/>
  <c r="AB25" i="13" s="1"/>
  <c r="AC25" i="13" l="1"/>
  <c r="AP25" i="13"/>
  <c r="AV26" i="13" l="1"/>
  <c r="AR25" i="13"/>
  <c r="AQ26" i="13"/>
  <c r="P26" i="13" s="1"/>
  <c r="W26" i="13" l="1"/>
  <c r="V26" i="13"/>
  <c r="X26" i="13"/>
  <c r="Q26" i="13"/>
  <c r="R26" i="13"/>
  <c r="U26" i="13"/>
  <c r="T26" i="13"/>
  <c r="S26" i="13"/>
  <c r="Y26" i="13" l="1"/>
  <c r="Z26" i="13" l="1"/>
  <c r="AA26" i="13" s="1"/>
  <c r="AB26" i="13" s="1"/>
  <c r="AC26" i="13" s="1"/>
  <c r="AP26" i="13" l="1"/>
  <c r="AV27" i="13" l="1"/>
  <c r="AR26" i="13"/>
  <c r="AQ27" i="13"/>
  <c r="P27" i="13" s="1"/>
  <c r="X27" i="13" l="1"/>
  <c r="V27" i="13"/>
  <c r="W27" i="13"/>
  <c r="R27" i="13"/>
  <c r="Q27" i="13"/>
  <c r="S27" i="13"/>
  <c r="T27" i="13"/>
  <c r="U27" i="13"/>
  <c r="Y27" i="13" l="1"/>
  <c r="Z27" i="13" l="1"/>
  <c r="AA27" i="13" s="1"/>
  <c r="AB27" i="13" s="1"/>
  <c r="AP27" i="13"/>
  <c r="AV28" i="13" l="1"/>
  <c r="AC27" i="13"/>
  <c r="AR27" i="13"/>
  <c r="AQ28" i="13"/>
  <c r="P28" i="13" s="1"/>
  <c r="V28" i="13" l="1"/>
  <c r="W28" i="13"/>
  <c r="X28" i="13"/>
  <c r="Q28" i="13"/>
  <c r="R28" i="13"/>
  <c r="T28" i="13"/>
  <c r="S28" i="13"/>
  <c r="U28" i="13"/>
  <c r="Y28" i="13" l="1"/>
  <c r="Z28" i="13" l="1"/>
  <c r="AA28" i="13" s="1"/>
  <c r="AB28" i="13" s="1"/>
  <c r="AP28" i="13"/>
  <c r="AV29" i="13" l="1"/>
  <c r="AC28" i="13"/>
  <c r="AR28" i="13"/>
  <c r="AQ29" i="13"/>
  <c r="P29" i="13" s="1"/>
  <c r="X29" i="13" l="1"/>
  <c r="W29" i="13"/>
  <c r="V29" i="13"/>
  <c r="Q29" i="13"/>
  <c r="R29" i="13"/>
  <c r="U29" i="13"/>
  <c r="S29" i="13"/>
  <c r="T29" i="13"/>
  <c r="Y29" i="13" l="1"/>
  <c r="Z29" i="13" l="1"/>
  <c r="AA29" i="13" s="1"/>
  <c r="AB29" i="13" s="1"/>
  <c r="AC29" i="13" s="1"/>
  <c r="AP29" i="13" l="1"/>
  <c r="AV30" i="13" l="1"/>
  <c r="AR29" i="13"/>
  <c r="AQ30" i="13"/>
  <c r="P30" i="13" s="1"/>
  <c r="V30" i="13" l="1"/>
  <c r="W30" i="13"/>
  <c r="X30" i="13"/>
  <c r="Q30" i="13"/>
  <c r="R30" i="13"/>
  <c r="U30" i="13"/>
  <c r="T30" i="13"/>
  <c r="S30" i="13"/>
  <c r="Y30" i="13" l="1"/>
  <c r="Z30" i="13" l="1"/>
  <c r="AA30" i="13" s="1"/>
  <c r="AB30" i="13" s="1"/>
  <c r="AC30" i="13" s="1"/>
  <c r="AP30" i="13" l="1"/>
  <c r="AV31" i="13" l="1"/>
  <c r="AR30" i="13"/>
  <c r="AQ31" i="13"/>
  <c r="P31" i="13" s="1"/>
  <c r="X31" i="13" l="1"/>
  <c r="W31" i="13"/>
  <c r="V31" i="13"/>
  <c r="R31" i="13"/>
  <c r="Q31" i="13"/>
  <c r="T31" i="13"/>
  <c r="U31" i="13"/>
  <c r="S31" i="13"/>
  <c r="Y31" i="13" l="1"/>
  <c r="Z31" i="13" l="1"/>
  <c r="AA31" i="13" s="1"/>
  <c r="AB31" i="13" s="1"/>
  <c r="AP31" i="13" s="1"/>
  <c r="AV32" i="13" l="1"/>
  <c r="AC31" i="13"/>
  <c r="AR31" i="13"/>
  <c r="AQ32" i="13"/>
  <c r="P32" i="13" s="1"/>
  <c r="V32" i="13" l="1"/>
  <c r="W32" i="13"/>
  <c r="X32" i="13"/>
  <c r="Q32" i="13"/>
  <c r="R32" i="13"/>
  <c r="S32" i="13"/>
  <c r="T32" i="13"/>
  <c r="U32" i="13"/>
  <c r="Y32" i="13" l="1"/>
  <c r="Z32" i="13" l="1"/>
  <c r="AA32" i="13" s="1"/>
  <c r="AB32" i="13" s="1"/>
  <c r="AP32" i="13"/>
  <c r="AV33" i="13" l="1"/>
  <c r="AC32" i="13"/>
  <c r="AR32" i="13"/>
  <c r="AQ33" i="13"/>
  <c r="P33" i="13" s="1"/>
  <c r="X33" i="13" l="1"/>
  <c r="V33" i="13"/>
  <c r="W33" i="13"/>
  <c r="Q33" i="13"/>
  <c r="R33" i="13"/>
  <c r="T33" i="13"/>
  <c r="U33" i="13"/>
  <c r="S33" i="13"/>
  <c r="Y33" i="13" l="1"/>
  <c r="Z33" i="13" l="1"/>
  <c r="AA33" i="13" s="1"/>
  <c r="AB33" i="13" s="1"/>
  <c r="AP33" i="13" s="1"/>
  <c r="AV34" i="13" l="1"/>
  <c r="AC33" i="13"/>
  <c r="AR33" i="13"/>
  <c r="AQ34" i="13"/>
  <c r="W34" i="13" l="1"/>
  <c r="P34" i="13"/>
  <c r="X34" i="13"/>
  <c r="S34" i="13"/>
  <c r="U34" i="13"/>
  <c r="Q34" i="13"/>
  <c r="V34" i="13"/>
  <c r="T34" i="13"/>
  <c r="R34" i="13"/>
  <c r="Y34" i="13" l="1"/>
  <c r="Z34" i="13" s="1"/>
  <c r="AA34" i="13" s="1"/>
  <c r="AB34" i="13" s="1"/>
  <c r="AP34" i="13"/>
  <c r="AV35" i="13" l="1"/>
  <c r="AC34" i="13"/>
  <c r="AR34" i="13"/>
  <c r="AQ35" i="13"/>
  <c r="P35" i="13" s="1"/>
  <c r="X35" i="13" l="1"/>
  <c r="V35" i="13"/>
  <c r="W35" i="13"/>
  <c r="R35" i="13"/>
  <c r="Q35" i="13"/>
  <c r="U35" i="13"/>
  <c r="T35" i="13"/>
  <c r="S35" i="13"/>
  <c r="Y35" i="13" l="1"/>
  <c r="Z35" i="13" l="1"/>
  <c r="AA35" i="13" s="1"/>
  <c r="AB35" i="13" s="1"/>
  <c r="AP35" i="13"/>
  <c r="AV36" i="13" l="1"/>
  <c r="AV37" i="13" s="1"/>
  <c r="AV38" i="13" s="1"/>
  <c r="AC35" i="13"/>
  <c r="AR35" i="13"/>
  <c r="AQ36" i="13"/>
  <c r="P36" i="13" s="1"/>
  <c r="AR38" i="13" l="1"/>
  <c r="W36" i="13"/>
  <c r="V36" i="13"/>
  <c r="X36" i="13"/>
  <c r="Q36" i="13"/>
  <c r="R36" i="13"/>
  <c r="S36" i="13"/>
  <c r="AQ37" i="13"/>
  <c r="P37" i="13" s="1"/>
  <c r="T36" i="13"/>
  <c r="U36" i="13"/>
  <c r="X37" i="13" l="1"/>
  <c r="V37" i="13"/>
  <c r="W37" i="13"/>
  <c r="Q37" i="13"/>
  <c r="R37" i="13"/>
  <c r="Y36" i="13"/>
  <c r="S37" i="13"/>
  <c r="T37" i="13"/>
  <c r="U37" i="13"/>
  <c r="AQ38" i="13"/>
  <c r="P38" i="13" s="1"/>
  <c r="Z36" i="13" l="1"/>
  <c r="AA36" i="13" s="1"/>
  <c r="AB36" i="13" s="1"/>
  <c r="W38" i="13"/>
  <c r="V38" i="13"/>
  <c r="X38" i="13"/>
  <c r="Q38" i="13"/>
  <c r="R38" i="13"/>
  <c r="Y37" i="13"/>
  <c r="U38" i="13"/>
  <c r="S38" i="13"/>
  <c r="T38" i="13"/>
  <c r="AQ39" i="13"/>
  <c r="P39" i="13" s="1"/>
  <c r="AC36" i="13" l="1"/>
  <c r="V39" i="13"/>
  <c r="W39" i="13"/>
  <c r="X39" i="13"/>
  <c r="R39" i="13"/>
  <c r="Q39" i="13"/>
  <c r="S39" i="13"/>
  <c r="T39" i="13"/>
  <c r="U39" i="13"/>
  <c r="Y38" i="13"/>
  <c r="Z37" i="13"/>
  <c r="AA37" i="13" s="1"/>
  <c r="AB37" i="13" s="1"/>
  <c r="AC37" i="13" s="1"/>
  <c r="Y39" i="13" l="1"/>
  <c r="Z38" i="13"/>
  <c r="AA38" i="13" l="1"/>
  <c r="Z39" i="13"/>
  <c r="AA39" i="13" s="1"/>
  <c r="AB39" i="13" s="1"/>
  <c r="AB38" i="13" l="1"/>
  <c r="AC38" i="13" s="1"/>
  <c r="AC39" i="13"/>
  <c r="AP39" i="13" l="1"/>
  <c r="AV40" i="13" l="1"/>
  <c r="AR39" i="13"/>
  <c r="AQ40" i="13"/>
  <c r="U40" i="13" l="1"/>
  <c r="P40" i="13"/>
  <c r="T40" i="13"/>
  <c r="R40" i="13"/>
  <c r="X40" i="13"/>
  <c r="Q40" i="13"/>
  <c r="W40" i="13"/>
  <c r="V40" i="13"/>
  <c r="S40" i="13"/>
  <c r="Y40" i="13" l="1"/>
  <c r="Z40" i="13" s="1"/>
  <c r="AA40" i="13" s="1"/>
  <c r="AB40" i="13" s="1"/>
  <c r="AC40" i="13" s="1"/>
  <c r="AP40" i="13" l="1"/>
  <c r="AQ41" i="13" s="1"/>
  <c r="P41" i="13" s="1"/>
  <c r="AR40" i="13" l="1"/>
  <c r="AV41" i="13"/>
  <c r="X41" i="13"/>
  <c r="U41" i="13"/>
  <c r="T41" i="13"/>
  <c r="V41" i="13"/>
  <c r="Q41" i="13"/>
  <c r="S41" i="13"/>
  <c r="W41" i="13"/>
  <c r="R41" i="13"/>
  <c r="Y41" i="13" l="1"/>
  <c r="Z41" i="13" l="1"/>
  <c r="AA41" i="13" s="1"/>
  <c r="AB41" i="13" s="1"/>
  <c r="AC41" i="13" s="1"/>
  <c r="AP41" i="13" l="1"/>
  <c r="AV42" i="13" l="1"/>
  <c r="AR41" i="13"/>
  <c r="AQ42" i="13"/>
  <c r="P42" i="13" s="1"/>
  <c r="X42" i="13" l="1"/>
  <c r="T42" i="13"/>
  <c r="Q42" i="13"/>
  <c r="U42" i="13"/>
  <c r="W42" i="13"/>
  <c r="R42" i="13"/>
  <c r="S42" i="13"/>
  <c r="V42" i="13"/>
  <c r="Y42" i="13" l="1"/>
  <c r="Z42" i="13" l="1"/>
  <c r="AA42" i="13" s="1"/>
  <c r="AB42" i="13" s="1"/>
  <c r="AC42" i="13" s="1"/>
  <c r="AP42" i="13" l="1"/>
  <c r="AV43" i="13" l="1"/>
  <c r="AQ43" i="13"/>
  <c r="P43" i="13" s="1"/>
  <c r="AR42" i="13"/>
  <c r="W43" i="13" l="1"/>
  <c r="U43" i="13"/>
  <c r="R43" i="13"/>
  <c r="S43" i="13"/>
  <c r="V43" i="13"/>
  <c r="T43" i="13"/>
  <c r="X43" i="13"/>
  <c r="Q43" i="13"/>
  <c r="Y43" i="13" l="1"/>
  <c r="Z43" i="13" l="1"/>
  <c r="AA43" i="13" s="1"/>
  <c r="AB43" i="13" s="1"/>
  <c r="AC43" i="13" s="1"/>
  <c r="AP43" i="13" l="1"/>
  <c r="AV44" i="13" l="1"/>
  <c r="AQ44" i="13"/>
  <c r="P44" i="13" s="1"/>
  <c r="AR43" i="13"/>
  <c r="W44" i="13" l="1"/>
  <c r="Q44" i="13"/>
  <c r="U44" i="13"/>
  <c r="X44" i="13"/>
  <c r="R44" i="13"/>
  <c r="V44" i="13"/>
  <c r="S44" i="13"/>
  <c r="T44" i="13"/>
  <c r="Y44" i="13" l="1"/>
  <c r="Z44" i="13" l="1"/>
  <c r="AA44" i="13" s="1"/>
  <c r="AB44" i="13" s="1"/>
  <c r="AC44" i="13" s="1"/>
  <c r="AP44" i="13" l="1"/>
  <c r="AV45" i="13" l="1"/>
  <c r="AR44" i="13"/>
  <c r="AQ45" i="13"/>
  <c r="P45" i="13" s="1"/>
  <c r="V45" i="13" l="1"/>
  <c r="Q45" i="13"/>
  <c r="T45" i="13"/>
  <c r="R45" i="13"/>
  <c r="W45" i="13"/>
  <c r="S45" i="13"/>
  <c r="X45" i="13"/>
  <c r="U45" i="13"/>
  <c r="Y45" i="13" l="1"/>
  <c r="Z45" i="13" l="1"/>
  <c r="AA45" i="13" s="1"/>
  <c r="AB45" i="13" s="1"/>
  <c r="AC45" i="13" s="1"/>
  <c r="AP45" i="13" l="1"/>
  <c r="AR45" i="13" l="1"/>
  <c r="AQ46" i="13"/>
  <c r="AV46" i="13"/>
  <c r="S46" i="13" l="1"/>
  <c r="P46" i="13"/>
  <c r="R46" i="13"/>
  <c r="Y46" i="13" s="1"/>
  <c r="X46" i="13"/>
  <c r="U46" i="13"/>
  <c r="W46" i="13"/>
  <c r="Q46" i="13"/>
  <c r="V46" i="13"/>
  <c r="T46" i="13"/>
  <c r="Z46" i="13" l="1"/>
  <c r="AA46" i="13" s="1"/>
  <c r="AB46" i="13" s="1"/>
  <c r="AC46" i="13" s="1"/>
  <c r="AP46" i="13" l="1"/>
  <c r="AV47" i="13" l="1"/>
  <c r="AQ47" i="13"/>
  <c r="P47" i="13" s="1"/>
  <c r="AR46" i="13"/>
  <c r="X47" i="13" l="1"/>
  <c r="Q47" i="13"/>
  <c r="U47" i="13"/>
  <c r="W47" i="13"/>
  <c r="S47" i="13"/>
  <c r="R47" i="13"/>
  <c r="V47" i="13"/>
  <c r="T47" i="13"/>
  <c r="Y47" i="13" l="1"/>
  <c r="Z47" i="13" s="1"/>
  <c r="AA47" i="13" s="1"/>
  <c r="AB47" i="13" s="1"/>
  <c r="AC47" i="13" s="1"/>
  <c r="AP47" i="13" l="1"/>
  <c r="AV48" i="13" l="1"/>
  <c r="AQ48" i="13"/>
  <c r="P48" i="13" s="1"/>
  <c r="AR47" i="13"/>
  <c r="V48" i="13" l="1"/>
  <c r="R48" i="13"/>
  <c r="T48" i="13"/>
  <c r="W48" i="13"/>
  <c r="U48" i="13"/>
  <c r="X48" i="13"/>
  <c r="S48" i="13"/>
  <c r="Q48" i="13"/>
  <c r="Y48" i="13" l="1"/>
  <c r="Z48" i="13" l="1"/>
  <c r="AA48" i="13" s="1"/>
  <c r="AB48" i="13" s="1"/>
  <c r="AC48" i="13" s="1"/>
  <c r="AP48" i="13" s="1"/>
  <c r="AV49" i="13" l="1"/>
  <c r="AR48" i="13"/>
  <c r="AQ49" i="13"/>
  <c r="P49" i="13" s="1"/>
  <c r="V49" i="13" l="1"/>
  <c r="Q49" i="13"/>
  <c r="T49" i="13"/>
  <c r="X49" i="13"/>
  <c r="R49" i="13"/>
  <c r="W49" i="13"/>
  <c r="U49" i="13"/>
  <c r="S49" i="13"/>
  <c r="Y49" i="13" l="1"/>
  <c r="Z49" i="13" l="1"/>
  <c r="AA49" i="13" s="1"/>
  <c r="AB49" i="13" s="1"/>
  <c r="AC49" i="13" s="1"/>
  <c r="AP49" i="13" l="1"/>
  <c r="AV50" i="13" l="1"/>
  <c r="AQ50" i="13"/>
  <c r="P50" i="13" s="1"/>
  <c r="AR49" i="13"/>
  <c r="W50" i="13" l="1"/>
  <c r="R50" i="13"/>
  <c r="U50" i="13"/>
  <c r="X50" i="13"/>
  <c r="T50" i="13"/>
  <c r="S50" i="13"/>
  <c r="V50" i="13"/>
  <c r="Q50" i="13"/>
  <c r="Y50" i="13" l="1"/>
  <c r="Z50" i="13" l="1"/>
  <c r="AA50" i="13" s="1"/>
  <c r="AB50" i="13" s="1"/>
  <c r="AC50" i="13" s="1"/>
  <c r="AP50" i="13" l="1"/>
  <c r="AV51" i="13" l="1"/>
  <c r="AR50" i="13"/>
  <c r="AQ51" i="13"/>
  <c r="P51" i="13" s="1"/>
  <c r="V51" i="13" l="1"/>
  <c r="Q51" i="13"/>
  <c r="S51" i="13"/>
  <c r="W51" i="13"/>
  <c r="R51" i="13"/>
  <c r="T51" i="13"/>
  <c r="X51" i="13"/>
  <c r="U51" i="13"/>
  <c r="Y51" i="13" l="1"/>
  <c r="Z51" i="13" l="1"/>
  <c r="AA51" i="13" s="1"/>
  <c r="AB51" i="13" s="1"/>
  <c r="AC51" i="13" s="1"/>
  <c r="AP51" i="13" l="1"/>
  <c r="AV52" i="13" l="1"/>
  <c r="AR51" i="13"/>
  <c r="AQ52" i="13"/>
  <c r="P52" i="13" s="1"/>
  <c r="U52" i="13" l="1"/>
  <c r="V52" i="13"/>
  <c r="Q52" i="13"/>
  <c r="T52" i="13"/>
  <c r="R52" i="13"/>
  <c r="X52" i="13"/>
  <c r="S52" i="13"/>
  <c r="W52" i="13"/>
  <c r="Y52" i="13" l="1"/>
  <c r="Z52" i="13" l="1"/>
  <c r="AA52" i="13" s="1"/>
  <c r="AB52" i="13" s="1"/>
  <c r="AC52" i="13" l="1"/>
  <c r="AP52" i="13" s="1"/>
  <c r="AV53" i="13" l="1"/>
  <c r="AR52" i="13"/>
  <c r="AQ53" i="13"/>
  <c r="P53" i="13" s="1"/>
  <c r="W53" i="13" l="1"/>
  <c r="U53" i="13"/>
  <c r="T53" i="13"/>
  <c r="V53" i="13"/>
  <c r="X53" i="13"/>
  <c r="Q53" i="13"/>
  <c r="S53" i="13"/>
  <c r="R53" i="13"/>
  <c r="Y53" i="13" l="1"/>
  <c r="Z53" i="13" s="1"/>
  <c r="AA53" i="13" s="1"/>
  <c r="AB53" i="13" s="1"/>
  <c r="AC53" i="13" l="1"/>
  <c r="AP53" i="13" l="1"/>
  <c r="AQ54" i="13" l="1"/>
  <c r="AR53" i="13"/>
  <c r="AV54" i="13"/>
  <c r="X54" i="13" l="1"/>
  <c r="P54" i="13"/>
  <c r="W54" i="13"/>
  <c r="V54" i="13"/>
  <c r="R54" i="13"/>
  <c r="S54" i="13"/>
  <c r="T54" i="13"/>
  <c r="Q54" i="13"/>
  <c r="U54" i="13"/>
  <c r="Y54" i="13" l="1"/>
  <c r="Z54" i="13" s="1"/>
  <c r="AA54" i="13" s="1"/>
  <c r="AB54" i="13" s="1"/>
  <c r="AC54" i="13" s="1"/>
  <c r="AP54" i="13" l="1"/>
  <c r="AV55" i="13" l="1"/>
  <c r="AR54" i="13"/>
  <c r="AQ55" i="13"/>
  <c r="P55" i="13" s="1"/>
  <c r="V55" i="13" l="1"/>
  <c r="S55" i="13"/>
  <c r="X55" i="13"/>
  <c r="Q55" i="13"/>
  <c r="U55" i="13"/>
  <c r="R55" i="13"/>
  <c r="W55" i="13"/>
  <c r="T55" i="13"/>
  <c r="Y55" i="13" l="1"/>
  <c r="Z55" i="13" s="1"/>
  <c r="AA55" i="13" s="1"/>
  <c r="AB55" i="13" s="1"/>
  <c r="AC55" i="13" l="1"/>
  <c r="AP55" i="13" l="1"/>
  <c r="AQ56" i="13" l="1"/>
  <c r="AR55" i="13"/>
  <c r="AV56" i="13"/>
  <c r="U56" i="13"/>
  <c r="W56" i="13"/>
  <c r="X56" i="13"/>
  <c r="V56" i="13" l="1"/>
  <c r="P56" i="13"/>
  <c r="S56" i="13"/>
  <c r="Q56" i="13"/>
  <c r="R56" i="13"/>
  <c r="Y56" i="13" s="1"/>
  <c r="T56" i="13"/>
  <c r="Z56" i="13" l="1"/>
  <c r="AA56" i="13" s="1"/>
  <c r="AB56" i="13" s="1"/>
  <c r="AC56" i="13" s="1"/>
  <c r="AP56" i="13" l="1"/>
  <c r="AV57" i="13" l="1"/>
  <c r="AR56" i="13"/>
  <c r="AQ57" i="13"/>
  <c r="P57" i="13" s="1"/>
  <c r="W57" i="13" l="1"/>
  <c r="S57" i="13"/>
  <c r="V57" i="13"/>
  <c r="Q57" i="13"/>
  <c r="T57" i="13"/>
  <c r="X57" i="13"/>
  <c r="R57" i="13"/>
  <c r="U57" i="13"/>
  <c r="AP58" i="13"/>
  <c r="Y57" i="13" l="1"/>
  <c r="Z57" i="13" s="1"/>
  <c r="AA57" i="13" s="1"/>
  <c r="AB57" i="13" s="1"/>
  <c r="AR58" i="13"/>
  <c r="AC57" i="13" l="1"/>
  <c r="AP57" i="13" s="1"/>
  <c r="AR57" i="13" l="1"/>
  <c r="AV58" i="13"/>
  <c r="AV59" i="13" s="1"/>
  <c r="AQ58" i="13"/>
  <c r="P58" i="13" s="1"/>
  <c r="U58" i="13" l="1"/>
  <c r="V58" i="13"/>
  <c r="AQ59" i="13"/>
  <c r="P59" i="13" s="1"/>
  <c r="X58" i="13"/>
  <c r="Q58" i="13"/>
  <c r="W58" i="13"/>
  <c r="S58" i="13"/>
  <c r="R58" i="13"/>
  <c r="T58" i="13"/>
  <c r="W59" i="13" l="1"/>
  <c r="U59" i="13"/>
  <c r="R59" i="13"/>
  <c r="S59" i="13"/>
  <c r="V59" i="13"/>
  <c r="T59" i="13"/>
  <c r="Q59" i="13"/>
  <c r="X59" i="13"/>
  <c r="Y58" i="13"/>
  <c r="AP59" i="13"/>
  <c r="Y59" i="13" l="1"/>
  <c r="Z59" i="13" s="1"/>
  <c r="AA59" i="13" s="1"/>
  <c r="AB59" i="13" s="1"/>
  <c r="AC59" i="13" s="1"/>
  <c r="Z58" i="13"/>
  <c r="AA58" i="13" s="1"/>
  <c r="AB58" i="13" s="1"/>
  <c r="AC58" i="13" s="1"/>
  <c r="AV60" i="13"/>
  <c r="AR59" i="13"/>
  <c r="AQ60" i="13"/>
  <c r="P60" i="13" s="1"/>
  <c r="W60" i="13" l="1"/>
  <c r="X60" i="13"/>
  <c r="V60" i="13"/>
  <c r="Q60" i="13"/>
  <c r="R60" i="13"/>
  <c r="S60" i="13"/>
  <c r="U60" i="13"/>
  <c r="T60" i="13"/>
  <c r="Y60" i="13" l="1"/>
  <c r="Z60" i="13" l="1"/>
  <c r="AA60" i="13" s="1"/>
  <c r="AB60" i="13" s="1"/>
  <c r="AC60" i="13" s="1"/>
  <c r="AP60" i="13" l="1"/>
  <c r="AV61" i="13" l="1"/>
  <c r="AR60" i="13"/>
  <c r="AQ61" i="13"/>
  <c r="P61" i="13" s="1"/>
  <c r="W61" i="13" l="1"/>
  <c r="V61" i="13"/>
  <c r="X61" i="13"/>
  <c r="Q61" i="13"/>
  <c r="R61" i="13"/>
  <c r="U61" i="13"/>
  <c r="S61" i="13"/>
  <c r="T61" i="13"/>
  <c r="Y61" i="13" l="1"/>
  <c r="Z61" i="13" l="1"/>
  <c r="AA61" i="13" s="1"/>
  <c r="AB61" i="13" s="1"/>
  <c r="AP61" i="13"/>
  <c r="AV62" i="13" l="1"/>
  <c r="AC61" i="13"/>
  <c r="AR61" i="13"/>
  <c r="AQ62" i="13"/>
  <c r="P62" i="13" s="1"/>
  <c r="X62" i="13" l="1"/>
  <c r="V62" i="13"/>
  <c r="W62" i="13"/>
  <c r="Q62" i="13"/>
  <c r="R62" i="13"/>
  <c r="T62" i="13"/>
  <c r="U62" i="13"/>
  <c r="S62" i="13"/>
  <c r="Y62" i="13" l="1"/>
  <c r="Z62" i="13" l="1"/>
  <c r="AA62" i="13" s="1"/>
  <c r="AB62" i="13" s="1"/>
  <c r="AC62" i="13" s="1"/>
  <c r="AP62" i="13" l="1"/>
  <c r="AV63" i="13" l="1"/>
  <c r="AR62" i="13"/>
  <c r="AQ63" i="13"/>
  <c r="P63" i="13" s="1"/>
  <c r="W63" i="13" l="1"/>
  <c r="V63" i="13"/>
  <c r="X63" i="13"/>
  <c r="R63" i="13"/>
  <c r="Q63" i="13"/>
  <c r="T63" i="13"/>
  <c r="S63" i="13"/>
  <c r="U63" i="13"/>
  <c r="Y63" i="13" l="1"/>
  <c r="Z63" i="13" l="1"/>
  <c r="AA63" i="13" s="1"/>
  <c r="AB63" i="13" s="1"/>
  <c r="AP63" i="13"/>
  <c r="AV64" i="13" l="1"/>
  <c r="AC63" i="13"/>
  <c r="AR63" i="13"/>
  <c r="AQ64" i="13"/>
  <c r="P64" i="13" s="1"/>
  <c r="V64" i="13" l="1"/>
  <c r="X64" i="13"/>
  <c r="W64" i="13"/>
  <c r="Q64" i="13"/>
  <c r="R64" i="13"/>
  <c r="T64" i="13"/>
  <c r="U64" i="13"/>
  <c r="S64" i="13"/>
  <c r="Y64" i="13" l="1"/>
  <c r="Z64" i="13" l="1"/>
  <c r="AA64" i="13" s="1"/>
  <c r="AB64" i="13" s="1"/>
  <c r="AP64" i="13" s="1"/>
  <c r="AV65" i="13" l="1"/>
  <c r="AC64" i="13"/>
  <c r="AR64" i="13"/>
  <c r="AQ65" i="13"/>
  <c r="P65" i="13" s="1"/>
  <c r="V65" i="13" l="1"/>
  <c r="W65" i="13"/>
  <c r="X65" i="13"/>
  <c r="Q65" i="13"/>
  <c r="R65" i="13"/>
  <c r="U65" i="13"/>
  <c r="T65" i="13"/>
  <c r="S65" i="13"/>
  <c r="Y65" i="13" l="1"/>
  <c r="Z65" i="13" l="1"/>
  <c r="AA65" i="13" s="1"/>
  <c r="AB65" i="13" s="1"/>
  <c r="AP65" i="13"/>
  <c r="AV66" i="13" l="1"/>
  <c r="AC65" i="13"/>
  <c r="AR65" i="13"/>
  <c r="AQ66" i="13"/>
  <c r="P66" i="13" s="1"/>
  <c r="V66" i="13" l="1"/>
  <c r="X66" i="13"/>
  <c r="W66" i="13"/>
  <c r="Q66" i="13"/>
  <c r="R66" i="13"/>
  <c r="U66" i="13"/>
  <c r="T66" i="13"/>
  <c r="S66" i="13"/>
  <c r="Y66" i="13" l="1"/>
  <c r="Z66" i="13" l="1"/>
  <c r="AA66" i="13" s="1"/>
  <c r="AB66" i="13" s="1"/>
  <c r="AP66" i="13"/>
  <c r="AV67" i="13" l="1"/>
  <c r="AC66" i="13"/>
  <c r="AR66" i="13"/>
  <c r="AQ67" i="13"/>
  <c r="P67" i="13" s="1"/>
  <c r="W67" i="13" l="1"/>
  <c r="X67" i="13"/>
  <c r="V67" i="13"/>
  <c r="R67" i="13"/>
  <c r="Q67" i="13"/>
  <c r="T67" i="13"/>
  <c r="U67" i="13"/>
  <c r="S67" i="13"/>
  <c r="Y67" i="13" l="1"/>
  <c r="Z67" i="13" l="1"/>
  <c r="AA67" i="13" s="1"/>
  <c r="AB67" i="13" s="1"/>
  <c r="AP67" i="13"/>
  <c r="AV68" i="13" l="1"/>
  <c r="AC67" i="13"/>
  <c r="AR67" i="13"/>
  <c r="AQ68" i="13"/>
  <c r="P68" i="13" s="1"/>
  <c r="V68" i="13" l="1"/>
  <c r="W68" i="13"/>
  <c r="X68" i="13"/>
  <c r="Q68" i="13"/>
  <c r="R68" i="13"/>
  <c r="T68" i="13"/>
  <c r="U68" i="13"/>
  <c r="S68" i="13"/>
  <c r="Y68" i="13" l="1"/>
  <c r="Z68" i="13" l="1"/>
  <c r="AA68" i="13" s="1"/>
  <c r="AB68" i="13" s="1"/>
  <c r="AP68" i="13"/>
  <c r="AV69" i="13" l="1"/>
  <c r="AC68" i="13"/>
  <c r="AR68" i="13"/>
  <c r="AQ69" i="13"/>
  <c r="P69" i="13" s="1"/>
  <c r="X69" i="13" l="1"/>
  <c r="W69" i="13"/>
  <c r="V69" i="13"/>
  <c r="Q69" i="13"/>
  <c r="R69" i="13"/>
  <c r="S69" i="13"/>
  <c r="T69" i="13"/>
  <c r="U69" i="13"/>
  <c r="Y69" i="13" l="1"/>
  <c r="Z69" i="13" l="1"/>
  <c r="AA69" i="13" s="1"/>
  <c r="AB69" i="13" s="1"/>
  <c r="AC69" i="13" s="1"/>
  <c r="AP69" i="13" l="1"/>
  <c r="AV70" i="13" l="1"/>
  <c r="AR69" i="13"/>
  <c r="AQ70" i="13"/>
  <c r="P70" i="13" s="1"/>
  <c r="W70" i="13" l="1"/>
  <c r="V70" i="13"/>
  <c r="X70" i="13"/>
  <c r="Q70" i="13"/>
  <c r="R70" i="13"/>
  <c r="U70" i="13"/>
  <c r="S70" i="13"/>
  <c r="T70" i="13"/>
  <c r="Y70" i="13" l="1"/>
  <c r="Z70" i="13" l="1"/>
  <c r="AA70" i="13" s="1"/>
  <c r="AB70" i="13" s="1"/>
  <c r="AC70" i="13" s="1"/>
  <c r="AP70" i="13" l="1"/>
  <c r="AV71" i="13" l="1"/>
  <c r="AR70" i="13"/>
  <c r="AQ71" i="13"/>
  <c r="P71" i="13" s="1"/>
  <c r="V71" i="13" l="1"/>
  <c r="W71" i="13"/>
  <c r="X71" i="13"/>
  <c r="R71" i="13"/>
  <c r="Q71" i="13"/>
  <c r="S71" i="13"/>
  <c r="U71" i="13"/>
  <c r="T71" i="13"/>
  <c r="Y71" i="13" l="1"/>
  <c r="Z71" i="13" l="1"/>
  <c r="AA71" i="13" s="1"/>
  <c r="AB71" i="13" s="1"/>
  <c r="AC71" i="13" l="1"/>
  <c r="AP71" i="13" l="1"/>
  <c r="AR71" i="13" l="1"/>
  <c r="AQ72" i="13"/>
  <c r="AV72" i="13"/>
  <c r="X72" i="13" l="1"/>
  <c r="P72" i="13"/>
  <c r="Q72" i="13"/>
  <c r="U72" i="13"/>
  <c r="T72" i="13"/>
  <c r="W72" i="13"/>
  <c r="R72" i="13"/>
  <c r="S72" i="13"/>
  <c r="V72" i="13"/>
  <c r="Y72" i="13" l="1"/>
  <c r="Z72" i="13" s="1"/>
  <c r="AA72" i="13" s="1"/>
  <c r="AB72" i="13" s="1"/>
  <c r="AC72" i="13" s="1"/>
  <c r="AP72" i="13" l="1"/>
  <c r="AV73" i="13" l="1"/>
  <c r="AR72" i="13"/>
  <c r="AQ73" i="13"/>
  <c r="P73" i="13" s="1"/>
  <c r="T73" i="13" l="1"/>
  <c r="S73" i="13"/>
  <c r="X73" i="13"/>
  <c r="U73" i="13"/>
  <c r="V73" i="13"/>
  <c r="Q73" i="13"/>
  <c r="R73" i="13"/>
  <c r="W73" i="13"/>
  <c r="Y73" i="13" l="1"/>
  <c r="Z73" i="13" s="1"/>
  <c r="AA73" i="13" s="1"/>
  <c r="AB73" i="13" s="1"/>
  <c r="AC73" i="13" s="1"/>
  <c r="AP73" i="13" l="1"/>
  <c r="AV74" i="13" l="1"/>
  <c r="AR73" i="13"/>
  <c r="AQ74" i="13"/>
  <c r="P74" i="13" s="1"/>
  <c r="Q74" i="13" l="1"/>
  <c r="U74" i="13"/>
  <c r="X74" i="13"/>
  <c r="R74" i="13"/>
  <c r="S74" i="13"/>
  <c r="W74" i="13"/>
  <c r="V74" i="13"/>
  <c r="T74" i="13"/>
  <c r="Y74" i="13" l="1"/>
  <c r="Z74" i="13" l="1"/>
  <c r="AA74" i="13" s="1"/>
  <c r="AB74" i="13" s="1"/>
  <c r="AC74" i="13" s="1"/>
  <c r="AP74" i="13" l="1"/>
  <c r="AR74" i="13" l="1"/>
  <c r="AQ75" i="13"/>
  <c r="AV75" i="13"/>
  <c r="Q75" i="13" l="1"/>
  <c r="P75" i="13"/>
  <c r="R75" i="13"/>
  <c r="T75" i="13"/>
  <c r="S75" i="13"/>
  <c r="V75" i="13"/>
  <c r="U75" i="13"/>
  <c r="W75" i="13"/>
  <c r="X75" i="13"/>
  <c r="Y75" i="13" l="1"/>
  <c r="Z75" i="13" s="1"/>
  <c r="AA75" i="13" s="1"/>
  <c r="AB75" i="13" s="1"/>
  <c r="AC75" i="13" s="1"/>
  <c r="AP75" i="13" s="1"/>
  <c r="AV76" i="13" l="1"/>
  <c r="AR75" i="13"/>
  <c r="AQ76" i="13"/>
  <c r="T76" i="13" l="1"/>
  <c r="P76" i="13"/>
  <c r="R76" i="13"/>
  <c r="V76" i="13"/>
  <c r="W76" i="13"/>
  <c r="Q76" i="13"/>
  <c r="X76" i="13"/>
  <c r="S76" i="13"/>
  <c r="U76" i="13"/>
  <c r="Y76" i="13" l="1"/>
  <c r="Z76" i="13"/>
  <c r="AA76" i="13" s="1"/>
  <c r="AB76" i="13" s="1"/>
  <c r="AC76" i="13" s="1"/>
  <c r="AP76" i="13" l="1"/>
  <c r="AV77" i="13" l="1"/>
  <c r="AQ77" i="13"/>
  <c r="AR76" i="13"/>
  <c r="R77" i="13" l="1"/>
  <c r="P77" i="13"/>
  <c r="Q77" i="13"/>
  <c r="W77" i="13"/>
  <c r="V77" i="13"/>
  <c r="X77" i="13"/>
  <c r="S77" i="13"/>
  <c r="Y77" i="13" s="1"/>
  <c r="U77" i="13"/>
  <c r="T77" i="13"/>
  <c r="Z77" i="13" l="1"/>
  <c r="AA77" i="13" s="1"/>
  <c r="AB77" i="13" s="1"/>
  <c r="AC77" i="13" s="1"/>
  <c r="AP77" i="13" l="1"/>
  <c r="AV78" i="13" l="1"/>
  <c r="AQ78" i="13"/>
  <c r="AR77" i="13"/>
  <c r="R78" i="13" l="1"/>
  <c r="P78" i="13"/>
  <c r="T78" i="13"/>
  <c r="V78" i="13"/>
  <c r="W78" i="13"/>
  <c r="Q78" i="13"/>
  <c r="X78" i="13"/>
  <c r="U78" i="13"/>
  <c r="S78" i="13"/>
  <c r="Y78" i="13" s="1"/>
  <c r="Z78" i="13" l="1"/>
  <c r="AA78" i="13" s="1"/>
  <c r="AB78" i="13" s="1"/>
  <c r="AC78" i="13" s="1"/>
  <c r="AP78" i="13" l="1"/>
  <c r="AV79" i="13" l="1"/>
  <c r="AQ79" i="13"/>
  <c r="AR78" i="13"/>
  <c r="Q79" i="13" l="1"/>
  <c r="P79" i="13"/>
  <c r="T79" i="13"/>
  <c r="R79" i="13"/>
  <c r="W79" i="13"/>
  <c r="V79" i="13"/>
  <c r="X79" i="13"/>
  <c r="S79" i="13"/>
  <c r="U79" i="13"/>
  <c r="Y79" i="13" l="1"/>
  <c r="Z79" i="13" s="1"/>
  <c r="AA79" i="13" s="1"/>
  <c r="AB79" i="13" s="1"/>
  <c r="AC79" i="13" l="1"/>
  <c r="AP79" i="13" s="1"/>
  <c r="AV80" i="13" l="1"/>
  <c r="AR79" i="13"/>
  <c r="AQ80" i="13"/>
  <c r="X80" i="13" l="1"/>
  <c r="P80" i="13"/>
  <c r="S80" i="13"/>
  <c r="Q80" i="13"/>
  <c r="V80" i="13"/>
  <c r="R80" i="13"/>
  <c r="W80" i="13"/>
  <c r="U80" i="13"/>
  <c r="T80" i="13"/>
  <c r="Y80" i="13" l="1"/>
  <c r="Z80" i="13"/>
  <c r="AA80" i="13" s="1"/>
  <c r="AB80" i="13" s="1"/>
  <c r="AC80" i="13" s="1"/>
  <c r="AP80" i="13" l="1"/>
  <c r="AV81" i="13" l="1"/>
  <c r="AQ81" i="13"/>
  <c r="AR80" i="13"/>
  <c r="V81" i="13" l="1"/>
  <c r="P81" i="13"/>
  <c r="X81" i="13"/>
  <c r="U81" i="13"/>
  <c r="Q81" i="13"/>
  <c r="W81" i="13"/>
  <c r="T81" i="13"/>
  <c r="S81" i="13"/>
  <c r="R81" i="13"/>
  <c r="Y81" i="13" l="1"/>
  <c r="Z81" i="13" s="1"/>
  <c r="AA81" i="13" s="1"/>
  <c r="AB81" i="13" s="1"/>
  <c r="AC81" i="13" l="1"/>
  <c r="AP81" i="13" l="1"/>
  <c r="AR81" i="13" s="1"/>
  <c r="AQ82" i="13" l="1"/>
  <c r="AV82" i="13"/>
  <c r="R82" i="13"/>
  <c r="X82" i="13"/>
  <c r="V82" i="13"/>
  <c r="S82" i="13"/>
  <c r="Q82" i="13" l="1"/>
  <c r="P82" i="13"/>
  <c r="U82" i="13"/>
  <c r="W82" i="13"/>
  <c r="T82" i="13"/>
  <c r="Y82" i="13"/>
  <c r="Z82" i="13" l="1"/>
  <c r="AA82" i="13" s="1"/>
  <c r="AB82" i="13" s="1"/>
  <c r="AC82" i="13" s="1"/>
  <c r="AP82" i="13" s="1"/>
  <c r="AV83" i="13" l="1"/>
  <c r="AR82" i="13"/>
  <c r="AQ83" i="13"/>
  <c r="W83" i="13" l="1"/>
  <c r="P83" i="13"/>
  <c r="Q83" i="13"/>
  <c r="V83" i="13"/>
  <c r="T83" i="13"/>
  <c r="X83" i="13"/>
  <c r="U83" i="13"/>
  <c r="R83" i="13"/>
  <c r="S83" i="13"/>
  <c r="Y83" i="13" l="1"/>
  <c r="Z83" i="13" l="1"/>
  <c r="AA83" i="13" s="1"/>
  <c r="AB83" i="13" s="1"/>
  <c r="AC83" i="13" s="1"/>
  <c r="AP83" i="13" l="1"/>
  <c r="AR83" i="13" l="1"/>
  <c r="AQ84" i="13"/>
  <c r="AV84" i="13"/>
  <c r="R84" i="13" l="1"/>
  <c r="P84" i="13"/>
  <c r="U84" i="13"/>
  <c r="S84" i="13"/>
  <c r="Y84" i="13" s="1"/>
  <c r="T84" i="13"/>
  <c r="V84" i="13"/>
  <c r="W84" i="13"/>
  <c r="Q84" i="13"/>
  <c r="X84" i="13"/>
  <c r="Z84" i="13" l="1"/>
  <c r="AA84" i="13" s="1"/>
  <c r="AB84" i="13" s="1"/>
  <c r="AC84" i="13" s="1"/>
  <c r="AP84" i="13" l="1"/>
  <c r="AQ85" i="13" l="1"/>
  <c r="AV85" i="13"/>
  <c r="AR84" i="13"/>
  <c r="S85" i="13" l="1"/>
  <c r="P85" i="13"/>
  <c r="Q85" i="13"/>
  <c r="T85" i="13"/>
  <c r="V85" i="13"/>
  <c r="R85" i="13"/>
  <c r="Y85" i="13" s="1"/>
  <c r="X85" i="13"/>
  <c r="W85" i="13"/>
  <c r="U85" i="13"/>
  <c r="Z85" i="13" l="1"/>
  <c r="AA85" i="13" s="1"/>
  <c r="AB85" i="13" s="1"/>
  <c r="AC85" i="13" s="1"/>
  <c r="AP85" i="13" l="1"/>
  <c r="AV86" i="13" l="1"/>
  <c r="AR85" i="13"/>
  <c r="AQ86" i="13"/>
  <c r="P86" i="13" s="1"/>
  <c r="X86" i="13" l="1"/>
  <c r="Q86" i="13"/>
  <c r="S86" i="13"/>
  <c r="V86" i="13"/>
  <c r="R86" i="13"/>
  <c r="U86" i="13"/>
  <c r="W86" i="13"/>
  <c r="T86" i="13"/>
  <c r="Y86" i="13" l="1"/>
  <c r="Z86" i="13" l="1"/>
  <c r="AA86" i="13" s="1"/>
  <c r="AB86" i="13" s="1"/>
  <c r="AC86" i="13" s="1"/>
  <c r="AP86" i="13" l="1"/>
  <c r="AQ87" i="13" l="1"/>
  <c r="AV87" i="13"/>
  <c r="AR86" i="13"/>
  <c r="R87" i="13" l="1"/>
  <c r="P87" i="13"/>
  <c r="V87" i="13"/>
  <c r="W87" i="13"/>
  <c r="X87" i="13"/>
  <c r="Q87" i="13"/>
  <c r="S87" i="13"/>
  <c r="Y87" i="13" s="1"/>
  <c r="U87" i="13"/>
  <c r="T87" i="13"/>
  <c r="Z87" i="13" l="1"/>
  <c r="AA87" i="13" s="1"/>
  <c r="AB87" i="13" s="1"/>
  <c r="AC87" i="13" s="1"/>
  <c r="AP87" i="13" l="1"/>
  <c r="AV88" i="13" l="1"/>
  <c r="AR87" i="13"/>
  <c r="AQ88" i="13"/>
  <c r="P88" i="13" s="1"/>
  <c r="Q88" i="13" l="1"/>
  <c r="W88" i="13"/>
  <c r="R88" i="13"/>
  <c r="X88" i="13"/>
  <c r="T88" i="13"/>
  <c r="V88" i="13"/>
  <c r="U88" i="13"/>
  <c r="S88" i="13"/>
  <c r="Y88" i="13" l="1"/>
  <c r="Z88" i="13" s="1"/>
  <c r="AA88" i="13" s="1"/>
  <c r="AB88" i="13" s="1"/>
  <c r="AC88" i="13" l="1"/>
  <c r="AP88" i="13" l="1"/>
  <c r="AQ89" i="13" l="1"/>
  <c r="AR88" i="13"/>
  <c r="AV89" i="13"/>
  <c r="V89" i="13" l="1"/>
  <c r="P89" i="13"/>
  <c r="T89" i="13"/>
  <c r="U89" i="13"/>
  <c r="Q89" i="13"/>
  <c r="W89" i="13"/>
  <c r="R89" i="13"/>
  <c r="X89" i="13"/>
  <c r="S89" i="13"/>
  <c r="Y89" i="13" l="1"/>
  <c r="Z89" i="13" s="1"/>
  <c r="AA89" i="13" s="1"/>
  <c r="AB89" i="13" s="1"/>
  <c r="AC89" i="13" s="1"/>
  <c r="AP89" i="13" s="1"/>
  <c r="AV90" i="13" l="1"/>
  <c r="AQ90" i="13"/>
  <c r="P90" i="13" s="1"/>
  <c r="AR89" i="13"/>
  <c r="W90" i="13" l="1"/>
  <c r="R90" i="13"/>
  <c r="U90" i="13"/>
  <c r="X90" i="13"/>
  <c r="T90" i="13"/>
  <c r="S90" i="13"/>
  <c r="V90" i="13"/>
  <c r="Q90" i="13"/>
  <c r="Y90" i="13" l="1"/>
  <c r="Z90" i="13" l="1"/>
  <c r="AA90" i="13" s="1"/>
  <c r="AB90" i="13" s="1"/>
  <c r="AC90" i="13" s="1"/>
  <c r="AP90" i="13" l="1"/>
  <c r="AV91" i="13" l="1"/>
  <c r="AR90" i="13"/>
  <c r="AQ91" i="13"/>
  <c r="P91" i="13" s="1"/>
  <c r="R91" i="13" l="1"/>
  <c r="U91" i="13"/>
  <c r="V91" i="13"/>
  <c r="T91" i="13"/>
  <c r="W91" i="13"/>
  <c r="S91" i="13"/>
  <c r="Q91" i="13"/>
  <c r="X91" i="13"/>
  <c r="Y91" i="13" l="1"/>
  <c r="Z91" i="13" l="1"/>
  <c r="AA91" i="13" s="1"/>
  <c r="AB91" i="13" s="1"/>
  <c r="AC91" i="13" s="1"/>
  <c r="AP91" i="13" l="1"/>
  <c r="AV92" i="13" l="1"/>
  <c r="AQ92" i="13"/>
  <c r="P92" i="13" s="1"/>
  <c r="AR91" i="13"/>
  <c r="X92" i="13" l="1"/>
  <c r="U92" i="13"/>
  <c r="Q92" i="13"/>
  <c r="T92" i="13"/>
  <c r="W92" i="13"/>
  <c r="V92" i="13"/>
  <c r="R92" i="13"/>
  <c r="S92" i="13"/>
  <c r="Y92" i="13" l="1"/>
  <c r="Z92" i="13" s="1"/>
  <c r="AA92" i="13" s="1"/>
  <c r="AB92" i="13" s="1"/>
  <c r="AC92" i="13" l="1"/>
  <c r="AP92" i="13" l="1"/>
  <c r="AQ93" i="13" l="1"/>
  <c r="AR92" i="13"/>
  <c r="AV93" i="13"/>
  <c r="X93" i="13" l="1"/>
  <c r="P93" i="13"/>
  <c r="Q93" i="13"/>
  <c r="U93" i="13"/>
  <c r="V93" i="13"/>
  <c r="W93" i="13"/>
  <c r="R93" i="13"/>
  <c r="S93" i="13"/>
  <c r="T93" i="13"/>
  <c r="Y93" i="13" l="1"/>
  <c r="Z93" i="13"/>
  <c r="AA93" i="13" s="1"/>
  <c r="AB93" i="13" s="1"/>
  <c r="AC93" i="13" s="1"/>
  <c r="AP93" i="13" l="1"/>
  <c r="AV94" i="13" l="1"/>
  <c r="AR93" i="13"/>
  <c r="AQ94" i="13"/>
  <c r="P94" i="13" s="1"/>
  <c r="W94" i="13" l="1"/>
  <c r="X94" i="13"/>
  <c r="V94" i="13"/>
  <c r="U94" i="13"/>
  <c r="S94" i="13"/>
  <c r="Q94" i="13"/>
  <c r="R94" i="13"/>
  <c r="T94" i="13"/>
  <c r="Y94" i="13" l="1"/>
  <c r="Z94" i="13" l="1"/>
  <c r="AA94" i="13" s="1"/>
  <c r="AB94" i="13" s="1"/>
  <c r="AC94" i="13" l="1"/>
  <c r="AP94" i="13" s="1"/>
  <c r="AV95" i="13" l="1"/>
  <c r="AQ95" i="13"/>
  <c r="P95" i="13" s="1"/>
  <c r="AR94" i="13"/>
  <c r="U95" i="13" l="1"/>
  <c r="W95" i="13"/>
  <c r="R95" i="13"/>
  <c r="Q95" i="13"/>
  <c r="T95" i="13"/>
  <c r="S95" i="13"/>
  <c r="V95" i="13"/>
  <c r="X95" i="13"/>
  <c r="Y95" i="13" l="1"/>
  <c r="Z95" i="13"/>
  <c r="AA95" i="13" s="1"/>
  <c r="AB95" i="13" s="1"/>
  <c r="AC95" i="13" l="1"/>
  <c r="AP95" i="13" s="1"/>
  <c r="AR95" i="13" l="1"/>
  <c r="AQ96" i="13"/>
  <c r="AV96" i="13"/>
  <c r="X96" i="13" l="1"/>
  <c r="P96" i="13"/>
  <c r="Q96" i="13"/>
  <c r="U96" i="13"/>
  <c r="T96" i="13"/>
  <c r="S96" i="13"/>
  <c r="W96" i="13"/>
  <c r="R96" i="13"/>
  <c r="V96" i="13"/>
  <c r="Y96" i="13" l="1"/>
  <c r="Z96" i="13"/>
  <c r="AA96" i="13" s="1"/>
  <c r="AB96" i="13" s="1"/>
  <c r="AC96" i="13" s="1"/>
  <c r="AP96" i="13" l="1"/>
  <c r="AV97" i="13" l="1"/>
  <c r="AR96" i="13"/>
  <c r="AQ97" i="13"/>
  <c r="P97" i="13" s="1"/>
  <c r="X97" i="13" l="1"/>
  <c r="U97" i="13"/>
  <c r="T97" i="13"/>
  <c r="Q97" i="13"/>
  <c r="S97" i="13"/>
  <c r="R97" i="13"/>
  <c r="V97" i="13"/>
  <c r="W97" i="13"/>
  <c r="Y97" i="13" l="1"/>
  <c r="Z97" i="13" l="1"/>
  <c r="AA97" i="13" s="1"/>
  <c r="AB97" i="13" s="1"/>
  <c r="AC97" i="13" s="1"/>
  <c r="AP97" i="13" l="1"/>
  <c r="AP99" i="13"/>
  <c r="AR97" i="13" l="1"/>
  <c r="AV98" i="13"/>
  <c r="AQ98" i="13"/>
  <c r="P98" i="13" s="1"/>
  <c r="AR99" i="13"/>
  <c r="X98" i="13" l="1"/>
  <c r="R98" i="13"/>
  <c r="T98" i="13"/>
  <c r="Q98" i="13"/>
  <c r="U98" i="13"/>
  <c r="W98" i="13"/>
  <c r="S98" i="13"/>
  <c r="V98" i="13"/>
  <c r="Y98" i="13" l="1"/>
  <c r="Z98" i="13"/>
  <c r="AA98" i="13" s="1"/>
  <c r="AB98" i="13" s="1"/>
  <c r="AC98" i="13" l="1"/>
  <c r="AP98" i="13" s="1"/>
  <c r="AQ99" i="13" l="1"/>
  <c r="P99" i="13" s="1"/>
  <c r="AR98" i="13"/>
  <c r="AV99" i="13"/>
  <c r="AV100" i="13" s="1"/>
  <c r="X99" i="13"/>
  <c r="Q99" i="13"/>
  <c r="W99" i="13"/>
  <c r="U99" i="13"/>
  <c r="R99" i="13"/>
  <c r="T99" i="13"/>
  <c r="V99" i="13"/>
  <c r="S99" i="13"/>
  <c r="AQ100" i="13"/>
  <c r="P100" i="13" s="1"/>
  <c r="Y99" i="13" l="1"/>
  <c r="W100" i="13"/>
  <c r="Q100" i="13"/>
  <c r="S100" i="13"/>
  <c r="X100" i="13"/>
  <c r="R100" i="13"/>
  <c r="V100" i="13"/>
  <c r="T100" i="13"/>
  <c r="U100" i="13"/>
  <c r="Y100" i="13" l="1"/>
  <c r="Z99" i="13"/>
  <c r="AA99" i="13" s="1"/>
  <c r="AB99" i="13" s="1"/>
  <c r="AP101" i="13"/>
  <c r="AC99" i="13" l="1"/>
  <c r="Z100" i="13"/>
  <c r="AA100" i="13" s="1"/>
  <c r="AB100" i="13" s="1"/>
  <c r="AP100" i="13" s="1"/>
  <c r="AR101" i="13"/>
  <c r="AV101" i="13" l="1"/>
  <c r="AV102" i="13" s="1"/>
  <c r="AC100" i="13"/>
  <c r="AR100" i="13"/>
  <c r="AQ101" i="13"/>
  <c r="P101" i="13" s="1"/>
  <c r="V101" i="13" l="1"/>
  <c r="R101" i="13"/>
  <c r="T101" i="13"/>
  <c r="X101" i="13"/>
  <c r="U101" i="13"/>
  <c r="W101" i="13"/>
  <c r="S101" i="13"/>
  <c r="Q101" i="13"/>
  <c r="AQ102" i="13"/>
  <c r="P102" i="13" s="1"/>
  <c r="X102" i="13" l="1"/>
  <c r="V102" i="13"/>
  <c r="T102" i="13"/>
  <c r="U102" i="13"/>
  <c r="Q102" i="13"/>
  <c r="W102" i="13"/>
  <c r="R102" i="13"/>
  <c r="S102" i="13"/>
  <c r="Y101" i="13"/>
  <c r="Y102" i="13" l="1"/>
  <c r="Z101" i="13"/>
  <c r="AA101" i="13" s="1"/>
  <c r="AB101" i="13" s="1"/>
  <c r="AP102" i="13"/>
  <c r="AV103" i="13" l="1"/>
  <c r="AC101" i="13"/>
  <c r="Z102" i="13"/>
  <c r="AA102" i="13" s="1"/>
  <c r="AB102" i="13" s="1"/>
  <c r="AR102" i="13"/>
  <c r="AQ103" i="13"/>
  <c r="P103" i="13" s="1"/>
  <c r="AC102" i="13" l="1"/>
  <c r="V103" i="13"/>
  <c r="X103" i="13"/>
  <c r="W103" i="13"/>
  <c r="R103" i="13"/>
  <c r="Q103" i="13"/>
  <c r="T103" i="13"/>
  <c r="U103" i="13"/>
  <c r="S103" i="13"/>
  <c r="Y103" i="13" l="1"/>
  <c r="Z103" i="13" l="1"/>
  <c r="AA103" i="13" s="1"/>
  <c r="AB103" i="13" s="1"/>
  <c r="AP103" i="13"/>
  <c r="AV104" i="13" l="1"/>
  <c r="AC103" i="13"/>
  <c r="AR103" i="13"/>
  <c r="AQ104" i="13"/>
  <c r="P104" i="13" s="1"/>
  <c r="W104" i="13" l="1"/>
  <c r="X104" i="13"/>
  <c r="V104" i="13"/>
  <c r="Q104" i="13"/>
  <c r="R104" i="13"/>
  <c r="U104" i="13"/>
  <c r="S104" i="13"/>
  <c r="T104" i="13"/>
  <c r="Y104" i="13" l="1"/>
  <c r="Z104" i="13" l="1"/>
  <c r="AA104" i="13" s="1"/>
  <c r="AB104" i="13" s="1"/>
  <c r="AC104" i="13" s="1"/>
  <c r="AP104" i="13" l="1"/>
  <c r="AV105" i="13" l="1"/>
  <c r="AR104" i="13"/>
  <c r="AQ105" i="13"/>
  <c r="P105" i="13" s="1"/>
  <c r="V105" i="13" l="1"/>
  <c r="X105" i="13"/>
  <c r="W105" i="13"/>
  <c r="Q105" i="13"/>
  <c r="R105" i="13"/>
  <c r="T105" i="13"/>
  <c r="S105" i="13"/>
  <c r="U105" i="13"/>
  <c r="Y105" i="13" l="1"/>
  <c r="Z105" i="13" l="1"/>
  <c r="AA105" i="13" s="1"/>
  <c r="AB105" i="13" s="1"/>
  <c r="AC105" i="13" s="1"/>
  <c r="AP105" i="13" l="1"/>
  <c r="AV106" i="13" l="1"/>
  <c r="AR105" i="13"/>
  <c r="AQ106" i="13"/>
  <c r="P106" i="13" s="1"/>
  <c r="V106" i="13" l="1"/>
  <c r="W106" i="13"/>
  <c r="X106" i="13"/>
  <c r="Q106" i="13"/>
  <c r="R106" i="13"/>
  <c r="S106" i="13"/>
  <c r="U106" i="13"/>
  <c r="T106" i="13"/>
  <c r="Y106" i="13" l="1"/>
  <c r="Z106" i="13" l="1"/>
  <c r="AA106" i="13" s="1"/>
  <c r="AB106" i="13" s="1"/>
  <c r="AC106" i="13" s="1"/>
  <c r="AP106" i="13" l="1"/>
  <c r="AV107" i="13" l="1"/>
  <c r="AQ107" i="13"/>
  <c r="P107" i="13" s="1"/>
  <c r="AR106" i="13"/>
  <c r="U107" i="13" l="1"/>
  <c r="R107" i="13"/>
  <c r="X107" i="13"/>
  <c r="W107" i="13"/>
  <c r="V107" i="13"/>
  <c r="S107" i="13"/>
  <c r="Y107" i="13" s="1"/>
  <c r="T107" i="13"/>
  <c r="Q107" i="13"/>
  <c r="Z107" i="13" l="1"/>
  <c r="AA107" i="13" s="1"/>
  <c r="AB107" i="13" s="1"/>
  <c r="AC107" i="13" l="1"/>
  <c r="AP107" i="13" l="1"/>
  <c r="AR107" i="13" l="1"/>
  <c r="AV108" i="13"/>
  <c r="AQ108" i="13"/>
  <c r="X108" i="13" l="1"/>
  <c r="P108" i="13"/>
  <c r="W108" i="13"/>
  <c r="T108" i="13"/>
  <c r="S108" i="13"/>
  <c r="U108" i="13"/>
  <c r="V108" i="13"/>
  <c r="R108" i="13"/>
  <c r="Y108" i="13" s="1"/>
  <c r="Q108" i="13"/>
  <c r="Z108" i="13" l="1"/>
  <c r="AA108" i="13" s="1"/>
  <c r="AB108" i="13" s="1"/>
  <c r="AC108" i="13" s="1"/>
  <c r="AP108" i="13" s="1"/>
  <c r="AV109" i="13" l="1"/>
  <c r="AR108" i="13"/>
  <c r="AQ109" i="13"/>
  <c r="P109" i="13" s="1"/>
  <c r="U109" i="13" l="1"/>
  <c r="V109" i="13"/>
  <c r="S109" i="13"/>
  <c r="X109" i="13"/>
  <c r="R109" i="13"/>
  <c r="Q109" i="13"/>
  <c r="T109" i="13"/>
  <c r="W109" i="13"/>
  <c r="Y109" i="13" l="1"/>
  <c r="Z109" i="13" l="1"/>
  <c r="AA109" i="13" s="1"/>
  <c r="AB109" i="13" s="1"/>
  <c r="AC109" i="13" s="1"/>
  <c r="AP109" i="13" l="1"/>
  <c r="AV110" i="13" l="1"/>
  <c r="AQ110" i="13"/>
  <c r="P110" i="13" s="1"/>
  <c r="AR109" i="13"/>
  <c r="Q110" i="13" l="1"/>
  <c r="S110" i="13"/>
  <c r="W110" i="13"/>
  <c r="R110" i="13"/>
  <c r="T110" i="13"/>
  <c r="V110" i="13"/>
  <c r="U110" i="13"/>
  <c r="X110" i="13"/>
  <c r="Y110" i="13" l="1"/>
  <c r="Z110" i="13"/>
  <c r="AA110" i="13" s="1"/>
  <c r="AB110" i="13" s="1"/>
  <c r="AC110" i="13" s="1"/>
  <c r="AP110" i="13" l="1"/>
  <c r="AV111" i="13" l="1"/>
  <c r="AQ111" i="13"/>
  <c r="P111" i="13" s="1"/>
  <c r="AR110" i="13"/>
  <c r="R111" i="13" l="1"/>
  <c r="T111" i="13"/>
  <c r="V111" i="13"/>
  <c r="X111" i="13"/>
  <c r="Q111" i="13"/>
  <c r="S111" i="13"/>
  <c r="W111" i="13"/>
  <c r="U111" i="13"/>
  <c r="Y111" i="13" l="1"/>
  <c r="Z111" i="13" l="1"/>
  <c r="AA111" i="13" s="1"/>
  <c r="AB111" i="13" s="1"/>
  <c r="AC111" i="13" s="1"/>
  <c r="AP111" i="13" l="1"/>
  <c r="AR526" i="13"/>
  <c r="AV112" i="13" l="1"/>
  <c r="AR111" i="13"/>
  <c r="AQ112" i="13"/>
  <c r="P112" i="13" s="1"/>
  <c r="W112" i="13" l="1"/>
  <c r="Q112" i="13"/>
  <c r="T112" i="13"/>
  <c r="U112" i="13"/>
  <c r="S112" i="13"/>
  <c r="X112" i="13"/>
  <c r="R112" i="13"/>
  <c r="V112" i="13"/>
  <c r="Y112" i="13" l="1"/>
  <c r="Z112" i="13" s="1"/>
  <c r="AA112" i="13" s="1"/>
  <c r="AB112" i="13" s="1"/>
  <c r="AC112" i="13" l="1"/>
  <c r="AP112" i="13" l="1"/>
  <c r="AR112" i="13" l="1"/>
  <c r="AQ113" i="13"/>
  <c r="AV113" i="13"/>
  <c r="R113" i="13" l="1"/>
  <c r="P113" i="13"/>
  <c r="Q113" i="13"/>
  <c r="W113" i="13"/>
  <c r="U113" i="13"/>
  <c r="V113" i="13"/>
  <c r="T113" i="13"/>
  <c r="X113" i="13"/>
  <c r="S113" i="13"/>
  <c r="Y113" i="13" s="1"/>
  <c r="Z113" i="13" l="1"/>
  <c r="AA113" i="13" s="1"/>
  <c r="AB113" i="13" s="1"/>
  <c r="AC113" i="13" s="1"/>
  <c r="AP113" i="13" l="1"/>
  <c r="AV114" i="13" l="1"/>
  <c r="AR113" i="13"/>
  <c r="AQ114" i="13"/>
  <c r="P114" i="13" s="1"/>
  <c r="X114" i="13" l="1"/>
  <c r="R114" i="13"/>
  <c r="U114" i="13"/>
  <c r="V114" i="13"/>
  <c r="W114" i="13"/>
  <c r="S114" i="13"/>
  <c r="T114" i="13"/>
  <c r="Q114" i="13"/>
  <c r="Y114" i="13" l="1"/>
  <c r="Z114" i="13" l="1"/>
  <c r="AA114" i="13" s="1"/>
  <c r="AB114" i="13" s="1"/>
  <c r="AC114" i="13" s="1"/>
  <c r="AP114" i="13" l="1"/>
  <c r="AV115" i="13" l="1"/>
  <c r="AR114" i="13"/>
  <c r="AQ115" i="13"/>
  <c r="P115" i="13" s="1"/>
  <c r="X115" i="13" l="1"/>
  <c r="U115" i="13"/>
  <c r="W115" i="13"/>
  <c r="Q115" i="13"/>
  <c r="V115" i="13"/>
  <c r="T115" i="13"/>
  <c r="R115" i="13"/>
  <c r="S115" i="13"/>
  <c r="Y115" i="13" l="1"/>
  <c r="Z115" i="13" l="1"/>
  <c r="AA115" i="13" s="1"/>
  <c r="AB115" i="13" s="1"/>
  <c r="AC115" i="13"/>
  <c r="AP115" i="13" l="1"/>
  <c r="AV116" i="13" l="1"/>
  <c r="AR115" i="13"/>
  <c r="AQ116" i="13"/>
  <c r="P116" i="13" s="1"/>
  <c r="U116" i="13" l="1"/>
  <c r="Q116" i="13"/>
  <c r="T116" i="13"/>
  <c r="W116" i="13"/>
  <c r="X116" i="13"/>
  <c r="V116" i="13"/>
  <c r="R116" i="13"/>
  <c r="S116" i="13"/>
  <c r="Y116" i="13" l="1"/>
  <c r="Z116" i="13" l="1"/>
  <c r="AA116" i="13" s="1"/>
  <c r="AB116" i="13" s="1"/>
  <c r="AC116" i="13" s="1"/>
  <c r="AP116" i="13" l="1"/>
  <c r="AV117" i="13" l="1"/>
  <c r="AR116" i="13"/>
  <c r="AQ117" i="13"/>
  <c r="P117" i="13" s="1"/>
  <c r="Q117" i="13" l="1"/>
  <c r="S117" i="13"/>
  <c r="W117" i="13"/>
  <c r="R117" i="13"/>
  <c r="V117" i="13"/>
  <c r="T117" i="13"/>
  <c r="U117" i="13"/>
  <c r="X117" i="13"/>
  <c r="Y117" i="13" l="1"/>
  <c r="Z117" i="13"/>
  <c r="AA117" i="13" s="1"/>
  <c r="AB117" i="13" s="1"/>
  <c r="AC117" i="13" s="1"/>
  <c r="AP117" i="13" l="1"/>
  <c r="AV118" i="13" l="1"/>
  <c r="AQ118" i="13"/>
  <c r="P118" i="13" s="1"/>
  <c r="AR117" i="13"/>
  <c r="S118" i="13" l="1"/>
  <c r="U118" i="13"/>
  <c r="W118" i="13"/>
  <c r="Q118" i="13"/>
  <c r="X118" i="13"/>
  <c r="T118" i="13"/>
  <c r="V118" i="13"/>
  <c r="R118" i="13"/>
  <c r="Y118" i="13" s="1"/>
  <c r="Z118" i="13" l="1"/>
  <c r="AA118" i="13" s="1"/>
  <c r="AB118" i="13" s="1"/>
  <c r="AC118" i="13" s="1"/>
  <c r="AP118" i="13" s="1"/>
  <c r="AV119" i="13" l="1"/>
  <c r="AR118" i="13"/>
  <c r="AQ119" i="13"/>
  <c r="P119" i="13" s="1"/>
  <c r="S119" i="13" l="1"/>
  <c r="W119" i="13"/>
  <c r="Q119" i="13"/>
  <c r="U119" i="13"/>
  <c r="X119" i="13"/>
  <c r="R119" i="13"/>
  <c r="T119" i="13"/>
  <c r="V119" i="13"/>
  <c r="Y119" i="13" l="1"/>
  <c r="Z119" i="13" l="1"/>
  <c r="AA119" i="13" s="1"/>
  <c r="AB119" i="13" s="1"/>
  <c r="AC119" i="13" s="1"/>
  <c r="AP119" i="13" l="1"/>
  <c r="AV120" i="13" l="1"/>
  <c r="AR119" i="13"/>
  <c r="AQ120" i="13"/>
  <c r="P120" i="13" s="1"/>
  <c r="W120" i="13" l="1"/>
  <c r="U120" i="13"/>
  <c r="V120" i="13"/>
  <c r="X120" i="13"/>
  <c r="T120" i="13"/>
  <c r="Q120" i="13"/>
  <c r="S120" i="13"/>
  <c r="R120" i="13"/>
  <c r="Y120" i="13" l="1"/>
  <c r="Z120" i="13"/>
  <c r="AA120" i="13" s="1"/>
  <c r="AB120" i="13" s="1"/>
  <c r="AC120" i="13" l="1"/>
  <c r="AP120" i="13"/>
  <c r="AV121" i="13" l="1"/>
  <c r="AR120" i="13"/>
  <c r="AQ121" i="13"/>
  <c r="P121" i="13" s="1"/>
  <c r="U121" i="13" l="1"/>
  <c r="T121" i="13"/>
  <c r="X121" i="13"/>
  <c r="Q121" i="13"/>
  <c r="S121" i="13"/>
  <c r="V121" i="13"/>
  <c r="R121" i="13"/>
  <c r="W121" i="13"/>
  <c r="Y121" i="13" l="1"/>
  <c r="Z121" i="13" s="1"/>
  <c r="AA121" i="13" s="1"/>
  <c r="AB121" i="13" s="1"/>
  <c r="AC121" i="13" l="1"/>
  <c r="AP121" i="13" s="1"/>
  <c r="AV122" i="13" l="1"/>
  <c r="AQ122" i="13"/>
  <c r="AR121" i="13"/>
  <c r="W122" i="13" l="1"/>
  <c r="P122" i="13"/>
  <c r="Q122" i="13"/>
  <c r="V122" i="13"/>
  <c r="R122" i="13"/>
  <c r="X122" i="13"/>
  <c r="S122" i="13"/>
  <c r="T122" i="13"/>
  <c r="U122" i="13"/>
  <c r="Y122" i="13" l="1"/>
  <c r="Z122" i="13"/>
  <c r="AA122" i="13" s="1"/>
  <c r="AB122" i="13" s="1"/>
  <c r="AC122" i="13" l="1"/>
  <c r="AP122" i="13" s="1"/>
  <c r="AV123" i="13" l="1"/>
  <c r="AR122" i="13"/>
  <c r="AQ123" i="13"/>
  <c r="R123" i="13" l="1"/>
  <c r="P123" i="13"/>
  <c r="T123" i="13"/>
  <c r="U123" i="13"/>
  <c r="Q123" i="13"/>
  <c r="S123" i="13"/>
  <c r="Y123" i="13" s="1"/>
  <c r="V123" i="13"/>
  <c r="X123" i="13"/>
  <c r="W123" i="13"/>
  <c r="Z123" i="13" l="1"/>
  <c r="AA123" i="13" s="1"/>
  <c r="AB123" i="13" s="1"/>
  <c r="AC123" i="13"/>
  <c r="AP123" i="13" s="1"/>
  <c r="AV124" i="13" l="1"/>
  <c r="AR123" i="13"/>
  <c r="AQ124" i="13"/>
  <c r="P124" i="13" s="1"/>
  <c r="W124" i="13" l="1"/>
  <c r="U124" i="13"/>
  <c r="Q124" i="13"/>
  <c r="R124" i="13"/>
  <c r="S124" i="13"/>
  <c r="V124" i="13"/>
  <c r="X124" i="13"/>
  <c r="T124" i="13"/>
  <c r="Y124" i="13" l="1"/>
  <c r="Z124" i="13" l="1"/>
  <c r="AA124" i="13" s="1"/>
  <c r="AB124" i="13" s="1"/>
  <c r="AC124" i="13" s="1"/>
  <c r="AP124" i="13" s="1"/>
  <c r="AV125" i="13" l="1"/>
  <c r="AR124" i="13"/>
  <c r="AQ125" i="13"/>
  <c r="P125" i="13" s="1"/>
  <c r="X125" i="13" l="1"/>
  <c r="Q125" i="13"/>
  <c r="S125" i="13"/>
  <c r="V125" i="13"/>
  <c r="W125" i="13"/>
  <c r="R125" i="13"/>
  <c r="Y125" i="13" s="1"/>
  <c r="U125" i="13"/>
  <c r="T125" i="13"/>
  <c r="Z125" i="13" l="1"/>
  <c r="AA125" i="13" s="1"/>
  <c r="AB125" i="13" s="1"/>
  <c r="AC125" i="13" s="1"/>
  <c r="AP125" i="13" l="1"/>
  <c r="AV126" i="13" l="1"/>
  <c r="AR125" i="13"/>
  <c r="AQ126" i="13"/>
  <c r="P126" i="13" s="1"/>
  <c r="V126" i="13" l="1"/>
  <c r="Q126" i="13"/>
  <c r="S126" i="13"/>
  <c r="W126" i="13"/>
  <c r="R126" i="13"/>
  <c r="T126" i="13"/>
  <c r="U126" i="13"/>
  <c r="X126" i="13"/>
  <c r="Y126" i="13" l="1"/>
  <c r="Z126" i="13" l="1"/>
  <c r="AA126" i="13" s="1"/>
  <c r="AB126" i="13" s="1"/>
  <c r="AC126" i="13" s="1"/>
  <c r="AP126" i="13" l="1"/>
  <c r="AV127" i="13" l="1"/>
  <c r="AR126" i="13"/>
  <c r="AQ127" i="13"/>
  <c r="P127" i="13" s="1"/>
  <c r="W127" i="13" l="1"/>
  <c r="U127" i="13"/>
  <c r="T127" i="13"/>
  <c r="Q127" i="13"/>
  <c r="V127" i="13"/>
  <c r="R127" i="13"/>
  <c r="S127" i="13"/>
  <c r="X127" i="13"/>
  <c r="Y127" i="13" l="1"/>
  <c r="Z127" i="13" l="1"/>
  <c r="AA127" i="13" s="1"/>
  <c r="AB127" i="13" s="1"/>
  <c r="AC127" i="13" s="1"/>
  <c r="AP127" i="13" l="1"/>
  <c r="AV128" i="13" l="1"/>
  <c r="AR127" i="13"/>
  <c r="AQ128" i="13"/>
  <c r="P128" i="13" s="1"/>
  <c r="X128" i="13" l="1"/>
  <c r="Q128" i="13"/>
  <c r="V128" i="13"/>
  <c r="S128" i="13"/>
  <c r="R128" i="13"/>
  <c r="U128" i="13"/>
  <c r="W128" i="13"/>
  <c r="T128" i="13"/>
  <c r="Y128" i="13" l="1"/>
  <c r="Z128" i="13" l="1"/>
  <c r="AA128" i="13" s="1"/>
  <c r="AB128" i="13" s="1"/>
  <c r="AC128" i="13" s="1"/>
  <c r="AP128" i="13" l="1"/>
  <c r="AV129" i="13" l="1"/>
  <c r="AR128" i="13"/>
  <c r="AQ129" i="13"/>
  <c r="P129" i="13" s="1"/>
  <c r="T129" i="13" l="1"/>
  <c r="Q129" i="13"/>
  <c r="R129" i="13"/>
  <c r="V129" i="13"/>
  <c r="S129" i="13"/>
  <c r="U129" i="13"/>
  <c r="X129" i="13"/>
  <c r="W129" i="13"/>
  <c r="Y129" i="13" l="1"/>
  <c r="Z129" i="13" s="1"/>
  <c r="AA129" i="13" s="1"/>
  <c r="AB129" i="13" s="1"/>
  <c r="AC129" i="13" l="1"/>
  <c r="AP129" i="13" l="1"/>
  <c r="AV130" i="13" l="1"/>
  <c r="AQ130" i="13"/>
  <c r="AR129" i="13"/>
  <c r="W130" i="13" l="1"/>
  <c r="P130" i="13"/>
  <c r="S130" i="13"/>
  <c r="V130" i="13"/>
  <c r="U130" i="13"/>
  <c r="T130" i="13"/>
  <c r="R130" i="13"/>
  <c r="X130" i="13"/>
  <c r="Q130" i="13"/>
  <c r="Y130" i="13" l="1"/>
  <c r="Z130" i="13"/>
  <c r="AA130" i="13" s="1"/>
  <c r="AB130" i="13" s="1"/>
  <c r="AC130" i="13" s="1"/>
  <c r="AP130" i="13" l="1"/>
  <c r="AQ131" i="13" l="1"/>
  <c r="AR130" i="13"/>
  <c r="AV131" i="13"/>
  <c r="X131" i="13" l="1"/>
  <c r="P131" i="13"/>
  <c r="Q131" i="13"/>
  <c r="S131" i="13"/>
  <c r="R131" i="13"/>
  <c r="V131" i="13"/>
  <c r="T131" i="13"/>
  <c r="U131" i="13"/>
  <c r="W131" i="13"/>
  <c r="Y131" i="13" l="1"/>
  <c r="Z131" i="13"/>
  <c r="AA131" i="13" s="1"/>
  <c r="AB131" i="13" s="1"/>
  <c r="AC131" i="13" s="1"/>
  <c r="AP131" i="13" s="1"/>
  <c r="AV132" i="13" l="1"/>
  <c r="AR131" i="13"/>
  <c r="AQ132" i="13"/>
  <c r="P132" i="13" s="1"/>
  <c r="Q132" i="13" l="1"/>
  <c r="U132" i="13"/>
  <c r="W132" i="13"/>
  <c r="S132" i="13"/>
  <c r="T132" i="13"/>
  <c r="X132" i="13"/>
  <c r="R132" i="13"/>
  <c r="V132" i="13"/>
  <c r="Y132" i="13" l="1"/>
  <c r="Z132" i="13" s="1"/>
  <c r="AA132" i="13" s="1"/>
  <c r="AB132" i="13" s="1"/>
  <c r="AC132" i="13" l="1"/>
  <c r="AP132" i="13" s="1"/>
  <c r="AV133" i="13" l="1"/>
  <c r="AQ133" i="13"/>
  <c r="AR132" i="13"/>
  <c r="T133" i="13" l="1"/>
  <c r="P133" i="13"/>
  <c r="V133" i="13"/>
  <c r="U133" i="13"/>
  <c r="S133" i="13"/>
  <c r="W133" i="13"/>
  <c r="R133" i="13"/>
  <c r="X133" i="13"/>
  <c r="Q133" i="13"/>
  <c r="Y133" i="13" l="1"/>
  <c r="Z133" i="13" s="1"/>
  <c r="AA133" i="13" s="1"/>
  <c r="AB133" i="13" s="1"/>
  <c r="AC133" i="13" s="1"/>
  <c r="AP133" i="13" s="1"/>
  <c r="AV134" i="13" l="1"/>
  <c r="AR133" i="13"/>
  <c r="AQ134" i="13"/>
  <c r="P134" i="13" s="1"/>
  <c r="S134" i="13" l="1"/>
  <c r="W134" i="13"/>
  <c r="X134" i="13"/>
  <c r="U134" i="13"/>
  <c r="Q134" i="13"/>
  <c r="V134" i="13"/>
  <c r="T134" i="13"/>
  <c r="R134" i="13"/>
  <c r="Y134" i="13" l="1"/>
  <c r="Z134" i="13" l="1"/>
  <c r="AA134" i="13" s="1"/>
  <c r="AB134" i="13" s="1"/>
  <c r="AP138" i="13"/>
  <c r="AC134" i="13" l="1"/>
  <c r="AP134" i="13"/>
  <c r="AR138" i="13"/>
  <c r="AV135" i="13" l="1"/>
  <c r="AR134" i="13"/>
  <c r="AQ135" i="13"/>
  <c r="P135" i="13" s="1"/>
  <c r="Q135" i="13" l="1"/>
  <c r="U135" i="13"/>
  <c r="V135" i="13"/>
  <c r="R135" i="13"/>
  <c r="T135" i="13"/>
  <c r="X135" i="13"/>
  <c r="S135" i="13"/>
  <c r="W135" i="13"/>
  <c r="Y135" i="13" l="1"/>
  <c r="Z135" i="13" l="1"/>
  <c r="AA135" i="13" s="1"/>
  <c r="AB135" i="13" s="1"/>
  <c r="AC135" i="13" s="1"/>
  <c r="AP135" i="13" s="1"/>
  <c r="AR135" i="13" l="1"/>
  <c r="AV136" i="13"/>
  <c r="AQ136" i="13"/>
  <c r="P136" i="13" s="1"/>
  <c r="W136" i="13" l="1"/>
  <c r="R136" i="13"/>
  <c r="T136" i="13"/>
  <c r="Q136" i="13"/>
  <c r="X136" i="13"/>
  <c r="S136" i="13"/>
  <c r="U136" i="13"/>
  <c r="V136" i="13"/>
  <c r="Y136" i="13" l="1"/>
  <c r="Z136" i="13"/>
  <c r="AA136" i="13" s="1"/>
  <c r="AB136" i="13" s="1"/>
  <c r="AC136" i="13" s="1"/>
  <c r="AP136" i="13" s="1"/>
  <c r="AP140" i="13"/>
  <c r="AR136" i="13" l="1"/>
  <c r="AV137" i="13"/>
  <c r="AQ137" i="13"/>
  <c r="P137" i="13" s="1"/>
  <c r="R137" i="13" l="1"/>
  <c r="W137" i="13"/>
  <c r="S137" i="13"/>
  <c r="Q137" i="13"/>
  <c r="V137" i="13"/>
  <c r="X137" i="13"/>
  <c r="T137" i="13"/>
  <c r="U137" i="13"/>
  <c r="Y137" i="13" l="1"/>
  <c r="Z137" i="13" l="1"/>
  <c r="AA137" i="13" s="1"/>
  <c r="AB137" i="13" s="1"/>
  <c r="AC137" i="13" s="1"/>
  <c r="AP137" i="13" l="1"/>
  <c r="AR140" i="13"/>
  <c r="AR137" i="13" l="1"/>
  <c r="AV138" i="13"/>
  <c r="AV139" i="13" s="1"/>
  <c r="AQ138" i="13"/>
  <c r="P138" i="13" s="1"/>
  <c r="W138" i="13" l="1"/>
  <c r="S138" i="13"/>
  <c r="U138" i="13"/>
  <c r="Q138" i="13"/>
  <c r="X138" i="13"/>
  <c r="V138" i="13"/>
  <c r="T138" i="13"/>
  <c r="R138" i="13"/>
  <c r="AQ139" i="13"/>
  <c r="P139" i="13" s="1"/>
  <c r="U139" i="13" l="1"/>
  <c r="R139" i="13"/>
  <c r="V139" i="13"/>
  <c r="Q139" i="13"/>
  <c r="S139" i="13"/>
  <c r="T139" i="13"/>
  <c r="X139" i="13"/>
  <c r="W139" i="13"/>
  <c r="Y138" i="13"/>
  <c r="Y139" i="13" l="1"/>
  <c r="Z139" i="13"/>
  <c r="AA139" i="13" s="1"/>
  <c r="AB139" i="13" s="1"/>
  <c r="AP139" i="13" s="1"/>
  <c r="Z138" i="13"/>
  <c r="AA138" i="13" s="1"/>
  <c r="AB138" i="13" s="1"/>
  <c r="AC138" i="13" s="1"/>
  <c r="AP141" i="13"/>
  <c r="AC139" i="13" l="1"/>
  <c r="AR139" i="13"/>
  <c r="AV140" i="13"/>
  <c r="AV141" i="13" s="1"/>
  <c r="AV142" i="13" s="1"/>
  <c r="AQ140" i="13"/>
  <c r="P140" i="13" s="1"/>
  <c r="AR141" i="13"/>
  <c r="U140" i="13" l="1"/>
  <c r="S140" i="13"/>
  <c r="Q140" i="13"/>
  <c r="T140" i="13"/>
  <c r="V140" i="13"/>
  <c r="AQ141" i="13"/>
  <c r="P141" i="13" s="1"/>
  <c r="R140" i="13"/>
  <c r="Y140" i="13" s="1"/>
  <c r="Z140" i="13" s="1"/>
  <c r="AA140" i="13" s="1"/>
  <c r="AB140" i="13" s="1"/>
  <c r="AC140" i="13" s="1"/>
  <c r="W140" i="13"/>
  <c r="X140" i="13"/>
  <c r="W141" i="13" l="1"/>
  <c r="U141" i="13"/>
  <c r="R141" i="13"/>
  <c r="V141" i="13"/>
  <c r="X141" i="13"/>
  <c r="T141" i="13"/>
  <c r="S141" i="13"/>
  <c r="Q141" i="13"/>
  <c r="AQ142" i="13"/>
  <c r="P142" i="13" s="1"/>
  <c r="Y141" i="13" l="1"/>
  <c r="Z141" i="13" s="1"/>
  <c r="AA141" i="13" s="1"/>
  <c r="AB141" i="13" s="1"/>
  <c r="AC141" i="13" s="1"/>
  <c r="S142" i="13"/>
  <c r="U142" i="13"/>
  <c r="R142" i="13"/>
  <c r="V142" i="13"/>
  <c r="X142" i="13"/>
  <c r="T142" i="13"/>
  <c r="W142" i="13"/>
  <c r="Q142" i="13"/>
  <c r="Y142" i="13" l="1"/>
  <c r="Z142" i="13" s="1"/>
  <c r="AA142" i="13" s="1"/>
  <c r="AB142" i="13" s="1"/>
  <c r="AC142" i="13" s="1"/>
  <c r="AP142" i="13"/>
  <c r="AV143" i="13" l="1"/>
  <c r="AQ143" i="13"/>
  <c r="P143" i="13" s="1"/>
  <c r="AR142" i="13"/>
  <c r="W143" i="13" l="1"/>
  <c r="R143" i="13"/>
  <c r="X143" i="13"/>
  <c r="U143" i="13"/>
  <c r="V143" i="13"/>
  <c r="Q143" i="13"/>
  <c r="S143" i="13"/>
  <c r="T143" i="13"/>
  <c r="Y143" i="13" l="1"/>
  <c r="Z143" i="13" l="1"/>
  <c r="AA143" i="13" s="1"/>
  <c r="AB143" i="13" s="1"/>
  <c r="AC143" i="13" s="1"/>
  <c r="AP143" i="13" l="1"/>
  <c r="AV144" i="13" l="1"/>
  <c r="AR143" i="13"/>
  <c r="AQ144" i="13"/>
  <c r="P144" i="13" s="1"/>
  <c r="X144" i="13" l="1"/>
  <c r="Q144" i="13"/>
  <c r="W144" i="13"/>
  <c r="S144" i="13"/>
  <c r="T144" i="13"/>
  <c r="V144" i="13"/>
  <c r="R144" i="13"/>
  <c r="U144" i="13"/>
  <c r="Y144" i="13" l="1"/>
  <c r="Z144" i="13"/>
  <c r="AA144" i="13" s="1"/>
  <c r="AB144" i="13" s="1"/>
  <c r="AC144" i="13" l="1"/>
  <c r="AP144" i="13" s="1"/>
  <c r="AV145" i="13" l="1"/>
  <c r="AR144" i="13"/>
  <c r="AQ145" i="13"/>
  <c r="P145" i="13" s="1"/>
  <c r="T145" i="13" l="1"/>
  <c r="W145" i="13"/>
  <c r="Q145" i="13"/>
  <c r="U145" i="13"/>
  <c r="R145" i="13"/>
  <c r="X145" i="13"/>
  <c r="V145" i="13"/>
  <c r="S145" i="13"/>
  <c r="Y145" i="13" l="1"/>
  <c r="Z145" i="13" l="1"/>
  <c r="AA145" i="13" s="1"/>
  <c r="AB145" i="13" s="1"/>
  <c r="AC145" i="13" s="1"/>
  <c r="AP145" i="13" l="1"/>
  <c r="AV146" i="13" l="1"/>
  <c r="AR145" i="13"/>
  <c r="AQ146" i="13"/>
  <c r="T146" i="13" l="1"/>
  <c r="P146" i="13"/>
  <c r="V146" i="13"/>
  <c r="S146" i="13"/>
  <c r="X146" i="13"/>
  <c r="U146" i="13"/>
  <c r="W146" i="13"/>
  <c r="R146" i="13"/>
  <c r="Y146" i="13" s="1"/>
  <c r="Q146" i="13"/>
  <c r="Z146" i="13" l="1"/>
  <c r="AA146" i="13" s="1"/>
  <c r="AB146" i="13" s="1"/>
  <c r="AC146" i="13" s="1"/>
  <c r="AP146" i="13" l="1"/>
  <c r="AV147" i="13" l="1"/>
  <c r="AR146" i="13"/>
  <c r="AQ147" i="13"/>
  <c r="P147" i="13" s="1"/>
  <c r="V147" i="13" l="1"/>
  <c r="X147" i="13"/>
  <c r="T147" i="13"/>
  <c r="U147" i="13"/>
  <c r="W147" i="13"/>
  <c r="S147" i="13"/>
  <c r="Q147" i="13"/>
  <c r="R147" i="13"/>
  <c r="Y147" i="13" l="1"/>
  <c r="Z147" i="13"/>
  <c r="AA147" i="13" s="1"/>
  <c r="AB147" i="13" s="1"/>
  <c r="AC147" i="13" l="1"/>
  <c r="AP147" i="13" s="1"/>
  <c r="AV148" i="13" l="1"/>
  <c r="AR147" i="13"/>
  <c r="AQ148" i="13"/>
  <c r="P148" i="13" s="1"/>
  <c r="R148" i="13" l="1"/>
  <c r="S148" i="13"/>
  <c r="X148" i="13"/>
  <c r="U148" i="13"/>
  <c r="V148" i="13"/>
  <c r="Q148" i="13"/>
  <c r="T148" i="13"/>
  <c r="W148" i="13"/>
  <c r="Y148" i="13" l="1"/>
  <c r="Z148" i="13" l="1"/>
  <c r="AA148" i="13" s="1"/>
  <c r="AB148" i="13" s="1"/>
  <c r="AC148" i="13" s="1"/>
  <c r="AP148" i="13" l="1"/>
  <c r="AR148" i="13" l="1"/>
  <c r="AV149" i="13"/>
  <c r="AQ149" i="13"/>
  <c r="V149" i="13" l="1"/>
  <c r="P149" i="13"/>
  <c r="S149" i="13"/>
  <c r="U149" i="13"/>
  <c r="Q149" i="13"/>
  <c r="W149" i="13"/>
  <c r="T149" i="13"/>
  <c r="R149" i="13"/>
  <c r="Y149" i="13" s="1"/>
  <c r="X149" i="13"/>
  <c r="Z149" i="13" l="1"/>
  <c r="AA149" i="13" s="1"/>
  <c r="AB149" i="13" s="1"/>
  <c r="AC149" i="13" s="1"/>
  <c r="AP149" i="13" l="1"/>
  <c r="AV150" i="13" l="1"/>
  <c r="AR149" i="13"/>
  <c r="AQ150" i="13"/>
  <c r="P150" i="13" s="1"/>
  <c r="S150" i="13" l="1"/>
  <c r="X150" i="13"/>
  <c r="Q150" i="13"/>
  <c r="T150" i="13"/>
  <c r="R150" i="13"/>
  <c r="Y150" i="13" s="1"/>
  <c r="W150" i="13"/>
  <c r="U150" i="13"/>
  <c r="V150" i="13"/>
  <c r="Z150" i="13" l="1"/>
  <c r="AA150" i="13" s="1"/>
  <c r="AB150" i="13" s="1"/>
  <c r="AC150" i="13" s="1"/>
  <c r="AP150" i="13" l="1"/>
  <c r="AV151" i="13" l="1"/>
  <c r="AR150" i="13"/>
  <c r="AQ151" i="13"/>
  <c r="P151" i="13" s="1"/>
  <c r="Q151" i="13" l="1"/>
  <c r="U151" i="13"/>
  <c r="V151" i="13"/>
  <c r="R151" i="13"/>
  <c r="S151" i="13"/>
  <c r="W151" i="13"/>
  <c r="T151" i="13"/>
  <c r="X151" i="13"/>
  <c r="Y151" i="13" l="1"/>
  <c r="Z151" i="13" l="1"/>
  <c r="AA151" i="13" s="1"/>
  <c r="AB151" i="13" s="1"/>
  <c r="AC151" i="13" s="1"/>
  <c r="AP151" i="13" l="1"/>
  <c r="AV152" i="13" l="1"/>
  <c r="AR151" i="13"/>
  <c r="AQ152" i="13"/>
  <c r="P152" i="13" s="1"/>
  <c r="X152" i="13" l="1"/>
  <c r="U152" i="13"/>
  <c r="W152" i="13"/>
  <c r="Q152" i="13"/>
  <c r="S152" i="13"/>
  <c r="R152" i="13"/>
  <c r="V152" i="13"/>
  <c r="T152" i="13"/>
  <c r="Y152" i="13" l="1"/>
  <c r="Z152" i="13" l="1"/>
  <c r="AA152" i="13" s="1"/>
  <c r="AB152" i="13" s="1"/>
  <c r="AC152" i="13" s="1"/>
  <c r="AP152" i="13" l="1"/>
  <c r="AV153" i="13" l="1"/>
  <c r="AR152" i="13"/>
  <c r="AQ153" i="13"/>
  <c r="P153" i="13" s="1"/>
  <c r="V153" i="13" l="1"/>
  <c r="W153" i="13"/>
  <c r="R153" i="13"/>
  <c r="X153" i="13"/>
  <c r="T153" i="13"/>
  <c r="Q153" i="13"/>
  <c r="U153" i="13"/>
  <c r="S153" i="13"/>
  <c r="Y153" i="13" l="1"/>
  <c r="Z153" i="13" l="1"/>
  <c r="AA153" i="13" s="1"/>
  <c r="AB153" i="13" s="1"/>
  <c r="AC153" i="13" s="1"/>
  <c r="AP153" i="13" l="1"/>
  <c r="AV154" i="13" l="1"/>
  <c r="AR153" i="13"/>
  <c r="AQ154" i="13"/>
  <c r="P154" i="13" s="1"/>
  <c r="T154" i="13" l="1"/>
  <c r="X154" i="13"/>
  <c r="U154" i="13"/>
  <c r="W154" i="13"/>
  <c r="Q154" i="13"/>
  <c r="R154" i="13"/>
  <c r="V154" i="13"/>
  <c r="S154" i="13"/>
  <c r="Y154" i="13" l="1"/>
  <c r="Z154" i="13" l="1"/>
  <c r="AA154" i="13" s="1"/>
  <c r="AB154" i="13" s="1"/>
  <c r="AC154" i="13" s="1"/>
  <c r="AP154" i="13" l="1"/>
  <c r="AV155" i="13" l="1"/>
  <c r="AR154" i="13"/>
  <c r="AQ155" i="13"/>
  <c r="P155" i="13" s="1"/>
  <c r="W155" i="13" l="1"/>
  <c r="V155" i="13"/>
  <c r="X155" i="13"/>
  <c r="T155" i="13"/>
  <c r="Q155" i="13"/>
  <c r="R155" i="13"/>
  <c r="U155" i="13"/>
  <c r="S155" i="13"/>
  <c r="Y155" i="13" l="1"/>
  <c r="Z155" i="13" l="1"/>
  <c r="AA155" i="13" s="1"/>
  <c r="AB155" i="13" s="1"/>
  <c r="AC155" i="13" s="1"/>
  <c r="AP155" i="13" l="1"/>
  <c r="AV156" i="13" l="1"/>
  <c r="AR155" i="13"/>
  <c r="AQ156" i="13"/>
  <c r="P156" i="13" s="1"/>
  <c r="R156" i="13" l="1"/>
  <c r="T156" i="13"/>
  <c r="U156" i="13"/>
  <c r="V156" i="13"/>
  <c r="W156" i="13"/>
  <c r="X156" i="13"/>
  <c r="Q156" i="13"/>
  <c r="S156" i="13"/>
  <c r="Y156" i="13" l="1"/>
  <c r="Z156" i="13" l="1"/>
  <c r="AA156" i="13" s="1"/>
  <c r="AB156" i="13" s="1"/>
  <c r="AC156" i="13" s="1"/>
  <c r="AP156" i="13" l="1"/>
  <c r="AV157" i="13" l="1"/>
  <c r="AR156" i="13"/>
  <c r="AQ157" i="13"/>
  <c r="P157" i="13" s="1"/>
  <c r="U157" i="13" l="1"/>
  <c r="X157" i="13"/>
  <c r="V157" i="13"/>
  <c r="Q157" i="13"/>
  <c r="S157" i="13"/>
  <c r="R157" i="13"/>
  <c r="T157" i="13"/>
  <c r="W157" i="13"/>
  <c r="Y157" i="13" l="1"/>
  <c r="Z157" i="13"/>
  <c r="AA157" i="13" s="1"/>
  <c r="AB157" i="13" s="1"/>
  <c r="AC157" i="13" l="1"/>
  <c r="AP157" i="13" s="1"/>
  <c r="AV158" i="13" l="1"/>
  <c r="AR157" i="13"/>
  <c r="AQ158" i="13"/>
  <c r="Q158" i="13" l="1"/>
  <c r="P158" i="13"/>
  <c r="T158" i="13"/>
  <c r="W158" i="13"/>
  <c r="R158" i="13"/>
  <c r="S158" i="13"/>
  <c r="U158" i="13"/>
  <c r="V158" i="13"/>
  <c r="X158" i="13"/>
  <c r="Y158" i="13" l="1"/>
  <c r="Z158" i="13" s="1"/>
  <c r="AA158" i="13" s="1"/>
  <c r="AB158" i="13" s="1"/>
  <c r="AC158" i="13" s="1"/>
  <c r="AP158" i="13" l="1"/>
  <c r="AR158" i="13" l="1"/>
  <c r="AV159" i="13"/>
  <c r="AQ159" i="13"/>
  <c r="V159" i="13" l="1"/>
  <c r="P159" i="13"/>
  <c r="T159" i="13"/>
  <c r="W159" i="13"/>
  <c r="S159" i="13"/>
  <c r="Q159" i="13"/>
  <c r="X159" i="13"/>
  <c r="U159" i="13"/>
  <c r="R159" i="13"/>
  <c r="Y159" i="13" l="1"/>
  <c r="Z159" i="13"/>
  <c r="AA159" i="13" s="1"/>
  <c r="AB159" i="13" s="1"/>
  <c r="AC159" i="13" s="1"/>
  <c r="AP159" i="13" l="1"/>
  <c r="AQ160" i="13" s="1"/>
  <c r="P160" i="13" s="1"/>
  <c r="AR159" i="13" l="1"/>
  <c r="AV160" i="13"/>
  <c r="R160" i="13"/>
  <c r="U160" i="13"/>
  <c r="W160" i="13"/>
  <c r="S160" i="13"/>
  <c r="X160" i="13"/>
  <c r="Q160" i="13"/>
  <c r="V160" i="13"/>
  <c r="T160" i="13"/>
  <c r="AR714" i="13"/>
  <c r="Y160" i="13" l="1"/>
  <c r="AR715" i="13"/>
  <c r="Z160" i="13" l="1"/>
  <c r="AA160" i="13" s="1"/>
  <c r="AB160" i="13" s="1"/>
  <c r="AC160" i="13" s="1"/>
  <c r="AR716" i="13"/>
  <c r="AP160" i="13" l="1"/>
  <c r="AV161" i="13" l="1"/>
  <c r="AR160" i="13"/>
  <c r="AQ161" i="13"/>
  <c r="P161" i="13" s="1"/>
  <c r="AR717" i="13"/>
  <c r="X161" i="13" l="1"/>
  <c r="S161" i="13"/>
  <c r="T161" i="13"/>
  <c r="R161" i="13"/>
  <c r="W161" i="13"/>
  <c r="Q161" i="13"/>
  <c r="U161" i="13"/>
  <c r="V161" i="13"/>
  <c r="Y161" i="13" l="1"/>
  <c r="AR718" i="13"/>
  <c r="Z161" i="13" l="1"/>
  <c r="AA161" i="13" s="1"/>
  <c r="AB161" i="13" s="1"/>
  <c r="AC161" i="13" s="1"/>
  <c r="AR719" i="13"/>
  <c r="AP161" i="13" l="1"/>
  <c r="AQ162" i="13" l="1"/>
  <c r="AR161" i="13"/>
  <c r="AV162" i="13"/>
  <c r="T162" i="13"/>
  <c r="AR721" i="13"/>
  <c r="S162" i="13" l="1"/>
  <c r="P162" i="13"/>
  <c r="R162" i="13"/>
  <c r="Y162" i="13" s="1"/>
  <c r="U162" i="13"/>
  <c r="X162" i="13"/>
  <c r="W162" i="13"/>
  <c r="V162" i="13"/>
  <c r="Q162" i="13"/>
  <c r="Z162" i="13" l="1"/>
  <c r="AA162" i="13" s="1"/>
  <c r="AB162" i="13" s="1"/>
  <c r="AC162" i="13" s="1"/>
  <c r="AP162" i="13" l="1"/>
  <c r="AR723" i="13"/>
  <c r="AR162" i="13" l="1"/>
  <c r="AV163" i="13"/>
  <c r="AQ163" i="13"/>
  <c r="Q163" i="13" l="1"/>
  <c r="P163" i="13"/>
  <c r="X163" i="13"/>
  <c r="R163" i="13"/>
  <c r="W163" i="13"/>
  <c r="U163" i="13"/>
  <c r="T163" i="13"/>
  <c r="V163" i="13"/>
  <c r="S163" i="13"/>
  <c r="AR724" i="13"/>
  <c r="Y163" i="13" l="1"/>
  <c r="Z163" i="13" s="1"/>
  <c r="AA163" i="13" s="1"/>
  <c r="AB163" i="13" s="1"/>
  <c r="AC163" i="13" s="1"/>
  <c r="AP163" i="13" s="1"/>
  <c r="AV164" i="13" l="1"/>
  <c r="AR163" i="13"/>
  <c r="AQ164" i="13"/>
  <c r="P164" i="13" s="1"/>
  <c r="AR725" i="13"/>
  <c r="W164" i="13" l="1"/>
  <c r="Q164" i="13"/>
  <c r="T164" i="13"/>
  <c r="X164" i="13"/>
  <c r="U164" i="13"/>
  <c r="V164" i="13"/>
  <c r="R164" i="13"/>
  <c r="S164" i="13"/>
  <c r="Y164" i="13" l="1"/>
  <c r="AR726" i="13"/>
  <c r="Z164" i="13" l="1"/>
  <c r="AA164" i="13" s="1"/>
  <c r="AB164" i="13" s="1"/>
  <c r="AC164" i="13" s="1"/>
  <c r="AP164" i="13" l="1"/>
  <c r="AV165" i="13" l="1"/>
  <c r="AR164" i="13"/>
  <c r="AQ165" i="13"/>
  <c r="P165" i="13" s="1"/>
  <c r="AR728" i="13"/>
  <c r="W165" i="13" l="1"/>
  <c r="R165" i="13"/>
  <c r="T165" i="13"/>
  <c r="V165" i="13"/>
  <c r="U165" i="13"/>
  <c r="S165" i="13"/>
  <c r="X165" i="13"/>
  <c r="Q165" i="13"/>
  <c r="AR729" i="13"/>
  <c r="Y165" i="13" l="1"/>
  <c r="AR730" i="13"/>
  <c r="Z165" i="13" l="1"/>
  <c r="AA165" i="13" s="1"/>
  <c r="AB165" i="13" s="1"/>
  <c r="AC165" i="13" s="1"/>
  <c r="AR731" i="13"/>
  <c r="AP165" i="13" l="1"/>
  <c r="AR732" i="13"/>
  <c r="AV166" i="13" l="1"/>
  <c r="AR165" i="13"/>
  <c r="AQ166" i="13"/>
  <c r="P166" i="13" s="1"/>
  <c r="AR733" i="13"/>
  <c r="V166" i="13" l="1"/>
  <c r="T166" i="13"/>
  <c r="Q166" i="13"/>
  <c r="R166" i="13"/>
  <c r="S166" i="13"/>
  <c r="W166" i="13"/>
  <c r="U166" i="13"/>
  <c r="X166" i="13"/>
  <c r="AR734" i="13"/>
  <c r="Y166" i="13" l="1"/>
  <c r="Z166" i="13" s="1"/>
  <c r="AA166" i="13" s="1"/>
  <c r="AB166" i="13" s="1"/>
  <c r="AR735" i="13"/>
  <c r="AC166" i="13" l="1"/>
  <c r="AR736" i="13"/>
  <c r="AP166" i="13" l="1"/>
  <c r="AR166" i="13" l="1"/>
  <c r="AV167" i="13"/>
  <c r="AQ167" i="13"/>
  <c r="X167" i="13" l="1"/>
  <c r="P167" i="13"/>
  <c r="U167" i="13"/>
  <c r="T167" i="13"/>
  <c r="V167" i="13"/>
  <c r="W167" i="13"/>
  <c r="R167" i="13"/>
  <c r="Q167" i="13"/>
  <c r="S167" i="13"/>
  <c r="Y167" i="13" l="1"/>
  <c r="Z167" i="13" s="1"/>
  <c r="AA167" i="13" s="1"/>
  <c r="AB167" i="13" s="1"/>
  <c r="AC167" i="13" s="1"/>
  <c r="AP167" i="13" s="1"/>
  <c r="AV168" i="13" l="1"/>
  <c r="AR167" i="13"/>
  <c r="AQ168" i="13"/>
  <c r="P168" i="13" s="1"/>
  <c r="W168" i="13" l="1"/>
  <c r="R168" i="13"/>
  <c r="S168" i="13"/>
  <c r="X168" i="13"/>
  <c r="U168" i="13"/>
  <c r="V168" i="13"/>
  <c r="Q168" i="13"/>
  <c r="T168" i="13"/>
  <c r="Y168" i="13" l="1"/>
  <c r="Z168" i="13" l="1"/>
  <c r="AA168" i="13" s="1"/>
  <c r="AB168" i="13" s="1"/>
  <c r="AC168" i="13" s="1"/>
  <c r="AP168" i="13" l="1"/>
  <c r="AV169" i="13" l="1"/>
  <c r="AR168" i="13"/>
  <c r="AQ169" i="13"/>
  <c r="P169" i="13" s="1"/>
  <c r="X169" i="13" l="1"/>
  <c r="T169" i="13"/>
  <c r="S169" i="13"/>
  <c r="V169" i="13"/>
  <c r="Q169" i="13"/>
  <c r="U169" i="13"/>
  <c r="W169" i="13"/>
  <c r="R169" i="13"/>
  <c r="AR175" i="13"/>
  <c r="Y169" i="13" l="1"/>
  <c r="Z169" i="13" l="1"/>
  <c r="AA169" i="13" s="1"/>
  <c r="AB169" i="13" s="1"/>
  <c r="AC169" i="13" s="1"/>
  <c r="AP169" i="13" s="1"/>
  <c r="AR169" i="13" l="1"/>
  <c r="AV170" i="13"/>
  <c r="AQ170" i="13"/>
  <c r="P170" i="13" s="1"/>
  <c r="U170" i="13" l="1"/>
  <c r="V170" i="13"/>
  <c r="W170" i="13"/>
  <c r="Q170" i="13"/>
  <c r="X170" i="13"/>
  <c r="S170" i="13"/>
  <c r="R170" i="13"/>
  <c r="Y170" i="13" s="1"/>
  <c r="T170" i="13"/>
  <c r="Z170" i="13" l="1"/>
  <c r="AA170" i="13" s="1"/>
  <c r="AB170" i="13" s="1"/>
  <c r="AC170" i="13"/>
  <c r="AP170" i="13" s="1"/>
  <c r="AR170" i="13" l="1"/>
  <c r="AV171" i="13"/>
  <c r="AQ171" i="13"/>
  <c r="P171" i="13" s="1"/>
  <c r="T171" i="13" l="1"/>
  <c r="R171" i="13"/>
  <c r="U171" i="13"/>
  <c r="X171" i="13"/>
  <c r="S171" i="13"/>
  <c r="Q171" i="13"/>
  <c r="V171" i="13"/>
  <c r="W171" i="13"/>
  <c r="Y171" i="13" l="1"/>
  <c r="Z171" i="13" s="1"/>
  <c r="AA171" i="13" s="1"/>
  <c r="AB171" i="13" s="1"/>
  <c r="AC171" i="13" s="1"/>
  <c r="AP171" i="13" s="1"/>
  <c r="AR171" i="13" l="1"/>
  <c r="AV172" i="13"/>
  <c r="AQ172" i="13"/>
  <c r="P172" i="13" s="1"/>
  <c r="R172" i="13" l="1"/>
  <c r="X172" i="13"/>
  <c r="S172" i="13"/>
  <c r="T172" i="13"/>
  <c r="Q172" i="13"/>
  <c r="U172" i="13"/>
  <c r="V172" i="13"/>
  <c r="W172" i="13"/>
  <c r="Y172" i="13" l="1"/>
  <c r="AP176" i="13"/>
  <c r="Z172" i="13" l="1"/>
  <c r="AA172" i="13" s="1"/>
  <c r="AB172" i="13" s="1"/>
  <c r="AC172" i="13"/>
  <c r="AP172" i="13" s="1"/>
  <c r="AR176" i="13"/>
  <c r="AR172" i="13" l="1"/>
  <c r="AQ173" i="13"/>
  <c r="P173" i="13" s="1"/>
  <c r="AV173" i="13"/>
  <c r="Q173" i="13" l="1"/>
  <c r="S173" i="13"/>
  <c r="U173" i="13"/>
  <c r="T173" i="13"/>
  <c r="W173" i="13"/>
  <c r="X173" i="13"/>
  <c r="V173" i="13"/>
  <c r="R173" i="13"/>
  <c r="Y173" i="13" l="1"/>
  <c r="Z173" i="13" l="1"/>
  <c r="AA173" i="13" s="1"/>
  <c r="AB173" i="13" s="1"/>
  <c r="AC173" i="13" s="1"/>
  <c r="AP173" i="13" s="1"/>
  <c r="AP177" i="13"/>
  <c r="AR173" i="13" l="1"/>
  <c r="AV174" i="13"/>
  <c r="AQ174" i="13"/>
  <c r="P174" i="13" s="1"/>
  <c r="AR177" i="13"/>
  <c r="U174" i="13" l="1"/>
  <c r="X174" i="13"/>
  <c r="R174" i="13"/>
  <c r="V174" i="13"/>
  <c r="S174" i="13"/>
  <c r="W174" i="13"/>
  <c r="Q174" i="13"/>
  <c r="T174" i="13"/>
  <c r="Y174" i="13" l="1"/>
  <c r="Z174" i="13" l="1"/>
  <c r="AA174" i="13" s="1"/>
  <c r="AB174" i="13" s="1"/>
  <c r="AC174" i="13"/>
  <c r="AP174" i="13" s="1"/>
  <c r="AR174" i="13" l="1"/>
  <c r="AQ175" i="13"/>
  <c r="P175" i="13" s="1"/>
  <c r="AV175" i="13"/>
  <c r="AV176" i="13" s="1"/>
  <c r="AV177" i="13" s="1"/>
  <c r="AV178" i="13" s="1"/>
  <c r="R175" i="13" l="1"/>
  <c r="T175" i="13"/>
  <c r="Q175" i="13"/>
  <c r="S175" i="13"/>
  <c r="V175" i="13"/>
  <c r="U175" i="13"/>
  <c r="W175" i="13"/>
  <c r="AQ176" i="13"/>
  <c r="P176" i="13" s="1"/>
  <c r="X175" i="13"/>
  <c r="W176" i="13" l="1"/>
  <c r="Q176" i="13"/>
  <c r="R176" i="13"/>
  <c r="U176" i="13"/>
  <c r="X176" i="13"/>
  <c r="V176" i="13"/>
  <c r="S176" i="13"/>
  <c r="T176" i="13"/>
  <c r="AQ177" i="13"/>
  <c r="P177" i="13" s="1"/>
  <c r="Y175" i="13"/>
  <c r="Z175" i="13" s="1"/>
  <c r="AA175" i="13" s="1"/>
  <c r="AB175" i="13" s="1"/>
  <c r="AC175" i="13" s="1"/>
  <c r="Q177" i="13" l="1"/>
  <c r="V177" i="13"/>
  <c r="U177" i="13"/>
  <c r="T177" i="13"/>
  <c r="S177" i="13"/>
  <c r="X177" i="13"/>
  <c r="W177" i="13"/>
  <c r="R177" i="13"/>
  <c r="AQ178" i="13"/>
  <c r="P178" i="13" s="1"/>
  <c r="Y176" i="13"/>
  <c r="Z176" i="13" l="1"/>
  <c r="AA176" i="13" s="1"/>
  <c r="AB176" i="13" s="1"/>
  <c r="AC176" i="13" s="1"/>
  <c r="Q178" i="13"/>
  <c r="T178" i="13"/>
  <c r="U178" i="13"/>
  <c r="S178" i="13"/>
  <c r="W178" i="13"/>
  <c r="V178" i="13"/>
  <c r="R178" i="13"/>
  <c r="X178" i="13"/>
  <c r="Y177" i="13"/>
  <c r="Y178" i="13" l="1"/>
  <c r="Z178" i="13" s="1"/>
  <c r="AA178" i="13" s="1"/>
  <c r="AB178" i="13" s="1"/>
  <c r="AC178" i="13" s="1"/>
  <c r="AP178" i="13" s="1"/>
  <c r="Z177" i="13"/>
  <c r="AA177" i="13" s="1"/>
  <c r="AB177" i="13" s="1"/>
  <c r="AC177" i="13" s="1"/>
  <c r="AV179" i="13" l="1"/>
  <c r="AR178" i="13"/>
  <c r="AQ179" i="13"/>
  <c r="P179" i="13" s="1"/>
  <c r="AR771" i="13"/>
  <c r="T179" i="13" l="1"/>
  <c r="U179" i="13"/>
  <c r="R179" i="13"/>
  <c r="V179" i="13"/>
  <c r="W179" i="13"/>
  <c r="Q179" i="13"/>
  <c r="X179" i="13"/>
  <c r="S179" i="13"/>
  <c r="Y179" i="13" l="1"/>
  <c r="Z179" i="13" s="1"/>
  <c r="AA179" i="13" s="1"/>
  <c r="AB179" i="13" s="1"/>
  <c r="AC179" i="13" s="1"/>
  <c r="AP179" i="13" s="1"/>
  <c r="AR179" i="13" s="1"/>
  <c r="AV180" i="13" l="1"/>
  <c r="AQ180" i="13"/>
  <c r="P180" i="13" l="1"/>
  <c r="V180" i="13"/>
  <c r="Q180" i="13"/>
  <c r="W180" i="13"/>
  <c r="T180" i="13"/>
  <c r="S180" i="13"/>
  <c r="X180" i="13"/>
  <c r="U180" i="13"/>
  <c r="R180" i="13"/>
  <c r="Y180" i="13" l="1"/>
  <c r="Z180" i="13" s="1"/>
  <c r="AA180" i="13" s="1"/>
  <c r="AB180" i="13" s="1"/>
  <c r="AC180" i="13" s="1"/>
  <c r="AP180" i="13" s="1"/>
  <c r="AR180" i="13" l="1"/>
  <c r="AV181" i="13"/>
  <c r="AQ181" i="13"/>
  <c r="P181" i="13" l="1"/>
  <c r="U181" i="13"/>
  <c r="X181" i="13"/>
  <c r="T181" i="13"/>
  <c r="S181" i="13"/>
  <c r="R181" i="13"/>
  <c r="Y181" i="13" s="1"/>
  <c r="Z181" i="13" s="1"/>
  <c r="AA181" i="13" s="1"/>
  <c r="AB181" i="13" s="1"/>
  <c r="AC181" i="13" s="1"/>
  <c r="AP181" i="13" s="1"/>
  <c r="AR181" i="13" s="1"/>
  <c r="V181" i="13"/>
  <c r="Q181" i="13"/>
  <c r="W181" i="13"/>
  <c r="AV182" i="13" l="1"/>
  <c r="AQ182" i="13"/>
  <c r="P182" i="13" s="1"/>
  <c r="W182" i="13"/>
  <c r="T182" i="13"/>
  <c r="X182" i="13"/>
  <c r="S182" i="13" l="1"/>
  <c r="U182" i="13"/>
  <c r="Q182" i="13"/>
  <c r="R182" i="13"/>
  <c r="V182" i="13"/>
  <c r="Y182" i="13"/>
  <c r="Z182" i="13" l="1"/>
  <c r="AA182" i="13" s="1"/>
  <c r="AB182" i="13" s="1"/>
  <c r="AC182" i="13" s="1"/>
  <c r="AP182" i="13" s="1"/>
  <c r="AV183" i="13" l="1"/>
  <c r="AR182" i="13"/>
  <c r="AQ183" i="13"/>
  <c r="P183" i="13" s="1"/>
  <c r="W183" i="13" l="1"/>
  <c r="V183" i="13"/>
  <c r="X183" i="13"/>
  <c r="U183" i="13"/>
  <c r="S183" i="13"/>
  <c r="R183" i="13"/>
  <c r="T183" i="13"/>
  <c r="Q183" i="13"/>
  <c r="Y183" i="13" l="1"/>
  <c r="Z183" i="13"/>
  <c r="AA183" i="13" s="1"/>
  <c r="AB183" i="13" s="1"/>
  <c r="AC183" i="13" s="1"/>
  <c r="AP183" i="13" s="1"/>
  <c r="AR183" i="13" s="1"/>
  <c r="AQ184" i="13" l="1"/>
  <c r="P184" i="13" s="1"/>
  <c r="AV184" i="13"/>
  <c r="X184" i="13"/>
  <c r="U184" i="13"/>
  <c r="V184" i="13"/>
  <c r="W184" i="13"/>
  <c r="T184" i="13"/>
  <c r="Q184" i="13"/>
  <c r="R184" i="13"/>
  <c r="S184" i="13"/>
  <c r="Y184" i="13" l="1"/>
  <c r="Z184" i="13" l="1"/>
  <c r="AA184" i="13" s="1"/>
  <c r="AB184" i="13" s="1"/>
  <c r="AC184" i="13" l="1"/>
  <c r="AP184" i="13" l="1"/>
  <c r="AV185" i="13" l="1"/>
  <c r="AR184" i="13"/>
  <c r="AQ185" i="13"/>
  <c r="P185" i="13" s="1"/>
  <c r="U185" i="13" l="1"/>
  <c r="X185" i="13"/>
  <c r="W185" i="13"/>
  <c r="R185" i="13"/>
  <c r="S185" i="13"/>
  <c r="Q185" i="13"/>
  <c r="V185" i="13"/>
  <c r="T185" i="13"/>
  <c r="Y185" i="13" l="1"/>
  <c r="Z185" i="13"/>
  <c r="AA185" i="13" s="1"/>
  <c r="AB185" i="13" s="1"/>
  <c r="AC185" i="13" l="1"/>
  <c r="AP185" i="13" l="1"/>
  <c r="AV186" i="13" l="1"/>
  <c r="AR185" i="13"/>
  <c r="AQ186" i="13"/>
  <c r="P186" i="13" s="1"/>
  <c r="R186" i="13" l="1"/>
  <c r="U186" i="13"/>
  <c r="X186" i="13"/>
  <c r="T186" i="13"/>
  <c r="V186" i="13"/>
  <c r="Q186" i="13"/>
  <c r="S186" i="13"/>
  <c r="W186" i="13"/>
  <c r="Y186" i="13" l="1"/>
  <c r="Z186" i="13" l="1"/>
  <c r="AA186" i="13" s="1"/>
  <c r="AB186" i="13" s="1"/>
  <c r="AC186" i="13" s="1"/>
  <c r="AP186" i="13" l="1"/>
  <c r="AV187" i="13" l="1"/>
  <c r="AR186" i="13"/>
  <c r="AQ187" i="13"/>
  <c r="P187" i="13" s="1"/>
  <c r="S187" i="13" l="1"/>
  <c r="Q187" i="13"/>
  <c r="V187" i="13"/>
  <c r="T187" i="13"/>
  <c r="W187" i="13"/>
  <c r="X187" i="13"/>
  <c r="R187" i="13"/>
  <c r="U187" i="13"/>
  <c r="Y187" i="13" l="1"/>
  <c r="Z187" i="13" l="1"/>
  <c r="AA187" i="13" s="1"/>
  <c r="AB187" i="13" s="1"/>
  <c r="AC187" i="13" s="1"/>
  <c r="AP187" i="13" l="1"/>
  <c r="AV188" i="13" l="1"/>
  <c r="AR187" i="13"/>
  <c r="AQ188" i="13"/>
  <c r="P188" i="13" s="1"/>
  <c r="U188" i="13" l="1"/>
  <c r="T188" i="13"/>
  <c r="S188" i="13"/>
  <c r="V188" i="13"/>
  <c r="R188" i="13"/>
  <c r="W188" i="13"/>
  <c r="X188" i="13"/>
  <c r="Q188" i="13"/>
  <c r="Y188" i="13" l="1"/>
  <c r="Z188" i="13"/>
  <c r="AA188" i="13" s="1"/>
  <c r="AB188" i="13" s="1"/>
  <c r="AC188" i="13" s="1"/>
  <c r="AP188" i="13" l="1"/>
  <c r="AV189" i="13" l="1"/>
  <c r="AR188" i="13"/>
  <c r="AQ189" i="13"/>
  <c r="P189" i="13" s="1"/>
  <c r="R189" i="13" l="1"/>
  <c r="V189" i="13"/>
  <c r="Q189" i="13"/>
  <c r="T189" i="13"/>
  <c r="X189" i="13"/>
  <c r="W189" i="13"/>
  <c r="S189" i="13"/>
  <c r="U189" i="13"/>
  <c r="Y189" i="13" l="1"/>
  <c r="Z189" i="13" s="1"/>
  <c r="AA189" i="13" s="1"/>
  <c r="AB189" i="13" s="1"/>
  <c r="AC189" i="13" l="1"/>
  <c r="AP189" i="13" l="1"/>
  <c r="AV190" i="13" l="1"/>
  <c r="AR189" i="13"/>
  <c r="AQ190" i="13"/>
  <c r="P190" i="13" s="1"/>
  <c r="U190" i="13" l="1"/>
  <c r="T190" i="13"/>
  <c r="S190" i="13"/>
  <c r="V190" i="13"/>
  <c r="X190" i="13"/>
  <c r="W190" i="13"/>
  <c r="Q190" i="13"/>
  <c r="R190" i="13"/>
  <c r="Y190" i="13" l="1"/>
  <c r="Z190" i="13" l="1"/>
  <c r="AA190" i="13" s="1"/>
  <c r="AB190" i="13" s="1"/>
  <c r="AC190" i="13" s="1"/>
  <c r="AP190" i="13" l="1"/>
  <c r="AV191" i="13" l="1"/>
  <c r="AR190" i="13"/>
  <c r="AQ191" i="13"/>
  <c r="P191" i="13" s="1"/>
  <c r="U191" i="13" l="1"/>
  <c r="W191" i="13"/>
  <c r="X191" i="13"/>
  <c r="Q191" i="13"/>
  <c r="T191" i="13"/>
  <c r="V191" i="13"/>
  <c r="S191" i="13"/>
  <c r="R191" i="13"/>
  <c r="Y191" i="13" l="1"/>
  <c r="Z191" i="13" l="1"/>
  <c r="AA191" i="13" s="1"/>
  <c r="AB191" i="13" s="1"/>
  <c r="AC191" i="13" s="1"/>
  <c r="AP191" i="13" l="1"/>
  <c r="AV192" i="13" l="1"/>
  <c r="AR191" i="13"/>
  <c r="AQ192" i="13"/>
  <c r="P192" i="13" s="1"/>
  <c r="R192" i="13" l="1"/>
  <c r="T192" i="13"/>
  <c r="Q192" i="13"/>
  <c r="U192" i="13"/>
  <c r="X192" i="13"/>
  <c r="S192" i="13"/>
  <c r="W192" i="13"/>
  <c r="V192" i="13"/>
  <c r="Y192" i="13" l="1"/>
  <c r="Z192" i="13" l="1"/>
  <c r="AA192" i="13" s="1"/>
  <c r="AB192" i="13" s="1"/>
  <c r="AC192" i="13" s="1"/>
  <c r="AP192" i="13" l="1"/>
  <c r="AV193" i="13" l="1"/>
  <c r="AR192" i="13"/>
  <c r="AQ193" i="13"/>
  <c r="P193" i="13" s="1"/>
  <c r="T193" i="13" l="1"/>
  <c r="R193" i="13"/>
  <c r="X193" i="13"/>
  <c r="U193" i="13"/>
  <c r="S193" i="13"/>
  <c r="W193" i="13"/>
  <c r="V193" i="13"/>
  <c r="Q193" i="13"/>
  <c r="Y193" i="13" l="1"/>
  <c r="Z193" i="13" s="1"/>
  <c r="AA193" i="13" s="1"/>
  <c r="AB193" i="13" s="1"/>
  <c r="AC193" i="13" s="1"/>
  <c r="AP193" i="13" l="1"/>
  <c r="AV194" i="13" l="1"/>
  <c r="AR193" i="13"/>
  <c r="AQ194" i="13"/>
  <c r="P194" i="13" s="1"/>
  <c r="V194" i="13" l="1"/>
  <c r="T194" i="13"/>
  <c r="Q194" i="13"/>
  <c r="S194" i="13"/>
  <c r="X194" i="13"/>
  <c r="R194" i="13"/>
  <c r="W194" i="13"/>
  <c r="U194" i="13"/>
  <c r="Y194" i="13" l="1"/>
  <c r="Z194" i="13" s="1"/>
  <c r="AA194" i="13" s="1"/>
  <c r="AB194" i="13" s="1"/>
  <c r="AC194" i="13" l="1"/>
  <c r="AP194" i="13" s="1"/>
  <c r="AV195" i="13" l="1"/>
  <c r="AR194" i="13"/>
  <c r="AQ195" i="13"/>
  <c r="P195" i="13" s="1"/>
  <c r="T195" i="13" l="1"/>
  <c r="Q195" i="13"/>
  <c r="X195" i="13"/>
  <c r="W195" i="13"/>
  <c r="R195" i="13"/>
  <c r="U195" i="13"/>
  <c r="S195" i="13"/>
  <c r="V195" i="13"/>
  <c r="Y195" i="13" l="1"/>
  <c r="Z195" i="13" l="1"/>
  <c r="AA195" i="13" s="1"/>
  <c r="AB195" i="13" s="1"/>
  <c r="AC195" i="13" s="1"/>
  <c r="AP195" i="13" l="1"/>
  <c r="AV196" i="13" l="1"/>
  <c r="AR195" i="13"/>
  <c r="AQ196" i="13"/>
  <c r="P196" i="13" s="1"/>
  <c r="U196" i="13" l="1"/>
  <c r="R196" i="13"/>
  <c r="Q196" i="13"/>
  <c r="W196" i="13"/>
  <c r="S196" i="13"/>
  <c r="X196" i="13"/>
  <c r="T196" i="13"/>
  <c r="V196" i="13"/>
  <c r="Y196" i="13" l="1"/>
  <c r="Z196" i="13" l="1"/>
  <c r="AA196" i="13" s="1"/>
  <c r="AB196" i="13" s="1"/>
  <c r="AC196" i="13" s="1"/>
  <c r="AP196" i="13" l="1"/>
  <c r="AV197" i="13" l="1"/>
  <c r="AR196" i="13"/>
  <c r="AQ197" i="13"/>
  <c r="P197" i="13" s="1"/>
  <c r="U197" i="13" l="1"/>
  <c r="T197" i="13"/>
  <c r="S197" i="13"/>
  <c r="V197" i="13"/>
  <c r="X197" i="13"/>
  <c r="R197" i="13"/>
  <c r="W197" i="13"/>
  <c r="Q197" i="13"/>
  <c r="Y197" i="13" l="1"/>
  <c r="Z197" i="13" s="1"/>
  <c r="AA197" i="13" s="1"/>
  <c r="AB197" i="13" s="1"/>
  <c r="AC197" i="13" l="1"/>
  <c r="AP197" i="13" l="1"/>
  <c r="AV198" i="13" l="1"/>
  <c r="AR197" i="13"/>
  <c r="AQ198" i="13"/>
  <c r="P198" i="13" s="1"/>
  <c r="T198" i="13" l="1"/>
  <c r="W198" i="13"/>
  <c r="R198" i="13"/>
  <c r="V198" i="13"/>
  <c r="Q198" i="13"/>
  <c r="U198" i="13"/>
  <c r="X198" i="13"/>
  <c r="S198" i="13"/>
  <c r="Y198" i="13" l="1"/>
  <c r="Z198" i="13" l="1"/>
  <c r="AA198" i="13" s="1"/>
  <c r="AB198" i="13" s="1"/>
  <c r="AC198" i="13" s="1"/>
  <c r="AP198" i="13" l="1"/>
  <c r="AV199" i="13" l="1"/>
  <c r="AR198" i="13"/>
  <c r="AQ199" i="13"/>
  <c r="P199" i="13" s="1"/>
  <c r="S199" i="13" l="1"/>
  <c r="Q199" i="13"/>
  <c r="X199" i="13"/>
  <c r="U199" i="13"/>
  <c r="T199" i="13"/>
  <c r="W199" i="13"/>
  <c r="R199" i="13"/>
  <c r="V199" i="13"/>
  <c r="Y199" i="13" l="1"/>
  <c r="Z199" i="13"/>
  <c r="AA199" i="13" s="1"/>
  <c r="AB199" i="13" s="1"/>
  <c r="AC199" i="13" s="1"/>
  <c r="AP199" i="13" l="1"/>
  <c r="AV200" i="13" l="1"/>
  <c r="AR199" i="13"/>
  <c r="AQ200" i="13"/>
  <c r="P200" i="13" s="1"/>
  <c r="W200" i="13" l="1"/>
  <c r="S200" i="13"/>
  <c r="Q200" i="13"/>
  <c r="T200" i="13"/>
  <c r="X200" i="13"/>
  <c r="U200" i="13"/>
  <c r="V200" i="13"/>
  <c r="R200" i="13"/>
  <c r="Y200" i="13" l="1"/>
  <c r="Z200" i="13" l="1"/>
  <c r="AA200" i="13" s="1"/>
  <c r="AB200" i="13" s="1"/>
  <c r="AC200" i="13" s="1"/>
  <c r="AP200" i="13" l="1"/>
  <c r="AV201" i="13" l="1"/>
  <c r="AR200" i="13"/>
  <c r="AQ201" i="13"/>
  <c r="P201" i="13" s="1"/>
  <c r="R201" i="13" l="1"/>
  <c r="S201" i="13"/>
  <c r="W201" i="13"/>
  <c r="U201" i="13"/>
  <c r="X201" i="13"/>
  <c r="V201" i="13"/>
  <c r="Q201" i="13"/>
  <c r="T201" i="13"/>
  <c r="Y201" i="13" l="1"/>
  <c r="Z201" i="13" l="1"/>
  <c r="AA201" i="13" s="1"/>
  <c r="AB201" i="13" s="1"/>
  <c r="AC201" i="13" s="1"/>
  <c r="AP201" i="13" l="1"/>
  <c r="AV202" i="13" l="1"/>
  <c r="AR201" i="13"/>
  <c r="AQ202" i="13"/>
  <c r="P202" i="13" s="1"/>
  <c r="S202" i="13" l="1"/>
  <c r="V202" i="13"/>
  <c r="R202" i="13"/>
  <c r="Q202" i="13"/>
  <c r="T202" i="13"/>
  <c r="W202" i="13"/>
  <c r="U202" i="13"/>
  <c r="X202" i="13"/>
  <c r="Y202" i="13" l="1"/>
  <c r="Z202" i="13"/>
  <c r="AA202" i="13" s="1"/>
  <c r="AB202" i="13" s="1"/>
  <c r="AC202" i="13" s="1"/>
  <c r="AP202" i="13" l="1"/>
  <c r="AV203" i="13" l="1"/>
  <c r="AR202" i="13"/>
  <c r="AQ203" i="13"/>
  <c r="P203" i="13" s="1"/>
  <c r="W203" i="13" l="1"/>
  <c r="V203" i="13"/>
  <c r="Q203" i="13"/>
  <c r="R203" i="13"/>
  <c r="U203" i="13"/>
  <c r="X203" i="13"/>
  <c r="T203" i="13"/>
  <c r="S203" i="13"/>
  <c r="Y203" i="13" l="1"/>
  <c r="Z203" i="13" s="1"/>
  <c r="AA203" i="13" s="1"/>
  <c r="AB203" i="13" s="1"/>
  <c r="AC203" i="13" l="1"/>
  <c r="AP203" i="13" s="1"/>
  <c r="AV204" i="13" l="1"/>
  <c r="AR203" i="13"/>
  <c r="AQ204" i="13"/>
  <c r="P204" i="13" s="1"/>
  <c r="V204" i="13" l="1"/>
  <c r="Q204" i="13"/>
  <c r="U204" i="13"/>
  <c r="S204" i="13"/>
  <c r="W204" i="13"/>
  <c r="T204" i="13"/>
  <c r="R204" i="13"/>
  <c r="X204" i="13"/>
  <c r="Y204" i="13" l="1"/>
  <c r="Z204" i="13" l="1"/>
  <c r="AA204" i="13" s="1"/>
  <c r="AB204" i="13" s="1"/>
  <c r="AC204" i="13" s="1"/>
  <c r="AP204" i="13" s="1"/>
  <c r="AR204" i="13" l="1"/>
  <c r="AV205" i="13"/>
  <c r="AQ205" i="13"/>
  <c r="P205" i="13" s="1"/>
  <c r="R205" i="13" l="1"/>
  <c r="Q205" i="13"/>
  <c r="T205" i="13"/>
  <c r="S205" i="13"/>
  <c r="U205" i="13"/>
  <c r="W205" i="13"/>
  <c r="X205" i="13"/>
  <c r="V205" i="13"/>
  <c r="Y205" i="13" l="1"/>
  <c r="Z205" i="13" s="1"/>
  <c r="AA205" i="13" s="1"/>
  <c r="AB205" i="13" s="1"/>
  <c r="AC205" i="13" s="1"/>
  <c r="AP205" i="13" s="1"/>
  <c r="AR205" i="13" l="1"/>
  <c r="AQ206" i="13"/>
  <c r="P206" i="13" s="1"/>
  <c r="AV206" i="13"/>
  <c r="X206" i="13" l="1"/>
  <c r="T206" i="13"/>
  <c r="Q206" i="13"/>
  <c r="R206" i="13"/>
  <c r="S206" i="13"/>
  <c r="V206" i="13"/>
  <c r="W206" i="13"/>
  <c r="U206" i="13"/>
  <c r="Y206" i="13" l="1"/>
  <c r="Z206" i="13" s="1"/>
  <c r="AA206" i="13" s="1"/>
  <c r="AB206" i="13" s="1"/>
  <c r="AC206" i="13" s="1"/>
  <c r="AP206" i="13" s="1"/>
  <c r="AR206" i="13" l="1"/>
  <c r="AV207" i="13"/>
  <c r="AQ207" i="13"/>
  <c r="P207" i="13" s="1"/>
  <c r="AP211" i="13"/>
  <c r="R207" i="13" l="1"/>
  <c r="V207" i="13"/>
  <c r="S207" i="13"/>
  <c r="Q207" i="13"/>
  <c r="X207" i="13"/>
  <c r="T207" i="13"/>
  <c r="W207" i="13"/>
  <c r="U207" i="13"/>
  <c r="AR211" i="13"/>
  <c r="Y207" i="13" l="1"/>
  <c r="Z207" i="13"/>
  <c r="AA207" i="13" s="1"/>
  <c r="AB207" i="13" s="1"/>
  <c r="AC207" i="13" s="1"/>
  <c r="AP207" i="13" s="1"/>
  <c r="AR207" i="13" l="1"/>
  <c r="AV208" i="13"/>
  <c r="AQ208" i="13"/>
  <c r="P208" i="13" s="1"/>
  <c r="U208" i="13" l="1"/>
  <c r="T208" i="13"/>
  <c r="S208" i="13"/>
  <c r="X208" i="13"/>
  <c r="R208" i="13"/>
  <c r="Y208" i="13" s="1"/>
  <c r="Q208" i="13"/>
  <c r="W208" i="13"/>
  <c r="V208" i="13"/>
  <c r="Z208" i="13" l="1"/>
  <c r="AA208" i="13" s="1"/>
  <c r="AB208" i="13" s="1"/>
  <c r="AC208" i="13" s="1"/>
  <c r="AP208" i="13" s="1"/>
  <c r="AP212" i="13"/>
  <c r="AR208" i="13" l="1"/>
  <c r="AV209" i="13"/>
  <c r="AQ209" i="13"/>
  <c r="P209" i="13" s="1"/>
  <c r="AR212" i="13"/>
  <c r="T209" i="13" l="1"/>
  <c r="R209" i="13"/>
  <c r="W209" i="13"/>
  <c r="V209" i="13"/>
  <c r="X209" i="13"/>
  <c r="U209" i="13"/>
  <c r="S209" i="13"/>
  <c r="Q209" i="13"/>
  <c r="Y209" i="13" l="1"/>
  <c r="Z209" i="13" s="1"/>
  <c r="AA209" i="13" s="1"/>
  <c r="AB209" i="13" s="1"/>
  <c r="AC209" i="13" s="1"/>
  <c r="AP209" i="13" s="1"/>
  <c r="AR209" i="13" l="1"/>
  <c r="AQ210" i="13"/>
  <c r="P210" i="13" s="1"/>
  <c r="AV210" i="13"/>
  <c r="V210" i="13" l="1"/>
  <c r="Q210" i="13"/>
  <c r="S210" i="13"/>
  <c r="U210" i="13"/>
  <c r="W210" i="13"/>
  <c r="R210" i="13"/>
  <c r="Y210" i="13" s="1"/>
  <c r="T210" i="13"/>
  <c r="X210" i="13"/>
  <c r="AP213" i="13"/>
  <c r="Z210" i="13" l="1"/>
  <c r="AA210" i="13" s="1"/>
  <c r="AB210" i="13" s="1"/>
  <c r="AC210" i="13" s="1"/>
  <c r="AP210" i="13" s="1"/>
  <c r="AV211" i="13" s="1"/>
  <c r="AV212" i="13" s="1"/>
  <c r="AV213" i="13" s="1"/>
  <c r="AV214" i="13" s="1"/>
  <c r="AR213" i="13"/>
  <c r="AQ211" i="13" l="1"/>
  <c r="P211" i="13" s="1"/>
  <c r="AR210" i="13"/>
  <c r="S211" i="13"/>
  <c r="R211" i="13"/>
  <c r="Y211" i="13" s="1"/>
  <c r="X211" i="13"/>
  <c r="T211" i="13"/>
  <c r="W211" i="13"/>
  <c r="U211" i="13"/>
  <c r="V211" i="13"/>
  <c r="Q211" i="13"/>
  <c r="AQ212" i="13"/>
  <c r="P212" i="13" s="1"/>
  <c r="Z211" i="13" l="1"/>
  <c r="AA211" i="13" s="1"/>
  <c r="AB211" i="13" s="1"/>
  <c r="AC211" i="13" s="1"/>
  <c r="T212" i="13"/>
  <c r="V212" i="13"/>
  <c r="R212" i="13"/>
  <c r="X212" i="13"/>
  <c r="S212" i="13"/>
  <c r="W212" i="13"/>
  <c r="U212" i="13"/>
  <c r="Q212" i="13"/>
  <c r="AQ213" i="13"/>
  <c r="P213" i="13" s="1"/>
  <c r="Y212" i="13" l="1"/>
  <c r="Z212" i="13" s="1"/>
  <c r="AA212" i="13" s="1"/>
  <c r="AB212" i="13" s="1"/>
  <c r="AC212" i="13" s="1"/>
  <c r="X213" i="13"/>
  <c r="W213" i="13"/>
  <c r="R213" i="13"/>
  <c r="T213" i="13"/>
  <c r="Q213" i="13"/>
  <c r="U213" i="13"/>
  <c r="V213" i="13"/>
  <c r="S213" i="13"/>
  <c r="AQ214" i="13"/>
  <c r="P214" i="13" s="1"/>
  <c r="Y213" i="13" l="1"/>
  <c r="V214" i="13"/>
  <c r="Q214" i="13"/>
  <c r="S214" i="13"/>
  <c r="U214" i="13"/>
  <c r="T214" i="13"/>
  <c r="R214" i="13"/>
  <c r="Y214" i="13" s="1"/>
  <c r="W214" i="13"/>
  <c r="X214" i="13"/>
  <c r="AP214" i="13"/>
  <c r="Z214" i="13" l="1"/>
  <c r="AA214" i="13" s="1"/>
  <c r="AB214" i="13" s="1"/>
  <c r="AC214" i="13"/>
  <c r="Z213" i="13"/>
  <c r="AA213" i="13" s="1"/>
  <c r="AB213" i="13" s="1"/>
  <c r="AC213" i="13" s="1"/>
  <c r="AV215" i="13"/>
  <c r="AR214" i="13"/>
  <c r="AQ215" i="13"/>
  <c r="P215" i="13" s="1"/>
  <c r="S215" i="13" l="1"/>
  <c r="U215" i="13"/>
  <c r="R215" i="13"/>
  <c r="Q215" i="13"/>
  <c r="X215" i="13"/>
  <c r="T215" i="13"/>
  <c r="V215" i="13"/>
  <c r="W215" i="13"/>
  <c r="Y215" i="13" l="1"/>
  <c r="Z215" i="13" l="1"/>
  <c r="AA215" i="13" s="1"/>
  <c r="AB215" i="13" s="1"/>
  <c r="AC215" i="13" s="1"/>
  <c r="AR249" i="13"/>
  <c r="AP215" i="13" l="1"/>
  <c r="AV216" i="13" l="1"/>
  <c r="AR215" i="13"/>
  <c r="AQ216" i="13"/>
  <c r="P216" i="13" s="1"/>
  <c r="T216" i="13" l="1"/>
  <c r="S216" i="13"/>
  <c r="V216" i="13"/>
  <c r="U216" i="13"/>
  <c r="X216" i="13"/>
  <c r="W216" i="13"/>
  <c r="Q216" i="13"/>
  <c r="R216" i="13"/>
  <c r="Y216" i="13" l="1"/>
  <c r="Z216" i="13" s="1"/>
  <c r="AA216" i="13" s="1"/>
  <c r="AB216" i="13" s="1"/>
  <c r="AC216" i="13" s="1"/>
  <c r="AP216" i="13" l="1"/>
  <c r="AV217" i="13" l="1"/>
  <c r="AR216" i="13"/>
  <c r="AQ217" i="13"/>
  <c r="P217" i="13" s="1"/>
  <c r="S217" i="13" l="1"/>
  <c r="U217" i="13"/>
  <c r="R217" i="13"/>
  <c r="T217" i="13"/>
  <c r="V217" i="13"/>
  <c r="X217" i="13"/>
  <c r="Q217" i="13"/>
  <c r="W217" i="13"/>
  <c r="Y217" i="13" l="1"/>
  <c r="Z217" i="13" s="1"/>
  <c r="AA217" i="13" s="1"/>
  <c r="AB217" i="13" s="1"/>
  <c r="AC217" i="13" s="1"/>
  <c r="AP217" i="13" l="1"/>
  <c r="AV218" i="13" l="1"/>
  <c r="AR217" i="13"/>
  <c r="AQ218" i="13"/>
  <c r="P218" i="13" s="1"/>
  <c r="R218" i="13" l="1"/>
  <c r="S218" i="13"/>
  <c r="U218" i="13"/>
  <c r="X218" i="13"/>
  <c r="T218" i="13"/>
  <c r="Q218" i="13"/>
  <c r="W218" i="13"/>
  <c r="V218" i="13"/>
  <c r="Y218" i="13" l="1"/>
  <c r="Z218" i="13" s="1"/>
  <c r="AA218" i="13" s="1"/>
  <c r="AB218" i="13" s="1"/>
  <c r="AC218" i="13" s="1"/>
  <c r="AP218" i="13" l="1"/>
  <c r="AV219" i="13" l="1"/>
  <c r="AR218" i="13"/>
  <c r="AQ219" i="13"/>
  <c r="P219" i="13" s="1"/>
  <c r="S219" i="13" l="1"/>
  <c r="U219" i="13"/>
  <c r="Q219" i="13"/>
  <c r="T219" i="13"/>
  <c r="X219" i="13"/>
  <c r="W219" i="13"/>
  <c r="R219" i="13"/>
  <c r="V219" i="13"/>
  <c r="Y219" i="13" l="1"/>
  <c r="Z219" i="13" l="1"/>
  <c r="AA219" i="13" s="1"/>
  <c r="AB219" i="13" s="1"/>
  <c r="AC219" i="13" s="1"/>
  <c r="AP219" i="13" l="1"/>
  <c r="AV220" i="13" l="1"/>
  <c r="AR219" i="13"/>
  <c r="AQ220" i="13"/>
  <c r="P220" i="13" s="1"/>
  <c r="S220" i="13" l="1"/>
  <c r="W220" i="13"/>
  <c r="T220" i="13"/>
  <c r="U220" i="13"/>
  <c r="V220" i="13"/>
  <c r="Q220" i="13"/>
  <c r="R220" i="13"/>
  <c r="X220" i="13"/>
  <c r="Y220" i="13" l="1"/>
  <c r="Z220" i="13"/>
  <c r="AA220" i="13" s="1"/>
  <c r="AB220" i="13" s="1"/>
  <c r="AC220" i="13" s="1"/>
  <c r="AP220" i="13" l="1"/>
  <c r="AV221" i="13" l="1"/>
  <c r="AR220" i="13"/>
  <c r="AQ221" i="13"/>
  <c r="P221" i="13" s="1"/>
  <c r="X221" i="13" l="1"/>
  <c r="S221" i="13"/>
  <c r="R221" i="13"/>
  <c r="Q221" i="13"/>
  <c r="V221" i="13"/>
  <c r="W221" i="13"/>
  <c r="T221" i="13"/>
  <c r="U221" i="13"/>
  <c r="Y221" i="13" l="1"/>
  <c r="Z221" i="13"/>
  <c r="AA221" i="13" s="1"/>
  <c r="AB221" i="13" s="1"/>
  <c r="AC221" i="13" l="1"/>
  <c r="AP221" i="13" s="1"/>
  <c r="AV222" i="13" l="1"/>
  <c r="AR221" i="13"/>
  <c r="AQ222" i="13"/>
  <c r="P222" i="13" s="1"/>
  <c r="Q222" i="13" l="1"/>
  <c r="S222" i="13"/>
  <c r="T222" i="13"/>
  <c r="R222" i="13"/>
  <c r="U222" i="13"/>
  <c r="W222" i="13"/>
  <c r="V222" i="13"/>
  <c r="X222" i="13"/>
  <c r="Y222" i="13" l="1"/>
  <c r="Z222" i="13"/>
  <c r="AA222" i="13" s="1"/>
  <c r="AB222" i="13" s="1"/>
  <c r="AC222" i="13" l="1"/>
  <c r="AP222" i="13" l="1"/>
  <c r="AV223" i="13" l="1"/>
  <c r="AR222" i="13"/>
  <c r="AQ223" i="13"/>
  <c r="P223" i="13" s="1"/>
  <c r="AP251" i="13"/>
  <c r="V223" i="13" l="1"/>
  <c r="S223" i="13"/>
  <c r="W223" i="13"/>
  <c r="X223" i="13"/>
  <c r="U223" i="13"/>
  <c r="T223" i="13"/>
  <c r="Q223" i="13"/>
  <c r="R223" i="13"/>
  <c r="AR251" i="13"/>
  <c r="Y223" i="13" l="1"/>
  <c r="Z223" i="13" l="1"/>
  <c r="AA223" i="13" s="1"/>
  <c r="AB223" i="13" s="1"/>
  <c r="AC223" i="13" s="1"/>
  <c r="AP223" i="13" l="1"/>
  <c r="AP252" i="13"/>
  <c r="AV224" i="13" l="1"/>
  <c r="AR223" i="13"/>
  <c r="AQ224" i="13"/>
  <c r="P224" i="13" s="1"/>
  <c r="AR252" i="13"/>
  <c r="R224" i="13" l="1"/>
  <c r="U224" i="13"/>
  <c r="V224" i="13"/>
  <c r="S224" i="13"/>
  <c r="Q224" i="13"/>
  <c r="T224" i="13"/>
  <c r="W224" i="13"/>
  <c r="X224" i="13"/>
  <c r="Y224" i="13" l="1"/>
  <c r="Z224" i="13" l="1"/>
  <c r="AA224" i="13" s="1"/>
  <c r="AB224" i="13" s="1"/>
  <c r="AC224" i="13" s="1"/>
  <c r="AP253" i="13"/>
  <c r="AP224" i="13" l="1"/>
  <c r="AR253" i="13"/>
  <c r="AV225" i="13" l="1"/>
  <c r="AR224" i="13"/>
  <c r="AQ225" i="13"/>
  <c r="P225" i="13" s="1"/>
  <c r="V225" i="13" l="1"/>
  <c r="S225" i="13"/>
  <c r="U225" i="13"/>
  <c r="Q225" i="13"/>
  <c r="R225" i="13"/>
  <c r="W225" i="13"/>
  <c r="T225" i="13"/>
  <c r="X225" i="13"/>
  <c r="Y225" i="13" l="1"/>
  <c r="AP254" i="13"/>
  <c r="Z225" i="13" l="1"/>
  <c r="AA225" i="13" s="1"/>
  <c r="AB225" i="13" s="1"/>
  <c r="AC225" i="13" s="1"/>
  <c r="AR254" i="13"/>
  <c r="AP225" i="13" l="1"/>
  <c r="AV226" i="13" l="1"/>
  <c r="AR225" i="13"/>
  <c r="AQ226" i="13"/>
  <c r="P226" i="13" s="1"/>
  <c r="S226" i="13" l="1"/>
  <c r="W226" i="13"/>
  <c r="X226" i="13"/>
  <c r="R226" i="13"/>
  <c r="T226" i="13"/>
  <c r="V226" i="13"/>
  <c r="U226" i="13"/>
  <c r="Q226" i="13"/>
  <c r="AP255" i="13"/>
  <c r="Y226" i="13" l="1"/>
  <c r="Z226" i="13"/>
  <c r="AA226" i="13" s="1"/>
  <c r="AB226" i="13" s="1"/>
  <c r="AC226" i="13" s="1"/>
  <c r="AP226" i="13" s="1"/>
  <c r="AV227" i="13" l="1"/>
  <c r="AR226" i="13"/>
  <c r="AQ227" i="13"/>
  <c r="P227" i="13" s="1"/>
  <c r="R227" i="13" l="1"/>
  <c r="V227" i="13"/>
  <c r="W227" i="13"/>
  <c r="T227" i="13"/>
  <c r="X227" i="13"/>
  <c r="S227" i="13"/>
  <c r="Q227" i="13"/>
  <c r="U227" i="13"/>
  <c r="Y227" i="13" l="1"/>
  <c r="Z227" i="13" s="1"/>
  <c r="AA227" i="13" s="1"/>
  <c r="AB227" i="13" s="1"/>
  <c r="AC227" i="13" s="1"/>
  <c r="AP227" i="13" l="1"/>
  <c r="AP256" i="13"/>
  <c r="AV228" i="13" l="1"/>
  <c r="AR227" i="13"/>
  <c r="AQ228" i="13"/>
  <c r="P228" i="13" s="1"/>
  <c r="AR256" i="13"/>
  <c r="U228" i="13" l="1"/>
  <c r="X228" i="13"/>
  <c r="R228" i="13"/>
  <c r="V228" i="13"/>
  <c r="T228" i="13"/>
  <c r="W228" i="13"/>
  <c r="Q228" i="13"/>
  <c r="S228" i="13"/>
  <c r="Y228" i="13" l="1"/>
  <c r="Z228" i="13" s="1"/>
  <c r="AA228" i="13" s="1"/>
  <c r="AB228" i="13" s="1"/>
  <c r="AC228" i="13" l="1"/>
  <c r="AP228" i="13" s="1"/>
  <c r="AV229" i="13" l="1"/>
  <c r="AR228" i="13"/>
  <c r="AQ229" i="13"/>
  <c r="P229" i="13" s="1"/>
  <c r="T229" i="13" l="1"/>
  <c r="U229" i="13"/>
  <c r="Q229" i="13"/>
  <c r="W229" i="13"/>
  <c r="X229" i="13"/>
  <c r="V229" i="13"/>
  <c r="R229" i="13"/>
  <c r="S229" i="13"/>
  <c r="Y229" i="13" l="1"/>
  <c r="Z229" i="13" s="1"/>
  <c r="AA229" i="13" s="1"/>
  <c r="AB229" i="13" s="1"/>
  <c r="AC229" i="13" l="1"/>
  <c r="AP229" i="13" s="1"/>
  <c r="AP257" i="13"/>
  <c r="AV230" i="13" l="1"/>
  <c r="AR229" i="13"/>
  <c r="AQ230" i="13"/>
  <c r="P230" i="13" s="1"/>
  <c r="X230" i="13" l="1"/>
  <c r="V230" i="13"/>
  <c r="W230" i="13"/>
  <c r="U230" i="13"/>
  <c r="T230" i="13"/>
  <c r="R230" i="13"/>
  <c r="S230" i="13"/>
  <c r="Q230" i="13"/>
  <c r="Y230" i="13" l="1"/>
  <c r="Z230" i="13" l="1"/>
  <c r="AA230" i="13" s="1"/>
  <c r="AB230" i="13" s="1"/>
  <c r="AC230" i="13" l="1"/>
  <c r="AP230" i="13" s="1"/>
  <c r="AV231" i="13" l="1"/>
  <c r="AR230" i="13"/>
  <c r="AQ231" i="13"/>
  <c r="P231" i="13" s="1"/>
  <c r="S231" i="13" l="1"/>
  <c r="T231" i="13"/>
  <c r="W231" i="13"/>
  <c r="V231" i="13"/>
  <c r="R231" i="13"/>
  <c r="X231" i="13"/>
  <c r="Q231" i="13"/>
  <c r="U231" i="13"/>
  <c r="Y231" i="13" l="1"/>
  <c r="Z231" i="13" s="1"/>
  <c r="AA231" i="13" s="1"/>
  <c r="AB231" i="13" s="1"/>
  <c r="AC231" i="13" s="1"/>
  <c r="AP231" i="13" l="1"/>
  <c r="AV232" i="13" l="1"/>
  <c r="AR231" i="13"/>
  <c r="AQ232" i="13"/>
  <c r="P232" i="13" s="1"/>
  <c r="U232" i="13" l="1"/>
  <c r="X232" i="13"/>
  <c r="S232" i="13"/>
  <c r="T232" i="13"/>
  <c r="W232" i="13"/>
  <c r="V232" i="13"/>
  <c r="Q232" i="13"/>
  <c r="R232" i="13"/>
  <c r="Y232" i="13" l="1"/>
  <c r="Z232" i="13" s="1"/>
  <c r="AA232" i="13" s="1"/>
  <c r="AB232" i="13" s="1"/>
  <c r="AC232" i="13" s="1"/>
  <c r="AP232" i="13" l="1"/>
  <c r="AV233" i="13" l="1"/>
  <c r="AR232" i="13"/>
  <c r="AQ233" i="13"/>
  <c r="P233" i="13" s="1"/>
  <c r="AP261" i="13"/>
  <c r="U233" i="13" l="1"/>
  <c r="W233" i="13"/>
  <c r="X233" i="13"/>
  <c r="T233" i="13"/>
  <c r="S233" i="13"/>
  <c r="V233" i="13"/>
  <c r="Q233" i="13"/>
  <c r="R233" i="13"/>
  <c r="AR261" i="13"/>
  <c r="Y233" i="13" l="1"/>
  <c r="Z233" i="13"/>
  <c r="AA233" i="13" s="1"/>
  <c r="AB233" i="13" s="1"/>
  <c r="AC233" i="13" s="1"/>
  <c r="AP233" i="13" l="1"/>
  <c r="AV234" i="13" l="1"/>
  <c r="AR233" i="13"/>
  <c r="AQ234" i="13"/>
  <c r="P234" i="13" s="1"/>
  <c r="R234" i="13" l="1"/>
  <c r="T234" i="13"/>
  <c r="X234" i="13"/>
  <c r="U234" i="13"/>
  <c r="W234" i="13"/>
  <c r="Q234" i="13"/>
  <c r="V234" i="13"/>
  <c r="S234" i="13"/>
  <c r="AP262" i="13"/>
  <c r="Y234" i="13" l="1"/>
  <c r="Z234" i="13" l="1"/>
  <c r="AA234" i="13" s="1"/>
  <c r="AB234" i="13" s="1"/>
  <c r="AC234" i="13" s="1"/>
  <c r="AP234" i="13" l="1"/>
  <c r="AQ235" i="13" l="1"/>
  <c r="AR234" i="13"/>
  <c r="AV235" i="13"/>
  <c r="Q235" i="13" l="1"/>
  <c r="P235" i="13"/>
  <c r="T235" i="13"/>
  <c r="W235" i="13"/>
  <c r="U235" i="13"/>
  <c r="X235" i="13"/>
  <c r="R235" i="13"/>
  <c r="V235" i="13"/>
  <c r="S235" i="13"/>
  <c r="Y235" i="13" l="1"/>
  <c r="Z235" i="13" s="1"/>
  <c r="AA235" i="13" s="1"/>
  <c r="AB235" i="13" s="1"/>
  <c r="AC235" i="13" s="1"/>
  <c r="AP235" i="13" s="1"/>
  <c r="AR235" i="13" l="1"/>
  <c r="AV236" i="13"/>
  <c r="AQ236" i="13"/>
  <c r="P236" i="13" s="1"/>
  <c r="Q236" i="13" l="1"/>
  <c r="X236" i="13"/>
  <c r="R236" i="13"/>
  <c r="V236" i="13"/>
  <c r="T236" i="13"/>
  <c r="U236" i="13"/>
  <c r="S236" i="13"/>
  <c r="W236" i="13"/>
  <c r="Y236" i="13" l="1"/>
  <c r="Z236" i="13" s="1"/>
  <c r="AA236" i="13" s="1"/>
  <c r="AB236" i="13" s="1"/>
  <c r="AC236" i="13" s="1"/>
  <c r="AP236" i="13" s="1"/>
  <c r="AR236" i="13" l="1"/>
  <c r="AV237" i="13"/>
  <c r="AQ237" i="13"/>
  <c r="P237" i="13" s="1"/>
  <c r="R237" i="13" l="1"/>
  <c r="Q237" i="13"/>
  <c r="U237" i="13"/>
  <c r="V237" i="13"/>
  <c r="T237" i="13"/>
  <c r="S237" i="13"/>
  <c r="X237" i="13"/>
  <c r="W237" i="13"/>
  <c r="Y237" i="13" l="1"/>
  <c r="Z237" i="13" s="1"/>
  <c r="AA237" i="13" s="1"/>
  <c r="AB237" i="13" s="1"/>
  <c r="AC237" i="13" s="1"/>
  <c r="AP237" i="13" s="1"/>
  <c r="AR237" i="13" l="1"/>
  <c r="AV238" i="13"/>
  <c r="AQ238" i="13"/>
  <c r="P238" i="13" s="1"/>
  <c r="V238" i="13" l="1"/>
  <c r="U238" i="13"/>
  <c r="Q238" i="13"/>
  <c r="W238" i="13"/>
  <c r="T238" i="13"/>
  <c r="R238" i="13"/>
  <c r="X238" i="13"/>
  <c r="S238" i="13"/>
  <c r="Y238" i="13" l="1"/>
  <c r="Z238" i="13" s="1"/>
  <c r="AA238" i="13" s="1"/>
  <c r="AB238" i="13" s="1"/>
  <c r="AC238" i="13" s="1"/>
  <c r="AP238" i="13" s="1"/>
  <c r="AR238" i="13" s="1"/>
  <c r="AV239" i="13" l="1"/>
  <c r="AQ239" i="13"/>
  <c r="P239" i="13" s="1"/>
  <c r="X239" i="13"/>
  <c r="R239" i="13"/>
  <c r="Q239" i="13"/>
  <c r="S239" i="13"/>
  <c r="W239" i="13" l="1"/>
  <c r="V239" i="13"/>
  <c r="T239" i="13"/>
  <c r="U239" i="13"/>
  <c r="Y239" i="13"/>
  <c r="Z239" i="13" s="1"/>
  <c r="AA239" i="13" s="1"/>
  <c r="AB239" i="13" s="1"/>
  <c r="AC239" i="13" s="1"/>
  <c r="AP239" i="13" s="1"/>
  <c r="AR239" i="13" l="1"/>
  <c r="AV240" i="13"/>
  <c r="AQ240" i="13"/>
  <c r="P240" i="13" s="1"/>
  <c r="X240" i="13" l="1"/>
  <c r="Q240" i="13"/>
  <c r="W240" i="13"/>
  <c r="V240" i="13"/>
  <c r="U240" i="13"/>
  <c r="T240" i="13"/>
  <c r="R240" i="13"/>
  <c r="S240" i="13"/>
  <c r="Y240" i="13" l="1"/>
  <c r="Z240" i="13" s="1"/>
  <c r="AA240" i="13" s="1"/>
  <c r="AB240" i="13" s="1"/>
  <c r="AC240" i="13" s="1"/>
  <c r="AP240" i="13" s="1"/>
  <c r="AR240" i="13" l="1"/>
  <c r="AV241" i="13"/>
  <c r="AQ241" i="13"/>
  <c r="P241" i="13" s="1"/>
  <c r="R241" i="13" l="1"/>
  <c r="V241" i="13"/>
  <c r="S241" i="13"/>
  <c r="T241" i="13"/>
  <c r="X241" i="13"/>
  <c r="W241" i="13"/>
  <c r="U241" i="13"/>
  <c r="Q241" i="13"/>
  <c r="Y241" i="13" l="1"/>
  <c r="Z241" i="13" s="1"/>
  <c r="AA241" i="13" s="1"/>
  <c r="AB241" i="13" s="1"/>
  <c r="AC241" i="13" s="1"/>
  <c r="AP241" i="13" s="1"/>
  <c r="AR241" i="13" s="1"/>
  <c r="AV242" i="13" l="1"/>
  <c r="AQ242" i="13"/>
  <c r="V242" i="13" s="1"/>
  <c r="T242" i="13"/>
  <c r="W242" i="13"/>
  <c r="AP267" i="13"/>
  <c r="U242" i="13" l="1"/>
  <c r="X242" i="13"/>
  <c r="S242" i="13"/>
  <c r="P242" i="13"/>
  <c r="Q242" i="13"/>
  <c r="R242" i="13"/>
  <c r="Y242" i="13" s="1"/>
  <c r="Z242" i="13" s="1"/>
  <c r="AA242" i="13" s="1"/>
  <c r="AB242" i="13" s="1"/>
  <c r="AC242" i="13" s="1"/>
  <c r="AP242" i="13" s="1"/>
  <c r="AR242" i="13" l="1"/>
  <c r="AV243" i="13"/>
  <c r="AQ243" i="13"/>
  <c r="P243" i="13" s="1"/>
  <c r="T243" i="13" l="1"/>
  <c r="Q243" i="13"/>
  <c r="X243" i="13"/>
  <c r="V243" i="13"/>
  <c r="W243" i="13"/>
  <c r="U243" i="13"/>
  <c r="R243" i="13"/>
  <c r="S243" i="13"/>
  <c r="Y243" i="13" l="1"/>
  <c r="Z243" i="13" s="1"/>
  <c r="AA243" i="13" s="1"/>
  <c r="AB243" i="13" s="1"/>
  <c r="AC243" i="13" s="1"/>
  <c r="AP243" i="13" s="1"/>
  <c r="AR243" i="13" l="1"/>
  <c r="AQ244" i="13"/>
  <c r="P244" i="13" s="1"/>
  <c r="AV244" i="13"/>
  <c r="T244" i="13" l="1"/>
  <c r="S244" i="13"/>
  <c r="W244" i="13"/>
  <c r="R244" i="13"/>
  <c r="Y244" i="13" s="1"/>
  <c r="U244" i="13"/>
  <c r="Q244" i="13"/>
  <c r="V244" i="13"/>
  <c r="X244" i="13"/>
  <c r="AP258" i="13"/>
  <c r="Z244" i="13" l="1"/>
  <c r="AA244" i="13" s="1"/>
  <c r="AB244" i="13" s="1"/>
  <c r="AC244" i="13" s="1"/>
  <c r="AP244" i="13" s="1"/>
  <c r="AR244" i="13" s="1"/>
  <c r="AR258" i="13"/>
  <c r="AV245" i="13" l="1"/>
  <c r="AQ245" i="13"/>
  <c r="P245" i="13" s="1"/>
  <c r="X245" i="13"/>
  <c r="S245" i="13"/>
  <c r="R245" i="13"/>
  <c r="V245" i="13"/>
  <c r="U245" i="13"/>
  <c r="T245" i="13"/>
  <c r="Q245" i="13" l="1"/>
  <c r="W245" i="13"/>
  <c r="Y245" i="13"/>
  <c r="Z245" i="13" l="1"/>
  <c r="AA245" i="13" s="1"/>
  <c r="AB245" i="13" s="1"/>
  <c r="AC245" i="13" s="1"/>
  <c r="AP245" i="13" s="1"/>
  <c r="AV246" i="13" l="1"/>
  <c r="AV247" i="13" s="1"/>
  <c r="AR245" i="13"/>
  <c r="AQ246" i="13"/>
  <c r="P246" i="13" s="1"/>
  <c r="AR257" i="13" l="1"/>
  <c r="AR267" i="13"/>
  <c r="V246" i="13"/>
  <c r="T246" i="13"/>
  <c r="S246" i="13"/>
  <c r="U246" i="13"/>
  <c r="Q246" i="13"/>
  <c r="W246" i="13"/>
  <c r="AQ247" i="13"/>
  <c r="P247" i="13" s="1"/>
  <c r="X246" i="13"/>
  <c r="R246" i="13"/>
  <c r="Y246" i="13" l="1"/>
  <c r="Z246" i="13" s="1"/>
  <c r="AA246" i="13" s="1"/>
  <c r="AB246" i="13" s="1"/>
  <c r="AC246" i="13" s="1"/>
  <c r="V247" i="13"/>
  <c r="X247" i="13"/>
  <c r="W247" i="13"/>
  <c r="T247" i="13"/>
  <c r="R247" i="13"/>
  <c r="S247" i="13"/>
  <c r="U247" i="13"/>
  <c r="Q247" i="13"/>
  <c r="Y247" i="13" l="1"/>
  <c r="Z247" i="13" s="1"/>
  <c r="AA247" i="13" s="1"/>
  <c r="AB247" i="13" s="1"/>
  <c r="AC247" i="13" s="1"/>
  <c r="AP247" i="13" s="1"/>
  <c r="AP260" i="13"/>
  <c r="AR247" i="13" l="1"/>
  <c r="AV248" i="13"/>
  <c r="AV249" i="13" s="1"/>
  <c r="AV250" i="13" s="1"/>
  <c r="AQ248" i="13"/>
  <c r="P248" i="13" s="1"/>
  <c r="AR260" i="13"/>
  <c r="AQ249" i="13" l="1"/>
  <c r="P249" i="13" s="1"/>
  <c r="W248" i="13"/>
  <c r="V248" i="13"/>
  <c r="Q248" i="13"/>
  <c r="U248" i="13"/>
  <c r="S248" i="13"/>
  <c r="X248" i="13"/>
  <c r="R248" i="13"/>
  <c r="Y248" i="13" s="1"/>
  <c r="Z248" i="13" s="1"/>
  <c r="AA248" i="13" s="1"/>
  <c r="AB248" i="13" s="1"/>
  <c r="AC248" i="13" s="1"/>
  <c r="T248" i="13"/>
  <c r="T249" i="13" l="1"/>
  <c r="U249" i="13"/>
  <c r="S249" i="13"/>
  <c r="AQ250" i="13"/>
  <c r="P250" i="13" s="1"/>
  <c r="X249" i="13"/>
  <c r="Q249" i="13"/>
  <c r="W249" i="13"/>
  <c r="R249" i="13"/>
  <c r="V249" i="13"/>
  <c r="W250" i="13" l="1"/>
  <c r="V250" i="13"/>
  <c r="U250" i="13"/>
  <c r="R250" i="13"/>
  <c r="T250" i="13"/>
  <c r="S250" i="13"/>
  <c r="X250" i="13"/>
  <c r="Q250" i="13"/>
  <c r="Y249" i="13"/>
  <c r="Z249" i="13" s="1"/>
  <c r="AA249" i="13" s="1"/>
  <c r="AB249" i="13" s="1"/>
  <c r="AC249" i="13" s="1"/>
  <c r="Y250" i="13" l="1"/>
  <c r="Z250" i="13" s="1"/>
  <c r="AA250" i="13" s="1"/>
  <c r="AB250" i="13" s="1"/>
  <c r="AC250" i="13" s="1"/>
  <c r="AP250" i="13" s="1"/>
  <c r="AV251" i="13" l="1"/>
  <c r="AV252" i="13" s="1"/>
  <c r="AV253" i="13" s="1"/>
  <c r="AV254" i="13" s="1"/>
  <c r="AV255" i="13" s="1"/>
  <c r="AV256" i="13" s="1"/>
  <c r="AV257" i="13" s="1"/>
  <c r="AV258" i="13" s="1"/>
  <c r="AV259" i="13" s="1"/>
  <c r="AR250" i="13"/>
  <c r="AQ251" i="13"/>
  <c r="P251" i="13" s="1"/>
  <c r="AR255" i="13" l="1"/>
  <c r="Q251" i="13"/>
  <c r="X251" i="13"/>
  <c r="R251" i="13"/>
  <c r="W251" i="13"/>
  <c r="T251" i="13"/>
  <c r="S251" i="13"/>
  <c r="AQ252" i="13"/>
  <c r="P252" i="13" s="1"/>
  <c r="V251" i="13"/>
  <c r="U251" i="13"/>
  <c r="Y251" i="13" l="1"/>
  <c r="Z251" i="13" s="1"/>
  <c r="AA251" i="13" s="1"/>
  <c r="AB251" i="13" s="1"/>
  <c r="AC251" i="13" s="1"/>
  <c r="Q252" i="13"/>
  <c r="W252" i="13"/>
  <c r="AQ253" i="13"/>
  <c r="P253" i="13" s="1"/>
  <c r="S252" i="13"/>
  <c r="X252" i="13"/>
  <c r="T252" i="13"/>
  <c r="V252" i="13"/>
  <c r="U252" i="13"/>
  <c r="R252" i="13"/>
  <c r="AP272" i="13"/>
  <c r="Y252" i="13" l="1"/>
  <c r="AQ254" i="13"/>
  <c r="P254" i="13" s="1"/>
  <c r="T253" i="13"/>
  <c r="U253" i="13"/>
  <c r="R253" i="13"/>
  <c r="Q253" i="13"/>
  <c r="V253" i="13"/>
  <c r="S253" i="13"/>
  <c r="W253" i="13"/>
  <c r="X253" i="13"/>
  <c r="Z252" i="13"/>
  <c r="AA252" i="13" s="1"/>
  <c r="AB252" i="13" s="1"/>
  <c r="AC252" i="13" s="1"/>
  <c r="AR272" i="13"/>
  <c r="Y253" i="13" l="1"/>
  <c r="Z253" i="13" s="1"/>
  <c r="AA253" i="13" s="1"/>
  <c r="AB253" i="13" s="1"/>
  <c r="AC253" i="13" s="1"/>
  <c r="W254" i="13"/>
  <c r="T254" i="13"/>
  <c r="Q254" i="13"/>
  <c r="S254" i="13"/>
  <c r="R254" i="13"/>
  <c r="Y254" i="13" s="1"/>
  <c r="X254" i="13"/>
  <c r="AQ255" i="13"/>
  <c r="P255" i="13" s="1"/>
  <c r="V254" i="13"/>
  <c r="U254" i="13"/>
  <c r="Z254" i="13" l="1"/>
  <c r="AA254" i="13" s="1"/>
  <c r="AB254" i="13" s="1"/>
  <c r="AC254" i="13" s="1"/>
  <c r="R255" i="13"/>
  <c r="W255" i="13"/>
  <c r="X255" i="13"/>
  <c r="V255" i="13"/>
  <c r="Q255" i="13"/>
  <c r="S255" i="13"/>
  <c r="T255" i="13"/>
  <c r="AQ256" i="13"/>
  <c r="P256" i="13" s="1"/>
  <c r="U255" i="13"/>
  <c r="Y255" i="13" l="1"/>
  <c r="Z255" i="13" s="1"/>
  <c r="AA255" i="13" s="1"/>
  <c r="AB255" i="13" s="1"/>
  <c r="AC255" i="13" s="1"/>
  <c r="S256" i="13"/>
  <c r="T256" i="13"/>
  <c r="R256" i="13"/>
  <c r="Y256" i="13" s="1"/>
  <c r="U256" i="13"/>
  <c r="V256" i="13"/>
  <c r="AQ257" i="13"/>
  <c r="P257" i="13" s="1"/>
  <c r="Q256" i="13"/>
  <c r="W256" i="13"/>
  <c r="X256" i="13"/>
  <c r="AP273" i="13"/>
  <c r="Z256" i="13" l="1"/>
  <c r="AA256" i="13" s="1"/>
  <c r="AB256" i="13" s="1"/>
  <c r="AC256" i="13" s="1"/>
  <c r="T257" i="13"/>
  <c r="S257" i="13"/>
  <c r="W257" i="13"/>
  <c r="V257" i="13"/>
  <c r="Q257" i="13"/>
  <c r="AQ258" i="13"/>
  <c r="P258" i="13" s="1"/>
  <c r="X257" i="13"/>
  <c r="U257" i="13"/>
  <c r="R257" i="13"/>
  <c r="AR273" i="13"/>
  <c r="Y257" i="13" l="1"/>
  <c r="W258" i="13"/>
  <c r="V258" i="13"/>
  <c r="Q258" i="13"/>
  <c r="X258" i="13"/>
  <c r="U258" i="13"/>
  <c r="R258" i="13"/>
  <c r="S258" i="13"/>
  <c r="T258" i="13"/>
  <c r="AQ259" i="13"/>
  <c r="P259" i="13" s="1"/>
  <c r="Y258" i="13" l="1"/>
  <c r="W259" i="13"/>
  <c r="R259" i="13"/>
  <c r="Y259" i="13" s="1"/>
  <c r="X259" i="13"/>
  <c r="Q259" i="13"/>
  <c r="U259" i="13"/>
  <c r="T259" i="13"/>
  <c r="V259" i="13"/>
  <c r="S259" i="13"/>
  <c r="Z258" i="13"/>
  <c r="AA258" i="13" s="1"/>
  <c r="AB258" i="13" s="1"/>
  <c r="AC258" i="13" s="1"/>
  <c r="Z257" i="13"/>
  <c r="AA257" i="13" s="1"/>
  <c r="AB257" i="13" s="1"/>
  <c r="AC257" i="13" s="1"/>
  <c r="Z259" i="13" l="1"/>
  <c r="AA259" i="13" s="1"/>
  <c r="AB259" i="13" s="1"/>
  <c r="AC259" i="13" s="1"/>
  <c r="AP259" i="13" s="1"/>
  <c r="AR259" i="13" l="1"/>
  <c r="AR262" i="13" s="1"/>
  <c r="AV260" i="13"/>
  <c r="AV261" i="13" s="1"/>
  <c r="AV262" i="13" s="1"/>
  <c r="AV263" i="13" s="1"/>
  <c r="AQ260" i="13"/>
  <c r="P260" i="13" s="1"/>
  <c r="AP274" i="13"/>
  <c r="R260" i="13" l="1"/>
  <c r="T260" i="13"/>
  <c r="X260" i="13"/>
  <c r="V260" i="13"/>
  <c r="W260" i="13"/>
  <c r="S260" i="13"/>
  <c r="U260" i="13"/>
  <c r="Q260" i="13"/>
  <c r="AQ261" i="13"/>
  <c r="P261" i="13" s="1"/>
  <c r="AR274" i="13"/>
  <c r="Q261" i="13" l="1"/>
  <c r="AQ262" i="13"/>
  <c r="P262" i="13" s="1"/>
  <c r="R261" i="13"/>
  <c r="X261" i="13"/>
  <c r="V261" i="13"/>
  <c r="U261" i="13"/>
  <c r="W261" i="13"/>
  <c r="S261" i="13"/>
  <c r="T261" i="13"/>
  <c r="Y260" i="13"/>
  <c r="Z260" i="13" s="1"/>
  <c r="AA260" i="13" s="1"/>
  <c r="AB260" i="13" s="1"/>
  <c r="AC260" i="13" s="1"/>
  <c r="R262" i="13" l="1"/>
  <c r="U262" i="13"/>
  <c r="Q262" i="13"/>
  <c r="S262" i="13"/>
  <c r="T262" i="13"/>
  <c r="X262" i="13"/>
  <c r="V262" i="13"/>
  <c r="W262" i="13"/>
  <c r="AQ263" i="13"/>
  <c r="P263" i="13" s="1"/>
  <c r="Y261" i="13"/>
  <c r="Z261" i="13" s="1"/>
  <c r="AA261" i="13" s="1"/>
  <c r="AB261" i="13" s="1"/>
  <c r="AC261" i="13" s="1"/>
  <c r="T263" i="13" l="1"/>
  <c r="S263" i="13"/>
  <c r="R263" i="13"/>
  <c r="Y263" i="13" s="1"/>
  <c r="U263" i="13"/>
  <c r="Q263" i="13"/>
  <c r="V263" i="13"/>
  <c r="W263" i="13"/>
  <c r="X263" i="13"/>
  <c r="Y262" i="13"/>
  <c r="Z262" i="13" s="1"/>
  <c r="AA262" i="13" s="1"/>
  <c r="AB262" i="13" s="1"/>
  <c r="AC262" i="13" s="1"/>
  <c r="Z263" i="13" l="1"/>
  <c r="AA263" i="13" s="1"/>
  <c r="AB263" i="13" s="1"/>
  <c r="AC263" i="13" s="1"/>
  <c r="AP263" i="13" s="1"/>
  <c r="AR263" i="13" l="1"/>
  <c r="AV264" i="13"/>
  <c r="AQ264" i="13"/>
  <c r="P264" i="13" s="1"/>
  <c r="R264" i="13" l="1"/>
  <c r="S264" i="13"/>
  <c r="X264" i="13"/>
  <c r="W264" i="13"/>
  <c r="V264" i="13"/>
  <c r="T264" i="13"/>
  <c r="U264" i="13"/>
  <c r="Q264" i="13"/>
  <c r="AP276" i="13"/>
  <c r="Y264" i="13" l="1"/>
  <c r="Z264" i="13" s="1"/>
  <c r="AA264" i="13" s="1"/>
  <c r="AB264" i="13" s="1"/>
  <c r="AC264" i="13" s="1"/>
  <c r="AP264" i="13" s="1"/>
  <c r="AR276" i="13"/>
  <c r="AR264" i="13" l="1"/>
  <c r="AV265" i="13"/>
  <c r="AQ265" i="13"/>
  <c r="P265" i="13" s="1"/>
  <c r="W265" i="13" l="1"/>
  <c r="T265" i="13"/>
  <c r="U265" i="13"/>
  <c r="X265" i="13"/>
  <c r="V265" i="13"/>
  <c r="Q265" i="13"/>
  <c r="R265" i="13"/>
  <c r="S265" i="13"/>
  <c r="Y265" i="13" l="1"/>
  <c r="Z265" i="13" s="1"/>
  <c r="AA265" i="13" s="1"/>
  <c r="AB265" i="13" s="1"/>
  <c r="AC265" i="13" s="1"/>
  <c r="AP265" i="13" s="1"/>
  <c r="AR265" i="13" s="1"/>
  <c r="AV266" i="13" l="1"/>
  <c r="AQ266" i="13"/>
  <c r="P266" i="13" s="1"/>
  <c r="T266" i="13"/>
  <c r="W266" i="13"/>
  <c r="S266" i="13"/>
  <c r="U266" i="13"/>
  <c r="Q266" i="13"/>
  <c r="AP277" i="13"/>
  <c r="X266" i="13" l="1"/>
  <c r="V266" i="13"/>
  <c r="R266" i="13"/>
  <c r="Y266" i="13" s="1"/>
  <c r="Z266" i="13" s="1"/>
  <c r="AA266" i="13" s="1"/>
  <c r="AB266" i="13" s="1"/>
  <c r="AC266" i="13" s="1"/>
  <c r="AP266" i="13" s="1"/>
  <c r="AR266" i="13" s="1"/>
  <c r="AR277" i="13"/>
  <c r="AV267" i="13" l="1"/>
  <c r="AV268" i="13" s="1"/>
  <c r="AQ267" i="13"/>
  <c r="P267" i="13" s="1"/>
  <c r="Q267" i="13"/>
  <c r="V267" i="13"/>
  <c r="U267" i="13"/>
  <c r="T267" i="13"/>
  <c r="R267" i="13" l="1"/>
  <c r="X267" i="13"/>
  <c r="W267" i="13"/>
  <c r="S267" i="13"/>
  <c r="Y267" i="13" s="1"/>
  <c r="Z267" i="13" s="1"/>
  <c r="AA267" i="13" s="1"/>
  <c r="AB267" i="13" s="1"/>
  <c r="AC267" i="13" s="1"/>
  <c r="AQ268" i="13"/>
  <c r="P268" i="13" s="1"/>
  <c r="R268" i="13"/>
  <c r="W268" i="13"/>
  <c r="X268" i="13" l="1"/>
  <c r="V268" i="13"/>
  <c r="S268" i="13"/>
  <c r="T268" i="13"/>
  <c r="Q268" i="13"/>
  <c r="U268" i="13"/>
  <c r="Y268" i="13"/>
  <c r="Z268" i="13" l="1"/>
  <c r="AA268" i="13" s="1"/>
  <c r="AB268" i="13" s="1"/>
  <c r="AC268" i="13" s="1"/>
  <c r="AP268" i="13" s="1"/>
  <c r="AV269" i="13" s="1"/>
  <c r="AP278" i="13"/>
  <c r="AQ269" i="13" l="1"/>
  <c r="P269" i="13" s="1"/>
  <c r="AR268" i="13"/>
  <c r="T269" i="13"/>
  <c r="U269" i="13"/>
  <c r="W269" i="13"/>
  <c r="R269" i="13"/>
  <c r="Q269" i="13"/>
  <c r="S269" i="13"/>
  <c r="X269" i="13"/>
  <c r="V269" i="13"/>
  <c r="AR278" i="13"/>
  <c r="Y269" i="13" l="1"/>
  <c r="Z269" i="13" s="1"/>
  <c r="AA269" i="13" s="1"/>
  <c r="AB269" i="13" s="1"/>
  <c r="AC269" i="13" s="1"/>
  <c r="AP269" i="13" s="1"/>
  <c r="AV270" i="13" l="1"/>
  <c r="AR269" i="13"/>
  <c r="AQ270" i="13"/>
  <c r="P270" i="13" s="1"/>
  <c r="Q270" i="13" l="1"/>
  <c r="T270" i="13"/>
  <c r="S270" i="13"/>
  <c r="V270" i="13"/>
  <c r="U270" i="13"/>
  <c r="W270" i="13"/>
  <c r="R270" i="13"/>
  <c r="Y270" i="13" s="1"/>
  <c r="X270" i="13"/>
  <c r="Z270" i="13" l="1"/>
  <c r="AA270" i="13" s="1"/>
  <c r="AB270" i="13" s="1"/>
  <c r="AC270" i="13" s="1"/>
  <c r="AP270" i="13" s="1"/>
  <c r="AR270" i="13" l="1"/>
  <c r="AV271" i="13"/>
  <c r="AQ271" i="13"/>
  <c r="P271" i="13" s="1"/>
  <c r="W271" i="13" l="1"/>
  <c r="S271" i="13"/>
  <c r="V271" i="13"/>
  <c r="X271" i="13"/>
  <c r="R271" i="13"/>
  <c r="Y271" i="13" s="1"/>
  <c r="Q271" i="13"/>
  <c r="U271" i="13"/>
  <c r="T271" i="13"/>
  <c r="Z271" i="13" l="1"/>
  <c r="AA271" i="13" s="1"/>
  <c r="AB271" i="13" s="1"/>
  <c r="AC271" i="13" s="1"/>
  <c r="AP271" i="13" s="1"/>
  <c r="AP280" i="13"/>
  <c r="AV272" i="13" l="1"/>
  <c r="AV273" i="13" s="1"/>
  <c r="AV274" i="13" s="1"/>
  <c r="AV275" i="13" s="1"/>
  <c r="AR271" i="13"/>
  <c r="AQ272" i="13"/>
  <c r="P272" i="13" s="1"/>
  <c r="AR280" i="13"/>
  <c r="R272" i="13" l="1"/>
  <c r="U272" i="13"/>
  <c r="S272" i="13"/>
  <c r="V272" i="13"/>
  <c r="X272" i="13"/>
  <c r="T272" i="13"/>
  <c r="Q272" i="13"/>
  <c r="AQ273" i="13"/>
  <c r="P273" i="13" s="1"/>
  <c r="W272" i="13"/>
  <c r="X273" i="13" l="1"/>
  <c r="Q273" i="13"/>
  <c r="U273" i="13"/>
  <c r="U274" i="13" s="1"/>
  <c r="S273" i="13"/>
  <c r="S274" i="13" s="1"/>
  <c r="W273" i="13"/>
  <c r="V273" i="13"/>
  <c r="V274" i="13" s="1"/>
  <c r="R273" i="13"/>
  <c r="Y273" i="13" s="1"/>
  <c r="T273" i="13"/>
  <c r="T274" i="13" s="1"/>
  <c r="AQ274" i="13"/>
  <c r="P274" i="13" s="1"/>
  <c r="Y272" i="13"/>
  <c r="Z272" i="13" s="1"/>
  <c r="AA272" i="13" s="1"/>
  <c r="AB272" i="13" s="1"/>
  <c r="AC272" i="13" s="1"/>
  <c r="Z273" i="13" l="1"/>
  <c r="AA273" i="13" s="1"/>
  <c r="AB273" i="13" s="1"/>
  <c r="AC273" i="13" s="1"/>
  <c r="Q274" i="13"/>
  <c r="AQ275" i="13"/>
  <c r="P275" i="13" s="1"/>
  <c r="R274" i="13"/>
  <c r="Y274" i="13" s="1"/>
  <c r="Z274" i="13" s="1"/>
  <c r="AA274" i="13" s="1"/>
  <c r="AB274" i="13" s="1"/>
  <c r="AC274" i="13" s="1"/>
  <c r="W274" i="13"/>
  <c r="X274" i="13"/>
  <c r="T275" i="13" l="1"/>
  <c r="V275" i="13"/>
  <c r="X275" i="13"/>
  <c r="R275" i="13"/>
  <c r="S275" i="13"/>
  <c r="W275" i="13"/>
  <c r="U275" i="13"/>
  <c r="Q275" i="13"/>
  <c r="Y275" i="13" l="1"/>
  <c r="Z275" i="13" l="1"/>
  <c r="AA275" i="13" s="1"/>
  <c r="AB275" i="13" s="1"/>
  <c r="AP275" i="13" s="1"/>
  <c r="AC275" i="13" l="1"/>
  <c r="AR275" i="13"/>
  <c r="AV276" i="13"/>
  <c r="AV277" i="13" s="1"/>
  <c r="AV278" i="13" s="1"/>
  <c r="AV279" i="13" s="1"/>
  <c r="AQ276" i="13"/>
  <c r="P276" i="13" s="1"/>
  <c r="X276" i="13" l="1"/>
  <c r="U276" i="13"/>
  <c r="V276" i="13"/>
  <c r="AQ277" i="13"/>
  <c r="P277" i="13" s="1"/>
  <c r="S276" i="13"/>
  <c r="W276" i="13"/>
  <c r="T276" i="13"/>
  <c r="R276" i="13"/>
  <c r="Y276" i="13" s="1"/>
  <c r="Z276" i="13" s="1"/>
  <c r="AA276" i="13" s="1"/>
  <c r="AB276" i="13" s="1"/>
  <c r="AC276" i="13" s="1"/>
  <c r="Q276" i="13"/>
  <c r="AP282" i="13"/>
  <c r="T277" i="13" l="1"/>
  <c r="W277" i="13"/>
  <c r="S277" i="13"/>
  <c r="X277" i="13"/>
  <c r="V277" i="13"/>
  <c r="R277" i="13"/>
  <c r="Y277" i="13" s="1"/>
  <c r="AQ278" i="13"/>
  <c r="P278" i="13" s="1"/>
  <c r="U277" i="13"/>
  <c r="Q277" i="13"/>
  <c r="AR282" i="13"/>
  <c r="Z277" i="13" l="1"/>
  <c r="AA277" i="13" s="1"/>
  <c r="AB277" i="13" s="1"/>
  <c r="AC277" i="13" s="1"/>
  <c r="X278" i="13"/>
  <c r="V278" i="13"/>
  <c r="AQ279" i="13"/>
  <c r="P279" i="13" s="1"/>
  <c r="S278" i="13"/>
  <c r="T278" i="13"/>
  <c r="W278" i="13"/>
  <c r="Q278" i="13"/>
  <c r="R278" i="13"/>
  <c r="U278" i="13"/>
  <c r="Y278" i="13" l="1"/>
  <c r="Z278" i="13" s="1"/>
  <c r="AA278" i="13" s="1"/>
  <c r="AB278" i="13" s="1"/>
  <c r="AC278" i="13" s="1"/>
  <c r="S279" i="13"/>
  <c r="T279" i="13"/>
  <c r="U279" i="13"/>
  <c r="W279" i="13"/>
  <c r="Q279" i="13"/>
  <c r="R279" i="13"/>
  <c r="Y279" i="13" s="1"/>
  <c r="V279" i="13"/>
  <c r="X279" i="13"/>
  <c r="Z279" i="13" l="1"/>
  <c r="AA279" i="13" s="1"/>
  <c r="AB279" i="13" s="1"/>
  <c r="AP279" i="13" s="1"/>
  <c r="AP283" i="13"/>
  <c r="AC279" i="13" l="1"/>
  <c r="AV280" i="13"/>
  <c r="AV281" i="13" s="1"/>
  <c r="AR279" i="13"/>
  <c r="AQ280" i="13"/>
  <c r="P280" i="13" s="1"/>
  <c r="AR283" i="13"/>
  <c r="R280" i="13" l="1"/>
  <c r="AQ281" i="13"/>
  <c r="P281" i="13" s="1"/>
  <c r="U280" i="13"/>
  <c r="X280" i="13"/>
  <c r="Q280" i="13"/>
  <c r="W280" i="13"/>
  <c r="S280" i="13"/>
  <c r="T280" i="13"/>
  <c r="V280" i="13"/>
  <c r="S281" i="13" l="1"/>
  <c r="Q281" i="13"/>
  <c r="W281" i="13"/>
  <c r="U281" i="13"/>
  <c r="X281" i="13"/>
  <c r="V281" i="13"/>
  <c r="R281" i="13"/>
  <c r="Y281" i="13" s="1"/>
  <c r="T281" i="13"/>
  <c r="Y280" i="13"/>
  <c r="Z280" i="13" s="1"/>
  <c r="AA280" i="13" s="1"/>
  <c r="AB280" i="13" s="1"/>
  <c r="AC280" i="13" s="1"/>
  <c r="Z281" i="13" l="1"/>
  <c r="AA281" i="13" s="1"/>
  <c r="AB281" i="13" s="1"/>
  <c r="AC281" i="13" s="1"/>
  <c r="AP281" i="13" s="1"/>
  <c r="AP284" i="13"/>
  <c r="AV282" i="13" l="1"/>
  <c r="AV283" i="13" s="1"/>
  <c r="AV284" i="13" s="1"/>
  <c r="AR281" i="13"/>
  <c r="AQ282" i="13"/>
  <c r="P282" i="13" s="1"/>
  <c r="AR284" i="13"/>
  <c r="AV285" i="13"/>
  <c r="Q282" i="13" l="1"/>
  <c r="V282" i="13"/>
  <c r="S282" i="13"/>
  <c r="AQ283" i="13"/>
  <c r="P283" i="13" s="1"/>
  <c r="X282" i="13"/>
  <c r="W282" i="13"/>
  <c r="T282" i="13"/>
  <c r="U282" i="13"/>
  <c r="R282" i="13"/>
  <c r="R283" i="13" l="1"/>
  <c r="W283" i="13"/>
  <c r="Q283" i="13"/>
  <c r="V283" i="13"/>
  <c r="T283" i="13"/>
  <c r="S283" i="13"/>
  <c r="X283" i="13"/>
  <c r="AQ284" i="13"/>
  <c r="P284" i="13" s="1"/>
  <c r="U283" i="13"/>
  <c r="Y282" i="13"/>
  <c r="V284" i="13" l="1"/>
  <c r="U284" i="13"/>
  <c r="R284" i="13"/>
  <c r="S284" i="13"/>
  <c r="X284" i="13"/>
  <c r="W284" i="13"/>
  <c r="Q284" i="13"/>
  <c r="T284" i="13"/>
  <c r="AQ285" i="13"/>
  <c r="P285" i="13" s="1"/>
  <c r="Z282" i="13"/>
  <c r="AA282" i="13" s="1"/>
  <c r="AB282" i="13" s="1"/>
  <c r="AC282" i="13" s="1"/>
  <c r="Y283" i="13"/>
  <c r="Z283" i="13" s="1"/>
  <c r="AA283" i="13" s="1"/>
  <c r="AB283" i="13" s="1"/>
  <c r="AC283" i="13" s="1"/>
  <c r="Y284" i="13" l="1"/>
  <c r="Z284" i="13" s="1"/>
  <c r="AA284" i="13" s="1"/>
  <c r="AB284" i="13" s="1"/>
  <c r="AC284" i="13" s="1"/>
  <c r="W285" i="13"/>
  <c r="T285" i="13"/>
  <c r="S285" i="13"/>
  <c r="R285" i="13"/>
  <c r="Y285" i="13" s="1"/>
  <c r="Q285" i="13"/>
  <c r="V285" i="13"/>
  <c r="U285" i="13"/>
  <c r="X285" i="13"/>
  <c r="Z285" i="13" l="1"/>
  <c r="AA285" i="13" s="1"/>
  <c r="AB285" i="13" s="1"/>
  <c r="AC285" i="13" s="1"/>
  <c r="AP285" i="13" s="1"/>
  <c r="AV286" i="13" l="1"/>
  <c r="AR285" i="13"/>
  <c r="AQ286" i="13"/>
  <c r="P286" i="13" s="1"/>
  <c r="X286" i="13" l="1"/>
  <c r="S286" i="13"/>
  <c r="T286" i="13"/>
  <c r="R286" i="13"/>
  <c r="Y286" i="13" s="1"/>
  <c r="W286" i="13"/>
  <c r="U286" i="13"/>
  <c r="Q286" i="13"/>
  <c r="V286" i="13"/>
  <c r="Z286" i="13" l="1"/>
  <c r="AA286" i="13" s="1"/>
  <c r="AB286" i="13" s="1"/>
  <c r="AC286" i="13" s="1"/>
  <c r="AP286" i="13" s="1"/>
  <c r="AV287" i="13" s="1"/>
  <c r="AQ287" i="13" l="1"/>
  <c r="AR286" i="13"/>
  <c r="R287" i="13"/>
  <c r="P287" i="13"/>
  <c r="X287" i="13"/>
  <c r="W287" i="13"/>
  <c r="V287" i="13"/>
  <c r="S287" i="13"/>
  <c r="Y287" i="13" s="1"/>
  <c r="Q287" i="13"/>
  <c r="U287" i="13"/>
  <c r="T287" i="13"/>
  <c r="Z287" i="13" l="1"/>
  <c r="AA287" i="13" s="1"/>
  <c r="AB287" i="13" s="1"/>
  <c r="AC287" i="13" l="1"/>
  <c r="AP287" i="13" s="1"/>
  <c r="AV288" i="13" l="1"/>
  <c r="AR287" i="13"/>
  <c r="AQ288" i="13"/>
  <c r="V288" i="13" l="1"/>
  <c r="P288" i="13"/>
  <c r="R288" i="13"/>
  <c r="S288" i="13"/>
  <c r="X288" i="13"/>
  <c r="Q288" i="13"/>
  <c r="T288" i="13"/>
  <c r="W288" i="13"/>
  <c r="U288" i="13"/>
  <c r="Y288" i="13" l="1"/>
  <c r="Z288" i="13"/>
  <c r="AA288" i="13" s="1"/>
  <c r="AB288" i="13" s="1"/>
  <c r="AC288" i="13" l="1"/>
  <c r="AP288" i="13"/>
  <c r="AV289" i="13" l="1"/>
  <c r="AQ289" i="13"/>
  <c r="P289" i="13" s="1"/>
  <c r="AR288" i="13"/>
  <c r="X289" i="13" l="1"/>
  <c r="Q289" i="13"/>
  <c r="S289" i="13"/>
  <c r="T289" i="13"/>
  <c r="W289" i="13"/>
  <c r="R289" i="13"/>
  <c r="V289" i="13"/>
  <c r="U289" i="13"/>
  <c r="Y289" i="13" l="1"/>
  <c r="Z289" i="13" s="1"/>
  <c r="AA289" i="13" s="1"/>
  <c r="AB289" i="13" s="1"/>
  <c r="AC289" i="13" l="1"/>
  <c r="AP289" i="13" l="1"/>
  <c r="AV290" i="13" l="1"/>
  <c r="AQ290" i="13"/>
  <c r="AR289" i="13"/>
  <c r="X290" i="13" l="1"/>
  <c r="P290" i="13"/>
  <c r="T290" i="13"/>
  <c r="Q290" i="13"/>
  <c r="U290" i="13"/>
  <c r="V290" i="13"/>
  <c r="W290" i="13"/>
  <c r="S290" i="13"/>
  <c r="R290" i="13"/>
  <c r="Y290" i="13" l="1"/>
  <c r="Z290" i="13" s="1"/>
  <c r="AA290" i="13" s="1"/>
  <c r="AB290" i="13" s="1"/>
  <c r="AC290" i="13" s="1"/>
  <c r="AP290" i="13" l="1"/>
  <c r="AR290" i="13" l="1"/>
  <c r="AQ291" i="13"/>
  <c r="AV291" i="13"/>
  <c r="R291" i="13" l="1"/>
  <c r="P291" i="13"/>
  <c r="S291" i="13"/>
  <c r="Y291" i="13" s="1"/>
  <c r="U291" i="13"/>
  <c r="Q291" i="13"/>
  <c r="X291" i="13"/>
  <c r="T291" i="13"/>
  <c r="V291" i="13"/>
  <c r="W291" i="13"/>
  <c r="Z291" i="13" l="1"/>
  <c r="AA291" i="13" s="1"/>
  <c r="AB291" i="13" s="1"/>
  <c r="AC291" i="13" s="1"/>
  <c r="AP291" i="13" l="1"/>
  <c r="AR291" i="13" l="1"/>
  <c r="AQ292" i="13"/>
  <c r="AV292" i="13"/>
  <c r="W292" i="13" l="1"/>
  <c r="P292" i="13"/>
  <c r="R292" i="13"/>
  <c r="S292" i="13"/>
  <c r="V292" i="13"/>
  <c r="T292" i="13"/>
  <c r="Q292" i="13"/>
  <c r="X292" i="13"/>
  <c r="U292" i="13"/>
  <c r="Y292" i="13" l="1"/>
  <c r="Z292" i="13"/>
  <c r="AA292" i="13" s="1"/>
  <c r="AB292" i="13" s="1"/>
  <c r="AC292" i="13" s="1"/>
  <c r="AP292" i="13" l="1"/>
  <c r="AR292" i="13" l="1"/>
  <c r="AV293" i="13"/>
  <c r="AQ293" i="13"/>
  <c r="W293" i="13" l="1"/>
  <c r="P293" i="13"/>
  <c r="S293" i="13"/>
  <c r="U293" i="13"/>
  <c r="X293" i="13"/>
  <c r="R293" i="13"/>
  <c r="V293" i="13"/>
  <c r="T293" i="13"/>
  <c r="Q293" i="13"/>
  <c r="Y293" i="13" l="1"/>
  <c r="Z293" i="13" s="1"/>
  <c r="AA293" i="13" s="1"/>
  <c r="AB293" i="13" s="1"/>
  <c r="AC293" i="13" l="1"/>
  <c r="AP293" i="13" s="1"/>
  <c r="AV294" i="13" l="1"/>
  <c r="AQ294" i="13"/>
  <c r="AR293" i="13"/>
  <c r="T294" i="13" l="1"/>
  <c r="P294" i="13"/>
  <c r="U294" i="13"/>
  <c r="V294" i="13"/>
  <c r="S294" i="13"/>
  <c r="R294" i="13"/>
  <c r="X294" i="13"/>
  <c r="Q294" i="13"/>
  <c r="W294" i="13"/>
  <c r="Y294" i="13" l="1"/>
  <c r="Z294" i="13"/>
  <c r="AA294" i="13" s="1"/>
  <c r="AB294" i="13" s="1"/>
  <c r="AC294" i="13" s="1"/>
  <c r="AP294" i="13" l="1"/>
  <c r="AV295" i="13" l="1"/>
  <c r="AR294" i="13"/>
  <c r="AQ295" i="13"/>
  <c r="P295" i="13" s="1"/>
  <c r="U295" i="13" l="1"/>
  <c r="T295" i="13"/>
  <c r="R295" i="13"/>
  <c r="W295" i="13"/>
  <c r="Q295" i="13"/>
  <c r="V295" i="13"/>
  <c r="X295" i="13"/>
  <c r="S295" i="13"/>
  <c r="Y295" i="13" l="1"/>
  <c r="Z295" i="13" s="1"/>
  <c r="AA295" i="13" s="1"/>
  <c r="AB295" i="13" s="1"/>
  <c r="AC295" i="13" l="1"/>
  <c r="AP295" i="13" s="1"/>
  <c r="AV296" i="13" l="1"/>
  <c r="AR295" i="13"/>
  <c r="AQ296" i="13"/>
  <c r="P296" i="13" s="1"/>
  <c r="V296" i="13" l="1"/>
  <c r="S296" i="13"/>
  <c r="T296" i="13"/>
  <c r="X296" i="13"/>
  <c r="W296" i="13"/>
  <c r="U296" i="13"/>
  <c r="R296" i="13"/>
  <c r="Q296" i="13"/>
  <c r="Y296" i="13" l="1"/>
  <c r="Z296" i="13" s="1"/>
  <c r="AA296" i="13" s="1"/>
  <c r="AB296" i="13" s="1"/>
  <c r="AC296" i="13" l="1"/>
  <c r="AP296" i="13"/>
  <c r="AV297" i="13" l="1"/>
  <c r="AR296" i="13"/>
  <c r="AQ297" i="13"/>
  <c r="P297" i="13" s="1"/>
  <c r="V297" i="13" l="1"/>
  <c r="U297" i="13"/>
  <c r="X297" i="13"/>
  <c r="Q297" i="13"/>
  <c r="S297" i="13"/>
  <c r="R297" i="13"/>
  <c r="T297" i="13"/>
  <c r="W297" i="13"/>
  <c r="Y297" i="13" l="1"/>
  <c r="Z297" i="13" s="1"/>
  <c r="AA297" i="13" s="1"/>
  <c r="AB297" i="13" s="1"/>
  <c r="AC297" i="13" s="1"/>
  <c r="AP297" i="13" l="1"/>
  <c r="AV298" i="13" l="1"/>
  <c r="AR297" i="13"/>
  <c r="AQ298" i="13"/>
  <c r="P298" i="13" s="1"/>
  <c r="V298" i="13" l="1"/>
  <c r="Q298" i="13"/>
  <c r="T298" i="13"/>
  <c r="X298" i="13"/>
  <c r="R298" i="13"/>
  <c r="W298" i="13"/>
  <c r="U298" i="13"/>
  <c r="S298" i="13"/>
  <c r="Y298" i="13" l="1"/>
  <c r="Z298" i="13" l="1"/>
  <c r="AA298" i="13" s="1"/>
  <c r="AB298" i="13" s="1"/>
  <c r="AC298" i="13" s="1"/>
  <c r="AP298" i="13" l="1"/>
  <c r="AV299" i="13" l="1"/>
  <c r="AR298" i="13"/>
  <c r="AQ299" i="13"/>
  <c r="P299" i="13" s="1"/>
  <c r="Q299" i="13" l="1"/>
  <c r="S299" i="13"/>
  <c r="V299" i="13"/>
  <c r="T299" i="13"/>
  <c r="W299" i="13"/>
  <c r="X299" i="13"/>
  <c r="R299" i="13"/>
  <c r="U299" i="13"/>
  <c r="Y299" i="13" l="1"/>
  <c r="Z299" i="13" l="1"/>
  <c r="AA299" i="13" s="1"/>
  <c r="AB299" i="13" s="1"/>
  <c r="AC299" i="13" s="1"/>
  <c r="AP299" i="13" l="1"/>
  <c r="AV300" i="13" l="1"/>
  <c r="AR299" i="13"/>
  <c r="AQ300" i="13"/>
  <c r="P300" i="13" s="1"/>
  <c r="W300" i="13" l="1"/>
  <c r="Q300" i="13"/>
  <c r="X300" i="13"/>
  <c r="U300" i="13"/>
  <c r="V300" i="13"/>
  <c r="T300" i="13"/>
  <c r="R300" i="13"/>
  <c r="S300" i="13"/>
  <c r="Y300" i="13" l="1"/>
  <c r="Z300" i="13" l="1"/>
  <c r="AA300" i="13" s="1"/>
  <c r="AB300" i="13" s="1"/>
  <c r="AC300" i="13" s="1"/>
  <c r="AP300" i="13" l="1"/>
  <c r="AV301" i="13" l="1"/>
  <c r="AR300" i="13"/>
  <c r="AQ301" i="13"/>
  <c r="P301" i="13" s="1"/>
  <c r="V301" i="13" l="1"/>
  <c r="Q301" i="13"/>
  <c r="S301" i="13"/>
  <c r="R301" i="13"/>
  <c r="X301" i="13"/>
  <c r="U301" i="13"/>
  <c r="W301" i="13"/>
  <c r="T301" i="13"/>
  <c r="Y301" i="13" l="1"/>
  <c r="Z301" i="13" s="1"/>
  <c r="AA301" i="13" s="1"/>
  <c r="AB301" i="13" s="1"/>
  <c r="AC301" i="13" l="1"/>
  <c r="AP301" i="13" s="1"/>
  <c r="AR301" i="13" l="1"/>
  <c r="AV302" i="13"/>
  <c r="AQ302" i="13"/>
  <c r="P302" i="13" s="1"/>
  <c r="V302" i="13" l="1"/>
  <c r="R302" i="13"/>
  <c r="S302" i="13"/>
  <c r="Q302" i="13"/>
  <c r="T302" i="13"/>
  <c r="U302" i="13"/>
  <c r="W302" i="13"/>
  <c r="X302" i="13"/>
  <c r="Y302" i="13" l="1"/>
  <c r="Z302" i="13" s="1"/>
  <c r="AA302" i="13" s="1"/>
  <c r="AB302" i="13" s="1"/>
  <c r="AC302" i="13" s="1"/>
  <c r="AP302" i="13" s="1"/>
  <c r="AR302" i="13" l="1"/>
  <c r="AV303" i="13"/>
  <c r="AQ303" i="13"/>
  <c r="P303" i="13" s="1"/>
  <c r="U303" i="13" l="1"/>
  <c r="R303" i="13"/>
  <c r="V303" i="13"/>
  <c r="W303" i="13"/>
  <c r="Q303" i="13"/>
  <c r="X303" i="13"/>
  <c r="T303" i="13"/>
  <c r="S303" i="13"/>
  <c r="Y303" i="13" l="1"/>
  <c r="Z303" i="13"/>
  <c r="AA303" i="13" s="1"/>
  <c r="AB303" i="13" s="1"/>
  <c r="AC303" i="13" s="1"/>
  <c r="AP303" i="13" s="1"/>
  <c r="AR303" i="13" l="1"/>
  <c r="AQ304" i="13"/>
  <c r="P304" i="13" s="1"/>
  <c r="AV304" i="13"/>
  <c r="R304" i="13" l="1"/>
  <c r="W304" i="13"/>
  <c r="X304" i="13"/>
  <c r="T304" i="13"/>
  <c r="Q304" i="13"/>
  <c r="V304" i="13"/>
  <c r="S304" i="13"/>
  <c r="U304" i="13"/>
  <c r="Y304" i="13" l="1"/>
  <c r="Z304" i="13" s="1"/>
  <c r="AA304" i="13" s="1"/>
  <c r="AB304" i="13" s="1"/>
  <c r="AC304" i="13" s="1"/>
  <c r="AP304" i="13" s="1"/>
  <c r="AR304" i="13" s="1"/>
  <c r="AV305" i="13" l="1"/>
  <c r="AQ305" i="13"/>
  <c r="Q305" i="13" s="1"/>
  <c r="U305" i="13"/>
  <c r="W305" i="13"/>
  <c r="S305" i="13"/>
  <c r="X305" i="13" l="1"/>
  <c r="R305" i="13"/>
  <c r="T305" i="13"/>
  <c r="P305" i="13"/>
  <c r="V305" i="13"/>
  <c r="Y305" i="13"/>
  <c r="Z305" i="13" l="1"/>
  <c r="AA305" i="13" s="1"/>
  <c r="AB305" i="13" s="1"/>
  <c r="AC305" i="13" s="1"/>
  <c r="AP305" i="13" s="1"/>
  <c r="AR305" i="13" l="1"/>
  <c r="AV306" i="13"/>
  <c r="AQ306" i="13"/>
  <c r="P306" i="13" s="1"/>
  <c r="R306" i="13" l="1"/>
  <c r="X306" i="13"/>
  <c r="V306" i="13"/>
  <c r="U306" i="13"/>
  <c r="T306" i="13"/>
  <c r="S306" i="13"/>
  <c r="Q306" i="13"/>
  <c r="W306" i="13"/>
  <c r="Y306" i="13" l="1"/>
  <c r="Z306" i="13"/>
  <c r="AA306" i="13" s="1"/>
  <c r="AB306" i="13" s="1"/>
  <c r="AC306" i="13" s="1"/>
  <c r="AP306" i="13" l="1"/>
  <c r="AR306" i="13" l="1"/>
  <c r="AV307" i="13"/>
  <c r="AQ307" i="13"/>
  <c r="P307" i="13" s="1"/>
  <c r="X307" i="13" l="1"/>
  <c r="U307" i="13"/>
  <c r="Q307" i="13"/>
  <c r="S307" i="13"/>
  <c r="W307" i="13"/>
  <c r="R307" i="13"/>
  <c r="T307" i="13"/>
  <c r="V307" i="13"/>
  <c r="Y307" i="13" l="1"/>
  <c r="Z307" i="13" l="1"/>
  <c r="AA307" i="13" s="1"/>
  <c r="AB307" i="13" s="1"/>
  <c r="AC307" i="13" s="1"/>
  <c r="AP307" i="13" s="1"/>
  <c r="AR307" i="13" l="1"/>
  <c r="AV308" i="13"/>
  <c r="AQ308" i="13"/>
  <c r="P308" i="13" s="1"/>
  <c r="W308" i="13" l="1"/>
  <c r="T308" i="13"/>
  <c r="R308" i="13"/>
  <c r="S308" i="13"/>
  <c r="X308" i="13"/>
  <c r="U308" i="13"/>
  <c r="V308" i="13"/>
  <c r="Q308" i="13"/>
  <c r="Y308" i="13" l="1"/>
  <c r="Z308" i="13" s="1"/>
  <c r="AA308" i="13" s="1"/>
  <c r="AB308" i="13" s="1"/>
  <c r="AC308" i="13" s="1"/>
  <c r="AP308" i="13" s="1"/>
  <c r="AV309" i="13" l="1"/>
  <c r="AR308" i="13"/>
  <c r="AQ309" i="13"/>
  <c r="P309" i="13" s="1"/>
  <c r="X309" i="13" l="1"/>
  <c r="S309" i="13"/>
  <c r="T309" i="13"/>
  <c r="W309" i="13"/>
  <c r="Q309" i="13"/>
  <c r="U309" i="13"/>
  <c r="V309" i="13"/>
  <c r="R309" i="13"/>
  <c r="AP311" i="13"/>
  <c r="Y309" i="13" l="1"/>
  <c r="AR311" i="13"/>
  <c r="Z309" i="13" l="1"/>
  <c r="AA309" i="13" s="1"/>
  <c r="AB309" i="13" s="1"/>
  <c r="AC309" i="13" s="1"/>
  <c r="AP309" i="13" s="1"/>
  <c r="AR309" i="13" l="1"/>
  <c r="AV310" i="13"/>
  <c r="AQ310" i="13"/>
  <c r="P310" i="13" s="1"/>
  <c r="S310" i="13" l="1"/>
  <c r="W310" i="13"/>
  <c r="Q310" i="13"/>
  <c r="V310" i="13"/>
  <c r="R310" i="13"/>
  <c r="Y310" i="13" s="1"/>
  <c r="X310" i="13"/>
  <c r="T310" i="13"/>
  <c r="U310" i="13"/>
  <c r="Z310" i="13" l="1"/>
  <c r="AA310" i="13" s="1"/>
  <c r="AB310" i="13" s="1"/>
  <c r="AC310" i="13" s="1"/>
  <c r="AP310" i="13" s="1"/>
  <c r="AP312" i="13"/>
  <c r="AR310" i="13" l="1"/>
  <c r="AV311" i="13"/>
  <c r="AV312" i="13" s="1"/>
  <c r="AV313" i="13" s="1"/>
  <c r="AQ311" i="13"/>
  <c r="P311" i="13" s="1"/>
  <c r="AR312" i="13"/>
  <c r="Q311" i="13" l="1"/>
  <c r="T311" i="13"/>
  <c r="U311" i="13"/>
  <c r="V311" i="13"/>
  <c r="X311" i="13"/>
  <c r="R311" i="13"/>
  <c r="S311" i="13"/>
  <c r="W311" i="13"/>
  <c r="AQ312" i="13"/>
  <c r="P312" i="13" s="1"/>
  <c r="Y311" i="13" l="1"/>
  <c r="V312" i="13"/>
  <c r="T312" i="13"/>
  <c r="R312" i="13"/>
  <c r="U312" i="13"/>
  <c r="W312" i="13"/>
  <c r="S312" i="13"/>
  <c r="X312" i="13"/>
  <c r="Q312" i="13"/>
  <c r="AQ313" i="13"/>
  <c r="P313" i="13" s="1"/>
  <c r="Y312" i="13" l="1"/>
  <c r="Z312" i="13" s="1"/>
  <c r="AA312" i="13" s="1"/>
  <c r="AB312" i="13" s="1"/>
  <c r="AC312" i="13" s="1"/>
  <c r="X313" i="13"/>
  <c r="S313" i="13"/>
  <c r="T313" i="13"/>
  <c r="Q313" i="13"/>
  <c r="U313" i="13"/>
  <c r="W313" i="13"/>
  <c r="R313" i="13"/>
  <c r="Y313" i="13" s="1"/>
  <c r="V313" i="13"/>
  <c r="Z311" i="13"/>
  <c r="AA311" i="13" s="1"/>
  <c r="AB311" i="13" s="1"/>
  <c r="AC311" i="13" s="1"/>
  <c r="Z313" i="13" l="1"/>
  <c r="AA313" i="13" s="1"/>
  <c r="AB313" i="13" s="1"/>
  <c r="AC313" i="13" s="1"/>
  <c r="AP313" i="13"/>
  <c r="AV314" i="13" l="1"/>
  <c r="AQ314" i="13"/>
  <c r="P314" i="13" s="1"/>
  <c r="AR313" i="13"/>
  <c r="R314" i="13" l="1"/>
  <c r="Q314" i="13"/>
  <c r="W314" i="13"/>
  <c r="V314" i="13"/>
  <c r="X314" i="13"/>
  <c r="T314" i="13"/>
  <c r="S314" i="13"/>
  <c r="U314" i="13"/>
  <c r="Y314" i="13" l="1"/>
  <c r="Z314" i="13"/>
  <c r="AA314" i="13" s="1"/>
  <c r="AB314" i="13" s="1"/>
  <c r="AC314" i="13" l="1"/>
  <c r="AP314" i="13" s="1"/>
  <c r="AV315" i="13" l="1"/>
  <c r="AR314" i="13"/>
  <c r="AQ315" i="13"/>
  <c r="P315" i="13" s="1"/>
  <c r="V315" i="13" l="1"/>
  <c r="T315" i="13"/>
  <c r="S315" i="13"/>
  <c r="X315" i="13"/>
  <c r="Q315" i="13"/>
  <c r="R315" i="13"/>
  <c r="U315" i="13"/>
  <c r="W315" i="13"/>
  <c r="Y315" i="13" l="1"/>
  <c r="Z315" i="13" l="1"/>
  <c r="AA315" i="13" s="1"/>
  <c r="AB315" i="13" s="1"/>
  <c r="AC315" i="13" s="1"/>
  <c r="AP315" i="13" l="1"/>
  <c r="AV316" i="13" l="1"/>
  <c r="AR315" i="13"/>
  <c r="AQ316" i="13"/>
  <c r="P316" i="13" s="1"/>
  <c r="X316" i="13" l="1"/>
  <c r="S316" i="13"/>
  <c r="Q316" i="13"/>
  <c r="W316" i="13"/>
  <c r="V316" i="13"/>
  <c r="R316" i="13"/>
  <c r="Y316" i="13" s="1"/>
  <c r="U316" i="13"/>
  <c r="T316" i="13"/>
  <c r="Z316" i="13" l="1"/>
  <c r="AA316" i="13" s="1"/>
  <c r="AB316" i="13" s="1"/>
  <c r="AC316" i="13" l="1"/>
  <c r="AP316" i="13" l="1"/>
  <c r="AR316" i="13" l="1"/>
  <c r="AQ317" i="13"/>
  <c r="P317" i="13" s="1"/>
  <c r="AV317" i="13"/>
  <c r="V317" i="13" l="1"/>
  <c r="R317" i="13"/>
  <c r="X317" i="13"/>
  <c r="Q317" i="13"/>
  <c r="U317" i="13"/>
  <c r="T317" i="13"/>
  <c r="W317" i="13"/>
  <c r="S317" i="13"/>
  <c r="Y317" i="13" l="1"/>
  <c r="Z317" i="13" s="1"/>
  <c r="AA317" i="13" s="1"/>
  <c r="AB317" i="13" s="1"/>
  <c r="AC317" i="13" s="1"/>
  <c r="AP317" i="13" l="1"/>
  <c r="AV318" i="13" l="1"/>
  <c r="AR317" i="13"/>
  <c r="AQ318" i="13"/>
  <c r="P318" i="13" s="1"/>
  <c r="V318" i="13" l="1"/>
  <c r="T318" i="13"/>
  <c r="S318" i="13"/>
  <c r="W318" i="13"/>
  <c r="Q318" i="13"/>
  <c r="R318" i="13"/>
  <c r="U318" i="13"/>
  <c r="X318" i="13"/>
  <c r="Y318" i="13" l="1"/>
  <c r="Z318" i="13"/>
  <c r="AA318" i="13" s="1"/>
  <c r="AB318" i="13" s="1"/>
  <c r="AC318" i="13" s="1"/>
  <c r="AP318" i="13" l="1"/>
  <c r="AV319" i="13" l="1"/>
  <c r="AR318" i="13"/>
  <c r="AQ319" i="13"/>
  <c r="P319" i="13" s="1"/>
  <c r="X319" i="13" l="1"/>
  <c r="W319" i="13"/>
  <c r="T319" i="13"/>
  <c r="Q319" i="13"/>
  <c r="V319" i="13"/>
  <c r="U319" i="13"/>
  <c r="S319" i="13"/>
  <c r="R319" i="13"/>
  <c r="Y319" i="13" l="1"/>
  <c r="Z319" i="13" l="1"/>
  <c r="AA319" i="13" s="1"/>
  <c r="AB319" i="13" s="1"/>
  <c r="AC319" i="13" s="1"/>
  <c r="AP319" i="13" l="1"/>
  <c r="AV320" i="13" l="1"/>
  <c r="AR319" i="13"/>
  <c r="AQ320" i="13"/>
  <c r="P320" i="13" s="1"/>
  <c r="R320" i="13" l="1"/>
  <c r="T320" i="13"/>
  <c r="V320" i="13"/>
  <c r="W320" i="13"/>
  <c r="Q320" i="13"/>
  <c r="X320" i="13"/>
  <c r="S320" i="13"/>
  <c r="U320" i="13"/>
  <c r="Y320" i="13" l="1"/>
  <c r="Z320" i="13" l="1"/>
  <c r="AA320" i="13" s="1"/>
  <c r="AB320" i="13" s="1"/>
  <c r="AC320" i="13" l="1"/>
  <c r="AP320" i="13"/>
  <c r="AV321" i="13" l="1"/>
  <c r="AR320" i="13"/>
  <c r="AQ321" i="13"/>
  <c r="P321" i="13" s="1"/>
  <c r="X321" i="13" l="1"/>
  <c r="R321" i="13"/>
  <c r="U321" i="13"/>
  <c r="V321" i="13"/>
  <c r="Q321" i="13"/>
  <c r="S321" i="13"/>
  <c r="W321" i="13"/>
  <c r="T321" i="13"/>
  <c r="Y321" i="13" l="1"/>
  <c r="Z321" i="13" l="1"/>
  <c r="AA321" i="13" s="1"/>
  <c r="AB321" i="13" s="1"/>
  <c r="AC321" i="13" l="1"/>
  <c r="AP321" i="13" s="1"/>
  <c r="AV322" i="13" l="1"/>
  <c r="AR321" i="13"/>
  <c r="AQ322" i="13"/>
  <c r="U322" i="13" l="1"/>
  <c r="P322" i="13"/>
  <c r="S322" i="13"/>
  <c r="T322" i="13"/>
  <c r="W322" i="13"/>
  <c r="Q322" i="13"/>
  <c r="R322" i="13"/>
  <c r="Y322" i="13" s="1"/>
  <c r="X322" i="13"/>
  <c r="V322" i="13"/>
  <c r="Z322" i="13" l="1"/>
  <c r="AA322" i="13" s="1"/>
  <c r="AB322" i="13" s="1"/>
  <c r="AC322" i="13" s="1"/>
  <c r="AP322" i="13" l="1"/>
  <c r="AV323" i="13" l="1"/>
  <c r="AQ323" i="13"/>
  <c r="P323" i="13" s="1"/>
  <c r="AR322" i="13"/>
  <c r="X323" i="13" l="1"/>
  <c r="U323" i="13"/>
  <c r="R323" i="13"/>
  <c r="W323" i="13"/>
  <c r="V323" i="13"/>
  <c r="Q323" i="13"/>
  <c r="S323" i="13"/>
  <c r="T323" i="13"/>
  <c r="Y323" i="13" l="1"/>
  <c r="Z323" i="13"/>
  <c r="AA323" i="13" s="1"/>
  <c r="AB323" i="13" s="1"/>
  <c r="AC323" i="13" s="1"/>
  <c r="AP323" i="13" l="1"/>
  <c r="AR323" i="13" l="1"/>
  <c r="AQ324" i="13"/>
  <c r="AV324" i="13"/>
  <c r="T324" i="13" l="1"/>
  <c r="P324" i="13"/>
  <c r="U324" i="13"/>
  <c r="W324" i="13"/>
  <c r="Q324" i="13"/>
  <c r="V324" i="13"/>
  <c r="S324" i="13"/>
  <c r="R324" i="13"/>
  <c r="X324" i="13"/>
  <c r="Y324" i="13" l="1"/>
  <c r="Z324" i="13"/>
  <c r="AA324" i="13" s="1"/>
  <c r="AB324" i="13" s="1"/>
  <c r="AC324" i="13" s="1"/>
  <c r="AP324" i="13" l="1"/>
  <c r="AV325" i="13" l="1"/>
  <c r="AR324" i="13"/>
  <c r="AQ325" i="13"/>
  <c r="P325" i="13" s="1"/>
  <c r="X325" i="13" l="1"/>
  <c r="T325" i="13"/>
  <c r="W325" i="13"/>
  <c r="S325" i="13"/>
  <c r="V325" i="13"/>
  <c r="Q325" i="13"/>
  <c r="U325" i="13"/>
  <c r="R325" i="13"/>
  <c r="Y325" i="13" l="1"/>
  <c r="Z325" i="13"/>
  <c r="AA325" i="13" s="1"/>
  <c r="AB325" i="13" s="1"/>
  <c r="AC325" i="13" l="1"/>
  <c r="AP325" i="13" s="1"/>
  <c r="AV326" i="13" l="1"/>
  <c r="AQ326" i="13"/>
  <c r="AR325" i="13"/>
  <c r="Q326" i="13" l="1"/>
  <c r="P326" i="13"/>
  <c r="V326" i="13"/>
  <c r="W326" i="13"/>
  <c r="R326" i="13"/>
  <c r="S326" i="13"/>
  <c r="X326" i="13"/>
  <c r="U326" i="13"/>
  <c r="T326" i="13"/>
  <c r="Y326" i="13" l="1"/>
  <c r="Z326" i="13" s="1"/>
  <c r="AA326" i="13" s="1"/>
  <c r="AB326" i="13" s="1"/>
  <c r="AC326" i="13" s="1"/>
  <c r="AP326" i="13" s="1"/>
  <c r="AV327" i="13" l="1"/>
  <c r="AQ327" i="13"/>
  <c r="P327" i="13" s="1"/>
  <c r="AR326" i="13"/>
  <c r="U327" i="13" l="1"/>
  <c r="W327" i="13"/>
  <c r="R327" i="13"/>
  <c r="S327" i="13"/>
  <c r="Q327" i="13"/>
  <c r="X327" i="13"/>
  <c r="T327" i="13"/>
  <c r="V327" i="13"/>
  <c r="Y327" i="13" l="1"/>
  <c r="Z327" i="13" s="1"/>
  <c r="AA327" i="13" s="1"/>
  <c r="AB327" i="13" s="1"/>
  <c r="AC327" i="13" s="1"/>
  <c r="AP327" i="13" l="1"/>
  <c r="AR327" i="13" l="1"/>
  <c r="AV328" i="13"/>
  <c r="AQ328" i="13"/>
  <c r="T328" i="13" l="1"/>
  <c r="P328" i="13"/>
  <c r="U328" i="13"/>
  <c r="R328" i="13"/>
  <c r="W328" i="13"/>
  <c r="S328" i="13"/>
  <c r="X328" i="13"/>
  <c r="V328" i="13"/>
  <c r="Q328" i="13"/>
  <c r="Y328" i="13" l="1"/>
  <c r="Z328" i="13"/>
  <c r="AA328" i="13" s="1"/>
  <c r="AB328" i="13" s="1"/>
  <c r="AC328" i="13" s="1"/>
  <c r="AP328" i="13" l="1"/>
  <c r="AV329" i="13" l="1"/>
  <c r="AR328" i="13"/>
  <c r="AQ329" i="13"/>
  <c r="P329" i="13" s="1"/>
  <c r="T329" i="13" l="1"/>
  <c r="W329" i="13"/>
  <c r="Q329" i="13"/>
  <c r="S329" i="13"/>
  <c r="R329" i="13"/>
  <c r="X329" i="13"/>
  <c r="U329" i="13"/>
  <c r="V329" i="13"/>
  <c r="Y329" i="13" l="1"/>
  <c r="Z329" i="13" l="1"/>
  <c r="AA329" i="13" s="1"/>
  <c r="AB329" i="13" s="1"/>
  <c r="AC329" i="13" s="1"/>
  <c r="AP329" i="13" s="1"/>
  <c r="AV330" i="13" l="1"/>
  <c r="AR329" i="13"/>
  <c r="AQ330" i="13"/>
  <c r="P330" i="13" s="1"/>
  <c r="X330" i="13" l="1"/>
  <c r="V330" i="13"/>
  <c r="Q330" i="13"/>
  <c r="T330" i="13"/>
  <c r="U330" i="13"/>
  <c r="R330" i="13"/>
  <c r="S330" i="13"/>
  <c r="W330" i="13"/>
  <c r="Y330" i="13" l="1"/>
  <c r="Z330" i="13" l="1"/>
  <c r="AA330" i="13" s="1"/>
  <c r="AB330" i="13" s="1"/>
  <c r="AC330" i="13" s="1"/>
  <c r="AP330" i="13" s="1"/>
  <c r="AV331" i="13" l="1"/>
  <c r="AR330" i="13"/>
  <c r="AQ331" i="13"/>
  <c r="P331" i="13" s="1"/>
  <c r="X331" i="13" l="1"/>
  <c r="V331" i="13"/>
  <c r="T331" i="13"/>
  <c r="S331" i="13"/>
  <c r="Q331" i="13"/>
  <c r="U331" i="13"/>
  <c r="W331" i="13"/>
  <c r="R331" i="13"/>
  <c r="Y331" i="13" l="1"/>
  <c r="Z331" i="13" s="1"/>
  <c r="AA331" i="13" s="1"/>
  <c r="AB331" i="13" s="1"/>
  <c r="AC331" i="13" s="1"/>
  <c r="AP331" i="13" l="1"/>
  <c r="AV332" i="13" l="1"/>
  <c r="AR331" i="13"/>
  <c r="AQ332" i="13"/>
  <c r="P332" i="13" s="1"/>
  <c r="W332" i="13" l="1"/>
  <c r="Q332" i="13"/>
  <c r="X332" i="13"/>
  <c r="U332" i="13"/>
  <c r="V332" i="13"/>
  <c r="T332" i="13"/>
  <c r="R332" i="13"/>
  <c r="S332" i="13"/>
  <c r="Y332" i="13" l="1"/>
  <c r="Z332" i="13" l="1"/>
  <c r="AA332" i="13" s="1"/>
  <c r="AB332" i="13" s="1"/>
  <c r="AC332" i="13" s="1"/>
  <c r="AP332" i="13" l="1"/>
  <c r="AV333" i="13" l="1"/>
  <c r="AR332" i="13"/>
  <c r="AQ333" i="13"/>
  <c r="P333" i="13" s="1"/>
  <c r="U333" i="13" l="1"/>
  <c r="X333" i="13"/>
  <c r="Q333" i="13"/>
  <c r="S333" i="13"/>
  <c r="W333" i="13"/>
  <c r="V333" i="13"/>
  <c r="R333" i="13"/>
  <c r="T333" i="13"/>
  <c r="Y333" i="13" l="1"/>
  <c r="Z333" i="13" l="1"/>
  <c r="AA333" i="13" s="1"/>
  <c r="AB333" i="13" s="1"/>
  <c r="AC333" i="13" l="1"/>
  <c r="AP333" i="13" l="1"/>
  <c r="AQ334" i="13" l="1"/>
  <c r="X334" i="13" s="1"/>
  <c r="AR333" i="13"/>
  <c r="AV334" i="13"/>
  <c r="R334" i="13" l="1"/>
  <c r="W334" i="13"/>
  <c r="P334" i="13"/>
  <c r="V334" i="13"/>
  <c r="Q334" i="13"/>
  <c r="S334" i="13"/>
  <c r="U334" i="13"/>
  <c r="T334" i="13"/>
  <c r="Y334" i="13" l="1"/>
  <c r="Z334" i="13" s="1"/>
  <c r="AA334" i="13" s="1"/>
  <c r="AB334" i="13" s="1"/>
  <c r="AC334" i="13" s="1"/>
  <c r="AP334" i="13" s="1"/>
  <c r="AV335" i="13" l="1"/>
  <c r="AQ335" i="13"/>
  <c r="AR334" i="13"/>
  <c r="W335" i="13" l="1"/>
  <c r="P335" i="13"/>
  <c r="S335" i="13"/>
  <c r="U335" i="13"/>
  <c r="T335" i="13"/>
  <c r="Q335" i="13"/>
  <c r="V335" i="13"/>
  <c r="R335" i="13"/>
  <c r="X335" i="13"/>
  <c r="Y335" i="13" l="1"/>
  <c r="Z335" i="13" s="1"/>
  <c r="AA335" i="13" s="1"/>
  <c r="AB335" i="13" s="1"/>
  <c r="AC335" i="13" s="1"/>
  <c r="AP335" i="13" l="1"/>
  <c r="AV336" i="13" l="1"/>
  <c r="AR335" i="13"/>
  <c r="AQ336" i="13"/>
  <c r="P336" i="13" s="1"/>
  <c r="W336" i="13" l="1"/>
  <c r="V336" i="13"/>
  <c r="X336" i="13"/>
  <c r="T336" i="13"/>
  <c r="S336" i="13"/>
  <c r="R336" i="13"/>
  <c r="Q336" i="13"/>
  <c r="U336" i="13"/>
  <c r="Y336" i="13" l="1"/>
  <c r="Z336" i="13" l="1"/>
  <c r="AA336" i="13" s="1"/>
  <c r="AB336" i="13" s="1"/>
  <c r="AC336" i="13" s="1"/>
  <c r="AP336" i="13" s="1"/>
  <c r="AV337" i="13" l="1"/>
  <c r="AR336" i="13"/>
  <c r="AQ337" i="13"/>
  <c r="P337" i="13" s="1"/>
  <c r="X337" i="13" l="1"/>
  <c r="R337" i="13"/>
  <c r="U337" i="13"/>
  <c r="V337" i="13"/>
  <c r="S337" i="13"/>
  <c r="Q337" i="13"/>
  <c r="T337" i="13"/>
  <c r="W337" i="13"/>
  <c r="Y337" i="13" l="1"/>
  <c r="Z337" i="13" l="1"/>
  <c r="AA337" i="13" s="1"/>
  <c r="AB337" i="13" s="1"/>
  <c r="AC337" i="13" s="1"/>
  <c r="AP337" i="13" l="1"/>
  <c r="AV338" i="13" l="1"/>
  <c r="AR337" i="13"/>
  <c r="AQ338" i="13"/>
  <c r="P338" i="13" s="1"/>
  <c r="V338" i="13" l="1"/>
  <c r="Q338" i="13"/>
  <c r="T338" i="13"/>
  <c r="X338" i="13"/>
  <c r="R338" i="13"/>
  <c r="U338" i="13"/>
  <c r="W338" i="13"/>
  <c r="S338" i="13"/>
  <c r="Y338" i="13" l="1"/>
  <c r="Z338" i="13" l="1"/>
  <c r="AA338" i="13" s="1"/>
  <c r="AB338" i="13" s="1"/>
  <c r="AC338" i="13" s="1"/>
  <c r="AP338" i="13" l="1"/>
  <c r="AV339" i="13" l="1"/>
  <c r="AR338" i="13"/>
  <c r="AQ339" i="13"/>
  <c r="P339" i="13" s="1"/>
  <c r="W339" i="13" l="1"/>
  <c r="T339" i="13"/>
  <c r="X339" i="13"/>
  <c r="Q339" i="13"/>
  <c r="S339" i="13"/>
  <c r="V339" i="13"/>
  <c r="R339" i="13"/>
  <c r="U339" i="13"/>
  <c r="Y339" i="13" l="1"/>
  <c r="Z339" i="13" l="1"/>
  <c r="AA339" i="13" s="1"/>
  <c r="AB339" i="13" s="1"/>
  <c r="AC339" i="13" s="1"/>
  <c r="AP339" i="13" l="1"/>
  <c r="AV340" i="13" l="1"/>
  <c r="AR339" i="13"/>
  <c r="AQ340" i="13"/>
  <c r="P340" i="13" s="1"/>
  <c r="V340" i="13" l="1"/>
  <c r="X340" i="13"/>
  <c r="Q340" i="13"/>
  <c r="W340" i="13"/>
  <c r="R340" i="13"/>
  <c r="T340" i="13"/>
  <c r="S340" i="13"/>
  <c r="U340" i="13"/>
  <c r="Y340" i="13" l="1"/>
  <c r="Z340" i="13" l="1"/>
  <c r="AA340" i="13" s="1"/>
  <c r="AB340" i="13" s="1"/>
  <c r="AC340" i="13" s="1"/>
  <c r="AP340" i="13" l="1"/>
  <c r="AV341" i="13" l="1"/>
  <c r="AR340" i="13"/>
  <c r="AQ341" i="13"/>
  <c r="P341" i="13" s="1"/>
  <c r="X341" i="13" l="1"/>
  <c r="T341" i="13"/>
  <c r="V341" i="13"/>
  <c r="Q341" i="13"/>
  <c r="R341" i="13"/>
  <c r="S341" i="13"/>
  <c r="W341" i="13"/>
  <c r="U341" i="13"/>
  <c r="Y341" i="13" l="1"/>
  <c r="Z341" i="13" l="1"/>
  <c r="AA341" i="13" s="1"/>
  <c r="AB341" i="13" s="1"/>
  <c r="AC341" i="13" l="1"/>
  <c r="AP341" i="13" s="1"/>
  <c r="AR341" i="13" l="1"/>
  <c r="AV342" i="13"/>
  <c r="AQ342" i="13"/>
  <c r="P342" i="13" s="1"/>
  <c r="X342" i="13" l="1"/>
  <c r="V342" i="13"/>
  <c r="Q342" i="13"/>
  <c r="U342" i="13"/>
  <c r="W342" i="13"/>
  <c r="T342" i="13"/>
  <c r="R342" i="13"/>
  <c r="S342" i="13"/>
  <c r="Y342" i="13" l="1"/>
  <c r="Z342" i="13" s="1"/>
  <c r="AA342" i="13" s="1"/>
  <c r="AB342" i="13" s="1"/>
  <c r="AC342" i="13" s="1"/>
  <c r="AP342" i="13" s="1"/>
  <c r="AR342" i="13" l="1"/>
  <c r="AQ343" i="13"/>
  <c r="P343" i="13" s="1"/>
  <c r="AV343" i="13"/>
  <c r="R343" i="13" l="1"/>
  <c r="X343" i="13"/>
  <c r="S343" i="13"/>
  <c r="W343" i="13"/>
  <c r="Q343" i="13"/>
  <c r="U343" i="13"/>
  <c r="T343" i="13"/>
  <c r="V343" i="13"/>
  <c r="Y343" i="13" l="1"/>
  <c r="Z343" i="13"/>
  <c r="AA343" i="13" s="1"/>
  <c r="AB343" i="13" s="1"/>
  <c r="AC343" i="13" s="1"/>
  <c r="AP343" i="13" s="1"/>
  <c r="AR343" i="13" l="1"/>
  <c r="AV344" i="13"/>
  <c r="AQ344" i="13"/>
  <c r="P344" i="13" s="1"/>
  <c r="R344" i="13" l="1"/>
  <c r="S344" i="13"/>
  <c r="V344" i="13"/>
  <c r="W344" i="13"/>
  <c r="X344" i="13"/>
  <c r="U344" i="13"/>
  <c r="T344" i="13"/>
  <c r="Q344" i="13"/>
  <c r="Y344" i="13" l="1"/>
  <c r="Z344" i="13" l="1"/>
  <c r="AA344" i="13" s="1"/>
  <c r="AB344" i="13" s="1"/>
  <c r="AC344" i="13" s="1"/>
  <c r="AP344" i="13" s="1"/>
  <c r="AR344" i="13" l="1"/>
  <c r="AQ345" i="13"/>
  <c r="P345" i="13" s="1"/>
  <c r="AV345" i="13"/>
  <c r="U345" i="13" l="1"/>
  <c r="W345" i="13"/>
  <c r="X345" i="13"/>
  <c r="V345" i="13"/>
  <c r="R345" i="13"/>
  <c r="T345" i="13"/>
  <c r="S345" i="13"/>
  <c r="Q345" i="13"/>
  <c r="Y345" i="13" l="1"/>
  <c r="Z345" i="13"/>
  <c r="AA345" i="13" s="1"/>
  <c r="AB345" i="13" s="1"/>
  <c r="AC345" i="13" s="1"/>
  <c r="AP345" i="13" s="1"/>
  <c r="AV346" i="13" l="1"/>
  <c r="AR345" i="13"/>
  <c r="AQ346" i="13"/>
  <c r="P346" i="13" s="1"/>
  <c r="V346" i="13" l="1"/>
  <c r="T346" i="13"/>
  <c r="W346" i="13"/>
  <c r="U346" i="13"/>
  <c r="S346" i="13"/>
  <c r="R346" i="13"/>
  <c r="Y346" i="13" s="1"/>
  <c r="X346" i="13"/>
  <c r="Q346" i="13"/>
  <c r="Z346" i="13" l="1"/>
  <c r="AA346" i="13" s="1"/>
  <c r="AB346" i="13" s="1"/>
  <c r="AC346" i="13" s="1"/>
  <c r="AP346" i="13" l="1"/>
  <c r="AR346" i="13" l="1"/>
  <c r="AV347" i="13"/>
  <c r="AQ347" i="13"/>
  <c r="P347" i="13" s="1"/>
  <c r="S347" i="13" l="1"/>
  <c r="R347" i="13"/>
  <c r="Y347" i="13" s="1"/>
  <c r="X347" i="13"/>
  <c r="U347" i="13"/>
  <c r="W347" i="13"/>
  <c r="Q347" i="13"/>
  <c r="T347" i="13"/>
  <c r="V347" i="13"/>
  <c r="Z347" i="13" l="1"/>
  <c r="AA347" i="13" s="1"/>
  <c r="AB347" i="13" s="1"/>
  <c r="AC347" i="13" s="1"/>
  <c r="AP347" i="13" s="1"/>
  <c r="AV348" i="13" l="1"/>
  <c r="AR347" i="13"/>
  <c r="AQ348" i="13"/>
  <c r="P348" i="13" s="1"/>
  <c r="V348" i="13" l="1"/>
  <c r="X348" i="13"/>
  <c r="W348" i="13"/>
  <c r="R348" i="13"/>
  <c r="T348" i="13"/>
  <c r="S348" i="13"/>
  <c r="U348" i="13"/>
  <c r="Q348" i="13"/>
  <c r="Y348" i="13" l="1"/>
  <c r="Z348" i="13" s="1"/>
  <c r="AA348" i="13" s="1"/>
  <c r="AB348" i="13" s="1"/>
  <c r="AC348" i="13" s="1"/>
  <c r="AP348" i="13" s="1"/>
  <c r="AR348" i="13" l="1"/>
  <c r="AV349" i="13"/>
  <c r="AQ349" i="13"/>
  <c r="P349" i="13" s="1"/>
  <c r="S349" i="13" l="1"/>
  <c r="X349" i="13"/>
  <c r="U349" i="13"/>
  <c r="R349" i="13"/>
  <c r="Y349" i="13" s="1"/>
  <c r="V349" i="13"/>
  <c r="T349" i="13"/>
  <c r="Q349" i="13"/>
  <c r="W349" i="13"/>
  <c r="Z349" i="13" l="1"/>
  <c r="AA349" i="13" s="1"/>
  <c r="AB349" i="13" s="1"/>
  <c r="AC349" i="13" s="1"/>
  <c r="AP349" i="13" s="1"/>
  <c r="AR349" i="13" l="1"/>
  <c r="AV350" i="13"/>
  <c r="AQ350" i="13"/>
  <c r="P350" i="13" s="1"/>
  <c r="AP351" i="13"/>
  <c r="W350" i="13" l="1"/>
  <c r="X350" i="13"/>
  <c r="T350" i="13"/>
  <c r="Q350" i="13"/>
  <c r="V350" i="13"/>
  <c r="U350" i="13"/>
  <c r="R350" i="13"/>
  <c r="S350" i="13"/>
  <c r="AR351" i="13"/>
  <c r="Y350" i="13" l="1"/>
  <c r="Z350" i="13" s="1"/>
  <c r="AA350" i="13" s="1"/>
  <c r="AB350" i="13" s="1"/>
  <c r="AC350" i="13" s="1"/>
  <c r="AP350" i="13" s="1"/>
  <c r="AR350" i="13" s="1"/>
  <c r="AQ351" i="13" l="1"/>
  <c r="P351" i="13" s="1"/>
  <c r="AV351" i="13"/>
  <c r="AV352" i="13" s="1"/>
  <c r="X351" i="13"/>
  <c r="U351" i="13"/>
  <c r="T351" i="13"/>
  <c r="W351" i="13"/>
  <c r="S351" i="13"/>
  <c r="R351" i="13"/>
  <c r="Q351" i="13"/>
  <c r="V351" i="13"/>
  <c r="AQ352" i="13"/>
  <c r="P352" i="13" s="1"/>
  <c r="Y351" i="13" l="1"/>
  <c r="Z351" i="13" s="1"/>
  <c r="AA351" i="13" s="1"/>
  <c r="AB351" i="13" s="1"/>
  <c r="AC351" i="13" s="1"/>
  <c r="U352" i="13"/>
  <c r="T352" i="13"/>
  <c r="W352" i="13"/>
  <c r="S352" i="13"/>
  <c r="V352" i="13"/>
  <c r="X352" i="13"/>
  <c r="R352" i="13"/>
  <c r="Q352" i="13"/>
  <c r="Y352" i="13" l="1"/>
  <c r="Z352" i="13" s="1"/>
  <c r="AA352" i="13" s="1"/>
  <c r="AB352" i="13" s="1"/>
  <c r="AC352" i="13" s="1"/>
  <c r="AP352" i="13"/>
  <c r="AV353" i="13" l="1"/>
  <c r="AR352" i="13"/>
  <c r="AQ353" i="13"/>
  <c r="P353" i="13" s="1"/>
  <c r="V353" i="13" l="1"/>
  <c r="R353" i="13"/>
  <c r="U353" i="13"/>
  <c r="W353" i="13"/>
  <c r="S353" i="13"/>
  <c r="X353" i="13"/>
  <c r="Q353" i="13"/>
  <c r="T353" i="13"/>
  <c r="Y353" i="13" l="1"/>
  <c r="Z353" i="13" l="1"/>
  <c r="AA353" i="13" s="1"/>
  <c r="AB353" i="13" s="1"/>
  <c r="AC353" i="13" l="1"/>
  <c r="AP353" i="13"/>
  <c r="AV354" i="13" l="1"/>
  <c r="AR353" i="13"/>
  <c r="AQ354" i="13"/>
  <c r="P354" i="13" s="1"/>
  <c r="S354" i="13" l="1"/>
  <c r="W354" i="13"/>
  <c r="T354" i="13"/>
  <c r="X354" i="13"/>
  <c r="U354" i="13"/>
  <c r="Q354" i="13"/>
  <c r="V354" i="13"/>
  <c r="R354" i="13"/>
  <c r="Y354" i="13" l="1"/>
  <c r="Z354" i="13" l="1"/>
  <c r="AA354" i="13" s="1"/>
  <c r="AB354" i="13" s="1"/>
  <c r="AC354" i="13" s="1"/>
  <c r="AP354" i="13" l="1"/>
  <c r="AV355" i="13" l="1"/>
  <c r="AR354" i="13"/>
  <c r="AQ355" i="13"/>
  <c r="P355" i="13" s="1"/>
  <c r="Q355" i="13" l="1"/>
  <c r="U355" i="13"/>
  <c r="W355" i="13"/>
  <c r="R355" i="13"/>
  <c r="T355" i="13"/>
  <c r="V355" i="13"/>
  <c r="X355" i="13"/>
  <c r="S355" i="13"/>
  <c r="Y355" i="13" l="1"/>
  <c r="Z355" i="13" l="1"/>
  <c r="AA355" i="13" s="1"/>
  <c r="AB355" i="13" s="1"/>
  <c r="AC355" i="13" s="1"/>
  <c r="AP355" i="13" l="1"/>
  <c r="AQ356" i="13" l="1"/>
  <c r="AV356" i="13"/>
  <c r="AR355" i="13"/>
  <c r="S356" i="13" l="1"/>
  <c r="P356" i="13"/>
  <c r="X356" i="13"/>
  <c r="U356" i="13"/>
  <c r="R356" i="13"/>
  <c r="Y356" i="13" s="1"/>
  <c r="T356" i="13"/>
  <c r="W356" i="13"/>
  <c r="Q356" i="13"/>
  <c r="V356" i="13"/>
  <c r="Z356" i="13" l="1"/>
  <c r="AA356" i="13" s="1"/>
  <c r="AB356" i="13" s="1"/>
  <c r="AC356" i="13" s="1"/>
  <c r="AP356" i="13" l="1"/>
  <c r="AR356" i="13" l="1"/>
  <c r="AQ357" i="13"/>
  <c r="P357" i="13" s="1"/>
  <c r="AV357" i="13"/>
  <c r="T357" i="13" l="1"/>
  <c r="X357" i="13"/>
  <c r="W357" i="13"/>
  <c r="R357" i="13"/>
  <c r="Q357" i="13"/>
  <c r="V357" i="13"/>
  <c r="U357" i="13"/>
  <c r="S357" i="13"/>
  <c r="Y357" i="13" l="1"/>
  <c r="Z357" i="13" s="1"/>
  <c r="AA357" i="13" s="1"/>
  <c r="AB357" i="13" s="1"/>
  <c r="AC357" i="13" s="1"/>
  <c r="AP357" i="13" l="1"/>
  <c r="AR357" i="13" l="1"/>
  <c r="AV358" i="13"/>
  <c r="AQ358" i="13"/>
  <c r="P358" i="13" s="1"/>
  <c r="R358" i="13" l="1"/>
  <c r="W358" i="13"/>
  <c r="X358" i="13"/>
  <c r="U358" i="13"/>
  <c r="Q358" i="13"/>
  <c r="V358" i="13"/>
  <c r="T358" i="13"/>
  <c r="S358" i="13"/>
  <c r="Y358" i="13" l="1"/>
  <c r="Z358" i="13" s="1"/>
  <c r="AA358" i="13" s="1"/>
  <c r="AB358" i="13" s="1"/>
  <c r="AC358" i="13" s="1"/>
  <c r="AP358" i="13" l="1"/>
  <c r="AQ359" i="13" l="1"/>
  <c r="P359" i="13" s="1"/>
  <c r="AR358" i="13"/>
  <c r="AV359" i="13"/>
  <c r="X359" i="13" l="1"/>
  <c r="U359" i="13"/>
  <c r="V359" i="13"/>
  <c r="Q359" i="13"/>
  <c r="R359" i="13"/>
  <c r="S359" i="13"/>
  <c r="W359" i="13"/>
  <c r="T359" i="13"/>
  <c r="Y359" i="13" l="1"/>
  <c r="Z359" i="13" s="1"/>
  <c r="AA359" i="13" s="1"/>
  <c r="AB359" i="13" s="1"/>
  <c r="AC359" i="13" s="1"/>
  <c r="AP359" i="13" l="1"/>
  <c r="AR359" i="13" l="1"/>
  <c r="AV360" i="13"/>
  <c r="AQ360" i="13"/>
  <c r="W360" i="13" l="1"/>
  <c r="P360" i="13"/>
  <c r="Q360" i="13"/>
  <c r="X360" i="13"/>
  <c r="U360" i="13"/>
  <c r="V360" i="13"/>
  <c r="T360" i="13"/>
  <c r="R360" i="13"/>
  <c r="S360" i="13"/>
  <c r="Y360" i="13" l="1"/>
  <c r="Z360" i="13"/>
  <c r="AA360" i="13" s="1"/>
  <c r="AB360" i="13" s="1"/>
  <c r="AC360" i="13" s="1"/>
  <c r="AP360" i="13" l="1"/>
  <c r="AV361" i="13" l="1"/>
  <c r="AR360" i="13"/>
  <c r="AQ361" i="13"/>
  <c r="P361" i="13" s="1"/>
  <c r="U361" i="13" l="1"/>
  <c r="R361" i="13"/>
  <c r="W361" i="13"/>
  <c r="Q361" i="13"/>
  <c r="T361" i="13"/>
  <c r="X361" i="13"/>
  <c r="V361" i="13"/>
  <c r="S361" i="13"/>
  <c r="Y361" i="13" l="1"/>
  <c r="Z361" i="13" l="1"/>
  <c r="AA361" i="13" s="1"/>
  <c r="AB361" i="13" s="1"/>
  <c r="AC361" i="13" s="1"/>
  <c r="AP361" i="13" l="1"/>
  <c r="AV362" i="13" l="1"/>
  <c r="AR361" i="13"/>
  <c r="AQ362" i="13"/>
  <c r="P362" i="13" s="1"/>
  <c r="S362" i="13" l="1"/>
  <c r="R362" i="13"/>
  <c r="U362" i="13"/>
  <c r="W362" i="13"/>
  <c r="Q362" i="13"/>
  <c r="X362" i="13"/>
  <c r="V362" i="13"/>
  <c r="T362" i="13"/>
  <c r="Y362" i="13" l="1"/>
  <c r="Z362" i="13"/>
  <c r="AA362" i="13" s="1"/>
  <c r="AB362" i="13" s="1"/>
  <c r="AC362" i="13" s="1"/>
  <c r="AP362" i="13" l="1"/>
  <c r="AV363" i="13" l="1"/>
  <c r="AR362" i="13"/>
  <c r="AQ363" i="13"/>
  <c r="P363" i="13" s="1"/>
  <c r="Q363" i="13" l="1"/>
  <c r="S363" i="13"/>
  <c r="T363" i="13"/>
  <c r="R363" i="13"/>
  <c r="V363" i="13"/>
  <c r="U363" i="13"/>
  <c r="X363" i="13"/>
  <c r="W363" i="13"/>
  <c r="Y363" i="13" l="1"/>
  <c r="Z363" i="13" l="1"/>
  <c r="AA363" i="13" s="1"/>
  <c r="AB363" i="13" s="1"/>
  <c r="AC363" i="13" s="1"/>
  <c r="AP363" i="13" l="1"/>
  <c r="AV364" i="13" l="1"/>
  <c r="AR363" i="13"/>
  <c r="AQ364" i="13"/>
  <c r="P364" i="13" s="1"/>
  <c r="X364" i="13" l="1"/>
  <c r="W364" i="13"/>
  <c r="R364" i="13"/>
  <c r="T364" i="13"/>
  <c r="Q364" i="13"/>
  <c r="S364" i="13"/>
  <c r="U364" i="13"/>
  <c r="V364" i="13"/>
  <c r="Y364" i="13" l="1"/>
  <c r="Z364" i="13"/>
  <c r="AA364" i="13" s="1"/>
  <c r="AB364" i="13" s="1"/>
  <c r="AC364" i="13" s="1"/>
  <c r="AP364" i="13" l="1"/>
  <c r="AV365" i="13" l="1"/>
  <c r="AR364" i="13"/>
  <c r="AQ365" i="13"/>
  <c r="S365" i="13" l="1"/>
  <c r="P365" i="13"/>
  <c r="R365" i="13"/>
  <c r="Y365" i="13" s="1"/>
  <c r="V365" i="13"/>
  <c r="U365" i="13"/>
  <c r="T365" i="13"/>
  <c r="Q365" i="13"/>
  <c r="X365" i="13"/>
  <c r="W365" i="13"/>
  <c r="Z365" i="13" l="1"/>
  <c r="AA365" i="13" s="1"/>
  <c r="AB365" i="13" s="1"/>
  <c r="AC365" i="13" s="1"/>
  <c r="AP365" i="13" l="1"/>
  <c r="AR365" i="13" l="1"/>
  <c r="AQ366" i="13"/>
  <c r="AV366" i="13"/>
  <c r="S366" i="13" l="1"/>
  <c r="P366" i="13"/>
  <c r="U366" i="13"/>
  <c r="W366" i="13"/>
  <c r="R366" i="13"/>
  <c r="Y366" i="13" s="1"/>
  <c r="X366" i="13"/>
  <c r="T366" i="13"/>
  <c r="Q366" i="13"/>
  <c r="V366" i="13"/>
  <c r="Z366" i="13" l="1"/>
  <c r="AA366" i="13" s="1"/>
  <c r="AB366" i="13" s="1"/>
  <c r="AC366" i="13" s="1"/>
  <c r="AP366" i="13" l="1"/>
  <c r="AV367" i="13" l="1"/>
  <c r="AR366" i="13"/>
  <c r="AQ367" i="13"/>
  <c r="P367" i="13" s="1"/>
  <c r="W367" i="13" l="1"/>
  <c r="R367" i="13"/>
  <c r="T367" i="13"/>
  <c r="U367" i="13"/>
  <c r="S367" i="13"/>
  <c r="X367" i="13"/>
  <c r="V367" i="13"/>
  <c r="Q367" i="13"/>
  <c r="Y367" i="13" l="1"/>
  <c r="Z367" i="13" l="1"/>
  <c r="AA367" i="13" s="1"/>
  <c r="AB367" i="13" s="1"/>
  <c r="AC367" i="13" s="1"/>
  <c r="AP367" i="13" l="1"/>
  <c r="AV368" i="13" l="1"/>
  <c r="AR367" i="13"/>
  <c r="AQ368" i="13"/>
  <c r="P368" i="13" s="1"/>
  <c r="X368" i="13" l="1"/>
  <c r="Q368" i="13"/>
  <c r="V368" i="13"/>
  <c r="T368" i="13"/>
  <c r="W368" i="13"/>
  <c r="U368" i="13"/>
  <c r="S368" i="13"/>
  <c r="R368" i="13"/>
  <c r="Y368" i="13" l="1"/>
  <c r="Z368" i="13" s="1"/>
  <c r="AA368" i="13" s="1"/>
  <c r="AB368" i="13" s="1"/>
  <c r="AC368" i="13" s="1"/>
  <c r="AP368" i="13" l="1"/>
  <c r="AV369" i="13" l="1"/>
  <c r="AR368" i="13"/>
  <c r="AQ369" i="13"/>
  <c r="P369" i="13" s="1"/>
  <c r="W369" i="13" l="1"/>
  <c r="R369" i="13"/>
  <c r="U369" i="13"/>
  <c r="Q369" i="13"/>
  <c r="X369" i="13"/>
  <c r="S369" i="13"/>
  <c r="T369" i="13"/>
  <c r="V369" i="13"/>
  <c r="Y369" i="13" l="1"/>
  <c r="Z369" i="13" s="1"/>
  <c r="AA369" i="13" s="1"/>
  <c r="AB369" i="13" s="1"/>
  <c r="AC369" i="13" l="1"/>
  <c r="AP369" i="13" s="1"/>
  <c r="AV370" i="13" l="1"/>
  <c r="AR369" i="13"/>
  <c r="AQ370" i="13"/>
  <c r="P370" i="13" s="1"/>
  <c r="X370" i="13" l="1"/>
  <c r="Q370" i="13"/>
  <c r="U370" i="13"/>
  <c r="W370" i="13"/>
  <c r="S370" i="13"/>
  <c r="R370" i="13"/>
  <c r="V370" i="13"/>
  <c r="T370" i="13"/>
  <c r="Y370" i="13" l="1"/>
  <c r="Z370" i="13" l="1"/>
  <c r="AA370" i="13" s="1"/>
  <c r="AB370" i="13" s="1"/>
  <c r="AC370" i="13" s="1"/>
  <c r="AP370" i="13" l="1"/>
  <c r="AQ371" i="13" l="1"/>
  <c r="AR370" i="13"/>
  <c r="AV371" i="13"/>
  <c r="Q371" i="13" l="1"/>
  <c r="P371" i="13"/>
  <c r="U371" i="13"/>
  <c r="W371" i="13"/>
  <c r="R371" i="13"/>
  <c r="V371" i="13"/>
  <c r="T371" i="13"/>
  <c r="S371" i="13"/>
  <c r="X371" i="13"/>
  <c r="Y371" i="13" l="1"/>
  <c r="Z371" i="13" s="1"/>
  <c r="AA371" i="13" s="1"/>
  <c r="AB371" i="13" s="1"/>
  <c r="AC371" i="13" s="1"/>
  <c r="AP371" i="13" s="1"/>
  <c r="AV372" i="13" l="1"/>
  <c r="AR371" i="13"/>
  <c r="AQ372" i="13"/>
  <c r="P372" i="13" s="1"/>
  <c r="V372" i="13" l="1"/>
  <c r="U372" i="13"/>
  <c r="Q372" i="13"/>
  <c r="T372" i="13"/>
  <c r="R372" i="13"/>
  <c r="X372" i="13"/>
  <c r="W372" i="13"/>
  <c r="S372" i="13"/>
  <c r="Y372" i="13" l="1"/>
  <c r="Z372" i="13" s="1"/>
  <c r="AA372" i="13" s="1"/>
  <c r="AB372" i="13" s="1"/>
  <c r="AC372" i="13" l="1"/>
  <c r="AP372" i="13" l="1"/>
  <c r="AQ373" i="13" l="1"/>
  <c r="AR372" i="13"/>
  <c r="AV373" i="13"/>
  <c r="U373" i="13"/>
  <c r="V373" i="13"/>
  <c r="T373" i="13"/>
  <c r="X373" i="13"/>
  <c r="S373" i="13" l="1"/>
  <c r="P373" i="13"/>
  <c r="W373" i="13"/>
  <c r="R373" i="13"/>
  <c r="Y373" i="13" s="1"/>
  <c r="Z373" i="13" s="1"/>
  <c r="AA373" i="13" s="1"/>
  <c r="AB373" i="13" s="1"/>
  <c r="Q373" i="13"/>
  <c r="AC373" i="13" l="1"/>
  <c r="AP373" i="13"/>
  <c r="AV374" i="13" l="1"/>
  <c r="AR373" i="13"/>
  <c r="AQ374" i="13"/>
  <c r="P374" i="13" s="1"/>
  <c r="W374" i="13" l="1"/>
  <c r="R374" i="13"/>
  <c r="U374" i="13"/>
  <c r="Q374" i="13"/>
  <c r="X374" i="13"/>
  <c r="S374" i="13"/>
  <c r="V374" i="13"/>
  <c r="T374" i="13"/>
  <c r="Y374" i="13" l="1"/>
  <c r="Z374" i="13" l="1"/>
  <c r="AA374" i="13" s="1"/>
  <c r="AB374" i="13" s="1"/>
  <c r="AC374" i="13" s="1"/>
  <c r="AP374" i="13" l="1"/>
  <c r="AV375" i="13" l="1"/>
  <c r="AR374" i="13"/>
  <c r="AQ375" i="13"/>
  <c r="P375" i="13" s="1"/>
  <c r="X375" i="13" l="1"/>
  <c r="S375" i="13"/>
  <c r="V375" i="13"/>
  <c r="T375" i="13"/>
  <c r="R375" i="13"/>
  <c r="Q375" i="13"/>
  <c r="W375" i="13"/>
  <c r="U375" i="13"/>
  <c r="Y375" i="13" l="1"/>
  <c r="Z375" i="13" l="1"/>
  <c r="AA375" i="13" s="1"/>
  <c r="AB375" i="13" s="1"/>
  <c r="AC375" i="13" l="1"/>
  <c r="AP375" i="13" s="1"/>
  <c r="AV376" i="13" l="1"/>
  <c r="AR375" i="13"/>
  <c r="AQ376" i="13"/>
  <c r="U376" i="13" l="1"/>
  <c r="P376" i="13"/>
  <c r="R376" i="13"/>
  <c r="W376" i="13"/>
  <c r="X376" i="13"/>
  <c r="Q376" i="13"/>
  <c r="V376" i="13"/>
  <c r="S376" i="13"/>
  <c r="T376" i="13"/>
  <c r="Y376" i="13" l="1"/>
  <c r="Z376" i="13" l="1"/>
  <c r="AA376" i="13" s="1"/>
  <c r="AB376" i="13" s="1"/>
  <c r="AC376" i="13" s="1"/>
  <c r="AP376" i="13" l="1"/>
  <c r="AV377" i="13" l="1"/>
  <c r="AQ377" i="13"/>
  <c r="P377" i="13" s="1"/>
  <c r="AR376" i="13"/>
  <c r="U377" i="13" l="1"/>
  <c r="W377" i="13"/>
  <c r="T377" i="13"/>
  <c r="X377" i="13"/>
  <c r="Q377" i="13"/>
  <c r="R377" i="13"/>
  <c r="S377" i="13"/>
  <c r="V377" i="13"/>
  <c r="Y377" i="13" l="1"/>
  <c r="Z377" i="13" l="1"/>
  <c r="AA377" i="13" s="1"/>
  <c r="AB377" i="13" s="1"/>
  <c r="AC377" i="13" s="1"/>
  <c r="AP377" i="13" l="1"/>
  <c r="AV378" i="13" l="1"/>
  <c r="AR377" i="13"/>
  <c r="AQ378" i="13"/>
  <c r="P378" i="13" s="1"/>
  <c r="U378" i="13" l="1"/>
  <c r="T378" i="13"/>
  <c r="X378" i="13"/>
  <c r="W378" i="13"/>
  <c r="V378" i="13"/>
  <c r="R378" i="13"/>
  <c r="Q378" i="13"/>
  <c r="S378" i="13"/>
  <c r="Y378" i="13" l="1"/>
  <c r="Z378" i="13" l="1"/>
  <c r="AA378" i="13" s="1"/>
  <c r="AB378" i="13" s="1"/>
  <c r="AC378" i="13" s="1"/>
  <c r="AP378" i="13" s="1"/>
  <c r="AR378" i="13" l="1"/>
  <c r="AV379" i="13"/>
  <c r="AQ379" i="13"/>
  <c r="P379" i="13" s="1"/>
  <c r="X379" i="13" l="1"/>
  <c r="Q379" i="13"/>
  <c r="T379" i="13"/>
  <c r="R379" i="13"/>
  <c r="V379" i="13"/>
  <c r="S379" i="13"/>
  <c r="U379" i="13"/>
  <c r="W379" i="13"/>
  <c r="Y379" i="13" l="1"/>
  <c r="Z379" i="13" s="1"/>
  <c r="AA379" i="13" s="1"/>
  <c r="AB379" i="13" s="1"/>
  <c r="AC379" i="13" s="1"/>
  <c r="AP379" i="13" s="1"/>
  <c r="AR379" i="13" l="1"/>
  <c r="AV380" i="13"/>
  <c r="AQ380" i="13"/>
  <c r="P380" i="13" s="1"/>
  <c r="Q380" i="13" l="1"/>
  <c r="U380" i="13"/>
  <c r="V380" i="13"/>
  <c r="X380" i="13"/>
  <c r="S380" i="13"/>
  <c r="T380" i="13"/>
  <c r="R380" i="13"/>
  <c r="Y380" i="13" s="1"/>
  <c r="Z380" i="13" s="1"/>
  <c r="AA380" i="13" s="1"/>
  <c r="AB380" i="13" s="1"/>
  <c r="AC380" i="13" s="1"/>
  <c r="AP380" i="13" s="1"/>
  <c r="AR380" i="13" s="1"/>
  <c r="W380" i="13"/>
  <c r="AQ381" i="13" l="1"/>
  <c r="P381" i="13" s="1"/>
  <c r="AV381" i="13"/>
  <c r="T381" i="13" l="1"/>
  <c r="Q381" i="13"/>
  <c r="V381" i="13"/>
  <c r="U381" i="13"/>
  <c r="W381" i="13"/>
  <c r="X381" i="13"/>
  <c r="R381" i="13"/>
  <c r="S381" i="13"/>
  <c r="Y381" i="13" l="1"/>
  <c r="Z381" i="13" s="1"/>
  <c r="AA381" i="13" s="1"/>
  <c r="AB381" i="13" s="1"/>
  <c r="AC381" i="13" s="1"/>
  <c r="AP381" i="13" s="1"/>
  <c r="AV382" i="13" l="1"/>
  <c r="AR381" i="13"/>
  <c r="AQ382" i="13"/>
  <c r="P382" i="13" s="1"/>
  <c r="T382" i="13" l="1"/>
  <c r="W382" i="13"/>
  <c r="X382" i="13"/>
  <c r="V382" i="13"/>
  <c r="R382" i="13"/>
  <c r="U382" i="13"/>
  <c r="Q382" i="13"/>
  <c r="S382" i="13"/>
  <c r="Y382" i="13" l="1"/>
  <c r="Z382" i="13" s="1"/>
  <c r="AA382" i="13" s="1"/>
  <c r="AB382" i="13" s="1"/>
  <c r="AC382" i="13" s="1"/>
  <c r="AP382" i="13" s="1"/>
  <c r="AR382" i="13" l="1"/>
  <c r="AV383" i="13"/>
  <c r="AQ383" i="13"/>
  <c r="P383" i="13" s="1"/>
  <c r="U383" i="13" l="1"/>
  <c r="S383" i="13"/>
  <c r="W383" i="13"/>
  <c r="V383" i="13"/>
  <c r="R383" i="13"/>
  <c r="Q383" i="13"/>
  <c r="X383" i="13"/>
  <c r="T383" i="13"/>
  <c r="Y383" i="13" l="1"/>
  <c r="Z383" i="13" s="1"/>
  <c r="AA383" i="13" s="1"/>
  <c r="AB383" i="13" s="1"/>
  <c r="AC383" i="13" s="1"/>
  <c r="AP383" i="13" s="1"/>
  <c r="AV384" i="13" l="1"/>
  <c r="AR383" i="13"/>
  <c r="AQ384" i="13"/>
  <c r="P384" i="13" s="1"/>
  <c r="X384" i="13" l="1"/>
  <c r="W384" i="13"/>
  <c r="R384" i="13"/>
  <c r="V384" i="13"/>
  <c r="Q384" i="13"/>
  <c r="T384" i="13"/>
  <c r="U384" i="13"/>
  <c r="S384" i="13"/>
  <c r="Y384" i="13" l="1"/>
  <c r="Z384" i="13" s="1"/>
  <c r="AA384" i="13" s="1"/>
  <c r="AB384" i="13" s="1"/>
  <c r="AC384" i="13" s="1"/>
  <c r="AP384" i="13" s="1"/>
  <c r="AR384" i="13" l="1"/>
  <c r="AV385" i="13"/>
  <c r="AQ385" i="13"/>
  <c r="P385" i="13" s="1"/>
  <c r="W385" i="13" l="1"/>
  <c r="S385" i="13"/>
  <c r="X385" i="13"/>
  <c r="V385" i="13"/>
  <c r="U385" i="13"/>
  <c r="Q385" i="13"/>
  <c r="R385" i="13"/>
  <c r="Y385" i="13" s="1"/>
  <c r="T385" i="13"/>
  <c r="Z385" i="13" l="1"/>
  <c r="AA385" i="13" s="1"/>
  <c r="AB385" i="13" s="1"/>
  <c r="AC385" i="13" s="1"/>
  <c r="AP385" i="13" s="1"/>
  <c r="AQ386" i="13" l="1"/>
  <c r="P386" i="13" s="1"/>
  <c r="AV386" i="13"/>
  <c r="AR385" i="13"/>
  <c r="S386" i="13" l="1"/>
  <c r="V386" i="13"/>
  <c r="W386" i="13"/>
  <c r="Q386" i="13"/>
  <c r="R386" i="13"/>
  <c r="Y386" i="13" s="1"/>
  <c r="T386" i="13"/>
  <c r="X386" i="13"/>
  <c r="U386" i="13"/>
  <c r="Z386" i="13" l="1"/>
  <c r="AA386" i="13" s="1"/>
  <c r="AB386" i="13" s="1"/>
  <c r="AC386" i="13" s="1"/>
  <c r="AP386" i="13" s="1"/>
  <c r="AV387" i="13" l="1"/>
  <c r="AQ387" i="13"/>
  <c r="P387" i="13" s="1"/>
  <c r="AR386" i="13"/>
  <c r="X387" i="13" l="1"/>
  <c r="R387" i="13"/>
  <c r="S387" i="13"/>
  <c r="Q387" i="13"/>
  <c r="V387" i="13"/>
  <c r="W387" i="13"/>
  <c r="U387" i="13"/>
  <c r="T387" i="13"/>
  <c r="Y387" i="13" l="1"/>
  <c r="Z387" i="13" s="1"/>
  <c r="AA387" i="13" s="1"/>
  <c r="AB387" i="13" s="1"/>
  <c r="AC387" i="13" s="1"/>
  <c r="AP387" i="13" s="1"/>
  <c r="AR387" i="13" l="1"/>
  <c r="AV388" i="13"/>
  <c r="AQ388" i="13"/>
  <c r="Q388" i="13" l="1"/>
  <c r="P388" i="13"/>
  <c r="U388" i="13"/>
  <c r="X388" i="13"/>
  <c r="R388" i="13"/>
  <c r="S388" i="13"/>
  <c r="W388" i="13"/>
  <c r="V388" i="13"/>
  <c r="T388" i="13"/>
  <c r="Y388" i="13" l="1"/>
  <c r="Z388" i="13" s="1"/>
  <c r="AA388" i="13" s="1"/>
  <c r="AB388" i="13" s="1"/>
  <c r="AC388" i="13" s="1"/>
  <c r="AP388" i="13" l="1"/>
  <c r="AR388" i="13" l="1"/>
  <c r="AV389" i="13"/>
  <c r="AQ389" i="13"/>
  <c r="U389" i="13" l="1"/>
  <c r="P389" i="13"/>
  <c r="T389" i="13"/>
  <c r="R389" i="13"/>
  <c r="S389" i="13"/>
  <c r="W389" i="13"/>
  <c r="V389" i="13"/>
  <c r="X389" i="13"/>
  <c r="Q389" i="13"/>
  <c r="Y389" i="13" l="1"/>
  <c r="Z389" i="13" s="1"/>
  <c r="AA389" i="13" s="1"/>
  <c r="AB389" i="13" s="1"/>
  <c r="AC389" i="13" l="1"/>
  <c r="AP389" i="13" s="1"/>
  <c r="AV390" i="13" l="1"/>
  <c r="AR389" i="13"/>
  <c r="AQ390" i="13"/>
  <c r="P390" i="13" s="1"/>
  <c r="V390" i="13" l="1"/>
  <c r="Q390" i="13"/>
  <c r="U390" i="13"/>
  <c r="W390" i="13"/>
  <c r="R390" i="13"/>
  <c r="X390" i="13"/>
  <c r="S390" i="13"/>
  <c r="T390" i="13"/>
  <c r="Y390" i="13" l="1"/>
  <c r="Z390" i="13" l="1"/>
  <c r="AA390" i="13" s="1"/>
  <c r="AB390" i="13" s="1"/>
  <c r="AC390" i="13" s="1"/>
  <c r="AP390" i="13" l="1"/>
  <c r="AV391" i="13" l="1"/>
  <c r="AR390" i="13"/>
  <c r="AQ391" i="13"/>
  <c r="P391" i="13" s="1"/>
  <c r="Q391" i="13" l="1"/>
  <c r="S391" i="13"/>
  <c r="R391" i="13"/>
  <c r="T391" i="13"/>
  <c r="W391" i="13"/>
  <c r="V391" i="13"/>
  <c r="X391" i="13"/>
  <c r="U391" i="13"/>
  <c r="Y391" i="13" l="1"/>
  <c r="Z391" i="13"/>
  <c r="AA391" i="13" s="1"/>
  <c r="AB391" i="13" s="1"/>
  <c r="AC391" i="13" l="1"/>
  <c r="AP391" i="13"/>
  <c r="AV392" i="13" l="1"/>
  <c r="AR391" i="13"/>
  <c r="AQ392" i="13"/>
  <c r="P392" i="13" s="1"/>
  <c r="W392" i="13" l="1"/>
  <c r="R392" i="13"/>
  <c r="U392" i="13"/>
  <c r="S392" i="13"/>
  <c r="Q392" i="13"/>
  <c r="X392" i="13"/>
  <c r="V392" i="13"/>
  <c r="T392" i="13"/>
  <c r="Y392" i="13" l="1"/>
  <c r="Z392" i="13" l="1"/>
  <c r="AA392" i="13" s="1"/>
  <c r="AB392" i="13" s="1"/>
  <c r="AC392" i="13" l="1"/>
  <c r="AP392" i="13" s="1"/>
  <c r="AV393" i="13" l="1"/>
  <c r="AR392" i="13"/>
  <c r="AQ393" i="13"/>
  <c r="T393" i="13" l="1"/>
  <c r="P393" i="13"/>
  <c r="X393" i="13"/>
  <c r="R393" i="13"/>
  <c r="S393" i="13"/>
  <c r="W393" i="13"/>
  <c r="U393" i="13"/>
  <c r="Q393" i="13"/>
  <c r="V393" i="13"/>
  <c r="Y393" i="13" l="1"/>
  <c r="Z393" i="13"/>
  <c r="AA393" i="13" s="1"/>
  <c r="AB393" i="13" s="1"/>
  <c r="AC393" i="13" s="1"/>
  <c r="AP393" i="13" s="1"/>
  <c r="AV394" i="13" l="1"/>
  <c r="AR393" i="13"/>
  <c r="AQ394" i="13"/>
  <c r="P394" i="13" s="1"/>
  <c r="V394" i="13" l="1"/>
  <c r="R394" i="13"/>
  <c r="Q394" i="13"/>
  <c r="X394" i="13"/>
  <c r="T394" i="13"/>
  <c r="W394" i="13"/>
  <c r="U394" i="13"/>
  <c r="S394" i="13"/>
  <c r="Y394" i="13" l="1"/>
  <c r="Z394" i="13" l="1"/>
  <c r="AA394" i="13" s="1"/>
  <c r="AB394" i="13" s="1"/>
  <c r="AC394" i="13" s="1"/>
  <c r="AP394" i="13" l="1"/>
  <c r="AR394" i="13" l="1"/>
  <c r="AV395" i="13"/>
  <c r="AQ395" i="13"/>
  <c r="Q395" i="13" l="1"/>
  <c r="P395" i="13"/>
  <c r="S395" i="13"/>
  <c r="V395" i="13"/>
  <c r="T395" i="13"/>
  <c r="R395" i="13"/>
  <c r="Y395" i="13" s="1"/>
  <c r="X395" i="13"/>
  <c r="U395" i="13"/>
  <c r="W395" i="13"/>
  <c r="Z395" i="13" l="1"/>
  <c r="AA395" i="13" s="1"/>
  <c r="AB395" i="13" s="1"/>
  <c r="AC395" i="13" l="1"/>
  <c r="AP395" i="13"/>
  <c r="AV396" i="13" l="1"/>
  <c r="AR395" i="13"/>
  <c r="AQ396" i="13"/>
  <c r="P396" i="13" s="1"/>
  <c r="R396" i="13" l="1"/>
  <c r="U396" i="13"/>
  <c r="W396" i="13"/>
  <c r="S396" i="13"/>
  <c r="Q396" i="13"/>
  <c r="X396" i="13"/>
  <c r="T396" i="13"/>
  <c r="V396" i="13"/>
  <c r="Y396" i="13" l="1"/>
  <c r="Z396" i="13" l="1"/>
  <c r="AA396" i="13" s="1"/>
  <c r="AB396" i="13" s="1"/>
  <c r="AC396" i="13" s="1"/>
  <c r="AP396" i="13" l="1"/>
  <c r="AV397" i="13" l="1"/>
  <c r="AR396" i="13"/>
  <c r="AQ397" i="13"/>
  <c r="P397" i="13" s="1"/>
  <c r="S397" i="13" l="1"/>
  <c r="V397" i="13"/>
  <c r="Q397" i="13"/>
  <c r="T397" i="13"/>
  <c r="R397" i="13"/>
  <c r="U397" i="13"/>
  <c r="W397" i="13"/>
  <c r="X397" i="13"/>
  <c r="Y397" i="13" l="1"/>
  <c r="Z397" i="13" l="1"/>
  <c r="AA397" i="13" s="1"/>
  <c r="AB397" i="13" s="1"/>
  <c r="AC397" i="13" s="1"/>
  <c r="AP397" i="13" l="1"/>
  <c r="AR397" i="13" l="1"/>
  <c r="AV398" i="13"/>
  <c r="AQ398" i="13"/>
  <c r="R398" i="13" l="1"/>
  <c r="P398" i="13"/>
  <c r="W398" i="13"/>
  <c r="S398" i="13"/>
  <c r="Y398" i="13" s="1"/>
  <c r="T398" i="13"/>
  <c r="U398" i="13"/>
  <c r="Q398" i="13"/>
  <c r="X398" i="13"/>
  <c r="V398" i="13"/>
  <c r="Z398" i="13" l="1"/>
  <c r="AA398" i="13" s="1"/>
  <c r="AB398" i="13" s="1"/>
  <c r="AC398" i="13" l="1"/>
  <c r="AP398" i="13" s="1"/>
  <c r="AV399" i="13" l="1"/>
  <c r="AR398" i="13"/>
  <c r="AQ399" i="13"/>
  <c r="P399" i="13" s="1"/>
  <c r="W399" i="13" l="1"/>
  <c r="R399" i="13"/>
  <c r="V399" i="13"/>
  <c r="T399" i="13"/>
  <c r="X399" i="13"/>
  <c r="Q399" i="13"/>
  <c r="S399" i="13"/>
  <c r="U399" i="13"/>
  <c r="Y399" i="13" l="1"/>
  <c r="Z399" i="13" l="1"/>
  <c r="AA399" i="13" s="1"/>
  <c r="AB399" i="13" s="1"/>
  <c r="AC399" i="13" s="1"/>
  <c r="AP399" i="13" l="1"/>
  <c r="AV400" i="13" l="1"/>
  <c r="AR399" i="13"/>
  <c r="AQ400" i="13"/>
  <c r="P400" i="13" s="1"/>
  <c r="X400" i="13" l="1"/>
  <c r="Q400" i="13"/>
  <c r="V400" i="13"/>
  <c r="S400" i="13"/>
  <c r="R400" i="13"/>
  <c r="W400" i="13"/>
  <c r="U400" i="13"/>
  <c r="T400" i="13"/>
  <c r="Y400" i="13" l="1"/>
  <c r="Z400" i="13" l="1"/>
  <c r="AA400" i="13" s="1"/>
  <c r="AB400" i="13" s="1"/>
  <c r="AC400" i="13" s="1"/>
  <c r="AP400" i="13" l="1"/>
  <c r="AV401" i="13" l="1"/>
  <c r="AR400" i="13"/>
  <c r="AQ401" i="13"/>
  <c r="P401" i="13" s="1"/>
  <c r="V401" i="13" l="1"/>
  <c r="T401" i="13"/>
  <c r="U401" i="13"/>
  <c r="W401" i="13"/>
  <c r="X401" i="13"/>
  <c r="Q401" i="13"/>
  <c r="R401" i="13"/>
  <c r="S401" i="13"/>
  <c r="Y401" i="13" l="1"/>
  <c r="Z401" i="13" l="1"/>
  <c r="AA401" i="13" s="1"/>
  <c r="AB401" i="13" s="1"/>
  <c r="AC401" i="13" s="1"/>
  <c r="AP401" i="13" s="1"/>
  <c r="AV402" i="13" l="1"/>
  <c r="AR401" i="13"/>
  <c r="AQ402" i="13"/>
  <c r="P402" i="13" s="1"/>
  <c r="V402" i="13" l="1"/>
  <c r="Q402" i="13"/>
  <c r="S402" i="13"/>
  <c r="R402" i="13"/>
  <c r="U402" i="13"/>
  <c r="X402" i="13"/>
  <c r="W402" i="13"/>
  <c r="T402" i="13"/>
  <c r="Y402" i="13" l="1"/>
  <c r="Z402" i="13" l="1"/>
  <c r="AA402" i="13" s="1"/>
  <c r="AB402" i="13" s="1"/>
  <c r="AC402" i="13" s="1"/>
  <c r="AP402" i="13" l="1"/>
  <c r="AR402" i="13" l="1"/>
  <c r="AV403" i="13"/>
  <c r="AQ403" i="13"/>
  <c r="V403" i="13" l="1"/>
  <c r="P403" i="13"/>
  <c r="X403" i="13"/>
  <c r="R403" i="13"/>
  <c r="T403" i="13"/>
  <c r="U403" i="13"/>
  <c r="W403" i="13"/>
  <c r="Q403" i="13"/>
  <c r="S403" i="13"/>
  <c r="Y403" i="13" l="1"/>
  <c r="Z403" i="13" s="1"/>
  <c r="AA403" i="13" s="1"/>
  <c r="AB403" i="13" s="1"/>
  <c r="AC403" i="13" s="1"/>
  <c r="AP403" i="13" l="1"/>
  <c r="AR403" i="13" l="1"/>
  <c r="AQ404" i="13"/>
  <c r="AV404" i="13"/>
  <c r="Q404" i="13" l="1"/>
  <c r="P404" i="13"/>
  <c r="W404" i="13"/>
  <c r="U404" i="13"/>
  <c r="V404" i="13"/>
  <c r="S404" i="13"/>
  <c r="R404" i="13"/>
  <c r="T404" i="13"/>
  <c r="X404" i="13"/>
  <c r="Y404" i="13" l="1"/>
  <c r="Z404" i="13" s="1"/>
  <c r="AA404" i="13" s="1"/>
  <c r="AB404" i="13" s="1"/>
  <c r="AC404" i="13" s="1"/>
  <c r="AP404" i="13" l="1"/>
  <c r="AV405" i="13" l="1"/>
  <c r="AR404" i="13"/>
  <c r="AQ405" i="13"/>
  <c r="P405" i="13" s="1"/>
  <c r="V405" i="13" l="1"/>
  <c r="Q405" i="13"/>
  <c r="T405" i="13"/>
  <c r="W405" i="13"/>
  <c r="R405" i="13"/>
  <c r="X405" i="13"/>
  <c r="U405" i="13"/>
  <c r="S405" i="13"/>
  <c r="Y405" i="13" l="1"/>
  <c r="Z405" i="13" l="1"/>
  <c r="AA405" i="13" s="1"/>
  <c r="AB405" i="13" s="1"/>
  <c r="AC405" i="13" l="1"/>
  <c r="AP405" i="13" s="1"/>
  <c r="AV406" i="13" l="1"/>
  <c r="AR405" i="13"/>
  <c r="AQ406" i="13"/>
  <c r="P406" i="13" s="1"/>
  <c r="Q406" i="13" l="1"/>
  <c r="X406" i="13"/>
  <c r="W406" i="13"/>
  <c r="U406" i="13"/>
  <c r="T406" i="13"/>
  <c r="S406" i="13"/>
  <c r="R406" i="13"/>
  <c r="V406" i="13"/>
  <c r="Y406" i="13" l="1"/>
  <c r="Z406" i="13" s="1"/>
  <c r="AA406" i="13" s="1"/>
  <c r="AB406" i="13" s="1"/>
  <c r="AC406" i="13" l="1"/>
  <c r="AP406" i="13" s="1"/>
  <c r="AV407" i="13" l="1"/>
  <c r="AR406" i="13"/>
  <c r="AQ407" i="13"/>
  <c r="X407" i="13" l="1"/>
  <c r="P407" i="13"/>
  <c r="V407" i="13"/>
  <c r="U407" i="13"/>
  <c r="W407" i="13"/>
  <c r="R407" i="13"/>
  <c r="Q407" i="13"/>
  <c r="S407" i="13"/>
  <c r="T407" i="13"/>
  <c r="Y407" i="13" l="1"/>
  <c r="Z407" i="13" s="1"/>
  <c r="AA407" i="13" s="1"/>
  <c r="AB407" i="13" s="1"/>
  <c r="AC407" i="13" s="1"/>
  <c r="AP407" i="13" l="1"/>
  <c r="AV408" i="13" l="1"/>
  <c r="AR407" i="13"/>
  <c r="AQ408" i="13"/>
  <c r="P408" i="13" s="1"/>
  <c r="R408" i="13" l="1"/>
  <c r="S408" i="13"/>
  <c r="U408" i="13"/>
  <c r="Q408" i="13"/>
  <c r="W408" i="13"/>
  <c r="V408" i="13"/>
  <c r="X408" i="13"/>
  <c r="T408" i="13"/>
  <c r="Y408" i="13" l="1"/>
  <c r="Z408" i="13" l="1"/>
  <c r="AA408" i="13" s="1"/>
  <c r="AB408" i="13" s="1"/>
  <c r="AC408" i="13" s="1"/>
  <c r="AP408" i="13" l="1"/>
  <c r="AV409" i="13" l="1"/>
  <c r="AR408" i="13"/>
  <c r="AQ409" i="13"/>
  <c r="P409" i="13" s="1"/>
  <c r="V409" i="13" l="1"/>
  <c r="R409" i="13"/>
  <c r="U409" i="13"/>
  <c r="Q409" i="13"/>
  <c r="T409" i="13"/>
  <c r="X409" i="13"/>
  <c r="S409" i="13"/>
  <c r="W409" i="13"/>
  <c r="Y409" i="13" l="1"/>
  <c r="Z409" i="13" l="1"/>
  <c r="AA409" i="13" s="1"/>
  <c r="AB409" i="13" s="1"/>
  <c r="AC409" i="13" s="1"/>
  <c r="AP409" i="13" l="1"/>
  <c r="AV410" i="13" l="1"/>
  <c r="AR409" i="13"/>
  <c r="AQ410" i="13"/>
  <c r="P410" i="13" s="1"/>
  <c r="U410" i="13" l="1"/>
  <c r="V410" i="13"/>
  <c r="T410" i="13"/>
  <c r="W410" i="13"/>
  <c r="S410" i="13"/>
  <c r="Q410" i="13"/>
  <c r="R410" i="13"/>
  <c r="X410" i="13"/>
  <c r="Y410" i="13" l="1"/>
  <c r="Z410" i="13" l="1"/>
  <c r="AA410" i="13" s="1"/>
  <c r="AB410" i="13" s="1"/>
  <c r="AC410" i="13" s="1"/>
  <c r="AP410" i="13" l="1"/>
  <c r="AQ411" i="13" l="1"/>
  <c r="AR410" i="13"/>
  <c r="AV411" i="13"/>
  <c r="V411" i="13" l="1"/>
  <c r="P411" i="13"/>
  <c r="Q411" i="13"/>
  <c r="T411" i="13"/>
  <c r="X411" i="13"/>
  <c r="W411" i="13"/>
  <c r="U411" i="13"/>
  <c r="R411" i="13"/>
  <c r="S411" i="13"/>
  <c r="Y411" i="13" l="1"/>
  <c r="Z411" i="13" l="1"/>
  <c r="AA411" i="13" s="1"/>
  <c r="AB411" i="13" s="1"/>
  <c r="AC411" i="13"/>
  <c r="AP411" i="13" l="1"/>
  <c r="AR411" i="13" l="1"/>
  <c r="AV412" i="13"/>
  <c r="AQ412" i="13"/>
  <c r="P412" i="13" s="1"/>
  <c r="V412" i="13" l="1"/>
  <c r="W412" i="13"/>
  <c r="S412" i="13"/>
  <c r="Q412" i="13"/>
  <c r="T412" i="13"/>
  <c r="R412" i="13"/>
  <c r="U412" i="13"/>
  <c r="X412" i="13"/>
  <c r="Y412" i="13" l="1"/>
  <c r="Z412" i="13" l="1"/>
  <c r="AA412" i="13" s="1"/>
  <c r="AB412" i="13" s="1"/>
  <c r="AC412" i="13" s="1"/>
  <c r="AP412" i="13" s="1"/>
  <c r="AR412" i="13" l="1"/>
  <c r="AV413" i="13"/>
  <c r="AQ413" i="13"/>
  <c r="P413" i="13" s="1"/>
  <c r="R413" i="13" l="1"/>
  <c r="W413" i="13"/>
  <c r="X413" i="13"/>
  <c r="T413" i="13"/>
  <c r="S413" i="13"/>
  <c r="U413" i="13"/>
  <c r="V413" i="13"/>
  <c r="Q413" i="13"/>
  <c r="Y413" i="13" l="1"/>
  <c r="Z413" i="13" s="1"/>
  <c r="AA413" i="13" s="1"/>
  <c r="AB413" i="13" s="1"/>
  <c r="AC413" i="13" s="1"/>
  <c r="AP413" i="13" s="1"/>
  <c r="AR413" i="13" l="1"/>
  <c r="AV414" i="13"/>
  <c r="AQ414" i="13"/>
  <c r="P414" i="13" s="1"/>
  <c r="U414" i="13" l="1"/>
  <c r="X414" i="13"/>
  <c r="R414" i="13"/>
  <c r="W414" i="13"/>
  <c r="Q414" i="13"/>
  <c r="V414" i="13"/>
  <c r="T414" i="13"/>
  <c r="S414" i="13"/>
  <c r="Y414" i="13" l="1"/>
  <c r="Z414" i="13" s="1"/>
  <c r="AA414" i="13" s="1"/>
  <c r="AB414" i="13" s="1"/>
  <c r="AC414" i="13" s="1"/>
  <c r="AP414" i="13" s="1"/>
  <c r="AR414" i="13" s="1"/>
  <c r="AV415" i="13" l="1"/>
  <c r="AQ415" i="13"/>
  <c r="S415" i="13" s="1"/>
  <c r="V415" i="13"/>
  <c r="W415" i="13"/>
  <c r="Q415" i="13"/>
  <c r="U415" i="13"/>
  <c r="X415" i="13"/>
  <c r="T415" i="13" l="1"/>
  <c r="P415" i="13"/>
  <c r="R415" i="13"/>
  <c r="Y415" i="13" s="1"/>
  <c r="Z415" i="13" s="1"/>
  <c r="AA415" i="13" s="1"/>
  <c r="AB415" i="13" s="1"/>
  <c r="AC415" i="13" s="1"/>
  <c r="AP415" i="13" s="1"/>
  <c r="AR415" i="13" l="1"/>
  <c r="AV416" i="13"/>
  <c r="AQ416" i="13"/>
  <c r="P416" i="13" s="1"/>
  <c r="U416" i="13" l="1"/>
  <c r="T416" i="13"/>
  <c r="X416" i="13"/>
  <c r="S416" i="13"/>
  <c r="Q416" i="13"/>
  <c r="V416" i="13"/>
  <c r="W416" i="13"/>
  <c r="R416" i="13"/>
  <c r="Y416" i="13" l="1"/>
  <c r="Z416" i="13" l="1"/>
  <c r="AA416" i="13" s="1"/>
  <c r="AB416" i="13" s="1"/>
  <c r="AC416" i="13" s="1"/>
  <c r="AP416" i="13" s="1"/>
  <c r="AV417" i="13" l="1"/>
  <c r="AR416" i="13"/>
  <c r="AQ417" i="13"/>
  <c r="P417" i="13" s="1"/>
  <c r="X417" i="13" l="1"/>
  <c r="S417" i="13"/>
  <c r="R417" i="13"/>
  <c r="U417" i="13"/>
  <c r="W417" i="13"/>
  <c r="V417" i="13"/>
  <c r="Q417" i="13"/>
  <c r="T417" i="13"/>
  <c r="Y417" i="13" l="1"/>
  <c r="Z417" i="13" s="1"/>
  <c r="AA417" i="13" s="1"/>
  <c r="AB417" i="13" s="1"/>
  <c r="AC417" i="13" s="1"/>
  <c r="AP417" i="13" s="1"/>
  <c r="AV418" i="13" s="1"/>
  <c r="AQ418" i="13" l="1"/>
  <c r="P418" i="13" s="1"/>
  <c r="AR417" i="13"/>
  <c r="R418" i="13"/>
  <c r="V418" i="13"/>
  <c r="T418" i="13"/>
  <c r="W418" i="13"/>
  <c r="S418" i="13"/>
  <c r="X418" i="13"/>
  <c r="Q418" i="13"/>
  <c r="U418" i="13"/>
  <c r="Y418" i="13" l="1"/>
  <c r="Z418" i="13" s="1"/>
  <c r="AA418" i="13" s="1"/>
  <c r="AB418" i="13" s="1"/>
  <c r="AC418" i="13" s="1"/>
  <c r="AP418" i="13" s="1"/>
  <c r="AV419" i="13" s="1"/>
  <c r="AQ419" i="13" l="1"/>
  <c r="P419" i="13" s="1"/>
  <c r="AR418" i="13"/>
  <c r="U419" i="13"/>
  <c r="Q419" i="13"/>
  <c r="S419" i="13"/>
  <c r="X419" i="13"/>
  <c r="R419" i="13"/>
  <c r="T419" i="13"/>
  <c r="W419" i="13"/>
  <c r="V419" i="13"/>
  <c r="Y419" i="13" l="1"/>
  <c r="Z419" i="13" l="1"/>
  <c r="AA419" i="13" s="1"/>
  <c r="AB419" i="13" s="1"/>
  <c r="AC419" i="13" s="1"/>
  <c r="AP419" i="13" s="1"/>
  <c r="AV420" i="13" l="1"/>
  <c r="AR419" i="13"/>
  <c r="AQ420" i="13"/>
  <c r="P420" i="13" s="1"/>
  <c r="V420" i="13" l="1"/>
  <c r="T420" i="13"/>
  <c r="U420" i="13"/>
  <c r="S420" i="13"/>
  <c r="R420" i="13"/>
  <c r="Y420" i="13" s="1"/>
  <c r="X420" i="13"/>
  <c r="W420" i="13"/>
  <c r="Q420" i="13"/>
  <c r="Z420" i="13" l="1"/>
  <c r="AA420" i="13" s="1"/>
  <c r="AB420" i="13" s="1"/>
  <c r="AC420" i="13" s="1"/>
  <c r="AP420" i="13" s="1"/>
  <c r="AR420" i="13" l="1"/>
  <c r="AV421" i="13"/>
  <c r="AQ421" i="13"/>
  <c r="P421" i="13" s="1"/>
  <c r="W421" i="13" l="1"/>
  <c r="R421" i="13"/>
  <c r="X421" i="13"/>
  <c r="V421" i="13"/>
  <c r="Q421" i="13"/>
  <c r="T421" i="13"/>
  <c r="U421" i="13"/>
  <c r="S421" i="13"/>
  <c r="Y421" i="13" l="1"/>
  <c r="Z421" i="13"/>
  <c r="AA421" i="13" s="1"/>
  <c r="AB421" i="13" s="1"/>
  <c r="AC421" i="13" s="1"/>
  <c r="AP421" i="13" s="1"/>
  <c r="AR421" i="13" s="1"/>
  <c r="AV422" i="13" l="1"/>
  <c r="AQ422" i="13"/>
  <c r="U422" i="13" s="1"/>
  <c r="R422" i="13"/>
  <c r="S422" i="13"/>
  <c r="T422" i="13"/>
  <c r="V422" i="13"/>
  <c r="Q422" i="13"/>
  <c r="W422" i="13" l="1"/>
  <c r="P422" i="13"/>
  <c r="Y422" i="13"/>
  <c r="Z422" i="13" s="1"/>
  <c r="AA422" i="13" s="1"/>
  <c r="AB422" i="13" s="1"/>
  <c r="AC422" i="13" s="1"/>
  <c r="AP422" i="13" s="1"/>
  <c r="AR422" i="13" s="1"/>
  <c r="X422" i="13"/>
  <c r="AV423" i="13" l="1"/>
  <c r="AQ423" i="13"/>
  <c r="T423" i="13" s="1"/>
  <c r="R423" i="13" l="1"/>
  <c r="V423" i="13"/>
  <c r="W423" i="13"/>
  <c r="S423" i="13"/>
  <c r="Y423" i="13" s="1"/>
  <c r="Q423" i="13"/>
  <c r="P423" i="13"/>
  <c r="U423" i="13"/>
  <c r="X423" i="13"/>
  <c r="Z423" i="13" l="1"/>
  <c r="AA423" i="13" s="1"/>
  <c r="AB423" i="13" s="1"/>
  <c r="AC423" i="13" s="1"/>
  <c r="AP423" i="13" s="1"/>
  <c r="AV424" i="13" l="1"/>
  <c r="AR423" i="13"/>
  <c r="AQ424" i="13"/>
  <c r="P424" i="13" s="1"/>
  <c r="V424" i="13" l="1"/>
  <c r="U424" i="13"/>
  <c r="S424" i="13"/>
  <c r="R424" i="13"/>
  <c r="X424" i="13"/>
  <c r="Q424" i="13"/>
  <c r="T424" i="13"/>
  <c r="W424" i="13"/>
  <c r="Y424" i="13" l="1"/>
  <c r="Z424" i="13" s="1"/>
  <c r="AA424" i="13" s="1"/>
  <c r="AB424" i="13" s="1"/>
  <c r="AC424" i="13" s="1"/>
  <c r="AP424" i="13" s="1"/>
  <c r="AV425" i="13" l="1"/>
  <c r="AR424" i="13"/>
  <c r="AQ425" i="13"/>
  <c r="P425" i="13" s="1"/>
  <c r="W425" i="13" l="1"/>
  <c r="Q425" i="13"/>
  <c r="T425" i="13"/>
  <c r="X425" i="13"/>
  <c r="R425" i="13"/>
  <c r="V425" i="13"/>
  <c r="U425" i="13"/>
  <c r="S425" i="13"/>
  <c r="Y425" i="13" l="1"/>
  <c r="Z425" i="13" l="1"/>
  <c r="AA425" i="13" s="1"/>
  <c r="AB425" i="13" s="1"/>
  <c r="AC425" i="13" l="1"/>
  <c r="AP425" i="13" s="1"/>
  <c r="AV426" i="13" l="1"/>
  <c r="AR425" i="13"/>
  <c r="AQ426" i="13"/>
  <c r="P426" i="13" s="1"/>
  <c r="X426" i="13" l="1"/>
  <c r="Q426" i="13"/>
  <c r="S426" i="13"/>
  <c r="V426" i="13"/>
  <c r="R426" i="13"/>
  <c r="W426" i="13"/>
  <c r="U426" i="13"/>
  <c r="T426" i="13"/>
  <c r="Y426" i="13" l="1"/>
  <c r="Z426" i="13" l="1"/>
  <c r="AA426" i="13" s="1"/>
  <c r="AB426" i="13" s="1"/>
  <c r="AC426" i="13" s="1"/>
  <c r="AP426" i="13" l="1"/>
  <c r="AV427" i="13" l="1"/>
  <c r="AR426" i="13"/>
  <c r="AQ427" i="13"/>
  <c r="P427" i="13" s="1"/>
  <c r="Q427" i="13" l="1"/>
  <c r="S427" i="13"/>
  <c r="W427" i="13"/>
  <c r="R427" i="13"/>
  <c r="T427" i="13"/>
  <c r="X427" i="13"/>
  <c r="U427" i="13"/>
  <c r="V427" i="13"/>
  <c r="Y427" i="13" l="1"/>
  <c r="Z427" i="13" l="1"/>
  <c r="AA427" i="13" s="1"/>
  <c r="AB427" i="13" s="1"/>
  <c r="AC427" i="13" s="1"/>
  <c r="AP427" i="13" s="1"/>
  <c r="AV428" i="13" l="1"/>
  <c r="AR427" i="13"/>
  <c r="AQ428" i="13"/>
  <c r="P428" i="13" s="1"/>
  <c r="V428" i="13" l="1"/>
  <c r="Q428" i="13"/>
  <c r="R428" i="13"/>
  <c r="W428" i="13"/>
  <c r="U428" i="13"/>
  <c r="T428" i="13"/>
  <c r="X428" i="13"/>
  <c r="S428" i="13"/>
  <c r="Y428" i="13" l="1"/>
  <c r="Z428" i="13" l="1"/>
  <c r="AA428" i="13" s="1"/>
  <c r="AB428" i="13" s="1"/>
  <c r="AC428" i="13" s="1"/>
  <c r="AP428" i="13" l="1"/>
  <c r="AV429" i="13" l="1"/>
  <c r="AR428" i="13"/>
  <c r="AQ429" i="13"/>
  <c r="P429" i="13" s="1"/>
  <c r="W429" i="13" l="1"/>
  <c r="Q429" i="13"/>
  <c r="V429" i="13"/>
  <c r="R429" i="13"/>
  <c r="X429" i="13"/>
  <c r="T429" i="13"/>
  <c r="U429" i="13"/>
  <c r="S429" i="13"/>
  <c r="Y429" i="13" l="1"/>
  <c r="Z429" i="13" l="1"/>
  <c r="AA429" i="13" s="1"/>
  <c r="AB429" i="13" s="1"/>
  <c r="AC429" i="13" l="1"/>
  <c r="AP429" i="13" s="1"/>
  <c r="AV430" i="13" l="1"/>
  <c r="AQ430" i="13"/>
  <c r="AR429" i="13"/>
  <c r="R430" i="13" l="1"/>
  <c r="P430" i="13"/>
  <c r="X430" i="13"/>
  <c r="W430" i="13"/>
  <c r="T430" i="13"/>
  <c r="U430" i="13"/>
  <c r="V430" i="13"/>
  <c r="Q430" i="13"/>
  <c r="S430" i="13"/>
  <c r="Y430" i="13" s="1"/>
  <c r="Z430" i="13" l="1"/>
  <c r="AA430" i="13" s="1"/>
  <c r="AB430" i="13" s="1"/>
  <c r="AC430" i="13" s="1"/>
  <c r="AP430" i="13" l="1"/>
  <c r="AV431" i="13" l="1"/>
  <c r="AR430" i="13"/>
  <c r="AQ431" i="13"/>
  <c r="P431" i="13" s="1"/>
  <c r="Q431" i="13" l="1"/>
  <c r="T431" i="13"/>
  <c r="X431" i="13"/>
  <c r="R431" i="13"/>
  <c r="V431" i="13"/>
  <c r="S431" i="13"/>
  <c r="W431" i="13"/>
  <c r="U431" i="13"/>
  <c r="Y431" i="13" l="1"/>
  <c r="Z431" i="13" l="1"/>
  <c r="AA431" i="13" s="1"/>
  <c r="AB431" i="13" s="1"/>
  <c r="AC431" i="13" s="1"/>
  <c r="AP431" i="13" s="1"/>
  <c r="AV432" i="13" l="1"/>
  <c r="AR431" i="13"/>
  <c r="AQ432" i="13"/>
  <c r="P432" i="13" s="1"/>
  <c r="W432" i="13" l="1"/>
  <c r="U432" i="13"/>
  <c r="V432" i="13"/>
  <c r="Q432" i="13"/>
  <c r="T432" i="13"/>
  <c r="R432" i="13"/>
  <c r="X432" i="13"/>
  <c r="S432" i="13"/>
  <c r="Y432" i="13" l="1"/>
  <c r="Z432" i="13" l="1"/>
  <c r="AA432" i="13" s="1"/>
  <c r="AB432" i="13" s="1"/>
  <c r="AC432" i="13" s="1"/>
  <c r="AP432" i="13" l="1"/>
  <c r="AR432" i="13" l="1"/>
  <c r="AV433" i="13"/>
  <c r="AQ433" i="13"/>
  <c r="V433" i="13" l="1"/>
  <c r="P433" i="13"/>
  <c r="U433" i="13"/>
  <c r="R433" i="13"/>
  <c r="S433" i="13"/>
  <c r="Q433" i="13"/>
  <c r="T433" i="13"/>
  <c r="X433" i="13"/>
  <c r="W433" i="13"/>
  <c r="Y433" i="13" l="1"/>
  <c r="Z433" i="13"/>
  <c r="AA433" i="13" s="1"/>
  <c r="AB433" i="13" s="1"/>
  <c r="AC433" i="13" l="1"/>
  <c r="AP433" i="13" l="1"/>
  <c r="AQ434" i="13" l="1"/>
  <c r="AR433" i="13"/>
  <c r="AV434" i="13"/>
  <c r="X434" i="13" l="1"/>
  <c r="P434" i="13"/>
  <c r="Q434" i="13"/>
  <c r="T434" i="13"/>
  <c r="S434" i="13"/>
  <c r="R434" i="13"/>
  <c r="V434" i="13"/>
  <c r="U434" i="13"/>
  <c r="W434" i="13"/>
  <c r="Y434" i="13" l="1"/>
  <c r="Z434" i="13"/>
  <c r="AA434" i="13" s="1"/>
  <c r="AB434" i="13" s="1"/>
  <c r="AC434" i="13" l="1"/>
  <c r="AP434" i="13"/>
  <c r="AP499" i="13"/>
  <c r="AV435" i="13" l="1"/>
  <c r="AR434" i="13"/>
  <c r="AQ435" i="13"/>
  <c r="P435" i="13" s="1"/>
  <c r="AR499" i="13"/>
  <c r="V435" i="13" l="1"/>
  <c r="Q435" i="13"/>
  <c r="U435" i="13"/>
  <c r="X435" i="13"/>
  <c r="T435" i="13"/>
  <c r="W435" i="13"/>
  <c r="R435" i="13"/>
  <c r="S435" i="13"/>
  <c r="Y435" i="13" l="1"/>
  <c r="Z435" i="13"/>
  <c r="AA435" i="13" s="1"/>
  <c r="AB435" i="13" s="1"/>
  <c r="AC435" i="13" l="1"/>
  <c r="AP435" i="13" s="1"/>
  <c r="AV436" i="13" l="1"/>
  <c r="AR435" i="13"/>
  <c r="AQ436" i="13"/>
  <c r="P436" i="13" s="1"/>
  <c r="AP500" i="13"/>
  <c r="R436" i="13" l="1"/>
  <c r="S436" i="13"/>
  <c r="V436" i="13"/>
  <c r="U436" i="13"/>
  <c r="W436" i="13"/>
  <c r="X436" i="13"/>
  <c r="Q436" i="13"/>
  <c r="T436" i="13"/>
  <c r="AR500" i="13"/>
  <c r="Y436" i="13" l="1"/>
  <c r="Z436" i="13" l="1"/>
  <c r="AA436" i="13" s="1"/>
  <c r="AB436" i="13" s="1"/>
  <c r="AC436" i="13" s="1"/>
  <c r="AP436" i="13" l="1"/>
  <c r="AV437" i="13" l="1"/>
  <c r="AR436" i="13"/>
  <c r="AQ437" i="13"/>
  <c r="P437" i="13" s="1"/>
  <c r="U437" i="13" l="1"/>
  <c r="T437" i="13"/>
  <c r="V437" i="13"/>
  <c r="Q437" i="13"/>
  <c r="S437" i="13"/>
  <c r="W437" i="13"/>
  <c r="R437" i="13"/>
  <c r="X437" i="13"/>
  <c r="Y437" i="13" l="1"/>
  <c r="Z437" i="13" l="1"/>
  <c r="AA437" i="13" s="1"/>
  <c r="AB437" i="13" s="1"/>
  <c r="AP502" i="13"/>
  <c r="AC437" i="13" l="1"/>
  <c r="AP437" i="13" s="1"/>
  <c r="AR502" i="13"/>
  <c r="AV438" i="13" l="1"/>
  <c r="AR437" i="13"/>
  <c r="AQ438" i="13"/>
  <c r="P438" i="13" s="1"/>
  <c r="W438" i="13" l="1"/>
  <c r="Q438" i="13"/>
  <c r="U438" i="13"/>
  <c r="X438" i="13"/>
  <c r="R438" i="13"/>
  <c r="V438" i="13"/>
  <c r="T438" i="13"/>
  <c r="S438" i="13"/>
  <c r="Y438" i="13" l="1"/>
  <c r="Z438" i="13" l="1"/>
  <c r="AA438" i="13" s="1"/>
  <c r="AB438" i="13" s="1"/>
  <c r="AC438" i="13" s="1"/>
  <c r="AP503" i="13"/>
  <c r="AP438" i="13" l="1"/>
  <c r="AR503" i="13"/>
  <c r="AV439" i="13" l="1"/>
  <c r="AR438" i="13"/>
  <c r="AQ439" i="13"/>
  <c r="P439" i="13" s="1"/>
  <c r="X439" i="13" l="1"/>
  <c r="R439" i="13"/>
  <c r="T439" i="13"/>
  <c r="V439" i="13"/>
  <c r="Q439" i="13"/>
  <c r="W439" i="13"/>
  <c r="S439" i="13"/>
  <c r="U439" i="13"/>
  <c r="Y439" i="13" l="1"/>
  <c r="Z439" i="13" l="1"/>
  <c r="AA439" i="13" s="1"/>
  <c r="AB439" i="13" s="1"/>
  <c r="AC439" i="13" s="1"/>
  <c r="AP504" i="13"/>
  <c r="AP439" i="13" l="1"/>
  <c r="AR504" i="13"/>
  <c r="AV440" i="13" l="1"/>
  <c r="AR439" i="13"/>
  <c r="AQ440" i="13"/>
  <c r="P440" i="13" s="1"/>
  <c r="W440" i="13" l="1"/>
  <c r="S440" i="13"/>
  <c r="R440" i="13"/>
  <c r="T440" i="13"/>
  <c r="U440" i="13"/>
  <c r="X440" i="13"/>
  <c r="V440" i="13"/>
  <c r="Q440" i="13"/>
  <c r="Y440" i="13" l="1"/>
  <c r="Z440" i="13" s="1"/>
  <c r="AA440" i="13" s="1"/>
  <c r="AB440" i="13" s="1"/>
  <c r="AC440" i="13" s="1"/>
  <c r="AP440" i="13" l="1"/>
  <c r="AP505" i="13"/>
  <c r="AV441" i="13" l="1"/>
  <c r="AR440" i="13"/>
  <c r="AQ441" i="13"/>
  <c r="P441" i="13" s="1"/>
  <c r="AR505" i="13"/>
  <c r="V441" i="13" l="1"/>
  <c r="R441" i="13"/>
  <c r="U441" i="13"/>
  <c r="X441" i="13"/>
  <c r="S441" i="13"/>
  <c r="W441" i="13"/>
  <c r="Q441" i="13"/>
  <c r="T441" i="13"/>
  <c r="Y441" i="13" l="1"/>
  <c r="Z441" i="13" l="1"/>
  <c r="AA441" i="13" s="1"/>
  <c r="AB441" i="13" s="1"/>
  <c r="AC441" i="13" s="1"/>
  <c r="AP506" i="13"/>
  <c r="AP441" i="13" l="1"/>
  <c r="AR506" i="13"/>
  <c r="AV442" i="13" l="1"/>
  <c r="AR441" i="13"/>
  <c r="AQ442" i="13"/>
  <c r="P442" i="13" s="1"/>
  <c r="V442" i="13" l="1"/>
  <c r="R442" i="13"/>
  <c r="S442" i="13"/>
  <c r="T442" i="13"/>
  <c r="X442" i="13"/>
  <c r="W442" i="13"/>
  <c r="Q442" i="13"/>
  <c r="U442" i="13"/>
  <c r="Y442" i="13" l="1"/>
  <c r="AP507" i="13"/>
  <c r="Z442" i="13" l="1"/>
  <c r="AA442" i="13" s="1"/>
  <c r="AB442" i="13" s="1"/>
  <c r="AR507" i="13"/>
  <c r="AC442" i="13" l="1"/>
  <c r="AP442" i="13" l="1"/>
  <c r="AQ443" i="13" l="1"/>
  <c r="AR442" i="13"/>
  <c r="AV443" i="13"/>
  <c r="S443" i="13"/>
  <c r="X443" i="13"/>
  <c r="V443" i="13" l="1"/>
  <c r="P443" i="13"/>
  <c r="W443" i="13"/>
  <c r="Q443" i="13"/>
  <c r="R443" i="13"/>
  <c r="Y443" i="13" s="1"/>
  <c r="U443" i="13"/>
  <c r="T443" i="13"/>
  <c r="AP508" i="13"/>
  <c r="Z443" i="13" l="1"/>
  <c r="AA443" i="13" s="1"/>
  <c r="AB443" i="13" s="1"/>
  <c r="AC443" i="13" l="1"/>
  <c r="AP443" i="13"/>
  <c r="AV444" i="13" l="1"/>
  <c r="AR443" i="13"/>
  <c r="AQ444" i="13"/>
  <c r="P444" i="13" s="1"/>
  <c r="V444" i="13" l="1"/>
  <c r="Q444" i="13"/>
  <c r="T444" i="13"/>
  <c r="U444" i="13"/>
  <c r="W444" i="13"/>
  <c r="R444" i="13"/>
  <c r="X444" i="13"/>
  <c r="S444" i="13"/>
  <c r="AP509" i="13"/>
  <c r="Y444" i="13" l="1"/>
  <c r="AR509" i="13"/>
  <c r="Z444" i="13" l="1"/>
  <c r="AA444" i="13" s="1"/>
  <c r="AB444" i="13" s="1"/>
  <c r="AC444" i="13" s="1"/>
  <c r="AP444" i="13" l="1"/>
  <c r="AV445" i="13" l="1"/>
  <c r="AR444" i="13"/>
  <c r="AQ445" i="13"/>
  <c r="R445" i="13" l="1"/>
  <c r="P445" i="13"/>
  <c r="W445" i="13"/>
  <c r="V445" i="13"/>
  <c r="U445" i="13"/>
  <c r="Q445" i="13"/>
  <c r="S445" i="13"/>
  <c r="Y445" i="13" s="1"/>
  <c r="T445" i="13"/>
  <c r="X445" i="13"/>
  <c r="AP510" i="13"/>
  <c r="Z445" i="13" l="1"/>
  <c r="AA445" i="13" s="1"/>
  <c r="AB445" i="13" s="1"/>
  <c r="AC445" i="13" s="1"/>
  <c r="AR510" i="13"/>
  <c r="AP445" i="13" l="1"/>
  <c r="AV446" i="13" l="1"/>
  <c r="AR445" i="13"/>
  <c r="AQ446" i="13"/>
  <c r="P446" i="13" s="1"/>
  <c r="V446" i="13" l="1"/>
  <c r="R446" i="13"/>
  <c r="S446" i="13"/>
  <c r="W446" i="13"/>
  <c r="T446" i="13"/>
  <c r="U446" i="13"/>
  <c r="Q446" i="13"/>
  <c r="X446" i="13"/>
  <c r="Y446" i="13" l="1"/>
  <c r="AP511" i="13"/>
  <c r="Z446" i="13" l="1"/>
  <c r="AA446" i="13" s="1"/>
  <c r="AB446" i="13" s="1"/>
  <c r="AC446" i="13" s="1"/>
  <c r="AP446" i="13" s="1"/>
  <c r="AR511" i="13"/>
  <c r="AR446" i="13" l="1"/>
  <c r="AV447" i="13"/>
  <c r="AQ447" i="13"/>
  <c r="P447" i="13" s="1"/>
  <c r="V447" i="13" l="1"/>
  <c r="T447" i="13"/>
  <c r="R447" i="13"/>
  <c r="Q447" i="13"/>
  <c r="S447" i="13"/>
  <c r="U447" i="13"/>
  <c r="X447" i="13"/>
  <c r="W447" i="13"/>
  <c r="Y447" i="13" l="1"/>
  <c r="Z447" i="13" s="1"/>
  <c r="AA447" i="13" s="1"/>
  <c r="AB447" i="13" s="1"/>
  <c r="AC447" i="13" s="1"/>
  <c r="AP447" i="13" s="1"/>
  <c r="AR447" i="13" s="1"/>
  <c r="AV448" i="13" l="1"/>
  <c r="AQ448" i="13"/>
  <c r="R448" i="13" s="1"/>
  <c r="Q448" i="13"/>
  <c r="S448" i="13"/>
  <c r="AP512" i="13"/>
  <c r="X448" i="13" l="1"/>
  <c r="T448" i="13"/>
  <c r="P448" i="13"/>
  <c r="W448" i="13"/>
  <c r="V448" i="13"/>
  <c r="U448" i="13"/>
  <c r="Y448" i="13"/>
  <c r="AR512" i="13"/>
  <c r="Z448" i="13" l="1"/>
  <c r="AA448" i="13" s="1"/>
  <c r="AB448" i="13" s="1"/>
  <c r="AC448" i="13" s="1"/>
  <c r="AP448" i="13" s="1"/>
  <c r="AR448" i="13" s="1"/>
  <c r="AQ449" i="13" l="1"/>
  <c r="P449" i="13" s="1"/>
  <c r="AV449" i="13"/>
  <c r="T449" i="13"/>
  <c r="Q449" i="13"/>
  <c r="W449" i="13"/>
  <c r="S449" i="13"/>
  <c r="V449" i="13"/>
  <c r="X449" i="13"/>
  <c r="U449" i="13"/>
  <c r="R449" i="13"/>
  <c r="Y449" i="13" l="1"/>
  <c r="Z449" i="13" s="1"/>
  <c r="AA449" i="13" s="1"/>
  <c r="AB449" i="13" s="1"/>
  <c r="AC449" i="13" s="1"/>
  <c r="AP449" i="13" s="1"/>
  <c r="AP513" i="13"/>
  <c r="AR449" i="13" l="1"/>
  <c r="AV450" i="13"/>
  <c r="AQ450" i="13"/>
  <c r="P450" i="13" s="1"/>
  <c r="AR513" i="13"/>
  <c r="W450" i="13" l="1"/>
  <c r="X450" i="13"/>
  <c r="V450" i="13"/>
  <c r="R450" i="13"/>
  <c r="S450" i="13"/>
  <c r="T450" i="13"/>
  <c r="U450" i="13"/>
  <c r="Q450" i="13"/>
  <c r="Y450" i="13" l="1"/>
  <c r="Z450" i="13" s="1"/>
  <c r="AA450" i="13" s="1"/>
  <c r="AB450" i="13" s="1"/>
  <c r="AC450" i="13" s="1"/>
  <c r="AP450" i="13" s="1"/>
  <c r="AR450" i="13" l="1"/>
  <c r="AV451" i="13"/>
  <c r="AQ451" i="13"/>
  <c r="P451" i="13" s="1"/>
  <c r="X451" i="13" l="1"/>
  <c r="T451" i="13"/>
  <c r="U451" i="13"/>
  <c r="R451" i="13"/>
  <c r="Q451" i="13"/>
  <c r="S451" i="13"/>
  <c r="W451" i="13"/>
  <c r="V451" i="13"/>
  <c r="AP514" i="13"/>
  <c r="Y451" i="13" l="1"/>
  <c r="Z451" i="13" s="1"/>
  <c r="AA451" i="13" s="1"/>
  <c r="AB451" i="13" s="1"/>
  <c r="AC451" i="13" s="1"/>
  <c r="AP451" i="13" s="1"/>
  <c r="AV452" i="13" s="1"/>
  <c r="AR514" i="13"/>
  <c r="AR451" i="13" l="1"/>
  <c r="AQ452" i="13"/>
  <c r="W452" i="13"/>
  <c r="R452" i="13"/>
  <c r="Q452" i="13"/>
  <c r="U452" i="13"/>
  <c r="T452" i="13" l="1"/>
  <c r="P452" i="13"/>
  <c r="S452" i="13"/>
  <c r="Y452" i="13" s="1"/>
  <c r="Z452" i="13" s="1"/>
  <c r="AA452" i="13" s="1"/>
  <c r="AB452" i="13" s="1"/>
  <c r="AC452" i="13" s="1"/>
  <c r="AP452" i="13" s="1"/>
  <c r="AR452" i="13" s="1"/>
  <c r="X452" i="13"/>
  <c r="V452" i="13"/>
  <c r="AQ453" i="13" l="1"/>
  <c r="P453" i="13" s="1"/>
  <c r="AV453" i="13"/>
  <c r="W453" i="13"/>
  <c r="X453" i="13"/>
  <c r="V453" i="13"/>
  <c r="S453" i="13"/>
  <c r="U453" i="13"/>
  <c r="Q453" i="13"/>
  <c r="R453" i="13"/>
  <c r="T453" i="13"/>
  <c r="AP515" i="13"/>
  <c r="Y453" i="13" l="1"/>
  <c r="Z453" i="13" s="1"/>
  <c r="AA453" i="13" s="1"/>
  <c r="AB453" i="13" s="1"/>
  <c r="AC453" i="13" s="1"/>
  <c r="AP453" i="13" s="1"/>
  <c r="AV454" i="13" s="1"/>
  <c r="AR515" i="13"/>
  <c r="AR453" i="13" l="1"/>
  <c r="AQ454" i="13"/>
  <c r="P454" i="13" s="1"/>
  <c r="X454" i="13"/>
  <c r="T454" i="13"/>
  <c r="S454" i="13"/>
  <c r="V454" i="13" l="1"/>
  <c r="W454" i="13"/>
  <c r="U454" i="13"/>
  <c r="R454" i="13"/>
  <c r="Y454" i="13" s="1"/>
  <c r="Z454" i="13" s="1"/>
  <c r="AA454" i="13" s="1"/>
  <c r="AB454" i="13" s="1"/>
  <c r="AC454" i="13" s="1"/>
  <c r="AP454" i="13" s="1"/>
  <c r="AV455" i="13" s="1"/>
  <c r="Q454" i="13"/>
  <c r="AR454" i="13" l="1"/>
  <c r="AQ455" i="13"/>
  <c r="X455" i="13"/>
  <c r="W455" i="13"/>
  <c r="U455" i="13"/>
  <c r="T455" i="13"/>
  <c r="S455" i="13" l="1"/>
  <c r="P455" i="13"/>
  <c r="R455" i="13"/>
  <c r="Q455" i="13"/>
  <c r="V455" i="13"/>
  <c r="Y455" i="13"/>
  <c r="Z455" i="13" s="1"/>
  <c r="AA455" i="13" s="1"/>
  <c r="AB455" i="13" s="1"/>
  <c r="AC455" i="13" s="1"/>
  <c r="AP455" i="13" s="1"/>
  <c r="AV456" i="13" s="1"/>
  <c r="AP516" i="13"/>
  <c r="AR455" i="13" l="1"/>
  <c r="AQ456" i="13"/>
  <c r="Q456" i="13" s="1"/>
  <c r="AR516" i="13"/>
  <c r="V456" i="13" l="1"/>
  <c r="S456" i="13"/>
  <c r="R456" i="13"/>
  <c r="Y456" i="13" s="1"/>
  <c r="T456" i="13"/>
  <c r="X456" i="13"/>
  <c r="W456" i="13"/>
  <c r="P456" i="13"/>
  <c r="U456" i="13"/>
  <c r="Z456" i="13" l="1"/>
  <c r="AA456" i="13" s="1"/>
  <c r="AB456" i="13" s="1"/>
  <c r="AC456" i="13" s="1"/>
  <c r="AP456" i="13"/>
  <c r="AQ457" i="13" l="1"/>
  <c r="AV457" i="13"/>
  <c r="AR456" i="13"/>
  <c r="AP517" i="13"/>
  <c r="R457" i="13" l="1"/>
  <c r="P457" i="13"/>
  <c r="U457" i="13"/>
  <c r="Q457" i="13"/>
  <c r="V457" i="13"/>
  <c r="T457" i="13"/>
  <c r="X457" i="13"/>
  <c r="S457" i="13"/>
  <c r="Y457" i="13" s="1"/>
  <c r="W457" i="13"/>
  <c r="AR517" i="13"/>
  <c r="Z457" i="13" l="1"/>
  <c r="AA457" i="13" s="1"/>
  <c r="AB457" i="13" s="1"/>
  <c r="AC457" i="13" s="1"/>
  <c r="AP457" i="13" l="1"/>
  <c r="AV458" i="13" l="1"/>
  <c r="AQ458" i="13"/>
  <c r="P458" i="13" s="1"/>
  <c r="AR457" i="13"/>
  <c r="AP518" i="13"/>
  <c r="T458" i="13" l="1"/>
  <c r="X458" i="13"/>
  <c r="W458" i="13"/>
  <c r="U458" i="13"/>
  <c r="S458" i="13"/>
  <c r="V458" i="13"/>
  <c r="R458" i="13"/>
  <c r="Q458" i="13"/>
  <c r="AR518" i="13"/>
  <c r="Y458" i="13" l="1"/>
  <c r="Z458" i="13"/>
  <c r="AA458" i="13" s="1"/>
  <c r="AB458" i="13" s="1"/>
  <c r="AC458" i="13" s="1"/>
  <c r="AP458" i="13" l="1"/>
  <c r="AV459" i="13" l="1"/>
  <c r="AR458" i="13"/>
  <c r="AQ459" i="13"/>
  <c r="P459" i="13" s="1"/>
  <c r="AP519" i="13"/>
  <c r="V459" i="13" l="1"/>
  <c r="W459" i="13"/>
  <c r="R459" i="13"/>
  <c r="T459" i="13"/>
  <c r="S459" i="13"/>
  <c r="U459" i="13"/>
  <c r="X459" i="13"/>
  <c r="Q459" i="13"/>
  <c r="AR519" i="13"/>
  <c r="Y459" i="13" l="1"/>
  <c r="Z459" i="13" l="1"/>
  <c r="AA459" i="13" s="1"/>
  <c r="AB459" i="13" s="1"/>
  <c r="AC459" i="13" s="1"/>
  <c r="AP459" i="13" l="1"/>
  <c r="AP520" i="13"/>
  <c r="AV460" i="13" l="1"/>
  <c r="AQ460" i="13"/>
  <c r="P460" i="13" s="1"/>
  <c r="AR459" i="13"/>
  <c r="S460" i="13" l="1"/>
  <c r="R460" i="13"/>
  <c r="V460" i="13"/>
  <c r="U460" i="13"/>
  <c r="T460" i="13"/>
  <c r="W460" i="13"/>
  <c r="Q460" i="13"/>
  <c r="X460" i="13"/>
  <c r="Y460" i="13" l="1"/>
  <c r="Z460" i="13" s="1"/>
  <c r="AA460" i="13" s="1"/>
  <c r="AB460" i="13" s="1"/>
  <c r="AC460" i="13" s="1"/>
  <c r="AP460" i="13" l="1"/>
  <c r="AP521" i="13"/>
  <c r="AV461" i="13" l="1"/>
  <c r="AQ461" i="13"/>
  <c r="P461" i="13" s="1"/>
  <c r="AR460" i="13"/>
  <c r="AR521" i="13"/>
  <c r="U461" i="13" l="1"/>
  <c r="V461" i="13"/>
  <c r="X461" i="13"/>
  <c r="Q461" i="13"/>
  <c r="R461" i="13"/>
  <c r="W461" i="13"/>
  <c r="S461" i="13"/>
  <c r="T461" i="13"/>
  <c r="Y461" i="13" l="1"/>
  <c r="Z461" i="13" l="1"/>
  <c r="AA461" i="13" s="1"/>
  <c r="AB461" i="13" s="1"/>
  <c r="AC461" i="13" s="1"/>
  <c r="AP522" i="13"/>
  <c r="AP461" i="13" l="1"/>
  <c r="AR522" i="13"/>
  <c r="AV462" i="13" l="1"/>
  <c r="AQ462" i="13"/>
  <c r="P462" i="13" s="1"/>
  <c r="AR461" i="13"/>
  <c r="U462" i="13" l="1"/>
  <c r="R462" i="13"/>
  <c r="X462" i="13"/>
  <c r="V462" i="13"/>
  <c r="S462" i="13"/>
  <c r="W462" i="13"/>
  <c r="Q462" i="13"/>
  <c r="T462" i="13"/>
  <c r="Y462" i="13" l="1"/>
  <c r="Z462" i="13" s="1"/>
  <c r="AA462" i="13" s="1"/>
  <c r="AB462" i="13" s="1"/>
  <c r="AC462" i="13" s="1"/>
  <c r="AP523" i="13"/>
  <c r="AP462" i="13" l="1"/>
  <c r="AR523" i="13"/>
  <c r="AV463" i="13" l="1"/>
  <c r="AQ463" i="13"/>
  <c r="P463" i="13" s="1"/>
  <c r="AR462" i="13"/>
  <c r="X463" i="13" l="1"/>
  <c r="V463" i="13"/>
  <c r="S463" i="13"/>
  <c r="R463" i="13"/>
  <c r="U463" i="13"/>
  <c r="W463" i="13"/>
  <c r="T463" i="13"/>
  <c r="Q463" i="13"/>
  <c r="Y463" i="13" l="1"/>
  <c r="Z463" i="13" l="1"/>
  <c r="AA463" i="13" s="1"/>
  <c r="AB463" i="13" s="1"/>
  <c r="AC463" i="13" s="1"/>
  <c r="AP524" i="13"/>
  <c r="AP463" i="13" l="1"/>
  <c r="AR524" i="13"/>
  <c r="AV464" i="13" l="1"/>
  <c r="AQ464" i="13"/>
  <c r="P464" i="13" s="1"/>
  <c r="AR463" i="13"/>
  <c r="AR527" i="13"/>
  <c r="S464" i="13" l="1"/>
  <c r="X464" i="13"/>
  <c r="V464" i="13"/>
  <c r="W464" i="13"/>
  <c r="T464" i="13"/>
  <c r="U464" i="13"/>
  <c r="Q464" i="13"/>
  <c r="R464" i="13"/>
  <c r="Y464" i="13" l="1"/>
  <c r="Z464" i="13" s="1"/>
  <c r="AA464" i="13" s="1"/>
  <c r="AB464" i="13" s="1"/>
  <c r="AC464" i="13" l="1"/>
  <c r="AP464" i="13" l="1"/>
  <c r="AV465" i="13" l="1"/>
  <c r="AR464" i="13"/>
  <c r="AQ465" i="13"/>
  <c r="P465" i="13" s="1"/>
  <c r="W465" i="13" l="1"/>
  <c r="S465" i="13"/>
  <c r="V465" i="13"/>
  <c r="T465" i="13"/>
  <c r="X465" i="13"/>
  <c r="R465" i="13"/>
  <c r="Q465" i="13"/>
  <c r="U465" i="13"/>
  <c r="Y465" i="13" l="1"/>
  <c r="Z465" i="13" l="1"/>
  <c r="AA465" i="13" s="1"/>
  <c r="AB465" i="13" s="1"/>
  <c r="AC465" i="13" s="1"/>
  <c r="AP465" i="13" l="1"/>
  <c r="AP529" i="13"/>
  <c r="AV466" i="13" l="1"/>
  <c r="AR465" i="13"/>
  <c r="AQ466" i="13"/>
  <c r="P466" i="13" s="1"/>
  <c r="AR529" i="13"/>
  <c r="U466" i="13" l="1"/>
  <c r="Q466" i="13"/>
  <c r="X466" i="13"/>
  <c r="V466" i="13"/>
  <c r="T466" i="13"/>
  <c r="R466" i="13"/>
  <c r="S466" i="13"/>
  <c r="W466" i="13"/>
  <c r="Y466" i="13" l="1"/>
  <c r="Z466" i="13" l="1"/>
  <c r="AA466" i="13" s="1"/>
  <c r="AB466" i="13" s="1"/>
  <c r="AP530" i="13"/>
  <c r="AC466" i="13" l="1"/>
  <c r="AP466" i="13" l="1"/>
  <c r="AV467" i="13" l="1"/>
  <c r="AR466" i="13"/>
  <c r="AQ467" i="13"/>
  <c r="P467" i="13" s="1"/>
  <c r="T467" i="13" l="1"/>
  <c r="W467" i="13"/>
  <c r="X467" i="13"/>
  <c r="V467" i="13"/>
  <c r="Q467" i="13"/>
  <c r="R467" i="13"/>
  <c r="S467" i="13"/>
  <c r="U467" i="13"/>
  <c r="AP531" i="13"/>
  <c r="Y467" i="13" l="1"/>
  <c r="AR531" i="13"/>
  <c r="Z467" i="13" l="1"/>
  <c r="AA467" i="13" s="1"/>
  <c r="AB467" i="13" s="1"/>
  <c r="AC467" i="13" s="1"/>
  <c r="AP467" i="13" l="1"/>
  <c r="AV468" i="13" l="1"/>
  <c r="AR467" i="13"/>
  <c r="AQ468" i="13"/>
  <c r="P468" i="13" s="1"/>
  <c r="T468" i="13" l="1"/>
  <c r="U468" i="13"/>
  <c r="W468" i="13"/>
  <c r="V468" i="13"/>
  <c r="S468" i="13"/>
  <c r="X468" i="13"/>
  <c r="R468" i="13"/>
  <c r="Q468" i="13"/>
  <c r="AP532" i="13"/>
  <c r="Y468" i="13" l="1"/>
  <c r="Z468" i="13"/>
  <c r="AA468" i="13" s="1"/>
  <c r="AB468" i="13" s="1"/>
  <c r="AR532" i="13"/>
  <c r="AC468" i="13" l="1"/>
  <c r="AP468" i="13" l="1"/>
  <c r="AV469" i="13" l="1"/>
  <c r="AR468" i="13"/>
  <c r="AQ469" i="13"/>
  <c r="P469" i="13" s="1"/>
  <c r="T469" i="13" l="1"/>
  <c r="V469" i="13"/>
  <c r="X469" i="13"/>
  <c r="Q469" i="13"/>
  <c r="U469" i="13"/>
  <c r="W469" i="13"/>
  <c r="S469" i="13"/>
  <c r="R469" i="13"/>
  <c r="Y469" i="13" l="1"/>
  <c r="AP533" i="13"/>
  <c r="Z469" i="13" l="1"/>
  <c r="AA469" i="13" s="1"/>
  <c r="AB469" i="13" s="1"/>
  <c r="AC469" i="13" s="1"/>
  <c r="AR533" i="13"/>
  <c r="AP469" i="13" l="1"/>
  <c r="AV470" i="13" l="1"/>
  <c r="AR469" i="13"/>
  <c r="AQ470" i="13"/>
  <c r="P470" i="13" s="1"/>
  <c r="V470" i="13" l="1"/>
  <c r="W470" i="13"/>
  <c r="Q470" i="13"/>
  <c r="R470" i="13"/>
  <c r="X470" i="13"/>
  <c r="U470" i="13"/>
  <c r="T470" i="13"/>
  <c r="S470" i="13"/>
  <c r="Y470" i="13" l="1"/>
  <c r="Z470" i="13" l="1"/>
  <c r="AA470" i="13" s="1"/>
  <c r="AB470" i="13" s="1"/>
  <c r="AC470" i="13" s="1"/>
  <c r="AP470" i="13" l="1"/>
  <c r="AV471" i="13" l="1"/>
  <c r="AR470" i="13"/>
  <c r="AQ471" i="13"/>
  <c r="P471" i="13" s="1"/>
  <c r="AP535" i="13"/>
  <c r="V471" i="13" l="1"/>
  <c r="T471" i="13"/>
  <c r="X471" i="13"/>
  <c r="W471" i="13"/>
  <c r="R471" i="13"/>
  <c r="U471" i="13"/>
  <c r="S471" i="13"/>
  <c r="Q471" i="13"/>
  <c r="AR535" i="13"/>
  <c r="Y471" i="13" l="1"/>
  <c r="Z471" i="13" l="1"/>
  <c r="AA471" i="13" s="1"/>
  <c r="AB471" i="13" s="1"/>
  <c r="AC471" i="13" l="1"/>
  <c r="AP471" i="13" s="1"/>
  <c r="AV472" i="13" l="1"/>
  <c r="AR471" i="13"/>
  <c r="AQ472" i="13"/>
  <c r="P472" i="13" s="1"/>
  <c r="U472" i="13" l="1"/>
  <c r="W472" i="13"/>
  <c r="R472" i="13"/>
  <c r="Q472" i="13"/>
  <c r="T472" i="13"/>
  <c r="S472" i="13"/>
  <c r="V472" i="13"/>
  <c r="X472" i="13"/>
  <c r="Y472" i="13" l="1"/>
  <c r="Z472" i="13" l="1"/>
  <c r="AA472" i="13" s="1"/>
  <c r="AB472" i="13" s="1"/>
  <c r="AC472" i="13" s="1"/>
  <c r="AP537" i="13"/>
  <c r="AP472" i="13" l="1"/>
  <c r="AR537" i="13"/>
  <c r="AV473" i="13" l="1"/>
  <c r="AR472" i="13"/>
  <c r="AQ473" i="13"/>
  <c r="P473" i="13" s="1"/>
  <c r="X473" i="13" l="1"/>
  <c r="S473" i="13"/>
  <c r="T473" i="13"/>
  <c r="V473" i="13"/>
  <c r="U473" i="13"/>
  <c r="Q473" i="13"/>
  <c r="R473" i="13"/>
  <c r="W473" i="13"/>
  <c r="Y473" i="13" l="1"/>
  <c r="Z473" i="13" s="1"/>
  <c r="AA473" i="13" s="1"/>
  <c r="AB473" i="13" s="1"/>
  <c r="AC473" i="13" s="1"/>
  <c r="AP473" i="13" l="1"/>
  <c r="AP538" i="13"/>
  <c r="AV474" i="13" l="1"/>
  <c r="AR473" i="13"/>
  <c r="AQ474" i="13"/>
  <c r="P474" i="13" s="1"/>
  <c r="AR538" i="13"/>
  <c r="V474" i="13" l="1"/>
  <c r="R474" i="13"/>
  <c r="X474" i="13"/>
  <c r="T474" i="13"/>
  <c r="S474" i="13"/>
  <c r="U474" i="13"/>
  <c r="W474" i="13"/>
  <c r="Q474" i="13"/>
  <c r="Y474" i="13" l="1"/>
  <c r="Z474" i="13" l="1"/>
  <c r="AA474" i="13" s="1"/>
  <c r="AB474" i="13" s="1"/>
  <c r="AP528" i="13"/>
  <c r="AP539" i="13"/>
  <c r="AC474" i="13" l="1"/>
  <c r="AR528" i="13"/>
  <c r="AR539" i="13"/>
  <c r="AP474" i="13" l="1"/>
  <c r="AV475" i="13" l="1"/>
  <c r="AR474" i="13"/>
  <c r="AQ475" i="13"/>
  <c r="P475" i="13" s="1"/>
  <c r="X475" i="13" l="1"/>
  <c r="V475" i="13"/>
  <c r="Q475" i="13"/>
  <c r="S475" i="13"/>
  <c r="R475" i="13"/>
  <c r="U475" i="13"/>
  <c r="T475" i="13"/>
  <c r="W475" i="13"/>
  <c r="Y475" i="13" l="1"/>
  <c r="Z475" i="13"/>
  <c r="AA475" i="13" s="1"/>
  <c r="AB475" i="13" s="1"/>
  <c r="AC475" i="13" s="1"/>
  <c r="AP540" i="13"/>
  <c r="AP475" i="13" l="1"/>
  <c r="AR540" i="13"/>
  <c r="AV476" i="13" l="1"/>
  <c r="AR475" i="13"/>
  <c r="AQ476" i="13"/>
  <c r="P476" i="13" s="1"/>
  <c r="U476" i="13" l="1"/>
  <c r="T476" i="13"/>
  <c r="X476" i="13"/>
  <c r="W476" i="13"/>
  <c r="R476" i="13"/>
  <c r="S476" i="13"/>
  <c r="Q476" i="13"/>
  <c r="V476" i="13"/>
  <c r="AP534" i="13"/>
  <c r="Y476" i="13" l="1"/>
  <c r="AR534" i="13"/>
  <c r="Z476" i="13" l="1"/>
  <c r="AA476" i="13" s="1"/>
  <c r="AB476" i="13" s="1"/>
  <c r="AC476" i="13" l="1"/>
  <c r="AP476" i="13" l="1"/>
  <c r="AV477" i="13" l="1"/>
  <c r="AR476" i="13"/>
  <c r="AQ477" i="13"/>
  <c r="P477" i="13" s="1"/>
  <c r="AP536" i="13"/>
  <c r="AP542" i="13"/>
  <c r="X477" i="13" l="1"/>
  <c r="Q477" i="13"/>
  <c r="R477" i="13"/>
  <c r="S477" i="13"/>
  <c r="U477" i="13"/>
  <c r="V477" i="13"/>
  <c r="W477" i="13"/>
  <c r="T477" i="13"/>
  <c r="AR536" i="13"/>
  <c r="AR542" i="13"/>
  <c r="Y477" i="13" l="1"/>
  <c r="Z477" i="13" s="1"/>
  <c r="AA477" i="13" s="1"/>
  <c r="AB477" i="13" s="1"/>
  <c r="AC477" i="13" s="1"/>
  <c r="AP477" i="13" l="1"/>
  <c r="AV478" i="13" l="1"/>
  <c r="AR477" i="13"/>
  <c r="AQ478" i="13"/>
  <c r="P478" i="13" s="1"/>
  <c r="AP543" i="13"/>
  <c r="Q478" i="13" l="1"/>
  <c r="V478" i="13"/>
  <c r="U478" i="13"/>
  <c r="W478" i="13"/>
  <c r="X478" i="13"/>
  <c r="S478" i="13"/>
  <c r="R478" i="13"/>
  <c r="T478" i="13"/>
  <c r="AR543" i="13"/>
  <c r="Y478" i="13" l="1"/>
  <c r="AR520" i="13" l="1"/>
  <c r="Z478" i="13"/>
  <c r="AA478" i="13" s="1"/>
  <c r="AB478" i="13" s="1"/>
  <c r="AC478" i="13" s="1"/>
  <c r="AP478" i="13" s="1"/>
  <c r="AR478" i="13" l="1"/>
  <c r="AV479" i="13"/>
  <c r="AQ479" i="13"/>
  <c r="P479" i="13" s="1"/>
  <c r="AP544" i="13"/>
  <c r="X479" i="13" l="1"/>
  <c r="U479" i="13"/>
  <c r="V479" i="13"/>
  <c r="Q479" i="13"/>
  <c r="S479" i="13"/>
  <c r="T479" i="13"/>
  <c r="R479" i="13"/>
  <c r="W479" i="13"/>
  <c r="AP541" i="13"/>
  <c r="AR544" i="13"/>
  <c r="Y479" i="13" l="1"/>
  <c r="Z479" i="13" s="1"/>
  <c r="AA479" i="13" s="1"/>
  <c r="AB479" i="13" s="1"/>
  <c r="AC479" i="13" s="1"/>
  <c r="AP479" i="13" s="1"/>
  <c r="AR541" i="13"/>
  <c r="AR479" i="13" l="1"/>
  <c r="AV480" i="13"/>
  <c r="AQ480" i="13"/>
  <c r="P480" i="13" s="1"/>
  <c r="U480" i="13" l="1"/>
  <c r="S480" i="13"/>
  <c r="T480" i="13"/>
  <c r="X480" i="13"/>
  <c r="V480" i="13"/>
  <c r="Q480" i="13"/>
  <c r="R480" i="13"/>
  <c r="W480" i="13"/>
  <c r="Y480" i="13" l="1"/>
  <c r="Z480" i="13" s="1"/>
  <c r="AA480" i="13" s="1"/>
  <c r="AB480" i="13" s="1"/>
  <c r="AC480" i="13" s="1"/>
  <c r="AP480" i="13" s="1"/>
  <c r="AP545" i="13"/>
  <c r="AR480" i="13" l="1"/>
  <c r="AV481" i="13"/>
  <c r="AQ481" i="13"/>
  <c r="P481" i="13" s="1"/>
  <c r="AR545" i="13"/>
  <c r="V481" i="13" l="1"/>
  <c r="S481" i="13"/>
  <c r="X481" i="13"/>
  <c r="T481" i="13"/>
  <c r="R481" i="13"/>
  <c r="Y481" i="13" s="1"/>
  <c r="U481" i="13"/>
  <c r="Q481" i="13"/>
  <c r="W481" i="13"/>
  <c r="Z481" i="13" l="1"/>
  <c r="AA481" i="13" s="1"/>
  <c r="AB481" i="13" s="1"/>
  <c r="AC481" i="13" s="1"/>
  <c r="AP481" i="13" s="1"/>
  <c r="AR481" i="13" s="1"/>
  <c r="AV482" i="13" l="1"/>
  <c r="AQ482" i="13"/>
  <c r="P482" i="13" s="1"/>
  <c r="R482" i="13"/>
  <c r="Q482" i="13"/>
  <c r="X482" i="13"/>
  <c r="V482" i="13"/>
  <c r="S482" i="13"/>
  <c r="AP546" i="13"/>
  <c r="T482" i="13" l="1"/>
  <c r="W482" i="13"/>
  <c r="U482" i="13"/>
  <c r="Y482" i="13"/>
  <c r="Z482" i="13" s="1"/>
  <c r="AA482" i="13" s="1"/>
  <c r="AB482" i="13" s="1"/>
  <c r="AC482" i="13" s="1"/>
  <c r="AP482" i="13" s="1"/>
  <c r="AR482" i="13" s="1"/>
  <c r="AR546" i="13"/>
  <c r="AV483" i="13" l="1"/>
  <c r="AQ483" i="13"/>
  <c r="U483" i="13"/>
  <c r="W483" i="13"/>
  <c r="R483" i="13"/>
  <c r="Q483" i="13"/>
  <c r="S483" i="13" l="1"/>
  <c r="P483" i="13"/>
  <c r="V483" i="13"/>
  <c r="T483" i="13"/>
  <c r="X483" i="13"/>
  <c r="Y483" i="13"/>
  <c r="Z483" i="13" s="1"/>
  <c r="AA483" i="13" s="1"/>
  <c r="AB483" i="13" s="1"/>
  <c r="AC483" i="13" s="1"/>
  <c r="AP483" i="13" s="1"/>
  <c r="AR483" i="13" l="1"/>
  <c r="AV484" i="13"/>
  <c r="AQ484" i="13"/>
  <c r="P484" i="13" s="1"/>
  <c r="U484" i="13" l="1"/>
  <c r="T484" i="13"/>
  <c r="R484" i="13"/>
  <c r="V484" i="13"/>
  <c r="S484" i="13"/>
  <c r="X484" i="13"/>
  <c r="W484" i="13"/>
  <c r="Q484" i="13"/>
  <c r="AP547" i="13"/>
  <c r="Y484" i="13" l="1"/>
  <c r="Z484" i="13" s="1"/>
  <c r="AA484" i="13" s="1"/>
  <c r="AB484" i="13" s="1"/>
  <c r="AC484" i="13" s="1"/>
  <c r="AP484" i="13" s="1"/>
  <c r="AR547" i="13"/>
  <c r="AR484" i="13" l="1"/>
  <c r="AV485" i="13"/>
  <c r="AQ485" i="13"/>
  <c r="P485" i="13" s="1"/>
  <c r="W485" i="13" l="1"/>
  <c r="X485" i="13"/>
  <c r="S485" i="13"/>
  <c r="Q485" i="13"/>
  <c r="V485" i="13"/>
  <c r="T485" i="13"/>
  <c r="U485" i="13"/>
  <c r="R485" i="13"/>
  <c r="Y485" i="13" l="1"/>
  <c r="Z485" i="13" s="1"/>
  <c r="AA485" i="13" s="1"/>
  <c r="AB485" i="13" s="1"/>
  <c r="AC485" i="13" s="1"/>
  <c r="AP485" i="13" s="1"/>
  <c r="AP548" i="13"/>
  <c r="AR485" i="13" l="1"/>
  <c r="AV486" i="13"/>
  <c r="AQ486" i="13"/>
  <c r="P486" i="13" s="1"/>
  <c r="AR548" i="13"/>
  <c r="X486" i="13" l="1"/>
  <c r="V486" i="13"/>
  <c r="S486" i="13"/>
  <c r="T486" i="13"/>
  <c r="U486" i="13"/>
  <c r="R486" i="13"/>
  <c r="Y486" i="13" s="1"/>
  <c r="Z486" i="13" s="1"/>
  <c r="AA486" i="13" s="1"/>
  <c r="AB486" i="13" s="1"/>
  <c r="AC486" i="13" s="1"/>
  <c r="AP486" i="13" s="1"/>
  <c r="W486" i="13"/>
  <c r="Q486" i="13"/>
  <c r="AV487" i="13" l="1"/>
  <c r="AR486" i="13"/>
  <c r="AQ487" i="13"/>
  <c r="P487" i="13" s="1"/>
  <c r="U487" i="13" l="1"/>
  <c r="S487" i="13"/>
  <c r="Q487" i="13"/>
  <c r="V487" i="13"/>
  <c r="W487" i="13"/>
  <c r="T487" i="13"/>
  <c r="R487" i="13"/>
  <c r="X487" i="13"/>
  <c r="AP549" i="13"/>
  <c r="Y487" i="13" l="1"/>
  <c r="Z487" i="13" s="1"/>
  <c r="AA487" i="13" s="1"/>
  <c r="AB487" i="13" s="1"/>
  <c r="AC487" i="13" s="1"/>
  <c r="AP487" i="13" s="1"/>
  <c r="AR549" i="13"/>
  <c r="AR487" i="13" l="1"/>
  <c r="AV488" i="13"/>
  <c r="AQ488" i="13"/>
  <c r="P488" i="13" s="1"/>
  <c r="R488" i="13" l="1"/>
  <c r="V488" i="13"/>
  <c r="S488" i="13"/>
  <c r="Q488" i="13"/>
  <c r="T488" i="13"/>
  <c r="W488" i="13"/>
  <c r="U488" i="13"/>
  <c r="X488" i="13"/>
  <c r="Y488" i="13" l="1"/>
  <c r="Z488" i="13" s="1"/>
  <c r="AA488" i="13" s="1"/>
  <c r="AB488" i="13" s="1"/>
  <c r="AC488" i="13" s="1"/>
  <c r="AP488" i="13" s="1"/>
  <c r="AR488" i="13" l="1"/>
  <c r="AV489" i="13"/>
  <c r="AQ489" i="13"/>
  <c r="P489" i="13" s="1"/>
  <c r="AP550" i="13"/>
  <c r="Q489" i="13" l="1"/>
  <c r="T489" i="13"/>
  <c r="X489" i="13"/>
  <c r="U489" i="13"/>
  <c r="S489" i="13"/>
  <c r="V489" i="13"/>
  <c r="W489" i="13"/>
  <c r="R489" i="13"/>
  <c r="AR550" i="13"/>
  <c r="Y489" i="13" l="1"/>
  <c r="Z489" i="13" s="1"/>
  <c r="AA489" i="13" s="1"/>
  <c r="AB489" i="13" s="1"/>
  <c r="AC489" i="13" s="1"/>
  <c r="AP489" i="13" s="1"/>
  <c r="AR489" i="13" s="1"/>
  <c r="AV490" i="13" l="1"/>
  <c r="AQ490" i="13"/>
  <c r="X490" i="13" s="1"/>
  <c r="W490" i="13" l="1"/>
  <c r="V490" i="13"/>
  <c r="S490" i="13"/>
  <c r="P490" i="13"/>
  <c r="R490" i="13"/>
  <c r="Q490" i="13"/>
  <c r="U490" i="13"/>
  <c r="Y490" i="13"/>
  <c r="T490" i="13"/>
  <c r="Z490" i="13" l="1"/>
  <c r="AA490" i="13" s="1"/>
  <c r="AB490" i="13" s="1"/>
  <c r="AC490" i="13" s="1"/>
  <c r="AP490" i="13" s="1"/>
  <c r="AP551" i="13"/>
  <c r="AR490" i="13" l="1"/>
  <c r="AQ491" i="13"/>
  <c r="P491" i="13" s="1"/>
  <c r="AV491" i="13"/>
  <c r="AR551" i="13"/>
  <c r="T491" i="13" l="1"/>
  <c r="U491" i="13"/>
  <c r="Q491" i="13"/>
  <c r="V491" i="13"/>
  <c r="X491" i="13"/>
  <c r="S491" i="13"/>
  <c r="W491" i="13"/>
  <c r="R491" i="13"/>
  <c r="Y491" i="13" l="1"/>
  <c r="Z491" i="13" s="1"/>
  <c r="AA491" i="13" s="1"/>
  <c r="AB491" i="13" s="1"/>
  <c r="AC491" i="13" s="1"/>
  <c r="AP491" i="13" s="1"/>
  <c r="AR491" i="13" l="1"/>
  <c r="AQ492" i="13"/>
  <c r="P492" i="13" s="1"/>
  <c r="AV492" i="13"/>
  <c r="W492" i="13" l="1"/>
  <c r="T492" i="13"/>
  <c r="S492" i="13"/>
  <c r="R492" i="13"/>
  <c r="Y492" i="13" s="1"/>
  <c r="U492" i="13"/>
  <c r="Q492" i="13"/>
  <c r="V492" i="13"/>
  <c r="X492" i="13"/>
  <c r="AP552" i="13"/>
  <c r="Z492" i="13" l="1"/>
  <c r="AA492" i="13" s="1"/>
  <c r="AB492" i="13" s="1"/>
  <c r="AC492" i="13" s="1"/>
  <c r="AP492" i="13" s="1"/>
  <c r="AR552" i="13"/>
  <c r="AR492" i="13" l="1"/>
  <c r="AV493" i="13"/>
  <c r="AQ493" i="13"/>
  <c r="P493" i="13" s="1"/>
  <c r="W493" i="13" l="1"/>
  <c r="Q493" i="13"/>
  <c r="X493" i="13"/>
  <c r="S493" i="13"/>
  <c r="R493" i="13"/>
  <c r="Y493" i="13" s="1"/>
  <c r="T493" i="13"/>
  <c r="U493" i="13"/>
  <c r="V493" i="13"/>
  <c r="Z493" i="13" l="1"/>
  <c r="AA493" i="13" s="1"/>
  <c r="AB493" i="13" s="1"/>
  <c r="AC493" i="13" s="1"/>
  <c r="AP493" i="13" s="1"/>
  <c r="AQ494" i="13" l="1"/>
  <c r="P494" i="13" s="1"/>
  <c r="AR493" i="13"/>
  <c r="AV494" i="13"/>
  <c r="T494" i="13" l="1"/>
  <c r="S494" i="13"/>
  <c r="Q494" i="13"/>
  <c r="R494" i="13"/>
  <c r="Y494" i="13" s="1"/>
  <c r="X494" i="13"/>
  <c r="U494" i="13"/>
  <c r="V494" i="13"/>
  <c r="W494" i="13"/>
  <c r="Z494" i="13" l="1"/>
  <c r="AA494" i="13" s="1"/>
  <c r="AB494" i="13" s="1"/>
  <c r="AC494" i="13" s="1"/>
  <c r="AP494" i="13" s="1"/>
  <c r="AR494" i="13" s="1"/>
  <c r="AQ495" i="13" l="1"/>
  <c r="P495" i="13" s="1"/>
  <c r="AV495" i="13"/>
  <c r="S495" i="13"/>
  <c r="U495" i="13"/>
  <c r="W495" i="13"/>
  <c r="R495" i="13"/>
  <c r="Y495" i="13" s="1"/>
  <c r="Z495" i="13" s="1"/>
  <c r="AA495" i="13" s="1"/>
  <c r="AB495" i="13" s="1"/>
  <c r="AC495" i="13" s="1"/>
  <c r="AP495" i="13" s="1"/>
  <c r="AR495" i="13" s="1"/>
  <c r="V495" i="13"/>
  <c r="Q495" i="13"/>
  <c r="T495" i="13"/>
  <c r="X495" i="13"/>
  <c r="AV496" i="13" l="1"/>
  <c r="AQ496" i="13"/>
  <c r="S496" i="13" s="1"/>
  <c r="X496" i="13"/>
  <c r="R496" i="13"/>
  <c r="U496" i="13"/>
  <c r="V496" i="13" l="1"/>
  <c r="P496" i="13"/>
  <c r="W496" i="13"/>
  <c r="Q496" i="13"/>
  <c r="T496" i="13"/>
  <c r="Y496" i="13"/>
  <c r="Z496" i="13" s="1"/>
  <c r="AA496" i="13" s="1"/>
  <c r="AB496" i="13" s="1"/>
  <c r="AC496" i="13" s="1"/>
  <c r="AP496" i="13" s="1"/>
  <c r="AR496" i="13" l="1"/>
  <c r="AV497" i="13"/>
  <c r="AQ497" i="13"/>
  <c r="P497" i="13" s="1"/>
  <c r="U497" i="13" l="1"/>
  <c r="W497" i="13"/>
  <c r="V497" i="13"/>
  <c r="R497" i="13"/>
  <c r="X497" i="13"/>
  <c r="T497" i="13"/>
  <c r="S497" i="13"/>
  <c r="Q497" i="13"/>
  <c r="Y497" i="13" l="1"/>
  <c r="Z497" i="13" s="1"/>
  <c r="AA497" i="13" s="1"/>
  <c r="AB497" i="13" s="1"/>
  <c r="AC497" i="13" s="1"/>
  <c r="AP497" i="13" s="1"/>
  <c r="AR497" i="13" l="1"/>
  <c r="AV498" i="13"/>
  <c r="AQ498" i="13"/>
  <c r="P498" i="13" s="1"/>
  <c r="V498" i="13" l="1"/>
  <c r="Q498" i="13"/>
  <c r="W498" i="13"/>
  <c r="U498" i="13"/>
  <c r="X498" i="13"/>
  <c r="T498" i="13"/>
  <c r="S498" i="13"/>
  <c r="R498" i="13"/>
  <c r="Y498" i="13" l="1"/>
  <c r="Z498" i="13"/>
  <c r="AA498" i="13" s="1"/>
  <c r="AB498" i="13" s="1"/>
  <c r="AC498" i="13" s="1"/>
  <c r="AP498" i="13" s="1"/>
  <c r="AV499" i="13" l="1"/>
  <c r="AV500" i="13" s="1"/>
  <c r="AV501" i="13" s="1"/>
  <c r="AR498" i="13"/>
  <c r="AQ499" i="13"/>
  <c r="P499" i="13" s="1"/>
  <c r="T499" i="13" l="1"/>
  <c r="R499" i="13"/>
  <c r="X499" i="13"/>
  <c r="Q499" i="13"/>
  <c r="W499" i="13"/>
  <c r="AQ500" i="13"/>
  <c r="P500" i="13" s="1"/>
  <c r="S499" i="13"/>
  <c r="U499" i="13"/>
  <c r="V499" i="13"/>
  <c r="Y499" i="13" l="1"/>
  <c r="Z499" i="13" s="1"/>
  <c r="AA499" i="13" s="1"/>
  <c r="AB499" i="13" s="1"/>
  <c r="AC499" i="13" s="1"/>
  <c r="T500" i="13"/>
  <c r="X500" i="13"/>
  <c r="AQ501" i="13"/>
  <c r="P501" i="13" s="1"/>
  <c r="R500" i="13"/>
  <c r="V500" i="13"/>
  <c r="W500" i="13"/>
  <c r="Q500" i="13"/>
  <c r="S500" i="13"/>
  <c r="U500" i="13"/>
  <c r="U501" i="13" l="1"/>
  <c r="T501" i="13"/>
  <c r="R501" i="13"/>
  <c r="X501" i="13"/>
  <c r="S501" i="13"/>
  <c r="W501" i="13"/>
  <c r="Q501" i="13"/>
  <c r="V501" i="13"/>
  <c r="Y500" i="13"/>
  <c r="Z500" i="13" s="1"/>
  <c r="AA500" i="13" s="1"/>
  <c r="AB500" i="13" s="1"/>
  <c r="AC500" i="13" s="1"/>
  <c r="Y501" i="13" l="1"/>
  <c r="Z501" i="13" s="1"/>
  <c r="AA501" i="13" s="1"/>
  <c r="AB501" i="13" s="1"/>
  <c r="AC501" i="13" s="1"/>
  <c r="AP501" i="13" s="1"/>
  <c r="AV502" i="13" s="1"/>
  <c r="AV503" i="13" s="1"/>
  <c r="AV504" i="13" s="1"/>
  <c r="AV505" i="13" s="1"/>
  <c r="AV506" i="13" s="1"/>
  <c r="AV507" i="13" s="1"/>
  <c r="AV508" i="13" s="1"/>
  <c r="AV509" i="13" s="1"/>
  <c r="AV510" i="13" s="1"/>
  <c r="AV511" i="13" s="1"/>
  <c r="AV512" i="13" s="1"/>
  <c r="AV513" i="13" s="1"/>
  <c r="AV514" i="13" s="1"/>
  <c r="AV515" i="13" s="1"/>
  <c r="AV516" i="13" s="1"/>
  <c r="AV517" i="13" s="1"/>
  <c r="AV518" i="13" s="1"/>
  <c r="AV519" i="13" s="1"/>
  <c r="AV520" i="13" s="1"/>
  <c r="AV521" i="13" s="1"/>
  <c r="AV522" i="13" s="1"/>
  <c r="AV523" i="13" s="1"/>
  <c r="AV524" i="13" s="1"/>
  <c r="AV525" i="13" s="1"/>
  <c r="AV526" i="13" s="1"/>
  <c r="AV527" i="13" s="1"/>
  <c r="AV528" i="13" s="1"/>
  <c r="AV529" i="13" s="1"/>
  <c r="AV530" i="13" s="1"/>
  <c r="AV531" i="13" s="1"/>
  <c r="AV532" i="13" s="1"/>
  <c r="AV533" i="13" s="1"/>
  <c r="AV534" i="13" s="1"/>
  <c r="AV535" i="13" s="1"/>
  <c r="AV536" i="13" s="1"/>
  <c r="AV537" i="13" s="1"/>
  <c r="AV538" i="13" s="1"/>
  <c r="AV539" i="13" s="1"/>
  <c r="AV540" i="13" s="1"/>
  <c r="AV541" i="13" s="1"/>
  <c r="AV542" i="13" s="1"/>
  <c r="AV543" i="13" s="1"/>
  <c r="AV544" i="13" s="1"/>
  <c r="AV545" i="13" s="1"/>
  <c r="AV546" i="13" s="1"/>
  <c r="AV547" i="13" s="1"/>
  <c r="AV548" i="13" s="1"/>
  <c r="AV549" i="13" s="1"/>
  <c r="AV550" i="13" s="1"/>
  <c r="AV551" i="13" s="1"/>
  <c r="AV552" i="13" s="1"/>
  <c r="AV553" i="13" s="1"/>
  <c r="AQ502" i="13" l="1"/>
  <c r="P502" i="13" s="1"/>
  <c r="AR501" i="13"/>
  <c r="AR508" i="13" s="1"/>
  <c r="AR530" i="13" s="1"/>
  <c r="AQ503" i="13"/>
  <c r="P503" i="13" s="1"/>
  <c r="Q502" i="13"/>
  <c r="V502" i="13"/>
  <c r="R502" i="13"/>
  <c r="W502" i="13"/>
  <c r="X502" i="13"/>
  <c r="U502" i="13"/>
  <c r="S502" i="13"/>
  <c r="T502" i="13"/>
  <c r="Y502" i="13" l="1"/>
  <c r="Z502" i="13" s="1"/>
  <c r="AA502" i="13" s="1"/>
  <c r="AB502" i="13" s="1"/>
  <c r="AC502" i="13" s="1"/>
  <c r="X503" i="13"/>
  <c r="V503" i="13"/>
  <c r="T503" i="13"/>
  <c r="W503" i="13"/>
  <c r="AQ504" i="13"/>
  <c r="P504" i="13" s="1"/>
  <c r="R503" i="13"/>
  <c r="Y503" i="13" s="1"/>
  <c r="U503" i="13"/>
  <c r="Q503" i="13"/>
  <c r="S503" i="13"/>
  <c r="Z503" i="13" l="1"/>
  <c r="AA503" i="13" s="1"/>
  <c r="AB503" i="13" s="1"/>
  <c r="AC503" i="13" s="1"/>
  <c r="Q504" i="13"/>
  <c r="S504" i="13"/>
  <c r="W504" i="13"/>
  <c r="U504" i="13"/>
  <c r="R504" i="13"/>
  <c r="Y504" i="13" s="1"/>
  <c r="X504" i="13"/>
  <c r="T504" i="13"/>
  <c r="AQ505" i="13"/>
  <c r="P505" i="13" s="1"/>
  <c r="V504" i="13"/>
  <c r="Z504" i="13" l="1"/>
  <c r="AA504" i="13" s="1"/>
  <c r="AB504" i="13" s="1"/>
  <c r="AC504" i="13" s="1"/>
  <c r="S505" i="13"/>
  <c r="Q505" i="13"/>
  <c r="R505" i="13"/>
  <c r="Y505" i="13" s="1"/>
  <c r="W505" i="13"/>
  <c r="AQ506" i="13"/>
  <c r="P506" i="13" s="1"/>
  <c r="U505" i="13"/>
  <c r="V505" i="13"/>
  <c r="X505" i="13"/>
  <c r="T505" i="13"/>
  <c r="Z505" i="13" l="1"/>
  <c r="AA505" i="13" s="1"/>
  <c r="AB505" i="13" s="1"/>
  <c r="AC505" i="13" s="1"/>
  <c r="T506" i="13"/>
  <c r="S506" i="13"/>
  <c r="U506" i="13"/>
  <c r="Q506" i="13"/>
  <c r="W506" i="13"/>
  <c r="X506" i="13"/>
  <c r="V506" i="13"/>
  <c r="R506" i="13"/>
  <c r="AQ507" i="13"/>
  <c r="P507" i="13" s="1"/>
  <c r="R507" i="13" l="1"/>
  <c r="AQ508" i="13"/>
  <c r="P508" i="13" s="1"/>
  <c r="Q507" i="13"/>
  <c r="T507" i="13"/>
  <c r="U507" i="13"/>
  <c r="S507" i="13"/>
  <c r="X507" i="13"/>
  <c r="W507" i="13"/>
  <c r="V507" i="13"/>
  <c r="Y506" i="13"/>
  <c r="Z506" i="13" s="1"/>
  <c r="AA506" i="13" s="1"/>
  <c r="AB506" i="13" s="1"/>
  <c r="AC506" i="13" s="1"/>
  <c r="X508" i="13" l="1"/>
  <c r="S508" i="13"/>
  <c r="Q508" i="13"/>
  <c r="U508" i="13"/>
  <c r="T508" i="13"/>
  <c r="W508" i="13"/>
  <c r="R508" i="13"/>
  <c r="Y508" i="13" s="1"/>
  <c r="Z508" i="13" s="1"/>
  <c r="AA508" i="13" s="1"/>
  <c r="AB508" i="13" s="1"/>
  <c r="AC508" i="13" s="1"/>
  <c r="AQ509" i="13"/>
  <c r="P509" i="13" s="1"/>
  <c r="V508" i="13"/>
  <c r="Y507" i="13"/>
  <c r="Z507" i="13" s="1"/>
  <c r="AA507" i="13" s="1"/>
  <c r="AB507" i="13" s="1"/>
  <c r="AC507" i="13" s="1"/>
  <c r="T509" i="13" l="1"/>
  <c r="R509" i="13"/>
  <c r="U509" i="13"/>
  <c r="W509" i="13"/>
  <c r="AQ510" i="13"/>
  <c r="P510" i="13" s="1"/>
  <c r="V509" i="13"/>
  <c r="Q509" i="13"/>
  <c r="S509" i="13"/>
  <c r="X509" i="13"/>
  <c r="Y509" i="13" l="1"/>
  <c r="Z509" i="13"/>
  <c r="AA509" i="13" s="1"/>
  <c r="AB509" i="13" s="1"/>
  <c r="AC509" i="13" s="1"/>
  <c r="R510" i="13"/>
  <c r="V510" i="13"/>
  <c r="Q510" i="13"/>
  <c r="X510" i="13"/>
  <c r="T510" i="13"/>
  <c r="U510" i="13"/>
  <c r="AQ511" i="13"/>
  <c r="P511" i="13" s="1"/>
  <c r="S510" i="13"/>
  <c r="W510" i="13"/>
  <c r="Y510" i="13" l="1"/>
  <c r="Z510" i="13"/>
  <c r="AA510" i="13" s="1"/>
  <c r="AB510" i="13" s="1"/>
  <c r="AC510" i="13" s="1"/>
  <c r="W511" i="13"/>
  <c r="V511" i="13"/>
  <c r="S511" i="13"/>
  <c r="Q511" i="13"/>
  <c r="T511" i="13"/>
  <c r="AQ512" i="13"/>
  <c r="P512" i="13" s="1"/>
  <c r="R511" i="13"/>
  <c r="U511" i="13"/>
  <c r="X511" i="13"/>
  <c r="Y511" i="13" l="1"/>
  <c r="Z511" i="13" s="1"/>
  <c r="AA511" i="13" s="1"/>
  <c r="AB511" i="13" s="1"/>
  <c r="AC511" i="13" s="1"/>
  <c r="W512" i="13"/>
  <c r="T512" i="13"/>
  <c r="X512" i="13"/>
  <c r="AQ513" i="13"/>
  <c r="P513" i="13" s="1"/>
  <c r="S512" i="13"/>
  <c r="U512" i="13"/>
  <c r="R512" i="13"/>
  <c r="V512" i="13"/>
  <c r="Q512" i="13"/>
  <c r="Y512" i="13" l="1"/>
  <c r="Z512" i="13" s="1"/>
  <c r="AA512" i="13" s="1"/>
  <c r="AB512" i="13" s="1"/>
  <c r="AC512" i="13" s="1"/>
  <c r="T513" i="13"/>
  <c r="W513" i="13"/>
  <c r="AQ514" i="13"/>
  <c r="P514" i="13" s="1"/>
  <c r="X513" i="13"/>
  <c r="R513" i="13"/>
  <c r="Q513" i="13"/>
  <c r="U513" i="13"/>
  <c r="V513" i="13"/>
  <c r="S513" i="13"/>
  <c r="V514" i="13" l="1"/>
  <c r="S514" i="13"/>
  <c r="W514" i="13"/>
  <c r="T514" i="13"/>
  <c r="R514" i="13"/>
  <c r="AQ515" i="13"/>
  <c r="P515" i="13" s="1"/>
  <c r="X514" i="13"/>
  <c r="U514" i="13"/>
  <c r="Q514" i="13"/>
  <c r="Y513" i="13"/>
  <c r="Z513" i="13" s="1"/>
  <c r="AA513" i="13" s="1"/>
  <c r="AB513" i="13" s="1"/>
  <c r="AC513" i="13" s="1"/>
  <c r="AQ516" i="13" l="1"/>
  <c r="P516" i="13" s="1"/>
  <c r="V515" i="13"/>
  <c r="T515" i="13"/>
  <c r="R515" i="13"/>
  <c r="Y515" i="13" s="1"/>
  <c r="X515" i="13"/>
  <c r="U515" i="13"/>
  <c r="Q515" i="13"/>
  <c r="W515" i="13"/>
  <c r="S515" i="13"/>
  <c r="Y514" i="13"/>
  <c r="Z514" i="13" s="1"/>
  <c r="AA514" i="13" s="1"/>
  <c r="AB514" i="13" s="1"/>
  <c r="AC514" i="13" s="1"/>
  <c r="Z515" i="13" l="1"/>
  <c r="AA515" i="13" s="1"/>
  <c r="AB515" i="13" s="1"/>
  <c r="AC515" i="13" s="1"/>
  <c r="R516" i="13"/>
  <c r="AQ517" i="13"/>
  <c r="P517" i="13" s="1"/>
  <c r="U516" i="13"/>
  <c r="T516" i="13"/>
  <c r="Q516" i="13"/>
  <c r="W516" i="13"/>
  <c r="X516" i="13"/>
  <c r="V516" i="13"/>
  <c r="S516" i="13"/>
  <c r="R517" i="13" l="1"/>
  <c r="AQ518" i="13"/>
  <c r="P518" i="13" s="1"/>
  <c r="Q517" i="13"/>
  <c r="V517" i="13"/>
  <c r="U517" i="13"/>
  <c r="X517" i="13"/>
  <c r="W517" i="13"/>
  <c r="T517" i="13"/>
  <c r="S517" i="13"/>
  <c r="Y516" i="13"/>
  <c r="Z516" i="13" s="1"/>
  <c r="AA516" i="13" s="1"/>
  <c r="AB516" i="13" s="1"/>
  <c r="AC516" i="13" s="1"/>
  <c r="AP553" i="13"/>
  <c r="W518" i="13" l="1"/>
  <c r="V518" i="13"/>
  <c r="X518" i="13"/>
  <c r="Q518" i="13"/>
  <c r="U518" i="13"/>
  <c r="S518" i="13"/>
  <c r="AQ519" i="13"/>
  <c r="P519" i="13" s="1"/>
  <c r="R518" i="13"/>
  <c r="T518" i="13"/>
  <c r="Y517" i="13"/>
  <c r="Z517" i="13" s="1"/>
  <c r="AA517" i="13" s="1"/>
  <c r="AB517" i="13" s="1"/>
  <c r="AC517" i="13" s="1"/>
  <c r="AV554" i="13"/>
  <c r="AR553" i="13"/>
  <c r="X519" i="13" l="1"/>
  <c r="W519" i="13"/>
  <c r="R519" i="13"/>
  <c r="Q519" i="13"/>
  <c r="V519" i="13"/>
  <c r="U519" i="13"/>
  <c r="S519" i="13"/>
  <c r="T519" i="13"/>
  <c r="AQ520" i="13"/>
  <c r="P520" i="13" s="1"/>
  <c r="Y518" i="13"/>
  <c r="Z518" i="13" s="1"/>
  <c r="AA518" i="13" s="1"/>
  <c r="AB518" i="13" s="1"/>
  <c r="AC518" i="13" s="1"/>
  <c r="Y519" i="13" l="1"/>
  <c r="Z519" i="13"/>
  <c r="AA519" i="13" s="1"/>
  <c r="AB519" i="13" s="1"/>
  <c r="AC519" i="13" s="1"/>
  <c r="T520" i="13"/>
  <c r="X520" i="13"/>
  <c r="V520" i="13"/>
  <c r="S520" i="13"/>
  <c r="R520" i="13"/>
  <c r="Y520" i="13" s="1"/>
  <c r="AQ521" i="13"/>
  <c r="P521" i="13" s="1"/>
  <c r="Q520" i="13"/>
  <c r="U520" i="13"/>
  <c r="W520" i="13"/>
  <c r="Q521" i="13" l="1"/>
  <c r="S521" i="13"/>
  <c r="X521" i="13"/>
  <c r="AQ522" i="13"/>
  <c r="P522" i="13" s="1"/>
  <c r="V521" i="13"/>
  <c r="T521" i="13"/>
  <c r="R521" i="13"/>
  <c r="W521" i="13"/>
  <c r="U521" i="13"/>
  <c r="Z520" i="13"/>
  <c r="AA520" i="13" s="1"/>
  <c r="AB520" i="13" s="1"/>
  <c r="AC520" i="13" s="1"/>
  <c r="AP554" i="13"/>
  <c r="Y521" i="13" l="1"/>
  <c r="Z521" i="13" s="1"/>
  <c r="AA521" i="13" s="1"/>
  <c r="AB521" i="13" s="1"/>
  <c r="AC521" i="13" s="1"/>
  <c r="Q522" i="13"/>
  <c r="R522" i="13"/>
  <c r="U522" i="13"/>
  <c r="X522" i="13"/>
  <c r="T522" i="13"/>
  <c r="W522" i="13"/>
  <c r="S522" i="13"/>
  <c r="AQ523" i="13"/>
  <c r="P523" i="13" s="1"/>
  <c r="V522" i="13"/>
  <c r="AV555" i="13"/>
  <c r="AR554" i="13"/>
  <c r="Y522" i="13" l="1"/>
  <c r="Z522" i="13" s="1"/>
  <c r="AA522" i="13" s="1"/>
  <c r="AB522" i="13" s="1"/>
  <c r="AC522" i="13" s="1"/>
  <c r="AQ524" i="13"/>
  <c r="P524" i="13" s="1"/>
  <c r="R523" i="13"/>
  <c r="U523" i="13"/>
  <c r="S523" i="13"/>
  <c r="Q523" i="13"/>
  <c r="W523" i="13"/>
  <c r="V523" i="13"/>
  <c r="T523" i="13"/>
  <c r="X523" i="13"/>
  <c r="Y523" i="13" l="1"/>
  <c r="Z523" i="13" s="1"/>
  <c r="AA523" i="13" s="1"/>
  <c r="AB523" i="13" s="1"/>
  <c r="AC523" i="13" s="1"/>
  <c r="S524" i="13"/>
  <c r="AQ525" i="13"/>
  <c r="P525" i="13" s="1"/>
  <c r="W524" i="13"/>
  <c r="X524" i="13"/>
  <c r="U524" i="13"/>
  <c r="R524" i="13"/>
  <c r="Q524" i="13"/>
  <c r="V524" i="13"/>
  <c r="T524" i="13"/>
  <c r="Y524" i="13" l="1"/>
  <c r="Z524" i="13" s="1"/>
  <c r="AA524" i="13" s="1"/>
  <c r="AB524" i="13" s="1"/>
  <c r="AC524" i="13" s="1"/>
  <c r="X525" i="13"/>
  <c r="V525" i="13"/>
  <c r="T525" i="13"/>
  <c r="AQ526" i="13"/>
  <c r="P526" i="13" s="1"/>
  <c r="R525" i="13"/>
  <c r="Y525" i="13" s="1"/>
  <c r="W525" i="13"/>
  <c r="U525" i="13"/>
  <c r="S525" i="13"/>
  <c r="Q525" i="13"/>
  <c r="Z525" i="13" l="1"/>
  <c r="AA525" i="13" s="1"/>
  <c r="AB525" i="13" s="1"/>
  <c r="AC525" i="13" s="1"/>
  <c r="R526" i="13"/>
  <c r="S526" i="13"/>
  <c r="X526" i="13"/>
  <c r="Q526" i="13"/>
  <c r="U526" i="13"/>
  <c r="W526" i="13"/>
  <c r="T526" i="13"/>
  <c r="AQ527" i="13"/>
  <c r="P527" i="13" s="1"/>
  <c r="V526" i="13"/>
  <c r="AP555" i="13"/>
  <c r="T527" i="13" l="1"/>
  <c r="W527" i="13"/>
  <c r="V527" i="13"/>
  <c r="AQ528" i="13"/>
  <c r="P528" i="13" s="1"/>
  <c r="U527" i="13"/>
  <c r="Q527" i="13"/>
  <c r="R527" i="13"/>
  <c r="Y527" i="13" s="1"/>
  <c r="Z527" i="13" s="1"/>
  <c r="AA527" i="13" s="1"/>
  <c r="AB527" i="13" s="1"/>
  <c r="AC527" i="13" s="1"/>
  <c r="X527" i="13"/>
  <c r="S527" i="13"/>
  <c r="Y526" i="13"/>
  <c r="Z526" i="13" s="1"/>
  <c r="AA526" i="13" s="1"/>
  <c r="AB526" i="13" s="1"/>
  <c r="AC526" i="13" s="1"/>
  <c r="AV556" i="13"/>
  <c r="AR555" i="13"/>
  <c r="R528" i="13" l="1"/>
  <c r="X528" i="13"/>
  <c r="V528" i="13"/>
  <c r="T528" i="13"/>
  <c r="S528" i="13"/>
  <c r="W528" i="13"/>
  <c r="AQ529" i="13"/>
  <c r="P529" i="13" s="1"/>
  <c r="U528" i="13"/>
  <c r="Q528" i="13"/>
  <c r="T529" i="13" l="1"/>
  <c r="W529" i="13"/>
  <c r="Q529" i="13"/>
  <c r="U529" i="13"/>
  <c r="R529" i="13"/>
  <c r="V529" i="13"/>
  <c r="AQ530" i="13"/>
  <c r="P530" i="13" s="1"/>
  <c r="X529" i="13"/>
  <c r="S529" i="13"/>
  <c r="Y528" i="13"/>
  <c r="Z528" i="13" s="1"/>
  <c r="AA528" i="13" s="1"/>
  <c r="AB528" i="13" s="1"/>
  <c r="AC528" i="13" s="1"/>
  <c r="T530" i="13" l="1"/>
  <c r="Q530" i="13"/>
  <c r="U530" i="13"/>
  <c r="AQ531" i="13"/>
  <c r="P531" i="13" s="1"/>
  <c r="X530" i="13"/>
  <c r="R530" i="13"/>
  <c r="S530" i="13"/>
  <c r="W530" i="13"/>
  <c r="V530" i="13"/>
  <c r="Y529" i="13"/>
  <c r="Z529" i="13" s="1"/>
  <c r="AA529" i="13" s="1"/>
  <c r="AB529" i="13" s="1"/>
  <c r="AC529" i="13" s="1"/>
  <c r="AP556" i="13"/>
  <c r="Y530" i="13" l="1"/>
  <c r="Z530" i="13" s="1"/>
  <c r="AA530" i="13" s="1"/>
  <c r="AB530" i="13" s="1"/>
  <c r="AC530" i="13" s="1"/>
  <c r="Q531" i="13"/>
  <c r="AQ532" i="13"/>
  <c r="P532" i="13" s="1"/>
  <c r="S531" i="13"/>
  <c r="W531" i="13"/>
  <c r="U531" i="13"/>
  <c r="V531" i="13"/>
  <c r="X531" i="13"/>
  <c r="R531" i="13"/>
  <c r="T531" i="13"/>
  <c r="AV557" i="13"/>
  <c r="AR556" i="13"/>
  <c r="S532" i="13" l="1"/>
  <c r="Q532" i="13"/>
  <c r="V532" i="13"/>
  <c r="T532" i="13"/>
  <c r="R532" i="13"/>
  <c r="Y532" i="13" s="1"/>
  <c r="U532" i="13"/>
  <c r="X532" i="13"/>
  <c r="AQ533" i="13"/>
  <c r="P533" i="13" s="1"/>
  <c r="W532" i="13"/>
  <c r="Y531" i="13"/>
  <c r="Z531" i="13" s="1"/>
  <c r="AA531" i="13" s="1"/>
  <c r="AB531" i="13" s="1"/>
  <c r="AC531" i="13" s="1"/>
  <c r="Z532" i="13" l="1"/>
  <c r="AA532" i="13" s="1"/>
  <c r="AB532" i="13" s="1"/>
  <c r="AC532" i="13" s="1"/>
  <c r="R533" i="13"/>
  <c r="X533" i="13"/>
  <c r="T533" i="13"/>
  <c r="S533" i="13"/>
  <c r="AQ534" i="13"/>
  <c r="P534" i="13" s="1"/>
  <c r="Q533" i="13"/>
  <c r="W533" i="13"/>
  <c r="U533" i="13"/>
  <c r="V533" i="13"/>
  <c r="Y533" i="13" l="1"/>
  <c r="Z533" i="13" s="1"/>
  <c r="AA533" i="13" s="1"/>
  <c r="AB533" i="13" s="1"/>
  <c r="AC533" i="13" s="1"/>
  <c r="S534" i="13"/>
  <c r="Q534" i="13"/>
  <c r="V534" i="13"/>
  <c r="U534" i="13"/>
  <c r="AQ535" i="13"/>
  <c r="P535" i="13" s="1"/>
  <c r="X534" i="13"/>
  <c r="T534" i="13"/>
  <c r="W534" i="13"/>
  <c r="R534" i="13"/>
  <c r="AP557" i="13"/>
  <c r="W535" i="13" l="1"/>
  <c r="R535" i="13"/>
  <c r="T535" i="13"/>
  <c r="S535" i="13"/>
  <c r="AQ536" i="13"/>
  <c r="P536" i="13" s="1"/>
  <c r="X535" i="13"/>
  <c r="U535" i="13"/>
  <c r="Q535" i="13"/>
  <c r="V535" i="13"/>
  <c r="Y534" i="13"/>
  <c r="Z534" i="13" s="1"/>
  <c r="AA534" i="13" s="1"/>
  <c r="AB534" i="13" s="1"/>
  <c r="AC534" i="13" s="1"/>
  <c r="AV558" i="13"/>
  <c r="AR557" i="13"/>
  <c r="Y535" i="13" l="1"/>
  <c r="Z535" i="13" s="1"/>
  <c r="AA535" i="13" s="1"/>
  <c r="AB535" i="13" s="1"/>
  <c r="AC535" i="13" s="1"/>
  <c r="S536" i="13"/>
  <c r="AQ537" i="13"/>
  <c r="P537" i="13" s="1"/>
  <c r="X536" i="13"/>
  <c r="U536" i="13"/>
  <c r="Q536" i="13"/>
  <c r="V536" i="13"/>
  <c r="R536" i="13"/>
  <c r="W536" i="13"/>
  <c r="T536" i="13"/>
  <c r="Q537" i="13" l="1"/>
  <c r="W537" i="13"/>
  <c r="U537" i="13"/>
  <c r="S537" i="13"/>
  <c r="V537" i="13"/>
  <c r="X537" i="13"/>
  <c r="T537" i="13"/>
  <c r="AQ538" i="13"/>
  <c r="P538" i="13" s="1"/>
  <c r="R537" i="13"/>
  <c r="Y536" i="13"/>
  <c r="Z536" i="13" s="1"/>
  <c r="AA536" i="13" s="1"/>
  <c r="AB536" i="13" s="1"/>
  <c r="AC536" i="13" s="1"/>
  <c r="Y537" i="13" l="1"/>
  <c r="Z537" i="13" s="1"/>
  <c r="AA537" i="13" s="1"/>
  <c r="AB537" i="13" s="1"/>
  <c r="AC537" i="13" s="1"/>
  <c r="T538" i="13"/>
  <c r="W538" i="13"/>
  <c r="V538" i="13"/>
  <c r="AQ539" i="13"/>
  <c r="P539" i="13" s="1"/>
  <c r="X538" i="13"/>
  <c r="R538" i="13"/>
  <c r="S538" i="13"/>
  <c r="Q538" i="13"/>
  <c r="U538" i="13"/>
  <c r="Y538" i="13" l="1"/>
  <c r="Z538" i="13" s="1"/>
  <c r="AA538" i="13" s="1"/>
  <c r="AB538" i="13" s="1"/>
  <c r="AC538" i="13" s="1"/>
  <c r="AQ540" i="13"/>
  <c r="P540" i="13" s="1"/>
  <c r="Q539" i="13"/>
  <c r="U539" i="13"/>
  <c r="X539" i="13"/>
  <c r="V539" i="13"/>
  <c r="T539" i="13"/>
  <c r="R539" i="13"/>
  <c r="Y539" i="13" s="1"/>
  <c r="Z539" i="13" s="1"/>
  <c r="AA539" i="13" s="1"/>
  <c r="AB539" i="13" s="1"/>
  <c r="AC539" i="13" s="1"/>
  <c r="W539" i="13"/>
  <c r="S539" i="13"/>
  <c r="V540" i="13" l="1"/>
  <c r="T540" i="13"/>
  <c r="S540" i="13"/>
  <c r="R540" i="13"/>
  <c r="W540" i="13"/>
  <c r="AQ541" i="13"/>
  <c r="P541" i="13" s="1"/>
  <c r="X540" i="13"/>
  <c r="Q540" i="13"/>
  <c r="U540" i="13"/>
  <c r="Y540" i="13" l="1"/>
  <c r="Z540" i="13" s="1"/>
  <c r="AA540" i="13" s="1"/>
  <c r="AB540" i="13" s="1"/>
  <c r="AC540" i="13" s="1"/>
  <c r="AQ542" i="13"/>
  <c r="P542" i="13" s="1"/>
  <c r="R541" i="13"/>
  <c r="S541" i="13"/>
  <c r="W541" i="13"/>
  <c r="T541" i="13"/>
  <c r="V541" i="13"/>
  <c r="Q541" i="13"/>
  <c r="U541" i="13"/>
  <c r="X541" i="13"/>
  <c r="Y541" i="13" l="1"/>
  <c r="Z541" i="13" s="1"/>
  <c r="AA541" i="13" s="1"/>
  <c r="AB541" i="13" s="1"/>
  <c r="AC541" i="13" s="1"/>
  <c r="U542" i="13"/>
  <c r="S542" i="13"/>
  <c r="Q542" i="13"/>
  <c r="R542" i="13"/>
  <c r="Y542" i="13" s="1"/>
  <c r="Z542" i="13" s="1"/>
  <c r="AA542" i="13" s="1"/>
  <c r="AB542" i="13" s="1"/>
  <c r="AC542" i="13" s="1"/>
  <c r="X542" i="13"/>
  <c r="V542" i="13"/>
  <c r="AQ543" i="13"/>
  <c r="P543" i="13" s="1"/>
  <c r="W542" i="13"/>
  <c r="T542" i="13"/>
  <c r="AQ544" i="13" l="1"/>
  <c r="P544" i="13" s="1"/>
  <c r="R543" i="13"/>
  <c r="S543" i="13"/>
  <c r="U543" i="13"/>
  <c r="W543" i="13"/>
  <c r="X543" i="13"/>
  <c r="T543" i="13"/>
  <c r="Q543" i="13"/>
  <c r="V543" i="13"/>
  <c r="AP559" i="13"/>
  <c r="Y543" i="13" l="1"/>
  <c r="Z543" i="13" s="1"/>
  <c r="AA543" i="13" s="1"/>
  <c r="AB543" i="13" s="1"/>
  <c r="AC543" i="13" s="1"/>
  <c r="V544" i="13"/>
  <c r="S544" i="13"/>
  <c r="R544" i="13"/>
  <c r="Y544" i="13" s="1"/>
  <c r="T544" i="13"/>
  <c r="W544" i="13"/>
  <c r="Q544" i="13"/>
  <c r="X544" i="13"/>
  <c r="AQ545" i="13"/>
  <c r="P545" i="13" s="1"/>
  <c r="U544" i="13"/>
  <c r="AR559" i="13"/>
  <c r="Z544" i="13" l="1"/>
  <c r="AA544" i="13" s="1"/>
  <c r="AB544" i="13" s="1"/>
  <c r="AC544" i="13" s="1"/>
  <c r="X545" i="13"/>
  <c r="AQ546" i="13"/>
  <c r="P546" i="13" s="1"/>
  <c r="U545" i="13"/>
  <c r="S545" i="13"/>
  <c r="V545" i="13"/>
  <c r="Q545" i="13"/>
  <c r="T545" i="13"/>
  <c r="W545" i="13"/>
  <c r="R545" i="13"/>
  <c r="AQ547" i="13" l="1"/>
  <c r="P547" i="13" s="1"/>
  <c r="S546" i="13"/>
  <c r="V546" i="13"/>
  <c r="R546" i="13"/>
  <c r="Y546" i="13" s="1"/>
  <c r="X546" i="13"/>
  <c r="U546" i="13"/>
  <c r="T546" i="13"/>
  <c r="W546" i="13"/>
  <c r="Q546" i="13"/>
  <c r="Y545" i="13"/>
  <c r="Z545" i="13" s="1"/>
  <c r="AA545" i="13" s="1"/>
  <c r="AB545" i="13" s="1"/>
  <c r="AC545" i="13" s="1"/>
  <c r="Z546" i="13" l="1"/>
  <c r="AA546" i="13" s="1"/>
  <c r="AB546" i="13" s="1"/>
  <c r="AC546" i="13" s="1"/>
  <c r="U547" i="13"/>
  <c r="S547" i="13"/>
  <c r="X547" i="13"/>
  <c r="V547" i="13"/>
  <c r="AQ548" i="13"/>
  <c r="P548" i="13" s="1"/>
  <c r="Q547" i="13"/>
  <c r="T547" i="13"/>
  <c r="R547" i="13"/>
  <c r="W547" i="13"/>
  <c r="Y547" i="13" l="1"/>
  <c r="T548" i="13"/>
  <c r="AQ549" i="13"/>
  <c r="P549" i="13" s="1"/>
  <c r="W548" i="13"/>
  <c r="X548" i="13"/>
  <c r="V548" i="13"/>
  <c r="S548" i="13"/>
  <c r="Q548" i="13"/>
  <c r="R548" i="13"/>
  <c r="U548" i="13"/>
  <c r="AP560" i="13"/>
  <c r="S549" i="13" l="1"/>
  <c r="U549" i="13"/>
  <c r="AQ550" i="13"/>
  <c r="P550" i="13" s="1"/>
  <c r="X549" i="13"/>
  <c r="Q549" i="13"/>
  <c r="R549" i="13"/>
  <c r="Y549" i="13" s="1"/>
  <c r="V549" i="13"/>
  <c r="T549" i="13"/>
  <c r="W549" i="13"/>
  <c r="Y548" i="13"/>
  <c r="Z548" i="13" s="1"/>
  <c r="AA548" i="13" s="1"/>
  <c r="AB548" i="13" s="1"/>
  <c r="AC548" i="13" s="1"/>
  <c r="Z547" i="13"/>
  <c r="AA547" i="13" s="1"/>
  <c r="AB547" i="13" s="1"/>
  <c r="AC547" i="13" s="1"/>
  <c r="AR560" i="13"/>
  <c r="R550" i="13" l="1"/>
  <c r="Q550" i="13"/>
  <c r="S550" i="13"/>
  <c r="V550" i="13"/>
  <c r="X550" i="13"/>
  <c r="AQ551" i="13"/>
  <c r="P551" i="13" s="1"/>
  <c r="W550" i="13"/>
  <c r="T550" i="13"/>
  <c r="U550" i="13"/>
  <c r="Z549" i="13"/>
  <c r="AA549" i="13" s="1"/>
  <c r="AB549" i="13" s="1"/>
  <c r="AC549" i="13" s="1"/>
  <c r="R551" i="13" l="1"/>
  <c r="Q551" i="13"/>
  <c r="W551" i="13"/>
  <c r="X551" i="13"/>
  <c r="U551" i="13"/>
  <c r="V551" i="13"/>
  <c r="T551" i="13"/>
  <c r="AQ552" i="13"/>
  <c r="P552" i="13" s="1"/>
  <c r="S551" i="13"/>
  <c r="Y550" i="13"/>
  <c r="Z550" i="13" l="1"/>
  <c r="AA550" i="13" s="1"/>
  <c r="AB550" i="13" s="1"/>
  <c r="AC550" i="13" s="1"/>
  <c r="S552" i="13"/>
  <c r="R552" i="13"/>
  <c r="Y552" i="13" s="1"/>
  <c r="Q552" i="13"/>
  <c r="U552" i="13"/>
  <c r="X552" i="13"/>
  <c r="V552" i="13"/>
  <c r="AQ553" i="13"/>
  <c r="P553" i="13" s="1"/>
  <c r="T552" i="13"/>
  <c r="W552" i="13"/>
  <c r="Y551" i="13"/>
  <c r="Z551" i="13" s="1"/>
  <c r="AA551" i="13" s="1"/>
  <c r="AB551" i="13" s="1"/>
  <c r="AC551" i="13" s="1"/>
  <c r="Z552" i="13" l="1"/>
  <c r="AA552" i="13" s="1"/>
  <c r="AB552" i="13" s="1"/>
  <c r="AC552" i="13" s="1"/>
  <c r="W553" i="13"/>
  <c r="S553" i="13"/>
  <c r="U553" i="13"/>
  <c r="Q553" i="13"/>
  <c r="X553" i="13"/>
  <c r="R553" i="13"/>
  <c r="V553" i="13"/>
  <c r="T553" i="13"/>
  <c r="AQ554" i="13"/>
  <c r="P554" i="13" s="1"/>
  <c r="Y553" i="13" l="1"/>
  <c r="Z553" i="13" s="1"/>
  <c r="AA553" i="13" s="1"/>
  <c r="AB553" i="13" s="1"/>
  <c r="AC553" i="13" s="1"/>
  <c r="U554" i="13"/>
  <c r="Q554" i="13"/>
  <c r="W554" i="13"/>
  <c r="V554" i="13"/>
  <c r="T554" i="13"/>
  <c r="R554" i="13"/>
  <c r="Y554" i="13" s="1"/>
  <c r="Z554" i="13" s="1"/>
  <c r="AA554" i="13" s="1"/>
  <c r="AB554" i="13" s="1"/>
  <c r="AC554" i="13" s="1"/>
  <c r="X554" i="13"/>
  <c r="S554" i="13"/>
  <c r="AQ555" i="13"/>
  <c r="P555" i="13" s="1"/>
  <c r="Q555" i="13" l="1"/>
  <c r="S555" i="13"/>
  <c r="T555" i="13"/>
  <c r="U555" i="13"/>
  <c r="W555" i="13"/>
  <c r="X555" i="13"/>
  <c r="V555" i="13"/>
  <c r="R555" i="13"/>
  <c r="AQ556" i="13"/>
  <c r="P556" i="13" s="1"/>
  <c r="W556" i="13" l="1"/>
  <c r="R556" i="13"/>
  <c r="T556" i="13"/>
  <c r="X556" i="13"/>
  <c r="Q556" i="13"/>
  <c r="S556" i="13"/>
  <c r="U556" i="13"/>
  <c r="V556" i="13"/>
  <c r="AQ557" i="13"/>
  <c r="P557" i="13" s="1"/>
  <c r="Y555" i="13"/>
  <c r="Z555" i="13" s="1"/>
  <c r="AA555" i="13" s="1"/>
  <c r="AB555" i="13" s="1"/>
  <c r="AC555" i="13" s="1"/>
  <c r="S557" i="13" l="1"/>
  <c r="X557" i="13"/>
  <c r="Q557" i="13"/>
  <c r="R557" i="13"/>
  <c r="Y557" i="13" s="1"/>
  <c r="U557" i="13"/>
  <c r="V557" i="13"/>
  <c r="W557" i="13"/>
  <c r="T557" i="13"/>
  <c r="AQ558" i="13"/>
  <c r="P558" i="13" s="1"/>
  <c r="Y556" i="13"/>
  <c r="Z556" i="13" s="1"/>
  <c r="AA556" i="13" s="1"/>
  <c r="AB556" i="13" s="1"/>
  <c r="AC556" i="13" s="1"/>
  <c r="AP562" i="13"/>
  <c r="Q558" i="13" l="1"/>
  <c r="X558" i="13"/>
  <c r="R558" i="13"/>
  <c r="V558" i="13"/>
  <c r="S558" i="13"/>
  <c r="U558" i="13"/>
  <c r="W558" i="13"/>
  <c r="T558" i="13"/>
  <c r="Z557" i="13"/>
  <c r="AA557" i="13" s="1"/>
  <c r="AB557" i="13" s="1"/>
  <c r="AC557" i="13" s="1"/>
  <c r="Y558" i="13" l="1"/>
  <c r="Z558" i="13" s="1"/>
  <c r="AA558" i="13" s="1"/>
  <c r="AB558" i="13" s="1"/>
  <c r="AC558" i="13" s="1"/>
  <c r="AP558" i="13" s="1"/>
  <c r="AR558" i="13" l="1"/>
  <c r="AV559" i="13"/>
  <c r="AV560" i="13" s="1"/>
  <c r="AV561" i="13" s="1"/>
  <c r="AQ559" i="13"/>
  <c r="P559" i="13" s="1"/>
  <c r="R559" i="13" l="1"/>
  <c r="T559" i="13"/>
  <c r="W559" i="13"/>
  <c r="U559" i="13"/>
  <c r="Q559" i="13"/>
  <c r="X559" i="13"/>
  <c r="V559" i="13"/>
  <c r="S559" i="13"/>
  <c r="AQ560" i="13"/>
  <c r="P560" i="13" s="1"/>
  <c r="R560" i="13" l="1"/>
  <c r="V560" i="13"/>
  <c r="U560" i="13"/>
  <c r="X560" i="13"/>
  <c r="T560" i="13"/>
  <c r="W560" i="13"/>
  <c r="Q560" i="13"/>
  <c r="S560" i="13"/>
  <c r="AQ561" i="13"/>
  <c r="P561" i="13" s="1"/>
  <c r="Y559" i="13"/>
  <c r="Z559" i="13" s="1"/>
  <c r="AA559" i="13" s="1"/>
  <c r="AB559" i="13" s="1"/>
  <c r="AC559" i="13" s="1"/>
  <c r="R561" i="13" l="1"/>
  <c r="W561" i="13"/>
  <c r="S561" i="13"/>
  <c r="U561" i="13"/>
  <c r="T561" i="13"/>
  <c r="X561" i="13"/>
  <c r="V561" i="13"/>
  <c r="Q561" i="13"/>
  <c r="Y560" i="13"/>
  <c r="Z560" i="13" s="1"/>
  <c r="AA560" i="13" s="1"/>
  <c r="AB560" i="13" s="1"/>
  <c r="AC560" i="13" s="1"/>
  <c r="Y561" i="13" l="1"/>
  <c r="Z561" i="13" s="1"/>
  <c r="AA561" i="13" s="1"/>
  <c r="AB561" i="13" s="1"/>
  <c r="AC561" i="13" s="1"/>
  <c r="AP561" i="13" s="1"/>
  <c r="AV562" i="13" l="1"/>
  <c r="AV563" i="13" s="1"/>
  <c r="AR561" i="13"/>
  <c r="AR562" i="13" s="1"/>
  <c r="AQ562" i="13"/>
  <c r="P562" i="13" s="1"/>
  <c r="U562" i="13" l="1"/>
  <c r="S562" i="13"/>
  <c r="X562" i="13"/>
  <c r="Q562" i="13"/>
  <c r="W562" i="13"/>
  <c r="T562" i="13"/>
  <c r="V562" i="13"/>
  <c r="R562" i="13"/>
  <c r="AQ563" i="13"/>
  <c r="P563" i="13" s="1"/>
  <c r="Y562" i="13" l="1"/>
  <c r="Z562" i="13"/>
  <c r="AA562" i="13" s="1"/>
  <c r="AB562" i="13" s="1"/>
  <c r="AC562" i="13" s="1"/>
  <c r="Q563" i="13"/>
  <c r="U563" i="13"/>
  <c r="R563" i="13"/>
  <c r="W563" i="13"/>
  <c r="S563" i="13"/>
  <c r="X563" i="13"/>
  <c r="T563" i="13"/>
  <c r="V563" i="13"/>
  <c r="Y563" i="13" l="1"/>
  <c r="Z563" i="13" l="1"/>
  <c r="AA563" i="13" s="1"/>
  <c r="AB563" i="13" s="1"/>
  <c r="AC563" i="13" s="1"/>
  <c r="AP563" i="13" s="1"/>
  <c r="AR563" i="13" l="1"/>
  <c r="AV564" i="13"/>
  <c r="AQ564" i="13"/>
  <c r="P564" i="13" s="1"/>
  <c r="Q564" i="13" l="1"/>
  <c r="T564" i="13"/>
  <c r="U564" i="13"/>
  <c r="X564" i="13"/>
  <c r="W564" i="13"/>
  <c r="R564" i="13"/>
  <c r="V564" i="13"/>
  <c r="S564" i="13"/>
  <c r="Y564" i="13" l="1"/>
  <c r="Z564" i="13" s="1"/>
  <c r="AA564" i="13" s="1"/>
  <c r="AB564" i="13" s="1"/>
  <c r="AC564" i="13" s="1"/>
  <c r="AP564" i="13" s="1"/>
  <c r="AQ565" i="13" s="1"/>
  <c r="P565" i="13" s="1"/>
  <c r="W565" i="13" l="1"/>
  <c r="V565" i="13"/>
  <c r="U565" i="13"/>
  <c r="R565" i="13"/>
  <c r="AR564" i="13"/>
  <c r="Q565" i="13"/>
  <c r="X565" i="13"/>
  <c r="S565" i="13"/>
  <c r="AV565" i="13"/>
  <c r="T565" i="13"/>
  <c r="Y565" i="13" l="1"/>
  <c r="Z565" i="13" s="1"/>
  <c r="AA565" i="13" s="1"/>
  <c r="AB565" i="13" s="1"/>
  <c r="AC565" i="13" s="1"/>
  <c r="AP565" i="13" s="1"/>
  <c r="AR565" i="13" l="1"/>
  <c r="AV566" i="13"/>
  <c r="AQ566" i="13"/>
  <c r="P566" i="13" l="1"/>
  <c r="T566" i="13"/>
  <c r="S566" i="13"/>
  <c r="W566" i="13"/>
  <c r="X566" i="13"/>
  <c r="V566" i="13"/>
  <c r="U566" i="13"/>
  <c r="R566" i="13"/>
  <c r="Y566" i="13" s="1"/>
  <c r="Z566" i="13" s="1"/>
  <c r="AA566" i="13" s="1"/>
  <c r="AB566" i="13" s="1"/>
  <c r="AC566" i="13" s="1"/>
  <c r="AP566" i="13" s="1"/>
  <c r="AV567" i="13" s="1"/>
  <c r="Q566" i="13"/>
  <c r="AQ567" i="13" l="1"/>
  <c r="U567" i="13" s="1"/>
  <c r="AR566" i="13"/>
  <c r="S567" i="13" l="1"/>
  <c r="P567" i="13"/>
  <c r="Q567" i="13"/>
  <c r="V567" i="13"/>
  <c r="T567" i="13"/>
  <c r="R567" i="13"/>
  <c r="Y567" i="13" s="1"/>
  <c r="Z567" i="13" s="1"/>
  <c r="AA567" i="13" s="1"/>
  <c r="AB567" i="13" s="1"/>
  <c r="AC567" i="13" s="1"/>
  <c r="X567" i="13"/>
  <c r="W567" i="13"/>
  <c r="AP567" i="13" l="1"/>
  <c r="AV568" i="13" l="1"/>
  <c r="AR567" i="13"/>
  <c r="AQ568" i="13"/>
  <c r="P568" i="13" s="1"/>
  <c r="Q568" i="13" l="1"/>
  <c r="X568" i="13"/>
  <c r="S568" i="13"/>
  <c r="V568" i="13"/>
  <c r="W568" i="13"/>
  <c r="R568" i="13"/>
  <c r="U568" i="13"/>
  <c r="T568" i="13"/>
  <c r="Y568" i="13" l="1"/>
  <c r="Z568" i="13"/>
  <c r="AA568" i="13" s="1"/>
  <c r="AB568" i="13" s="1"/>
  <c r="AC568" i="13" s="1"/>
  <c r="AP568" i="13" l="1"/>
  <c r="AV569" i="13" l="1"/>
  <c r="AR568" i="13"/>
  <c r="AQ569" i="13"/>
  <c r="P569" i="13" s="1"/>
  <c r="X569" i="13" l="1"/>
  <c r="S569" i="13"/>
  <c r="T569" i="13"/>
  <c r="Q569" i="13"/>
  <c r="R569" i="13"/>
  <c r="W569" i="13"/>
  <c r="V569" i="13"/>
  <c r="U569" i="13"/>
  <c r="Y569" i="13" l="1"/>
  <c r="Z569" i="13" l="1"/>
  <c r="AA569" i="13" s="1"/>
  <c r="AB569" i="13" s="1"/>
  <c r="AC569" i="13" s="1"/>
  <c r="AP569" i="13" l="1"/>
  <c r="AV570" i="13" l="1"/>
  <c r="AR569" i="13"/>
  <c r="AQ570" i="13"/>
  <c r="P570" i="13" s="1"/>
  <c r="R570" i="13" l="1"/>
  <c r="X570" i="13"/>
  <c r="Q570" i="13"/>
  <c r="T570" i="13"/>
  <c r="S570" i="13"/>
  <c r="U570" i="13"/>
  <c r="V570" i="13"/>
  <c r="W570" i="13"/>
  <c r="Y570" i="13" l="1"/>
  <c r="Z570" i="13"/>
  <c r="AA570" i="13" s="1"/>
  <c r="AB570" i="13" s="1"/>
  <c r="AC570" i="13" s="1"/>
  <c r="AP570" i="13" l="1"/>
  <c r="AV571" i="13" l="1"/>
  <c r="AR570" i="13"/>
  <c r="AQ571" i="13"/>
  <c r="P571" i="13" s="1"/>
  <c r="W571" i="13" l="1"/>
  <c r="Q571" i="13"/>
  <c r="V571" i="13"/>
  <c r="U571" i="13"/>
  <c r="X571" i="13"/>
  <c r="T571" i="13"/>
  <c r="R571" i="13"/>
  <c r="S571" i="13"/>
  <c r="Y571" i="13" l="1"/>
  <c r="Z571" i="13" s="1"/>
  <c r="AA571" i="13" s="1"/>
  <c r="AB571" i="13" s="1"/>
  <c r="AC571" i="13" s="1"/>
  <c r="AP571" i="13" l="1"/>
  <c r="AV572" i="13" l="1"/>
  <c r="AR571" i="13"/>
  <c r="AQ572" i="13"/>
  <c r="P572" i="13" s="1"/>
  <c r="U572" i="13" l="1"/>
  <c r="W572" i="13"/>
  <c r="T572" i="13"/>
  <c r="R572" i="13"/>
  <c r="S572" i="13"/>
  <c r="X572" i="13"/>
  <c r="Q572" i="13"/>
  <c r="V572" i="13"/>
  <c r="Y572" i="13" l="1"/>
  <c r="Z572" i="13" l="1"/>
  <c r="AA572" i="13" s="1"/>
  <c r="AB572" i="13" s="1"/>
  <c r="AC572" i="13" s="1"/>
  <c r="AP572" i="13" l="1"/>
  <c r="AV573" i="13" l="1"/>
  <c r="AR572" i="13"/>
  <c r="AQ573" i="13"/>
  <c r="P573" i="13" s="1"/>
  <c r="Q573" i="13" l="1"/>
  <c r="S573" i="13"/>
  <c r="R573" i="13"/>
  <c r="T573" i="13"/>
  <c r="X573" i="13"/>
  <c r="V573" i="13"/>
  <c r="U573" i="13"/>
  <c r="W573" i="13"/>
  <c r="Y573" i="13" l="1"/>
  <c r="Z573" i="13" s="1"/>
  <c r="AA573" i="13" s="1"/>
  <c r="AB573" i="13" s="1"/>
  <c r="AC573" i="13" s="1"/>
  <c r="AP573" i="13" l="1"/>
  <c r="AV574" i="13" l="1"/>
  <c r="AR573" i="13"/>
  <c r="AQ574" i="13"/>
  <c r="P574" i="13" s="1"/>
  <c r="X574" i="13" l="1"/>
  <c r="T574" i="13"/>
  <c r="S574" i="13"/>
  <c r="R574" i="13"/>
  <c r="Q574" i="13"/>
  <c r="W574" i="13"/>
  <c r="V574" i="13"/>
  <c r="U574" i="13"/>
  <c r="Y574" i="13" l="1"/>
  <c r="Z574" i="13"/>
  <c r="AA574" i="13" s="1"/>
  <c r="AB574" i="13" s="1"/>
  <c r="AC574" i="13" s="1"/>
  <c r="AP574" i="13" s="1"/>
  <c r="AR574" i="13" l="1"/>
  <c r="AV575" i="13"/>
  <c r="AQ575" i="13"/>
  <c r="P575" i="13" s="1"/>
  <c r="T575" i="13" l="1"/>
  <c r="S575" i="13"/>
  <c r="X575" i="13"/>
  <c r="W575" i="13"/>
  <c r="U575" i="13"/>
  <c r="V575" i="13"/>
  <c r="R575" i="13"/>
  <c r="Q575" i="13"/>
  <c r="Y575" i="13" l="1"/>
  <c r="Z575" i="13" l="1"/>
  <c r="AA575" i="13" s="1"/>
  <c r="AB575" i="13" s="1"/>
  <c r="AC575" i="13" s="1"/>
  <c r="AP575" i="13" s="1"/>
  <c r="AR575" i="13" l="1"/>
  <c r="AV576" i="13"/>
  <c r="AQ576" i="13"/>
  <c r="P576" i="13" s="1"/>
  <c r="Q576" i="13" l="1"/>
  <c r="T576" i="13"/>
  <c r="W576" i="13"/>
  <c r="U576" i="13"/>
  <c r="V576" i="13"/>
  <c r="R576" i="13"/>
  <c r="S576" i="13"/>
  <c r="X576" i="13"/>
  <c r="Y576" i="13" l="1"/>
  <c r="Z576" i="13" s="1"/>
  <c r="AA576" i="13" s="1"/>
  <c r="AB576" i="13" s="1"/>
  <c r="AC576" i="13" s="1"/>
  <c r="AP576" i="13" s="1"/>
  <c r="AR576" i="13" l="1"/>
  <c r="AV577" i="13"/>
  <c r="AQ577" i="13"/>
  <c r="P577" i="13" s="1"/>
  <c r="T577" i="13" l="1"/>
  <c r="R577" i="13"/>
  <c r="S577" i="13"/>
  <c r="U577" i="13"/>
  <c r="X577" i="13"/>
  <c r="W577" i="13"/>
  <c r="Q577" i="13"/>
  <c r="V577" i="13"/>
  <c r="Y577" i="13" l="1"/>
  <c r="Z577" i="13" s="1"/>
  <c r="AA577" i="13" s="1"/>
  <c r="AB577" i="13" s="1"/>
  <c r="AC577" i="13" s="1"/>
  <c r="AP577" i="13" s="1"/>
  <c r="AR577" i="13" s="1"/>
  <c r="AV578" i="13" l="1"/>
  <c r="AQ578" i="13"/>
  <c r="T578" i="13" s="1"/>
  <c r="R578" i="13"/>
  <c r="Q578" i="13"/>
  <c r="U578" i="13"/>
  <c r="S578" i="13" l="1"/>
  <c r="V578" i="13"/>
  <c r="P578" i="13"/>
  <c r="W578" i="13"/>
  <c r="X578" i="13"/>
  <c r="Y578" i="13"/>
  <c r="Z578" i="13" l="1"/>
  <c r="AA578" i="13" s="1"/>
  <c r="AB578" i="13" s="1"/>
  <c r="AC578" i="13" s="1"/>
  <c r="AP578" i="13" l="1"/>
  <c r="AR578" i="13" l="1"/>
  <c r="AV579" i="13"/>
  <c r="AQ579" i="13"/>
  <c r="P579" i="13" s="1"/>
  <c r="W579" i="13" l="1"/>
  <c r="S579" i="13"/>
  <c r="Q579" i="13"/>
  <c r="V579" i="13"/>
  <c r="U579" i="13"/>
  <c r="X579" i="13"/>
  <c r="T579" i="13"/>
  <c r="R579" i="13"/>
  <c r="Y579" i="13" l="1"/>
  <c r="Z579" i="13" l="1"/>
  <c r="AA579" i="13" s="1"/>
  <c r="AB579" i="13" s="1"/>
  <c r="AC579" i="13" s="1"/>
  <c r="AP579" i="13" s="1"/>
  <c r="AR579" i="13" l="1"/>
  <c r="AQ580" i="13"/>
  <c r="P580" i="13" s="1"/>
  <c r="AV580" i="13"/>
  <c r="V580" i="13" l="1"/>
  <c r="R580" i="13"/>
  <c r="W580" i="13"/>
  <c r="S580" i="13"/>
  <c r="Q580" i="13"/>
  <c r="X580" i="13"/>
  <c r="T580" i="13"/>
  <c r="U580" i="13"/>
  <c r="Y580" i="13" l="1"/>
  <c r="Z580" i="13" s="1"/>
  <c r="AA580" i="13" s="1"/>
  <c r="AB580" i="13" s="1"/>
  <c r="AC580" i="13" s="1"/>
  <c r="AP580" i="13" s="1"/>
  <c r="AR580" i="13" l="1"/>
  <c r="AV581" i="13"/>
  <c r="AQ581" i="13"/>
  <c r="P581" i="13" s="1"/>
  <c r="R581" i="13" l="1"/>
  <c r="W581" i="13"/>
  <c r="T581" i="13"/>
  <c r="S581" i="13"/>
  <c r="Q581" i="13"/>
  <c r="U581" i="13"/>
  <c r="X581" i="13"/>
  <c r="V581" i="13"/>
  <c r="Y581" i="13" l="1"/>
  <c r="Z581" i="13" l="1"/>
  <c r="AA581" i="13" s="1"/>
  <c r="AB581" i="13" s="1"/>
  <c r="AC581" i="13" s="1"/>
  <c r="AP581" i="13" s="1"/>
  <c r="AR581" i="13" l="1"/>
  <c r="AV582" i="13"/>
  <c r="AQ582" i="13"/>
  <c r="P582" i="13" s="1"/>
  <c r="W582" i="13" l="1"/>
  <c r="X582" i="13"/>
  <c r="S582" i="13"/>
  <c r="Q582" i="13"/>
  <c r="V582" i="13"/>
  <c r="R582" i="13"/>
  <c r="Y582" i="13" s="1"/>
  <c r="U582" i="13"/>
  <c r="T582" i="13"/>
  <c r="Z582" i="13" l="1"/>
  <c r="AA582" i="13" s="1"/>
  <c r="AB582" i="13" s="1"/>
  <c r="AC582" i="13" s="1"/>
  <c r="AP582" i="13" s="1"/>
  <c r="AR582" i="13" l="1"/>
  <c r="AV583" i="13"/>
  <c r="AQ583" i="13"/>
  <c r="P583" i="13" s="1"/>
  <c r="R583" i="13" l="1"/>
  <c r="U583" i="13"/>
  <c r="X583" i="13"/>
  <c r="V583" i="13"/>
  <c r="Q583" i="13"/>
  <c r="W583" i="13"/>
  <c r="S583" i="13"/>
  <c r="T583" i="13"/>
  <c r="Y583" i="13" l="1"/>
  <c r="Z583" i="13" s="1"/>
  <c r="AA583" i="13" s="1"/>
  <c r="AB583" i="13" s="1"/>
  <c r="AC583" i="13" s="1"/>
  <c r="AP583" i="13" s="1"/>
  <c r="AR583" i="13" l="1"/>
  <c r="AQ584" i="13"/>
  <c r="P584" i="13" s="1"/>
  <c r="AV584" i="13"/>
  <c r="S584" i="13" l="1"/>
  <c r="W584" i="13"/>
  <c r="X584" i="13"/>
  <c r="U584" i="13"/>
  <c r="Q584" i="13"/>
  <c r="V584" i="13"/>
  <c r="T584" i="13"/>
  <c r="R584" i="13"/>
  <c r="Y584" i="13" s="1"/>
  <c r="Z584" i="13" l="1"/>
  <c r="AA584" i="13" s="1"/>
  <c r="AB584" i="13" s="1"/>
  <c r="AC584" i="13" s="1"/>
  <c r="AP584" i="13" s="1"/>
  <c r="AR584" i="13" l="1"/>
  <c r="AV585" i="13"/>
  <c r="AQ585" i="13"/>
  <c r="P585" i="13" s="1"/>
  <c r="Q585" i="13" l="1"/>
  <c r="R585" i="13"/>
  <c r="V585" i="13"/>
  <c r="W585" i="13"/>
  <c r="X585" i="13"/>
  <c r="T585" i="13"/>
  <c r="U585" i="13"/>
  <c r="S585" i="13"/>
  <c r="Y585" i="13" l="1"/>
  <c r="Z585" i="13"/>
  <c r="AA585" i="13" s="1"/>
  <c r="AB585" i="13" s="1"/>
  <c r="AC585" i="13" s="1"/>
  <c r="AP585" i="13" s="1"/>
  <c r="AR585" i="13" l="1"/>
  <c r="AQ586" i="13"/>
  <c r="P586" i="13" s="1"/>
  <c r="AV586" i="13"/>
  <c r="U586" i="13" l="1"/>
  <c r="V586" i="13"/>
  <c r="R586" i="13"/>
  <c r="X586" i="13"/>
  <c r="S586" i="13"/>
  <c r="W586" i="13"/>
  <c r="Q586" i="13"/>
  <c r="T586" i="13"/>
  <c r="Y586" i="13" l="1"/>
  <c r="Z586" i="13" s="1"/>
  <c r="AA586" i="13" s="1"/>
  <c r="AB586" i="13" s="1"/>
  <c r="AC586" i="13" s="1"/>
  <c r="AP586" i="13" s="1"/>
  <c r="AR586" i="13" l="1"/>
  <c r="AV587" i="13"/>
  <c r="AQ587" i="13"/>
  <c r="P587" i="13" s="1"/>
  <c r="Q587" i="13" l="1"/>
  <c r="W587" i="13"/>
  <c r="V587" i="13"/>
  <c r="U587" i="13"/>
  <c r="R587" i="13"/>
  <c r="T587" i="13"/>
  <c r="X587" i="13"/>
  <c r="S587" i="13"/>
  <c r="Y587" i="13" l="1"/>
  <c r="Z587" i="13" s="1"/>
  <c r="AA587" i="13" s="1"/>
  <c r="AB587" i="13" s="1"/>
  <c r="AC587" i="13" s="1"/>
  <c r="AP587" i="13" l="1"/>
  <c r="AR587" i="13" l="1"/>
  <c r="AV588" i="13"/>
  <c r="AQ588" i="13"/>
  <c r="P588" i="13" s="1"/>
  <c r="S588" i="13" l="1"/>
  <c r="V588" i="13"/>
  <c r="Q588" i="13"/>
  <c r="X588" i="13"/>
  <c r="R588" i="13"/>
  <c r="W588" i="13"/>
  <c r="U588" i="13"/>
  <c r="T588" i="13"/>
  <c r="Y588" i="13" l="1"/>
  <c r="Z588" i="13" l="1"/>
  <c r="AA588" i="13" s="1"/>
  <c r="AB588" i="13" s="1"/>
  <c r="AC588" i="13" s="1"/>
  <c r="AP588" i="13" l="1"/>
  <c r="AP595" i="13"/>
  <c r="AR588" i="13" l="1"/>
  <c r="AV589" i="13"/>
  <c r="AQ589" i="13"/>
  <c r="P589" i="13" s="1"/>
  <c r="AR595" i="13"/>
  <c r="W589" i="13" l="1"/>
  <c r="S589" i="13"/>
  <c r="X589" i="13"/>
  <c r="Q589" i="13"/>
  <c r="V589" i="13"/>
  <c r="R589" i="13"/>
  <c r="T589" i="13"/>
  <c r="U589" i="13"/>
  <c r="Y589" i="13" l="1"/>
  <c r="Z589" i="13" s="1"/>
  <c r="AA589" i="13" s="1"/>
  <c r="AB589" i="13" s="1"/>
  <c r="AC589" i="13" s="1"/>
  <c r="AP589" i="13" s="1"/>
  <c r="AR589" i="13" l="1"/>
  <c r="AV590" i="13"/>
  <c r="AQ590" i="13"/>
  <c r="P590" i="13" s="1"/>
  <c r="AP596" i="13"/>
  <c r="S590" i="13" l="1"/>
  <c r="R590" i="13"/>
  <c r="W590" i="13"/>
  <c r="U590" i="13"/>
  <c r="X590" i="13"/>
  <c r="V590" i="13"/>
  <c r="T590" i="13"/>
  <c r="Q590" i="13"/>
  <c r="AR596" i="13"/>
  <c r="Y590" i="13" l="1"/>
  <c r="Z590" i="13"/>
  <c r="AA590" i="13" s="1"/>
  <c r="AB590" i="13" s="1"/>
  <c r="AC590" i="13" s="1"/>
  <c r="AP590" i="13" s="1"/>
  <c r="AV591" i="13" l="1"/>
  <c r="AR590" i="13"/>
  <c r="AQ591" i="13"/>
  <c r="P591" i="13" s="1"/>
  <c r="R591" i="13" l="1"/>
  <c r="U591" i="13"/>
  <c r="T591" i="13"/>
  <c r="X591" i="13"/>
  <c r="S591" i="13"/>
  <c r="V591" i="13"/>
  <c r="W591" i="13"/>
  <c r="Q591" i="13"/>
  <c r="AP597" i="13"/>
  <c r="Y591" i="13" l="1"/>
  <c r="Z591" i="13" s="1"/>
  <c r="AA591" i="13" s="1"/>
  <c r="AB591" i="13" s="1"/>
  <c r="AC591" i="13" s="1"/>
  <c r="AP591" i="13" s="1"/>
  <c r="AR597" i="13"/>
  <c r="AR591" i="13" l="1"/>
  <c r="AV592" i="13"/>
  <c r="AQ592" i="13"/>
  <c r="P592" i="13" s="1"/>
  <c r="R592" i="13" l="1"/>
  <c r="T592" i="13"/>
  <c r="U592" i="13"/>
  <c r="S592" i="13"/>
  <c r="V592" i="13"/>
  <c r="W592" i="13"/>
  <c r="Q592" i="13"/>
  <c r="X592" i="13"/>
  <c r="Y592" i="13" l="1"/>
  <c r="Z592" i="13" s="1"/>
  <c r="AA592" i="13" s="1"/>
  <c r="AB592" i="13" s="1"/>
  <c r="AC592" i="13" s="1"/>
  <c r="AP592" i="13" s="1"/>
  <c r="AR592" i="13" l="1"/>
  <c r="AV593" i="13"/>
  <c r="AQ593" i="13"/>
  <c r="P593" i="13" s="1"/>
  <c r="X593" i="13" l="1"/>
  <c r="T593" i="13"/>
  <c r="V593" i="13"/>
  <c r="W593" i="13"/>
  <c r="R593" i="13"/>
  <c r="U593" i="13"/>
  <c r="S593" i="13"/>
  <c r="Q593" i="13"/>
  <c r="Y593" i="13" l="1"/>
  <c r="Z593" i="13" s="1"/>
  <c r="AA593" i="13" s="1"/>
  <c r="AB593" i="13" s="1"/>
  <c r="AC593" i="13" s="1"/>
  <c r="AP593" i="13" s="1"/>
  <c r="AR593" i="13" l="1"/>
  <c r="AV594" i="13"/>
  <c r="AQ594" i="13"/>
  <c r="P594" i="13" s="1"/>
  <c r="X594" i="13" l="1"/>
  <c r="U594" i="13"/>
  <c r="R594" i="13"/>
  <c r="S594" i="13"/>
  <c r="T594" i="13"/>
  <c r="Q594" i="13"/>
  <c r="W594" i="13"/>
  <c r="V594" i="13"/>
  <c r="Y594" i="13" l="1"/>
  <c r="Z594" i="13" s="1"/>
  <c r="AA594" i="13" s="1"/>
  <c r="AB594" i="13" s="1"/>
  <c r="AC594" i="13" s="1"/>
  <c r="AP594" i="13" s="1"/>
  <c r="AV595" i="13" l="1"/>
  <c r="AV596" i="13" s="1"/>
  <c r="AV597" i="13" s="1"/>
  <c r="AV598" i="13" s="1"/>
  <c r="AR594" i="13"/>
  <c r="AQ595" i="13"/>
  <c r="P595" i="13" s="1"/>
  <c r="X595" i="13" l="1"/>
  <c r="U595" i="13"/>
  <c r="R595" i="13"/>
  <c r="S595" i="13"/>
  <c r="T595" i="13"/>
  <c r="Q595" i="13"/>
  <c r="V595" i="13"/>
  <c r="W595" i="13"/>
  <c r="AQ596" i="13"/>
  <c r="P596" i="13" s="1"/>
  <c r="X596" i="13" l="1"/>
  <c r="S596" i="13"/>
  <c r="V596" i="13"/>
  <c r="R596" i="13"/>
  <c r="Y596" i="13" s="1"/>
  <c r="T596" i="13"/>
  <c r="U596" i="13"/>
  <c r="W596" i="13"/>
  <c r="Q596" i="13"/>
  <c r="AQ597" i="13"/>
  <c r="P597" i="13" s="1"/>
  <c r="Y595" i="13"/>
  <c r="Z595" i="13" s="1"/>
  <c r="AA595" i="13" s="1"/>
  <c r="AB595" i="13" s="1"/>
  <c r="AC595" i="13" s="1"/>
  <c r="Z596" i="13" l="1"/>
  <c r="AA596" i="13" s="1"/>
  <c r="AB596" i="13" s="1"/>
  <c r="AC596" i="13" s="1"/>
  <c r="Q597" i="13"/>
  <c r="U597" i="13"/>
  <c r="V597" i="13"/>
  <c r="X597" i="13"/>
  <c r="W597" i="13"/>
  <c r="T597" i="13"/>
  <c r="R597" i="13"/>
  <c r="S597" i="13"/>
  <c r="AQ598" i="13"/>
  <c r="P598" i="13" s="1"/>
  <c r="Q598" i="13" l="1"/>
  <c r="U598" i="13"/>
  <c r="X598" i="13"/>
  <c r="S598" i="13"/>
  <c r="V598" i="13"/>
  <c r="T598" i="13"/>
  <c r="R598" i="13"/>
  <c r="Y598" i="13" s="1"/>
  <c r="W598" i="13"/>
  <c r="Y597" i="13"/>
  <c r="Z597" i="13" l="1"/>
  <c r="AA597" i="13" s="1"/>
  <c r="AB597" i="13" s="1"/>
  <c r="AC597" i="13" s="1"/>
  <c r="Z598" i="13"/>
  <c r="AA598" i="13" s="1"/>
  <c r="AB598" i="13" s="1"/>
  <c r="AC598" i="13" s="1"/>
  <c r="AP598" i="13" s="1"/>
  <c r="AV599" i="13" l="1"/>
  <c r="AR598" i="13"/>
  <c r="AQ599" i="13"/>
  <c r="P599" i="13" s="1"/>
  <c r="V599" i="13" l="1"/>
  <c r="U599" i="13"/>
  <c r="W599" i="13"/>
  <c r="R599" i="13"/>
  <c r="T599" i="13"/>
  <c r="S599" i="13"/>
  <c r="Q599" i="13"/>
  <c r="X599" i="13"/>
  <c r="Y599" i="13" l="1"/>
  <c r="Z599" i="13"/>
  <c r="AA599" i="13" s="1"/>
  <c r="AB599" i="13" s="1"/>
  <c r="AC599" i="13" s="1"/>
  <c r="AP599" i="13" s="1"/>
  <c r="AR599" i="13" l="1"/>
  <c r="AV600" i="13"/>
  <c r="AQ600" i="13"/>
  <c r="P600" i="13" s="1"/>
  <c r="U600" i="13" l="1"/>
  <c r="R600" i="13"/>
  <c r="V600" i="13"/>
  <c r="X600" i="13"/>
  <c r="S600" i="13"/>
  <c r="T600" i="13"/>
  <c r="Q600" i="13"/>
  <c r="W600" i="13"/>
  <c r="Y600" i="13" l="1"/>
  <c r="Z600" i="13" s="1"/>
  <c r="AA600" i="13" s="1"/>
  <c r="AB600" i="13" s="1"/>
  <c r="AC600" i="13" s="1"/>
  <c r="AP600" i="13" s="1"/>
  <c r="AR600" i="13" l="1"/>
  <c r="AV601" i="13"/>
  <c r="AQ601" i="13"/>
  <c r="P601" i="13" s="1"/>
  <c r="W601" i="13" l="1"/>
  <c r="U601" i="13"/>
  <c r="S601" i="13"/>
  <c r="X601" i="13"/>
  <c r="R601" i="13"/>
  <c r="T601" i="13"/>
  <c r="Q601" i="13"/>
  <c r="V601" i="13"/>
  <c r="Y601" i="13" l="1"/>
  <c r="Z601" i="13" s="1"/>
  <c r="AA601" i="13" s="1"/>
  <c r="AB601" i="13" s="1"/>
  <c r="AC601" i="13" s="1"/>
  <c r="AP601" i="13" s="1"/>
  <c r="AR601" i="13" l="1"/>
  <c r="AQ602" i="13"/>
  <c r="P602" i="13" s="1"/>
  <c r="AV602" i="13"/>
  <c r="U602" i="13" l="1"/>
  <c r="V602" i="13"/>
  <c r="R602" i="13"/>
  <c r="Q602" i="13"/>
  <c r="X602" i="13"/>
  <c r="W602" i="13"/>
  <c r="S602" i="13"/>
  <c r="T602" i="13"/>
  <c r="Y602" i="13" l="1"/>
  <c r="Z602" i="13" s="1"/>
  <c r="AA602" i="13" s="1"/>
  <c r="AB602" i="13" s="1"/>
  <c r="AC602" i="13" s="1"/>
  <c r="AP602" i="13" s="1"/>
  <c r="AV603" i="13" l="1"/>
  <c r="AR602" i="13"/>
  <c r="AQ603" i="13"/>
  <c r="P603" i="13" s="1"/>
  <c r="U603" i="13" l="1"/>
  <c r="Q603" i="13"/>
  <c r="S603" i="13"/>
  <c r="V603" i="13"/>
  <c r="X603" i="13"/>
  <c r="W603" i="13"/>
  <c r="R603" i="13"/>
  <c r="Y603" i="13" s="1"/>
  <c r="T603" i="13"/>
  <c r="Z603" i="13" l="1"/>
  <c r="AA603" i="13" s="1"/>
  <c r="AB603" i="13" s="1"/>
  <c r="AC603" i="13" s="1"/>
  <c r="AP603" i="13" s="1"/>
  <c r="AR603" i="13" s="1"/>
  <c r="AQ604" i="13" l="1"/>
  <c r="P604" i="13" s="1"/>
  <c r="AV604" i="13"/>
  <c r="X604" i="13"/>
  <c r="Q604" i="13"/>
  <c r="V604" i="13"/>
  <c r="T604" i="13"/>
  <c r="W604" i="13"/>
  <c r="U604" i="13"/>
  <c r="R604" i="13"/>
  <c r="S604" i="13"/>
  <c r="Y604" i="13" l="1"/>
  <c r="Z604" i="13" s="1"/>
  <c r="AA604" i="13" s="1"/>
  <c r="AB604" i="13" s="1"/>
  <c r="AC604" i="13" s="1"/>
  <c r="AP604" i="13" s="1"/>
  <c r="AV605" i="13" s="1"/>
  <c r="AR604" i="13" l="1"/>
  <c r="AQ605" i="13"/>
  <c r="P605" i="13" s="1"/>
  <c r="R605" i="13"/>
  <c r="W605" i="13"/>
  <c r="X605" i="13"/>
  <c r="S605" i="13"/>
  <c r="Y605" i="13" s="1"/>
  <c r="T605" i="13"/>
  <c r="U605" i="13"/>
  <c r="V605" i="13" l="1"/>
  <c r="Q605" i="13"/>
  <c r="Z605" i="13"/>
  <c r="AA605" i="13" s="1"/>
  <c r="AB605" i="13" s="1"/>
  <c r="AC605" i="13" s="1"/>
  <c r="AP605" i="13" s="1"/>
  <c r="AV606" i="13" l="1"/>
  <c r="AR605" i="13"/>
  <c r="AQ606" i="13"/>
  <c r="P606" i="13" s="1"/>
  <c r="V606" i="13" l="1"/>
  <c r="Q606" i="13"/>
  <c r="R606" i="13"/>
  <c r="U606" i="13"/>
  <c r="T606" i="13"/>
  <c r="S606" i="13"/>
  <c r="X606" i="13"/>
  <c r="W606" i="13"/>
  <c r="Y606" i="13" l="1"/>
  <c r="Z606" i="13" s="1"/>
  <c r="AA606" i="13" s="1"/>
  <c r="AB606" i="13" s="1"/>
  <c r="AC606" i="13" s="1"/>
  <c r="AP606" i="13" s="1"/>
  <c r="AV607" i="13" l="1"/>
  <c r="AR606" i="13"/>
  <c r="AQ607" i="13"/>
  <c r="P607" i="13" s="1"/>
  <c r="X607" i="13" l="1"/>
  <c r="U607" i="13"/>
  <c r="V607" i="13"/>
  <c r="S607" i="13"/>
  <c r="W607" i="13"/>
  <c r="R607" i="13"/>
  <c r="Y607" i="13" s="1"/>
  <c r="Q607" i="13"/>
  <c r="T607" i="13"/>
  <c r="Z607" i="13" l="1"/>
  <c r="AA607" i="13" s="1"/>
  <c r="AB607" i="13" s="1"/>
  <c r="AC607" i="13" s="1"/>
  <c r="AP607" i="13" s="1"/>
  <c r="AV608" i="13" s="1"/>
  <c r="AQ608" i="13" l="1"/>
  <c r="AR607" i="13"/>
  <c r="V608" i="13" l="1"/>
  <c r="P608" i="13"/>
  <c r="R608" i="13"/>
  <c r="X608" i="13"/>
  <c r="W608" i="13"/>
  <c r="U608" i="13"/>
  <c r="T608" i="13"/>
  <c r="S608" i="13"/>
  <c r="Q608" i="13"/>
  <c r="Y608" i="13" l="1"/>
  <c r="Z608" i="13" s="1"/>
  <c r="AA608" i="13" s="1"/>
  <c r="AB608" i="13" s="1"/>
  <c r="AC608" i="13" s="1"/>
  <c r="AP608" i="13" s="1"/>
  <c r="AV609" i="13" s="1"/>
  <c r="AR608" i="13" l="1"/>
  <c r="AQ609" i="13"/>
  <c r="U609" i="13" s="1"/>
  <c r="Q609" i="13"/>
  <c r="P609" i="13"/>
  <c r="T609" i="13"/>
  <c r="V609" i="13"/>
  <c r="R609" i="13"/>
  <c r="X609" i="13"/>
  <c r="S609" i="13" l="1"/>
  <c r="W609" i="13"/>
  <c r="Y609" i="13"/>
  <c r="Z609" i="13" s="1"/>
  <c r="AA609" i="13" s="1"/>
  <c r="AB609" i="13" s="1"/>
  <c r="AC609" i="13" l="1"/>
  <c r="AP609" i="13"/>
  <c r="AV610" i="13" l="1"/>
  <c r="AR609" i="13"/>
  <c r="AQ610" i="13"/>
  <c r="P610" i="13" s="1"/>
  <c r="V610" i="13" l="1"/>
  <c r="X610" i="13"/>
  <c r="T610" i="13"/>
  <c r="U610" i="13"/>
  <c r="S610" i="13"/>
  <c r="R610" i="13"/>
  <c r="W610" i="13"/>
  <c r="Q610" i="13"/>
  <c r="Y610" i="13" l="1"/>
  <c r="Z610" i="13"/>
  <c r="AA610" i="13" s="1"/>
  <c r="AB610" i="13" s="1"/>
  <c r="AC610" i="13" l="1"/>
  <c r="AP610" i="13" s="1"/>
  <c r="AV611" i="13" l="1"/>
  <c r="AR610" i="13"/>
  <c r="AQ611" i="13"/>
  <c r="U611" i="13" l="1"/>
  <c r="P611" i="13"/>
  <c r="Q611" i="13"/>
  <c r="V611" i="13"/>
  <c r="T611" i="13"/>
  <c r="R611" i="13"/>
  <c r="W611" i="13"/>
  <c r="S611" i="13"/>
  <c r="X611" i="13"/>
  <c r="Y611" i="13" l="1"/>
  <c r="Z611" i="13" s="1"/>
  <c r="AA611" i="13" s="1"/>
  <c r="AB611" i="13" s="1"/>
  <c r="AC611" i="13" s="1"/>
  <c r="AP611" i="13" s="1"/>
  <c r="AV612" i="13" l="1"/>
  <c r="AQ612" i="13"/>
  <c r="P612" i="13" s="1"/>
  <c r="AR611" i="13"/>
  <c r="X612" i="13" l="1"/>
  <c r="W612" i="13"/>
  <c r="V612" i="13"/>
  <c r="Q612" i="13"/>
  <c r="R612" i="13"/>
  <c r="S612" i="13"/>
  <c r="U612" i="13"/>
  <c r="T612" i="13"/>
  <c r="Y612" i="13" l="1"/>
  <c r="Z612" i="13" l="1"/>
  <c r="AA612" i="13" s="1"/>
  <c r="AB612" i="13" s="1"/>
  <c r="AC612" i="13" s="1"/>
  <c r="AP612" i="13" l="1"/>
  <c r="AV613" i="13" l="1"/>
  <c r="AR612" i="13"/>
  <c r="AQ613" i="13"/>
  <c r="X613" i="13" l="1"/>
  <c r="P613" i="13"/>
  <c r="S613" i="13"/>
  <c r="V613" i="13"/>
  <c r="W613" i="13"/>
  <c r="T613" i="13"/>
  <c r="R613" i="13"/>
  <c r="Y613" i="13" s="1"/>
  <c r="Q613" i="13"/>
  <c r="U613" i="13"/>
  <c r="Z613" i="13" l="1"/>
  <c r="AA613" i="13" s="1"/>
  <c r="AB613" i="13" s="1"/>
  <c r="AC613" i="13" s="1"/>
  <c r="AP613" i="13" l="1"/>
  <c r="AV614" i="13" l="1"/>
  <c r="AR613" i="13"/>
  <c r="AQ614" i="13"/>
  <c r="P614" i="13" s="1"/>
  <c r="V614" i="13" l="1"/>
  <c r="X614" i="13"/>
  <c r="W614" i="13"/>
  <c r="R614" i="13"/>
  <c r="Q614" i="13"/>
  <c r="U614" i="13"/>
  <c r="S614" i="13"/>
  <c r="T614" i="13"/>
  <c r="Y614" i="13" l="1"/>
  <c r="Z614" i="13" l="1"/>
  <c r="AA614" i="13" s="1"/>
  <c r="AB614" i="13" s="1"/>
  <c r="AC614" i="13" s="1"/>
  <c r="AP614" i="13" l="1"/>
  <c r="AV615" i="13" l="1"/>
  <c r="AQ615" i="13"/>
  <c r="P615" i="13" s="1"/>
  <c r="AR614" i="13"/>
  <c r="V615" i="13" l="1"/>
  <c r="W615" i="13"/>
  <c r="X615" i="13"/>
  <c r="S615" i="13"/>
  <c r="U615" i="13"/>
  <c r="T615" i="13"/>
  <c r="R615" i="13"/>
  <c r="Q615" i="13"/>
  <c r="Y615" i="13" l="1"/>
  <c r="Z615" i="13" s="1"/>
  <c r="AA615" i="13" s="1"/>
  <c r="AB615" i="13" s="1"/>
  <c r="AC615" i="13" s="1"/>
  <c r="AP615" i="13" s="1"/>
  <c r="AR615" i="13" l="1"/>
  <c r="AV616" i="13"/>
  <c r="AQ616" i="13"/>
  <c r="P616" i="13" s="1"/>
  <c r="Q616" i="13" l="1"/>
  <c r="R616" i="13"/>
  <c r="T616" i="13"/>
  <c r="V616" i="13"/>
  <c r="W616" i="13"/>
  <c r="U616" i="13"/>
  <c r="S616" i="13"/>
  <c r="X616" i="13"/>
  <c r="Y616" i="13" l="1"/>
  <c r="Z616" i="13" l="1"/>
  <c r="AA616" i="13" s="1"/>
  <c r="AB616" i="13" s="1"/>
  <c r="AC616" i="13" s="1"/>
  <c r="AP616" i="13" s="1"/>
  <c r="AQ617" i="13" l="1"/>
  <c r="P617" i="13" s="1"/>
  <c r="AV617" i="13"/>
  <c r="AR616" i="13"/>
  <c r="Q617" i="13" l="1"/>
  <c r="U617" i="13"/>
  <c r="R617" i="13"/>
  <c r="S617" i="13"/>
  <c r="W617" i="13"/>
  <c r="V617" i="13"/>
  <c r="T617" i="13"/>
  <c r="X617" i="13"/>
  <c r="Y617" i="13" l="1"/>
  <c r="Z617" i="13" s="1"/>
  <c r="AA617" i="13" s="1"/>
  <c r="AB617" i="13" s="1"/>
  <c r="AC617" i="13" s="1"/>
  <c r="AP617" i="13" s="1"/>
  <c r="AV618" i="13" s="1"/>
  <c r="AQ618" i="13" l="1"/>
  <c r="P618" i="13" s="1"/>
  <c r="AR617" i="13"/>
  <c r="V618" i="13"/>
  <c r="W618" i="13"/>
  <c r="X618" i="13"/>
  <c r="R618" i="13"/>
  <c r="Q618" i="13"/>
  <c r="U618" i="13"/>
  <c r="S618" i="13"/>
  <c r="T618" i="13"/>
  <c r="Y618" i="13" l="1"/>
  <c r="Z618" i="13" l="1"/>
  <c r="AA618" i="13" s="1"/>
  <c r="AB618" i="13" s="1"/>
  <c r="AC618" i="13" s="1"/>
  <c r="AP618" i="13" l="1"/>
  <c r="AV619" i="13" l="1"/>
  <c r="AR618" i="13"/>
  <c r="AQ619" i="13"/>
  <c r="P619" i="13" s="1"/>
  <c r="X619" i="13" l="1"/>
  <c r="W619" i="13"/>
  <c r="V619" i="13"/>
  <c r="Q619" i="13"/>
  <c r="R619" i="13"/>
  <c r="T619" i="13"/>
  <c r="U619" i="13"/>
  <c r="S619" i="13"/>
  <c r="Y619" i="13" l="1"/>
  <c r="Z619" i="13" l="1"/>
  <c r="AA619" i="13" s="1"/>
  <c r="AB619" i="13" s="1"/>
  <c r="AC619" i="13" l="1"/>
  <c r="AP619" i="13" s="1"/>
  <c r="AV620" i="13" s="1"/>
  <c r="AQ620" i="13" l="1"/>
  <c r="P620" i="13" s="1"/>
  <c r="AR619" i="13"/>
  <c r="V620" i="13"/>
  <c r="W620" i="13"/>
  <c r="X620" i="13"/>
  <c r="Q620" i="13"/>
  <c r="R620" i="13"/>
  <c r="T620" i="13"/>
  <c r="S620" i="13"/>
  <c r="U620" i="13"/>
  <c r="Y620" i="13" l="1"/>
  <c r="Z620" i="13" l="1"/>
  <c r="AA620" i="13" s="1"/>
  <c r="AB620" i="13" s="1"/>
  <c r="AC620" i="13" s="1"/>
  <c r="AP620" i="13" l="1"/>
  <c r="AV621" i="13" l="1"/>
  <c r="AR620" i="13"/>
  <c r="AQ621" i="13"/>
  <c r="P621" i="13" s="1"/>
  <c r="X621" i="13" l="1"/>
  <c r="W621" i="13"/>
  <c r="V621" i="13"/>
  <c r="Q621" i="13"/>
  <c r="R621" i="13"/>
  <c r="U621" i="13"/>
  <c r="S621" i="13"/>
  <c r="T621" i="13"/>
  <c r="Y621" i="13" l="1"/>
  <c r="Z621" i="13" l="1"/>
  <c r="AA621" i="13" s="1"/>
  <c r="AB621" i="13" s="1"/>
  <c r="AC621" i="13" l="1"/>
  <c r="AP621" i="13" s="1"/>
  <c r="AV622" i="13" s="1"/>
  <c r="AQ622" i="13" l="1"/>
  <c r="P622" i="13" s="1"/>
  <c r="AR621" i="13"/>
  <c r="V622" i="13"/>
  <c r="W622" i="13"/>
  <c r="X622" i="13"/>
  <c r="R622" i="13"/>
  <c r="Q622" i="13"/>
  <c r="S622" i="13"/>
  <c r="T622" i="13"/>
  <c r="U622" i="13"/>
  <c r="Y622" i="13" l="1"/>
  <c r="Z622" i="13" l="1"/>
  <c r="AA622" i="13" s="1"/>
  <c r="AB622" i="13" s="1"/>
  <c r="AC622" i="13" s="1"/>
  <c r="AP622" i="13" l="1"/>
  <c r="AV623" i="13" l="1"/>
  <c r="AR622" i="13"/>
  <c r="AQ623" i="13"/>
  <c r="P623" i="13" s="1"/>
  <c r="V623" i="13" l="1"/>
  <c r="W623" i="13"/>
  <c r="X623" i="13"/>
  <c r="Q623" i="13"/>
  <c r="R623" i="13"/>
  <c r="T623" i="13"/>
  <c r="S623" i="13"/>
  <c r="U623" i="13"/>
  <c r="Y623" i="13" l="1"/>
  <c r="Z623" i="13" l="1"/>
  <c r="AA623" i="13" s="1"/>
  <c r="AB623" i="13" s="1"/>
  <c r="AC623" i="13" s="1"/>
  <c r="AP623" i="13" l="1"/>
  <c r="AV624" i="13" l="1"/>
  <c r="AR623" i="13"/>
  <c r="AQ624" i="13"/>
  <c r="P624" i="13" s="1"/>
  <c r="V624" i="13" l="1"/>
  <c r="X624" i="13"/>
  <c r="W624" i="13"/>
  <c r="Q624" i="13"/>
  <c r="R624" i="13"/>
  <c r="T624" i="13"/>
  <c r="S624" i="13"/>
  <c r="U624" i="13"/>
  <c r="Y624" i="13" l="1"/>
  <c r="Z624" i="13" l="1"/>
  <c r="AA624" i="13" s="1"/>
  <c r="AB624" i="13" s="1"/>
  <c r="AC624" i="13" s="1"/>
  <c r="AP624" i="13" l="1"/>
  <c r="AV625" i="13" l="1"/>
  <c r="AR624" i="13"/>
  <c r="AQ625" i="13"/>
  <c r="P625" i="13" s="1"/>
  <c r="V625" i="13" l="1"/>
  <c r="W625" i="13"/>
  <c r="X625" i="13"/>
  <c r="Q625" i="13"/>
  <c r="R625" i="13"/>
  <c r="T625" i="13"/>
  <c r="U625" i="13"/>
  <c r="S625" i="13"/>
  <c r="Y625" i="13" l="1"/>
  <c r="Z625" i="13" l="1"/>
  <c r="AA625" i="13" s="1"/>
  <c r="AB625" i="13" s="1"/>
  <c r="AC625" i="13" s="1"/>
  <c r="AP625" i="13" s="1"/>
  <c r="AV626" i="13" l="1"/>
  <c r="AR625" i="13"/>
  <c r="AQ626" i="13"/>
  <c r="P626" i="13" s="1"/>
  <c r="W626" i="13" l="1"/>
  <c r="X626" i="13"/>
  <c r="V626" i="13"/>
  <c r="R626" i="13"/>
  <c r="Q626" i="13"/>
  <c r="S626" i="13"/>
  <c r="U626" i="13"/>
  <c r="T626" i="13"/>
  <c r="Y626" i="13" l="1"/>
  <c r="Z626" i="13" l="1"/>
  <c r="AA626" i="13" s="1"/>
  <c r="AB626" i="13" s="1"/>
  <c r="AC626" i="13" s="1"/>
  <c r="AP626" i="13" l="1"/>
  <c r="AV627" i="13" l="1"/>
  <c r="AR626" i="13"/>
  <c r="AQ627" i="13"/>
  <c r="P627" i="13" s="1"/>
  <c r="V627" i="13" l="1"/>
  <c r="X627" i="13"/>
  <c r="W627" i="13"/>
  <c r="Q627" i="13"/>
  <c r="R627" i="13"/>
  <c r="S627" i="13"/>
  <c r="U627" i="13"/>
  <c r="T627" i="13"/>
  <c r="Y627" i="13" l="1"/>
  <c r="Z627" i="13" l="1"/>
  <c r="AA627" i="13" s="1"/>
  <c r="AB627" i="13" s="1"/>
  <c r="AC627" i="13" l="1"/>
  <c r="AP627" i="13" s="1"/>
  <c r="AV628" i="13" s="1"/>
  <c r="AQ628" i="13" l="1"/>
  <c r="P628" i="13" s="1"/>
  <c r="AR627" i="13"/>
  <c r="W628" i="13"/>
  <c r="X628" i="13"/>
  <c r="V628" i="13"/>
  <c r="Q628" i="13"/>
  <c r="R628" i="13"/>
  <c r="T628" i="13"/>
  <c r="U628" i="13"/>
  <c r="S628" i="13"/>
  <c r="Y628" i="13" l="1"/>
  <c r="Z628" i="13" l="1"/>
  <c r="AA628" i="13" s="1"/>
  <c r="AB628" i="13" s="1"/>
  <c r="AC628" i="13" l="1"/>
  <c r="AP628" i="13" s="1"/>
  <c r="AV629" i="13" s="1"/>
  <c r="AQ629" i="13" l="1"/>
  <c r="P629" i="13" s="1"/>
  <c r="AR628" i="13"/>
  <c r="V629" i="13"/>
  <c r="X629" i="13"/>
  <c r="W629" i="13"/>
  <c r="Q629" i="13"/>
  <c r="R629" i="13"/>
  <c r="S629" i="13"/>
  <c r="U629" i="13"/>
  <c r="T629" i="13"/>
  <c r="Y629" i="13" l="1"/>
  <c r="Z629" i="13" l="1"/>
  <c r="AA629" i="13" s="1"/>
  <c r="AB629" i="13" s="1"/>
  <c r="AC629" i="13" s="1"/>
  <c r="AP629" i="13" l="1"/>
  <c r="AV630" i="13" l="1"/>
  <c r="AR629" i="13"/>
  <c r="AQ630" i="13"/>
  <c r="P630" i="13" s="1"/>
  <c r="X630" i="13" l="1"/>
  <c r="W630" i="13"/>
  <c r="V630" i="13"/>
  <c r="R630" i="13"/>
  <c r="Q630" i="13"/>
  <c r="U630" i="13"/>
  <c r="S630" i="13"/>
  <c r="T630" i="13"/>
  <c r="Y630" i="13" l="1"/>
  <c r="Z630" i="13" l="1"/>
  <c r="AA630" i="13" s="1"/>
  <c r="AB630" i="13" s="1"/>
  <c r="AC630" i="13" s="1"/>
  <c r="AP630" i="13" l="1"/>
  <c r="AV631" i="13" l="1"/>
  <c r="AR630" i="13"/>
  <c r="AQ631" i="13"/>
  <c r="P631" i="13" s="1"/>
  <c r="V631" i="13" l="1"/>
  <c r="X631" i="13"/>
  <c r="W631" i="13"/>
  <c r="Q631" i="13"/>
  <c r="R631" i="13"/>
  <c r="S631" i="13"/>
  <c r="U631" i="13"/>
  <c r="T631" i="13"/>
  <c r="Y631" i="13" l="1"/>
  <c r="Z631" i="13" l="1"/>
  <c r="AA631" i="13" s="1"/>
  <c r="AB631" i="13" s="1"/>
  <c r="AC631" i="13" s="1"/>
  <c r="AP631" i="13" l="1"/>
  <c r="AV632" i="13" l="1"/>
  <c r="AR631" i="13"/>
  <c r="AQ632" i="13"/>
  <c r="P632" i="13" s="1"/>
  <c r="X632" i="13" l="1"/>
  <c r="W632" i="13"/>
  <c r="V632" i="13"/>
  <c r="Q632" i="13"/>
  <c r="R632" i="13"/>
  <c r="U632" i="13"/>
  <c r="S632" i="13"/>
  <c r="T632" i="13"/>
  <c r="Y632" i="13" l="1"/>
  <c r="Z632" i="13" l="1"/>
  <c r="AA632" i="13" s="1"/>
  <c r="AB632" i="13" s="1"/>
  <c r="AC632" i="13" s="1"/>
  <c r="AP632" i="13" l="1"/>
  <c r="AV633" i="13" l="1"/>
  <c r="AR632" i="13"/>
  <c r="AQ633" i="13"/>
  <c r="X633" i="13" l="1"/>
  <c r="P633" i="13"/>
  <c r="R633" i="13"/>
  <c r="V633" i="13"/>
  <c r="W633" i="13"/>
  <c r="S633" i="13"/>
  <c r="Y633" i="13" s="1"/>
  <c r="U633" i="13"/>
  <c r="Q633" i="13"/>
  <c r="T633" i="13"/>
  <c r="Z633" i="13" l="1"/>
  <c r="AA633" i="13" s="1"/>
  <c r="AB633" i="13" s="1"/>
  <c r="AC633" i="13" l="1"/>
  <c r="AP633" i="13" s="1"/>
  <c r="AV634" i="13" l="1"/>
  <c r="AR633" i="13"/>
  <c r="AQ634" i="13"/>
  <c r="X634" i="13" l="1"/>
  <c r="P634" i="13"/>
  <c r="U634" i="13"/>
  <c r="S634" i="13"/>
  <c r="T634" i="13"/>
  <c r="R634" i="13"/>
  <c r="Y634" i="13" s="1"/>
  <c r="Q634" i="13"/>
  <c r="W634" i="13"/>
  <c r="V634" i="13"/>
  <c r="Z634" i="13" l="1"/>
  <c r="AA634" i="13" s="1"/>
  <c r="AB634" i="13" s="1"/>
  <c r="AC634" i="13" l="1"/>
  <c r="AP634" i="13" s="1"/>
  <c r="AV635" i="13" l="1"/>
  <c r="AQ635" i="13"/>
  <c r="P635" i="13" s="1"/>
  <c r="AR634" i="13"/>
  <c r="S635" i="13" l="1"/>
  <c r="W635" i="13"/>
  <c r="X635" i="13"/>
  <c r="V635" i="13"/>
  <c r="R635" i="13"/>
  <c r="Y635" i="13" s="1"/>
  <c r="U635" i="13"/>
  <c r="T635" i="13"/>
  <c r="Q635" i="13"/>
  <c r="Z635" i="13" l="1"/>
  <c r="AA635" i="13" s="1"/>
  <c r="AB635" i="13" s="1"/>
  <c r="AC635" i="13" s="1"/>
  <c r="AP635" i="13" l="1"/>
  <c r="AV636" i="13" l="1"/>
  <c r="AR635" i="13"/>
  <c r="AQ636" i="13"/>
  <c r="U636" i="13" l="1"/>
  <c r="P636" i="13"/>
  <c r="S636" i="13"/>
  <c r="T636" i="13"/>
  <c r="R636" i="13"/>
  <c r="Q636" i="13"/>
  <c r="V636" i="13"/>
  <c r="X636" i="13"/>
  <c r="W636" i="13"/>
  <c r="Y636" i="13" l="1"/>
  <c r="Z636" i="13"/>
  <c r="AA636" i="13" s="1"/>
  <c r="AB636" i="13" s="1"/>
  <c r="AC636" i="13" s="1"/>
  <c r="AP636" i="13" s="1"/>
  <c r="AV637" i="13" l="1"/>
  <c r="AQ637" i="13"/>
  <c r="P637" i="13" s="1"/>
  <c r="AR636" i="13"/>
  <c r="Q637" i="13" l="1"/>
  <c r="V637" i="13"/>
  <c r="R637" i="13"/>
  <c r="U637" i="13"/>
  <c r="X637" i="13"/>
  <c r="W637" i="13"/>
  <c r="T637" i="13"/>
  <c r="S637" i="13"/>
  <c r="Y637" i="13" l="1"/>
  <c r="Z637" i="13" l="1"/>
  <c r="AA637" i="13" s="1"/>
  <c r="AB637" i="13" s="1"/>
  <c r="AC637" i="13" s="1"/>
  <c r="AP637" i="13" l="1"/>
  <c r="AV638" i="13" l="1"/>
  <c r="AR637" i="13"/>
  <c r="AQ638" i="13"/>
  <c r="P638" i="13" s="1"/>
  <c r="R638" i="13" l="1"/>
  <c r="S638" i="13"/>
  <c r="W638" i="13"/>
  <c r="U638" i="13"/>
  <c r="X638" i="13"/>
  <c r="Q638" i="13"/>
  <c r="V638" i="13"/>
  <c r="T638" i="13"/>
  <c r="Y638" i="13" l="1"/>
  <c r="Z638" i="13" l="1"/>
  <c r="AA638" i="13" s="1"/>
  <c r="AB638" i="13" s="1"/>
  <c r="AC638" i="13" s="1"/>
  <c r="AP638" i="13" l="1"/>
  <c r="AV639" i="13" l="1"/>
  <c r="AR638" i="13"/>
  <c r="AQ639" i="13"/>
  <c r="P639" i="13" s="1"/>
  <c r="R639" i="13" l="1"/>
  <c r="T639" i="13"/>
  <c r="V639" i="13"/>
  <c r="W639" i="13"/>
  <c r="Q639" i="13"/>
  <c r="S639" i="13"/>
  <c r="X639" i="13"/>
  <c r="U639" i="13"/>
  <c r="Y639" i="13" l="1"/>
  <c r="Z639" i="13" l="1"/>
  <c r="AA639" i="13" s="1"/>
  <c r="AB639" i="13" s="1"/>
  <c r="AC639" i="13" s="1"/>
  <c r="AP639" i="13" s="1"/>
  <c r="AV640" i="13" l="1"/>
  <c r="AR639" i="13"/>
  <c r="AQ640" i="13"/>
  <c r="P640" i="13" s="1"/>
  <c r="Q640" i="13" l="1"/>
  <c r="S640" i="13"/>
  <c r="U640" i="13"/>
  <c r="X640" i="13"/>
  <c r="T640" i="13"/>
  <c r="V640" i="13"/>
  <c r="W640" i="13"/>
  <c r="R640" i="13"/>
  <c r="Y640" i="13" l="1"/>
  <c r="Z640" i="13" l="1"/>
  <c r="AA640" i="13" s="1"/>
  <c r="AB640" i="13" s="1"/>
  <c r="AC640" i="13" s="1"/>
  <c r="AP640" i="13" l="1"/>
  <c r="AV641" i="13" l="1"/>
  <c r="AR640" i="13"/>
  <c r="AQ641" i="13"/>
  <c r="P641" i="13" s="1"/>
  <c r="T641" i="13" l="1"/>
  <c r="V641" i="13"/>
  <c r="Q641" i="13"/>
  <c r="W641" i="13"/>
  <c r="X641" i="13"/>
  <c r="R641" i="13"/>
  <c r="U641" i="13"/>
  <c r="S641" i="13"/>
  <c r="Y641" i="13" l="1"/>
  <c r="Z641" i="13" l="1"/>
  <c r="AA641" i="13" s="1"/>
  <c r="AB641" i="13" s="1"/>
  <c r="AC641" i="13" s="1"/>
  <c r="AP641" i="13" l="1"/>
  <c r="AQ642" i="13" l="1"/>
  <c r="AR641" i="13"/>
  <c r="AV642" i="13"/>
  <c r="W642" i="13"/>
  <c r="V642" i="13"/>
  <c r="X642" i="13"/>
  <c r="Q642" i="13"/>
  <c r="S642" i="13" l="1"/>
  <c r="P642" i="13"/>
  <c r="R642" i="13"/>
  <c r="U642" i="13"/>
  <c r="T642" i="13"/>
  <c r="Y642" i="13"/>
  <c r="Z642" i="13" l="1"/>
  <c r="AA642" i="13" s="1"/>
  <c r="AB642" i="13" s="1"/>
  <c r="AC642" i="13" s="1"/>
  <c r="AP642" i="13" l="1"/>
  <c r="AR642" i="13" l="1"/>
  <c r="AQ643" i="13"/>
  <c r="AV643" i="13"/>
  <c r="T643" i="13" l="1"/>
  <c r="P643" i="13"/>
  <c r="W643" i="13"/>
  <c r="U643" i="13"/>
  <c r="S643" i="13"/>
  <c r="Q643" i="13"/>
  <c r="V643" i="13"/>
  <c r="R643" i="13"/>
  <c r="X643" i="13"/>
  <c r="Y643" i="13" l="1"/>
  <c r="Z643" i="13"/>
  <c r="AA643" i="13" s="1"/>
  <c r="AB643" i="13" s="1"/>
  <c r="AC643" i="13" s="1"/>
  <c r="AP643" i="13" l="1"/>
  <c r="AR643" i="13" l="1"/>
  <c r="AV644" i="13"/>
  <c r="AQ644" i="13"/>
  <c r="R644" i="13" l="1"/>
  <c r="P644" i="13"/>
  <c r="X644" i="13"/>
  <c r="Q644" i="13"/>
  <c r="W644" i="13"/>
  <c r="S644" i="13"/>
  <c r="Y644" i="13" s="1"/>
  <c r="T644" i="13"/>
  <c r="V644" i="13"/>
  <c r="U644" i="13"/>
  <c r="Z644" i="13" l="1"/>
  <c r="AA644" i="13" s="1"/>
  <c r="AB644" i="13" s="1"/>
  <c r="AC644" i="13" s="1"/>
  <c r="AP644" i="13" l="1"/>
  <c r="AQ645" i="13" s="1"/>
  <c r="P645" i="13" s="1"/>
  <c r="AR644" i="13" l="1"/>
  <c r="AV645" i="13"/>
  <c r="V645" i="13"/>
  <c r="U645" i="13"/>
  <c r="Q645" i="13"/>
  <c r="R645" i="13"/>
  <c r="T645" i="13"/>
  <c r="X645" i="13"/>
  <c r="S645" i="13"/>
  <c r="W645" i="13"/>
  <c r="Y645" i="13" l="1"/>
  <c r="Z645" i="13" l="1"/>
  <c r="AA645" i="13" s="1"/>
  <c r="AB645" i="13" s="1"/>
  <c r="AC645" i="13" l="1"/>
  <c r="AP645" i="13" s="1"/>
  <c r="AV646" i="13" l="1"/>
  <c r="AR645" i="13"/>
  <c r="AQ646" i="13"/>
  <c r="W646" i="13" l="1"/>
  <c r="P646" i="13"/>
  <c r="X646" i="13"/>
  <c r="T646" i="13"/>
  <c r="S646" i="13"/>
  <c r="Q646" i="13"/>
  <c r="R646" i="13"/>
  <c r="U646" i="13"/>
  <c r="V646" i="13"/>
  <c r="Y646" i="13" l="1"/>
  <c r="Z646" i="13" s="1"/>
  <c r="AA646" i="13" s="1"/>
  <c r="AB646" i="13" s="1"/>
  <c r="AC646" i="13" s="1"/>
  <c r="AP646" i="13" l="1"/>
  <c r="AV647" i="13" l="1"/>
  <c r="AR646" i="13"/>
  <c r="AQ647" i="13"/>
  <c r="P647" i="13" s="1"/>
  <c r="T647" i="13" l="1"/>
  <c r="R647" i="13"/>
  <c r="X647" i="13"/>
  <c r="Q647" i="13"/>
  <c r="S647" i="13"/>
  <c r="U647" i="13"/>
  <c r="V647" i="13"/>
  <c r="W647" i="13"/>
  <c r="Y647" i="13" l="1"/>
  <c r="Z647" i="13" l="1"/>
  <c r="AA647" i="13" s="1"/>
  <c r="AB647" i="13" s="1"/>
  <c r="AC647" i="13" s="1"/>
  <c r="AP647" i="13" l="1"/>
  <c r="AV648" i="13" s="1"/>
  <c r="AQ648" i="13" l="1"/>
  <c r="P648" i="13" s="1"/>
  <c r="AR647" i="13"/>
  <c r="X648" i="13"/>
  <c r="W648" i="13"/>
  <c r="T648" i="13"/>
  <c r="Q648" i="13"/>
  <c r="U648" i="13"/>
  <c r="R648" i="13"/>
  <c r="S648" i="13"/>
  <c r="V648" i="13"/>
  <c r="Y648" i="13" l="1"/>
  <c r="Z648" i="13" l="1"/>
  <c r="AA648" i="13" s="1"/>
  <c r="AB648" i="13" s="1"/>
  <c r="AC648" i="13" s="1"/>
  <c r="AP648" i="13" l="1"/>
  <c r="AV649" i="13" l="1"/>
  <c r="AR648" i="13"/>
  <c r="AQ649" i="13"/>
  <c r="P649" i="13" s="1"/>
  <c r="S649" i="13" l="1"/>
  <c r="V649" i="13"/>
  <c r="W649" i="13"/>
  <c r="Q649" i="13"/>
  <c r="T649" i="13"/>
  <c r="R649" i="13"/>
  <c r="U649" i="13"/>
  <c r="X649" i="13"/>
  <c r="Y649" i="13" l="1"/>
  <c r="Z649" i="13" l="1"/>
  <c r="AA649" i="13" s="1"/>
  <c r="AB649" i="13" s="1"/>
  <c r="AC649" i="13" s="1"/>
  <c r="AP649" i="13" s="1"/>
  <c r="AR649" i="13" l="1"/>
  <c r="AV650" i="13"/>
  <c r="AQ650" i="13"/>
  <c r="P650" i="13" s="1"/>
  <c r="T650" i="13" l="1"/>
  <c r="U650" i="13"/>
  <c r="Q650" i="13"/>
  <c r="W650" i="13"/>
  <c r="R650" i="13"/>
  <c r="V650" i="13"/>
  <c r="S650" i="13"/>
  <c r="X650" i="13"/>
  <c r="Y650" i="13" l="1"/>
  <c r="Z650" i="13" s="1"/>
  <c r="AA650" i="13" s="1"/>
  <c r="AB650" i="13" s="1"/>
  <c r="AC650" i="13" s="1"/>
  <c r="AP650" i="13" s="1"/>
  <c r="AR650" i="13" s="1"/>
  <c r="AV651" i="13" l="1"/>
  <c r="AQ651" i="13"/>
  <c r="P651" i="13" s="1"/>
  <c r="X651" i="13"/>
  <c r="V651" i="13"/>
  <c r="W651" i="13" l="1"/>
  <c r="T651" i="13"/>
  <c r="S651" i="13"/>
  <c r="R651" i="13"/>
  <c r="U651" i="13"/>
  <c r="Q651" i="13"/>
  <c r="Y651" i="13"/>
  <c r="Z651" i="13" s="1"/>
  <c r="AA651" i="13" s="1"/>
  <c r="AB651" i="13" s="1"/>
  <c r="AC651" i="13" s="1"/>
  <c r="AP651" i="13" s="1"/>
  <c r="AQ652" i="13" l="1"/>
  <c r="P652" i="13" s="1"/>
  <c r="AR651" i="13"/>
  <c r="AV652" i="13"/>
  <c r="X652" i="13" l="1"/>
  <c r="S652" i="13"/>
  <c r="V652" i="13"/>
  <c r="T652" i="13"/>
  <c r="U652" i="13"/>
  <c r="R652" i="13"/>
  <c r="Y652" i="13" s="1"/>
  <c r="W652" i="13"/>
  <c r="Q652" i="13"/>
  <c r="Z652" i="13" l="1"/>
  <c r="AA652" i="13" s="1"/>
  <c r="AB652" i="13" s="1"/>
  <c r="AC652" i="13" s="1"/>
  <c r="AP652" i="13" s="1"/>
  <c r="AR652" i="13" l="1"/>
  <c r="AV653" i="13"/>
  <c r="AQ653" i="13"/>
  <c r="S653" i="13" s="1"/>
  <c r="V653" i="13"/>
  <c r="R653" i="13" l="1"/>
  <c r="X653" i="13"/>
  <c r="Y653" i="13"/>
  <c r="W653" i="13"/>
  <c r="P653" i="13"/>
  <c r="Q653" i="13"/>
  <c r="T653" i="13"/>
  <c r="U653" i="13"/>
  <c r="Z653" i="13" l="1"/>
  <c r="AA653" i="13" s="1"/>
  <c r="AB653" i="13" s="1"/>
  <c r="AC653" i="13" s="1"/>
  <c r="AP653" i="13" s="1"/>
  <c r="AV654" i="13" s="1"/>
  <c r="AQ654" i="13" l="1"/>
  <c r="P654" i="13" s="1"/>
  <c r="AR653" i="13"/>
  <c r="R654" i="13"/>
  <c r="U654" i="13"/>
  <c r="S654" i="13"/>
  <c r="Q654" i="13"/>
  <c r="X654" i="13"/>
  <c r="V654" i="13"/>
  <c r="T654" i="13"/>
  <c r="W654" i="13"/>
  <c r="Y654" i="13" l="1"/>
  <c r="Z654" i="13" s="1"/>
  <c r="AA654" i="13" s="1"/>
  <c r="AB654" i="13" s="1"/>
  <c r="AC654" i="13" s="1"/>
  <c r="AP654" i="13" s="1"/>
  <c r="AV655" i="13" l="1"/>
  <c r="AR654" i="13"/>
  <c r="AQ655" i="13"/>
  <c r="P655" i="13" s="1"/>
  <c r="X655" i="13" l="1"/>
  <c r="W655" i="13"/>
  <c r="V655" i="13"/>
  <c r="Q655" i="13"/>
  <c r="R655" i="13"/>
  <c r="U655" i="13"/>
  <c r="S655" i="13"/>
  <c r="T655" i="13"/>
  <c r="Y655" i="13" l="1"/>
  <c r="Z655" i="13" l="1"/>
  <c r="AA655" i="13" s="1"/>
  <c r="AB655" i="13" s="1"/>
  <c r="AC655" i="13" l="1"/>
  <c r="AP655" i="13" s="1"/>
  <c r="AV656" i="13" s="1"/>
  <c r="AQ656" i="13" l="1"/>
  <c r="P656" i="13" s="1"/>
  <c r="AR655" i="13"/>
  <c r="V656" i="13"/>
  <c r="W656" i="13"/>
  <c r="X656" i="13"/>
  <c r="Q656" i="13"/>
  <c r="R656" i="13"/>
  <c r="T656" i="13"/>
  <c r="U656" i="13"/>
  <c r="S656" i="13" l="1"/>
  <c r="Y656" i="13" s="1"/>
  <c r="Z656" i="13" l="1"/>
  <c r="AA656" i="13" s="1"/>
  <c r="AB656" i="13" s="1"/>
  <c r="AC656" i="13" s="1"/>
  <c r="AP656" i="13" l="1"/>
  <c r="AV657" i="13" l="1"/>
  <c r="AR656" i="13"/>
  <c r="AQ657" i="13"/>
  <c r="P657" i="13" s="1"/>
  <c r="X657" i="13" l="1"/>
  <c r="W657" i="13"/>
  <c r="V657" i="13"/>
  <c r="Q657" i="13"/>
  <c r="R657" i="13"/>
  <c r="U657" i="13"/>
  <c r="S657" i="13"/>
  <c r="T657" i="13"/>
  <c r="Y657" i="13" l="1"/>
  <c r="Z657" i="13" l="1"/>
  <c r="AA657" i="13" s="1"/>
  <c r="AB657" i="13" s="1"/>
  <c r="AC657" i="13" s="1"/>
  <c r="AP657" i="13" l="1"/>
  <c r="AV658" i="13" l="1"/>
  <c r="AR657" i="13"/>
  <c r="AQ658" i="13"/>
  <c r="P658" i="13" s="1"/>
  <c r="V658" i="13" l="1"/>
  <c r="W658" i="13"/>
  <c r="X658" i="13"/>
  <c r="R658" i="13"/>
  <c r="Q658" i="13"/>
  <c r="T658" i="13"/>
  <c r="S658" i="13"/>
  <c r="U658" i="13"/>
  <c r="Y658" i="13" l="1"/>
  <c r="Z658" i="13" l="1"/>
  <c r="AA658" i="13" s="1"/>
  <c r="AB658" i="13" s="1"/>
  <c r="AC658" i="13" l="1"/>
  <c r="AP658" i="13" s="1"/>
  <c r="AQ659" i="13" l="1"/>
  <c r="P659" i="13" s="1"/>
  <c r="AV659" i="13"/>
  <c r="AR658" i="13"/>
  <c r="V659" i="13"/>
  <c r="X659" i="13"/>
  <c r="W659" i="13"/>
  <c r="R659" i="13"/>
  <c r="Q659" i="13"/>
  <c r="U659" i="13"/>
  <c r="S659" i="13"/>
  <c r="T659" i="13"/>
  <c r="Y659" i="13" l="1"/>
  <c r="Z659" i="13" l="1"/>
  <c r="AA659" i="13" s="1"/>
  <c r="AB659" i="13" s="1"/>
  <c r="AC659" i="13" l="1"/>
  <c r="AP659" i="13" s="1"/>
  <c r="AV660" i="13" s="1"/>
  <c r="AQ660" i="13" l="1"/>
  <c r="P660" i="13" s="1"/>
  <c r="AR659" i="13"/>
  <c r="V660" i="13"/>
  <c r="W660" i="13"/>
  <c r="X660" i="13"/>
  <c r="Q660" i="13"/>
  <c r="R660" i="13"/>
  <c r="U660" i="13"/>
  <c r="T660" i="13"/>
  <c r="S660" i="13"/>
  <c r="Y660" i="13" l="1"/>
  <c r="Z660" i="13" l="1"/>
  <c r="AA660" i="13" s="1"/>
  <c r="AB660" i="13" s="1"/>
  <c r="AC660" i="13" s="1"/>
  <c r="AP660" i="13" l="1"/>
  <c r="AV661" i="13" l="1"/>
  <c r="AR660" i="13"/>
  <c r="AQ661" i="13"/>
  <c r="P661" i="13" s="1"/>
  <c r="X661" i="13" l="1"/>
  <c r="W661" i="13"/>
  <c r="V661" i="13"/>
  <c r="Q661" i="13"/>
  <c r="R661" i="13"/>
  <c r="U661" i="13"/>
  <c r="S661" i="13"/>
  <c r="T661" i="13"/>
  <c r="Y661" i="13" l="1"/>
  <c r="Z661" i="13" l="1"/>
  <c r="AA661" i="13" s="1"/>
  <c r="AB661" i="13" s="1"/>
  <c r="AC661" i="13" l="1"/>
  <c r="AP661" i="13" s="1"/>
  <c r="AQ662" i="13" l="1"/>
  <c r="P662" i="13" s="1"/>
  <c r="AV662" i="13"/>
  <c r="AR661" i="13"/>
  <c r="V662" i="13"/>
  <c r="W662" i="13"/>
  <c r="X662" i="13"/>
  <c r="Q662" i="13"/>
  <c r="R662" i="13"/>
  <c r="U662" i="13"/>
  <c r="T662" i="13"/>
  <c r="S662" i="13"/>
  <c r="Y662" i="13" l="1"/>
  <c r="Z662" i="13" l="1"/>
  <c r="AA662" i="13" s="1"/>
  <c r="AB662" i="13" s="1"/>
  <c r="AC662" i="13" l="1"/>
  <c r="AP662" i="13" s="1"/>
  <c r="AV663" i="13" s="1"/>
  <c r="AQ663" i="13" l="1"/>
  <c r="P663" i="13" s="1"/>
  <c r="AR662" i="13"/>
  <c r="X663" i="13"/>
  <c r="W663" i="13"/>
  <c r="V663" i="13"/>
  <c r="R663" i="13"/>
  <c r="Q663" i="13"/>
  <c r="S663" i="13"/>
  <c r="U663" i="13"/>
  <c r="T663" i="13"/>
  <c r="Y663" i="13" l="1"/>
  <c r="Z663" i="13" l="1"/>
  <c r="AA663" i="13" s="1"/>
  <c r="AB663" i="13" s="1"/>
  <c r="AC663" i="13" l="1"/>
  <c r="AP663" i="13" s="1"/>
  <c r="AQ664" i="13" l="1"/>
  <c r="AV664" i="13"/>
  <c r="AR663" i="13"/>
  <c r="T664" i="13"/>
  <c r="U664" i="13"/>
  <c r="S664" i="13"/>
  <c r="R664" i="13"/>
  <c r="Q664" i="13"/>
  <c r="V664" i="13"/>
  <c r="X664" i="13"/>
  <c r="W664" i="13" l="1"/>
  <c r="P664" i="13"/>
  <c r="Y664" i="13"/>
  <c r="Z664" i="13" s="1"/>
  <c r="AA664" i="13" s="1"/>
  <c r="AB664" i="13" s="1"/>
  <c r="AC664" i="13" l="1"/>
  <c r="AP664" i="13" s="1"/>
  <c r="AQ665" i="13" l="1"/>
  <c r="AV665" i="13"/>
  <c r="AR664" i="13"/>
  <c r="X665" i="13"/>
  <c r="T665" i="13"/>
  <c r="Q665" i="13"/>
  <c r="R665" i="13"/>
  <c r="S665" i="13"/>
  <c r="V665" i="13"/>
  <c r="U665" i="13"/>
  <c r="W665" i="13" l="1"/>
  <c r="P665" i="13"/>
  <c r="Y665" i="13"/>
  <c r="Z665" i="13" s="1"/>
  <c r="AA665" i="13" s="1"/>
  <c r="AB665" i="13" s="1"/>
  <c r="AC665" i="13" l="1"/>
  <c r="AP665" i="13" s="1"/>
  <c r="AV666" i="13" s="1"/>
  <c r="AQ666" i="13" l="1"/>
  <c r="P666" i="13" s="1"/>
  <c r="AR665" i="13"/>
  <c r="V666" i="13"/>
  <c r="W666" i="13"/>
  <c r="X666" i="13"/>
  <c r="Q666" i="13"/>
  <c r="R666" i="13"/>
  <c r="T666" i="13"/>
  <c r="U666" i="13"/>
  <c r="S666" i="13"/>
  <c r="Y666" i="13" l="1"/>
  <c r="Z666" i="13" l="1"/>
  <c r="AA666" i="13" s="1"/>
  <c r="AB666" i="13" s="1"/>
  <c r="AC666" i="13" l="1"/>
  <c r="AP666" i="13" s="1"/>
  <c r="AV667" i="13" s="1"/>
  <c r="AQ667" i="13" l="1"/>
  <c r="P667" i="13" s="1"/>
  <c r="AR666" i="13"/>
  <c r="X667" i="13"/>
  <c r="W667" i="13"/>
  <c r="V667" i="13"/>
  <c r="R667" i="13"/>
  <c r="Q667" i="13"/>
  <c r="S667" i="13"/>
  <c r="U667" i="13"/>
  <c r="T667" i="13"/>
  <c r="Y667" i="13" l="1"/>
  <c r="Z667" i="13" l="1"/>
  <c r="AA667" i="13" s="1"/>
  <c r="AB667" i="13" s="1"/>
  <c r="AC667" i="13" l="1"/>
  <c r="AP667" i="13" s="1"/>
  <c r="AV668" i="13" s="1"/>
  <c r="AQ668" i="13" l="1"/>
  <c r="P668" i="13" s="1"/>
  <c r="AR667" i="13"/>
  <c r="V668" i="13"/>
  <c r="W668" i="13"/>
  <c r="X668" i="13"/>
  <c r="Q668" i="13"/>
  <c r="R668" i="13"/>
  <c r="S668" i="13"/>
  <c r="U668" i="13"/>
  <c r="T668" i="13"/>
  <c r="Y668" i="13" l="1"/>
  <c r="Z668" i="13" l="1"/>
  <c r="AA668" i="13" s="1"/>
  <c r="AB668" i="13" s="1"/>
  <c r="AC668" i="13" l="1"/>
  <c r="AP668" i="13" s="1"/>
  <c r="AV669" i="13" s="1"/>
  <c r="AQ669" i="13" l="1"/>
  <c r="P669" i="13" s="1"/>
  <c r="AR668" i="13"/>
  <c r="X669" i="13"/>
  <c r="W669" i="13"/>
  <c r="V669" i="13"/>
  <c r="Q669" i="13"/>
  <c r="R669" i="13"/>
  <c r="U669" i="13"/>
  <c r="T669" i="13"/>
  <c r="S669" i="13"/>
  <c r="Y669" i="13" l="1"/>
  <c r="Z669" i="13" l="1"/>
  <c r="AA669" i="13" s="1"/>
  <c r="AB669" i="13" s="1"/>
  <c r="AC669" i="13" l="1"/>
  <c r="AP669" i="13" s="1"/>
  <c r="AV670" i="13" s="1"/>
  <c r="AQ670" i="13" l="1"/>
  <c r="P670" i="13" s="1"/>
  <c r="AR669" i="13"/>
  <c r="V670" i="13"/>
  <c r="W670" i="13"/>
  <c r="X670" i="13"/>
  <c r="Q670" i="13"/>
  <c r="R670" i="13"/>
  <c r="T670" i="13"/>
  <c r="U670" i="13"/>
  <c r="S670" i="13"/>
  <c r="Y670" i="13" l="1"/>
  <c r="Z670" i="13" l="1"/>
  <c r="AA670" i="13" s="1"/>
  <c r="AB670" i="13" s="1"/>
  <c r="AC670" i="13" s="1"/>
  <c r="AP670" i="13" s="1"/>
  <c r="AV671" i="13" s="1"/>
  <c r="AQ671" i="13" l="1"/>
  <c r="P671" i="13" s="1"/>
  <c r="AR670" i="13"/>
  <c r="X671" i="13"/>
  <c r="W671" i="13"/>
  <c r="V671" i="13"/>
  <c r="R671" i="13"/>
  <c r="Q671" i="13"/>
  <c r="S671" i="13"/>
  <c r="U671" i="13"/>
  <c r="T671" i="13"/>
  <c r="Y671" i="13" l="1"/>
  <c r="Z671" i="13" l="1"/>
  <c r="AA671" i="13" s="1"/>
  <c r="AB671" i="13" s="1"/>
  <c r="AC671" i="13" l="1"/>
  <c r="AP671" i="13" s="1"/>
  <c r="AV672" i="13" l="1"/>
  <c r="AQ672" i="13"/>
  <c r="AR671" i="13"/>
  <c r="X672" i="13" l="1"/>
  <c r="P672" i="13"/>
  <c r="W672" i="13"/>
  <c r="T672" i="13"/>
  <c r="S672" i="13"/>
  <c r="Q672" i="13"/>
  <c r="V672" i="13"/>
  <c r="R672" i="13"/>
  <c r="U672" i="13"/>
  <c r="Y672" i="13" l="1"/>
  <c r="Z672" i="13"/>
  <c r="AA672" i="13" s="1"/>
  <c r="AB672" i="13" s="1"/>
  <c r="AC672" i="13" l="1"/>
  <c r="AP672" i="13" s="1"/>
  <c r="AV673" i="13" l="1"/>
  <c r="AQ673" i="13"/>
  <c r="P673" i="13" s="1"/>
  <c r="AR672" i="13"/>
  <c r="X673" i="13" l="1"/>
  <c r="Q673" i="13"/>
  <c r="S673" i="13"/>
  <c r="R673" i="13"/>
  <c r="V673" i="13"/>
  <c r="U673" i="13"/>
  <c r="W673" i="13"/>
  <c r="T673" i="13"/>
  <c r="Y673" i="13" l="1"/>
  <c r="Z673" i="13" s="1"/>
  <c r="AA673" i="13" s="1"/>
  <c r="AB673" i="13" s="1"/>
  <c r="AC673" i="13" l="1"/>
  <c r="AP673" i="13" l="1"/>
  <c r="AQ674" i="13" s="1"/>
  <c r="P674" i="13" s="1"/>
  <c r="AR673" i="13" l="1"/>
  <c r="AV674" i="13"/>
  <c r="Q674" i="13"/>
  <c r="U674" i="13"/>
  <c r="W674" i="13"/>
  <c r="R674" i="13"/>
  <c r="T674" i="13"/>
  <c r="X674" i="13"/>
  <c r="S674" i="13"/>
  <c r="V674" i="13"/>
  <c r="Y674" i="13" l="1"/>
  <c r="Z674" i="13" l="1"/>
  <c r="AA674" i="13" s="1"/>
  <c r="AB674" i="13" s="1"/>
  <c r="AC674" i="13" s="1"/>
  <c r="AP674" i="13" l="1"/>
  <c r="AV675" i="13" l="1"/>
  <c r="AR674" i="13"/>
  <c r="AQ675" i="13"/>
  <c r="P675" i="13" s="1"/>
  <c r="R675" i="13" l="1"/>
  <c r="T675" i="13"/>
  <c r="X675" i="13"/>
  <c r="U675" i="13"/>
  <c r="S675" i="13"/>
  <c r="W675" i="13"/>
  <c r="Q675" i="13"/>
  <c r="V675" i="13"/>
  <c r="Y675" i="13" l="1"/>
  <c r="Z675" i="13" l="1"/>
  <c r="AA675" i="13" s="1"/>
  <c r="AB675" i="13" s="1"/>
  <c r="AC675" i="13" l="1"/>
  <c r="AP675" i="13" s="1"/>
  <c r="AV676" i="13" l="1"/>
  <c r="AR675" i="13"/>
  <c r="AQ676" i="13"/>
  <c r="W676" i="13" l="1"/>
  <c r="P676" i="13"/>
  <c r="X676" i="13"/>
  <c r="S676" i="13"/>
  <c r="R676" i="13"/>
  <c r="Y676" i="13" s="1"/>
  <c r="T676" i="13"/>
  <c r="Q676" i="13"/>
  <c r="U676" i="13"/>
  <c r="V676" i="13"/>
  <c r="Z676" i="13" l="1"/>
  <c r="AA676" i="13" s="1"/>
  <c r="AB676" i="13" s="1"/>
  <c r="AC676" i="13" s="1"/>
  <c r="AP676" i="13" l="1"/>
  <c r="AV677" i="13" l="1"/>
  <c r="AR676" i="13"/>
  <c r="AQ677" i="13"/>
  <c r="T677" i="13" l="1"/>
  <c r="P677" i="13"/>
  <c r="Q677" i="13"/>
  <c r="R677" i="13"/>
  <c r="U677" i="13"/>
  <c r="V677" i="13"/>
  <c r="X677" i="13"/>
  <c r="W677" i="13"/>
  <c r="S677" i="13"/>
  <c r="Y677" i="13" l="1"/>
  <c r="Z677" i="13"/>
  <c r="AA677" i="13" s="1"/>
  <c r="AB677" i="13" s="1"/>
  <c r="AC677" i="13" s="1"/>
  <c r="AP677" i="13" l="1"/>
  <c r="AV678" i="13" l="1"/>
  <c r="AQ678" i="13"/>
  <c r="P678" i="13" s="1"/>
  <c r="AR677" i="13"/>
  <c r="S678" i="13" l="1"/>
  <c r="R678" i="13"/>
  <c r="Y678" i="13" s="1"/>
  <c r="T678" i="13"/>
  <c r="V678" i="13"/>
  <c r="W678" i="13"/>
  <c r="U678" i="13"/>
  <c r="X678" i="13"/>
  <c r="Q678" i="13"/>
  <c r="Z678" i="13" l="1"/>
  <c r="AA678" i="13" s="1"/>
  <c r="AB678" i="13" s="1"/>
  <c r="AC678" i="13" l="1"/>
  <c r="AP678" i="13" s="1"/>
  <c r="AV679" i="13" l="1"/>
  <c r="AR678" i="13"/>
  <c r="AQ679" i="13"/>
  <c r="P679" i="13" s="1"/>
  <c r="T679" i="13" l="1"/>
  <c r="R679" i="13"/>
  <c r="X679" i="13"/>
  <c r="U679" i="13"/>
  <c r="S679" i="13"/>
  <c r="W679" i="13"/>
  <c r="Q679" i="13"/>
  <c r="V679" i="13"/>
  <c r="Y679" i="13" l="1"/>
  <c r="Z679" i="13" l="1"/>
  <c r="AA679" i="13" s="1"/>
  <c r="AB679" i="13" s="1"/>
  <c r="AC679" i="13" l="1"/>
  <c r="AP679" i="13" l="1"/>
  <c r="AV680" i="13" l="1"/>
  <c r="AQ680" i="13"/>
  <c r="P680" i="13" s="1"/>
  <c r="AR679" i="13"/>
  <c r="X680" i="13" l="1"/>
  <c r="R680" i="13"/>
  <c r="U680" i="13"/>
  <c r="S680" i="13"/>
  <c r="W680" i="13"/>
  <c r="Q680" i="13"/>
  <c r="T680" i="13"/>
  <c r="V680" i="13"/>
  <c r="Y680" i="13" l="1"/>
  <c r="Z680" i="13" l="1"/>
  <c r="AA680" i="13" s="1"/>
  <c r="AB680" i="13" s="1"/>
  <c r="AC680" i="13" s="1"/>
  <c r="AP680" i="13" l="1"/>
  <c r="AV681" i="13" l="1"/>
  <c r="AR680" i="13"/>
  <c r="AQ681" i="13"/>
  <c r="P681" i="13" s="1"/>
  <c r="X681" i="13" l="1"/>
  <c r="U681" i="13"/>
  <c r="Q681" i="13"/>
  <c r="T681" i="13"/>
  <c r="R681" i="13"/>
  <c r="V681" i="13"/>
  <c r="S681" i="13"/>
  <c r="W681" i="13"/>
  <c r="Y681" i="13" l="1"/>
  <c r="Z681" i="13" l="1"/>
  <c r="AA681" i="13" s="1"/>
  <c r="AB681" i="13" s="1"/>
  <c r="AC681" i="13" s="1"/>
  <c r="AP681" i="13" s="1"/>
  <c r="AR681" i="13" l="1"/>
  <c r="AV682" i="13"/>
  <c r="AQ682" i="13"/>
  <c r="P682" i="13" s="1"/>
  <c r="R682" i="13" l="1"/>
  <c r="W682" i="13"/>
  <c r="X682" i="13"/>
  <c r="T682" i="13"/>
  <c r="Q682" i="13"/>
  <c r="U682" i="13"/>
  <c r="V682" i="13"/>
  <c r="S682" i="13"/>
  <c r="Y682" i="13" l="1"/>
  <c r="Z682" i="13" s="1"/>
  <c r="AA682" i="13" s="1"/>
  <c r="AB682" i="13" s="1"/>
  <c r="AC682" i="13" s="1"/>
  <c r="AP682" i="13" s="1"/>
  <c r="AR682" i="13" l="1"/>
  <c r="AV683" i="13"/>
  <c r="AQ683" i="13"/>
  <c r="P683" i="13" s="1"/>
  <c r="R683" i="13" l="1"/>
  <c r="X683" i="13"/>
  <c r="T683" i="13"/>
  <c r="Q683" i="13"/>
  <c r="V683" i="13"/>
  <c r="U683" i="13"/>
  <c r="W683" i="13"/>
  <c r="S683" i="13"/>
  <c r="Y683" i="13" l="1"/>
  <c r="Z683" i="13" s="1"/>
  <c r="AA683" i="13" s="1"/>
  <c r="AB683" i="13" s="1"/>
  <c r="AC683" i="13" s="1"/>
  <c r="AP683" i="13" s="1"/>
  <c r="AR683" i="13" l="1"/>
  <c r="AQ684" i="13"/>
  <c r="P684" i="13" s="1"/>
  <c r="AV684" i="13"/>
  <c r="W684" i="13" l="1"/>
  <c r="X684" i="13"/>
  <c r="S684" i="13"/>
  <c r="Q684" i="13"/>
  <c r="T684" i="13"/>
  <c r="U684" i="13"/>
  <c r="V684" i="13"/>
  <c r="R684" i="13"/>
  <c r="Y684" i="13" l="1"/>
  <c r="Z684" i="13" l="1"/>
  <c r="AA684" i="13" s="1"/>
  <c r="AB684" i="13" s="1"/>
  <c r="AC684" i="13" s="1"/>
  <c r="AP684" i="13" s="1"/>
  <c r="AV685" i="13" l="1"/>
  <c r="AR684" i="13"/>
  <c r="AQ685" i="13"/>
  <c r="P685" i="13" s="1"/>
  <c r="S685" i="13" l="1"/>
  <c r="X685" i="13"/>
  <c r="V685" i="13"/>
  <c r="T685" i="13"/>
  <c r="U685" i="13"/>
  <c r="W685" i="13"/>
  <c r="Q685" i="13"/>
  <c r="R685" i="13"/>
  <c r="Y685" i="13" s="1"/>
  <c r="Z685" i="13" l="1"/>
  <c r="AA685" i="13" s="1"/>
  <c r="AB685" i="13" s="1"/>
  <c r="AC685" i="13" s="1"/>
  <c r="AP685" i="13" s="1"/>
  <c r="AV686" i="13" l="1"/>
  <c r="AR685" i="13"/>
  <c r="AQ686" i="13"/>
  <c r="P686" i="13" s="1"/>
  <c r="Q686" i="13" l="1"/>
  <c r="U686" i="13"/>
  <c r="R686" i="13"/>
  <c r="S686" i="13"/>
  <c r="W686" i="13"/>
  <c r="T686" i="13"/>
  <c r="V686" i="13"/>
  <c r="X686" i="13"/>
  <c r="Y686" i="13" l="1"/>
  <c r="Z686" i="13" l="1"/>
  <c r="AA686" i="13" s="1"/>
  <c r="AB686" i="13" s="1"/>
  <c r="AC686" i="13"/>
  <c r="AP686" i="13" s="1"/>
  <c r="AV687" i="13" l="1"/>
  <c r="AR686" i="13"/>
  <c r="AQ687" i="13"/>
  <c r="P687" i="13" s="1"/>
  <c r="U687" i="13" l="1"/>
  <c r="W687" i="13"/>
  <c r="V687" i="13"/>
  <c r="X687" i="13"/>
  <c r="R687" i="13"/>
  <c r="Q687" i="13"/>
  <c r="S687" i="13"/>
  <c r="T687" i="13"/>
  <c r="Y687" i="13" l="1"/>
  <c r="Z687" i="13" s="1"/>
  <c r="AA687" i="13" s="1"/>
  <c r="AB687" i="13" s="1"/>
  <c r="AC687" i="13" s="1"/>
  <c r="AP687" i="13" s="1"/>
  <c r="AV688" i="13" l="1"/>
  <c r="AR687" i="13"/>
  <c r="AQ688" i="13"/>
  <c r="P688" i="13" s="1"/>
  <c r="T688" i="13" l="1"/>
  <c r="U688" i="13"/>
  <c r="X688" i="13"/>
  <c r="V688" i="13"/>
  <c r="W688" i="13"/>
  <c r="Q688" i="13"/>
  <c r="R688" i="13"/>
  <c r="S688" i="13"/>
  <c r="Y688" i="13" l="1"/>
  <c r="Z688" i="13" s="1"/>
  <c r="AA688" i="13" s="1"/>
  <c r="AB688" i="13" s="1"/>
  <c r="AC688" i="13" s="1"/>
  <c r="AP688" i="13" s="1"/>
  <c r="AV689" i="13" l="1"/>
  <c r="AR688" i="13"/>
  <c r="AQ689" i="13"/>
  <c r="P689" i="13" s="1"/>
  <c r="T689" i="13" l="1"/>
  <c r="S689" i="13"/>
  <c r="W689" i="13"/>
  <c r="R689" i="13"/>
  <c r="Y689" i="13" s="1"/>
  <c r="U689" i="13"/>
  <c r="X689" i="13"/>
  <c r="Q689" i="13"/>
  <c r="V689" i="13"/>
  <c r="Z689" i="13" l="1"/>
  <c r="AA689" i="13" s="1"/>
  <c r="AB689" i="13" s="1"/>
  <c r="AC689" i="13" s="1"/>
  <c r="AP689" i="13" s="1"/>
  <c r="AR689" i="13" l="1"/>
  <c r="AV690" i="13"/>
  <c r="AQ690" i="13"/>
  <c r="P690" i="13" s="1"/>
  <c r="U690" i="13" l="1"/>
  <c r="X690" i="13"/>
  <c r="V690" i="13"/>
  <c r="Q690" i="13"/>
  <c r="W690" i="13"/>
  <c r="R690" i="13"/>
  <c r="S690" i="13"/>
  <c r="T690" i="13"/>
  <c r="Y690" i="13" l="1"/>
  <c r="Z690" i="13" s="1"/>
  <c r="AA690" i="13" s="1"/>
  <c r="AB690" i="13" s="1"/>
  <c r="AC690" i="13" s="1"/>
  <c r="AP690" i="13" s="1"/>
  <c r="AR690" i="13" l="1"/>
  <c r="AV691" i="13"/>
  <c r="AQ691" i="13"/>
  <c r="P691" i="13" s="1"/>
  <c r="Q691" i="13" l="1"/>
  <c r="T691" i="13"/>
  <c r="U691" i="13"/>
  <c r="V691" i="13"/>
  <c r="S691" i="13"/>
  <c r="W691" i="13"/>
  <c r="X691" i="13"/>
  <c r="R691" i="13"/>
  <c r="Y691" i="13" l="1"/>
  <c r="Z691" i="13" l="1"/>
  <c r="AA691" i="13" s="1"/>
  <c r="AB691" i="13" s="1"/>
  <c r="AC691" i="13" s="1"/>
  <c r="AP691" i="13" s="1"/>
  <c r="AR691" i="13" l="1"/>
  <c r="AV692" i="13"/>
  <c r="AQ692" i="13"/>
  <c r="P692" i="13" s="1"/>
  <c r="S692" i="13" l="1"/>
  <c r="X692" i="13"/>
  <c r="V692" i="13"/>
  <c r="R692" i="13"/>
  <c r="Y692" i="13" s="1"/>
  <c r="U692" i="13"/>
  <c r="T692" i="13"/>
  <c r="W692" i="13"/>
  <c r="Q692" i="13"/>
  <c r="Z692" i="13" l="1"/>
  <c r="AA692" i="13" s="1"/>
  <c r="AB692" i="13" s="1"/>
  <c r="AC692" i="13" s="1"/>
  <c r="AP692" i="13" s="1"/>
  <c r="AR692" i="13" l="1"/>
  <c r="AV693" i="13"/>
  <c r="AQ693" i="13"/>
  <c r="P693" i="13" s="1"/>
  <c r="U693" i="13" l="1"/>
  <c r="S693" i="13"/>
  <c r="W693" i="13"/>
  <c r="Q693" i="13"/>
  <c r="V693" i="13"/>
  <c r="T693" i="13"/>
  <c r="X693" i="13"/>
  <c r="R693" i="13"/>
  <c r="Y693" i="13" l="1"/>
  <c r="Z693" i="13" s="1"/>
  <c r="AA693" i="13" s="1"/>
  <c r="AB693" i="13" s="1"/>
  <c r="AC693" i="13" s="1"/>
  <c r="AP693" i="13" s="1"/>
  <c r="AR693" i="13" l="1"/>
  <c r="AQ694" i="13"/>
  <c r="P694" i="13" s="1"/>
  <c r="AV694" i="13"/>
  <c r="Q694" i="13" l="1"/>
  <c r="R694" i="13"/>
  <c r="S694" i="13"/>
  <c r="U694" i="13"/>
  <c r="V694" i="13"/>
  <c r="T694" i="13"/>
  <c r="X694" i="13"/>
  <c r="W694" i="13"/>
  <c r="Y694" i="13" l="1"/>
  <c r="Z694" i="13" s="1"/>
  <c r="AA694" i="13" s="1"/>
  <c r="AB694" i="13" s="1"/>
  <c r="AC694" i="13" s="1"/>
  <c r="AP694" i="13" s="1"/>
  <c r="AV695" i="13" l="1"/>
  <c r="AR694" i="13"/>
  <c r="AQ695" i="13"/>
  <c r="P695" i="13" s="1"/>
  <c r="X695" i="13" l="1"/>
  <c r="W695" i="13"/>
  <c r="S695" i="13"/>
  <c r="Q695" i="13"/>
  <c r="U695" i="13"/>
  <c r="R695" i="13"/>
  <c r="Y695" i="13" s="1"/>
  <c r="V695" i="13"/>
  <c r="T695" i="13"/>
  <c r="Z695" i="13" l="1"/>
  <c r="AA695" i="13" s="1"/>
  <c r="AB695" i="13" s="1"/>
  <c r="AC695" i="13" s="1"/>
  <c r="AP695" i="13" s="1"/>
  <c r="AR695" i="13" s="1"/>
  <c r="AV696" i="13" l="1"/>
  <c r="AQ696" i="13"/>
  <c r="P696" i="13" s="1"/>
  <c r="X696" i="13"/>
  <c r="S696" i="13"/>
  <c r="V696" i="13"/>
  <c r="R696" i="13"/>
  <c r="Y696" i="13" s="1"/>
  <c r="T696" i="13" l="1"/>
  <c r="U696" i="13"/>
  <c r="Z696" i="13" s="1"/>
  <c r="AA696" i="13" s="1"/>
  <c r="AB696" i="13" s="1"/>
  <c r="AC696" i="13" s="1"/>
  <c r="AP696" i="13" s="1"/>
  <c r="Q696" i="13"/>
  <c r="W696" i="13"/>
  <c r="AR696" i="13" l="1"/>
  <c r="AV697" i="13"/>
  <c r="AQ697" i="13"/>
  <c r="P697" i="13" s="1"/>
  <c r="T697" i="13" l="1"/>
  <c r="X697" i="13"/>
  <c r="W697" i="13"/>
  <c r="U697" i="13"/>
  <c r="V697" i="13"/>
  <c r="S697" i="13"/>
  <c r="R697" i="13"/>
  <c r="Y697" i="13" s="1"/>
  <c r="Z697" i="13" s="1"/>
  <c r="AA697" i="13" s="1"/>
  <c r="AB697" i="13" s="1"/>
  <c r="AC697" i="13" s="1"/>
  <c r="AP697" i="13" s="1"/>
  <c r="AR697" i="13" s="1"/>
  <c r="Q697" i="13"/>
  <c r="AQ698" i="13" l="1"/>
  <c r="P698" i="13" s="1"/>
  <c r="AV698" i="13"/>
  <c r="R698" i="13"/>
  <c r="W698" i="13"/>
  <c r="U698" i="13"/>
  <c r="T698" i="13"/>
  <c r="S698" i="13"/>
  <c r="X698" i="13"/>
  <c r="V698" i="13"/>
  <c r="Q698" i="13"/>
  <c r="Y698" i="13" l="1"/>
  <c r="Z698" i="13" s="1"/>
  <c r="AA698" i="13" s="1"/>
  <c r="AB698" i="13" s="1"/>
  <c r="AC698" i="13" s="1"/>
  <c r="AP698" i="13" s="1"/>
  <c r="AR698" i="13" l="1"/>
  <c r="AV699" i="13"/>
  <c r="AQ699" i="13"/>
  <c r="P699" i="13" s="1"/>
  <c r="W699" i="13" l="1"/>
  <c r="T699" i="13"/>
  <c r="V699" i="13"/>
  <c r="X699" i="13"/>
  <c r="R699" i="13"/>
  <c r="Q699" i="13"/>
  <c r="S699" i="13"/>
  <c r="U699" i="13"/>
  <c r="Y699" i="13" l="1"/>
  <c r="Z699" i="13" s="1"/>
  <c r="AA699" i="13" s="1"/>
  <c r="AB699" i="13" s="1"/>
  <c r="AC699" i="13" s="1"/>
  <c r="AP699" i="13" s="1"/>
  <c r="AV700" i="13" l="1"/>
  <c r="AR699" i="13"/>
  <c r="AQ700" i="13"/>
  <c r="P700" i="13" s="1"/>
  <c r="Q700" i="13" l="1"/>
  <c r="T700" i="13"/>
  <c r="X700" i="13"/>
  <c r="V700" i="13"/>
  <c r="S700" i="13"/>
  <c r="W700" i="13"/>
  <c r="R700" i="13"/>
  <c r="Y700" i="13" s="1"/>
  <c r="U700" i="13"/>
  <c r="Z700" i="13" l="1"/>
  <c r="AA700" i="13" s="1"/>
  <c r="AB700" i="13" s="1"/>
  <c r="AC700" i="13" s="1"/>
  <c r="AP700" i="13" s="1"/>
  <c r="AR700" i="13" s="1"/>
  <c r="AQ701" i="13" l="1"/>
  <c r="P701" i="13" s="1"/>
  <c r="AV701" i="13"/>
  <c r="S701" i="13"/>
  <c r="V701" i="13"/>
  <c r="U701" i="13"/>
  <c r="X701" i="13"/>
  <c r="R701" i="13"/>
  <c r="Y701" i="13" s="1"/>
  <c r="Q701" i="13"/>
  <c r="T701" i="13"/>
  <c r="W701" i="13"/>
  <c r="Z701" i="13" l="1"/>
  <c r="AA701" i="13" s="1"/>
  <c r="AB701" i="13" s="1"/>
  <c r="AC701" i="13" s="1"/>
  <c r="AP701" i="13" s="1"/>
  <c r="AR701" i="13" l="1"/>
  <c r="AV702" i="13"/>
  <c r="AQ702" i="13"/>
  <c r="P702" i="13" s="1"/>
  <c r="W702" i="13" l="1"/>
  <c r="S702" i="13"/>
  <c r="V702" i="13"/>
  <c r="Q702" i="13"/>
  <c r="T702" i="13"/>
  <c r="R702" i="13"/>
  <c r="Y702" i="13" s="1"/>
  <c r="X702" i="13"/>
  <c r="U702" i="13"/>
  <c r="Z702" i="13" l="1"/>
  <c r="AA702" i="13" s="1"/>
  <c r="AB702" i="13" s="1"/>
  <c r="AC702" i="13" s="1"/>
  <c r="AP702" i="13" s="1"/>
  <c r="AR702" i="13" s="1"/>
  <c r="AP708" i="13"/>
  <c r="AQ703" i="13" l="1"/>
  <c r="P703" i="13" s="1"/>
  <c r="AV703" i="13"/>
  <c r="R703" i="13"/>
  <c r="T703" i="13"/>
  <c r="U703" i="13"/>
  <c r="X703" i="13"/>
  <c r="Q703" i="13"/>
  <c r="W703" i="13"/>
  <c r="V703" i="13"/>
  <c r="S703" i="13"/>
  <c r="AR708" i="13"/>
  <c r="Y703" i="13" l="1"/>
  <c r="Z703" i="13" s="1"/>
  <c r="AA703" i="13" s="1"/>
  <c r="AB703" i="13" s="1"/>
  <c r="AC703" i="13" s="1"/>
  <c r="AP703" i="13" s="1"/>
  <c r="AV704" i="13" l="1"/>
  <c r="AR703" i="13"/>
  <c r="AQ704" i="13"/>
  <c r="P704" i="13" s="1"/>
  <c r="W704" i="13" l="1"/>
  <c r="X704" i="13"/>
  <c r="R704" i="13"/>
  <c r="U704" i="13"/>
  <c r="S704" i="13"/>
  <c r="T704" i="13"/>
  <c r="V704" i="13"/>
  <c r="Q704" i="13"/>
  <c r="Y704" i="13" l="1"/>
  <c r="AP709" i="13"/>
  <c r="Z704" i="13" l="1"/>
  <c r="AA704" i="13" s="1"/>
  <c r="AB704" i="13" s="1"/>
  <c r="AC704" i="13" s="1"/>
  <c r="AP704" i="13" s="1"/>
  <c r="AR709" i="13"/>
  <c r="AQ705" i="13" l="1"/>
  <c r="AV705" i="13"/>
  <c r="AR704" i="13"/>
  <c r="P705" i="13" l="1"/>
  <c r="R705" i="13"/>
  <c r="V705" i="13"/>
  <c r="W705" i="13"/>
  <c r="S705" i="13"/>
  <c r="T705" i="13"/>
  <c r="X705" i="13"/>
  <c r="U705" i="13"/>
  <c r="Q705" i="13"/>
  <c r="Y705" i="13" l="1"/>
  <c r="Z705" i="13" s="1"/>
  <c r="AA705" i="13" s="1"/>
  <c r="AB705" i="13" s="1"/>
  <c r="AC705" i="13" s="1"/>
  <c r="AP705" i="13" s="1"/>
  <c r="AP710" i="13"/>
  <c r="AR705" i="13" l="1"/>
  <c r="AV706" i="13"/>
  <c r="AQ706" i="13"/>
  <c r="P706" i="13" s="1"/>
  <c r="AR710" i="13"/>
  <c r="X706" i="13" l="1"/>
  <c r="T706" i="13"/>
  <c r="R706" i="13"/>
  <c r="V706" i="13"/>
  <c r="Q706" i="13"/>
  <c r="S706" i="13"/>
  <c r="W706" i="13"/>
  <c r="U706" i="13"/>
  <c r="Y706" i="13" l="1"/>
  <c r="Z706" i="13" s="1"/>
  <c r="AA706" i="13" s="1"/>
  <c r="AB706" i="13" s="1"/>
  <c r="AC706" i="13" s="1"/>
  <c r="AP706" i="13" s="1"/>
  <c r="AR706" i="13" s="1"/>
  <c r="AV707" i="13" l="1"/>
  <c r="AQ707" i="13"/>
  <c r="Q707" i="13" s="1"/>
  <c r="T707" i="13"/>
  <c r="V707" i="13"/>
  <c r="AP711" i="13"/>
  <c r="S707" i="13" l="1"/>
  <c r="W707" i="13"/>
  <c r="U707" i="13"/>
  <c r="P707" i="13"/>
  <c r="X707" i="13"/>
  <c r="R707" i="13"/>
  <c r="Y707" i="13" s="1"/>
  <c r="AR711" i="13"/>
  <c r="AR720" i="13" s="1"/>
  <c r="Z707" i="13" l="1"/>
  <c r="AA707" i="13" s="1"/>
  <c r="AB707" i="13" s="1"/>
  <c r="AC707" i="13" s="1"/>
  <c r="AP707" i="13" s="1"/>
  <c r="AR722" i="13"/>
  <c r="AR737" i="13"/>
  <c r="AR707" i="13" l="1"/>
  <c r="AV708" i="13"/>
  <c r="AV709" i="13" s="1"/>
  <c r="AV710" i="13" s="1"/>
  <c r="AV711" i="13" s="1"/>
  <c r="AV712" i="13" s="1"/>
  <c r="AV713" i="13" s="1"/>
  <c r="AV714" i="13" s="1"/>
  <c r="AV715" i="13" s="1"/>
  <c r="AV716" i="13" s="1"/>
  <c r="AV717" i="13" s="1"/>
  <c r="AV718" i="13" s="1"/>
  <c r="AV719" i="13" s="1"/>
  <c r="AV720" i="13" s="1"/>
  <c r="AV721" i="13" s="1"/>
  <c r="AV722" i="13" s="1"/>
  <c r="AV723" i="13" s="1"/>
  <c r="AV724" i="13" s="1"/>
  <c r="AV725" i="13" s="1"/>
  <c r="AV726" i="13" s="1"/>
  <c r="AV727" i="13" s="1"/>
  <c r="AV728" i="13" s="1"/>
  <c r="AV729" i="13" s="1"/>
  <c r="AV730" i="13" s="1"/>
  <c r="AV731" i="13" s="1"/>
  <c r="AV732" i="13" s="1"/>
  <c r="AV733" i="13" s="1"/>
  <c r="AV734" i="13" s="1"/>
  <c r="AV735" i="13" s="1"/>
  <c r="AV736" i="13" s="1"/>
  <c r="AV737" i="13" s="1"/>
  <c r="AV738" i="13" s="1"/>
  <c r="AQ708" i="13"/>
  <c r="P708" i="13" s="1"/>
  <c r="AR727" i="13"/>
  <c r="W708" i="13" l="1"/>
  <c r="U708" i="13"/>
  <c r="S708" i="13"/>
  <c r="X708" i="13"/>
  <c r="Q708" i="13"/>
  <c r="T708" i="13"/>
  <c r="V708" i="13"/>
  <c r="R708" i="13"/>
  <c r="Y708" i="13" s="1"/>
  <c r="AQ709" i="13"/>
  <c r="P709" i="13" s="1"/>
  <c r="Z708" i="13" l="1"/>
  <c r="AA708" i="13" s="1"/>
  <c r="AB708" i="13" s="1"/>
  <c r="AC708" i="13" s="1"/>
  <c r="T709" i="13"/>
  <c r="Q709" i="13"/>
  <c r="S709" i="13"/>
  <c r="X709" i="13"/>
  <c r="R709" i="13"/>
  <c r="V709" i="13"/>
  <c r="U709" i="13"/>
  <c r="W709" i="13"/>
  <c r="AQ710" i="13"/>
  <c r="P710" i="13" s="1"/>
  <c r="Q710" i="13" l="1"/>
  <c r="U710" i="13"/>
  <c r="X710" i="13"/>
  <c r="S710" i="13"/>
  <c r="V710" i="13"/>
  <c r="W710" i="13"/>
  <c r="T710" i="13"/>
  <c r="R710" i="13"/>
  <c r="AQ711" i="13"/>
  <c r="P711" i="13" s="1"/>
  <c r="Y709" i="13"/>
  <c r="Z709" i="13" s="1"/>
  <c r="AA709" i="13" s="1"/>
  <c r="AB709" i="13" s="1"/>
  <c r="AC709" i="13" s="1"/>
  <c r="X711" i="13" l="1"/>
  <c r="U711" i="13"/>
  <c r="R711" i="13"/>
  <c r="T711" i="13"/>
  <c r="S711" i="13"/>
  <c r="W711" i="13"/>
  <c r="Q711" i="13"/>
  <c r="V711" i="13"/>
  <c r="AQ712" i="13"/>
  <c r="P712" i="13" s="1"/>
  <c r="Y710" i="13"/>
  <c r="Y711" i="13" l="1"/>
  <c r="Z711" i="13"/>
  <c r="AA711" i="13" s="1"/>
  <c r="AB711" i="13" s="1"/>
  <c r="AC711" i="13" s="1"/>
  <c r="Z710" i="13"/>
  <c r="AA710" i="13" s="1"/>
  <c r="AB710" i="13" s="1"/>
  <c r="AC710" i="13" s="1"/>
  <c r="W712" i="13"/>
  <c r="R712" i="13"/>
  <c r="AQ713" i="13"/>
  <c r="P713" i="13" s="1"/>
  <c r="V712" i="13"/>
  <c r="S712" i="13"/>
  <c r="U712" i="13"/>
  <c r="X712" i="13"/>
  <c r="Q712" i="13"/>
  <c r="T712" i="13"/>
  <c r="Y712" i="13" l="1"/>
  <c r="V713" i="13"/>
  <c r="Q713" i="13"/>
  <c r="U713" i="13"/>
  <c r="W713" i="13"/>
  <c r="R713" i="13"/>
  <c r="S713" i="13"/>
  <c r="X713" i="13"/>
  <c r="AQ714" i="13"/>
  <c r="P714" i="13" s="1"/>
  <c r="T713" i="13"/>
  <c r="Z712" i="13"/>
  <c r="AA712" i="13" s="1"/>
  <c r="AB712" i="13" s="1"/>
  <c r="AC712" i="13" s="1"/>
  <c r="W714" i="13" l="1"/>
  <c r="AQ715" i="13"/>
  <c r="P715" i="13" s="1"/>
  <c r="V714" i="13"/>
  <c r="T714" i="13"/>
  <c r="S714" i="13"/>
  <c r="X714" i="13"/>
  <c r="U714" i="13"/>
  <c r="Q714" i="13"/>
  <c r="R714" i="13"/>
  <c r="Y713" i="13"/>
  <c r="Z713" i="13" s="1"/>
  <c r="AA713" i="13" s="1"/>
  <c r="AB713" i="13" s="1"/>
  <c r="AC713" i="13" s="1"/>
  <c r="Y714" i="13" l="1"/>
  <c r="X715" i="13"/>
  <c r="AQ716" i="13"/>
  <c r="P716" i="13" s="1"/>
  <c r="R715" i="13"/>
  <c r="Y715" i="13" s="1"/>
  <c r="U715" i="13"/>
  <c r="V715" i="13"/>
  <c r="W715" i="13"/>
  <c r="T715" i="13"/>
  <c r="S715" i="13"/>
  <c r="Q715" i="13"/>
  <c r="Z714" i="13"/>
  <c r="AA714" i="13" s="1"/>
  <c r="AB714" i="13" s="1"/>
  <c r="AC714" i="13" s="1"/>
  <c r="Z715" i="13" l="1"/>
  <c r="AA715" i="13" s="1"/>
  <c r="AB715" i="13" s="1"/>
  <c r="AC715" i="13" s="1"/>
  <c r="Q716" i="13"/>
  <c r="T716" i="13"/>
  <c r="X716" i="13"/>
  <c r="R716" i="13"/>
  <c r="AQ717" i="13"/>
  <c r="P717" i="13" s="1"/>
  <c r="W716" i="13"/>
  <c r="U716" i="13"/>
  <c r="V716" i="13"/>
  <c r="S716" i="13"/>
  <c r="U717" i="13" l="1"/>
  <c r="R717" i="13"/>
  <c r="V717" i="13"/>
  <c r="AQ718" i="13"/>
  <c r="P718" i="13" s="1"/>
  <c r="Q717" i="13"/>
  <c r="S717" i="13"/>
  <c r="X717" i="13"/>
  <c r="T717" i="13"/>
  <c r="W717" i="13"/>
  <c r="Y716" i="13"/>
  <c r="Y717" i="13" l="1"/>
  <c r="Z717" i="13" s="1"/>
  <c r="AA717" i="13" s="1"/>
  <c r="AB717" i="13" s="1"/>
  <c r="AC717" i="13" s="1"/>
  <c r="Z716" i="13"/>
  <c r="AA716" i="13" s="1"/>
  <c r="AB716" i="13" s="1"/>
  <c r="AC716" i="13" s="1"/>
  <c r="V718" i="13"/>
  <c r="W718" i="13"/>
  <c r="AQ719" i="13"/>
  <c r="P719" i="13" s="1"/>
  <c r="X718" i="13"/>
  <c r="S718" i="13"/>
  <c r="Q718" i="13"/>
  <c r="U718" i="13"/>
  <c r="T718" i="13"/>
  <c r="R718" i="13"/>
  <c r="Y718" i="13" l="1"/>
  <c r="Z718" i="13"/>
  <c r="AA718" i="13" s="1"/>
  <c r="AB718" i="13" s="1"/>
  <c r="AC718" i="13" s="1"/>
  <c r="V719" i="13"/>
  <c r="X719" i="13"/>
  <c r="Q719" i="13"/>
  <c r="T719" i="13"/>
  <c r="W719" i="13"/>
  <c r="S719" i="13"/>
  <c r="U719" i="13"/>
  <c r="AQ720" i="13"/>
  <c r="P720" i="13" s="1"/>
  <c r="R719" i="13"/>
  <c r="Y719" i="13" l="1"/>
  <c r="V720" i="13"/>
  <c r="X720" i="13"/>
  <c r="R720" i="13"/>
  <c r="Y720" i="13" s="1"/>
  <c r="T720" i="13"/>
  <c r="W720" i="13"/>
  <c r="AQ721" i="13"/>
  <c r="P721" i="13" s="1"/>
  <c r="U720" i="13"/>
  <c r="S720" i="13"/>
  <c r="Q720" i="13"/>
  <c r="Z720" i="13" l="1"/>
  <c r="AA720" i="13" s="1"/>
  <c r="AB720" i="13" s="1"/>
  <c r="AC720" i="13" s="1"/>
  <c r="V721" i="13"/>
  <c r="AQ722" i="13"/>
  <c r="P722" i="13" s="1"/>
  <c r="Q721" i="13"/>
  <c r="U721" i="13"/>
  <c r="R721" i="13"/>
  <c r="Y721" i="13" s="1"/>
  <c r="T721" i="13"/>
  <c r="W721" i="13"/>
  <c r="S721" i="13"/>
  <c r="X721" i="13"/>
  <c r="Z719" i="13"/>
  <c r="AA719" i="13" s="1"/>
  <c r="AB719" i="13" s="1"/>
  <c r="AC719" i="13" s="1"/>
  <c r="Z721" i="13" l="1"/>
  <c r="AA721" i="13" s="1"/>
  <c r="AB721" i="13" s="1"/>
  <c r="AC721" i="13" s="1"/>
  <c r="V722" i="13"/>
  <c r="Q722" i="13"/>
  <c r="S722" i="13"/>
  <c r="R722" i="13"/>
  <c r="W722" i="13"/>
  <c r="AQ723" i="13"/>
  <c r="P723" i="13" s="1"/>
  <c r="T722" i="13"/>
  <c r="X722" i="13"/>
  <c r="U722" i="13"/>
  <c r="Y722" i="13" l="1"/>
  <c r="Z722" i="13" s="1"/>
  <c r="AA722" i="13" s="1"/>
  <c r="AB722" i="13" s="1"/>
  <c r="AC722" i="13" s="1"/>
  <c r="V723" i="13"/>
  <c r="AQ724" i="13"/>
  <c r="P724" i="13" s="1"/>
  <c r="X723" i="13"/>
  <c r="Q723" i="13"/>
  <c r="R723" i="13"/>
  <c r="S723" i="13"/>
  <c r="U723" i="13"/>
  <c r="W723" i="13"/>
  <c r="T723" i="13"/>
  <c r="V724" i="13" l="1"/>
  <c r="Q724" i="13"/>
  <c r="T724" i="13"/>
  <c r="W724" i="13"/>
  <c r="R724" i="13"/>
  <c r="S724" i="13"/>
  <c r="X724" i="13"/>
  <c r="AQ725" i="13"/>
  <c r="P725" i="13" s="1"/>
  <c r="U724" i="13"/>
  <c r="Y723" i="13"/>
  <c r="Z723" i="13" s="1"/>
  <c r="AA723" i="13" s="1"/>
  <c r="AB723" i="13" s="1"/>
  <c r="AC723" i="13" s="1"/>
  <c r="V725" i="13" l="1"/>
  <c r="X725" i="13"/>
  <c r="Q725" i="13"/>
  <c r="S725" i="13"/>
  <c r="W725" i="13"/>
  <c r="R725" i="13"/>
  <c r="AQ726" i="13"/>
  <c r="P726" i="13" s="1"/>
  <c r="T725" i="13"/>
  <c r="U725" i="13"/>
  <c r="Y724" i="13"/>
  <c r="Z724" i="13" l="1"/>
  <c r="AA724" i="13" s="1"/>
  <c r="AB724" i="13" s="1"/>
  <c r="AC724" i="13" s="1"/>
  <c r="V726" i="13"/>
  <c r="X726" i="13"/>
  <c r="U726" i="13"/>
  <c r="AQ727" i="13"/>
  <c r="P727" i="13" s="1"/>
  <c r="T726" i="13"/>
  <c r="W726" i="13"/>
  <c r="S726" i="13"/>
  <c r="Q726" i="13"/>
  <c r="R726" i="13"/>
  <c r="Y725" i="13"/>
  <c r="Z725" i="13" s="1"/>
  <c r="AA725" i="13" s="1"/>
  <c r="AB725" i="13" s="1"/>
  <c r="AC725" i="13" s="1"/>
  <c r="Y726" i="13" l="1"/>
  <c r="V727" i="13"/>
  <c r="W727" i="13"/>
  <c r="U727" i="13"/>
  <c r="AQ728" i="13"/>
  <c r="P728" i="13" s="1"/>
  <c r="X727" i="13"/>
  <c r="Q727" i="13"/>
  <c r="R727" i="13"/>
  <c r="Y727" i="13" s="1"/>
  <c r="Z727" i="13" s="1"/>
  <c r="AA727" i="13" s="1"/>
  <c r="AB727" i="13" s="1"/>
  <c r="AC727" i="13" s="1"/>
  <c r="S727" i="13"/>
  <c r="T727" i="13"/>
  <c r="Z726" i="13"/>
  <c r="AA726" i="13" s="1"/>
  <c r="AB726" i="13" s="1"/>
  <c r="AC726" i="13" s="1"/>
  <c r="W728" i="13" l="1"/>
  <c r="R728" i="13"/>
  <c r="U728" i="13"/>
  <c r="X728" i="13"/>
  <c r="AQ729" i="13"/>
  <c r="P729" i="13" s="1"/>
  <c r="T728" i="13"/>
  <c r="V728" i="13"/>
  <c r="S728" i="13"/>
  <c r="Q728" i="13"/>
  <c r="Y728" i="13" l="1"/>
  <c r="Z728" i="13"/>
  <c r="AA728" i="13" s="1"/>
  <c r="AB728" i="13" s="1"/>
  <c r="AC728" i="13" s="1"/>
  <c r="S729" i="13"/>
  <c r="X729" i="13"/>
  <c r="T729" i="13"/>
  <c r="U729" i="13"/>
  <c r="V729" i="13"/>
  <c r="Q729" i="13"/>
  <c r="W729" i="13"/>
  <c r="R729" i="13"/>
  <c r="AQ730" i="13"/>
  <c r="P730" i="13" s="1"/>
  <c r="R730" i="13" l="1"/>
  <c r="T730" i="13"/>
  <c r="V730" i="13"/>
  <c r="U730" i="13"/>
  <c r="W730" i="13"/>
  <c r="S730" i="13"/>
  <c r="X730" i="13"/>
  <c r="Q730" i="13"/>
  <c r="AQ731" i="13"/>
  <c r="P731" i="13" s="1"/>
  <c r="Y729" i="13"/>
  <c r="Z729" i="13" l="1"/>
  <c r="AA729" i="13" s="1"/>
  <c r="AB729" i="13" s="1"/>
  <c r="AC729" i="13" s="1"/>
  <c r="V731" i="13"/>
  <c r="R731" i="13"/>
  <c r="AQ732" i="13"/>
  <c r="P732" i="13" s="1"/>
  <c r="S731" i="13"/>
  <c r="W731" i="13"/>
  <c r="T731" i="13"/>
  <c r="X731" i="13"/>
  <c r="U731" i="13"/>
  <c r="Q731" i="13"/>
  <c r="Y730" i="13"/>
  <c r="Y731" i="13" l="1"/>
  <c r="Z731" i="13" s="1"/>
  <c r="AA731" i="13" s="1"/>
  <c r="AB731" i="13" s="1"/>
  <c r="AC731" i="13" s="1"/>
  <c r="Z730" i="13"/>
  <c r="AA730" i="13" s="1"/>
  <c r="AB730" i="13" s="1"/>
  <c r="AC730" i="13" s="1"/>
  <c r="X732" i="13"/>
  <c r="Q732" i="13"/>
  <c r="AQ733" i="13"/>
  <c r="P733" i="13" s="1"/>
  <c r="R732" i="13"/>
  <c r="V732" i="13"/>
  <c r="T732" i="13"/>
  <c r="U732" i="13"/>
  <c r="W732" i="13"/>
  <c r="S732" i="13"/>
  <c r="Y732" i="13" l="1"/>
  <c r="X733" i="13"/>
  <c r="W733" i="13"/>
  <c r="R733" i="13"/>
  <c r="U733" i="13"/>
  <c r="S733" i="13"/>
  <c r="AQ734" i="13"/>
  <c r="P734" i="13" s="1"/>
  <c r="V733" i="13"/>
  <c r="Q733" i="13"/>
  <c r="T733" i="13"/>
  <c r="Y733" i="13" l="1"/>
  <c r="X734" i="13"/>
  <c r="V734" i="13"/>
  <c r="T734" i="13"/>
  <c r="U734" i="13"/>
  <c r="R734" i="13"/>
  <c r="Q734" i="13"/>
  <c r="S734" i="13"/>
  <c r="AQ735" i="13"/>
  <c r="P735" i="13" s="1"/>
  <c r="W734" i="13"/>
  <c r="Z733" i="13"/>
  <c r="AA733" i="13" s="1"/>
  <c r="AB733" i="13" s="1"/>
  <c r="AC733" i="13" s="1"/>
  <c r="Z732" i="13"/>
  <c r="AA732" i="13" s="1"/>
  <c r="AB732" i="13" s="1"/>
  <c r="AC732" i="13" s="1"/>
  <c r="AP738" i="13"/>
  <c r="R735" i="13" l="1"/>
  <c r="AQ736" i="13"/>
  <c r="P736" i="13" s="1"/>
  <c r="T735" i="13"/>
  <c r="S735" i="13"/>
  <c r="U735" i="13"/>
  <c r="V735" i="13"/>
  <c r="Q735" i="13"/>
  <c r="X735" i="13"/>
  <c r="W735" i="13"/>
  <c r="Y734" i="13"/>
  <c r="AV739" i="13"/>
  <c r="AR738" i="13"/>
  <c r="T736" i="13" l="1"/>
  <c r="X736" i="13"/>
  <c r="S736" i="13"/>
  <c r="W736" i="13"/>
  <c r="Q736" i="13"/>
  <c r="AQ737" i="13"/>
  <c r="P737" i="13" s="1"/>
  <c r="R736" i="13"/>
  <c r="Y736" i="13" s="1"/>
  <c r="V736" i="13"/>
  <c r="U736" i="13"/>
  <c r="Z734" i="13"/>
  <c r="AA734" i="13" s="1"/>
  <c r="AB734" i="13" s="1"/>
  <c r="AC734" i="13" s="1"/>
  <c r="Y735" i="13"/>
  <c r="Z736" i="13" l="1"/>
  <c r="AA736" i="13" s="1"/>
  <c r="AB736" i="13" s="1"/>
  <c r="AC736" i="13" s="1"/>
  <c r="V737" i="13"/>
  <c r="R737" i="13"/>
  <c r="T737" i="13"/>
  <c r="S737" i="13"/>
  <c r="W737" i="13"/>
  <c r="X737" i="13"/>
  <c r="AQ738" i="13"/>
  <c r="P738" i="13" s="1"/>
  <c r="U737" i="13"/>
  <c r="Q737" i="13"/>
  <c r="Z735" i="13"/>
  <c r="AA735" i="13" s="1"/>
  <c r="AB735" i="13" s="1"/>
  <c r="AC735" i="13" s="1"/>
  <c r="Y737" i="13" l="1"/>
  <c r="Z737" i="13" s="1"/>
  <c r="AA737" i="13" s="1"/>
  <c r="AB737" i="13" s="1"/>
  <c r="AC737" i="13" s="1"/>
  <c r="W738" i="13"/>
  <c r="Q738" i="13"/>
  <c r="U738" i="13"/>
  <c r="R738" i="13"/>
  <c r="X738" i="13"/>
  <c r="S738" i="13"/>
  <c r="T738" i="13"/>
  <c r="V738" i="13"/>
  <c r="AQ739" i="13"/>
  <c r="P739" i="13" s="1"/>
  <c r="R739" i="13" l="1"/>
  <c r="U739" i="13"/>
  <c r="W739" i="13"/>
  <c r="T739" i="13"/>
  <c r="X739" i="13"/>
  <c r="Q739" i="13"/>
  <c r="V739" i="13"/>
  <c r="S739" i="13"/>
  <c r="Y738" i="13"/>
  <c r="AP739" i="13"/>
  <c r="Z738" i="13" l="1"/>
  <c r="AA738" i="13" s="1"/>
  <c r="AB738" i="13" s="1"/>
  <c r="AC738" i="13" s="1"/>
  <c r="Y739" i="13"/>
  <c r="Z739" i="13" s="1"/>
  <c r="AA739" i="13" s="1"/>
  <c r="AB739" i="13" s="1"/>
  <c r="AC739" i="13" s="1"/>
  <c r="AV740" i="13"/>
  <c r="AR739" i="13"/>
  <c r="AQ740" i="13"/>
  <c r="P740" i="13" s="1"/>
  <c r="V740" i="13" l="1"/>
  <c r="W740" i="13"/>
  <c r="X740" i="13"/>
  <c r="Q740" i="13"/>
  <c r="R740" i="13"/>
  <c r="S740" i="13"/>
  <c r="U740" i="13"/>
  <c r="T740" i="13"/>
  <c r="Y740" i="13" l="1"/>
  <c r="Z740" i="13" l="1"/>
  <c r="AA740" i="13" s="1"/>
  <c r="AB740" i="13" s="1"/>
  <c r="AC740" i="13" s="1"/>
  <c r="AP740" i="13" l="1"/>
  <c r="AV741" i="13" l="1"/>
  <c r="AR740" i="13"/>
  <c r="AQ741" i="13"/>
  <c r="P741" i="13" s="1"/>
  <c r="X741" i="13" l="1"/>
  <c r="W741" i="13"/>
  <c r="V741" i="13"/>
  <c r="Q741" i="13"/>
  <c r="R741" i="13"/>
  <c r="U741" i="13"/>
  <c r="S741" i="13"/>
  <c r="T741" i="13"/>
  <c r="Y741" i="13" l="1"/>
  <c r="Z741" i="13" l="1"/>
  <c r="AA741" i="13" s="1"/>
  <c r="AB741" i="13" s="1"/>
  <c r="AP741" i="13"/>
  <c r="AV742" i="13" l="1"/>
  <c r="AC741" i="13"/>
  <c r="AR741" i="13"/>
  <c r="AQ742" i="13"/>
  <c r="P742" i="13" s="1"/>
  <c r="V742" i="13" l="1"/>
  <c r="W742" i="13"/>
  <c r="X742" i="13"/>
  <c r="Q742" i="13"/>
  <c r="R742" i="13"/>
  <c r="S742" i="13"/>
  <c r="U742" i="13"/>
  <c r="T742" i="13"/>
  <c r="Y742" i="13" l="1"/>
  <c r="Z742" i="13" l="1"/>
  <c r="AA742" i="13" s="1"/>
  <c r="AB742" i="13" s="1"/>
  <c r="AP742" i="13"/>
  <c r="AV743" i="13" l="1"/>
  <c r="AC742" i="13"/>
  <c r="AR742" i="13"/>
  <c r="AQ743" i="13"/>
  <c r="P743" i="13" s="1"/>
  <c r="V743" i="13" l="1"/>
  <c r="X743" i="13"/>
  <c r="W743" i="13"/>
  <c r="R743" i="13"/>
  <c r="Q743" i="13"/>
  <c r="T743" i="13"/>
  <c r="U743" i="13"/>
  <c r="S743" i="13"/>
  <c r="Y743" i="13" l="1"/>
  <c r="Z743" i="13" l="1"/>
  <c r="AA743" i="13" s="1"/>
  <c r="AB743" i="13" s="1"/>
  <c r="AP743" i="13"/>
  <c r="AV744" i="13" l="1"/>
  <c r="AC743" i="13"/>
  <c r="AR743" i="13"/>
  <c r="AQ744" i="13"/>
  <c r="P744" i="13" s="1"/>
  <c r="W744" i="13" l="1"/>
  <c r="X744" i="13"/>
  <c r="V744" i="13"/>
  <c r="Q744" i="13"/>
  <c r="R744" i="13"/>
  <c r="U744" i="13"/>
  <c r="S744" i="13"/>
  <c r="T744" i="13"/>
  <c r="Y744" i="13" l="1"/>
  <c r="Z744" i="13" l="1"/>
  <c r="AA744" i="13" s="1"/>
  <c r="AB744" i="13" s="1"/>
  <c r="AP744" i="13"/>
  <c r="AV745" i="13" l="1"/>
  <c r="AC744" i="13"/>
  <c r="AR744" i="13"/>
  <c r="AQ745" i="13"/>
  <c r="P745" i="13" s="1"/>
  <c r="X745" i="13" l="1"/>
  <c r="V745" i="13"/>
  <c r="W745" i="13"/>
  <c r="Q745" i="13"/>
  <c r="R745" i="13"/>
  <c r="T745" i="13"/>
  <c r="S745" i="13"/>
  <c r="U745" i="13"/>
  <c r="Y745" i="13" l="1"/>
  <c r="Z745" i="13" l="1"/>
  <c r="AA745" i="13" s="1"/>
  <c r="AB745" i="13" s="1"/>
  <c r="AP745" i="13"/>
  <c r="AV746" i="13" l="1"/>
  <c r="AC745" i="13"/>
  <c r="AR745" i="13"/>
  <c r="AQ746" i="13"/>
  <c r="P746" i="13" s="1"/>
  <c r="W746" i="13" l="1"/>
  <c r="V746" i="13"/>
  <c r="X746" i="13"/>
  <c r="Q746" i="13"/>
  <c r="R746" i="13"/>
  <c r="U746" i="13"/>
  <c r="S746" i="13"/>
  <c r="T746" i="13"/>
  <c r="Y746" i="13" l="1"/>
  <c r="Z746" i="13" l="1"/>
  <c r="AA746" i="13" s="1"/>
  <c r="AB746" i="13" s="1"/>
  <c r="AP746" i="13"/>
  <c r="AV747" i="13" l="1"/>
  <c r="AC746" i="13"/>
  <c r="AR746" i="13"/>
  <c r="AQ747" i="13"/>
  <c r="P747" i="13" s="1"/>
  <c r="X747" i="13" l="1"/>
  <c r="W747" i="13"/>
  <c r="V747" i="13"/>
  <c r="R747" i="13"/>
  <c r="Q747" i="13"/>
  <c r="U747" i="13"/>
  <c r="S747" i="13"/>
  <c r="T747" i="13"/>
  <c r="Y747" i="13" l="1"/>
  <c r="Z747" i="13" l="1"/>
  <c r="AA747" i="13" s="1"/>
  <c r="AB747" i="13" s="1"/>
  <c r="AC747" i="13" s="1"/>
  <c r="AP747" i="13" l="1"/>
  <c r="AV748" i="13" l="1"/>
  <c r="AR747" i="13"/>
  <c r="AQ748" i="13"/>
  <c r="P748" i="13" s="1"/>
  <c r="W748" i="13" l="1"/>
  <c r="V748" i="13"/>
  <c r="X748" i="13"/>
  <c r="Q748" i="13"/>
  <c r="R748" i="13"/>
  <c r="U748" i="13"/>
  <c r="S748" i="13"/>
  <c r="T748" i="13"/>
  <c r="Y748" i="13" l="1"/>
  <c r="Z748" i="13" l="1"/>
  <c r="AA748" i="13" s="1"/>
  <c r="AB748" i="13" s="1"/>
  <c r="AP748" i="13" s="1"/>
  <c r="AV749" i="13" l="1"/>
  <c r="AC748" i="13"/>
  <c r="AR748" i="13"/>
  <c r="AQ749" i="13"/>
  <c r="P749" i="13" s="1"/>
  <c r="V749" i="13" l="1"/>
  <c r="X749" i="13"/>
  <c r="W749" i="13"/>
  <c r="Q749" i="13"/>
  <c r="R749" i="13"/>
  <c r="S749" i="13"/>
  <c r="T749" i="13"/>
  <c r="U749" i="13"/>
  <c r="Y749" i="13" l="1"/>
  <c r="Z749" i="13" l="1"/>
  <c r="AA749" i="13" s="1"/>
  <c r="AB749" i="13" s="1"/>
  <c r="AP749" i="13"/>
  <c r="AV750" i="13" l="1"/>
  <c r="AC749" i="13"/>
  <c r="AR749" i="13"/>
  <c r="AQ750" i="13"/>
  <c r="P750" i="13" s="1"/>
  <c r="W750" i="13" l="1"/>
  <c r="X750" i="13"/>
  <c r="V750" i="13"/>
  <c r="Q750" i="13"/>
  <c r="R750" i="13"/>
  <c r="S750" i="13"/>
  <c r="U750" i="13"/>
  <c r="T750" i="13"/>
  <c r="Y750" i="13" l="1"/>
  <c r="Z750" i="13" l="1"/>
  <c r="AA750" i="13" s="1"/>
  <c r="AB750" i="13" s="1"/>
  <c r="AP750" i="13"/>
  <c r="AV751" i="13" l="1"/>
  <c r="AC750" i="13"/>
  <c r="AR750" i="13"/>
  <c r="AQ751" i="13"/>
  <c r="P751" i="13" s="1"/>
  <c r="X751" i="13" l="1"/>
  <c r="V751" i="13"/>
  <c r="W751" i="13"/>
  <c r="R751" i="13"/>
  <c r="Q751" i="13"/>
  <c r="S751" i="13"/>
  <c r="T751" i="13"/>
  <c r="U751" i="13"/>
  <c r="Y751" i="13" l="1"/>
  <c r="Z751" i="13" l="1"/>
  <c r="AA751" i="13" s="1"/>
  <c r="AB751" i="13" s="1"/>
  <c r="AP751" i="13"/>
  <c r="AV752" i="13" l="1"/>
  <c r="AC751" i="13"/>
  <c r="AR751" i="13"/>
  <c r="AQ752" i="13"/>
  <c r="P752" i="13" s="1"/>
  <c r="W752" i="13" l="1"/>
  <c r="V752" i="13"/>
  <c r="X752" i="13"/>
  <c r="Q752" i="13"/>
  <c r="R752" i="13"/>
  <c r="U752" i="13"/>
  <c r="S752" i="13"/>
  <c r="T752" i="13"/>
  <c r="Y752" i="13" l="1"/>
  <c r="Z752" i="13" l="1"/>
  <c r="AA752" i="13" s="1"/>
  <c r="AB752" i="13" s="1"/>
  <c r="AP752" i="13" s="1"/>
  <c r="AV753" i="13" l="1"/>
  <c r="AC752" i="13"/>
  <c r="AR752" i="13"/>
  <c r="AQ753" i="13"/>
  <c r="P753" i="13" s="1"/>
  <c r="X753" i="13" l="1"/>
  <c r="V753" i="13"/>
  <c r="W753" i="13"/>
  <c r="Q753" i="13"/>
  <c r="R753" i="13"/>
  <c r="S753" i="13"/>
  <c r="U753" i="13"/>
  <c r="T753" i="13"/>
  <c r="Y753" i="13" l="1"/>
  <c r="Z753" i="13" l="1"/>
  <c r="AA753" i="13" s="1"/>
  <c r="AB753" i="13" s="1"/>
  <c r="AC753" i="13" s="1"/>
  <c r="AP753" i="13"/>
  <c r="AV754" i="13" l="1"/>
  <c r="AR753" i="13"/>
  <c r="AQ754" i="13"/>
  <c r="P754" i="13" s="1"/>
  <c r="V754" i="13" l="1"/>
  <c r="W754" i="13"/>
  <c r="X754" i="13"/>
  <c r="Q754" i="13"/>
  <c r="R754" i="13"/>
  <c r="S754" i="13"/>
  <c r="T754" i="13"/>
  <c r="U754" i="13"/>
  <c r="Y754" i="13" l="1"/>
  <c r="Z754" i="13" l="1"/>
  <c r="AA754" i="13" s="1"/>
  <c r="AB754" i="13" s="1"/>
  <c r="AP754" i="13"/>
  <c r="AV755" i="13" l="1"/>
  <c r="AC754" i="13"/>
  <c r="AR754" i="13"/>
  <c r="AQ755" i="13"/>
  <c r="P755" i="13" s="1"/>
  <c r="W755" i="13" l="1"/>
  <c r="X755" i="13"/>
  <c r="V755" i="13"/>
  <c r="R755" i="13"/>
  <c r="Q755" i="13"/>
  <c r="U755" i="13"/>
  <c r="S755" i="13"/>
  <c r="T755" i="13"/>
  <c r="Y755" i="13" l="1"/>
  <c r="Z755" i="13" l="1"/>
  <c r="AA755" i="13" s="1"/>
  <c r="AB755" i="13" s="1"/>
  <c r="AC755" i="13" s="1"/>
  <c r="AP755" i="13" l="1"/>
  <c r="AV756" i="13" l="1"/>
  <c r="AR755" i="13"/>
  <c r="AQ756" i="13"/>
  <c r="P756" i="13" s="1"/>
  <c r="V756" i="13" l="1"/>
  <c r="X756" i="13"/>
  <c r="W756" i="13"/>
  <c r="Q756" i="13"/>
  <c r="R756" i="13"/>
  <c r="T756" i="13"/>
  <c r="U756" i="13"/>
  <c r="S756" i="13"/>
  <c r="Y756" i="13" l="1"/>
  <c r="Z756" i="13" l="1"/>
  <c r="AA756" i="13" s="1"/>
  <c r="AB756" i="13" s="1"/>
  <c r="AC756" i="13" s="1"/>
  <c r="AP756" i="13" l="1"/>
  <c r="AV757" i="13" l="1"/>
  <c r="AR756" i="13"/>
  <c r="AQ757" i="13"/>
  <c r="P757" i="13" s="1"/>
  <c r="W757" i="13" l="1"/>
  <c r="X757" i="13"/>
  <c r="V757" i="13"/>
  <c r="Q757" i="13"/>
  <c r="R757" i="13"/>
  <c r="S757" i="13"/>
  <c r="U757" i="13"/>
  <c r="T757" i="13"/>
  <c r="Y757" i="13" l="1"/>
  <c r="Z757" i="13" l="1"/>
  <c r="AA757" i="13" s="1"/>
  <c r="AB757" i="13" s="1"/>
  <c r="AC757" i="13" s="1"/>
  <c r="AP757" i="13" l="1"/>
  <c r="AV758" i="13" l="1"/>
  <c r="AR757" i="13"/>
  <c r="AQ758" i="13"/>
  <c r="P758" i="13" s="1"/>
  <c r="X758" i="13" l="1"/>
  <c r="V758" i="13"/>
  <c r="W758" i="13"/>
  <c r="Q758" i="13"/>
  <c r="R758" i="13"/>
  <c r="U758" i="13"/>
  <c r="T758" i="13"/>
  <c r="S758" i="13"/>
  <c r="Y758" i="13" l="1"/>
  <c r="Z758" i="13" l="1"/>
  <c r="AA758" i="13" s="1"/>
  <c r="AB758" i="13" s="1"/>
  <c r="AC758" i="13" s="1"/>
  <c r="AP758" i="13" l="1"/>
  <c r="AV759" i="13" l="1"/>
  <c r="AR758" i="13"/>
  <c r="AQ759" i="13"/>
  <c r="P759" i="13" s="1"/>
  <c r="W759" i="13" l="1"/>
  <c r="V759" i="13"/>
  <c r="X759" i="13"/>
  <c r="R759" i="13"/>
  <c r="Q759" i="13"/>
  <c r="S759" i="13"/>
  <c r="U759" i="13"/>
  <c r="T759" i="13"/>
  <c r="Y759" i="13" l="1"/>
  <c r="Z759" i="13" l="1"/>
  <c r="AA759" i="13" s="1"/>
  <c r="AB759" i="13" s="1"/>
  <c r="AC759" i="13" s="1"/>
  <c r="AP759" i="13" l="1"/>
  <c r="AV760" i="13" l="1"/>
  <c r="AR759" i="13"/>
  <c r="AQ760" i="13"/>
  <c r="P760" i="13" s="1"/>
  <c r="X760" i="13" l="1"/>
  <c r="V760" i="13"/>
  <c r="W760" i="13"/>
  <c r="Q760" i="13"/>
  <c r="R760" i="13"/>
  <c r="S760" i="13"/>
  <c r="U760" i="13"/>
  <c r="T760" i="13"/>
  <c r="Y760" i="13" l="1"/>
  <c r="Z760" i="13" l="1"/>
  <c r="AA760" i="13" s="1"/>
  <c r="AB760" i="13" s="1"/>
  <c r="AC760" i="13" s="1"/>
  <c r="AP760" i="13"/>
  <c r="AV761" i="13" l="1"/>
  <c r="AQ761" i="13"/>
  <c r="AR760" i="13"/>
  <c r="U761" i="13" l="1"/>
  <c r="P761" i="13"/>
  <c r="V761" i="13"/>
  <c r="W761" i="13"/>
  <c r="X761" i="13"/>
  <c r="Q761" i="13"/>
  <c r="R761" i="13"/>
  <c r="T761" i="13"/>
  <c r="S761" i="13"/>
  <c r="Y761" i="13" l="1"/>
  <c r="AP761" i="13"/>
  <c r="AV762" i="13" l="1"/>
  <c r="Z761" i="13"/>
  <c r="AA761" i="13" s="1"/>
  <c r="AB761" i="13" s="1"/>
  <c r="AC761" i="13" s="1"/>
  <c r="AR761" i="13"/>
  <c r="AQ762" i="13"/>
  <c r="P762" i="13" s="1"/>
  <c r="W762" i="13" l="1"/>
  <c r="X762" i="13"/>
  <c r="V762" i="13"/>
  <c r="Q762" i="13"/>
  <c r="R762" i="13"/>
  <c r="T762" i="13"/>
  <c r="U762" i="13"/>
  <c r="S762" i="13"/>
  <c r="Y762" i="13" l="1"/>
  <c r="Z762" i="13" l="1"/>
  <c r="AA762" i="13" s="1"/>
  <c r="AB762" i="13" s="1"/>
  <c r="AP762" i="13"/>
  <c r="AV763" i="13" l="1"/>
  <c r="AC762" i="13"/>
  <c r="AR762" i="13"/>
  <c r="AQ763" i="13"/>
  <c r="P763" i="13" s="1"/>
  <c r="V763" i="13" l="1"/>
  <c r="X763" i="13"/>
  <c r="W763" i="13"/>
  <c r="R763" i="13"/>
  <c r="Q763" i="13"/>
  <c r="U763" i="13"/>
  <c r="S763" i="13"/>
  <c r="T763" i="13"/>
  <c r="Y763" i="13" l="1"/>
  <c r="Z763" i="13" l="1"/>
  <c r="AA763" i="13" s="1"/>
  <c r="AB763" i="13" s="1"/>
  <c r="AC763" i="13" s="1"/>
  <c r="AP763" i="13" l="1"/>
  <c r="AV764" i="13" l="1"/>
  <c r="AR763" i="13"/>
  <c r="AQ764" i="13"/>
  <c r="P764" i="13" s="1"/>
  <c r="W764" i="13" l="1"/>
  <c r="X764" i="13"/>
  <c r="V764" i="13"/>
  <c r="Q764" i="13"/>
  <c r="R764" i="13"/>
  <c r="T764" i="13"/>
  <c r="U764" i="13"/>
  <c r="S764" i="13"/>
  <c r="Y764" i="13" l="1"/>
  <c r="Z764" i="13" l="1"/>
  <c r="AA764" i="13" s="1"/>
  <c r="AB764" i="13" s="1"/>
  <c r="AC764" i="13" s="1"/>
  <c r="AP764" i="13" l="1"/>
  <c r="AV765" i="13" l="1"/>
  <c r="AR764" i="13"/>
  <c r="AQ765" i="13"/>
  <c r="P765" i="13" s="1"/>
  <c r="X765" i="13" l="1"/>
  <c r="V765" i="13"/>
  <c r="W765" i="13"/>
  <c r="Q765" i="13"/>
  <c r="R765" i="13"/>
  <c r="T765" i="13"/>
  <c r="S765" i="13"/>
  <c r="U765" i="13"/>
  <c r="Y765" i="13" l="1"/>
  <c r="Z765" i="13" l="1"/>
  <c r="AA765" i="13" s="1"/>
  <c r="AB765" i="13" s="1"/>
  <c r="AC765" i="13" s="1"/>
  <c r="AP765" i="13" l="1"/>
  <c r="AV766" i="13" l="1"/>
  <c r="AR765" i="13"/>
  <c r="AQ766" i="13"/>
  <c r="P766" i="13" s="1"/>
  <c r="W766" i="13" l="1"/>
  <c r="V766" i="13"/>
  <c r="X766" i="13"/>
  <c r="Q766" i="13"/>
  <c r="R766" i="13"/>
  <c r="S766" i="13"/>
  <c r="T766" i="13"/>
  <c r="U766" i="13"/>
  <c r="Y766" i="13" l="1"/>
  <c r="Z766" i="13" s="1"/>
  <c r="AA766" i="13" s="1"/>
  <c r="AB766" i="13" s="1"/>
  <c r="AP766" i="13" s="1"/>
  <c r="AV767" i="13" l="1"/>
  <c r="AC766" i="13"/>
  <c r="AR766" i="13"/>
  <c r="AQ767" i="13"/>
  <c r="P767" i="13" s="1"/>
  <c r="X767" i="13" l="1"/>
  <c r="V767" i="13"/>
  <c r="W767" i="13"/>
  <c r="R767" i="13"/>
  <c r="Q767" i="13"/>
  <c r="U767" i="13"/>
  <c r="S767" i="13"/>
  <c r="T767" i="13"/>
  <c r="Y767" i="13" l="1"/>
  <c r="Z767" i="13" l="1"/>
  <c r="AA767" i="13" s="1"/>
  <c r="AB767" i="13" s="1"/>
  <c r="AC767" i="13" s="1"/>
  <c r="AP767" i="13"/>
  <c r="AV768" i="13" l="1"/>
  <c r="AR767" i="13"/>
  <c r="AQ768" i="13"/>
  <c r="P768" i="13" s="1"/>
  <c r="W768" i="13" l="1"/>
  <c r="V768" i="13"/>
  <c r="X768" i="13"/>
  <c r="Q768" i="13"/>
  <c r="R768" i="13"/>
  <c r="S768" i="13"/>
  <c r="U768" i="13"/>
  <c r="T768" i="13"/>
  <c r="Y768" i="13" l="1"/>
  <c r="Z768" i="13" l="1"/>
  <c r="AA768" i="13" s="1"/>
  <c r="AB768" i="13" s="1"/>
  <c r="AP768" i="13"/>
  <c r="AV769" i="13" l="1"/>
  <c r="AV770" i="13" s="1"/>
  <c r="AV771" i="13" s="1"/>
  <c r="AV772" i="13" s="1"/>
  <c r="AV773" i="13" s="1"/>
  <c r="AC768" i="13"/>
  <c r="AR768" i="13"/>
  <c r="AR769" i="13" s="1"/>
  <c r="AQ769" i="13"/>
  <c r="P769" i="13" s="1"/>
  <c r="W769" i="13" l="1"/>
  <c r="X769" i="13"/>
  <c r="V769" i="13"/>
  <c r="Q769" i="13"/>
  <c r="R769" i="13"/>
  <c r="AQ770" i="13"/>
  <c r="P770" i="13" s="1"/>
  <c r="S769" i="13"/>
  <c r="U769" i="13"/>
  <c r="T769" i="13"/>
  <c r="AR772" i="13"/>
  <c r="V770" i="13" l="1"/>
  <c r="X770" i="13"/>
  <c r="Y769" i="13"/>
  <c r="W770" i="13"/>
  <c r="Q770" i="13"/>
  <c r="R770" i="13"/>
  <c r="AQ771" i="13"/>
  <c r="P771" i="13" s="1"/>
  <c r="S770" i="13"/>
  <c r="T770" i="13"/>
  <c r="U770" i="13"/>
  <c r="Z769" i="13" l="1"/>
  <c r="AA769" i="13" s="1"/>
  <c r="AB769" i="13" s="1"/>
  <c r="V771" i="13"/>
  <c r="X771" i="13"/>
  <c r="W771" i="13"/>
  <c r="R771" i="13"/>
  <c r="Q771" i="13"/>
  <c r="Y770" i="13"/>
  <c r="AQ772" i="13"/>
  <c r="P772" i="13" s="1"/>
  <c r="S771" i="13"/>
  <c r="U771" i="13"/>
  <c r="T771" i="13"/>
  <c r="V772" i="13" l="1"/>
  <c r="AC769" i="13"/>
  <c r="Z770" i="13"/>
  <c r="AA770" i="13" s="1"/>
  <c r="AB770" i="13" s="1"/>
  <c r="AC770" i="13" s="1"/>
  <c r="X772" i="13"/>
  <c r="W772" i="13"/>
  <c r="Q772" i="13"/>
  <c r="R772" i="13"/>
  <c r="Y771" i="13"/>
  <c r="U772" i="13"/>
  <c r="T772" i="13"/>
  <c r="S772" i="13"/>
  <c r="AQ773" i="13"/>
  <c r="V773" i="13" l="1"/>
  <c r="P773" i="13"/>
  <c r="Z771" i="13"/>
  <c r="AA771" i="13" s="1"/>
  <c r="AB771" i="13" s="1"/>
  <c r="W773" i="13"/>
  <c r="X773" i="13"/>
  <c r="Q773" i="13"/>
  <c r="R773" i="13"/>
  <c r="Y772" i="13"/>
  <c r="T773" i="13"/>
  <c r="S773" i="13"/>
  <c r="U773" i="13"/>
  <c r="AC771" i="13" l="1"/>
  <c r="Y773" i="13"/>
  <c r="Z772" i="13"/>
  <c r="AA772" i="13" s="1"/>
  <c r="AB772" i="13" s="1"/>
  <c r="AC772" i="13" s="1"/>
  <c r="Z773" i="13" l="1"/>
  <c r="AA773" i="13" s="1"/>
  <c r="AB773" i="13" s="1"/>
  <c r="AC773" i="13" s="1"/>
  <c r="AP773" i="13" l="1"/>
  <c r="AV774" i="13" l="1"/>
  <c r="AR773" i="13"/>
  <c r="AQ774" i="13"/>
  <c r="P774" i="13" s="1"/>
  <c r="V774" i="13" l="1"/>
  <c r="X774" i="13"/>
  <c r="W774" i="13"/>
  <c r="Q774" i="13"/>
  <c r="R774" i="13"/>
  <c r="S774" i="13"/>
  <c r="T774" i="13"/>
  <c r="U774" i="13"/>
  <c r="Y774" i="13" l="1"/>
  <c r="Z774" i="13" l="1"/>
  <c r="AA774" i="13" s="1"/>
  <c r="AB774" i="13" s="1"/>
  <c r="AP774" i="13"/>
  <c r="AV775" i="13" l="1"/>
  <c r="AC774" i="13"/>
  <c r="AR774" i="13"/>
  <c r="AQ775" i="13"/>
  <c r="P775" i="13" s="1"/>
  <c r="W775" i="13" l="1"/>
  <c r="X775" i="13"/>
  <c r="V775" i="13"/>
  <c r="R775" i="13"/>
  <c r="Q775" i="13"/>
  <c r="S775" i="13"/>
  <c r="T775" i="13"/>
  <c r="U775" i="13"/>
  <c r="Y775" i="13" l="1"/>
  <c r="Z775" i="13" l="1"/>
  <c r="AA775" i="13" s="1"/>
  <c r="AB775" i="13" s="1"/>
  <c r="AC775" i="13" s="1"/>
  <c r="AP775" i="13"/>
  <c r="AV776" i="13" l="1"/>
  <c r="AR775" i="13"/>
  <c r="AQ776" i="13"/>
  <c r="P776" i="13" s="1"/>
  <c r="X776" i="13" l="1"/>
  <c r="V776" i="13"/>
  <c r="W776" i="13"/>
  <c r="Q776" i="13"/>
  <c r="R776" i="13"/>
  <c r="S776" i="13"/>
  <c r="T776" i="13"/>
  <c r="U776" i="13"/>
  <c r="Y776" i="13" l="1"/>
  <c r="Z776" i="13" l="1"/>
  <c r="AA776" i="13" s="1"/>
  <c r="AB776" i="13" s="1"/>
  <c r="AP776" i="13"/>
  <c r="AV777" i="13" l="1"/>
  <c r="AC776" i="13"/>
  <c r="AR776" i="13"/>
  <c r="AQ777" i="13"/>
  <c r="P777" i="13" s="1"/>
  <c r="V777" i="13" l="1"/>
  <c r="W777" i="13"/>
  <c r="X777" i="13"/>
  <c r="Q777" i="13"/>
  <c r="R777" i="13"/>
  <c r="T777" i="13"/>
  <c r="U777" i="13"/>
  <c r="S777" i="13"/>
  <c r="Y777" i="13" l="1"/>
  <c r="Z777" i="13" l="1"/>
  <c r="AA777" i="13" s="1"/>
  <c r="AB777" i="13" s="1"/>
  <c r="AC777" i="13" s="1"/>
  <c r="AP777" i="13" l="1"/>
  <c r="AV778" i="13" l="1"/>
  <c r="AR777" i="13"/>
  <c r="AQ778" i="13"/>
  <c r="P778" i="13" s="1"/>
  <c r="W778" i="13" l="1"/>
  <c r="X778" i="13"/>
  <c r="V778" i="13"/>
  <c r="Q778" i="13"/>
  <c r="R778" i="13"/>
  <c r="S778" i="13"/>
  <c r="U778" i="13"/>
  <c r="T778" i="13"/>
  <c r="Y778" i="13" l="1"/>
  <c r="Z778" i="13" l="1"/>
  <c r="AA778" i="13" s="1"/>
  <c r="AB778" i="13" s="1"/>
  <c r="AP778" i="13"/>
  <c r="AV779" i="13" l="1"/>
  <c r="AC778" i="13"/>
  <c r="AR778" i="13"/>
  <c r="AQ779" i="13"/>
  <c r="P779" i="13" s="1"/>
  <c r="V779" i="13" l="1"/>
  <c r="X779" i="13"/>
  <c r="W779" i="13"/>
  <c r="R779" i="13"/>
  <c r="Q779" i="13"/>
  <c r="T779" i="13"/>
  <c r="U779" i="13"/>
  <c r="S779" i="13"/>
  <c r="Y779" i="13" l="1"/>
  <c r="Z779" i="13" l="1"/>
  <c r="AA779" i="13" s="1"/>
  <c r="AB779" i="13" s="1"/>
  <c r="AP779" i="13"/>
  <c r="AV780" i="13" l="1"/>
  <c r="AC779" i="13"/>
  <c r="AR779" i="13"/>
  <c r="AQ780" i="13"/>
  <c r="P780" i="13" s="1"/>
  <c r="W780" i="13" l="1"/>
  <c r="X780" i="13"/>
  <c r="V780" i="13"/>
  <c r="Q780" i="13"/>
  <c r="R780" i="13"/>
  <c r="T780" i="13"/>
  <c r="U780" i="13"/>
  <c r="S780" i="13"/>
  <c r="Y780" i="13" l="1"/>
  <c r="Z780" i="13" l="1"/>
  <c r="AA780" i="13" s="1"/>
  <c r="AB780" i="13" s="1"/>
  <c r="AC780" i="13" s="1"/>
  <c r="AP780" i="13"/>
  <c r="AV781" i="13" l="1"/>
  <c r="AR780" i="13"/>
  <c r="AQ781" i="13"/>
  <c r="P781" i="13" s="1"/>
  <c r="V781" i="13" l="1"/>
  <c r="X781" i="13"/>
  <c r="W781" i="13"/>
  <c r="Q781" i="13"/>
  <c r="R781" i="13"/>
  <c r="T781" i="13"/>
  <c r="U781" i="13"/>
  <c r="S781" i="13"/>
  <c r="Y781" i="13" l="1"/>
  <c r="Z781" i="13" l="1"/>
  <c r="AA781" i="13" s="1"/>
  <c r="AB781" i="13" s="1"/>
  <c r="AP781" i="13"/>
  <c r="AV782" i="13" l="1"/>
  <c r="AC781" i="13"/>
  <c r="AR781" i="13"/>
  <c r="AQ782" i="13"/>
  <c r="P782" i="13" s="1"/>
  <c r="W782" i="13" l="1"/>
  <c r="X782" i="13"/>
  <c r="V782" i="13"/>
  <c r="Q782" i="13"/>
  <c r="R782" i="13"/>
  <c r="U782" i="13"/>
  <c r="S782" i="13"/>
  <c r="T782" i="13"/>
  <c r="Y782" i="13" l="1"/>
  <c r="Z782" i="13" l="1"/>
  <c r="AA782" i="13" s="1"/>
  <c r="AB782" i="13" s="1"/>
  <c r="AP782" i="13"/>
  <c r="AV783" i="13" l="1"/>
  <c r="AC782" i="13"/>
  <c r="AR782" i="13"/>
  <c r="AQ783" i="13"/>
  <c r="P783" i="13" s="1"/>
  <c r="V783" i="13" l="1"/>
  <c r="X783" i="13"/>
  <c r="W783" i="13"/>
  <c r="R783" i="13"/>
  <c r="Q783" i="13"/>
  <c r="T783" i="13"/>
  <c r="S783" i="13"/>
  <c r="U783" i="13"/>
  <c r="Y783" i="13" l="1"/>
  <c r="Z783" i="13" l="1"/>
  <c r="AA783" i="13" s="1"/>
  <c r="AB783" i="13" s="1"/>
  <c r="AP783" i="13"/>
  <c r="AV784" i="13" l="1"/>
  <c r="AC783" i="13"/>
  <c r="AR783" i="13"/>
  <c r="AQ784" i="13"/>
  <c r="P784" i="13" s="1"/>
  <c r="X784" i="13" l="1"/>
  <c r="W784" i="13"/>
  <c r="V784" i="13"/>
  <c r="Q784" i="13"/>
  <c r="R784" i="13"/>
  <c r="T784" i="13"/>
  <c r="S784" i="13"/>
  <c r="U784" i="13"/>
  <c r="Y784" i="13" l="1"/>
  <c r="Z784" i="13" l="1"/>
  <c r="AA784" i="13" s="1"/>
  <c r="AB784" i="13" s="1"/>
  <c r="AC784" i="13" s="1"/>
  <c r="AP784" i="13" l="1"/>
  <c r="AV785" i="13" l="1"/>
  <c r="AR784" i="13"/>
  <c r="AQ785" i="13"/>
  <c r="P785" i="13" s="1"/>
  <c r="V785" i="13" l="1"/>
  <c r="W785" i="13"/>
  <c r="X785" i="13"/>
  <c r="Q785" i="13"/>
  <c r="R785" i="13"/>
  <c r="U785" i="13"/>
  <c r="S785" i="13"/>
  <c r="T785" i="13"/>
  <c r="Y785" i="13" l="1"/>
  <c r="Z785" i="13" l="1"/>
  <c r="AA785" i="13" s="1"/>
  <c r="AB785" i="13" s="1"/>
  <c r="AC785" i="13" s="1"/>
  <c r="AP785" i="13" l="1"/>
  <c r="AV786" i="13" l="1"/>
  <c r="AR785" i="13"/>
  <c r="AQ786" i="13"/>
  <c r="P786" i="13" s="1"/>
  <c r="W786" i="13" l="1"/>
  <c r="X786" i="13"/>
  <c r="V786" i="13"/>
  <c r="Q786" i="13"/>
  <c r="R786" i="13"/>
  <c r="T786" i="13"/>
  <c r="U786" i="13"/>
  <c r="S786" i="13"/>
  <c r="Y786" i="13" l="1"/>
  <c r="Z786" i="13" l="1"/>
  <c r="AA786" i="13" s="1"/>
  <c r="AB786" i="13" s="1"/>
  <c r="AC786" i="13" s="1"/>
  <c r="AP786" i="13"/>
  <c r="AV787" i="13" l="1"/>
  <c r="AR786" i="13"/>
  <c r="AQ787" i="13"/>
  <c r="P787" i="13" s="1"/>
  <c r="V787" i="13" l="1"/>
  <c r="X787" i="13"/>
  <c r="W787" i="13"/>
  <c r="R787" i="13"/>
  <c r="Q787" i="13"/>
  <c r="U787" i="13"/>
  <c r="T787" i="13"/>
  <c r="S787" i="13"/>
  <c r="Y787" i="13" l="1"/>
  <c r="Z787" i="13" l="1"/>
  <c r="AA787" i="13" s="1"/>
  <c r="AB787" i="13" s="1"/>
  <c r="AP787" i="13"/>
  <c r="AV788" i="13" l="1"/>
  <c r="AC787" i="13"/>
  <c r="AR787" i="13"/>
  <c r="AQ788" i="13"/>
  <c r="P788" i="13" s="1"/>
  <c r="W788" i="13" l="1"/>
  <c r="V788" i="13"/>
  <c r="X788" i="13"/>
  <c r="Q788" i="13"/>
  <c r="R788" i="13"/>
  <c r="T788" i="13"/>
  <c r="S788" i="13"/>
  <c r="U788" i="13"/>
  <c r="Y788" i="13" l="1"/>
  <c r="Z788" i="13" l="1"/>
  <c r="AA788" i="13" s="1"/>
  <c r="AB788" i="13" s="1"/>
  <c r="AC788" i="13" s="1"/>
  <c r="AP788" i="13" l="1"/>
  <c r="AV789" i="13" l="1"/>
  <c r="AR788" i="13"/>
  <c r="AQ789" i="13"/>
  <c r="P789" i="13" s="1"/>
  <c r="X789" i="13" l="1"/>
  <c r="V789" i="13"/>
  <c r="W789" i="13"/>
  <c r="Q789" i="13"/>
  <c r="R789" i="13"/>
  <c r="U789" i="13"/>
  <c r="T789" i="13"/>
  <c r="S789" i="13"/>
  <c r="Y789" i="13" l="1"/>
  <c r="Z789" i="13" l="1"/>
  <c r="AA789" i="13" s="1"/>
  <c r="AB789" i="13" s="1"/>
  <c r="AC789" i="13" s="1"/>
  <c r="AP789" i="13" l="1"/>
  <c r="AV790" i="13" l="1"/>
  <c r="AR789" i="13"/>
  <c r="AQ790" i="13"/>
  <c r="P790" i="13" s="1"/>
  <c r="W790" i="13" l="1"/>
  <c r="V790" i="13"/>
  <c r="X790" i="13"/>
  <c r="Q790" i="13"/>
  <c r="R790" i="13"/>
  <c r="S790" i="13"/>
  <c r="T790" i="13"/>
  <c r="U790" i="13"/>
  <c r="Y790" i="13" l="1"/>
  <c r="Z790" i="13" l="1"/>
  <c r="AA790" i="13" s="1"/>
  <c r="AB790" i="13" s="1"/>
  <c r="AP790" i="13"/>
  <c r="AV791" i="13" l="1"/>
  <c r="AC790" i="13"/>
  <c r="AR790" i="13"/>
  <c r="AQ791" i="13"/>
  <c r="P791" i="13" s="1"/>
  <c r="X791" i="13" l="1"/>
  <c r="V791" i="13"/>
  <c r="W791" i="13"/>
  <c r="R791" i="13"/>
  <c r="Q791" i="13"/>
  <c r="T791" i="13"/>
  <c r="U791" i="13"/>
  <c r="S791" i="13"/>
  <c r="Y791" i="13" l="1"/>
  <c r="Z791" i="13" l="1"/>
  <c r="AA791" i="13" s="1"/>
  <c r="AB791" i="13" s="1"/>
  <c r="AC791" i="13" s="1"/>
  <c r="AP791" i="13" l="1"/>
  <c r="AV792" i="13" l="1"/>
  <c r="AR791" i="13"/>
  <c r="AQ792" i="13"/>
  <c r="P792" i="13" s="1"/>
  <c r="V792" i="13" l="1"/>
  <c r="W792" i="13"/>
  <c r="X792" i="13"/>
  <c r="Q792" i="13"/>
  <c r="R792" i="13"/>
  <c r="S792" i="13"/>
  <c r="T792" i="13"/>
  <c r="U792" i="13"/>
  <c r="Y792" i="13" l="1"/>
  <c r="Z792" i="13" l="1"/>
  <c r="AA792" i="13" s="1"/>
  <c r="AB792" i="13" s="1"/>
  <c r="AP792" i="13"/>
  <c r="AV793" i="13" l="1"/>
  <c r="AC792" i="13"/>
  <c r="AR792" i="13"/>
  <c r="AQ793" i="13"/>
  <c r="P793" i="13" s="1"/>
  <c r="X793" i="13" l="1"/>
  <c r="W793" i="13"/>
  <c r="V793" i="13"/>
  <c r="Q793" i="13"/>
  <c r="R793" i="13"/>
  <c r="T793" i="13"/>
  <c r="S793" i="13"/>
  <c r="U793" i="13"/>
  <c r="Y793" i="13" l="1"/>
  <c r="Z793" i="13" l="1"/>
  <c r="AA793" i="13" s="1"/>
  <c r="AB793" i="13" s="1"/>
  <c r="AC793" i="13" s="1"/>
  <c r="AP793" i="13" l="1"/>
  <c r="AV794" i="13" l="1"/>
  <c r="AR793" i="13"/>
  <c r="AQ794" i="13"/>
  <c r="P794" i="13" s="1"/>
  <c r="V794" i="13" l="1"/>
  <c r="W794" i="13"/>
  <c r="X794" i="13"/>
  <c r="Q794" i="13"/>
  <c r="R794" i="13"/>
  <c r="S794" i="13"/>
  <c r="U794" i="13"/>
  <c r="T794" i="13"/>
  <c r="Y794" i="13" l="1"/>
  <c r="Z794" i="13" l="1"/>
  <c r="AA794" i="13" s="1"/>
  <c r="AB794" i="13" s="1"/>
  <c r="AC794" i="13" s="1"/>
  <c r="AP794" i="13" l="1"/>
  <c r="AV795" i="13" l="1"/>
  <c r="AQ795" i="13"/>
  <c r="AR794" i="13"/>
  <c r="W795" i="13" l="1"/>
  <c r="P795" i="13"/>
  <c r="Q795" i="13"/>
  <c r="R795" i="13"/>
  <c r="X795" i="13"/>
  <c r="V795" i="13"/>
  <c r="S795" i="13"/>
  <c r="Y795" i="13" s="1"/>
  <c r="T795" i="13"/>
  <c r="U795" i="13"/>
  <c r="Z795" i="13" l="1"/>
  <c r="AA795" i="13" s="1"/>
  <c r="AB795" i="13" s="1"/>
  <c r="AC795" i="13" s="1"/>
  <c r="AP795" i="13" l="1"/>
  <c r="AV796" i="13" l="1"/>
  <c r="AR795" i="13"/>
  <c r="AQ796" i="13"/>
  <c r="P796" i="13" s="1"/>
  <c r="W796" i="13" l="1"/>
  <c r="X796" i="13"/>
  <c r="V796" i="13"/>
  <c r="Q796" i="13"/>
  <c r="R796" i="13"/>
  <c r="T796" i="13"/>
  <c r="U796" i="13"/>
  <c r="S796" i="13"/>
  <c r="Y796" i="13" l="1"/>
  <c r="Z796" i="13" l="1"/>
  <c r="AA796" i="13" s="1"/>
  <c r="AB796" i="13" s="1"/>
  <c r="AC796" i="13" s="1"/>
  <c r="AP796" i="13" l="1"/>
  <c r="AV797" i="13" l="1"/>
  <c r="AR796" i="13"/>
  <c r="AQ797" i="13"/>
  <c r="Q797" i="13" l="1"/>
  <c r="P797" i="13"/>
  <c r="W797" i="13"/>
  <c r="X797" i="13"/>
  <c r="U797" i="13"/>
  <c r="V797" i="13"/>
  <c r="T797" i="13"/>
  <c r="S797" i="13"/>
  <c r="R797" i="13"/>
  <c r="Y797" i="13" l="1"/>
  <c r="Z797" i="13" s="1"/>
  <c r="AA797" i="13" s="1"/>
  <c r="AB797" i="13" s="1"/>
  <c r="AC797" i="13" l="1"/>
  <c r="AP797" i="13" s="1"/>
  <c r="AV798" i="13" l="1"/>
  <c r="AR797" i="13"/>
  <c r="AQ798" i="13"/>
  <c r="R798" i="13" l="1"/>
  <c r="P798" i="13"/>
  <c r="V798" i="13"/>
  <c r="X798" i="13"/>
  <c r="W798" i="13"/>
  <c r="T798" i="13"/>
  <c r="S798" i="13"/>
  <c r="Y798" i="13" s="1"/>
  <c r="Q798" i="13"/>
  <c r="U798" i="13"/>
  <c r="Z798" i="13" l="1"/>
  <c r="AA798" i="13" s="1"/>
  <c r="AB798" i="13" s="1"/>
  <c r="AC798" i="13" s="1"/>
  <c r="AP798" i="13" l="1"/>
  <c r="AV799" i="13" l="1"/>
  <c r="AR798" i="13"/>
  <c r="AQ799" i="13"/>
  <c r="R799" i="13" l="1"/>
  <c r="P799" i="13"/>
  <c r="T799" i="13"/>
  <c r="W799" i="13"/>
  <c r="X799" i="13"/>
  <c r="V799" i="13"/>
  <c r="U799" i="13"/>
  <c r="S799" i="13"/>
  <c r="Y799" i="13" s="1"/>
  <c r="Q799" i="13"/>
  <c r="Z799" i="13" l="1"/>
  <c r="AA799" i="13" s="1"/>
  <c r="AB799" i="13" s="1"/>
  <c r="AC799" i="13" s="1"/>
  <c r="AP799" i="13" l="1"/>
  <c r="AV800" i="13" l="1"/>
  <c r="AR799" i="13"/>
  <c r="AQ800" i="13"/>
  <c r="P800" i="13" s="1"/>
  <c r="W800" i="13" l="1"/>
  <c r="X800" i="13"/>
  <c r="V800" i="13"/>
  <c r="Q800" i="13"/>
  <c r="R800" i="13"/>
  <c r="S800" i="13"/>
  <c r="T800" i="13"/>
  <c r="U800" i="13"/>
  <c r="Y800" i="13" l="1"/>
  <c r="Z800" i="13" l="1"/>
  <c r="AA800" i="13" s="1"/>
  <c r="AB800" i="13" s="1"/>
  <c r="AC800" i="13" s="1"/>
  <c r="AP800" i="13" l="1"/>
  <c r="AV801" i="13" l="1"/>
  <c r="AR800" i="13"/>
  <c r="AQ801" i="13"/>
  <c r="Q801" i="13" l="1"/>
  <c r="P801" i="13"/>
  <c r="V801" i="13"/>
  <c r="W801" i="13"/>
  <c r="T801" i="13"/>
  <c r="X801" i="13"/>
  <c r="U801" i="13"/>
  <c r="S801" i="13"/>
  <c r="R801" i="13"/>
  <c r="Y801" i="13" l="1"/>
  <c r="Z801" i="13" s="1"/>
  <c r="AA801" i="13" s="1"/>
  <c r="AB801" i="13" s="1"/>
  <c r="AC801" i="13" s="1"/>
  <c r="AP801" i="13" l="1"/>
  <c r="AV802" i="13" l="1"/>
  <c r="AR801" i="13"/>
  <c r="AQ802" i="13"/>
  <c r="V802" i="13" l="1"/>
  <c r="P802" i="13"/>
  <c r="S802" i="13"/>
  <c r="Q802" i="13"/>
  <c r="X802" i="13"/>
  <c r="W802" i="13"/>
  <c r="T802" i="13"/>
  <c r="U802" i="13"/>
  <c r="R802" i="13"/>
  <c r="Y802" i="13" l="1"/>
  <c r="Z802" i="13" s="1"/>
  <c r="AA802" i="13" s="1"/>
  <c r="AB802" i="13" s="1"/>
  <c r="AC802" i="13" l="1"/>
  <c r="AP802" i="13"/>
  <c r="AV803" i="13" l="1"/>
  <c r="AR802" i="13"/>
  <c r="AQ803" i="13"/>
  <c r="W803" i="13" l="1"/>
  <c r="P803" i="13"/>
  <c r="V803" i="13"/>
  <c r="U803" i="13"/>
  <c r="T803" i="13"/>
  <c r="X803" i="13"/>
  <c r="Q803" i="13"/>
  <c r="S803" i="13"/>
  <c r="R803" i="13"/>
  <c r="Y803" i="13" l="1"/>
  <c r="Z803" i="13" s="1"/>
  <c r="AA803" i="13" s="1"/>
  <c r="AB803" i="13" s="1"/>
  <c r="AC803" i="13" s="1"/>
  <c r="AP803" i="13" l="1"/>
  <c r="AV804" i="13" l="1"/>
  <c r="AR803" i="13"/>
  <c r="AQ804" i="13"/>
  <c r="P804" i="13" s="1"/>
  <c r="W804" i="13" l="1"/>
  <c r="V804" i="13"/>
  <c r="X804" i="13"/>
  <c r="Q804" i="13"/>
  <c r="R804" i="13"/>
  <c r="T804" i="13"/>
  <c r="U804" i="13"/>
  <c r="S804" i="13"/>
  <c r="Y804" i="13" l="1"/>
  <c r="Z804" i="13" l="1"/>
  <c r="AA804" i="13" s="1"/>
  <c r="AB804" i="13" s="1"/>
  <c r="AC804" i="13" s="1"/>
  <c r="AP804" i="13" l="1"/>
  <c r="AV805" i="13" l="1"/>
  <c r="AR804" i="13"/>
  <c r="AQ805" i="13"/>
  <c r="P805" i="13" s="1"/>
  <c r="X805" i="13" l="1"/>
  <c r="V805" i="13"/>
  <c r="W805" i="13"/>
  <c r="Q805" i="13"/>
  <c r="R805" i="13"/>
  <c r="S805" i="13"/>
  <c r="T805" i="13"/>
  <c r="U805" i="13"/>
  <c r="Y805" i="13" l="1"/>
  <c r="Z805" i="13" l="1"/>
  <c r="AA805" i="13" s="1"/>
  <c r="AB805" i="13" s="1"/>
  <c r="AC805" i="13" s="1"/>
  <c r="AP805" i="13" l="1"/>
  <c r="AV806" i="13" l="1"/>
  <c r="AQ806" i="13"/>
  <c r="P806" i="13" s="1"/>
  <c r="AR805" i="13"/>
  <c r="T806" i="13" l="1"/>
  <c r="R806" i="13"/>
  <c r="Q806" i="13"/>
  <c r="V806" i="13"/>
  <c r="X806" i="13"/>
  <c r="W806" i="13"/>
  <c r="S806" i="13"/>
  <c r="Y806" i="13" s="1"/>
  <c r="U806" i="13"/>
  <c r="Z806" i="13" l="1"/>
  <c r="AA806" i="13" s="1"/>
  <c r="AB806" i="13" s="1"/>
  <c r="AC806" i="13" l="1"/>
  <c r="AP806" i="13"/>
  <c r="AV807" i="13" l="1"/>
  <c r="AR806" i="13"/>
  <c r="AQ807" i="13"/>
  <c r="P807" i="13" s="1"/>
  <c r="X807" i="13" l="1"/>
  <c r="S807" i="13"/>
  <c r="W807" i="13"/>
  <c r="V807" i="13"/>
  <c r="Q807" i="13"/>
  <c r="T807" i="13"/>
  <c r="U807" i="13"/>
  <c r="R807" i="13"/>
  <c r="Y807" i="13" l="1"/>
  <c r="Z807" i="13" l="1"/>
  <c r="AA807" i="13" s="1"/>
  <c r="AB807" i="13" s="1"/>
  <c r="AC807" i="13" s="1"/>
  <c r="AP807" i="13" l="1"/>
  <c r="AV808" i="13" l="1"/>
  <c r="AR807" i="13"/>
  <c r="AQ808" i="13"/>
  <c r="P808" i="13" s="1"/>
  <c r="S808" i="13" l="1"/>
  <c r="V808" i="13"/>
  <c r="Q808" i="13"/>
  <c r="T808" i="13"/>
  <c r="U808" i="13"/>
  <c r="W808" i="13"/>
  <c r="R808" i="13"/>
  <c r="X808" i="13"/>
  <c r="Y808" i="13" l="1"/>
  <c r="Z808" i="13"/>
  <c r="AA808" i="13" s="1"/>
  <c r="AB808" i="13" s="1"/>
  <c r="AC808" i="13" l="1"/>
  <c r="AP808" i="13" s="1"/>
  <c r="AV809" i="13" l="1"/>
  <c r="AQ809" i="13"/>
  <c r="AR808" i="13"/>
  <c r="U809" i="13" l="1"/>
  <c r="P809" i="13"/>
  <c r="R809" i="13"/>
  <c r="V809" i="13"/>
  <c r="X809" i="13"/>
  <c r="T809" i="13"/>
  <c r="S809" i="13"/>
  <c r="Y809" i="13" s="1"/>
  <c r="W809" i="13"/>
  <c r="Q809" i="13"/>
  <c r="Z809" i="13" l="1"/>
  <c r="AA809" i="13" s="1"/>
  <c r="AB809" i="13" s="1"/>
  <c r="AC809" i="13" s="1"/>
  <c r="AP809" i="13" s="1"/>
  <c r="AV810" i="13" l="1"/>
  <c r="AR809" i="13"/>
  <c r="AQ810" i="13"/>
  <c r="P810" i="13" s="1"/>
  <c r="Q810" i="13" l="1"/>
  <c r="S810" i="13"/>
  <c r="V810" i="13"/>
  <c r="W810" i="13"/>
  <c r="R810" i="13"/>
  <c r="T810" i="13"/>
  <c r="X810" i="13"/>
  <c r="U810" i="13"/>
  <c r="Y810" i="13" l="1"/>
  <c r="Z810" i="13" l="1"/>
  <c r="AA810" i="13" s="1"/>
  <c r="AB810" i="13" s="1"/>
  <c r="AC810" i="13" l="1"/>
  <c r="AP810" i="13" s="1"/>
  <c r="AV811" i="13" l="1"/>
  <c r="AR810" i="13"/>
  <c r="AQ811" i="13"/>
  <c r="U811" i="13" l="1"/>
  <c r="P811" i="13"/>
  <c r="T811" i="13"/>
  <c r="R811" i="13"/>
  <c r="S811" i="13"/>
  <c r="Q811" i="13"/>
  <c r="X811" i="13"/>
  <c r="W811" i="13"/>
  <c r="V811" i="13"/>
  <c r="Y811" i="13" l="1"/>
  <c r="Z811" i="13" s="1"/>
  <c r="AA811" i="13" s="1"/>
  <c r="AB811" i="13" s="1"/>
  <c r="AC811" i="13" l="1"/>
  <c r="AP811" i="13" l="1"/>
  <c r="AV812" i="13" l="1"/>
  <c r="AR811" i="13"/>
  <c r="AQ812" i="13"/>
  <c r="P812" i="13" s="1"/>
  <c r="U812" i="13" l="1"/>
  <c r="R812" i="13"/>
  <c r="S812" i="13"/>
  <c r="T812" i="13"/>
  <c r="Q812" i="13"/>
  <c r="V812" i="13"/>
  <c r="W812" i="13"/>
  <c r="X812" i="13"/>
  <c r="Y812" i="13" l="1"/>
  <c r="Z812" i="13" s="1"/>
  <c r="AA812" i="13" s="1"/>
  <c r="AB812" i="13" s="1"/>
  <c r="AC812" i="13" s="1"/>
  <c r="AP812" i="13" l="1"/>
  <c r="AV813" i="13" l="1"/>
  <c r="AQ813" i="13"/>
  <c r="P813" i="13" s="1"/>
  <c r="AR812" i="13"/>
  <c r="S813" i="13" l="1"/>
  <c r="W813" i="13"/>
  <c r="Q813" i="13"/>
  <c r="R813" i="13"/>
  <c r="Y813" i="13" s="1"/>
  <c r="X813" i="13"/>
  <c r="U813" i="13"/>
  <c r="T813" i="13"/>
  <c r="V813" i="13"/>
  <c r="Z813" i="13" l="1"/>
  <c r="AA813" i="13" s="1"/>
  <c r="AB813" i="13" s="1"/>
  <c r="AC813" i="13" l="1"/>
  <c r="AP813" i="13" l="1"/>
  <c r="AV814" i="13" l="1"/>
  <c r="AR813" i="13"/>
  <c r="AQ814" i="13"/>
  <c r="P814" i="13" s="1"/>
  <c r="T814" i="13" l="1"/>
  <c r="W814" i="13"/>
  <c r="X814" i="13"/>
  <c r="U814" i="13"/>
  <c r="Q814" i="13"/>
  <c r="S814" i="13"/>
  <c r="V814" i="13"/>
  <c r="R814" i="13"/>
  <c r="Y814" i="13" l="1"/>
  <c r="Z814" i="13"/>
  <c r="AA814" i="13" s="1"/>
  <c r="AB814" i="13" s="1"/>
  <c r="AC814" i="13" l="1"/>
  <c r="AP814" i="13" s="1"/>
  <c r="AV815" i="13" l="1"/>
  <c r="AQ815" i="13"/>
  <c r="P815" i="13" s="1"/>
  <c r="AR814" i="13"/>
  <c r="X815" i="13" l="1"/>
  <c r="R815" i="13"/>
  <c r="V815" i="13"/>
  <c r="S815" i="13"/>
  <c r="T815" i="13"/>
  <c r="U815" i="13"/>
  <c r="W815" i="13"/>
  <c r="Q815" i="13"/>
  <c r="Y815" i="13" l="1"/>
  <c r="Z815" i="13"/>
  <c r="AA815" i="13" s="1"/>
  <c r="AB815" i="13" s="1"/>
  <c r="AC815" i="13" s="1"/>
  <c r="AP815" i="13" l="1"/>
  <c r="AV816" i="13" l="1"/>
  <c r="AQ816" i="13"/>
  <c r="P816" i="13" s="1"/>
  <c r="AR815" i="13"/>
  <c r="S816" i="13" l="1"/>
  <c r="W816" i="13"/>
  <c r="V816" i="13"/>
  <c r="Q816" i="13"/>
  <c r="U816" i="13"/>
  <c r="T816" i="13"/>
  <c r="R816" i="13"/>
  <c r="X816" i="13"/>
  <c r="Y816" i="13" l="1"/>
  <c r="Z816" i="13" l="1"/>
  <c r="AA816" i="13" s="1"/>
  <c r="AB816" i="13" s="1"/>
  <c r="AC816" i="13" s="1"/>
  <c r="AP816" i="13" l="1"/>
  <c r="AV817" i="13" l="1"/>
  <c r="AR816" i="13"/>
  <c r="AQ817" i="13"/>
  <c r="P817" i="13" s="1"/>
  <c r="U817" i="13" l="1"/>
  <c r="S817" i="13"/>
  <c r="Q817" i="13"/>
  <c r="W817" i="13"/>
  <c r="X817" i="13"/>
  <c r="T817" i="13"/>
  <c r="R817" i="13"/>
  <c r="Y817" i="13" s="1"/>
  <c r="V817" i="13"/>
  <c r="Z817" i="13" l="1"/>
  <c r="AA817" i="13" s="1"/>
  <c r="AB817" i="13" s="1"/>
  <c r="AC817" i="13" s="1"/>
  <c r="AP817" i="13" l="1"/>
  <c r="AV818" i="13" l="1"/>
  <c r="AR817" i="13"/>
  <c r="AQ818" i="13"/>
  <c r="P818" i="13" s="1"/>
  <c r="R818" i="13" l="1"/>
  <c r="W818" i="13"/>
  <c r="Q818" i="13"/>
  <c r="S818" i="13"/>
  <c r="T818" i="13"/>
  <c r="V818" i="13"/>
  <c r="X818" i="13"/>
  <c r="U818" i="13"/>
  <c r="Y818" i="13" l="1"/>
  <c r="Z818" i="13" l="1"/>
  <c r="AA818" i="13" s="1"/>
  <c r="AB818" i="13" s="1"/>
  <c r="AC818" i="13" s="1"/>
  <c r="AP818" i="13" l="1"/>
  <c r="AV819" i="13" l="1"/>
  <c r="AR818" i="13"/>
  <c r="AQ819" i="13"/>
  <c r="P819" i="13" s="1"/>
  <c r="W819" i="13" l="1"/>
  <c r="X819" i="13"/>
  <c r="Q819" i="13"/>
  <c r="V819" i="13"/>
  <c r="U819" i="13"/>
  <c r="R819" i="13"/>
  <c r="S819" i="13"/>
  <c r="T819" i="13"/>
  <c r="Y819" i="13" l="1"/>
  <c r="Z819" i="13" s="1"/>
  <c r="AA819" i="13" s="1"/>
  <c r="AB819" i="13" s="1"/>
  <c r="AC819" i="13" s="1"/>
  <c r="AP819" i="13" l="1"/>
  <c r="AV820" i="13" l="1"/>
  <c r="AR819" i="13"/>
  <c r="AQ820" i="13"/>
  <c r="P820" i="13" s="1"/>
  <c r="W820" i="13" l="1"/>
  <c r="X820" i="13"/>
  <c r="Q820" i="13"/>
  <c r="S820" i="13"/>
  <c r="U820" i="13"/>
  <c r="T820" i="13"/>
  <c r="R820" i="13"/>
  <c r="V820" i="13"/>
  <c r="Y820" i="13" l="1"/>
  <c r="Z820" i="13" s="1"/>
  <c r="AA820" i="13" s="1"/>
  <c r="AB820" i="13" s="1"/>
  <c r="AC820" i="13" s="1"/>
  <c r="AP820" i="13" l="1"/>
  <c r="AV821" i="13" l="1"/>
  <c r="AR820" i="13"/>
  <c r="AQ821" i="13"/>
  <c r="P821" i="13" s="1"/>
  <c r="W821" i="13" l="1"/>
  <c r="Q821" i="13"/>
  <c r="S821" i="13"/>
  <c r="U821" i="13"/>
  <c r="R821" i="13"/>
  <c r="X821" i="13"/>
  <c r="T821" i="13"/>
  <c r="V821" i="13"/>
  <c r="Y821" i="13" l="1"/>
  <c r="Z821" i="13"/>
  <c r="AA821" i="13" s="1"/>
  <c r="AB821" i="13" s="1"/>
  <c r="AC821" i="13" s="1"/>
  <c r="AP821" i="13" s="1"/>
  <c r="AR821" i="13" l="1"/>
  <c r="AV822" i="13"/>
  <c r="AQ822" i="13"/>
  <c r="P822" i="13" s="1"/>
  <c r="V822" i="13" l="1"/>
  <c r="X822" i="13"/>
  <c r="R822" i="13"/>
  <c r="S822" i="13"/>
  <c r="Q822" i="13"/>
  <c r="U822" i="13"/>
  <c r="W822" i="13"/>
  <c r="T822" i="13"/>
  <c r="Y822" i="13" l="1"/>
  <c r="Z822" i="13" s="1"/>
  <c r="AA822" i="13" s="1"/>
  <c r="AB822" i="13" s="1"/>
  <c r="AC822" i="13" s="1"/>
  <c r="AP822" i="13" s="1"/>
  <c r="AR822" i="13" l="1"/>
  <c r="AV823" i="13"/>
  <c r="AQ823" i="13"/>
  <c r="P823" i="13" s="1"/>
  <c r="W823" i="13" l="1"/>
  <c r="R823" i="13"/>
  <c r="Q823" i="13"/>
  <c r="S823" i="13"/>
  <c r="V823" i="13"/>
  <c r="X823" i="13"/>
  <c r="U823" i="13"/>
  <c r="T823" i="13"/>
  <c r="Y823" i="13" l="1"/>
  <c r="Z823" i="13" l="1"/>
  <c r="AA823" i="13" s="1"/>
  <c r="AB823" i="13" s="1"/>
  <c r="AC823" i="13" s="1"/>
  <c r="AP823" i="13" s="1"/>
  <c r="AV824" i="13" l="1"/>
  <c r="AR823" i="13"/>
  <c r="AQ824" i="13"/>
  <c r="P824" i="13" s="1"/>
  <c r="U824" i="13" l="1"/>
  <c r="S824" i="13"/>
  <c r="T824" i="13"/>
  <c r="X824" i="13"/>
  <c r="R824" i="13"/>
  <c r="Y824" i="13" s="1"/>
  <c r="Z824" i="13" s="1"/>
  <c r="AA824" i="13" s="1"/>
  <c r="AB824" i="13" s="1"/>
  <c r="AC824" i="13" s="1"/>
  <c r="AP824" i="13" s="1"/>
  <c r="V824" i="13"/>
  <c r="W824" i="13"/>
  <c r="Q824" i="13"/>
  <c r="AV825" i="13" l="1"/>
  <c r="AQ825" i="13"/>
  <c r="P825" i="13" s="1"/>
  <c r="AR824" i="13"/>
  <c r="X825" i="13" l="1"/>
  <c r="V825" i="13"/>
  <c r="W825" i="13"/>
  <c r="Q825" i="13"/>
  <c r="R825" i="13"/>
  <c r="U825" i="13"/>
  <c r="T825" i="13"/>
  <c r="S825" i="13"/>
  <c r="Y825" i="13" l="1"/>
  <c r="Z825" i="13" s="1"/>
  <c r="AA825" i="13" s="1"/>
  <c r="AB825" i="13" s="1"/>
  <c r="AC825" i="13" s="1"/>
  <c r="AP825" i="13" s="1"/>
  <c r="AV826" i="13" s="1"/>
  <c r="AQ826" i="13" l="1"/>
  <c r="P826" i="13" s="1"/>
  <c r="AR825" i="13"/>
  <c r="W826" i="13"/>
  <c r="V826" i="13"/>
  <c r="X826" i="13"/>
  <c r="Q826" i="13"/>
  <c r="R826" i="13"/>
  <c r="S826" i="13"/>
  <c r="T826" i="13"/>
  <c r="U826" i="13"/>
  <c r="Y826" i="13" l="1"/>
  <c r="Z826" i="13" l="1"/>
  <c r="AA826" i="13" s="1"/>
  <c r="AB826" i="13" s="1"/>
  <c r="AC826" i="13" l="1"/>
  <c r="AP826" i="13" s="1"/>
  <c r="AV827" i="13" s="1"/>
  <c r="AQ827" i="13" l="1"/>
  <c r="P827" i="13" s="1"/>
  <c r="AR826" i="13"/>
  <c r="X827" i="13"/>
  <c r="V827" i="13"/>
  <c r="W827" i="13"/>
  <c r="R827" i="13"/>
  <c r="Q827" i="13"/>
  <c r="S827" i="13"/>
  <c r="U827" i="13"/>
  <c r="T827" i="13"/>
  <c r="Y827" i="13" l="1"/>
  <c r="Z827" i="13" l="1"/>
  <c r="AA827" i="13" s="1"/>
  <c r="AB827" i="13" s="1"/>
  <c r="AC827" i="13" l="1"/>
  <c r="AP827" i="13" s="1"/>
  <c r="AQ828" i="13" l="1"/>
  <c r="P828" i="13" s="1"/>
  <c r="AV828" i="13"/>
  <c r="AR827" i="13"/>
  <c r="W828" i="13"/>
  <c r="V828" i="13"/>
  <c r="X828" i="13"/>
  <c r="Q828" i="13"/>
  <c r="R828" i="13"/>
  <c r="S828" i="13"/>
  <c r="U828" i="13"/>
  <c r="T828" i="13"/>
  <c r="Y828" i="13" l="1"/>
  <c r="Z828" i="13" l="1"/>
  <c r="AA828" i="13" s="1"/>
  <c r="AB828" i="13" s="1"/>
  <c r="AC828" i="13" s="1"/>
  <c r="AP828" i="13" l="1"/>
  <c r="AV829" i="13" l="1"/>
  <c r="AR828" i="13"/>
  <c r="AQ829" i="13"/>
  <c r="P829" i="13" s="1"/>
  <c r="V829" i="13" l="1"/>
  <c r="W829" i="13"/>
  <c r="X829" i="13"/>
  <c r="Q829" i="13"/>
  <c r="R829" i="13"/>
  <c r="U829" i="13"/>
  <c r="S829" i="13"/>
  <c r="T829" i="13"/>
  <c r="Y829" i="13" l="1"/>
  <c r="Z829" i="13" l="1"/>
  <c r="AA829" i="13" s="1"/>
  <c r="AB829" i="13" s="1"/>
  <c r="AC829" i="13" s="1"/>
  <c r="AP829" i="13" l="1"/>
  <c r="AV830" i="13" l="1"/>
  <c r="AQ830" i="13"/>
  <c r="AR829" i="13"/>
  <c r="T830" i="13" l="1"/>
  <c r="P830" i="13"/>
  <c r="Q830" i="13"/>
  <c r="R830" i="13"/>
  <c r="W830" i="13"/>
  <c r="U830" i="13"/>
  <c r="X830" i="13"/>
  <c r="S830" i="13"/>
  <c r="V830" i="13"/>
  <c r="Y830" i="13" l="1"/>
  <c r="Z830" i="13" s="1"/>
  <c r="AA830" i="13" s="1"/>
  <c r="AB830" i="13" s="1"/>
  <c r="AC830" i="13" l="1"/>
  <c r="AP830" i="13" s="1"/>
  <c r="AV831" i="13" l="1"/>
  <c r="AR830" i="13"/>
  <c r="AQ831" i="13"/>
  <c r="X831" i="13" l="1"/>
  <c r="P831" i="13"/>
  <c r="S831" i="13"/>
  <c r="R831" i="13"/>
  <c r="Y831" i="13" s="1"/>
  <c r="W831" i="13"/>
  <c r="Q831" i="13"/>
  <c r="V831" i="13"/>
  <c r="U831" i="13"/>
  <c r="T831" i="13"/>
  <c r="Z831" i="13" l="1"/>
  <c r="AA831" i="13" s="1"/>
  <c r="AB831" i="13" s="1"/>
  <c r="AC831" i="13" s="1"/>
  <c r="AP831" i="13" l="1"/>
  <c r="AV832" i="13" l="1"/>
  <c r="AQ832" i="13"/>
  <c r="AR831" i="13"/>
  <c r="X832" i="13" l="1"/>
  <c r="P832" i="13"/>
  <c r="T832" i="13"/>
  <c r="S832" i="13"/>
  <c r="Q832" i="13"/>
  <c r="R832" i="13"/>
  <c r="V832" i="13"/>
  <c r="W832" i="13"/>
  <c r="U832" i="13"/>
  <c r="Y832" i="13" l="1"/>
  <c r="Z832" i="13"/>
  <c r="AA832" i="13" s="1"/>
  <c r="AB832" i="13" s="1"/>
  <c r="AC832" i="13" l="1"/>
  <c r="AP832" i="13"/>
  <c r="AV833" i="13" l="1"/>
  <c r="AR832" i="13"/>
  <c r="AQ833" i="13"/>
  <c r="P833" i="13" s="1"/>
  <c r="W833" i="13" l="1"/>
  <c r="R833" i="13"/>
  <c r="U833" i="13"/>
  <c r="V833" i="13"/>
  <c r="X833" i="13"/>
  <c r="S833" i="13"/>
  <c r="Q833" i="13"/>
  <c r="T833" i="13"/>
  <c r="Y833" i="13" l="1"/>
  <c r="Z833" i="13" l="1"/>
  <c r="AA833" i="13" s="1"/>
  <c r="AB833" i="13" s="1"/>
  <c r="AC833" i="13" s="1"/>
  <c r="AP833" i="13" l="1"/>
  <c r="AV834" i="13" l="1"/>
  <c r="AR833" i="13"/>
  <c r="AQ834" i="13"/>
  <c r="P834" i="13" s="1"/>
  <c r="X834" i="13" l="1"/>
  <c r="R834" i="13"/>
  <c r="S834" i="13"/>
  <c r="U834" i="13"/>
  <c r="W834" i="13"/>
  <c r="V834" i="13"/>
  <c r="Q834" i="13"/>
  <c r="T834" i="13"/>
  <c r="Y834" i="13" l="1"/>
  <c r="Z834" i="13" l="1"/>
  <c r="AA834" i="13" s="1"/>
  <c r="AB834" i="13" s="1"/>
  <c r="AC834" i="13" s="1"/>
  <c r="AP834" i="13" l="1"/>
  <c r="AV835" i="13" l="1"/>
  <c r="AR834" i="13"/>
  <c r="AQ835" i="13"/>
  <c r="P835" i="13" s="1"/>
  <c r="V835" i="13" l="1"/>
  <c r="Q835" i="13"/>
  <c r="U835" i="13"/>
  <c r="S835" i="13"/>
  <c r="W835" i="13"/>
  <c r="T835" i="13"/>
  <c r="X835" i="13"/>
  <c r="R835" i="13"/>
  <c r="Y835" i="13" l="1"/>
  <c r="Z835" i="13" l="1"/>
  <c r="AA835" i="13" s="1"/>
  <c r="AB835" i="13" s="1"/>
  <c r="AC835" i="13" s="1"/>
  <c r="AP835" i="13" l="1"/>
  <c r="AV836" i="13" l="1"/>
  <c r="AR835" i="13"/>
  <c r="AQ836" i="13"/>
  <c r="P836" i="13" s="1"/>
  <c r="X836" i="13" l="1"/>
  <c r="Q836" i="13"/>
  <c r="T836" i="13"/>
  <c r="V836" i="13"/>
  <c r="W836" i="13"/>
  <c r="R836" i="13"/>
  <c r="S836" i="13"/>
  <c r="U836" i="13"/>
  <c r="Y836" i="13" l="1"/>
  <c r="Z836" i="13" l="1"/>
  <c r="AA836" i="13" s="1"/>
  <c r="AB836" i="13" s="1"/>
  <c r="AC836" i="13" s="1"/>
  <c r="AP836" i="13" l="1"/>
  <c r="AV837" i="13" l="1"/>
  <c r="AR836" i="13"/>
  <c r="AQ837" i="13"/>
  <c r="P837" i="13" s="1"/>
  <c r="V837" i="13" l="1"/>
  <c r="Q837" i="13"/>
  <c r="S837" i="13"/>
  <c r="W837" i="13"/>
  <c r="R837" i="13"/>
  <c r="T837" i="13"/>
  <c r="X837" i="13"/>
  <c r="U837" i="13"/>
  <c r="Y837" i="13" l="1"/>
  <c r="Z837" i="13" l="1"/>
  <c r="AA837" i="13" s="1"/>
  <c r="AB837" i="13" s="1"/>
  <c r="AC837" i="13" s="1"/>
  <c r="AP837" i="13" l="1"/>
  <c r="AV838" i="13" l="1"/>
  <c r="AR837" i="13"/>
  <c r="AQ838" i="13"/>
  <c r="P838" i="13" s="1"/>
  <c r="X838" i="13" l="1"/>
  <c r="S838" i="13"/>
  <c r="W838" i="13"/>
  <c r="R838" i="13"/>
  <c r="T838" i="13"/>
  <c r="Q838" i="13"/>
  <c r="V838" i="13"/>
  <c r="U838" i="13"/>
  <c r="Y838" i="13" l="1"/>
  <c r="Z838" i="13" l="1"/>
  <c r="AA838" i="13" s="1"/>
  <c r="AB838" i="13" s="1"/>
  <c r="AC838" i="13" s="1"/>
  <c r="AP838" i="13" l="1"/>
  <c r="AV839" i="13" l="1"/>
  <c r="AR838" i="13"/>
  <c r="AQ839" i="13"/>
  <c r="P839" i="13" s="1"/>
  <c r="V839" i="13" l="1"/>
  <c r="T839" i="13"/>
  <c r="S839" i="13"/>
  <c r="W839" i="13"/>
  <c r="Q839" i="13"/>
  <c r="X839" i="13"/>
  <c r="U839" i="13"/>
  <c r="R839" i="13"/>
  <c r="Y839" i="13" l="1"/>
  <c r="Z839" i="13" l="1"/>
  <c r="AA839" i="13" s="1"/>
  <c r="AB839" i="13" s="1"/>
  <c r="AC839" i="13" l="1"/>
  <c r="AP839" i="13" s="1"/>
  <c r="AV840" i="13" l="1"/>
  <c r="AQ840" i="13"/>
  <c r="P840" i="13" s="1"/>
  <c r="AR839" i="13"/>
  <c r="X840" i="13" l="1"/>
  <c r="R840" i="13"/>
  <c r="U840" i="13"/>
  <c r="S840" i="13"/>
  <c r="T840" i="13"/>
  <c r="W840" i="13"/>
  <c r="Q840" i="13"/>
  <c r="V840" i="13"/>
  <c r="Y840" i="13" l="1"/>
  <c r="Z840" i="13" l="1"/>
  <c r="AA840" i="13" s="1"/>
  <c r="AB840" i="13" s="1"/>
  <c r="AC840" i="13" l="1"/>
  <c r="AP840" i="13" s="1"/>
  <c r="AV841" i="13" l="1"/>
  <c r="AR840" i="13"/>
  <c r="AQ841" i="13"/>
  <c r="P841" i="13" s="1"/>
  <c r="S841" i="13" l="1"/>
  <c r="V841" i="13"/>
  <c r="W841" i="13"/>
  <c r="Q841" i="13"/>
  <c r="X841" i="13"/>
  <c r="R841" i="13"/>
  <c r="T841" i="13"/>
  <c r="U841" i="13"/>
  <c r="Y841" i="13" l="1"/>
  <c r="Z841" i="13" s="1"/>
  <c r="AA841" i="13" s="1"/>
  <c r="AB841" i="13" s="1"/>
  <c r="AC841" i="13" l="1"/>
  <c r="AP841" i="13" s="1"/>
  <c r="AV842" i="13" l="1"/>
  <c r="AR841" i="13"/>
  <c r="AQ842" i="13"/>
  <c r="P842" i="13" s="1"/>
  <c r="U842" i="13" l="1"/>
  <c r="Q842" i="13"/>
  <c r="X842" i="13"/>
  <c r="R842" i="13"/>
  <c r="W842" i="13"/>
  <c r="S842" i="13"/>
  <c r="T842" i="13"/>
  <c r="V842" i="13"/>
  <c r="Y842" i="13" l="1"/>
  <c r="Z842" i="13" s="1"/>
  <c r="AA842" i="13" s="1"/>
  <c r="AB842" i="13" s="1"/>
  <c r="AC842" i="13" l="1"/>
  <c r="AP842" i="13" s="1"/>
  <c r="AV843" i="13" l="1"/>
  <c r="AR842" i="13"/>
  <c r="AQ843" i="13"/>
  <c r="W843" i="13" l="1"/>
  <c r="P843" i="13"/>
  <c r="V843" i="13"/>
  <c r="U843" i="13"/>
  <c r="X843" i="13"/>
  <c r="Q843" i="13"/>
  <c r="R843" i="13"/>
  <c r="T843" i="13"/>
  <c r="S843" i="13"/>
  <c r="Y843" i="13" l="1"/>
  <c r="Z843" i="13"/>
  <c r="AA843" i="13" s="1"/>
  <c r="AB843" i="13" s="1"/>
  <c r="AC843" i="13" s="1"/>
  <c r="AP843" i="13" l="1"/>
  <c r="AV844" i="13" l="1"/>
  <c r="AR843" i="13"/>
  <c r="AQ844" i="13"/>
  <c r="P844" i="13" s="1"/>
  <c r="R844" i="13" l="1"/>
  <c r="S844" i="13"/>
  <c r="U844" i="13"/>
  <c r="W844" i="13"/>
  <c r="T844" i="13"/>
  <c r="X844" i="13"/>
  <c r="Q844" i="13"/>
  <c r="V844" i="13"/>
  <c r="Y844" i="13" l="1"/>
  <c r="Z844" i="13" l="1"/>
  <c r="AA844" i="13" s="1"/>
  <c r="AB844" i="13" s="1"/>
  <c r="AC844" i="13" s="1"/>
  <c r="AP844" i="13" l="1"/>
  <c r="AV845" i="13" l="1"/>
  <c r="AR844" i="13"/>
  <c r="AQ845" i="13"/>
  <c r="P845" i="13" s="1"/>
  <c r="X845" i="13" l="1"/>
  <c r="Q845" i="13"/>
  <c r="U845" i="13"/>
  <c r="S845" i="13"/>
  <c r="V845" i="13"/>
  <c r="R845" i="13"/>
  <c r="W845" i="13"/>
  <c r="T845" i="13"/>
  <c r="Y845" i="13" l="1"/>
  <c r="Z845" i="13" l="1"/>
  <c r="AA845" i="13" s="1"/>
  <c r="AB845" i="13" s="1"/>
  <c r="AC845" i="13" s="1"/>
  <c r="AP845" i="13" l="1"/>
  <c r="AV846" i="13" l="1"/>
  <c r="AR845" i="13"/>
  <c r="AQ846" i="13"/>
  <c r="P846" i="13" s="1"/>
  <c r="Q846" i="13" l="1"/>
  <c r="S846" i="13"/>
  <c r="V846" i="13"/>
  <c r="R846" i="13"/>
  <c r="Y846" i="13" s="1"/>
  <c r="T846" i="13"/>
  <c r="U846" i="13"/>
  <c r="X846" i="13"/>
  <c r="W846" i="13"/>
  <c r="Z846" i="13" l="1"/>
  <c r="AA846" i="13" s="1"/>
  <c r="AB846" i="13" s="1"/>
  <c r="AC846" i="13" s="1"/>
  <c r="AP846" i="13" l="1"/>
  <c r="AV847" i="13" l="1"/>
  <c r="AR846" i="13"/>
  <c r="AQ847" i="13"/>
  <c r="P847" i="13" s="1"/>
  <c r="X847" i="13" l="1"/>
  <c r="S847" i="13"/>
  <c r="R847" i="13"/>
  <c r="Q847" i="13"/>
  <c r="W847" i="13"/>
  <c r="U847" i="13"/>
  <c r="V847" i="13"/>
  <c r="T847" i="13"/>
  <c r="Y847" i="13" l="1"/>
  <c r="Z847" i="13" l="1"/>
  <c r="AA847" i="13" s="1"/>
  <c r="AB847" i="13" s="1"/>
  <c r="AC847" i="13" s="1"/>
  <c r="AP847" i="13" l="1"/>
  <c r="AV848" i="13" l="1"/>
  <c r="AR847" i="13"/>
  <c r="AQ848" i="13"/>
  <c r="P848" i="13" s="1"/>
  <c r="X848" i="13" l="1"/>
  <c r="R848" i="13"/>
  <c r="V848" i="13"/>
  <c r="U848" i="13"/>
  <c r="W848" i="13"/>
  <c r="S848" i="13"/>
  <c r="T848" i="13"/>
  <c r="Q848" i="13"/>
  <c r="Y848" i="13" l="1"/>
  <c r="Z848" i="13" l="1"/>
  <c r="AA848" i="13" s="1"/>
  <c r="AB848" i="13" s="1"/>
  <c r="AC848" i="13" s="1"/>
  <c r="AP848" i="13" l="1"/>
  <c r="AV849" i="13" l="1"/>
  <c r="AR848" i="13"/>
  <c r="AQ849" i="13"/>
  <c r="P849" i="13" s="1"/>
  <c r="V849" i="13" l="1"/>
  <c r="Q849" i="13"/>
  <c r="U849" i="13"/>
  <c r="S849" i="13"/>
  <c r="X849" i="13"/>
  <c r="R849" i="13"/>
  <c r="W849" i="13"/>
  <c r="T849" i="13"/>
  <c r="Y849" i="13" l="1"/>
  <c r="Z849" i="13"/>
  <c r="AA849" i="13" s="1"/>
  <c r="AB849" i="13" s="1"/>
  <c r="AC849" i="13" l="1"/>
  <c r="AP849" i="13"/>
  <c r="AV850" i="13" l="1"/>
  <c r="AR849" i="13"/>
  <c r="AQ850" i="13"/>
  <c r="P850" i="13" s="1"/>
  <c r="Q850" i="13" l="1"/>
  <c r="T850" i="13"/>
  <c r="W850" i="13"/>
  <c r="R850" i="13"/>
  <c r="U850" i="13"/>
  <c r="V850" i="13"/>
  <c r="S850" i="13"/>
  <c r="X850" i="13"/>
  <c r="Y850" i="13" l="1"/>
  <c r="Z850" i="13" l="1"/>
  <c r="AA850" i="13" s="1"/>
  <c r="AB850" i="13" s="1"/>
  <c r="AC850" i="13" s="1"/>
  <c r="AP850" i="13" l="1"/>
  <c r="AV851" i="13" l="1"/>
  <c r="AR850" i="13"/>
  <c r="AQ851" i="13"/>
  <c r="P851" i="13" s="1"/>
  <c r="R851" i="13" l="1"/>
  <c r="U851" i="13"/>
  <c r="V851" i="13"/>
  <c r="Q851" i="13"/>
  <c r="T851" i="13"/>
  <c r="X851" i="13"/>
  <c r="W851" i="13"/>
  <c r="S851" i="13"/>
  <c r="Y851" i="13" l="1"/>
  <c r="Z851" i="13" l="1"/>
  <c r="AA851" i="13" s="1"/>
  <c r="AB851" i="13" s="1"/>
  <c r="AC851" i="13" l="1"/>
  <c r="AP851" i="13" s="1"/>
  <c r="AV852" i="13" l="1"/>
  <c r="AR851" i="13"/>
  <c r="AQ852" i="13"/>
  <c r="P852" i="13" s="1"/>
  <c r="U852" i="13" l="1"/>
  <c r="W852" i="13"/>
  <c r="Q852" i="13"/>
  <c r="T852" i="13"/>
  <c r="X852" i="13"/>
  <c r="R852" i="13"/>
  <c r="V852" i="13"/>
  <c r="S852" i="13"/>
  <c r="Y852" i="13" l="1"/>
  <c r="Z852" i="13"/>
  <c r="AA852" i="13" s="1"/>
  <c r="AB852" i="13" s="1"/>
  <c r="AC852" i="13" l="1"/>
  <c r="AP852" i="13" s="1"/>
  <c r="AV853" i="13" l="1"/>
  <c r="AQ853" i="13"/>
  <c r="AR852" i="13"/>
  <c r="T853" i="13" l="1"/>
  <c r="P853" i="13"/>
  <c r="Q853" i="13"/>
  <c r="V853" i="13"/>
  <c r="S853" i="13"/>
  <c r="U853" i="13"/>
  <c r="W853" i="13"/>
  <c r="R853" i="13"/>
  <c r="X853" i="13"/>
  <c r="Y853" i="13" l="1"/>
  <c r="Z853" i="13" s="1"/>
  <c r="AA853" i="13" s="1"/>
  <c r="AB853" i="13" s="1"/>
  <c r="AC853" i="13" s="1"/>
  <c r="AP853" i="13" s="1"/>
  <c r="AV854" i="13" l="1"/>
  <c r="AR853" i="13"/>
  <c r="AQ854" i="13"/>
  <c r="P854" i="13" s="1"/>
  <c r="Q854" i="13" l="1"/>
  <c r="U854" i="13"/>
  <c r="T854" i="13"/>
  <c r="X854" i="13"/>
  <c r="S854" i="13"/>
  <c r="W854" i="13"/>
  <c r="V854" i="13"/>
  <c r="R854" i="13"/>
  <c r="Y854" i="13" l="1"/>
  <c r="Z854" i="13"/>
  <c r="AA854" i="13" s="1"/>
  <c r="AB854" i="13" s="1"/>
  <c r="AC854" i="13" l="1"/>
  <c r="AP854" i="13" s="1"/>
  <c r="AV855" i="13" l="1"/>
  <c r="AR854" i="13"/>
  <c r="AQ855" i="13"/>
  <c r="P855" i="13" s="1"/>
  <c r="V855" i="13" l="1"/>
  <c r="U855" i="13"/>
  <c r="X855" i="13"/>
  <c r="W855" i="13"/>
  <c r="Q855" i="13"/>
  <c r="R855" i="13"/>
  <c r="T855" i="13"/>
  <c r="S855" i="13"/>
  <c r="Y855" i="13" l="1"/>
  <c r="Z855" i="13" l="1"/>
  <c r="AA855" i="13" s="1"/>
  <c r="AB855" i="13" s="1"/>
  <c r="AC855" i="13" s="1"/>
  <c r="AP855" i="13" s="1"/>
  <c r="AV856" i="13" l="1"/>
  <c r="AR855" i="13"/>
  <c r="AQ856" i="13"/>
  <c r="P856" i="13" s="1"/>
  <c r="X856" i="13" l="1"/>
  <c r="T856" i="13"/>
  <c r="S856" i="13"/>
  <c r="V856" i="13"/>
  <c r="R856" i="13"/>
  <c r="U856" i="13"/>
  <c r="W856" i="13"/>
  <c r="Q856" i="13"/>
  <c r="Y856" i="13" l="1"/>
  <c r="Z856" i="13" l="1"/>
  <c r="AA856" i="13" s="1"/>
  <c r="AB856" i="13" s="1"/>
  <c r="AC856" i="13" s="1"/>
  <c r="AP856" i="13" l="1"/>
  <c r="AV857" i="13" l="1"/>
  <c r="AR856" i="13"/>
  <c r="AQ857" i="13"/>
  <c r="P857" i="13" s="1"/>
  <c r="V857" i="13" l="1"/>
  <c r="T857" i="13"/>
  <c r="S857" i="13"/>
  <c r="X857" i="13"/>
  <c r="Q857" i="13"/>
  <c r="R857" i="13"/>
  <c r="U857" i="13"/>
  <c r="W857" i="13"/>
  <c r="Y857" i="13" l="1"/>
  <c r="Z857" i="13" l="1"/>
  <c r="AA857" i="13" s="1"/>
  <c r="AB857" i="13" s="1"/>
  <c r="AC857" i="13" s="1"/>
  <c r="AP857" i="13" l="1"/>
  <c r="AV858" i="13" l="1"/>
  <c r="AR857" i="13"/>
  <c r="AQ858" i="13"/>
  <c r="P858" i="13" s="1"/>
  <c r="Q858" i="13" l="1"/>
  <c r="T858" i="13"/>
  <c r="V858" i="13"/>
  <c r="R858" i="13"/>
  <c r="U858" i="13"/>
  <c r="X858" i="13"/>
  <c r="W858" i="13"/>
  <c r="S858" i="13"/>
  <c r="Y858" i="13" l="1"/>
  <c r="Z858" i="13" l="1"/>
  <c r="AA858" i="13" s="1"/>
  <c r="AB858" i="13" s="1"/>
  <c r="AC858" i="13" s="1"/>
  <c r="AP858" i="13" s="1"/>
  <c r="AR858" i="13" l="1"/>
  <c r="AV859" i="13"/>
  <c r="AQ859" i="13"/>
  <c r="P859" i="13" s="1"/>
  <c r="V859" i="13" l="1"/>
  <c r="R859" i="13"/>
  <c r="T859" i="13"/>
  <c r="W859" i="13"/>
  <c r="S859" i="13"/>
  <c r="X859" i="13"/>
  <c r="U859" i="13"/>
  <c r="Q859" i="13"/>
  <c r="Y859" i="13" l="1"/>
  <c r="Z859" i="13" s="1"/>
  <c r="AA859" i="13" s="1"/>
  <c r="AB859" i="13" s="1"/>
  <c r="AC859" i="13" s="1"/>
  <c r="AP859" i="13" s="1"/>
  <c r="AR859" i="13" l="1"/>
  <c r="AV860" i="13"/>
  <c r="AQ860" i="13"/>
  <c r="P860" i="13" s="1"/>
  <c r="W860" i="13" l="1"/>
  <c r="R860" i="13"/>
  <c r="Q860" i="13"/>
  <c r="S860" i="13"/>
  <c r="X860" i="13"/>
  <c r="T860" i="13"/>
  <c r="V860" i="13"/>
  <c r="U860" i="13"/>
  <c r="Y860" i="13" l="1"/>
  <c r="Z860" i="13" s="1"/>
  <c r="AA860" i="13" s="1"/>
  <c r="AB860" i="13" s="1"/>
  <c r="AC860" i="13" s="1"/>
  <c r="AP860" i="13" s="1"/>
  <c r="AR860" i="13" l="1"/>
  <c r="AV861" i="13"/>
  <c r="AQ861" i="13"/>
  <c r="P861" i="13" s="1"/>
  <c r="T861" i="13" l="1"/>
  <c r="X861" i="13"/>
  <c r="R861" i="13"/>
  <c r="Q861" i="13"/>
  <c r="S861" i="13"/>
  <c r="U861" i="13"/>
  <c r="W861" i="13"/>
  <c r="V861" i="13"/>
  <c r="Y861" i="13" l="1"/>
  <c r="Z861" i="13" s="1"/>
  <c r="AA861" i="13" s="1"/>
  <c r="AB861" i="13" s="1"/>
  <c r="AC861" i="13" s="1"/>
  <c r="AP861" i="13" s="1"/>
  <c r="AV862" i="13" l="1"/>
  <c r="AR861" i="13"/>
  <c r="AQ862" i="13"/>
  <c r="P862" i="13" s="1"/>
  <c r="S862" i="13" l="1"/>
  <c r="T862" i="13"/>
  <c r="Q862" i="13"/>
  <c r="X862" i="13"/>
  <c r="U862" i="13"/>
  <c r="W862" i="13"/>
  <c r="V862" i="13"/>
  <c r="R862" i="13"/>
  <c r="Y862" i="13" s="1"/>
  <c r="Z862" i="13" s="1"/>
  <c r="AA862" i="13" s="1"/>
  <c r="AB862" i="13" s="1"/>
  <c r="AC862" i="13" s="1"/>
  <c r="AP862" i="13" s="1"/>
  <c r="AR862" i="13" l="1"/>
  <c r="AV863" i="13"/>
  <c r="AQ863" i="13"/>
  <c r="P863" i="13" s="1"/>
  <c r="Q863" i="13" l="1"/>
  <c r="S863" i="13"/>
  <c r="X863" i="13"/>
  <c r="U863" i="13"/>
  <c r="R863" i="13"/>
  <c r="Y863" i="13" s="1"/>
  <c r="V863" i="13"/>
  <c r="T863" i="13"/>
  <c r="W863" i="13"/>
  <c r="Z863" i="13" l="1"/>
  <c r="AA863" i="13" s="1"/>
  <c r="AB863" i="13" s="1"/>
  <c r="AC863" i="13" s="1"/>
  <c r="AP863" i="13" s="1"/>
  <c r="AV864" i="13" l="1"/>
  <c r="AR863" i="13"/>
  <c r="AQ864" i="13"/>
  <c r="P864" i="13" s="1"/>
  <c r="Q864" i="13" l="1"/>
  <c r="S864" i="13"/>
  <c r="W864" i="13"/>
  <c r="X864" i="13"/>
  <c r="V864" i="13"/>
  <c r="R864" i="13"/>
  <c r="Y864" i="13" s="1"/>
  <c r="T864" i="13"/>
  <c r="U864" i="13"/>
  <c r="Z864" i="13" l="1"/>
  <c r="AA864" i="13" s="1"/>
  <c r="AB864" i="13" s="1"/>
  <c r="AC864" i="13" s="1"/>
  <c r="AP864" i="13" s="1"/>
  <c r="AV865" i="13" l="1"/>
  <c r="AR864" i="13"/>
  <c r="AQ865" i="13"/>
  <c r="P865" i="13" s="1"/>
  <c r="Q865" i="13" l="1"/>
  <c r="V865" i="13"/>
  <c r="R865" i="13"/>
  <c r="T865" i="13"/>
  <c r="S865" i="13"/>
  <c r="U865" i="13"/>
  <c r="W865" i="13"/>
  <c r="X865" i="13"/>
  <c r="Y865" i="13" l="1"/>
  <c r="Z865" i="13" s="1"/>
  <c r="AA865" i="13" s="1"/>
  <c r="AB865" i="13" s="1"/>
  <c r="AC865" i="13" s="1"/>
  <c r="AP865" i="13" s="1"/>
  <c r="AV866" i="13" l="1"/>
  <c r="AR865" i="13"/>
  <c r="AQ866" i="13"/>
  <c r="P866" i="13" s="1"/>
  <c r="U866" i="13" l="1"/>
  <c r="V866" i="13"/>
  <c r="Q866" i="13"/>
  <c r="R866" i="13"/>
  <c r="T866" i="13"/>
  <c r="S866" i="13"/>
  <c r="W866" i="13"/>
  <c r="X866" i="13"/>
  <c r="Y866" i="13" l="1"/>
  <c r="Z866" i="13" s="1"/>
  <c r="AA866" i="13" s="1"/>
  <c r="AB866" i="13" s="1"/>
  <c r="AC866" i="13" s="1"/>
  <c r="AP866" i="13" s="1"/>
  <c r="AV867" i="13" l="1"/>
  <c r="AR866" i="13"/>
  <c r="AQ867" i="13"/>
  <c r="P867" i="13" s="1"/>
  <c r="T867" i="13" l="1"/>
  <c r="X867" i="13"/>
  <c r="U867" i="13"/>
  <c r="S867" i="13"/>
  <c r="V867" i="13"/>
  <c r="Q867" i="13"/>
  <c r="R867" i="13"/>
  <c r="Y867" i="13" s="1"/>
  <c r="Z867" i="13" s="1"/>
  <c r="AA867" i="13" s="1"/>
  <c r="AB867" i="13" s="1"/>
  <c r="AC867" i="13" s="1"/>
  <c r="AP867" i="13" s="1"/>
  <c r="W867" i="13"/>
  <c r="AV868" i="13" l="1"/>
  <c r="AR867" i="13"/>
  <c r="AQ868" i="13"/>
  <c r="P868" i="13" s="1"/>
  <c r="S868" i="13" l="1"/>
  <c r="R868" i="13"/>
  <c r="U868" i="13"/>
  <c r="Q868" i="13"/>
  <c r="T868" i="13"/>
  <c r="X868" i="13"/>
  <c r="V868" i="13"/>
  <c r="W868" i="13"/>
  <c r="Y868" i="13" l="1"/>
  <c r="Z868" i="13"/>
  <c r="AA868" i="13" s="1"/>
  <c r="AB868" i="13" s="1"/>
  <c r="AC868" i="13" s="1"/>
  <c r="AP868" i="13" s="1"/>
  <c r="AQ869" i="13" l="1"/>
  <c r="P869" i="13" s="1"/>
  <c r="AV869" i="13"/>
  <c r="AR868" i="13"/>
  <c r="V869" i="13" l="1"/>
  <c r="W869" i="13"/>
  <c r="X869" i="13"/>
  <c r="R869" i="13"/>
  <c r="S869" i="13"/>
  <c r="U869" i="13"/>
  <c r="Q869" i="13"/>
  <c r="T869" i="13"/>
  <c r="Y869" i="13" l="1"/>
  <c r="Z869" i="13" s="1"/>
  <c r="AA869" i="13" s="1"/>
  <c r="AB869" i="13" s="1"/>
  <c r="AC869" i="13" s="1"/>
  <c r="AP869" i="13" s="1"/>
  <c r="AV870" i="13" s="1"/>
  <c r="AR869" i="13" l="1"/>
  <c r="AQ870" i="13"/>
  <c r="V870" i="13" s="1"/>
  <c r="Q870" i="13"/>
  <c r="U870" i="13"/>
  <c r="W870" i="13"/>
  <c r="T870" i="13"/>
  <c r="X870" i="13" l="1"/>
  <c r="R870" i="13"/>
  <c r="P870" i="13"/>
  <c r="S870" i="13"/>
  <c r="Y870" i="13" s="1"/>
  <c r="Z870" i="13" s="1"/>
  <c r="AA870" i="13" s="1"/>
  <c r="AB870" i="13" s="1"/>
  <c r="AC870" i="13" s="1"/>
  <c r="AP870" i="13" s="1"/>
  <c r="AV871" i="13" l="1"/>
  <c r="AQ871" i="13"/>
  <c r="P871" i="13" s="1"/>
  <c r="AR870" i="13"/>
  <c r="V871" i="13" l="1"/>
  <c r="W871" i="13"/>
  <c r="Q871" i="13"/>
  <c r="X871" i="13"/>
  <c r="S871" i="13"/>
  <c r="T871" i="13"/>
  <c r="R871" i="13"/>
  <c r="U871" i="13"/>
  <c r="Y871" i="13" l="1"/>
  <c r="Z871" i="13" s="1"/>
  <c r="AA871" i="13" s="1"/>
  <c r="AB871" i="13" s="1"/>
  <c r="AC871" i="13" s="1"/>
  <c r="AP871" i="13" s="1"/>
  <c r="AR871" i="13" l="1"/>
  <c r="AQ872" i="13"/>
  <c r="AV872" i="13"/>
  <c r="U872" i="13" l="1"/>
  <c r="P872" i="13"/>
  <c r="T872" i="13"/>
  <c r="S872" i="13"/>
  <c r="R872" i="13"/>
  <c r="Y872" i="13" s="1"/>
  <c r="Z872" i="13" s="1"/>
  <c r="AA872" i="13" s="1"/>
  <c r="AB872" i="13" s="1"/>
  <c r="AC872" i="13" s="1"/>
  <c r="Q872" i="13"/>
  <c r="W872" i="13"/>
  <c r="V872" i="13"/>
  <c r="X872" i="13"/>
  <c r="AP872" i="13" l="1"/>
  <c r="AV873" i="13" l="1"/>
  <c r="AR872" i="13"/>
  <c r="AQ873" i="13"/>
  <c r="P873" i="13" s="1"/>
  <c r="V873" i="13" l="1"/>
  <c r="X873" i="13"/>
  <c r="W873" i="13"/>
  <c r="Q873" i="13"/>
  <c r="R873" i="13"/>
  <c r="S873" i="13"/>
  <c r="T873" i="13"/>
  <c r="U873" i="13"/>
  <c r="Y873" i="13" l="1"/>
  <c r="Z873" i="13" l="1"/>
  <c r="AA873" i="13" s="1"/>
  <c r="AB873" i="13" s="1"/>
  <c r="AC873" i="13" s="1"/>
  <c r="AP873" i="13" l="1"/>
  <c r="AV874" i="13" l="1"/>
  <c r="AQ874" i="13"/>
  <c r="AR873" i="13"/>
  <c r="Q874" i="13" l="1"/>
  <c r="P874" i="13"/>
  <c r="V874" i="13"/>
  <c r="X874" i="13"/>
  <c r="U874" i="13"/>
  <c r="W874" i="13"/>
  <c r="T874" i="13"/>
  <c r="R874" i="13"/>
  <c r="S874" i="13"/>
  <c r="Y874" i="13" l="1"/>
  <c r="Z874" i="13"/>
  <c r="AA874" i="13" s="1"/>
  <c r="AB874" i="13" s="1"/>
  <c r="AC874" i="13" l="1"/>
  <c r="AP874" i="13"/>
  <c r="AV875" i="13" l="1"/>
  <c r="AR874" i="13"/>
  <c r="AQ875" i="13"/>
  <c r="P875" i="13" s="1"/>
  <c r="X875" i="13" l="1"/>
  <c r="Q875" i="13"/>
  <c r="S875" i="13"/>
  <c r="W875" i="13"/>
  <c r="U875" i="13"/>
  <c r="T875" i="13"/>
  <c r="V875" i="13"/>
  <c r="R875" i="13"/>
  <c r="Y875" i="13" l="1"/>
  <c r="Z875" i="13" l="1"/>
  <c r="AA875" i="13" s="1"/>
  <c r="AB875" i="13" s="1"/>
  <c r="AC875" i="13" s="1"/>
  <c r="AP875" i="13" l="1"/>
  <c r="AV876" i="13" l="1"/>
  <c r="AQ876" i="13"/>
  <c r="P876" i="13" s="1"/>
  <c r="AR875" i="13"/>
  <c r="U876" i="13" l="1"/>
  <c r="W876" i="13"/>
  <c r="Q876" i="13"/>
  <c r="S876" i="13"/>
  <c r="T876" i="13"/>
  <c r="X876" i="13"/>
  <c r="R876" i="13"/>
  <c r="V876" i="13"/>
  <c r="Y876" i="13" l="1"/>
  <c r="Z876" i="13" s="1"/>
  <c r="AA876" i="13" s="1"/>
  <c r="AB876" i="13" s="1"/>
  <c r="AC876" i="13" s="1"/>
  <c r="AP876" i="13" l="1"/>
  <c r="AV877" i="13" l="1"/>
  <c r="AQ877" i="13"/>
  <c r="P877" i="13" s="1"/>
  <c r="AR876" i="13"/>
  <c r="T877" i="13" l="1"/>
  <c r="X877" i="13"/>
  <c r="Q877" i="13"/>
  <c r="S877" i="13"/>
  <c r="V877" i="13"/>
  <c r="R877" i="13"/>
  <c r="U877" i="13"/>
  <c r="W877" i="13"/>
  <c r="Y877" i="13" l="1"/>
  <c r="Z877" i="13"/>
  <c r="AA877" i="13" s="1"/>
  <c r="AB877" i="13" s="1"/>
  <c r="AC877" i="13" s="1"/>
  <c r="AP877" i="13" l="1"/>
  <c r="AV878" i="13" l="1"/>
  <c r="AR877" i="13"/>
  <c r="AQ878" i="13"/>
  <c r="P878" i="13" s="1"/>
  <c r="Q878" i="13" l="1"/>
  <c r="U878" i="13"/>
  <c r="W878" i="13"/>
  <c r="T878" i="13"/>
  <c r="V878" i="13"/>
  <c r="R878" i="13"/>
  <c r="X878" i="13"/>
  <c r="S878" i="13"/>
  <c r="Y878" i="13" l="1"/>
  <c r="Z878" i="13" s="1"/>
  <c r="AA878" i="13" s="1"/>
  <c r="AB878" i="13" s="1"/>
  <c r="AC878" i="13" l="1"/>
  <c r="AP878" i="13"/>
  <c r="AV879" i="13" l="1"/>
  <c r="AR878" i="13"/>
  <c r="AQ879" i="13"/>
  <c r="P879" i="13" s="1"/>
  <c r="R879" i="13" l="1"/>
  <c r="S879" i="13"/>
  <c r="X879" i="13"/>
  <c r="T879" i="13"/>
  <c r="U879" i="13"/>
  <c r="V879" i="13"/>
  <c r="Q879" i="13"/>
  <c r="W879" i="13"/>
  <c r="Y879" i="13" l="1"/>
  <c r="Z879" i="13" l="1"/>
  <c r="AA879" i="13" s="1"/>
  <c r="AB879" i="13" s="1"/>
  <c r="AC879" i="13" s="1"/>
  <c r="AP879" i="13" l="1"/>
  <c r="AV880" i="13" l="1"/>
  <c r="AR879" i="13"/>
  <c r="AQ880" i="13"/>
  <c r="P880" i="13" s="1"/>
  <c r="S880" i="13" l="1"/>
  <c r="U880" i="13"/>
  <c r="Q880" i="13"/>
  <c r="W880" i="13"/>
  <c r="R880" i="13"/>
  <c r="X880" i="13"/>
  <c r="T880" i="13"/>
  <c r="V880" i="13"/>
  <c r="Y880" i="13" l="1"/>
  <c r="Z880" i="13" s="1"/>
  <c r="AA880" i="13" s="1"/>
  <c r="AB880" i="13" s="1"/>
  <c r="AC880" i="13" s="1"/>
  <c r="AP880" i="13" l="1"/>
  <c r="AV881" i="13" l="1"/>
  <c r="AR880" i="13"/>
  <c r="AQ881" i="13"/>
  <c r="P881" i="13" s="1"/>
  <c r="T881" i="13" l="1"/>
  <c r="X881" i="13"/>
  <c r="Q881" i="13"/>
  <c r="U881" i="13"/>
  <c r="R881" i="13"/>
  <c r="V881" i="13"/>
  <c r="W881" i="13"/>
  <c r="S881" i="13"/>
  <c r="Y881" i="13" l="1"/>
  <c r="Z881" i="13" s="1"/>
  <c r="AA881" i="13" s="1"/>
  <c r="AB881" i="13" s="1"/>
  <c r="AC881" i="13" l="1"/>
  <c r="AP881" i="13" l="1"/>
  <c r="AR881" i="13" l="1"/>
  <c r="AQ882" i="13"/>
  <c r="AV882" i="13"/>
  <c r="Q882" i="13" l="1"/>
  <c r="P882" i="13"/>
  <c r="X882" i="13"/>
  <c r="R882" i="13"/>
  <c r="T882" i="13"/>
  <c r="V882" i="13"/>
  <c r="W882" i="13"/>
  <c r="S882" i="13"/>
  <c r="U882" i="13"/>
  <c r="Y882" i="13" l="1"/>
  <c r="Z882" i="13"/>
  <c r="AA882" i="13" s="1"/>
  <c r="AB882" i="13" s="1"/>
  <c r="AC882" i="13" s="1"/>
  <c r="AP882" i="13" l="1"/>
  <c r="AR882" i="13" l="1"/>
  <c r="AQ883" i="13"/>
  <c r="AV883" i="13"/>
  <c r="R883" i="13" l="1"/>
  <c r="P883" i="13"/>
  <c r="W883" i="13"/>
  <c r="Q883" i="13"/>
  <c r="V883" i="13"/>
  <c r="T883" i="13"/>
  <c r="X883" i="13"/>
  <c r="U883" i="13"/>
  <c r="S883" i="13"/>
  <c r="Y883" i="13" s="1"/>
  <c r="Z883" i="13" l="1"/>
  <c r="AA883" i="13" s="1"/>
  <c r="AB883" i="13" s="1"/>
  <c r="AC883" i="13" s="1"/>
  <c r="AP883" i="13" l="1"/>
  <c r="AV884" i="13" l="1"/>
  <c r="AR883" i="13"/>
  <c r="AQ884" i="13"/>
  <c r="P884" i="13" s="1"/>
  <c r="V884" i="13" l="1"/>
  <c r="U884" i="13"/>
  <c r="T884" i="13"/>
  <c r="R884" i="13"/>
  <c r="W884" i="13"/>
  <c r="Q884" i="13"/>
  <c r="X884" i="13"/>
  <c r="S884" i="13"/>
  <c r="Y884" i="13" l="1"/>
  <c r="Z884" i="13" l="1"/>
  <c r="AA884" i="13" s="1"/>
  <c r="AB884" i="13" s="1"/>
  <c r="AC884" i="13" s="1"/>
  <c r="AP884" i="13" l="1"/>
  <c r="AV885" i="13" l="1"/>
  <c r="AR884" i="13"/>
  <c r="AQ885" i="13"/>
  <c r="P885" i="13" s="1"/>
  <c r="W885" i="13" l="1"/>
  <c r="Q885" i="13"/>
  <c r="S885" i="13"/>
  <c r="T885" i="13"/>
  <c r="V885" i="13"/>
  <c r="R885" i="13"/>
  <c r="X885" i="13"/>
  <c r="U885" i="13"/>
  <c r="Y885" i="13" l="1"/>
  <c r="Z885" i="13" s="1"/>
  <c r="AA885" i="13" s="1"/>
  <c r="AB885" i="13" s="1"/>
  <c r="AC885" i="13" l="1"/>
  <c r="AP885" i="13"/>
  <c r="AV886" i="13" l="1"/>
  <c r="AR885" i="13"/>
  <c r="AQ886" i="13"/>
  <c r="P886" i="13" s="1"/>
  <c r="X886" i="13" l="1"/>
  <c r="T886" i="13"/>
  <c r="R886" i="13"/>
  <c r="W886" i="13"/>
  <c r="U886" i="13"/>
  <c r="Q886" i="13"/>
  <c r="S886" i="13"/>
  <c r="V886" i="13"/>
  <c r="Y886" i="13" l="1"/>
  <c r="Z886" i="13" l="1"/>
  <c r="AA886" i="13" s="1"/>
  <c r="AB886" i="13" s="1"/>
  <c r="AC886" i="13" l="1"/>
  <c r="AP886" i="13" s="1"/>
  <c r="AV887" i="13" l="1"/>
  <c r="AR886" i="13"/>
  <c r="AQ887" i="13"/>
  <c r="S887" i="13" l="1"/>
  <c r="P887" i="13"/>
  <c r="W887" i="13"/>
  <c r="U887" i="13"/>
  <c r="Q887" i="13"/>
  <c r="R887" i="13"/>
  <c r="Y887" i="13" s="1"/>
  <c r="T887" i="13"/>
  <c r="V887" i="13"/>
  <c r="X887" i="13"/>
  <c r="Z887" i="13" l="1"/>
  <c r="AA887" i="13" s="1"/>
  <c r="AB887" i="13" s="1"/>
  <c r="AC887" i="13" s="1"/>
  <c r="AP887" i="13" l="1"/>
  <c r="AV888" i="13" l="1"/>
  <c r="AR887" i="13"/>
  <c r="AQ888" i="13"/>
  <c r="P888" i="13" s="1"/>
  <c r="R888" i="13" l="1"/>
  <c r="U888" i="13"/>
  <c r="V888" i="13"/>
  <c r="T888" i="13"/>
  <c r="W888" i="13"/>
  <c r="X888" i="13"/>
  <c r="Q888" i="13"/>
  <c r="S888" i="13"/>
  <c r="Y888" i="13" l="1"/>
  <c r="Z888" i="13" l="1"/>
  <c r="AA888" i="13" s="1"/>
  <c r="AB888" i="13" s="1"/>
  <c r="AC888" i="13" l="1"/>
  <c r="AP888" i="13" s="1"/>
  <c r="AV889" i="13" l="1"/>
  <c r="AQ889" i="13"/>
  <c r="AR888" i="13"/>
  <c r="S889" i="13"/>
  <c r="U889" i="13" l="1"/>
  <c r="P889" i="13"/>
  <c r="R889" i="13"/>
  <c r="Y889" i="13" s="1"/>
  <c r="V889" i="13"/>
  <c r="T889" i="13"/>
  <c r="Q889" i="13"/>
  <c r="W889" i="13"/>
  <c r="X889" i="13"/>
  <c r="Z889" i="13" l="1"/>
  <c r="AA889" i="13" s="1"/>
  <c r="AB889" i="13" s="1"/>
  <c r="AC889" i="13" s="1"/>
  <c r="AP889" i="13" l="1"/>
  <c r="AV890" i="13" l="1"/>
  <c r="AR889" i="13"/>
  <c r="AQ890" i="13"/>
  <c r="P890" i="13" s="1"/>
  <c r="V890" i="13" l="1"/>
  <c r="R890" i="13"/>
  <c r="S890" i="13"/>
  <c r="W890" i="13"/>
  <c r="T890" i="13"/>
  <c r="Q890" i="13"/>
  <c r="X890" i="13"/>
  <c r="U890" i="13"/>
  <c r="Y890" i="13" l="1"/>
  <c r="Z890" i="13" l="1"/>
  <c r="AA890" i="13" s="1"/>
  <c r="AB890" i="13" s="1"/>
  <c r="AC890" i="13" s="1"/>
  <c r="AP890" i="13" l="1"/>
  <c r="AV891" i="13" l="1"/>
  <c r="AR890" i="13"/>
  <c r="AQ891" i="13"/>
  <c r="P891" i="13" s="1"/>
  <c r="V891" i="13" l="1"/>
  <c r="Q891" i="13"/>
  <c r="U891" i="13"/>
  <c r="W891" i="13"/>
  <c r="X891" i="13"/>
  <c r="T891" i="13"/>
  <c r="R891" i="13"/>
  <c r="S891" i="13"/>
  <c r="Y891" i="13" l="1"/>
  <c r="Z891" i="13" l="1"/>
  <c r="AA891" i="13" s="1"/>
  <c r="AB891" i="13" s="1"/>
  <c r="AC891" i="13" s="1"/>
  <c r="AP891" i="13" l="1"/>
  <c r="AV892" i="13" l="1"/>
  <c r="AR891" i="13"/>
  <c r="AQ892" i="13"/>
  <c r="P892" i="13" s="1"/>
  <c r="V892" i="13" l="1"/>
  <c r="U892" i="13"/>
  <c r="T892" i="13"/>
  <c r="W892" i="13"/>
  <c r="Q892" i="13"/>
  <c r="S892" i="13"/>
  <c r="X892" i="13"/>
  <c r="R892" i="13"/>
  <c r="Y892" i="13" l="1"/>
  <c r="Z892" i="13" l="1"/>
  <c r="AA892" i="13" s="1"/>
  <c r="AB892" i="13" s="1"/>
  <c r="AC892" i="13" s="1"/>
  <c r="AP892" i="13" s="1"/>
  <c r="AR892" i="13" l="1"/>
  <c r="AV893" i="13"/>
  <c r="AQ893" i="13"/>
  <c r="P893" i="13" s="1"/>
  <c r="X893" i="13" l="1"/>
  <c r="T893" i="13"/>
  <c r="U893" i="13"/>
  <c r="Q893" i="13"/>
  <c r="S893" i="13"/>
  <c r="R893" i="13"/>
  <c r="Y893" i="13" s="1"/>
  <c r="Z893" i="13" s="1"/>
  <c r="AA893" i="13" s="1"/>
  <c r="AB893" i="13" s="1"/>
  <c r="AC893" i="13" s="1"/>
  <c r="AP893" i="13" s="1"/>
  <c r="AR893" i="13" s="1"/>
  <c r="V893" i="13"/>
  <c r="W893" i="13"/>
  <c r="AV894" i="13" l="1"/>
  <c r="AQ894" i="13"/>
  <c r="P894" i="13" s="1"/>
  <c r="R894" i="13" l="1"/>
  <c r="X894" i="13"/>
  <c r="U894" i="13"/>
  <c r="V894" i="13"/>
  <c r="Q894" i="13"/>
  <c r="T894" i="13"/>
  <c r="W894" i="13"/>
  <c r="S894" i="13"/>
  <c r="Y894" i="13" l="1"/>
  <c r="Z894" i="13" l="1"/>
  <c r="AA894" i="13" s="1"/>
  <c r="AB894" i="13" s="1"/>
  <c r="AC894" i="13"/>
  <c r="AP894" i="13" s="1"/>
  <c r="AR894" i="13" l="1"/>
  <c r="AQ895" i="13"/>
  <c r="P895" i="13" s="1"/>
  <c r="AV895" i="13"/>
  <c r="X895" i="13" l="1"/>
  <c r="Q895" i="13"/>
  <c r="W895" i="13"/>
  <c r="S895" i="13"/>
  <c r="U895" i="13"/>
  <c r="V895" i="13"/>
  <c r="T895" i="13"/>
  <c r="R895" i="13"/>
  <c r="Y895" i="13" s="1"/>
  <c r="Z895" i="13" s="1"/>
  <c r="AA895" i="13" s="1"/>
  <c r="AB895" i="13" s="1"/>
  <c r="AC895" i="13" s="1"/>
  <c r="AP895" i="13" s="1"/>
  <c r="AR895" i="13" s="1"/>
  <c r="AV896" i="13" l="1"/>
  <c r="AQ896" i="13"/>
  <c r="P896" i="13" s="1"/>
  <c r="X896" i="13" l="1"/>
  <c r="S896" i="13"/>
  <c r="Q896" i="13"/>
  <c r="W896" i="13"/>
  <c r="R896" i="13"/>
  <c r="Y896" i="13" s="1"/>
  <c r="T896" i="13"/>
  <c r="V896" i="13"/>
  <c r="U896" i="13"/>
  <c r="Z896" i="13" l="1"/>
  <c r="AA896" i="13" s="1"/>
  <c r="AB896" i="13" s="1"/>
  <c r="AC896" i="13" s="1"/>
  <c r="AP896" i="13" s="1"/>
  <c r="AV897" i="13" l="1"/>
  <c r="AR896" i="13"/>
  <c r="AQ897" i="13"/>
  <c r="P897" i="13" s="1"/>
  <c r="T897" i="13" l="1"/>
  <c r="U897" i="13"/>
  <c r="V897" i="13"/>
  <c r="Q897" i="13"/>
  <c r="R897" i="13"/>
  <c r="S897" i="13"/>
  <c r="W897" i="13"/>
  <c r="X897" i="13"/>
  <c r="Y897" i="13" l="1"/>
  <c r="Z897" i="13" s="1"/>
  <c r="AA897" i="13" s="1"/>
  <c r="AB897" i="13" s="1"/>
  <c r="AC897" i="13" s="1"/>
  <c r="AP897" i="13" s="1"/>
  <c r="AV898" i="13" s="1"/>
  <c r="AQ898" i="13" l="1"/>
  <c r="P898" i="13" s="1"/>
  <c r="AR897" i="13"/>
  <c r="S898" i="13"/>
  <c r="V898" i="13"/>
  <c r="R898" i="13"/>
  <c r="Y898" i="13" s="1"/>
  <c r="T898" i="13"/>
  <c r="W898" i="13"/>
  <c r="Q898" i="13"/>
  <c r="U898" i="13"/>
  <c r="X898" i="13"/>
  <c r="Z898" i="13" l="1"/>
  <c r="AA898" i="13" s="1"/>
  <c r="AB898" i="13" s="1"/>
  <c r="AC898" i="13" s="1"/>
  <c r="AP898" i="13" s="1"/>
  <c r="AV899" i="13" l="1"/>
  <c r="AR898" i="13"/>
  <c r="AQ899" i="13"/>
  <c r="P899" i="13" s="1"/>
  <c r="S899" i="13" l="1"/>
  <c r="W899" i="13"/>
  <c r="Q899" i="13"/>
  <c r="V899" i="13"/>
  <c r="X899" i="13"/>
  <c r="R899" i="13"/>
  <c r="Y899" i="13" s="1"/>
  <c r="T899" i="13"/>
  <c r="U899" i="13"/>
  <c r="Z899" i="13" l="1"/>
  <c r="AA899" i="13" s="1"/>
  <c r="AB899" i="13" s="1"/>
  <c r="AC899" i="13" s="1"/>
  <c r="AP899" i="13" s="1"/>
  <c r="AV900" i="13" s="1"/>
  <c r="AQ900" i="13" l="1"/>
  <c r="P900" i="13" s="1"/>
  <c r="AR899" i="13"/>
  <c r="U900" i="13"/>
  <c r="V900" i="13"/>
  <c r="X900" i="13"/>
  <c r="Q900" i="13"/>
  <c r="T900" i="13"/>
  <c r="W900" i="13"/>
  <c r="R900" i="13"/>
  <c r="S900" i="13"/>
  <c r="Y900" i="13" l="1"/>
  <c r="Z900" i="13" s="1"/>
  <c r="AA900" i="13" s="1"/>
  <c r="AB900" i="13" s="1"/>
  <c r="AC900" i="13" s="1"/>
  <c r="AP900" i="13" s="1"/>
  <c r="AV901" i="13" s="1"/>
  <c r="AQ901" i="13" l="1"/>
  <c r="P901" i="13" s="1"/>
  <c r="AR900" i="13"/>
  <c r="X901" i="13"/>
  <c r="V901" i="13"/>
  <c r="U901" i="13"/>
  <c r="R901" i="13"/>
  <c r="W901" i="13"/>
  <c r="T901" i="13"/>
  <c r="Q901" i="13"/>
  <c r="S901" i="13"/>
  <c r="Y901" i="13" l="1"/>
  <c r="Z901" i="13" s="1"/>
  <c r="AA901" i="13" s="1"/>
  <c r="AB901" i="13" s="1"/>
  <c r="AC901" i="13" s="1"/>
  <c r="AP901" i="13" s="1"/>
  <c r="AV902" i="13" l="1"/>
  <c r="AR901" i="13"/>
  <c r="AQ902" i="13"/>
  <c r="V902" i="13" l="1"/>
  <c r="P902" i="13"/>
  <c r="T902" i="13"/>
  <c r="W902" i="13"/>
  <c r="X902" i="13"/>
  <c r="S902" i="13"/>
  <c r="U902" i="13"/>
  <c r="R902" i="13"/>
  <c r="Q902" i="13"/>
  <c r="Y902" i="13" l="1"/>
  <c r="Z902" i="13"/>
  <c r="AA902" i="13" s="1"/>
  <c r="AB902" i="13" s="1"/>
  <c r="AC902" i="13" l="1"/>
  <c r="AP902" i="13" s="1"/>
  <c r="AV903" i="13" l="1"/>
  <c r="AR902" i="13"/>
  <c r="AQ903" i="13"/>
  <c r="W903" i="13" l="1"/>
  <c r="P903" i="13"/>
  <c r="V903" i="13"/>
  <c r="S903" i="13"/>
  <c r="Q903" i="13"/>
  <c r="R903" i="13"/>
  <c r="T903" i="13"/>
  <c r="X903" i="13"/>
  <c r="U903" i="13"/>
  <c r="Y903" i="13" l="1"/>
  <c r="Z903" i="13" l="1"/>
  <c r="AA903" i="13" s="1"/>
  <c r="AB903" i="13" s="1"/>
  <c r="AC903" i="13" s="1"/>
  <c r="AP903" i="13" s="1"/>
  <c r="AV904" i="13" l="1"/>
  <c r="AQ904" i="13"/>
  <c r="P904" i="13" s="1"/>
  <c r="AR903" i="13"/>
  <c r="T904" i="13" l="1"/>
  <c r="V904" i="13"/>
  <c r="W904" i="13"/>
  <c r="X904" i="13"/>
  <c r="S904" i="13"/>
  <c r="U904" i="13"/>
  <c r="R904" i="13"/>
  <c r="Q904" i="13"/>
  <c r="Y904" i="13" l="1"/>
  <c r="Z904" i="13"/>
  <c r="AA904" i="13" s="1"/>
  <c r="AB904" i="13" s="1"/>
  <c r="AC904" i="13" s="1"/>
  <c r="AP904" i="13" l="1"/>
  <c r="AV905" i="13" l="1"/>
  <c r="AR904" i="13"/>
  <c r="AQ905" i="13"/>
  <c r="P905" i="13" s="1"/>
  <c r="X905" i="13" l="1"/>
  <c r="V905" i="13"/>
  <c r="W905" i="13"/>
  <c r="Q905" i="13"/>
  <c r="R905" i="13"/>
  <c r="U905" i="13"/>
  <c r="S905" i="13"/>
  <c r="T905" i="13"/>
  <c r="Y905" i="13" l="1"/>
  <c r="Z905" i="13" l="1"/>
  <c r="AA905" i="13" s="1"/>
  <c r="AB905" i="13" s="1"/>
  <c r="AC905" i="13" s="1"/>
  <c r="AP905" i="13" l="1"/>
  <c r="AV906" i="13" l="1"/>
  <c r="AR905" i="13"/>
  <c r="AQ906" i="13"/>
  <c r="U906" i="13" l="1"/>
  <c r="P906" i="13"/>
  <c r="Q906" i="13"/>
  <c r="V906" i="13"/>
  <c r="R906" i="13"/>
  <c r="X906" i="13"/>
  <c r="W906" i="13"/>
  <c r="T906" i="13"/>
  <c r="S906" i="13"/>
  <c r="Y906" i="13" l="1"/>
  <c r="Z906" i="13"/>
  <c r="AA906" i="13" s="1"/>
  <c r="AB906" i="13" s="1"/>
  <c r="AC906" i="13" s="1"/>
  <c r="AP906" i="13" l="1"/>
  <c r="AV907" i="13" l="1"/>
  <c r="AQ907" i="13"/>
  <c r="AR906" i="13"/>
  <c r="R907" i="13" l="1"/>
  <c r="P907" i="13"/>
  <c r="V907" i="13"/>
  <c r="U907" i="13"/>
  <c r="W907" i="13"/>
  <c r="X907" i="13"/>
  <c r="T907" i="13"/>
  <c r="Q907" i="13"/>
  <c r="S907" i="13"/>
  <c r="Y907" i="13" s="1"/>
  <c r="Z907" i="13" l="1"/>
  <c r="AA907" i="13" s="1"/>
  <c r="AB907" i="13" s="1"/>
  <c r="AC907" i="13" s="1"/>
  <c r="AP907" i="13" l="1"/>
  <c r="AV908" i="13" l="1"/>
  <c r="AQ908" i="13"/>
  <c r="P908" i="13" s="1"/>
  <c r="AR907" i="13"/>
  <c r="R908" i="13" l="1"/>
  <c r="X908" i="13"/>
  <c r="S908" i="13"/>
  <c r="Y908" i="13" s="1"/>
  <c r="T908" i="13"/>
  <c r="Q908" i="13"/>
  <c r="V908" i="13"/>
  <c r="U908" i="13"/>
  <c r="W908" i="13"/>
  <c r="Z908" i="13" l="1"/>
  <c r="AA908" i="13" s="1"/>
  <c r="AB908" i="13" s="1"/>
  <c r="AC908" i="13" l="1"/>
  <c r="AP908" i="13" s="1"/>
  <c r="AV909" i="13" l="1"/>
  <c r="AR908" i="13"/>
  <c r="AQ909" i="13"/>
  <c r="AR945" i="13"/>
  <c r="U909" i="13" l="1"/>
  <c r="P909" i="13"/>
  <c r="V909" i="13"/>
  <c r="R909" i="13"/>
  <c r="X909" i="13"/>
  <c r="S909" i="13"/>
  <c r="Q909" i="13"/>
  <c r="T909" i="13"/>
  <c r="W909" i="13"/>
  <c r="Y909" i="13" l="1"/>
  <c r="Z909" i="13" s="1"/>
  <c r="AA909" i="13" s="1"/>
  <c r="AB909" i="13" s="1"/>
  <c r="AC909" i="13" l="1"/>
  <c r="AP909" i="13" l="1"/>
  <c r="AV910" i="13" l="1"/>
  <c r="AR909" i="13"/>
  <c r="AQ910" i="13"/>
  <c r="X910" i="13" l="1"/>
  <c r="P910" i="13"/>
  <c r="S910" i="13"/>
  <c r="W910" i="13"/>
  <c r="U910" i="13"/>
  <c r="T910" i="13"/>
  <c r="V910" i="13"/>
  <c r="Q910" i="13"/>
  <c r="R910" i="13"/>
  <c r="Y910" i="13" l="1"/>
  <c r="Z910" i="13"/>
  <c r="AA910" i="13" s="1"/>
  <c r="AB910" i="13" s="1"/>
  <c r="AC910" i="13" s="1"/>
  <c r="AP910" i="13" s="1"/>
  <c r="AQ911" i="13" l="1"/>
  <c r="AR910" i="13"/>
  <c r="AV911" i="13"/>
  <c r="R911" i="13" l="1"/>
  <c r="P911" i="13"/>
  <c r="T911" i="13"/>
  <c r="X911" i="13"/>
  <c r="S911" i="13"/>
  <c r="Y911" i="13" s="1"/>
  <c r="W911" i="13"/>
  <c r="V911" i="13"/>
  <c r="Q911" i="13"/>
  <c r="U911" i="13"/>
  <c r="Z911" i="13" l="1"/>
  <c r="AA911" i="13" s="1"/>
  <c r="AB911" i="13" s="1"/>
  <c r="AC911" i="13" s="1"/>
  <c r="AP911" i="13" l="1"/>
  <c r="AQ912" i="13" l="1"/>
  <c r="U912" i="13"/>
  <c r="T912" i="13"/>
  <c r="AV912" i="13"/>
  <c r="AR911" i="13"/>
  <c r="V912" i="13" l="1"/>
  <c r="P912" i="13"/>
  <c r="R912" i="13"/>
  <c r="W912" i="13"/>
  <c r="Q912" i="13"/>
  <c r="X912" i="13"/>
  <c r="S912" i="13"/>
  <c r="Y912" i="13" s="1"/>
  <c r="Z912" i="13" s="1"/>
  <c r="AA912" i="13" s="1"/>
  <c r="AB912" i="13" s="1"/>
  <c r="AC912" i="13" s="1"/>
  <c r="AP912" i="13" l="1"/>
  <c r="AV913" i="13" l="1"/>
  <c r="AQ913" i="13"/>
  <c r="AR912" i="13"/>
  <c r="S913" i="13" l="1"/>
  <c r="P913" i="13"/>
  <c r="R913" i="13"/>
  <c r="Y913" i="13" s="1"/>
  <c r="Q913" i="13"/>
  <c r="W913" i="13"/>
  <c r="V913" i="13"/>
  <c r="U913" i="13"/>
  <c r="X913" i="13"/>
  <c r="T913" i="13"/>
  <c r="Z913" i="13" l="1"/>
  <c r="AA913" i="13" s="1"/>
  <c r="AB913" i="13" s="1"/>
  <c r="AC913" i="13" s="1"/>
  <c r="AP913" i="13" l="1"/>
  <c r="AR913" i="13" s="1"/>
  <c r="AQ914" i="13" l="1"/>
  <c r="P914" i="13" s="1"/>
  <c r="AV914" i="13"/>
  <c r="W914" i="13"/>
  <c r="V914" i="13"/>
  <c r="X914" i="13"/>
  <c r="Q914" i="13"/>
  <c r="R914" i="13"/>
  <c r="T914" i="13"/>
  <c r="U914" i="13"/>
  <c r="S914" i="13" l="1"/>
  <c r="Y914" i="13"/>
  <c r="Z914" i="13" l="1"/>
  <c r="AA914" i="13" s="1"/>
  <c r="AB914" i="13" s="1"/>
  <c r="AC914" i="13" s="1"/>
  <c r="AP914" i="13" l="1"/>
  <c r="AV915" i="13" l="1"/>
  <c r="AQ915" i="13"/>
  <c r="AR914" i="13"/>
  <c r="R915" i="13" l="1"/>
  <c r="P915" i="13"/>
  <c r="Q915" i="13"/>
  <c r="W915" i="13"/>
  <c r="V915" i="13"/>
  <c r="X915" i="13"/>
  <c r="U915" i="13"/>
  <c r="T915" i="13"/>
  <c r="S915" i="13"/>
  <c r="Y915" i="13" s="1"/>
  <c r="Z915" i="13" l="1"/>
  <c r="AA915" i="13" s="1"/>
  <c r="AB915" i="13" s="1"/>
  <c r="AC915" i="13" l="1"/>
  <c r="AP915" i="13" s="1"/>
  <c r="AV916" i="13" l="1"/>
  <c r="AR915" i="13"/>
  <c r="AQ916" i="13"/>
  <c r="R916" i="13" l="1"/>
  <c r="P916" i="13"/>
  <c r="X916" i="13"/>
  <c r="Q916" i="13"/>
  <c r="S916" i="13"/>
  <c r="Y916" i="13" s="1"/>
  <c r="W916" i="13"/>
  <c r="T916" i="13"/>
  <c r="U916" i="13"/>
  <c r="V916" i="13"/>
  <c r="Z916" i="13" l="1"/>
  <c r="AA916" i="13" s="1"/>
  <c r="AB916" i="13" s="1"/>
  <c r="AC916" i="13" s="1"/>
  <c r="AP916" i="13" l="1"/>
  <c r="AR916" i="13" l="1"/>
  <c r="AQ917" i="13"/>
  <c r="P917" i="13" s="1"/>
  <c r="AV917" i="13"/>
  <c r="S917" i="13" l="1"/>
  <c r="V917" i="13"/>
  <c r="W917" i="13"/>
  <c r="T917" i="13"/>
  <c r="U917" i="13"/>
  <c r="X917" i="13"/>
  <c r="Q917" i="13"/>
  <c r="R917" i="13"/>
  <c r="Y917" i="13" s="1"/>
  <c r="Z917" i="13" l="1"/>
  <c r="AA917" i="13" s="1"/>
  <c r="AB917" i="13" s="1"/>
  <c r="AC917" i="13" s="1"/>
  <c r="AP917" i="13" s="1"/>
  <c r="AV918" i="13" l="1"/>
  <c r="AQ918" i="13"/>
  <c r="AR917" i="13"/>
  <c r="Q918" i="13" l="1"/>
  <c r="P918" i="13"/>
  <c r="T918" i="13"/>
  <c r="V918" i="13"/>
  <c r="S918" i="13"/>
  <c r="X918" i="13"/>
  <c r="W918" i="13"/>
  <c r="U918" i="13"/>
  <c r="R918" i="13"/>
  <c r="Y918" i="13" l="1"/>
  <c r="Z918" i="13" s="1"/>
  <c r="AA918" i="13" s="1"/>
  <c r="AB918" i="13" s="1"/>
  <c r="AC918" i="13" s="1"/>
  <c r="AP918" i="13" l="1"/>
  <c r="AR918" i="13" l="1"/>
  <c r="AV919" i="13"/>
  <c r="AQ919" i="13"/>
  <c r="S919" i="13" l="1"/>
  <c r="P919" i="13"/>
  <c r="U919" i="13"/>
  <c r="R919" i="13"/>
  <c r="Y919" i="13" s="1"/>
  <c r="T919" i="13"/>
  <c r="V919" i="13"/>
  <c r="W919" i="13"/>
  <c r="Q919" i="13"/>
  <c r="X919" i="13"/>
  <c r="Z919" i="13" l="1"/>
  <c r="AA919" i="13" s="1"/>
  <c r="AB919" i="13" s="1"/>
  <c r="AC919" i="13" s="1"/>
  <c r="AP919" i="13" l="1"/>
  <c r="AR919" i="13" l="1"/>
  <c r="AQ920" i="13"/>
  <c r="AV920" i="13"/>
  <c r="V920" i="13" l="1"/>
  <c r="P920" i="13"/>
  <c r="W920" i="13"/>
  <c r="U920" i="13"/>
  <c r="X920" i="13"/>
  <c r="Q920" i="13"/>
  <c r="R920" i="13"/>
  <c r="S920" i="13"/>
  <c r="T920" i="13"/>
  <c r="Y920" i="13" l="1"/>
  <c r="Z920" i="13" s="1"/>
  <c r="AA920" i="13" s="1"/>
  <c r="AB920" i="13" s="1"/>
  <c r="AC920" i="13" s="1"/>
  <c r="AP920" i="13" l="1"/>
  <c r="AR920" i="13" s="1"/>
  <c r="AQ921" i="13" l="1"/>
  <c r="AV921" i="13"/>
  <c r="S921" i="13"/>
  <c r="U921" i="13"/>
  <c r="Q921" i="13"/>
  <c r="V921" i="13"/>
  <c r="X921" i="13"/>
  <c r="W921" i="13"/>
  <c r="T921" i="13"/>
  <c r="R921" i="13" l="1"/>
  <c r="Y921" i="13" s="1"/>
  <c r="Z921" i="13" s="1"/>
  <c r="AA921" i="13" s="1"/>
  <c r="AB921" i="13" s="1"/>
  <c r="P921" i="13"/>
  <c r="AC921" i="13" l="1"/>
  <c r="AP921" i="13"/>
  <c r="AQ922" i="13" l="1"/>
  <c r="AV922" i="13"/>
  <c r="AR921" i="13"/>
  <c r="Q922" i="13" l="1"/>
  <c r="P922" i="13"/>
  <c r="U922" i="13"/>
  <c r="T922" i="13"/>
  <c r="R922" i="13"/>
  <c r="S922" i="13"/>
  <c r="W922" i="13"/>
  <c r="V922" i="13"/>
  <c r="X922" i="13"/>
  <c r="Y922" i="13" l="1"/>
  <c r="Z922" i="13" s="1"/>
  <c r="AA922" i="13" s="1"/>
  <c r="AB922" i="13" s="1"/>
  <c r="AC922" i="13" s="1"/>
  <c r="AP922" i="13" l="1"/>
  <c r="AR922" i="13" l="1"/>
  <c r="AQ923" i="13"/>
  <c r="AV923" i="13"/>
  <c r="T923" i="13" l="1"/>
  <c r="P923" i="13"/>
  <c r="V923" i="13"/>
  <c r="X923" i="13"/>
  <c r="R923" i="13"/>
  <c r="Q923" i="13"/>
  <c r="U923" i="13"/>
  <c r="S923" i="13"/>
  <c r="W923" i="13"/>
  <c r="Y923" i="13" l="1"/>
  <c r="Z923" i="13"/>
  <c r="AA923" i="13" s="1"/>
  <c r="AB923" i="13" s="1"/>
  <c r="AC923" i="13" s="1"/>
  <c r="AP923" i="13" l="1"/>
  <c r="AV924" i="13" l="1"/>
  <c r="AQ924" i="13"/>
  <c r="AR923" i="13"/>
  <c r="V924" i="13" l="1"/>
  <c r="P924" i="13"/>
  <c r="S924" i="13"/>
  <c r="R924" i="13"/>
  <c r="W924" i="13"/>
  <c r="X924" i="13"/>
  <c r="U924" i="13"/>
  <c r="Q924" i="13"/>
  <c r="T924" i="13"/>
  <c r="Y924" i="13" l="1"/>
  <c r="Z924" i="13" s="1"/>
  <c r="AA924" i="13" s="1"/>
  <c r="AB924" i="13" s="1"/>
  <c r="AC924" i="13" l="1"/>
  <c r="AP924" i="13"/>
  <c r="AV925" i="13" l="1"/>
  <c r="AR924" i="13"/>
  <c r="AQ925" i="13"/>
  <c r="P925" i="13" s="1"/>
  <c r="Q925" i="13" l="1"/>
  <c r="V925" i="13"/>
  <c r="T925" i="13"/>
  <c r="R925" i="13"/>
  <c r="U925" i="13"/>
  <c r="X925" i="13"/>
  <c r="S925" i="13"/>
  <c r="W925" i="13"/>
  <c r="AR968" i="13"/>
  <c r="Y925" i="13" l="1"/>
  <c r="Z925" i="13" s="1"/>
  <c r="AA925" i="13" s="1"/>
  <c r="AB925" i="13" s="1"/>
  <c r="AC925" i="13" s="1"/>
  <c r="AP925" i="13" s="1"/>
  <c r="AR925" i="13" l="1"/>
  <c r="AV926" i="13"/>
  <c r="AQ926" i="13"/>
  <c r="P926" i="13" s="1"/>
  <c r="W926" i="13" l="1"/>
  <c r="V926" i="13"/>
  <c r="X926" i="13"/>
  <c r="Q926" i="13"/>
  <c r="T926" i="13"/>
  <c r="R926" i="13"/>
  <c r="U926" i="13"/>
  <c r="S926" i="13"/>
  <c r="Y926" i="13" l="1"/>
  <c r="Z926" i="13" s="1"/>
  <c r="AA926" i="13" s="1"/>
  <c r="AB926" i="13" s="1"/>
  <c r="AC926" i="13" s="1"/>
  <c r="AP926" i="13" s="1"/>
  <c r="AR926" i="13" l="1"/>
  <c r="AV927" i="13"/>
  <c r="AQ927" i="13"/>
  <c r="P927" i="13" s="1"/>
  <c r="V927" i="13" l="1"/>
  <c r="T927" i="13"/>
  <c r="R927" i="13"/>
  <c r="S927" i="13"/>
  <c r="Q927" i="13"/>
  <c r="X927" i="13"/>
  <c r="U927" i="13"/>
  <c r="W927" i="13"/>
  <c r="Y927" i="13" l="1"/>
  <c r="Z927" i="13" s="1"/>
  <c r="AA927" i="13" s="1"/>
  <c r="AB927" i="13" s="1"/>
  <c r="AC927" i="13" s="1"/>
  <c r="AP927" i="13" s="1"/>
  <c r="AV928" i="13" s="1"/>
  <c r="AR927" i="13" l="1"/>
  <c r="AQ928" i="13"/>
  <c r="P928" i="13" l="1"/>
  <c r="Q928" i="13"/>
  <c r="V928" i="13"/>
  <c r="S928" i="13"/>
  <c r="W928" i="13"/>
  <c r="R928" i="13"/>
  <c r="Y928" i="13" s="1"/>
  <c r="T928" i="13"/>
  <c r="U928" i="13"/>
  <c r="X928" i="13"/>
  <c r="Z928" i="13" l="1"/>
  <c r="AA928" i="13" s="1"/>
  <c r="AB928" i="13" s="1"/>
  <c r="AC928" i="13" s="1"/>
  <c r="AP928" i="13" s="1"/>
  <c r="AV929" i="13" l="1"/>
  <c r="AR928" i="13"/>
  <c r="AQ929" i="13"/>
  <c r="P929" i="13" l="1"/>
  <c r="R929" i="13"/>
  <c r="Q929" i="13"/>
  <c r="V929" i="13"/>
  <c r="S929" i="13"/>
  <c r="X929" i="13"/>
  <c r="U929" i="13"/>
  <c r="W929" i="13"/>
  <c r="T929" i="13"/>
  <c r="Y929" i="13" l="1"/>
  <c r="Z929" i="13" s="1"/>
  <c r="AA929" i="13" s="1"/>
  <c r="AB929" i="13" s="1"/>
  <c r="AC929" i="13" s="1"/>
  <c r="AP929" i="13" s="1"/>
  <c r="AV930" i="13" s="1"/>
  <c r="AQ930" i="13" l="1"/>
  <c r="AR929" i="13"/>
  <c r="P930" i="13" l="1"/>
  <c r="W930" i="13"/>
  <c r="U930" i="13"/>
  <c r="R930" i="13"/>
  <c r="V930" i="13"/>
  <c r="T930" i="13"/>
  <c r="S930" i="13"/>
  <c r="X930" i="13"/>
  <c r="Q930" i="13"/>
  <c r="Y930" i="13" l="1"/>
  <c r="Z930" i="13" s="1"/>
  <c r="AA930" i="13" s="1"/>
  <c r="AB930" i="13" s="1"/>
  <c r="AC930" i="13" s="1"/>
  <c r="AP930" i="13" s="1"/>
  <c r="AR930" i="13" l="1"/>
  <c r="AQ931" i="13"/>
  <c r="AV931" i="13"/>
  <c r="P931" i="13" l="1"/>
  <c r="R931" i="13"/>
  <c r="T931" i="13"/>
  <c r="S931" i="13"/>
  <c r="X931" i="13"/>
  <c r="Q931" i="13"/>
  <c r="U931" i="13"/>
  <c r="V931" i="13"/>
  <c r="W931" i="13"/>
  <c r="Y931" i="13" l="1"/>
  <c r="Z931" i="13" s="1"/>
  <c r="AA931" i="13" s="1"/>
  <c r="AB931" i="13" s="1"/>
  <c r="AC931" i="13" s="1"/>
  <c r="AP931" i="13" s="1"/>
  <c r="AR931" i="13" l="1"/>
  <c r="AQ932" i="13"/>
  <c r="AV932" i="13"/>
  <c r="P932" i="13" l="1"/>
  <c r="U932" i="13"/>
  <c r="T932" i="13"/>
  <c r="X932" i="13"/>
  <c r="Q932" i="13"/>
  <c r="W932" i="13"/>
  <c r="V932" i="13"/>
  <c r="R932" i="13"/>
  <c r="Y932" i="13" s="1"/>
  <c r="Z932" i="13" s="1"/>
  <c r="AA932" i="13" s="1"/>
  <c r="AB932" i="13" s="1"/>
  <c r="AC932" i="13" s="1"/>
  <c r="AP932" i="13" s="1"/>
  <c r="AR932" i="13" s="1"/>
  <c r="S932" i="13"/>
  <c r="AV933" i="13" l="1"/>
  <c r="AQ933" i="13"/>
  <c r="P933" i="13" s="1"/>
  <c r="U933" i="13"/>
  <c r="T933" i="13"/>
  <c r="V933" i="13"/>
  <c r="R933" i="13"/>
  <c r="X933" i="13"/>
  <c r="Q933" i="13" l="1"/>
  <c r="S933" i="13"/>
  <c r="W933" i="13"/>
  <c r="Y933" i="13"/>
  <c r="Z933" i="13" s="1"/>
  <c r="AA933" i="13" s="1"/>
  <c r="AB933" i="13" s="1"/>
  <c r="AC933" i="13" s="1"/>
  <c r="AP933" i="13" s="1"/>
  <c r="AR933" i="13" s="1"/>
  <c r="AV934" i="13" l="1"/>
  <c r="AQ934" i="13"/>
  <c r="P934" i="13" s="1"/>
  <c r="T934" i="13"/>
  <c r="R934" i="13"/>
  <c r="S934" i="13"/>
  <c r="X934" i="13"/>
  <c r="U934" i="13"/>
  <c r="Q934" i="13" l="1"/>
  <c r="W934" i="13"/>
  <c r="V934" i="13"/>
  <c r="Y934" i="13"/>
  <c r="Z934" i="13" s="1"/>
  <c r="AA934" i="13" s="1"/>
  <c r="AB934" i="13" s="1"/>
  <c r="AC934" i="13" s="1"/>
  <c r="AP934" i="13" s="1"/>
  <c r="AR934" i="13" l="1"/>
  <c r="AV935" i="13"/>
  <c r="AQ935" i="13"/>
  <c r="P935" i="13" s="1"/>
  <c r="R935" i="13" l="1"/>
  <c r="Q935" i="13"/>
  <c r="V935" i="13"/>
  <c r="U935" i="13"/>
  <c r="S935" i="13"/>
  <c r="T935" i="13"/>
  <c r="W935" i="13"/>
  <c r="X935" i="13"/>
  <c r="Y935" i="13" l="1"/>
  <c r="Z935" i="13" s="1"/>
  <c r="AA935" i="13" s="1"/>
  <c r="AB935" i="13" s="1"/>
  <c r="AC935" i="13" s="1"/>
  <c r="AP935" i="13" s="1"/>
  <c r="AR935" i="13" l="1"/>
  <c r="AV936" i="13"/>
  <c r="AQ936" i="13"/>
  <c r="P936" i="13" s="1"/>
  <c r="B13" i="33" l="1"/>
  <c r="B86" i="33"/>
  <c r="B60" i="33"/>
  <c r="B96" i="33"/>
  <c r="B85" i="33"/>
  <c r="B7" i="33"/>
  <c r="B100" i="33"/>
  <c r="B15" i="33"/>
  <c r="B72" i="33"/>
  <c r="B84" i="33"/>
  <c r="B57" i="33"/>
  <c r="B78" i="33"/>
  <c r="B35" i="33"/>
  <c r="B64" i="33"/>
  <c r="B93" i="33"/>
  <c r="B47" i="33"/>
  <c r="B80" i="33"/>
  <c r="B11" i="33"/>
  <c r="B44" i="33"/>
  <c r="B9" i="33"/>
  <c r="B21" i="33"/>
  <c r="B10" i="33"/>
  <c r="B97" i="33"/>
  <c r="B91" i="33"/>
  <c r="B98" i="33"/>
  <c r="B89" i="33"/>
  <c r="B77" i="33"/>
  <c r="B37" i="33"/>
  <c r="B4" i="33"/>
  <c r="B6" i="33"/>
  <c r="B92" i="33"/>
  <c r="B61" i="33"/>
  <c r="B34" i="33"/>
  <c r="S936" i="13"/>
  <c r="U936" i="13"/>
  <c r="X936" i="13"/>
  <c r="T936" i="13"/>
  <c r="W936" i="13"/>
  <c r="V936" i="13"/>
  <c r="R936" i="13"/>
  <c r="Q936" i="13"/>
  <c r="B90" i="33" l="1"/>
  <c r="B51" i="33"/>
  <c r="B33" i="33"/>
  <c r="B71" i="33"/>
  <c r="B41" i="33"/>
  <c r="B52" i="33"/>
  <c r="B103" i="33"/>
  <c r="B3" i="33"/>
  <c r="B24" i="33"/>
  <c r="B65" i="33"/>
  <c r="Y936" i="13"/>
  <c r="B19" i="33"/>
  <c r="B8" i="33"/>
  <c r="B53" i="33"/>
  <c r="B68" i="33"/>
  <c r="B62" i="33"/>
  <c r="B70" i="33"/>
  <c r="B25" i="33"/>
  <c r="B67" i="33"/>
  <c r="B38" i="33"/>
  <c r="B42" i="33"/>
  <c r="B75" i="33"/>
  <c r="B56" i="33"/>
  <c r="Z936" i="13"/>
  <c r="AA936" i="13" s="1"/>
  <c r="AB936" i="13" s="1"/>
  <c r="AC936" i="13" s="1"/>
  <c r="AP936" i="13" s="1"/>
  <c r="B55" i="33"/>
  <c r="B82" i="33"/>
  <c r="B88" i="33"/>
  <c r="B102" i="33"/>
  <c r="B46" i="33"/>
  <c r="B12" i="33"/>
  <c r="B32" i="33"/>
  <c r="B54" i="33"/>
  <c r="B50" i="33"/>
  <c r="B87" i="33"/>
  <c r="B49" i="33"/>
  <c r="B69" i="33"/>
  <c r="B5" i="33"/>
  <c r="B31" i="33"/>
  <c r="B99" i="33"/>
  <c r="B58" i="33"/>
  <c r="B101" i="33"/>
  <c r="B66" i="33"/>
  <c r="B27" i="33"/>
  <c r="B14" i="33"/>
  <c r="B29" i="33"/>
  <c r="B95" i="33"/>
  <c r="B28" i="33"/>
  <c r="B16" i="33"/>
  <c r="B104" i="33"/>
  <c r="B30" i="33"/>
  <c r="B20" i="33"/>
  <c r="B18" i="33"/>
  <c r="B59" i="33"/>
  <c r="B39" i="33"/>
  <c r="B79" i="33"/>
  <c r="B23" i="33"/>
  <c r="B22" i="33"/>
  <c r="B73" i="33"/>
  <c r="B94" i="33"/>
  <c r="B74" i="33"/>
  <c r="B81" i="33"/>
  <c r="B76" i="33"/>
  <c r="B63" i="33"/>
  <c r="B26" i="33"/>
  <c r="B48" i="33"/>
  <c r="B40" i="33"/>
  <c r="B17" i="33"/>
  <c r="B43" i="33"/>
  <c r="B83" i="33"/>
  <c r="B45" i="33"/>
  <c r="B36" i="33"/>
  <c r="AR936" i="13" l="1"/>
  <c r="AV937" i="13"/>
  <c r="AQ937" i="13"/>
  <c r="P937" i="13" l="1"/>
  <c r="W937" i="13"/>
  <c r="X937" i="13"/>
  <c r="T937" i="13"/>
  <c r="U937" i="13"/>
  <c r="Q937" i="13"/>
  <c r="V937" i="13"/>
  <c r="R937" i="13"/>
  <c r="Y937" i="13" s="1"/>
  <c r="S937" i="13"/>
  <c r="Z937" i="13" l="1"/>
  <c r="AA937" i="13" s="1"/>
  <c r="AB937" i="13" s="1"/>
  <c r="AC937" i="13" s="1"/>
  <c r="AP937" i="13" s="1"/>
  <c r="AR937" i="13" l="1"/>
  <c r="AV938" i="13"/>
  <c r="AQ938" i="13"/>
  <c r="P938" i="13" l="1"/>
  <c r="U938" i="13"/>
  <c r="R938" i="13"/>
  <c r="Q938" i="13"/>
  <c r="S938" i="13"/>
  <c r="X938" i="13"/>
  <c r="T938" i="13"/>
  <c r="V938" i="13"/>
  <c r="W938" i="13"/>
  <c r="Y938" i="13" l="1"/>
  <c r="Z938" i="13" s="1"/>
  <c r="AA938" i="13" s="1"/>
  <c r="AB938" i="13" s="1"/>
  <c r="AC938" i="13" s="1"/>
  <c r="AP938" i="13" s="1"/>
  <c r="AR938" i="13" l="1"/>
  <c r="AQ939" i="13"/>
  <c r="AV939" i="13"/>
  <c r="P939" i="13" l="1"/>
  <c r="T939" i="13"/>
  <c r="Q939" i="13"/>
  <c r="U939" i="13"/>
  <c r="R939" i="13"/>
  <c r="Y939" i="13" s="1"/>
  <c r="Z939" i="13" s="1"/>
  <c r="AA939" i="13" s="1"/>
  <c r="AB939" i="13" s="1"/>
  <c r="AC939" i="13" s="1"/>
  <c r="AP939" i="13" s="1"/>
  <c r="AR939" i="13" s="1"/>
  <c r="V939" i="13"/>
  <c r="W939" i="13"/>
  <c r="X939" i="13"/>
  <c r="S939" i="13"/>
  <c r="AQ940" i="13" l="1"/>
  <c r="AV940" i="13"/>
  <c r="P940" i="13" l="1"/>
  <c r="S940" i="13"/>
  <c r="V940" i="13"/>
  <c r="X940" i="13"/>
  <c r="T940" i="13"/>
  <c r="W940" i="13"/>
  <c r="R940" i="13"/>
  <c r="Y940" i="13" s="1"/>
  <c r="U940" i="13"/>
  <c r="Q940" i="13"/>
  <c r="Z940" i="13" l="1"/>
  <c r="AA940" i="13" s="1"/>
  <c r="AB940" i="13" s="1"/>
  <c r="AC940" i="13" s="1"/>
  <c r="AP940" i="13" s="1"/>
  <c r="AR940" i="13" s="1"/>
  <c r="AV941" i="13" l="1"/>
  <c r="AQ941" i="13"/>
  <c r="W941" i="13" s="1"/>
  <c r="U941" i="13"/>
  <c r="R941" i="13"/>
  <c r="V941" i="13"/>
  <c r="T941" i="13" l="1"/>
  <c r="X941" i="13"/>
  <c r="S941" i="13"/>
  <c r="Y941" i="13" s="1"/>
  <c r="Z941" i="13" s="1"/>
  <c r="AA941" i="13" s="1"/>
  <c r="AB941" i="13" s="1"/>
  <c r="AC941" i="13" s="1"/>
  <c r="AP941" i="13" s="1"/>
  <c r="Q941" i="13"/>
  <c r="P941" i="13"/>
  <c r="AR941" i="13" l="1"/>
  <c r="AQ942" i="13"/>
  <c r="Q942" i="13" s="1"/>
  <c r="AV942" i="13"/>
  <c r="P942" i="13"/>
  <c r="R942" i="13"/>
  <c r="X942" i="13"/>
  <c r="T942" i="13"/>
  <c r="S942" i="13"/>
  <c r="V942" i="13"/>
  <c r="W942" i="13"/>
  <c r="U942" i="13"/>
  <c r="Y942" i="13" l="1"/>
  <c r="Z942" i="13" s="1"/>
  <c r="AA942" i="13" s="1"/>
  <c r="AB942" i="13" s="1"/>
  <c r="AC942" i="13" s="1"/>
  <c r="AP942" i="13" s="1"/>
  <c r="AR942" i="13" l="1"/>
  <c r="AV943" i="13"/>
  <c r="AQ943" i="13"/>
  <c r="P943" i="13" l="1"/>
  <c r="Q943" i="13"/>
  <c r="T943" i="13"/>
  <c r="V943" i="13"/>
  <c r="W943" i="13"/>
  <c r="R943" i="13"/>
  <c r="S943" i="13"/>
  <c r="U943" i="13"/>
  <c r="X943" i="13"/>
  <c r="Y943" i="13" l="1"/>
  <c r="Z943" i="13" s="1"/>
  <c r="AA943" i="13" s="1"/>
  <c r="AB943" i="13" s="1"/>
  <c r="AC943" i="13" s="1"/>
  <c r="AP943" i="13" s="1"/>
  <c r="AR943" i="13" l="1"/>
  <c r="AV944" i="13"/>
  <c r="AQ944" i="13"/>
  <c r="P944" i="13" l="1"/>
  <c r="X944" i="13"/>
  <c r="U944" i="13"/>
  <c r="W944" i="13"/>
  <c r="R944" i="13"/>
  <c r="S944" i="13"/>
  <c r="T944" i="13"/>
  <c r="Q944" i="13"/>
  <c r="V944" i="13"/>
  <c r="Y944" i="13" l="1"/>
  <c r="Z944" i="13" s="1"/>
  <c r="AA944" i="13" s="1"/>
  <c r="AB944" i="13" s="1"/>
  <c r="AC944" i="13" s="1"/>
  <c r="AP944" i="13" s="1"/>
  <c r="AR944" i="13" l="1"/>
  <c r="AR952" i="13" s="1"/>
  <c r="AR988" i="13" s="1"/>
  <c r="AV945" i="13"/>
  <c r="AV946" i="13" s="1"/>
  <c r="AV947" i="13" s="1"/>
  <c r="AV948" i="13" s="1"/>
  <c r="AV949" i="13" s="1"/>
  <c r="AV950" i="13" s="1"/>
  <c r="AV951" i="13" s="1"/>
  <c r="AV952" i="13" s="1"/>
  <c r="AV953" i="13" s="1"/>
  <c r="AV954" i="13" s="1"/>
  <c r="AV955" i="13" s="1"/>
  <c r="AV956" i="13" s="1"/>
  <c r="AV957" i="13" s="1"/>
  <c r="AV958" i="13" s="1"/>
  <c r="AV959" i="13" s="1"/>
  <c r="AV960" i="13" s="1"/>
  <c r="AV961" i="13" s="1"/>
  <c r="AV962" i="13" s="1"/>
  <c r="AV963" i="13" s="1"/>
  <c r="AV964" i="13" s="1"/>
  <c r="AV965" i="13" s="1"/>
  <c r="AV966" i="13" s="1"/>
  <c r="AV967" i="13" s="1"/>
  <c r="AV968" i="13" s="1"/>
  <c r="AQ945" i="13"/>
  <c r="AV969" i="13" l="1"/>
  <c r="AV970" i="13" s="1"/>
  <c r="AV971" i="13" s="1"/>
  <c r="AV972" i="13" s="1"/>
  <c r="AV973" i="13" s="1"/>
  <c r="AV974" i="13" s="1"/>
  <c r="AV975" i="13" s="1"/>
  <c r="AV976" i="13" s="1"/>
  <c r="AV977" i="13" s="1"/>
  <c r="AV978" i="13" s="1"/>
  <c r="AV979" i="13" s="1"/>
  <c r="AV980" i="13" s="1"/>
  <c r="AV981" i="13" s="1"/>
  <c r="AV982" i="13" s="1"/>
  <c r="AV983" i="13" s="1"/>
  <c r="AV984" i="13" s="1"/>
  <c r="AV985" i="13" s="1"/>
  <c r="AV986" i="13" s="1"/>
  <c r="AV987" i="13" s="1"/>
  <c r="AV988" i="13" s="1"/>
  <c r="P945" i="13"/>
  <c r="V945" i="13"/>
  <c r="T945" i="13"/>
  <c r="AQ946" i="13"/>
  <c r="U945" i="13"/>
  <c r="W945" i="13"/>
  <c r="R945" i="13"/>
  <c r="Q945" i="13"/>
  <c r="S945" i="13"/>
  <c r="X945" i="13"/>
  <c r="Y945" i="13" l="1"/>
  <c r="Z945" i="13" s="1"/>
  <c r="AA945" i="13" s="1"/>
  <c r="AB945" i="13" s="1"/>
  <c r="AC945" i="13" s="1"/>
  <c r="P946" i="13"/>
  <c r="W946" i="13"/>
  <c r="X946" i="13"/>
  <c r="T946" i="13"/>
  <c r="V946" i="13"/>
  <c r="S946" i="13"/>
  <c r="R946" i="13"/>
  <c r="Y946" i="13" s="1"/>
  <c r="U946" i="13"/>
  <c r="Q946" i="13"/>
  <c r="AQ947" i="13"/>
  <c r="Z946" i="13" l="1"/>
  <c r="AA946" i="13" s="1"/>
  <c r="AB946" i="13" s="1"/>
  <c r="AC946" i="13" s="1"/>
  <c r="P947" i="13"/>
  <c r="X947" i="13"/>
  <c r="R947" i="13"/>
  <c r="Y947" i="13" s="1"/>
  <c r="W947" i="13"/>
  <c r="T947" i="13"/>
  <c r="V947" i="13"/>
  <c r="Q947" i="13"/>
  <c r="AQ948" i="13"/>
  <c r="S947" i="13"/>
  <c r="U947" i="13"/>
  <c r="Z947" i="13" l="1"/>
  <c r="AA947" i="13" s="1"/>
  <c r="AB947" i="13" s="1"/>
  <c r="AC947" i="13" s="1"/>
  <c r="P948" i="13"/>
  <c r="X948" i="13"/>
  <c r="S948" i="13"/>
  <c r="W948" i="13"/>
  <c r="AQ949" i="13"/>
  <c r="Q948" i="13"/>
  <c r="T948" i="13"/>
  <c r="R948" i="13"/>
  <c r="U948" i="13"/>
  <c r="V948" i="13"/>
  <c r="Y948" i="13" l="1"/>
  <c r="P949" i="13"/>
  <c r="X949" i="13"/>
  <c r="V949" i="13"/>
  <c r="R949" i="13"/>
  <c r="U949" i="13"/>
  <c r="W949" i="13"/>
  <c r="AQ950" i="13"/>
  <c r="S949" i="13"/>
  <c r="T949" i="13"/>
  <c r="Q949" i="13"/>
  <c r="Z948" i="13"/>
  <c r="AA948" i="13" s="1"/>
  <c r="AB948" i="13" s="1"/>
  <c r="AC948" i="13" s="1"/>
  <c r="P950" i="13" l="1"/>
  <c r="V950" i="13"/>
  <c r="Q950" i="13"/>
  <c r="S950" i="13"/>
  <c r="R950" i="13"/>
  <c r="Y950" i="13" s="1"/>
  <c r="W950" i="13"/>
  <c r="T950" i="13"/>
  <c r="AQ951" i="13"/>
  <c r="U950" i="13"/>
  <c r="X950" i="13"/>
  <c r="Y949" i="13"/>
  <c r="Z949" i="13" s="1"/>
  <c r="AA949" i="13" s="1"/>
  <c r="AB949" i="13" s="1"/>
  <c r="AC949" i="13" s="1"/>
  <c r="Z950" i="13" l="1"/>
  <c r="AA950" i="13" s="1"/>
  <c r="AB950" i="13" s="1"/>
  <c r="AC950" i="13" s="1"/>
  <c r="P951" i="13"/>
  <c r="V951" i="13"/>
  <c r="U951" i="13"/>
  <c r="S951" i="13"/>
  <c r="T951" i="13"/>
  <c r="X951" i="13"/>
  <c r="AQ952" i="13"/>
  <c r="W951" i="13"/>
  <c r="R951" i="13"/>
  <c r="Q951" i="13"/>
  <c r="P952" i="13" l="1"/>
  <c r="U952" i="13"/>
  <c r="T952" i="13"/>
  <c r="Q952" i="13"/>
  <c r="AQ953" i="13"/>
  <c r="R952" i="13"/>
  <c r="Y952" i="13" s="1"/>
  <c r="Z952" i="13" s="1"/>
  <c r="AA952" i="13" s="1"/>
  <c r="AB952" i="13" s="1"/>
  <c r="AC952" i="13" s="1"/>
  <c r="V952" i="13"/>
  <c r="W952" i="13"/>
  <c r="X952" i="13"/>
  <c r="S952" i="13"/>
  <c r="Y951" i="13"/>
  <c r="Z951" i="13" s="1"/>
  <c r="AA951" i="13" s="1"/>
  <c r="AB951" i="13" s="1"/>
  <c r="AC951" i="13" s="1"/>
  <c r="P953" i="13" l="1"/>
  <c r="Q953" i="13"/>
  <c r="AQ954" i="13"/>
  <c r="R953" i="13"/>
  <c r="S953" i="13"/>
  <c r="V953" i="13"/>
  <c r="U953" i="13"/>
  <c r="W953" i="13"/>
  <c r="T953" i="13"/>
  <c r="X953" i="13"/>
  <c r="Y953" i="13" l="1"/>
  <c r="Z953" i="13" s="1"/>
  <c r="AA953" i="13" s="1"/>
  <c r="AB953" i="13" s="1"/>
  <c r="AC953" i="13" s="1"/>
  <c r="P954" i="13"/>
  <c r="V954" i="13"/>
  <c r="T954" i="13"/>
  <c r="Q954" i="13"/>
  <c r="R954" i="13"/>
  <c r="Y954" i="13" s="1"/>
  <c r="Z954" i="13" s="1"/>
  <c r="AA954" i="13" s="1"/>
  <c r="AB954" i="13" s="1"/>
  <c r="AC954" i="13" s="1"/>
  <c r="W954" i="13"/>
  <c r="AQ955" i="13"/>
  <c r="X954" i="13"/>
  <c r="S954" i="13"/>
  <c r="U954" i="13"/>
  <c r="P955" i="13" l="1"/>
  <c r="W955" i="13"/>
  <c r="Q955" i="13"/>
  <c r="AQ956" i="13"/>
  <c r="R955" i="13"/>
  <c r="U955" i="13"/>
  <c r="S955" i="13"/>
  <c r="V955" i="13"/>
  <c r="X955" i="13"/>
  <c r="T955" i="13"/>
  <c r="Y955" i="13" l="1"/>
  <c r="Z955" i="13" s="1"/>
  <c r="AA955" i="13" s="1"/>
  <c r="AB955" i="13" s="1"/>
  <c r="AC955" i="13" s="1"/>
  <c r="P956" i="13"/>
  <c r="W956" i="13"/>
  <c r="AQ957" i="13"/>
  <c r="S956" i="13"/>
  <c r="X956" i="13"/>
  <c r="Q956" i="13"/>
  <c r="V956" i="13"/>
  <c r="T956" i="13"/>
  <c r="U956" i="13"/>
  <c r="R956" i="13"/>
  <c r="P957" i="13" l="1"/>
  <c r="W957" i="13"/>
  <c r="T957" i="13"/>
  <c r="V957" i="13"/>
  <c r="AQ958" i="13"/>
  <c r="U957" i="13"/>
  <c r="R957" i="13"/>
  <c r="S957" i="13"/>
  <c r="X957" i="13"/>
  <c r="Q957" i="13"/>
  <c r="Y956" i="13"/>
  <c r="Z956" i="13" s="1"/>
  <c r="AA956" i="13" s="1"/>
  <c r="AB956" i="13" s="1"/>
  <c r="AC956" i="13" s="1"/>
  <c r="Y957" i="13" l="1"/>
  <c r="Z957" i="13" s="1"/>
  <c r="AA957" i="13" s="1"/>
  <c r="AB957" i="13" s="1"/>
  <c r="AC957" i="13" s="1"/>
  <c r="P958" i="13"/>
  <c r="X958" i="13"/>
  <c r="Q958" i="13"/>
  <c r="R958" i="13"/>
  <c r="Y958" i="13" s="1"/>
  <c r="W958" i="13"/>
  <c r="U958" i="13"/>
  <c r="V958" i="13"/>
  <c r="T958" i="13"/>
  <c r="S958" i="13"/>
  <c r="AQ959" i="13"/>
  <c r="Z958" i="13" l="1"/>
  <c r="AA958" i="13" s="1"/>
  <c r="AB958" i="13" s="1"/>
  <c r="AC958" i="13" s="1"/>
  <c r="P959" i="13"/>
  <c r="R959" i="13"/>
  <c r="X959" i="13"/>
  <c r="U959" i="13"/>
  <c r="AQ960" i="13"/>
  <c r="T959" i="13"/>
  <c r="S959" i="13"/>
  <c r="W959" i="13"/>
  <c r="Q959" i="13"/>
  <c r="V959" i="13"/>
  <c r="P960" i="13" l="1"/>
  <c r="V960" i="13"/>
  <c r="X960" i="13"/>
  <c r="Q960" i="13"/>
  <c r="W960" i="13"/>
  <c r="AQ961" i="13"/>
  <c r="U960" i="13"/>
  <c r="R960" i="13"/>
  <c r="Y960" i="13" s="1"/>
  <c r="Z960" i="13" s="1"/>
  <c r="AA960" i="13" s="1"/>
  <c r="AB960" i="13" s="1"/>
  <c r="AC960" i="13" s="1"/>
  <c r="T960" i="13"/>
  <c r="S960" i="13"/>
  <c r="Y959" i="13"/>
  <c r="Z959" i="13" s="1"/>
  <c r="AA959" i="13" s="1"/>
  <c r="AB959" i="13" s="1"/>
  <c r="AC959" i="13" s="1"/>
  <c r="P961" i="13" l="1"/>
  <c r="Q961" i="13"/>
  <c r="T961" i="13"/>
  <c r="W961" i="13"/>
  <c r="AQ962" i="13"/>
  <c r="S961" i="13"/>
  <c r="U961" i="13"/>
  <c r="R961" i="13"/>
  <c r="X961" i="13"/>
  <c r="V961" i="13"/>
  <c r="Y961" i="13" l="1"/>
  <c r="Z961" i="13" s="1"/>
  <c r="AA961" i="13" s="1"/>
  <c r="AB961" i="13" s="1"/>
  <c r="AC961" i="13" s="1"/>
  <c r="P962" i="13"/>
  <c r="V962" i="13"/>
  <c r="U962" i="13"/>
  <c r="AQ963" i="13"/>
  <c r="T962" i="13"/>
  <c r="X962" i="13"/>
  <c r="Q962" i="13"/>
  <c r="S962" i="13"/>
  <c r="R962" i="13"/>
  <c r="W962" i="13"/>
  <c r="Y962" i="13" l="1"/>
  <c r="Z962" i="13" s="1"/>
  <c r="AA962" i="13" s="1"/>
  <c r="AB962" i="13" s="1"/>
  <c r="AC962" i="13" s="1"/>
  <c r="P963" i="13"/>
  <c r="X963" i="13"/>
  <c r="Q963" i="13"/>
  <c r="R963" i="13"/>
  <c r="S963" i="13"/>
  <c r="AQ964" i="13"/>
  <c r="U963" i="13"/>
  <c r="W963" i="13"/>
  <c r="T963" i="13"/>
  <c r="V963" i="13"/>
  <c r="P964" i="13" l="1"/>
  <c r="S964" i="13"/>
  <c r="W964" i="13"/>
  <c r="V964" i="13"/>
  <c r="AQ965" i="13"/>
  <c r="Q964" i="13"/>
  <c r="U964" i="13"/>
  <c r="T964" i="13"/>
  <c r="R964" i="13"/>
  <c r="X964" i="13"/>
  <c r="Y963" i="13"/>
  <c r="Z963" i="13" s="1"/>
  <c r="AA963" i="13" s="1"/>
  <c r="AB963" i="13" s="1"/>
  <c r="AC963" i="13" s="1"/>
  <c r="Y964" i="13" l="1"/>
  <c r="P965" i="13"/>
  <c r="R965" i="13"/>
  <c r="W965" i="13"/>
  <c r="X965" i="13"/>
  <c r="Q965" i="13"/>
  <c r="S965" i="13"/>
  <c r="AQ966" i="13"/>
  <c r="V965" i="13"/>
  <c r="U965" i="13"/>
  <c r="T965" i="13"/>
  <c r="Z964" i="13"/>
  <c r="AA964" i="13" s="1"/>
  <c r="AB964" i="13" s="1"/>
  <c r="AC964" i="13" s="1"/>
  <c r="P966" i="13" l="1"/>
  <c r="T966" i="13"/>
  <c r="S966" i="13"/>
  <c r="AQ967" i="13"/>
  <c r="X966" i="13"/>
  <c r="Q966" i="13"/>
  <c r="W966" i="13"/>
  <c r="V966" i="13"/>
  <c r="U966" i="13"/>
  <c r="R966" i="13"/>
  <c r="Y965" i="13"/>
  <c r="Z965" i="13" s="1"/>
  <c r="AA965" i="13" s="1"/>
  <c r="AB965" i="13" s="1"/>
  <c r="AC965" i="13" s="1"/>
  <c r="P967" i="13" l="1"/>
  <c r="W967" i="13"/>
  <c r="AQ968" i="13"/>
  <c r="X967" i="13"/>
  <c r="T967" i="13"/>
  <c r="Q967" i="13"/>
  <c r="R967" i="13"/>
  <c r="Y967" i="13" s="1"/>
  <c r="Z967" i="13" s="1"/>
  <c r="AA967" i="13" s="1"/>
  <c r="AB967" i="13" s="1"/>
  <c r="AC967" i="13" s="1"/>
  <c r="V967" i="13"/>
  <c r="S967" i="13"/>
  <c r="U967" i="13"/>
  <c r="Y966" i="13"/>
  <c r="Z966" i="13" s="1"/>
  <c r="AA966" i="13" s="1"/>
  <c r="AB966" i="13" s="1"/>
  <c r="AC966" i="13" s="1"/>
  <c r="AQ969" i="13" l="1"/>
  <c r="I114" i="38"/>
  <c r="I112" i="38"/>
  <c r="I119" i="38"/>
  <c r="I121" i="38"/>
  <c r="I110" i="38"/>
  <c r="AQ970" i="13"/>
  <c r="P968" i="13"/>
  <c r="P969" i="13" s="1"/>
  <c r="V968" i="13"/>
  <c r="V969" i="13" s="1"/>
  <c r="S968" i="13"/>
  <c r="S969" i="13" s="1"/>
  <c r="X968" i="13"/>
  <c r="X969" i="13" s="1"/>
  <c r="Q968" i="13"/>
  <c r="Q969" i="13" s="1"/>
  <c r="W968" i="13"/>
  <c r="W969" i="13" s="1"/>
  <c r="T968" i="13"/>
  <c r="T969" i="13" s="1"/>
  <c r="R968" i="13"/>
  <c r="R969" i="13" s="1"/>
  <c r="U968" i="13"/>
  <c r="U969" i="13" s="1"/>
  <c r="M116" i="38" l="1"/>
  <c r="M109" i="38"/>
  <c r="I113" i="38"/>
  <c r="M118" i="38"/>
  <c r="M122" i="38"/>
  <c r="M114" i="38"/>
  <c r="I122" i="38"/>
  <c r="I118" i="38"/>
  <c r="M120" i="38"/>
  <c r="M115" i="38"/>
  <c r="M113" i="38"/>
  <c r="I120" i="38"/>
  <c r="I117" i="38"/>
  <c r="M110" i="38"/>
  <c r="I116" i="38"/>
  <c r="I111" i="38"/>
  <c r="M111" i="38"/>
  <c r="M121" i="38"/>
  <c r="I115" i="38"/>
  <c r="M112" i="38"/>
  <c r="M119" i="38"/>
  <c r="I109" i="38"/>
  <c r="M117" i="38"/>
  <c r="Y969" i="13"/>
  <c r="Z969" i="13" s="1"/>
  <c r="AA969" i="13" s="1"/>
  <c r="AB969" i="13" s="1"/>
  <c r="AC969" i="13" s="1"/>
  <c r="X970" i="13"/>
  <c r="P970" i="13"/>
  <c r="Q970" i="13"/>
  <c r="T970" i="13"/>
  <c r="W970" i="13"/>
  <c r="R970" i="13"/>
  <c r="Y970" i="13" s="1"/>
  <c r="U970" i="13"/>
  <c r="S970" i="13"/>
  <c r="V970" i="13"/>
  <c r="AQ971" i="13"/>
  <c r="Y968" i="13"/>
  <c r="Z968" i="13" s="1"/>
  <c r="AA968" i="13" s="1"/>
  <c r="AB968" i="13" s="1"/>
  <c r="AC968" i="13" s="1"/>
  <c r="I101" i="38"/>
  <c r="M63" i="38"/>
  <c r="J59" i="33"/>
  <c r="M107" i="38"/>
  <c r="J103" i="33"/>
  <c r="I38" i="38"/>
  <c r="J22" i="33"/>
  <c r="M26" i="38"/>
  <c r="M40" i="38"/>
  <c r="J36" i="33"/>
  <c r="I20" i="38"/>
  <c r="M60" i="38"/>
  <c r="J56" i="33"/>
  <c r="I39" i="38"/>
  <c r="M18" i="38"/>
  <c r="J14" i="33"/>
  <c r="M74" i="38"/>
  <c r="J70" i="33"/>
  <c r="I22" i="38"/>
  <c r="I103" i="38"/>
  <c r="M82" i="38"/>
  <c r="J78" i="33"/>
  <c r="I43" i="38"/>
  <c r="J30" i="33"/>
  <c r="M34" i="38"/>
  <c r="M99" i="38"/>
  <c r="J95" i="33"/>
  <c r="I93" i="38"/>
  <c r="J15" i="33"/>
  <c r="M19" i="38"/>
  <c r="J9" i="33"/>
  <c r="M13" i="38"/>
  <c r="I46" i="38"/>
  <c r="J23" i="33"/>
  <c r="M27" i="38"/>
  <c r="I104" i="38"/>
  <c r="M42" i="38"/>
  <c r="J38" i="33"/>
  <c r="I74" i="38"/>
  <c r="J31" i="33"/>
  <c r="M35" i="38"/>
  <c r="J29" i="33"/>
  <c r="M33" i="38"/>
  <c r="M39" i="38"/>
  <c r="J35" i="33"/>
  <c r="M36" i="38"/>
  <c r="J32" i="33"/>
  <c r="I36" i="38"/>
  <c r="J27" i="33"/>
  <c r="M31" i="38"/>
  <c r="I47" i="38"/>
  <c r="J67" i="33"/>
  <c r="M71" i="38"/>
  <c r="J84" i="33"/>
  <c r="M88" i="38"/>
  <c r="I34" i="38"/>
  <c r="M45" i="38"/>
  <c r="J41" i="33"/>
  <c r="J18" i="33"/>
  <c r="M22" i="38"/>
  <c r="I88" i="38"/>
  <c r="I41" i="38"/>
  <c r="J10" i="33"/>
  <c r="M14" i="38"/>
  <c r="I57" i="38"/>
  <c r="M38" i="38"/>
  <c r="J34" i="33"/>
  <c r="M20" i="38"/>
  <c r="J16" i="33"/>
  <c r="M56" i="38"/>
  <c r="J52" i="33"/>
  <c r="M65" i="38"/>
  <c r="J61" i="33"/>
  <c r="M94" i="38"/>
  <c r="J90" i="33"/>
  <c r="J20" i="33"/>
  <c r="M24" i="38"/>
  <c r="M54" i="38"/>
  <c r="J50" i="33"/>
  <c r="I27" i="38"/>
  <c r="I67" i="38"/>
  <c r="M8" i="38"/>
  <c r="J4" i="33"/>
  <c r="J17" i="33"/>
  <c r="M21" i="38"/>
  <c r="J13" i="33"/>
  <c r="M17" i="38"/>
  <c r="J6" i="33"/>
  <c r="M10" i="38"/>
  <c r="I75" i="38"/>
  <c r="M37" i="38"/>
  <c r="J33" i="33"/>
  <c r="J47" i="33"/>
  <c r="M51" i="38"/>
  <c r="I106" i="38"/>
  <c r="I81" i="38"/>
  <c r="J40" i="33"/>
  <c r="M44" i="38"/>
  <c r="I64" i="38"/>
  <c r="M62" i="38"/>
  <c r="J58" i="33"/>
  <c r="M57" i="38"/>
  <c r="J53" i="33"/>
  <c r="I107" i="38"/>
  <c r="I30" i="38"/>
  <c r="I37" i="38"/>
  <c r="M104" i="38"/>
  <c r="J100" i="33"/>
  <c r="I60" i="38"/>
  <c r="M97" i="38"/>
  <c r="J93" i="33"/>
  <c r="J46" i="33"/>
  <c r="M50" i="38"/>
  <c r="M84" i="38"/>
  <c r="J80" i="33"/>
  <c r="I98" i="38"/>
  <c r="I50" i="38"/>
  <c r="I18" i="38"/>
  <c r="J11" i="33"/>
  <c r="M15" i="38"/>
  <c r="I102" i="38"/>
  <c r="I99" i="38"/>
  <c r="M48" i="38"/>
  <c r="J44" i="33"/>
  <c r="M96" i="38"/>
  <c r="J92" i="33"/>
  <c r="M76" i="38"/>
  <c r="J72" i="33"/>
  <c r="M66" i="38"/>
  <c r="J62" i="33"/>
  <c r="J28" i="33"/>
  <c r="M32" i="38"/>
  <c r="I77" i="38"/>
  <c r="I53" i="38"/>
  <c r="I85" i="38"/>
  <c r="M68" i="38"/>
  <c r="J64" i="33"/>
  <c r="J89" i="33"/>
  <c r="M93" i="38"/>
  <c r="I69" i="38"/>
  <c r="M49" i="38"/>
  <c r="J45" i="33"/>
  <c r="I45" i="38"/>
  <c r="I44" i="38"/>
  <c r="J60" i="33"/>
  <c r="M64" i="38"/>
  <c r="M70" i="38"/>
  <c r="J66" i="33"/>
  <c r="I62" i="38"/>
  <c r="I100" i="38"/>
  <c r="I32" i="38"/>
  <c r="I89" i="38"/>
  <c r="M101" i="38"/>
  <c r="J97" i="33"/>
  <c r="G5" i="38"/>
  <c r="I7" i="38"/>
  <c r="I24" i="38"/>
  <c r="I65" i="38"/>
  <c r="M98" i="38"/>
  <c r="J94" i="33"/>
  <c r="M61" i="38"/>
  <c r="J57" i="33"/>
  <c r="I28" i="38"/>
  <c r="I14" i="38"/>
  <c r="M7" i="38"/>
  <c r="B6" i="41"/>
  <c r="J5" i="38"/>
  <c r="H5" i="38"/>
  <c r="M103" i="38"/>
  <c r="J99" i="33"/>
  <c r="I79" i="38"/>
  <c r="M73" i="38"/>
  <c r="J69" i="33"/>
  <c r="M72" i="38"/>
  <c r="J68" i="33"/>
  <c r="I66" i="38"/>
  <c r="I17" i="38"/>
  <c r="M83" i="38"/>
  <c r="J79" i="33"/>
  <c r="I29" i="38"/>
  <c r="I72" i="38"/>
  <c r="I52" i="38"/>
  <c r="I94" i="38"/>
  <c r="I42" i="38"/>
  <c r="M75" i="38"/>
  <c r="J71" i="33"/>
  <c r="J26" i="33"/>
  <c r="M30" i="38"/>
  <c r="I26" i="38"/>
  <c r="J21" i="33"/>
  <c r="M25" i="38"/>
  <c r="I76" i="38"/>
  <c r="I13" i="38"/>
  <c r="I68" i="38"/>
  <c r="I71" i="38"/>
  <c r="I87" i="38"/>
  <c r="I63" i="38"/>
  <c r="M28" i="38"/>
  <c r="J24" i="33"/>
  <c r="M55" i="38"/>
  <c r="J51" i="33"/>
  <c r="M92" i="38"/>
  <c r="J88" i="33"/>
  <c r="M59" i="38"/>
  <c r="J55" i="33"/>
  <c r="I11" i="38"/>
  <c r="M85" i="38"/>
  <c r="J81" i="33"/>
  <c r="I25" i="38"/>
  <c r="I31" i="38"/>
  <c r="M58" i="38"/>
  <c r="J54" i="33"/>
  <c r="I56" i="38"/>
  <c r="I16" i="38"/>
  <c r="I40" i="38"/>
  <c r="I33" i="38"/>
  <c r="J8" i="33"/>
  <c r="M12" i="38"/>
  <c r="J19" i="33"/>
  <c r="M23" i="38"/>
  <c r="I49" i="38"/>
  <c r="I82" i="38"/>
  <c r="I73" i="38"/>
  <c r="I19" i="38"/>
  <c r="I86" i="38"/>
  <c r="M53" i="38"/>
  <c r="J49" i="33"/>
  <c r="J25" i="33"/>
  <c r="M29" i="38"/>
  <c r="J85" i="33"/>
  <c r="M89" i="38"/>
  <c r="M90" i="38"/>
  <c r="J86" i="33"/>
  <c r="J5" i="33"/>
  <c r="M9" i="38"/>
  <c r="M108" i="38"/>
  <c r="J104" i="33"/>
  <c r="M106" i="38"/>
  <c r="J102" i="33"/>
  <c r="M52" i="38"/>
  <c r="J48" i="33"/>
  <c r="M100" i="38"/>
  <c r="J96" i="33"/>
  <c r="I10" i="38"/>
  <c r="J7" i="33"/>
  <c r="M11" i="38"/>
  <c r="I97" i="38"/>
  <c r="I23" i="38"/>
  <c r="M105" i="38"/>
  <c r="J101" i="33"/>
  <c r="I80" i="38"/>
  <c r="I78" i="38"/>
  <c r="I90" i="38"/>
  <c r="I108" i="38"/>
  <c r="I92" i="38"/>
  <c r="I95" i="38"/>
  <c r="I35" i="38"/>
  <c r="I15" i="38"/>
  <c r="I54" i="38"/>
  <c r="M78" i="38"/>
  <c r="J74" i="33"/>
  <c r="M102" i="38"/>
  <c r="J98" i="33"/>
  <c r="I83" i="38"/>
  <c r="I51" i="38"/>
  <c r="M81" i="38"/>
  <c r="J77" i="33"/>
  <c r="M95" i="38"/>
  <c r="J91" i="33"/>
  <c r="M47" i="38"/>
  <c r="J43" i="33"/>
  <c r="M91" i="38"/>
  <c r="J87" i="33"/>
  <c r="J12" i="33"/>
  <c r="M16" i="38"/>
  <c r="I55" i="38"/>
  <c r="I61" i="38"/>
  <c r="I21" i="38"/>
  <c r="M46" i="38"/>
  <c r="J42" i="33"/>
  <c r="I105" i="38"/>
  <c r="M69" i="38"/>
  <c r="J65" i="33"/>
  <c r="I12" i="38"/>
  <c r="J76" i="33"/>
  <c r="M80" i="38"/>
  <c r="M67" i="38"/>
  <c r="J63" i="33"/>
  <c r="M79" i="38"/>
  <c r="J75" i="33"/>
  <c r="I8" i="38"/>
  <c r="I84" i="38"/>
  <c r="M77" i="38"/>
  <c r="J73" i="33"/>
  <c r="I58" i="38"/>
  <c r="M87" i="38"/>
  <c r="J83" i="33"/>
  <c r="I96" i="38"/>
  <c r="I59" i="38"/>
  <c r="B3" i="41"/>
  <c r="K5" i="38"/>
  <c r="I48" i="38"/>
  <c r="I91" i="38"/>
  <c r="M41" i="38"/>
  <c r="J37" i="33"/>
  <c r="I70" i="38"/>
  <c r="I9" i="38"/>
  <c r="M86" i="38"/>
  <c r="J82" i="33"/>
  <c r="M43" i="38"/>
  <c r="J39" i="33"/>
  <c r="R121" i="38" l="1"/>
  <c r="AE121" i="38"/>
  <c r="S121" i="38"/>
  <c r="AF121" i="38" s="1"/>
  <c r="Q121" i="38"/>
  <c r="AG121" i="38"/>
  <c r="AE113" i="38"/>
  <c r="Q113" i="38"/>
  <c r="R113" i="38"/>
  <c r="S113" i="38"/>
  <c r="AF113" i="38" s="1"/>
  <c r="R120" i="38"/>
  <c r="AE120" i="38"/>
  <c r="Q120" i="38"/>
  <c r="L120" i="38" s="1"/>
  <c r="S120" i="38"/>
  <c r="AF120" i="38" s="1"/>
  <c r="R117" i="38"/>
  <c r="Q117" i="38"/>
  <c r="AE117" i="38"/>
  <c r="S117" i="38"/>
  <c r="AF117" i="38" s="1"/>
  <c r="Q110" i="38"/>
  <c r="R110" i="38"/>
  <c r="AE110" i="38"/>
  <c r="AG110" i="38" s="1"/>
  <c r="S110" i="38"/>
  <c r="AF110" i="38" s="1"/>
  <c r="P110" i="38"/>
  <c r="S122" i="38"/>
  <c r="AF122" i="38" s="1"/>
  <c r="AE122" i="38"/>
  <c r="R122" i="38"/>
  <c r="Q122" i="38"/>
  <c r="L122" i="38" s="1"/>
  <c r="S112" i="38"/>
  <c r="AF112" i="38" s="1"/>
  <c r="Q112" i="38"/>
  <c r="AE112" i="38"/>
  <c r="R112" i="38"/>
  <c r="S109" i="38"/>
  <c r="AF109" i="38" s="1"/>
  <c r="R109" i="38"/>
  <c r="Q109" i="38"/>
  <c r="AE109" i="38"/>
  <c r="L109" i="38"/>
  <c r="AG109" i="38"/>
  <c r="S111" i="38"/>
  <c r="AF111" i="38" s="1"/>
  <c r="AE111" i="38"/>
  <c r="R111" i="38"/>
  <c r="Q111" i="38"/>
  <c r="P111" i="38"/>
  <c r="S115" i="38"/>
  <c r="AF115" i="38" s="1"/>
  <c r="Q115" i="38"/>
  <c r="R115" i="38"/>
  <c r="AE115" i="38"/>
  <c r="S114" i="38"/>
  <c r="AF114" i="38" s="1"/>
  <c r="R114" i="38"/>
  <c r="AE114" i="38"/>
  <c r="Q114" i="38"/>
  <c r="Q118" i="38"/>
  <c r="R118" i="38"/>
  <c r="S118" i="38"/>
  <c r="AF118" i="38" s="1"/>
  <c r="AE118" i="38"/>
  <c r="Q119" i="38"/>
  <c r="S119" i="38"/>
  <c r="AF119" i="38" s="1"/>
  <c r="AG119" i="38" s="1"/>
  <c r="AE119" i="38"/>
  <c r="R119" i="38"/>
  <c r="AE116" i="38"/>
  <c r="S116" i="38"/>
  <c r="AF116" i="38" s="1"/>
  <c r="AG116" i="38" s="1"/>
  <c r="R116" i="38"/>
  <c r="Q116" i="38"/>
  <c r="P116" i="38" s="1"/>
  <c r="Z970" i="13"/>
  <c r="AA970" i="13" s="1"/>
  <c r="AB970" i="13" s="1"/>
  <c r="AC970" i="13" s="1"/>
  <c r="V971" i="13"/>
  <c r="T971" i="13"/>
  <c r="U971" i="13"/>
  <c r="P971" i="13"/>
  <c r="X971" i="13"/>
  <c r="AQ972" i="13"/>
  <c r="W971" i="13"/>
  <c r="R971" i="13"/>
  <c r="S971" i="13"/>
  <c r="Q971" i="13"/>
  <c r="I5" i="38"/>
  <c r="S86" i="38"/>
  <c r="AF86" i="38" s="1"/>
  <c r="AG86" i="38" s="1"/>
  <c r="Q86" i="38"/>
  <c r="R86" i="38"/>
  <c r="AE86" i="38"/>
  <c r="S77" i="38"/>
  <c r="AF77" i="38" s="1"/>
  <c r="R77" i="38"/>
  <c r="Q77" i="38"/>
  <c r="P77" i="38" s="1"/>
  <c r="AE77" i="38"/>
  <c r="S81" i="38"/>
  <c r="AF81" i="38" s="1"/>
  <c r="R81" i="38"/>
  <c r="AE81" i="38"/>
  <c r="Q81" i="38"/>
  <c r="S9" i="38"/>
  <c r="AF9" i="38" s="1"/>
  <c r="R9" i="38"/>
  <c r="AE9" i="38"/>
  <c r="AG9" i="38" s="1"/>
  <c r="Q9" i="38"/>
  <c r="S12" i="38"/>
  <c r="AF12" i="38" s="1"/>
  <c r="R12" i="38"/>
  <c r="Q12" i="38"/>
  <c r="AE12" i="38"/>
  <c r="Q55" i="38"/>
  <c r="R55" i="38"/>
  <c r="S55" i="38"/>
  <c r="AF55" i="38" s="1"/>
  <c r="AE55" i="38"/>
  <c r="Q101" i="38"/>
  <c r="S101" i="38"/>
  <c r="AF101" i="38" s="1"/>
  <c r="AE101" i="38"/>
  <c r="R101" i="38"/>
  <c r="Q37" i="38"/>
  <c r="I33" i="33" s="1"/>
  <c r="S37" i="38"/>
  <c r="AF37" i="38" s="1"/>
  <c r="AE37" i="38"/>
  <c r="R37" i="38"/>
  <c r="AE21" i="38"/>
  <c r="S21" i="38"/>
  <c r="AF21" i="38" s="1"/>
  <c r="Q21" i="38"/>
  <c r="R21" i="38"/>
  <c r="R20" i="38"/>
  <c r="S20" i="38"/>
  <c r="AF20" i="38" s="1"/>
  <c r="AE20" i="38"/>
  <c r="AG20" i="38" s="1"/>
  <c r="Q20" i="38"/>
  <c r="S88" i="38"/>
  <c r="AF88" i="38" s="1"/>
  <c r="AE88" i="38"/>
  <c r="R88" i="38"/>
  <c r="Q88" i="38"/>
  <c r="L88" i="38"/>
  <c r="H84" i="33" s="1"/>
  <c r="AE27" i="38"/>
  <c r="Q27" i="38"/>
  <c r="I23" i="33" s="1"/>
  <c r="R27" i="38"/>
  <c r="S27" i="38"/>
  <c r="AF27" i="38" s="1"/>
  <c r="R34" i="38"/>
  <c r="S34" i="38"/>
  <c r="AF34" i="38" s="1"/>
  <c r="AE34" i="38"/>
  <c r="Q34" i="38"/>
  <c r="S82" i="38"/>
  <c r="AF82" i="38" s="1"/>
  <c r="Q82" i="38"/>
  <c r="R82" i="38"/>
  <c r="AE82" i="38"/>
  <c r="S26" i="38"/>
  <c r="AF26" i="38" s="1"/>
  <c r="R26" i="38"/>
  <c r="Q26" i="38"/>
  <c r="I22" i="33" s="1"/>
  <c r="AE26" i="38"/>
  <c r="S107" i="38"/>
  <c r="AF107" i="38" s="1"/>
  <c r="AE107" i="38"/>
  <c r="R107" i="38"/>
  <c r="Q107" i="38"/>
  <c r="I103" i="33" s="1"/>
  <c r="Q41" i="38"/>
  <c r="AE41" i="38"/>
  <c r="S41" i="38"/>
  <c r="AF41" i="38" s="1"/>
  <c r="R41" i="38"/>
  <c r="R87" i="38"/>
  <c r="AE87" i="38"/>
  <c r="S87" i="38"/>
  <c r="AF87" i="38" s="1"/>
  <c r="Q87" i="38"/>
  <c r="S79" i="38"/>
  <c r="AF79" i="38" s="1"/>
  <c r="AE79" i="38"/>
  <c r="R79" i="38"/>
  <c r="Q79" i="38"/>
  <c r="S46" i="38"/>
  <c r="AF46" i="38" s="1"/>
  <c r="AE46" i="38"/>
  <c r="Q46" i="38"/>
  <c r="R46" i="38"/>
  <c r="S91" i="38"/>
  <c r="AF91" i="38" s="1"/>
  <c r="Q91" i="38"/>
  <c r="R91" i="38"/>
  <c r="AE91" i="38"/>
  <c r="Q102" i="38"/>
  <c r="AE102" i="38"/>
  <c r="R102" i="38"/>
  <c r="S102" i="38"/>
  <c r="AF102" i="38" s="1"/>
  <c r="S83" i="38"/>
  <c r="AF83" i="38" s="1"/>
  <c r="R83" i="38"/>
  <c r="Q83" i="38"/>
  <c r="AE83" i="38"/>
  <c r="S64" i="38"/>
  <c r="AF64" i="38" s="1"/>
  <c r="AE64" i="38"/>
  <c r="Q64" i="38"/>
  <c r="R64" i="38"/>
  <c r="Q93" i="38"/>
  <c r="S93" i="38"/>
  <c r="AF93" i="38" s="1"/>
  <c r="R93" i="38"/>
  <c r="AE93" i="38"/>
  <c r="Q32" i="38"/>
  <c r="I28" i="33" s="1"/>
  <c r="R32" i="38"/>
  <c r="AE32" i="38"/>
  <c r="S32" i="38"/>
  <c r="AF32" i="38" s="1"/>
  <c r="AE96" i="38"/>
  <c r="R96" i="38"/>
  <c r="S96" i="38"/>
  <c r="AF96" i="38" s="1"/>
  <c r="Q96" i="38"/>
  <c r="S44" i="38"/>
  <c r="AF44" i="38" s="1"/>
  <c r="Q44" i="38"/>
  <c r="AE44" i="38"/>
  <c r="R44" i="38"/>
  <c r="R94" i="38"/>
  <c r="S94" i="38"/>
  <c r="AF94" i="38" s="1"/>
  <c r="AE94" i="38"/>
  <c r="Q94" i="38"/>
  <c r="R39" i="38"/>
  <c r="S39" i="38"/>
  <c r="AF39" i="38" s="1"/>
  <c r="AE39" i="38"/>
  <c r="Q39" i="38"/>
  <c r="K23" i="33"/>
  <c r="M23" i="33"/>
  <c r="R74" i="38"/>
  <c r="S74" i="38"/>
  <c r="AF74" i="38" s="1"/>
  <c r="AE74" i="38"/>
  <c r="Q74" i="38"/>
  <c r="K22" i="33"/>
  <c r="M22" i="33"/>
  <c r="AE80" i="38"/>
  <c r="Q80" i="38"/>
  <c r="R80" i="38"/>
  <c r="S80" i="38"/>
  <c r="AF80" i="38" s="1"/>
  <c r="R69" i="38"/>
  <c r="AE69" i="38"/>
  <c r="S69" i="38"/>
  <c r="AF69" i="38" s="1"/>
  <c r="Q69" i="38"/>
  <c r="S52" i="38"/>
  <c r="AF52" i="38" s="1"/>
  <c r="R52" i="38"/>
  <c r="Q52" i="38"/>
  <c r="AE52" i="38"/>
  <c r="R89" i="38"/>
  <c r="AE89" i="38"/>
  <c r="S89" i="38"/>
  <c r="AF89" i="38" s="1"/>
  <c r="Q89" i="38"/>
  <c r="AE75" i="38"/>
  <c r="Q75" i="38"/>
  <c r="R75" i="38"/>
  <c r="S75" i="38"/>
  <c r="AF75" i="38" s="1"/>
  <c r="R72" i="38"/>
  <c r="S72" i="38"/>
  <c r="AF72" i="38" s="1"/>
  <c r="AE72" i="38"/>
  <c r="Q72" i="38"/>
  <c r="M28" i="33"/>
  <c r="K28" i="33"/>
  <c r="R84" i="38"/>
  <c r="Q84" i="38"/>
  <c r="AE84" i="38"/>
  <c r="S84" i="38"/>
  <c r="AF84" i="38" s="1"/>
  <c r="R51" i="38"/>
  <c r="Q51" i="38"/>
  <c r="S51" i="38"/>
  <c r="AF51" i="38" s="1"/>
  <c r="AE51" i="38"/>
  <c r="Q45" i="38"/>
  <c r="R45" i="38"/>
  <c r="S45" i="38"/>
  <c r="AF45" i="38" s="1"/>
  <c r="AE45" i="38"/>
  <c r="S35" i="38"/>
  <c r="AF35" i="38" s="1"/>
  <c r="Q35" i="38"/>
  <c r="R35" i="38"/>
  <c r="AE35" i="38"/>
  <c r="Q42" i="38"/>
  <c r="S42" i="38"/>
  <c r="AF42" i="38" s="1"/>
  <c r="R42" i="38"/>
  <c r="AE42" i="38"/>
  <c r="AE16" i="38"/>
  <c r="S16" i="38"/>
  <c r="AF16" i="38" s="1"/>
  <c r="R16" i="38"/>
  <c r="Q16" i="38"/>
  <c r="S95" i="38"/>
  <c r="AF95" i="38" s="1"/>
  <c r="Q95" i="38"/>
  <c r="R95" i="38"/>
  <c r="AE95" i="38"/>
  <c r="R23" i="38"/>
  <c r="S23" i="38"/>
  <c r="AF23" i="38" s="1"/>
  <c r="Q23" i="38"/>
  <c r="AE23" i="38"/>
  <c r="AE92" i="38"/>
  <c r="Q92" i="38"/>
  <c r="S92" i="38"/>
  <c r="AF92" i="38" s="1"/>
  <c r="R92" i="38"/>
  <c r="M5" i="38"/>
  <c r="R49" i="38"/>
  <c r="Q49" i="38"/>
  <c r="S49" i="38"/>
  <c r="AF49" i="38" s="1"/>
  <c r="AE49" i="38"/>
  <c r="Q104" i="38"/>
  <c r="S104" i="38"/>
  <c r="AF104" i="38" s="1"/>
  <c r="AE104" i="38"/>
  <c r="R104" i="38"/>
  <c r="Q62" i="38"/>
  <c r="AE62" i="38"/>
  <c r="S62" i="38"/>
  <c r="AF62" i="38" s="1"/>
  <c r="R62" i="38"/>
  <c r="AE17" i="38"/>
  <c r="S17" i="38"/>
  <c r="AF17" i="38" s="1"/>
  <c r="Q17" i="38"/>
  <c r="R17" i="38"/>
  <c r="Q24" i="38"/>
  <c r="AE24" i="38"/>
  <c r="S24" i="38"/>
  <c r="AF24" i="38" s="1"/>
  <c r="R24" i="38"/>
  <c r="Q56" i="38"/>
  <c r="AE56" i="38"/>
  <c r="R56" i="38"/>
  <c r="S56" i="38"/>
  <c r="AF56" i="38" s="1"/>
  <c r="R14" i="38"/>
  <c r="Q14" i="38"/>
  <c r="AE14" i="38"/>
  <c r="S14" i="38"/>
  <c r="AF14" i="38" s="1"/>
  <c r="AE108" i="38"/>
  <c r="Q108" i="38"/>
  <c r="S108" i="38"/>
  <c r="AF108" i="38" s="1"/>
  <c r="R108" i="38"/>
  <c r="Q30" i="38"/>
  <c r="R30" i="38"/>
  <c r="S30" i="38"/>
  <c r="AF30" i="38" s="1"/>
  <c r="AE30" i="38"/>
  <c r="B7" i="41"/>
  <c r="R98" i="38"/>
  <c r="Q98" i="38"/>
  <c r="S98" i="38"/>
  <c r="AF98" i="38" s="1"/>
  <c r="AE98" i="38"/>
  <c r="Q76" i="38"/>
  <c r="R76" i="38"/>
  <c r="S76" i="38"/>
  <c r="AF76" i="38" s="1"/>
  <c r="AE76" i="38"/>
  <c r="Q97" i="38"/>
  <c r="AE97" i="38"/>
  <c r="S97" i="38"/>
  <c r="AF97" i="38" s="1"/>
  <c r="R97" i="38"/>
  <c r="AE22" i="38"/>
  <c r="Q22" i="38"/>
  <c r="S22" i="38"/>
  <c r="AF22" i="38" s="1"/>
  <c r="R22" i="38"/>
  <c r="S31" i="38"/>
  <c r="AF31" i="38" s="1"/>
  <c r="AE31" i="38"/>
  <c r="Q31" i="38"/>
  <c r="R31" i="38"/>
  <c r="S36" i="38"/>
  <c r="AF36" i="38" s="1"/>
  <c r="R36" i="38"/>
  <c r="Q36" i="38"/>
  <c r="AE36" i="38"/>
  <c r="Q19" i="38"/>
  <c r="R19" i="38"/>
  <c r="S19" i="38"/>
  <c r="AF19" i="38" s="1"/>
  <c r="AE19" i="38"/>
  <c r="Q99" i="38"/>
  <c r="AE99" i="38"/>
  <c r="S99" i="38"/>
  <c r="AF99" i="38" s="1"/>
  <c r="R99" i="38"/>
  <c r="S40" i="38"/>
  <c r="AF40" i="38" s="1"/>
  <c r="AE40" i="38"/>
  <c r="R40" i="38"/>
  <c r="Q40" i="38"/>
  <c r="S43" i="38"/>
  <c r="AF43" i="38" s="1"/>
  <c r="Q43" i="38"/>
  <c r="R43" i="38"/>
  <c r="AE43" i="38"/>
  <c r="Q105" i="38"/>
  <c r="S105" i="38"/>
  <c r="AF105" i="38" s="1"/>
  <c r="AE105" i="38"/>
  <c r="R105" i="38"/>
  <c r="R11" i="38"/>
  <c r="Q11" i="38"/>
  <c r="AE11" i="38"/>
  <c r="S11" i="38"/>
  <c r="AF11" i="38" s="1"/>
  <c r="AE100" i="38"/>
  <c r="R100" i="38"/>
  <c r="S100" i="38"/>
  <c r="AF100" i="38" s="1"/>
  <c r="Q100" i="38"/>
  <c r="S53" i="38"/>
  <c r="AF53" i="38" s="1"/>
  <c r="Q53" i="38"/>
  <c r="AE53" i="38"/>
  <c r="R53" i="38"/>
  <c r="AE28" i="38"/>
  <c r="Q28" i="38"/>
  <c r="S28" i="38"/>
  <c r="AF28" i="38" s="1"/>
  <c r="R28" i="38"/>
  <c r="Q25" i="38"/>
  <c r="I21" i="33" s="1"/>
  <c r="AE25" i="38"/>
  <c r="S25" i="38"/>
  <c r="AF25" i="38" s="1"/>
  <c r="R25" i="38"/>
  <c r="J3" i="33"/>
  <c r="R70" i="38"/>
  <c r="S70" i="38"/>
  <c r="AF70" i="38" s="1"/>
  <c r="P70" i="38"/>
  <c r="AE70" i="38"/>
  <c r="Q70" i="38"/>
  <c r="AE38" i="38"/>
  <c r="Q38" i="38"/>
  <c r="R38" i="38"/>
  <c r="S38" i="38"/>
  <c r="AF38" i="38" s="1"/>
  <c r="S71" i="38"/>
  <c r="AF71" i="38" s="1"/>
  <c r="R71" i="38"/>
  <c r="AE71" i="38"/>
  <c r="Q71" i="38"/>
  <c r="R33" i="38"/>
  <c r="AE33" i="38"/>
  <c r="Q33" i="38"/>
  <c r="S33" i="38"/>
  <c r="AF33" i="38" s="1"/>
  <c r="AE60" i="38"/>
  <c r="Q60" i="38"/>
  <c r="R60" i="38"/>
  <c r="S60" i="38"/>
  <c r="AF60" i="38" s="1"/>
  <c r="R63" i="38"/>
  <c r="S63" i="38"/>
  <c r="AF63" i="38" s="1"/>
  <c r="AE63" i="38"/>
  <c r="Q63" i="38"/>
  <c r="S67" i="38"/>
  <c r="AF67" i="38" s="1"/>
  <c r="AE67" i="38"/>
  <c r="R67" i="38"/>
  <c r="Q67" i="38"/>
  <c r="Q47" i="38"/>
  <c r="S47" i="38"/>
  <c r="AF47" i="38" s="1"/>
  <c r="AE47" i="38"/>
  <c r="R47" i="38"/>
  <c r="Q78" i="38"/>
  <c r="AE78" i="38"/>
  <c r="R78" i="38"/>
  <c r="S78" i="38"/>
  <c r="AF78" i="38" s="1"/>
  <c r="AE90" i="38"/>
  <c r="R90" i="38"/>
  <c r="S90" i="38"/>
  <c r="AF90" i="38" s="1"/>
  <c r="Q90" i="38"/>
  <c r="AE58" i="38"/>
  <c r="Q58" i="38"/>
  <c r="S58" i="38"/>
  <c r="AF58" i="38" s="1"/>
  <c r="R58" i="38"/>
  <c r="S59" i="38"/>
  <c r="AF59" i="38" s="1"/>
  <c r="AE59" i="38"/>
  <c r="R59" i="38"/>
  <c r="Q59" i="38"/>
  <c r="S103" i="38"/>
  <c r="AF103" i="38" s="1"/>
  <c r="AE103" i="38"/>
  <c r="Q103" i="38"/>
  <c r="R103" i="38"/>
  <c r="S7" i="38"/>
  <c r="Q7" i="38"/>
  <c r="I3" i="33" s="1"/>
  <c r="AE7" i="38"/>
  <c r="R7" i="38"/>
  <c r="S48" i="38"/>
  <c r="AF48" i="38" s="1"/>
  <c r="AE48" i="38"/>
  <c r="Q48" i="38"/>
  <c r="R48" i="38"/>
  <c r="S15" i="38"/>
  <c r="AF15" i="38" s="1"/>
  <c r="Q15" i="38"/>
  <c r="AE15" i="38"/>
  <c r="R15" i="38"/>
  <c r="AE50" i="38"/>
  <c r="R50" i="38"/>
  <c r="Q50" i="38"/>
  <c r="S50" i="38"/>
  <c r="AF50" i="38" s="1"/>
  <c r="R57" i="38"/>
  <c r="Q57" i="38"/>
  <c r="AE57" i="38"/>
  <c r="S57" i="38"/>
  <c r="AF57" i="38" s="1"/>
  <c r="S10" i="38"/>
  <c r="AF10" i="38" s="1"/>
  <c r="AE10" i="38"/>
  <c r="R10" i="38"/>
  <c r="Q10" i="38"/>
  <c r="Q8" i="38"/>
  <c r="R8" i="38"/>
  <c r="AE8" i="38"/>
  <c r="S8" i="38"/>
  <c r="AF8" i="38" s="1"/>
  <c r="R65" i="38"/>
  <c r="S65" i="38"/>
  <c r="AF65" i="38" s="1"/>
  <c r="Q65" i="38"/>
  <c r="AE65" i="38"/>
  <c r="R18" i="38"/>
  <c r="Q18" i="38"/>
  <c r="AE18" i="38"/>
  <c r="S18" i="38"/>
  <c r="AF18" i="38" s="1"/>
  <c r="S106" i="38"/>
  <c r="AF106" i="38" s="1"/>
  <c r="Q106" i="38"/>
  <c r="AE106" i="38"/>
  <c r="R106" i="38"/>
  <c r="Q29" i="38"/>
  <c r="AE29" i="38"/>
  <c r="R29" i="38"/>
  <c r="S29" i="38"/>
  <c r="AF29" i="38" s="1"/>
  <c r="S85" i="38"/>
  <c r="AF85" i="38" s="1"/>
  <c r="AE85" i="38"/>
  <c r="R85" i="38"/>
  <c r="Q85" i="38"/>
  <c r="S73" i="38"/>
  <c r="AF73" i="38" s="1"/>
  <c r="R73" i="38"/>
  <c r="AE73" i="38"/>
  <c r="Q73" i="38"/>
  <c r="S61" i="38"/>
  <c r="AF61" i="38" s="1"/>
  <c r="Q61" i="38"/>
  <c r="R61" i="38"/>
  <c r="AE61" i="38"/>
  <c r="S68" i="38"/>
  <c r="AF68" i="38" s="1"/>
  <c r="AE68" i="38"/>
  <c r="R68" i="38"/>
  <c r="Q68" i="38"/>
  <c r="AE66" i="38"/>
  <c r="Q66" i="38"/>
  <c r="R66" i="38"/>
  <c r="S66" i="38"/>
  <c r="AF66" i="38" s="1"/>
  <c r="K33" i="33"/>
  <c r="M33" i="33"/>
  <c r="Q54" i="38"/>
  <c r="AE54" i="38"/>
  <c r="S54" i="38"/>
  <c r="AF54" i="38" s="1"/>
  <c r="R54" i="38"/>
  <c r="S13" i="38"/>
  <c r="AF13" i="38" s="1"/>
  <c r="R13" i="38"/>
  <c r="AE13" i="38"/>
  <c r="Q13" i="38"/>
  <c r="N120" i="38" l="1"/>
  <c r="H116" i="33"/>
  <c r="H118" i="33"/>
  <c r="I64" i="33"/>
  <c r="M64" i="33" s="1"/>
  <c r="I14" i="33"/>
  <c r="M14" i="33" s="1"/>
  <c r="I4" i="33"/>
  <c r="M4" i="33" s="1"/>
  <c r="I74" i="33"/>
  <c r="K74" i="33" s="1"/>
  <c r="I43" i="33"/>
  <c r="M43" i="33" s="1"/>
  <c r="I34" i="33"/>
  <c r="M34" i="33" s="1"/>
  <c r="I95" i="33"/>
  <c r="M95" i="33" s="1"/>
  <c r="I104" i="33"/>
  <c r="K104" i="33" s="1"/>
  <c r="I58" i="33"/>
  <c r="K58" i="33" s="1"/>
  <c r="I41" i="33"/>
  <c r="M41" i="33" s="1"/>
  <c r="I76" i="33"/>
  <c r="M76" i="33" s="1"/>
  <c r="I92" i="33"/>
  <c r="M92" i="33" s="1"/>
  <c r="I89" i="33"/>
  <c r="K89" i="33" s="1"/>
  <c r="I5" i="33"/>
  <c r="M5" i="33" s="1"/>
  <c r="P117" i="38"/>
  <c r="I113" i="33"/>
  <c r="I81" i="33"/>
  <c r="K81" i="33" s="1"/>
  <c r="I102" i="33"/>
  <c r="K102" i="33" s="1"/>
  <c r="I6" i="33"/>
  <c r="M6" i="33" s="1"/>
  <c r="I53" i="33"/>
  <c r="K53" i="33" s="1"/>
  <c r="I63" i="33"/>
  <c r="K63" i="33" s="1"/>
  <c r="I56" i="33"/>
  <c r="M56" i="33" s="1"/>
  <c r="I67" i="33"/>
  <c r="K67" i="33" s="1"/>
  <c r="I39" i="33"/>
  <c r="M39" i="33" s="1"/>
  <c r="I32" i="33"/>
  <c r="M32" i="33" s="1"/>
  <c r="I18" i="33"/>
  <c r="K18" i="33" s="1"/>
  <c r="I88" i="33"/>
  <c r="M88" i="33" s="1"/>
  <c r="I12" i="33"/>
  <c r="M12" i="33" s="1"/>
  <c r="I31" i="33"/>
  <c r="M31" i="33" s="1"/>
  <c r="I80" i="33"/>
  <c r="M80" i="33" s="1"/>
  <c r="I48" i="33"/>
  <c r="M48" i="33" s="1"/>
  <c r="L32" i="38"/>
  <c r="H28" i="33" s="1"/>
  <c r="I87" i="33"/>
  <c r="M87" i="33" s="1"/>
  <c r="K83" i="33"/>
  <c r="I83" i="33"/>
  <c r="I30" i="33"/>
  <c r="K30" i="33" s="1"/>
  <c r="I51" i="33"/>
  <c r="M51" i="33" s="1"/>
  <c r="L112" i="38"/>
  <c r="H108" i="33" s="1"/>
  <c r="I108" i="33"/>
  <c r="L113" i="38"/>
  <c r="I109" i="33"/>
  <c r="I85" i="33"/>
  <c r="M85" i="33" s="1"/>
  <c r="I79" i="33"/>
  <c r="M79" i="33" s="1"/>
  <c r="L118" i="38"/>
  <c r="I114" i="33"/>
  <c r="L115" i="38"/>
  <c r="I111" i="33"/>
  <c r="N109" i="38"/>
  <c r="H105" i="33"/>
  <c r="I57" i="33"/>
  <c r="K57" i="33" s="1"/>
  <c r="I44" i="33"/>
  <c r="K44" i="33" s="1"/>
  <c r="M55" i="33"/>
  <c r="I55" i="33"/>
  <c r="I49" i="33"/>
  <c r="K49" i="33" s="1"/>
  <c r="I94" i="33"/>
  <c r="K94" i="33" s="1"/>
  <c r="I26" i="33"/>
  <c r="M26" i="33" s="1"/>
  <c r="K45" i="33"/>
  <c r="I45" i="33"/>
  <c r="I38" i="33"/>
  <c r="K38" i="33" s="1"/>
  <c r="I90" i="33"/>
  <c r="K90" i="33" s="1"/>
  <c r="I75" i="33"/>
  <c r="K75" i="33" s="1"/>
  <c r="K37" i="33"/>
  <c r="I37" i="33"/>
  <c r="I17" i="33"/>
  <c r="M17" i="33" s="1"/>
  <c r="I97" i="33"/>
  <c r="M97" i="33" s="1"/>
  <c r="L114" i="38"/>
  <c r="I110" i="33"/>
  <c r="AG115" i="38"/>
  <c r="I9" i="33"/>
  <c r="K9" i="33" s="1"/>
  <c r="I62" i="33"/>
  <c r="M62" i="33" s="1"/>
  <c r="I25" i="33"/>
  <c r="M25" i="33" s="1"/>
  <c r="I29" i="33"/>
  <c r="K29" i="33" s="1"/>
  <c r="I66" i="33"/>
  <c r="M66" i="33" s="1"/>
  <c r="I20" i="33"/>
  <c r="M20" i="33" s="1"/>
  <c r="I100" i="33"/>
  <c r="K100" i="33" s="1"/>
  <c r="I47" i="33"/>
  <c r="K47" i="33" s="1"/>
  <c r="I70" i="33"/>
  <c r="M70" i="33" s="1"/>
  <c r="I16" i="33"/>
  <c r="K16" i="33" s="1"/>
  <c r="P114" i="38"/>
  <c r="P109" i="38"/>
  <c r="I105" i="33"/>
  <c r="P122" i="38"/>
  <c r="I118" i="33"/>
  <c r="P120" i="38"/>
  <c r="I116" i="33"/>
  <c r="P121" i="38"/>
  <c r="I117" i="33"/>
  <c r="I50" i="33"/>
  <c r="K50" i="33" s="1"/>
  <c r="I54" i="33"/>
  <c r="K54" i="33" s="1"/>
  <c r="I24" i="33"/>
  <c r="M24" i="33" s="1"/>
  <c r="I96" i="33"/>
  <c r="K96" i="33" s="1"/>
  <c r="I101" i="33"/>
  <c r="M101" i="33" s="1"/>
  <c r="I36" i="33"/>
  <c r="K36" i="33" s="1"/>
  <c r="I72" i="33"/>
  <c r="M72" i="33" s="1"/>
  <c r="I10" i="33"/>
  <c r="M10" i="33" s="1"/>
  <c r="M35" i="33"/>
  <c r="I35" i="33"/>
  <c r="AG93" i="38"/>
  <c r="I60" i="33"/>
  <c r="K60" i="33" s="1"/>
  <c r="I78" i="33"/>
  <c r="K78" i="33" s="1"/>
  <c r="I8" i="33"/>
  <c r="K8" i="33" s="1"/>
  <c r="I82" i="33"/>
  <c r="K82" i="33" s="1"/>
  <c r="P119" i="38"/>
  <c r="I115" i="33"/>
  <c r="L111" i="38"/>
  <c r="I107" i="33"/>
  <c r="L110" i="38"/>
  <c r="I106" i="33"/>
  <c r="I61" i="33"/>
  <c r="M61" i="33" s="1"/>
  <c r="I7" i="33"/>
  <c r="K7" i="33" s="1"/>
  <c r="I15" i="33"/>
  <c r="M15" i="33" s="1"/>
  <c r="I93" i="33"/>
  <c r="K93" i="33" s="1"/>
  <c r="I52" i="33"/>
  <c r="K52" i="33" s="1"/>
  <c r="I13" i="33"/>
  <c r="K13" i="33" s="1"/>
  <c r="I71" i="33"/>
  <c r="K71" i="33" s="1"/>
  <c r="I65" i="33"/>
  <c r="K65" i="33" s="1"/>
  <c r="I40" i="33"/>
  <c r="K40" i="33" s="1"/>
  <c r="I98" i="33"/>
  <c r="M98" i="33" s="1"/>
  <c r="I42" i="33"/>
  <c r="K42" i="33" s="1"/>
  <c r="I84" i="33"/>
  <c r="K84" i="33" s="1"/>
  <c r="I77" i="33"/>
  <c r="M77" i="33" s="1"/>
  <c r="I73" i="33"/>
  <c r="M73" i="33" s="1"/>
  <c r="L116" i="38"/>
  <c r="I112" i="33"/>
  <c r="P118" i="38"/>
  <c r="M69" i="33"/>
  <c r="I69" i="33"/>
  <c r="M99" i="33"/>
  <c r="I99" i="33"/>
  <c r="K46" i="33"/>
  <c r="I46" i="33"/>
  <c r="M11" i="33"/>
  <c r="I11" i="33"/>
  <c r="K11" i="33" s="1"/>
  <c r="K86" i="33"/>
  <c r="I86" i="33"/>
  <c r="M59" i="33"/>
  <c r="I59" i="33"/>
  <c r="K27" i="33"/>
  <c r="I27" i="33"/>
  <c r="M19" i="33"/>
  <c r="I19" i="33"/>
  <c r="K91" i="33"/>
  <c r="I91" i="33"/>
  <c r="M68" i="33"/>
  <c r="I68" i="33"/>
  <c r="AG118" i="38"/>
  <c r="AG111" i="38"/>
  <c r="V116" i="38"/>
  <c r="U116" i="38"/>
  <c r="Z116" i="38"/>
  <c r="T116" i="38"/>
  <c r="Y116" i="38"/>
  <c r="V112" i="38"/>
  <c r="U112" i="38"/>
  <c r="Z112" i="38"/>
  <c r="Y112" i="38"/>
  <c r="T112" i="38"/>
  <c r="AG122" i="38"/>
  <c r="AI122" i="38"/>
  <c r="AH122" i="38"/>
  <c r="AG114" i="38"/>
  <c r="AH114" i="38"/>
  <c r="AI114" i="38"/>
  <c r="O109" i="38"/>
  <c r="AH112" i="38"/>
  <c r="AI112" i="38"/>
  <c r="AH117" i="38"/>
  <c r="AI117" i="38"/>
  <c r="AH113" i="38"/>
  <c r="AI113" i="38"/>
  <c r="P58" i="38"/>
  <c r="AG33" i="38"/>
  <c r="L86" i="38"/>
  <c r="H82" i="33" s="1"/>
  <c r="AH116" i="38"/>
  <c r="AI116" i="38"/>
  <c r="V114" i="38"/>
  <c r="U114" i="38"/>
  <c r="T114" i="38"/>
  <c r="Y114" i="38"/>
  <c r="Z114" i="38"/>
  <c r="P112" i="38"/>
  <c r="L117" i="38"/>
  <c r="AI120" i="38"/>
  <c r="AH120" i="38"/>
  <c r="AG53" i="38"/>
  <c r="P86" i="38"/>
  <c r="AI118" i="38"/>
  <c r="AH118" i="38"/>
  <c r="AI109" i="38"/>
  <c r="AH109" i="38"/>
  <c r="N112" i="38"/>
  <c r="U120" i="38"/>
  <c r="V120" i="38"/>
  <c r="T120" i="38"/>
  <c r="Y120" i="38"/>
  <c r="Z120" i="38"/>
  <c r="U119" i="38"/>
  <c r="V119" i="38"/>
  <c r="T119" i="38"/>
  <c r="Y119" i="38"/>
  <c r="Z119" i="38"/>
  <c r="AG117" i="38"/>
  <c r="AG113" i="38"/>
  <c r="L121" i="38"/>
  <c r="AH119" i="38"/>
  <c r="AI119" i="38"/>
  <c r="U118" i="38"/>
  <c r="V118" i="38"/>
  <c r="Y118" i="38"/>
  <c r="T118" i="38"/>
  <c r="Z118" i="38"/>
  <c r="AH115" i="38"/>
  <c r="AI115" i="38"/>
  <c r="U111" i="38"/>
  <c r="V111" i="38"/>
  <c r="Y111" i="38"/>
  <c r="Z111" i="38"/>
  <c r="T111" i="38"/>
  <c r="U109" i="38"/>
  <c r="V109" i="38"/>
  <c r="Y109" i="38"/>
  <c r="T109" i="38"/>
  <c r="Z109" i="38"/>
  <c r="AC122" i="38"/>
  <c r="AD122" i="38" s="1"/>
  <c r="N122" i="38"/>
  <c r="AH110" i="38"/>
  <c r="AI110" i="38"/>
  <c r="V117" i="38"/>
  <c r="U117" i="38"/>
  <c r="Z117" i="38"/>
  <c r="T117" i="38"/>
  <c r="Y117" i="38"/>
  <c r="P113" i="38"/>
  <c r="V115" i="38"/>
  <c r="U115" i="38"/>
  <c r="T115" i="38"/>
  <c r="Y115" i="38"/>
  <c r="Z115" i="38"/>
  <c r="AI111" i="38"/>
  <c r="AH111" i="38"/>
  <c r="V110" i="38"/>
  <c r="U110" i="38"/>
  <c r="Z110" i="38"/>
  <c r="T110" i="38"/>
  <c r="Y110" i="38"/>
  <c r="AH121" i="38"/>
  <c r="AI121" i="38"/>
  <c r="L119" i="38"/>
  <c r="P115" i="38"/>
  <c r="AG112" i="38"/>
  <c r="V122" i="38"/>
  <c r="U122" i="38"/>
  <c r="Y122" i="38"/>
  <c r="T122" i="38"/>
  <c r="Z122" i="38"/>
  <c r="AG120" i="38"/>
  <c r="V113" i="38"/>
  <c r="U113" i="38"/>
  <c r="Y113" i="38"/>
  <c r="T113" i="38"/>
  <c r="Z113" i="38"/>
  <c r="V121" i="38"/>
  <c r="U121" i="38"/>
  <c r="T121" i="38"/>
  <c r="Z121" i="38"/>
  <c r="Y121" i="38"/>
  <c r="K3" i="33"/>
  <c r="K26" i="33"/>
  <c r="K6" i="33"/>
  <c r="L108" i="38"/>
  <c r="H104" i="33" s="1"/>
  <c r="M67" i="33"/>
  <c r="K15" i="33"/>
  <c r="AG97" i="38"/>
  <c r="P108" i="38"/>
  <c r="AG65" i="38"/>
  <c r="M46" i="33"/>
  <c r="AG66" i="38"/>
  <c r="AG59" i="38"/>
  <c r="L70" i="38"/>
  <c r="H66" i="33" s="1"/>
  <c r="AG76" i="38"/>
  <c r="AG98" i="38"/>
  <c r="AG84" i="38"/>
  <c r="AG79" i="38"/>
  <c r="L41" i="38"/>
  <c r="H37" i="33" s="1"/>
  <c r="AG105" i="38"/>
  <c r="L33" i="38"/>
  <c r="H29" i="33" s="1"/>
  <c r="L71" i="38"/>
  <c r="H67" i="33" s="1"/>
  <c r="L19" i="38"/>
  <c r="H15" i="33" s="1"/>
  <c r="AG31" i="38"/>
  <c r="K76" i="33"/>
  <c r="AG11" i="38"/>
  <c r="L102" i="38"/>
  <c r="H98" i="33" s="1"/>
  <c r="L20" i="38"/>
  <c r="H16" i="33" s="1"/>
  <c r="P106" i="38"/>
  <c r="AG99" i="38"/>
  <c r="K20" i="33"/>
  <c r="P102" i="38"/>
  <c r="P41" i="38"/>
  <c r="L106" i="38"/>
  <c r="H102" i="33" s="1"/>
  <c r="L28" i="38"/>
  <c r="H24" i="33" s="1"/>
  <c r="AG75" i="38"/>
  <c r="P28" i="38"/>
  <c r="L24" i="38"/>
  <c r="H20" i="33" s="1"/>
  <c r="AG94" i="38"/>
  <c r="AG38" i="38"/>
  <c r="AG100" i="38"/>
  <c r="K12" i="33"/>
  <c r="P24" i="38"/>
  <c r="AG35" i="38"/>
  <c r="P69" i="38"/>
  <c r="P34" i="38"/>
  <c r="AG29" i="38"/>
  <c r="AG13" i="38"/>
  <c r="P60" i="38"/>
  <c r="P33" i="38"/>
  <c r="P71" i="38"/>
  <c r="P105" i="38"/>
  <c r="L8" i="38"/>
  <c r="H4" i="33" s="1"/>
  <c r="AG58" i="38"/>
  <c r="M45" i="33"/>
  <c r="L69" i="38"/>
  <c r="H65" i="33" s="1"/>
  <c r="P8" i="38"/>
  <c r="M27" i="33"/>
  <c r="L99" i="38"/>
  <c r="H95" i="33" s="1"/>
  <c r="K51" i="33"/>
  <c r="AG67" i="38"/>
  <c r="AG60" i="38"/>
  <c r="AG83" i="38"/>
  <c r="P82" i="38"/>
  <c r="L15" i="38"/>
  <c r="H11" i="33" s="1"/>
  <c r="AG78" i="38"/>
  <c r="P76" i="38"/>
  <c r="AG17" i="38"/>
  <c r="L94" i="38"/>
  <c r="H90" i="33" s="1"/>
  <c r="AG21" i="38"/>
  <c r="M78" i="33"/>
  <c r="L54" i="38"/>
  <c r="H50" i="33" s="1"/>
  <c r="P10" i="38"/>
  <c r="P15" i="38"/>
  <c r="AG63" i="38"/>
  <c r="AG28" i="38"/>
  <c r="L105" i="38"/>
  <c r="H101" i="33" s="1"/>
  <c r="P43" i="38"/>
  <c r="L97" i="38"/>
  <c r="H93" i="33" s="1"/>
  <c r="AG49" i="38"/>
  <c r="AG27" i="38"/>
  <c r="L81" i="38"/>
  <c r="H77" i="33" s="1"/>
  <c r="P50" i="38"/>
  <c r="AG71" i="38"/>
  <c r="AG43" i="38"/>
  <c r="AG56" i="38"/>
  <c r="AG24" i="38"/>
  <c r="AG104" i="38"/>
  <c r="AG64" i="38"/>
  <c r="P46" i="38"/>
  <c r="P79" i="38"/>
  <c r="P87" i="38"/>
  <c r="P88" i="38"/>
  <c r="AG101" i="38"/>
  <c r="L55" i="38"/>
  <c r="H51" i="33" s="1"/>
  <c r="Y971" i="13"/>
  <c r="AG80" i="38"/>
  <c r="L79" i="38"/>
  <c r="H75" i="33" s="1"/>
  <c r="L87" i="38"/>
  <c r="H83" i="33" s="1"/>
  <c r="L82" i="38"/>
  <c r="H78" i="33" s="1"/>
  <c r="AG34" i="38"/>
  <c r="P29" i="38"/>
  <c r="M89" i="33"/>
  <c r="U972" i="13"/>
  <c r="AQ973" i="13"/>
  <c r="V972" i="13"/>
  <c r="T972" i="13"/>
  <c r="W972" i="13"/>
  <c r="P972" i="13"/>
  <c r="Q972" i="13"/>
  <c r="R972" i="13"/>
  <c r="Y972" i="13" s="1"/>
  <c r="S972" i="13"/>
  <c r="X972" i="13"/>
  <c r="AG87" i="38"/>
  <c r="AG61" i="38"/>
  <c r="L18" i="38"/>
  <c r="H14" i="33" s="1"/>
  <c r="AG57" i="38"/>
  <c r="L50" i="38"/>
  <c r="H46" i="33" s="1"/>
  <c r="M102" i="33"/>
  <c r="L47" i="38"/>
  <c r="H43" i="33" s="1"/>
  <c r="P67" i="38"/>
  <c r="AG36" i="38"/>
  <c r="M36" i="33"/>
  <c r="P104" i="38"/>
  <c r="P49" i="38"/>
  <c r="P23" i="38"/>
  <c r="L51" i="38"/>
  <c r="H47" i="33" s="1"/>
  <c r="L80" i="38"/>
  <c r="H76" i="33" s="1"/>
  <c r="AG46" i="38"/>
  <c r="L66" i="38"/>
  <c r="H62" i="33" s="1"/>
  <c r="P18" i="38"/>
  <c r="AG50" i="38"/>
  <c r="P59" i="38"/>
  <c r="L78" i="38"/>
  <c r="H74" i="33" s="1"/>
  <c r="K10" i="33"/>
  <c r="K31" i="33"/>
  <c r="L56" i="38"/>
  <c r="H52" i="33" s="1"/>
  <c r="M47" i="33"/>
  <c r="L104" i="38"/>
  <c r="H100" i="33" s="1"/>
  <c r="P92" i="38"/>
  <c r="L23" i="38"/>
  <c r="H19" i="33" s="1"/>
  <c r="AG95" i="38"/>
  <c r="L45" i="38"/>
  <c r="H41" i="33" s="1"/>
  <c r="AG51" i="38"/>
  <c r="P80" i="38"/>
  <c r="L39" i="38"/>
  <c r="H35" i="33" s="1"/>
  <c r="AG26" i="38"/>
  <c r="L21" i="38"/>
  <c r="H17" i="33" s="1"/>
  <c r="M81" i="33"/>
  <c r="K19" i="33"/>
  <c r="P14" i="38"/>
  <c r="P56" i="38"/>
  <c r="P17" i="38"/>
  <c r="AG23" i="38"/>
  <c r="P95" i="38"/>
  <c r="P16" i="38"/>
  <c r="P42" i="38"/>
  <c r="AG45" i="38"/>
  <c r="L72" i="38"/>
  <c r="H68" i="33" s="1"/>
  <c r="P75" i="38"/>
  <c r="P89" i="38"/>
  <c r="P94" i="38"/>
  <c r="P32" i="38"/>
  <c r="L83" i="38"/>
  <c r="H79" i="33" s="1"/>
  <c r="L46" i="38"/>
  <c r="H42" i="33" s="1"/>
  <c r="L34" i="38"/>
  <c r="H30" i="33" s="1"/>
  <c r="P20" i="38"/>
  <c r="L37" i="38"/>
  <c r="H33" i="33" s="1"/>
  <c r="L101" i="38"/>
  <c r="H97" i="33" s="1"/>
  <c r="P55" i="38"/>
  <c r="P12" i="38"/>
  <c r="P9" i="38"/>
  <c r="P66" i="38"/>
  <c r="L68" i="38"/>
  <c r="H64" i="33" s="1"/>
  <c r="P54" i="38"/>
  <c r="P68" i="38"/>
  <c r="AG10" i="38"/>
  <c r="AG48" i="38"/>
  <c r="L59" i="38"/>
  <c r="H55" i="33" s="1"/>
  <c r="K56" i="33"/>
  <c r="M13" i="33"/>
  <c r="K66" i="33"/>
  <c r="M49" i="33"/>
  <c r="L95" i="38"/>
  <c r="H91" i="33" s="1"/>
  <c r="L16" i="38"/>
  <c r="H12" i="33" s="1"/>
  <c r="L42" i="38"/>
  <c r="H38" i="33" s="1"/>
  <c r="P72" i="38"/>
  <c r="L75" i="38"/>
  <c r="H71" i="33" s="1"/>
  <c r="L89" i="38"/>
  <c r="H85" i="33" s="1"/>
  <c r="P39" i="38"/>
  <c r="P93" i="38"/>
  <c r="P64" i="38"/>
  <c r="L91" i="38"/>
  <c r="H87" i="33" s="1"/>
  <c r="P21" i="38"/>
  <c r="L12" i="38"/>
  <c r="H8" i="33" s="1"/>
  <c r="L9" i="38"/>
  <c r="H5" i="33" s="1"/>
  <c r="K64" i="33"/>
  <c r="K55" i="33"/>
  <c r="L40" i="38"/>
  <c r="H36" i="33" s="1"/>
  <c r="L36" i="38"/>
  <c r="H32" i="33" s="1"/>
  <c r="AG92" i="38"/>
  <c r="AG32" i="38"/>
  <c r="AG55" i="38"/>
  <c r="Z971" i="13"/>
  <c r="AA971" i="13" s="1"/>
  <c r="AB971" i="13" s="1"/>
  <c r="AC971" i="13" s="1"/>
  <c r="L29" i="38"/>
  <c r="H25" i="33" s="1"/>
  <c r="AG90" i="38"/>
  <c r="P47" i="38"/>
  <c r="M18" i="33"/>
  <c r="M54" i="33"/>
  <c r="M86" i="33"/>
  <c r="AG89" i="38"/>
  <c r="AG74" i="38"/>
  <c r="P13" i="38"/>
  <c r="AI66" i="38"/>
  <c r="AH66" i="38"/>
  <c r="AH68" i="38"/>
  <c r="AI68" i="38"/>
  <c r="U61" i="38"/>
  <c r="V61" i="38"/>
  <c r="T61" i="38"/>
  <c r="Y61" i="38"/>
  <c r="Z61" i="38"/>
  <c r="U73" i="38"/>
  <c r="V73" i="38"/>
  <c r="Y73" i="38"/>
  <c r="T73" i="38"/>
  <c r="Z73" i="38"/>
  <c r="V85" i="38"/>
  <c r="U85" i="38"/>
  <c r="Y85" i="38"/>
  <c r="T85" i="38"/>
  <c r="Z85" i="38"/>
  <c r="V29" i="38"/>
  <c r="U29" i="38"/>
  <c r="T29" i="38"/>
  <c r="Y29" i="38"/>
  <c r="Z29" i="38"/>
  <c r="L13" i="38"/>
  <c r="H9" i="33" s="1"/>
  <c r="N54" i="38"/>
  <c r="N68" i="38"/>
  <c r="AI106" i="38"/>
  <c r="AH106" i="38"/>
  <c r="AI57" i="38"/>
  <c r="AH57" i="38"/>
  <c r="N50" i="38"/>
  <c r="AG15" i="38"/>
  <c r="AH15" i="38"/>
  <c r="AI15" i="38"/>
  <c r="V48" i="38"/>
  <c r="U48" i="38"/>
  <c r="Z48" i="38"/>
  <c r="T48" i="38"/>
  <c r="Y48" i="38"/>
  <c r="AF7" i="38"/>
  <c r="AG7" i="38" s="1"/>
  <c r="B21" i="41" s="1"/>
  <c r="M4" i="41" s="1"/>
  <c r="B5" i="41"/>
  <c r="AH67" i="38"/>
  <c r="AI67" i="38"/>
  <c r="N33" i="38"/>
  <c r="K99" i="33"/>
  <c r="U28" i="38"/>
  <c r="V28" i="38"/>
  <c r="Y28" i="38"/>
  <c r="Z28" i="38"/>
  <c r="T28" i="38"/>
  <c r="L53" i="38"/>
  <c r="H49" i="33" s="1"/>
  <c r="AH100" i="38"/>
  <c r="AI100" i="38"/>
  <c r="AI105" i="38"/>
  <c r="AH105" i="38"/>
  <c r="M63" i="33"/>
  <c r="P40" i="38"/>
  <c r="P99" i="38"/>
  <c r="P19" i="38"/>
  <c r="P36" i="38"/>
  <c r="AG22" i="38"/>
  <c r="L76" i="38"/>
  <c r="H72" i="33" s="1"/>
  <c r="AH49" i="38"/>
  <c r="AI49" i="38"/>
  <c r="L92" i="38"/>
  <c r="H88" i="33" s="1"/>
  <c r="U23" i="38"/>
  <c r="V23" i="38"/>
  <c r="Y23" i="38"/>
  <c r="Z23" i="38"/>
  <c r="T23" i="38"/>
  <c r="U16" i="38"/>
  <c r="V16" i="38"/>
  <c r="Z16" i="38"/>
  <c r="T16" i="38"/>
  <c r="Y16" i="38"/>
  <c r="L35" i="38"/>
  <c r="H31" i="33" s="1"/>
  <c r="M52" i="33"/>
  <c r="V51" i="38"/>
  <c r="U51" i="38"/>
  <c r="Z51" i="38"/>
  <c r="Y51" i="38"/>
  <c r="T51" i="38"/>
  <c r="P84" i="38"/>
  <c r="AG72" i="38"/>
  <c r="AI72" i="38"/>
  <c r="AH72" i="38"/>
  <c r="AG52" i="38"/>
  <c r="AH52" i="38"/>
  <c r="AI52" i="38"/>
  <c r="U74" i="38"/>
  <c r="V74" i="38"/>
  <c r="T74" i="38"/>
  <c r="Y74" i="38"/>
  <c r="Z74" i="38"/>
  <c r="K41" i="33"/>
  <c r="U94" i="38"/>
  <c r="V94" i="38"/>
  <c r="Z94" i="38"/>
  <c r="T94" i="38"/>
  <c r="Y94" i="38"/>
  <c r="AI44" i="38"/>
  <c r="AH44" i="38"/>
  <c r="AI93" i="38"/>
  <c r="AH93" i="38"/>
  <c r="L64" i="38"/>
  <c r="H60" i="33" s="1"/>
  <c r="K68" i="33"/>
  <c r="P91" i="38"/>
  <c r="M65" i="33"/>
  <c r="AH79" i="38"/>
  <c r="AI79" i="38"/>
  <c r="U87" i="38"/>
  <c r="V87" i="38"/>
  <c r="Z87" i="38"/>
  <c r="Y87" i="38"/>
  <c r="T87" i="38"/>
  <c r="AH41" i="38"/>
  <c r="AI41" i="38"/>
  <c r="U107" i="38"/>
  <c r="V107" i="38"/>
  <c r="Y107" i="38"/>
  <c r="T107" i="38"/>
  <c r="Z107" i="38"/>
  <c r="U34" i="38"/>
  <c r="V34" i="38"/>
  <c r="Z34" i="38"/>
  <c r="T34" i="38"/>
  <c r="Y34" i="38"/>
  <c r="AH27" i="38"/>
  <c r="AI27" i="38"/>
  <c r="AI21" i="38"/>
  <c r="AH21" i="38"/>
  <c r="P37" i="38"/>
  <c r="AI101" i="38"/>
  <c r="AH101" i="38"/>
  <c r="N12" i="38"/>
  <c r="M57" i="33"/>
  <c r="N78" i="38"/>
  <c r="N47" i="38"/>
  <c r="AI70" i="38"/>
  <c r="AH70" i="38"/>
  <c r="AH25" i="38"/>
  <c r="AI25" i="38"/>
  <c r="V53" i="38"/>
  <c r="U53" i="38"/>
  <c r="Z53" i="38"/>
  <c r="Y53" i="38"/>
  <c r="T53" i="38"/>
  <c r="AI40" i="38"/>
  <c r="AH40" i="38"/>
  <c r="V99" i="38"/>
  <c r="U99" i="38"/>
  <c r="T99" i="38"/>
  <c r="Z99" i="38"/>
  <c r="Y99" i="38"/>
  <c r="AH19" i="38"/>
  <c r="AI19" i="38"/>
  <c r="N36" i="38"/>
  <c r="N97" i="38"/>
  <c r="AC97" i="38"/>
  <c r="AG108" i="38"/>
  <c r="AI108" i="38"/>
  <c r="AH108" i="38"/>
  <c r="AH14" i="38"/>
  <c r="AI14" i="38"/>
  <c r="N23" i="38"/>
  <c r="U95" i="38"/>
  <c r="V95" i="38"/>
  <c r="T95" i="38"/>
  <c r="Z95" i="38"/>
  <c r="Y95" i="38"/>
  <c r="AH42" i="38"/>
  <c r="AI42" i="38"/>
  <c r="AH45" i="38"/>
  <c r="AI45" i="38"/>
  <c r="N51" i="38"/>
  <c r="AG39" i="38"/>
  <c r="AH39" i="38"/>
  <c r="AI39" i="38"/>
  <c r="N32" i="38"/>
  <c r="U93" i="38"/>
  <c r="V93" i="38"/>
  <c r="Y93" i="38"/>
  <c r="Z93" i="38"/>
  <c r="T93" i="38"/>
  <c r="AH91" i="38"/>
  <c r="AI91" i="38"/>
  <c r="AG82" i="38"/>
  <c r="AI82" i="38"/>
  <c r="AH82" i="38"/>
  <c r="M9" i="33"/>
  <c r="N37" i="38"/>
  <c r="AH12" i="38"/>
  <c r="AI12" i="38"/>
  <c r="K98" i="33"/>
  <c r="V60" i="38"/>
  <c r="U60" i="38"/>
  <c r="T60" i="38"/>
  <c r="Y60" i="38"/>
  <c r="Z60" i="38"/>
  <c r="N71" i="38"/>
  <c r="AG68" i="38"/>
  <c r="L61" i="38"/>
  <c r="H57" i="33" s="1"/>
  <c r="P73" i="38"/>
  <c r="AH29" i="38"/>
  <c r="AI29" i="38"/>
  <c r="AG18" i="38"/>
  <c r="AI18" i="38"/>
  <c r="AH18" i="38"/>
  <c r="P65" i="38"/>
  <c r="M50" i="33"/>
  <c r="U8" i="38"/>
  <c r="V8" i="38"/>
  <c r="Y8" i="38"/>
  <c r="Z8" i="38"/>
  <c r="T8" i="38"/>
  <c r="L10" i="38"/>
  <c r="H6" i="33" s="1"/>
  <c r="AI48" i="38"/>
  <c r="AH48" i="38"/>
  <c r="AI103" i="38"/>
  <c r="AH103" i="38"/>
  <c r="N59" i="38"/>
  <c r="V90" i="38"/>
  <c r="U90" i="38"/>
  <c r="Z90" i="38"/>
  <c r="Y90" i="38"/>
  <c r="T90" i="38"/>
  <c r="P78" i="38"/>
  <c r="U47" i="38"/>
  <c r="V47" i="38"/>
  <c r="Y47" i="38"/>
  <c r="T47" i="38"/>
  <c r="Z47" i="38"/>
  <c r="L63" i="38"/>
  <c r="H59" i="33" s="1"/>
  <c r="U63" i="38"/>
  <c r="V63" i="38"/>
  <c r="Z63" i="38"/>
  <c r="Y63" i="38"/>
  <c r="T63" i="38"/>
  <c r="L38" i="38"/>
  <c r="H34" i="33" s="1"/>
  <c r="K61" i="33"/>
  <c r="P25" i="38"/>
  <c r="P53" i="38"/>
  <c r="L100" i="38"/>
  <c r="H96" i="33" s="1"/>
  <c r="U11" i="38"/>
  <c r="V11" i="38"/>
  <c r="T11" i="38"/>
  <c r="Z11" i="38"/>
  <c r="Y11" i="38"/>
  <c r="K39" i="33"/>
  <c r="AG19" i="38"/>
  <c r="L31" i="38"/>
  <c r="H27" i="33" s="1"/>
  <c r="AH22" i="38"/>
  <c r="AI22" i="38"/>
  <c r="U97" i="38"/>
  <c r="V97" i="38"/>
  <c r="Z97" i="38"/>
  <c r="T97" i="38"/>
  <c r="Y97" i="38"/>
  <c r="P98" i="38"/>
  <c r="V98" i="38"/>
  <c r="U98" i="38"/>
  <c r="T98" i="38"/>
  <c r="Y98" i="38"/>
  <c r="Z98" i="38"/>
  <c r="P30" i="38"/>
  <c r="N108" i="38"/>
  <c r="K95" i="33"/>
  <c r="U24" i="38"/>
  <c r="V24" i="38"/>
  <c r="Y24" i="38"/>
  <c r="Z24" i="38"/>
  <c r="T24" i="38"/>
  <c r="L17" i="38"/>
  <c r="H13" i="33" s="1"/>
  <c r="L62" i="38"/>
  <c r="H58" i="33" s="1"/>
  <c r="V42" i="38"/>
  <c r="U42" i="38"/>
  <c r="Y42" i="38"/>
  <c r="T42" i="38"/>
  <c r="Z42" i="38"/>
  <c r="AH35" i="38"/>
  <c r="AI35" i="38"/>
  <c r="P51" i="38"/>
  <c r="M40" i="33"/>
  <c r="AH84" i="38"/>
  <c r="AI84" i="38"/>
  <c r="U72" i="38"/>
  <c r="V72" i="38"/>
  <c r="Z72" i="38"/>
  <c r="Y72" i="38"/>
  <c r="T72" i="38"/>
  <c r="AI89" i="38"/>
  <c r="AH89" i="38"/>
  <c r="AG69" i="38"/>
  <c r="AH69" i="38"/>
  <c r="AI69" i="38"/>
  <c r="L74" i="38"/>
  <c r="H70" i="33" s="1"/>
  <c r="AG44" i="38"/>
  <c r="AH32" i="38"/>
  <c r="AI32" i="38"/>
  <c r="V64" i="38"/>
  <c r="U64" i="38"/>
  <c r="Y64" i="38"/>
  <c r="T64" i="38"/>
  <c r="Z64" i="38"/>
  <c r="P83" i="38"/>
  <c r="M71" i="33"/>
  <c r="U91" i="38"/>
  <c r="V91" i="38"/>
  <c r="T91" i="38"/>
  <c r="Z91" i="38"/>
  <c r="Y91" i="38"/>
  <c r="V46" i="38"/>
  <c r="U46" i="38"/>
  <c r="T46" i="38"/>
  <c r="Y46" i="38"/>
  <c r="Z46" i="38"/>
  <c r="AG107" i="38"/>
  <c r="AH107" i="38"/>
  <c r="AI107" i="38"/>
  <c r="V26" i="38"/>
  <c r="U26" i="38"/>
  <c r="T26" i="38"/>
  <c r="Y26" i="38"/>
  <c r="Z26" i="38"/>
  <c r="V82" i="38"/>
  <c r="U82" i="38"/>
  <c r="Z82" i="38"/>
  <c r="Y82" i="38"/>
  <c r="T82" i="38"/>
  <c r="N34" i="38"/>
  <c r="V88" i="38"/>
  <c r="U88" i="38"/>
  <c r="Y88" i="38"/>
  <c r="T88" i="38"/>
  <c r="Z88" i="38"/>
  <c r="U37" i="38"/>
  <c r="V37" i="38"/>
  <c r="T37" i="38"/>
  <c r="Z37" i="38"/>
  <c r="Y37" i="38"/>
  <c r="K92" i="33"/>
  <c r="N55" i="38"/>
  <c r="P81" i="38"/>
  <c r="K87" i="33"/>
  <c r="V77" i="38"/>
  <c r="U77" i="38"/>
  <c r="T77" i="38"/>
  <c r="Y77" i="38"/>
  <c r="Z77" i="38"/>
  <c r="AI86" i="38"/>
  <c r="AH86" i="38"/>
  <c r="AH85" i="38"/>
  <c r="AI85" i="38"/>
  <c r="AH8" i="38"/>
  <c r="AI8" i="38"/>
  <c r="U54" i="38"/>
  <c r="V54" i="38"/>
  <c r="Z54" i="38"/>
  <c r="Y54" i="38"/>
  <c r="T54" i="38"/>
  <c r="U66" i="38"/>
  <c r="V66" i="38"/>
  <c r="T66" i="38"/>
  <c r="Y66" i="38"/>
  <c r="Z66" i="38"/>
  <c r="P61" i="38"/>
  <c r="L73" i="38"/>
  <c r="H69" i="33" s="1"/>
  <c r="L85" i="38"/>
  <c r="H81" i="33" s="1"/>
  <c r="N29" i="38"/>
  <c r="AG106" i="38"/>
  <c r="L65" i="38"/>
  <c r="H61" i="33" s="1"/>
  <c r="N8" i="38"/>
  <c r="V57" i="38"/>
  <c r="U57" i="38"/>
  <c r="Y57" i="38"/>
  <c r="T57" i="38"/>
  <c r="Z57" i="38"/>
  <c r="U50" i="38"/>
  <c r="V50" i="38"/>
  <c r="Z50" i="38"/>
  <c r="T50" i="38"/>
  <c r="Y50" i="38"/>
  <c r="P7" i="38"/>
  <c r="AG103" i="38"/>
  <c r="L58" i="38"/>
  <c r="H54" i="33" s="1"/>
  <c r="AI58" i="38"/>
  <c r="AH58" i="38"/>
  <c r="L90" i="38"/>
  <c r="H86" i="33" s="1"/>
  <c r="AG47" i="38"/>
  <c r="AI47" i="38"/>
  <c r="AH47" i="38"/>
  <c r="L67" i="38"/>
  <c r="H63" i="33" s="1"/>
  <c r="L60" i="38"/>
  <c r="H56" i="33" s="1"/>
  <c r="AI60" i="38"/>
  <c r="AH60" i="38"/>
  <c r="P38" i="38"/>
  <c r="K4" i="33"/>
  <c r="L25" i="38"/>
  <c r="H21" i="33" s="1"/>
  <c r="AH28" i="38"/>
  <c r="AI28" i="38"/>
  <c r="AI53" i="38"/>
  <c r="AH53" i="38"/>
  <c r="P100" i="38"/>
  <c r="P11" i="38"/>
  <c r="L43" i="38"/>
  <c r="H39" i="33" s="1"/>
  <c r="K59" i="33"/>
  <c r="AH99" i="38"/>
  <c r="AI99" i="38"/>
  <c r="V19" i="38"/>
  <c r="U19" i="38"/>
  <c r="Y19" i="38"/>
  <c r="Z19" i="38"/>
  <c r="T19" i="38"/>
  <c r="AI36" i="38"/>
  <c r="AH36" i="38"/>
  <c r="P31" i="38"/>
  <c r="P22" i="38"/>
  <c r="AH76" i="38"/>
  <c r="AI76" i="38"/>
  <c r="L98" i="38"/>
  <c r="H94" i="33" s="1"/>
  <c r="L30" i="38"/>
  <c r="H26" i="33" s="1"/>
  <c r="M96" i="33"/>
  <c r="U17" i="38"/>
  <c r="V17" i="38"/>
  <c r="Y17" i="38"/>
  <c r="Z17" i="38"/>
  <c r="T17" i="38"/>
  <c r="P62" i="38"/>
  <c r="M93" i="33"/>
  <c r="V92" i="38"/>
  <c r="U92" i="38"/>
  <c r="Y92" i="38"/>
  <c r="Z92" i="38"/>
  <c r="T92" i="38"/>
  <c r="AI23" i="38"/>
  <c r="AH23" i="38"/>
  <c r="M104" i="33"/>
  <c r="AI16" i="38"/>
  <c r="AH16" i="38"/>
  <c r="P45" i="38"/>
  <c r="AH75" i="38"/>
  <c r="AI75" i="38"/>
  <c r="V52" i="38"/>
  <c r="U52" i="38"/>
  <c r="Y52" i="38"/>
  <c r="T52" i="38"/>
  <c r="Z52" i="38"/>
  <c r="P74" i="38"/>
  <c r="V39" i="38"/>
  <c r="U39" i="38"/>
  <c r="Y39" i="38"/>
  <c r="T39" i="38"/>
  <c r="Z39" i="38"/>
  <c r="AI94" i="38"/>
  <c r="AH94" i="38"/>
  <c r="P44" i="38"/>
  <c r="K80" i="33"/>
  <c r="U96" i="38"/>
  <c r="V96" i="38"/>
  <c r="T96" i="38"/>
  <c r="Z96" i="38"/>
  <c r="Y96" i="38"/>
  <c r="U32" i="38"/>
  <c r="V32" i="38"/>
  <c r="T32" i="38"/>
  <c r="Y32" i="38"/>
  <c r="Z32" i="38"/>
  <c r="U102" i="38"/>
  <c r="V102" i="38"/>
  <c r="T102" i="38"/>
  <c r="Y102" i="38"/>
  <c r="Z102" i="38"/>
  <c r="N79" i="38"/>
  <c r="P27" i="38"/>
  <c r="K35" i="33"/>
  <c r="AH88" i="38"/>
  <c r="AI88" i="38"/>
  <c r="AH20" i="38"/>
  <c r="AI20" i="38"/>
  <c r="V21" i="38"/>
  <c r="U21" i="38"/>
  <c r="Y21" i="38"/>
  <c r="Z21" i="38"/>
  <c r="T21" i="38"/>
  <c r="N101" i="38"/>
  <c r="N81" i="38"/>
  <c r="M42" i="33"/>
  <c r="U86" i="38"/>
  <c r="V86" i="38"/>
  <c r="Y86" i="38"/>
  <c r="T86" i="38"/>
  <c r="Z86" i="38"/>
  <c r="AI13" i="38"/>
  <c r="AH13" i="38"/>
  <c r="AG54" i="38"/>
  <c r="V68" i="38"/>
  <c r="U68" i="38"/>
  <c r="T68" i="38"/>
  <c r="Y68" i="38"/>
  <c r="Z68" i="38"/>
  <c r="P85" i="38"/>
  <c r="U18" i="38"/>
  <c r="V18" i="38"/>
  <c r="T18" i="38"/>
  <c r="Z18" i="38"/>
  <c r="Y18" i="38"/>
  <c r="AI65" i="38"/>
  <c r="AH65" i="38"/>
  <c r="AG8" i="38"/>
  <c r="AI50" i="38"/>
  <c r="AH50" i="38"/>
  <c r="L48" i="38"/>
  <c r="H44" i="33" s="1"/>
  <c r="L7" i="38"/>
  <c r="H3" i="33" s="1"/>
  <c r="P103" i="38"/>
  <c r="K69" i="33"/>
  <c r="P90" i="38"/>
  <c r="AI90" i="38"/>
  <c r="AH90" i="38"/>
  <c r="U78" i="38"/>
  <c r="V78" i="38"/>
  <c r="Z78" i="38"/>
  <c r="T78" i="38"/>
  <c r="Y78" i="38"/>
  <c r="P63" i="38"/>
  <c r="K14" i="33"/>
  <c r="AI33" i="38"/>
  <c r="AH33" i="38"/>
  <c r="AH71" i="38"/>
  <c r="AI71" i="38"/>
  <c r="M53" i="33"/>
  <c r="U70" i="38"/>
  <c r="V70" i="38"/>
  <c r="Y70" i="38"/>
  <c r="Z70" i="38"/>
  <c r="T70" i="38"/>
  <c r="AG25" i="38"/>
  <c r="N28" i="38"/>
  <c r="L11" i="38"/>
  <c r="H7" i="33" s="1"/>
  <c r="AI43" i="38"/>
  <c r="AH43" i="38"/>
  <c r="N40" i="38"/>
  <c r="U31" i="38"/>
  <c r="V31" i="38"/>
  <c r="Y31" i="38"/>
  <c r="T31" i="38"/>
  <c r="Z31" i="38"/>
  <c r="K34" i="33"/>
  <c r="AI97" i="38"/>
  <c r="AH97" i="38"/>
  <c r="U30" i="38"/>
  <c r="V30" i="38"/>
  <c r="T30" i="38"/>
  <c r="Y30" i="38"/>
  <c r="Z30" i="38"/>
  <c r="U108" i="38"/>
  <c r="V108" i="38"/>
  <c r="Y108" i="38"/>
  <c r="T108" i="38"/>
  <c r="Z108" i="38"/>
  <c r="K101" i="33"/>
  <c r="K32" i="33"/>
  <c r="V14" i="38"/>
  <c r="U14" i="38"/>
  <c r="Y14" i="38"/>
  <c r="T14" i="38"/>
  <c r="Z14" i="38"/>
  <c r="U56" i="38"/>
  <c r="V56" i="38"/>
  <c r="T56" i="38"/>
  <c r="Y56" i="38"/>
  <c r="Z56" i="38"/>
  <c r="V62" i="38"/>
  <c r="U62" i="38"/>
  <c r="Y62" i="38"/>
  <c r="Z62" i="38"/>
  <c r="T62" i="38"/>
  <c r="N104" i="38"/>
  <c r="AC104" i="38"/>
  <c r="K72" i="33"/>
  <c r="V35" i="38"/>
  <c r="U35" i="38"/>
  <c r="Y35" i="38"/>
  <c r="T35" i="38"/>
  <c r="Z35" i="38"/>
  <c r="AH51" i="38"/>
  <c r="AI51" i="38"/>
  <c r="M58" i="33"/>
  <c r="N72" i="38"/>
  <c r="K88" i="33"/>
  <c r="N39" i="38"/>
  <c r="L96" i="38"/>
  <c r="H92" i="33" s="1"/>
  <c r="AH96" i="38"/>
  <c r="AI96" i="38"/>
  <c r="AH83" i="38"/>
  <c r="AI83" i="38"/>
  <c r="AG102" i="38"/>
  <c r="AI102" i="38"/>
  <c r="AH102" i="38"/>
  <c r="AI46" i="38"/>
  <c r="AH46" i="38"/>
  <c r="N87" i="38"/>
  <c r="N41" i="38"/>
  <c r="AC41" i="38"/>
  <c r="L107" i="38"/>
  <c r="H103" i="33" s="1"/>
  <c r="P26" i="38"/>
  <c r="L26" i="38"/>
  <c r="H22" i="33" s="1"/>
  <c r="L27" i="38"/>
  <c r="H23" i="33" s="1"/>
  <c r="AG37" i="38"/>
  <c r="AH37" i="38"/>
  <c r="AI37" i="38"/>
  <c r="P101" i="38"/>
  <c r="K79" i="33"/>
  <c r="V55" i="38"/>
  <c r="U55" i="38"/>
  <c r="Y55" i="38"/>
  <c r="T55" i="38"/>
  <c r="Z55" i="38"/>
  <c r="AI9" i="38"/>
  <c r="AH9" i="38"/>
  <c r="M75" i="33"/>
  <c r="U13" i="38"/>
  <c r="V13" i="38"/>
  <c r="Y13" i="38"/>
  <c r="T13" i="38"/>
  <c r="Z13" i="38"/>
  <c r="P57" i="38"/>
  <c r="N15" i="38"/>
  <c r="B4" i="41"/>
  <c r="U7" i="38"/>
  <c r="V7" i="38"/>
  <c r="T7" i="38"/>
  <c r="Z7" i="38"/>
  <c r="Y7" i="38"/>
  <c r="V103" i="38"/>
  <c r="U103" i="38"/>
  <c r="Z103" i="38"/>
  <c r="T103" i="38"/>
  <c r="Y103" i="38"/>
  <c r="V59" i="38"/>
  <c r="U59" i="38"/>
  <c r="Y59" i="38"/>
  <c r="T59" i="38"/>
  <c r="Z59" i="38"/>
  <c r="U58" i="38"/>
  <c r="V58" i="38"/>
  <c r="T58" i="38"/>
  <c r="Y58" i="38"/>
  <c r="Z58" i="38"/>
  <c r="AI78" i="38"/>
  <c r="AH78" i="38"/>
  <c r="V67" i="38"/>
  <c r="U67" i="38"/>
  <c r="Z67" i="38"/>
  <c r="Y67" i="38"/>
  <c r="T67" i="38"/>
  <c r="V33" i="38"/>
  <c r="U33" i="38"/>
  <c r="T33" i="38"/>
  <c r="Y33" i="38"/>
  <c r="Z33" i="38"/>
  <c r="V71" i="38"/>
  <c r="U71" i="38"/>
  <c r="Y71" i="38"/>
  <c r="Z71" i="38"/>
  <c r="T71" i="38"/>
  <c r="U38" i="38"/>
  <c r="V38" i="38"/>
  <c r="Z38" i="38"/>
  <c r="T38" i="38"/>
  <c r="Y38" i="38"/>
  <c r="M44" i="33"/>
  <c r="N105" i="38"/>
  <c r="AC105" i="38"/>
  <c r="M74" i="33"/>
  <c r="V43" i="38"/>
  <c r="U43" i="38"/>
  <c r="Z43" i="38"/>
  <c r="Y43" i="38"/>
  <c r="T43" i="38"/>
  <c r="AG40" i="38"/>
  <c r="U36" i="38"/>
  <c r="V36" i="38"/>
  <c r="Z36" i="38"/>
  <c r="Y36" i="38"/>
  <c r="T36" i="38"/>
  <c r="V22" i="38"/>
  <c r="U22" i="38"/>
  <c r="T22" i="38"/>
  <c r="Z22" i="38"/>
  <c r="Y22" i="38"/>
  <c r="Q79" i="41"/>
  <c r="Q40" i="41"/>
  <c r="Q124" i="41"/>
  <c r="Q181" i="41"/>
  <c r="Q185" i="41"/>
  <c r="Q87" i="41"/>
  <c r="Q20" i="41"/>
  <c r="Q44" i="41"/>
  <c r="Q94" i="41"/>
  <c r="Q59" i="41"/>
  <c r="Q103" i="41"/>
  <c r="Q127" i="41"/>
  <c r="Q173" i="41"/>
  <c r="Q82" i="41"/>
  <c r="Q184" i="41"/>
  <c r="Q143" i="41"/>
  <c r="Q165" i="41"/>
  <c r="Q163" i="41"/>
  <c r="Q26" i="41"/>
  <c r="Q100" i="41"/>
  <c r="Q180" i="41"/>
  <c r="Q43" i="41"/>
  <c r="Q89" i="41"/>
  <c r="Q157" i="41"/>
  <c r="Q150" i="41"/>
  <c r="Q116" i="41"/>
  <c r="Q5" i="41"/>
  <c r="Q93" i="41"/>
  <c r="B8" i="41"/>
  <c r="Q177" i="41"/>
  <c r="Q194" i="41"/>
  <c r="Q190" i="41"/>
  <c r="Q69" i="41"/>
  <c r="Q56" i="41"/>
  <c r="Q135" i="41"/>
  <c r="Q201" i="41"/>
  <c r="Q187" i="41"/>
  <c r="Q134" i="41"/>
  <c r="Q75" i="41"/>
  <c r="Q126" i="41"/>
  <c r="Q155" i="41"/>
  <c r="Q128" i="41"/>
  <c r="Q95" i="41"/>
  <c r="Q4" i="41"/>
  <c r="Q198" i="41"/>
  <c r="Q47" i="41"/>
  <c r="Q46" i="41"/>
  <c r="Q55" i="41"/>
  <c r="Q81" i="41"/>
  <c r="Q199" i="41"/>
  <c r="Q15" i="41"/>
  <c r="Q191" i="41"/>
  <c r="Q104" i="41"/>
  <c r="Q36" i="41"/>
  <c r="Q170" i="41"/>
  <c r="Q35" i="41"/>
  <c r="Q34" i="41"/>
  <c r="Q27" i="41"/>
  <c r="Q119" i="41"/>
  <c r="Q183" i="41"/>
  <c r="Q114" i="41"/>
  <c r="Q117" i="41"/>
  <c r="Q156" i="41"/>
  <c r="Q113" i="41"/>
  <c r="Q131" i="41"/>
  <c r="Q197" i="41"/>
  <c r="Q141" i="41"/>
  <c r="Q120" i="41"/>
  <c r="Q85" i="41"/>
  <c r="Q139" i="41"/>
  <c r="Q84" i="41"/>
  <c r="Q9" i="41"/>
  <c r="Q92" i="41"/>
  <c r="Q162" i="41"/>
  <c r="Q147" i="41"/>
  <c r="Q25" i="41"/>
  <c r="Q6" i="41"/>
  <c r="Q61" i="41"/>
  <c r="Q64" i="41"/>
  <c r="Q182" i="41"/>
  <c r="Q22" i="41"/>
  <c r="Q16" i="41"/>
  <c r="Q83" i="41"/>
  <c r="Q174" i="41"/>
  <c r="Q167" i="41"/>
  <c r="Q41" i="41"/>
  <c r="Q188" i="41"/>
  <c r="Q70" i="41"/>
  <c r="Q77" i="41"/>
  <c r="Q107" i="41"/>
  <c r="Q176" i="41"/>
  <c r="Q50" i="41"/>
  <c r="Q33" i="41"/>
  <c r="Q63" i="41"/>
  <c r="Q115" i="41"/>
  <c r="Q51" i="41"/>
  <c r="Q123" i="41"/>
  <c r="Q153" i="41"/>
  <c r="Q196" i="41"/>
  <c r="Q154" i="41"/>
  <c r="Q31" i="41"/>
  <c r="Q164" i="41"/>
  <c r="Q129" i="41"/>
  <c r="Q99" i="41"/>
  <c r="Q13" i="41"/>
  <c r="Q54" i="41"/>
  <c r="Q10" i="41"/>
  <c r="Q32" i="41"/>
  <c r="Q7" i="41"/>
  <c r="Q159" i="41"/>
  <c r="Q105" i="41"/>
  <c r="Q39" i="41"/>
  <c r="Q121" i="41"/>
  <c r="Q53" i="41"/>
  <c r="Q110" i="41"/>
  <c r="Q168" i="41"/>
  <c r="Q52" i="41"/>
  <c r="Q76" i="41"/>
  <c r="Q29" i="41"/>
  <c r="Q186" i="41"/>
  <c r="Q125" i="41"/>
  <c r="Q169" i="41"/>
  <c r="Q122" i="41"/>
  <c r="Q158" i="41"/>
  <c r="Q65" i="41"/>
  <c r="Q149" i="41"/>
  <c r="Q192" i="41"/>
  <c r="Q60" i="41"/>
  <c r="Q101" i="41"/>
  <c r="Q18" i="41"/>
  <c r="Q14" i="41"/>
  <c r="Q88" i="41"/>
  <c r="Q67" i="41"/>
  <c r="Q98" i="41"/>
  <c r="Q140" i="41"/>
  <c r="Q111" i="41"/>
  <c r="Q142" i="41"/>
  <c r="Q24" i="41"/>
  <c r="Q146" i="41"/>
  <c r="Q11" i="41"/>
  <c r="Q37" i="41"/>
  <c r="Q68" i="41"/>
  <c r="Q28" i="41"/>
  <c r="Q96" i="41"/>
  <c r="Q175" i="41"/>
  <c r="Q171" i="41"/>
  <c r="Q71" i="41"/>
  <c r="Q106" i="41"/>
  <c r="Q195" i="41"/>
  <c r="Q17" i="41"/>
  <c r="Q189" i="41"/>
  <c r="Q161" i="41"/>
  <c r="Q12" i="41"/>
  <c r="Q130" i="41"/>
  <c r="Q132" i="41"/>
  <c r="Q62" i="41"/>
  <c r="Q78" i="41"/>
  <c r="Q23" i="41"/>
  <c r="Q200" i="41"/>
  <c r="Q45" i="41"/>
  <c r="Q138" i="41"/>
  <c r="Q166" i="41"/>
  <c r="Q57" i="41"/>
  <c r="Q109" i="41"/>
  <c r="Q38" i="41"/>
  <c r="Q58" i="41"/>
  <c r="Q66" i="41"/>
  <c r="Q49" i="41"/>
  <c r="Q133" i="41"/>
  <c r="Q145" i="41"/>
  <c r="Q74" i="41"/>
  <c r="Q172" i="41"/>
  <c r="Q148" i="41"/>
  <c r="Q118" i="41"/>
  <c r="Q48" i="41"/>
  <c r="Q91" i="41"/>
  <c r="Q80" i="41"/>
  <c r="Q193" i="41"/>
  <c r="Q151" i="41"/>
  <c r="Q102" i="41"/>
  <c r="Q178" i="41"/>
  <c r="Q108" i="41"/>
  <c r="Q202" i="41"/>
  <c r="Q136" i="41"/>
  <c r="Q42" i="41"/>
  <c r="Q8" i="41"/>
  <c r="Q90" i="41"/>
  <c r="Q21" i="41"/>
  <c r="Q73" i="41"/>
  <c r="Q179" i="41"/>
  <c r="Q72" i="41"/>
  <c r="Q152" i="41"/>
  <c r="Q30" i="41"/>
  <c r="Q97" i="41"/>
  <c r="Q112" i="41"/>
  <c r="Q19" i="41"/>
  <c r="Q160" i="41"/>
  <c r="Q144" i="41"/>
  <c r="Q137" i="41"/>
  <c r="Q86" i="41"/>
  <c r="AH56" i="38"/>
  <c r="AI56" i="38"/>
  <c r="U104" i="38"/>
  <c r="V104" i="38"/>
  <c r="Y104" i="38"/>
  <c r="T104" i="38"/>
  <c r="Z104" i="38"/>
  <c r="U49" i="38"/>
  <c r="V49" i="38"/>
  <c r="Y49" i="38"/>
  <c r="Z49" i="38"/>
  <c r="T49" i="38"/>
  <c r="N95" i="38"/>
  <c r="N16" i="38"/>
  <c r="M100" i="33"/>
  <c r="V84" i="38"/>
  <c r="U84" i="38"/>
  <c r="T84" i="38"/>
  <c r="Z84" i="38"/>
  <c r="Y84" i="38"/>
  <c r="U89" i="38"/>
  <c r="V89" i="38"/>
  <c r="Z89" i="38"/>
  <c r="Y89" i="38"/>
  <c r="T89" i="38"/>
  <c r="U69" i="38"/>
  <c r="V69" i="38"/>
  <c r="T69" i="38"/>
  <c r="Z69" i="38"/>
  <c r="Y69" i="38"/>
  <c r="U80" i="38"/>
  <c r="V80" i="38"/>
  <c r="Z80" i="38"/>
  <c r="T80" i="38"/>
  <c r="Y80" i="38"/>
  <c r="M38" i="33"/>
  <c r="N94" i="38"/>
  <c r="AG96" i="38"/>
  <c r="AH64" i="38"/>
  <c r="AI64" i="38"/>
  <c r="K48" i="33"/>
  <c r="V79" i="38"/>
  <c r="U79" i="38"/>
  <c r="Y79" i="38"/>
  <c r="Z79" i="38"/>
  <c r="T79" i="38"/>
  <c r="AG41" i="38"/>
  <c r="P107" i="38"/>
  <c r="AG88" i="38"/>
  <c r="U20" i="38"/>
  <c r="V20" i="38"/>
  <c r="T20" i="38"/>
  <c r="Y20" i="38"/>
  <c r="Z20" i="38"/>
  <c r="V101" i="38"/>
  <c r="U101" i="38"/>
  <c r="T101" i="38"/>
  <c r="Z101" i="38"/>
  <c r="Y101" i="38"/>
  <c r="V12" i="38"/>
  <c r="U12" i="38"/>
  <c r="Z12" i="38"/>
  <c r="Y12" i="38"/>
  <c r="T12" i="38"/>
  <c r="V9" i="38"/>
  <c r="B18" i="41" s="1"/>
  <c r="U9" i="38"/>
  <c r="T9" i="38"/>
  <c r="B16" i="41" s="1"/>
  <c r="Y9" i="38"/>
  <c r="Z9" i="38"/>
  <c r="AG81" i="38"/>
  <c r="AH81" i="38"/>
  <c r="AI81" i="38"/>
  <c r="L77" i="38"/>
  <c r="H73" i="33" s="1"/>
  <c r="M83" i="33"/>
  <c r="AI54" i="38"/>
  <c r="AH54" i="38"/>
  <c r="AG85" i="38"/>
  <c r="AC106" i="38"/>
  <c r="N106" i="38"/>
  <c r="AI61" i="38"/>
  <c r="AH61" i="38"/>
  <c r="AG73" i="38"/>
  <c r="AI73" i="38"/>
  <c r="AH73" i="38"/>
  <c r="V106" i="38"/>
  <c r="U106" i="38"/>
  <c r="Z106" i="38"/>
  <c r="T106" i="38"/>
  <c r="Y106" i="38"/>
  <c r="U10" i="38"/>
  <c r="V10" i="38"/>
  <c r="Y10" i="38"/>
  <c r="T10" i="38"/>
  <c r="Z10" i="38"/>
  <c r="L57" i="38"/>
  <c r="H53" i="33" s="1"/>
  <c r="P48" i="38"/>
  <c r="AH7" i="38"/>
  <c r="AI7" i="38"/>
  <c r="B23" i="41" s="1"/>
  <c r="L103" i="38"/>
  <c r="H99" i="33" s="1"/>
  <c r="AH59" i="38"/>
  <c r="AI59" i="38"/>
  <c r="AH63" i="38"/>
  <c r="AI63" i="38"/>
  <c r="N70" i="38"/>
  <c r="M3" i="33"/>
  <c r="K43" i="33"/>
  <c r="AC99" i="38"/>
  <c r="N99" i="38"/>
  <c r="AI31" i="38"/>
  <c r="AH31" i="38"/>
  <c r="U76" i="38"/>
  <c r="V76" i="38"/>
  <c r="Z76" i="38"/>
  <c r="Y76" i="38"/>
  <c r="T76" i="38"/>
  <c r="AG30" i="38"/>
  <c r="AI30" i="38"/>
  <c r="AH30" i="38"/>
  <c r="K24" i="33"/>
  <c r="AG14" i="38"/>
  <c r="N56" i="38"/>
  <c r="AH24" i="38"/>
  <c r="AI24" i="38"/>
  <c r="AH104" i="38"/>
  <c r="AI104" i="38"/>
  <c r="L49" i="38"/>
  <c r="H45" i="33" s="1"/>
  <c r="M94" i="33"/>
  <c r="AI95" i="38"/>
  <c r="AH95" i="38"/>
  <c r="AG16" i="38"/>
  <c r="AG42" i="38"/>
  <c r="P35" i="38"/>
  <c r="U45" i="38"/>
  <c r="V45" i="38"/>
  <c r="T45" i="38"/>
  <c r="Y45" i="38"/>
  <c r="Z45" i="38"/>
  <c r="L84" i="38"/>
  <c r="H80" i="33" s="1"/>
  <c r="N89" i="38"/>
  <c r="L52" i="38"/>
  <c r="H48" i="33" s="1"/>
  <c r="M91" i="33"/>
  <c r="N69" i="38"/>
  <c r="AI74" i="38"/>
  <c r="AH74" i="38"/>
  <c r="L44" i="38"/>
  <c r="H40" i="33" s="1"/>
  <c r="P96" i="38"/>
  <c r="L93" i="38"/>
  <c r="H89" i="33" s="1"/>
  <c r="V83" i="38"/>
  <c r="U83" i="38"/>
  <c r="Y83" i="38"/>
  <c r="Z83" i="38"/>
  <c r="T83" i="38"/>
  <c r="AC102" i="38"/>
  <c r="N102" i="38"/>
  <c r="AG91" i="38"/>
  <c r="U41" i="38"/>
  <c r="V41" i="38"/>
  <c r="Y41" i="38"/>
  <c r="T41" i="38"/>
  <c r="Z41" i="38"/>
  <c r="AH26" i="38"/>
  <c r="AI26" i="38"/>
  <c r="K70" i="33"/>
  <c r="AH34" i="38"/>
  <c r="AI34" i="38"/>
  <c r="V27" i="38"/>
  <c r="U27" i="38"/>
  <c r="T27" i="38"/>
  <c r="Z27" i="38"/>
  <c r="Y27" i="38"/>
  <c r="N88" i="38"/>
  <c r="N20" i="38"/>
  <c r="U81" i="38"/>
  <c r="V81" i="38"/>
  <c r="T81" i="38"/>
  <c r="Z81" i="38"/>
  <c r="Y81" i="38"/>
  <c r="M37" i="33"/>
  <c r="U65" i="38"/>
  <c r="V65" i="38"/>
  <c r="Z65" i="38"/>
  <c r="T65" i="38"/>
  <c r="Y65" i="38"/>
  <c r="AI10" i="38"/>
  <c r="AH10" i="38"/>
  <c r="U15" i="38"/>
  <c r="V15" i="38"/>
  <c r="T15" i="38"/>
  <c r="Z15" i="38"/>
  <c r="Y15" i="38"/>
  <c r="K62" i="33"/>
  <c r="M7" i="33"/>
  <c r="AI38" i="38"/>
  <c r="AH38" i="38"/>
  <c r="AG70" i="38"/>
  <c r="V25" i="38"/>
  <c r="U25" i="38"/>
  <c r="Z25" i="38"/>
  <c r="Y25" i="38"/>
  <c r="T25" i="38"/>
  <c r="V100" i="38"/>
  <c r="U100" i="38"/>
  <c r="T100" i="38"/>
  <c r="Y100" i="38"/>
  <c r="Z100" i="38"/>
  <c r="AH11" i="38"/>
  <c r="AI11" i="38"/>
  <c r="V105" i="38"/>
  <c r="U105" i="38"/>
  <c r="Y105" i="38"/>
  <c r="T105" i="38"/>
  <c r="Z105" i="38"/>
  <c r="U40" i="38"/>
  <c r="V40" i="38"/>
  <c r="T40" i="38"/>
  <c r="Y40" i="38"/>
  <c r="Z40" i="38"/>
  <c r="N19" i="38"/>
  <c r="L22" i="38"/>
  <c r="H18" i="33" s="1"/>
  <c r="P97" i="38"/>
  <c r="AI98" i="38"/>
  <c r="AH98" i="38"/>
  <c r="L14" i="38"/>
  <c r="H10" i="33" s="1"/>
  <c r="N24" i="38"/>
  <c r="AH17" i="38"/>
  <c r="AI17" i="38"/>
  <c r="AG62" i="38"/>
  <c r="AI62" i="38"/>
  <c r="AH62" i="38"/>
  <c r="AH92" i="38"/>
  <c r="AI92" i="38"/>
  <c r="N42" i="38"/>
  <c r="N45" i="38"/>
  <c r="U75" i="38"/>
  <c r="V75" i="38"/>
  <c r="Z75" i="38"/>
  <c r="Y75" i="38"/>
  <c r="T75" i="38"/>
  <c r="P52" i="38"/>
  <c r="N80" i="38"/>
  <c r="AI80" i="38"/>
  <c r="AH80" i="38"/>
  <c r="V44" i="38"/>
  <c r="U44" i="38"/>
  <c r="T44" i="38"/>
  <c r="Z44" i="38"/>
  <c r="Y44" i="38"/>
  <c r="N91" i="38"/>
  <c r="N46" i="38"/>
  <c r="AH87" i="38"/>
  <c r="AI87" i="38"/>
  <c r="M90" i="33"/>
  <c r="AH55" i="38"/>
  <c r="AI55" i="38"/>
  <c r="AG12" i="38"/>
  <c r="K25" i="33"/>
  <c r="AG77" i="38"/>
  <c r="AH77" i="38"/>
  <c r="AI77" i="38"/>
  <c r="N86" i="38"/>
  <c r="K97" i="33" l="1"/>
  <c r="K17" i="33"/>
  <c r="K85" i="33"/>
  <c r="M30" i="33"/>
  <c r="L42" i="33"/>
  <c r="P60" i="42"/>
  <c r="Q60" i="42"/>
  <c r="S60" i="42"/>
  <c r="R60" i="42"/>
  <c r="L84" i="33"/>
  <c r="K64" i="42"/>
  <c r="F64" i="42"/>
  <c r="H64" i="42"/>
  <c r="L64" i="42"/>
  <c r="J64" i="42"/>
  <c r="E64" i="42"/>
  <c r="G64" i="42"/>
  <c r="M64" i="42"/>
  <c r="N64" i="42"/>
  <c r="D64" i="42"/>
  <c r="O64" i="42"/>
  <c r="I64" i="42"/>
  <c r="L24" i="33"/>
  <c r="Z47" i="42"/>
  <c r="X47" i="42"/>
  <c r="Y47" i="42"/>
  <c r="W47" i="42"/>
  <c r="V47" i="42"/>
  <c r="AA47" i="42"/>
  <c r="O122" i="38"/>
  <c r="L118" i="33"/>
  <c r="J73" i="42"/>
  <c r="R73" i="42"/>
  <c r="E73" i="42"/>
  <c r="Y73" i="42"/>
  <c r="Z73" i="42"/>
  <c r="W73" i="42"/>
  <c r="AF73" i="42"/>
  <c r="S73" i="42"/>
  <c r="AK73" i="42"/>
  <c r="K73" i="42"/>
  <c r="AH73" i="42"/>
  <c r="P73" i="42"/>
  <c r="AG73" i="42"/>
  <c r="U73" i="42"/>
  <c r="AE73" i="42"/>
  <c r="AJ73" i="42"/>
  <c r="L73" i="42"/>
  <c r="AA73" i="42"/>
  <c r="T73" i="42"/>
  <c r="AB73" i="42"/>
  <c r="V73" i="42"/>
  <c r="O73" i="42"/>
  <c r="AM73" i="42"/>
  <c r="AC73" i="42"/>
  <c r="F73" i="42"/>
  <c r="AI73" i="42"/>
  <c r="N73" i="42"/>
  <c r="AD73" i="42"/>
  <c r="AL73" i="42"/>
  <c r="I73" i="42"/>
  <c r="D73" i="42"/>
  <c r="Q73" i="42"/>
  <c r="G73" i="42"/>
  <c r="X73" i="42"/>
  <c r="H73" i="42"/>
  <c r="M73" i="42"/>
  <c r="K73" i="33"/>
  <c r="M60" i="33"/>
  <c r="K118" i="33"/>
  <c r="M118" i="33"/>
  <c r="K105" i="33"/>
  <c r="M105" i="33"/>
  <c r="M29" i="33"/>
  <c r="K110" i="33"/>
  <c r="M110" i="33"/>
  <c r="M114" i="33"/>
  <c r="K114" i="33"/>
  <c r="K108" i="33"/>
  <c r="M108" i="33"/>
  <c r="L82" i="33"/>
  <c r="AH63" i="42"/>
  <c r="AG63" i="42"/>
  <c r="L87" i="33"/>
  <c r="AA64" i="42"/>
  <c r="AB64" i="42"/>
  <c r="L76" i="33"/>
  <c r="U63" i="42"/>
  <c r="W63" i="42"/>
  <c r="V63" i="42"/>
  <c r="L98" i="33"/>
  <c r="AL55" i="42"/>
  <c r="AC55" i="42"/>
  <c r="J55" i="42"/>
  <c r="S55" i="42"/>
  <c r="W55" i="42"/>
  <c r="T55" i="42"/>
  <c r="V55" i="42"/>
  <c r="O55" i="42"/>
  <c r="AM55" i="42"/>
  <c r="F55" i="42"/>
  <c r="N55" i="42"/>
  <c r="AJ55" i="42"/>
  <c r="R55" i="42"/>
  <c r="AF55" i="42"/>
  <c r="AA55" i="42"/>
  <c r="Z55" i="42"/>
  <c r="AE55" i="42"/>
  <c r="K55" i="42"/>
  <c r="I55" i="42"/>
  <c r="AB55" i="42"/>
  <c r="X55" i="42"/>
  <c r="P55" i="42"/>
  <c r="AG55" i="42"/>
  <c r="Y55" i="42"/>
  <c r="L55" i="42"/>
  <c r="E55" i="42"/>
  <c r="H55" i="42"/>
  <c r="AK55" i="42"/>
  <c r="G55" i="42"/>
  <c r="M55" i="42"/>
  <c r="U55" i="42"/>
  <c r="Q55" i="42"/>
  <c r="AI55" i="42"/>
  <c r="AD55" i="42"/>
  <c r="AH55" i="42"/>
  <c r="D55" i="42"/>
  <c r="L95" i="33"/>
  <c r="S52" i="42"/>
  <c r="K52" i="42"/>
  <c r="AA52" i="42"/>
  <c r="AE52" i="42"/>
  <c r="O52" i="42"/>
  <c r="AI52" i="42"/>
  <c r="T52" i="42"/>
  <c r="AC52" i="42"/>
  <c r="L52" i="42"/>
  <c r="G52" i="42"/>
  <c r="I52" i="42"/>
  <c r="AG52" i="42"/>
  <c r="AD52" i="42"/>
  <c r="N52" i="42"/>
  <c r="R52" i="42"/>
  <c r="Z52" i="42"/>
  <c r="V52" i="42"/>
  <c r="M52" i="42"/>
  <c r="J52" i="42"/>
  <c r="E52" i="42"/>
  <c r="AF52" i="42"/>
  <c r="Y52" i="42"/>
  <c r="AB52" i="42"/>
  <c r="F52" i="42"/>
  <c r="Q52" i="42"/>
  <c r="X52" i="42"/>
  <c r="U52" i="42"/>
  <c r="P52" i="42"/>
  <c r="D52" i="42"/>
  <c r="W52" i="42"/>
  <c r="H52" i="42"/>
  <c r="AH52" i="42"/>
  <c r="L101" i="33"/>
  <c r="K66" i="42"/>
  <c r="N66" i="42"/>
  <c r="J66" i="42"/>
  <c r="I66" i="42"/>
  <c r="E66" i="42"/>
  <c r="G66" i="42"/>
  <c r="O66" i="42"/>
  <c r="M66" i="42"/>
  <c r="H66" i="42"/>
  <c r="L66" i="42"/>
  <c r="F66" i="42"/>
  <c r="D66" i="42"/>
  <c r="L37" i="33"/>
  <c r="N58" i="42"/>
  <c r="F58" i="42"/>
  <c r="M58" i="42"/>
  <c r="G58" i="42"/>
  <c r="J58" i="42"/>
  <c r="I58" i="42"/>
  <c r="L58" i="42"/>
  <c r="H58" i="42"/>
  <c r="E58" i="42"/>
  <c r="K58" i="42"/>
  <c r="O58" i="42"/>
  <c r="D58" i="42"/>
  <c r="L68" i="33"/>
  <c r="AD62" i="42"/>
  <c r="L19" i="33"/>
  <c r="AA46" i="42"/>
  <c r="Z46" i="42"/>
  <c r="AB46" i="42"/>
  <c r="L8" i="33"/>
  <c r="W44" i="42"/>
  <c r="AG44" i="42"/>
  <c r="AE44" i="42"/>
  <c r="AA44" i="42"/>
  <c r="Y44" i="42"/>
  <c r="AC44" i="42"/>
  <c r="AI44" i="42"/>
  <c r="Z44" i="42"/>
  <c r="AF44" i="42"/>
  <c r="AB44" i="42"/>
  <c r="AD44" i="42"/>
  <c r="AH44" i="42"/>
  <c r="X44" i="42"/>
  <c r="L50" i="33"/>
  <c r="T61" i="42"/>
  <c r="V61" i="42"/>
  <c r="U61" i="42"/>
  <c r="N119" i="38"/>
  <c r="H115" i="33"/>
  <c r="N114" i="38"/>
  <c r="H110" i="33"/>
  <c r="N118" i="38"/>
  <c r="H114" i="33"/>
  <c r="K113" i="33"/>
  <c r="M113" i="33"/>
  <c r="L41" i="33"/>
  <c r="M60" i="42"/>
  <c r="N60" i="42"/>
  <c r="O60" i="42"/>
  <c r="L85" i="33"/>
  <c r="P64" i="42"/>
  <c r="V64" i="42"/>
  <c r="S64" i="42"/>
  <c r="T64" i="42"/>
  <c r="U64" i="42"/>
  <c r="R64" i="42"/>
  <c r="Q64" i="42"/>
  <c r="W64" i="42"/>
  <c r="L90" i="33"/>
  <c r="AG64" i="42"/>
  <c r="AM64" i="42"/>
  <c r="AJ64" i="42"/>
  <c r="AH64" i="42"/>
  <c r="AI64" i="42"/>
  <c r="AL64" i="42"/>
  <c r="AK64" i="42"/>
  <c r="L11" i="33"/>
  <c r="T45" i="42"/>
  <c r="R45" i="42"/>
  <c r="Q45" i="42"/>
  <c r="S45" i="42"/>
  <c r="L83" i="33"/>
  <c r="AK63" i="42"/>
  <c r="AM63" i="42"/>
  <c r="AJ63" i="42"/>
  <c r="AL63" i="42"/>
  <c r="AI63" i="42"/>
  <c r="L36" i="33"/>
  <c r="AD49" i="42"/>
  <c r="AI49" i="42"/>
  <c r="AL49" i="42"/>
  <c r="AA49" i="42"/>
  <c r="AK49" i="42"/>
  <c r="AG49" i="42"/>
  <c r="AJ49" i="42"/>
  <c r="AC49" i="42"/>
  <c r="AE49" i="42"/>
  <c r="AB49" i="42"/>
  <c r="AH49" i="42"/>
  <c r="AM49" i="42"/>
  <c r="AF49" i="42"/>
  <c r="L67" i="33"/>
  <c r="AC62" i="42"/>
  <c r="O112" i="38"/>
  <c r="L108" i="33"/>
  <c r="M70" i="42"/>
  <c r="G70" i="42"/>
  <c r="O70" i="42"/>
  <c r="R70" i="42"/>
  <c r="S70" i="42"/>
  <c r="K70" i="42"/>
  <c r="N70" i="42"/>
  <c r="I70" i="42"/>
  <c r="T70" i="42"/>
  <c r="J70" i="42"/>
  <c r="H70" i="42"/>
  <c r="L70" i="42"/>
  <c r="P70" i="42"/>
  <c r="D70" i="42"/>
  <c r="Q70" i="42"/>
  <c r="E70" i="42"/>
  <c r="F70" i="42"/>
  <c r="K77" i="33"/>
  <c r="M82" i="33"/>
  <c r="L38" i="33"/>
  <c r="I59" i="42"/>
  <c r="Y59" i="42"/>
  <c r="Q59" i="42"/>
  <c r="L59" i="42"/>
  <c r="U59" i="42"/>
  <c r="M59" i="42"/>
  <c r="N59" i="42"/>
  <c r="K59" i="42"/>
  <c r="F59" i="42"/>
  <c r="S59" i="42"/>
  <c r="P59" i="42"/>
  <c r="J59" i="42"/>
  <c r="V59" i="42"/>
  <c r="T59" i="42"/>
  <c r="D59" i="42"/>
  <c r="H59" i="42"/>
  <c r="E59" i="42"/>
  <c r="O59" i="42"/>
  <c r="G59" i="42"/>
  <c r="X59" i="42"/>
  <c r="R59" i="42"/>
  <c r="W59" i="42"/>
  <c r="L20" i="33"/>
  <c r="AC46" i="42"/>
  <c r="AD46" i="42"/>
  <c r="L15" i="33"/>
  <c r="AJ45" i="42"/>
  <c r="AH45" i="42"/>
  <c r="AL45" i="42"/>
  <c r="AF45" i="42"/>
  <c r="AI45" i="42"/>
  <c r="AM45" i="42"/>
  <c r="AK45" i="42"/>
  <c r="AE45" i="42"/>
  <c r="AG45" i="42"/>
  <c r="L28" i="33"/>
  <c r="M48" i="42"/>
  <c r="K48" i="42"/>
  <c r="H48" i="42"/>
  <c r="F48" i="42"/>
  <c r="E48" i="42"/>
  <c r="I48" i="42"/>
  <c r="G48" i="42"/>
  <c r="N48" i="42"/>
  <c r="L48" i="42"/>
  <c r="J48" i="42"/>
  <c r="D48" i="42"/>
  <c r="N117" i="38"/>
  <c r="H113" i="33"/>
  <c r="M106" i="33"/>
  <c r="K106" i="33"/>
  <c r="L52" i="33"/>
  <c r="Z61" i="42"/>
  <c r="Y61" i="42"/>
  <c r="L102" i="33"/>
  <c r="K67" i="42"/>
  <c r="X67" i="42"/>
  <c r="M67" i="42"/>
  <c r="F67" i="42"/>
  <c r="Q67" i="42"/>
  <c r="V67" i="42"/>
  <c r="D67" i="42"/>
  <c r="I67" i="42"/>
  <c r="W67" i="42"/>
  <c r="G67" i="42"/>
  <c r="N67" i="42"/>
  <c r="R67" i="42"/>
  <c r="J67" i="42"/>
  <c r="H67" i="42"/>
  <c r="U67" i="42"/>
  <c r="E67" i="42"/>
  <c r="O67" i="42"/>
  <c r="T67" i="42"/>
  <c r="Y67" i="42"/>
  <c r="P67" i="42"/>
  <c r="L67" i="42"/>
  <c r="S67" i="42"/>
  <c r="L75" i="33"/>
  <c r="R63" i="42"/>
  <c r="T63" i="42"/>
  <c r="S63" i="42"/>
  <c r="L4" i="33"/>
  <c r="F43" i="42"/>
  <c r="V43" i="42"/>
  <c r="T43" i="42"/>
  <c r="N43" i="42"/>
  <c r="X43" i="42"/>
  <c r="L43" i="42"/>
  <c r="P43" i="42"/>
  <c r="J43" i="42"/>
  <c r="R43" i="42"/>
  <c r="H43" i="42"/>
  <c r="D43" i="42"/>
  <c r="Y43" i="42"/>
  <c r="U43" i="42"/>
  <c r="I43" i="42"/>
  <c r="K43" i="42"/>
  <c r="M43" i="42"/>
  <c r="Q43" i="42"/>
  <c r="E43" i="42"/>
  <c r="S43" i="42"/>
  <c r="G43" i="42"/>
  <c r="W43" i="42"/>
  <c r="O43" i="42"/>
  <c r="L30" i="33"/>
  <c r="X48" i="42"/>
  <c r="Y48" i="42"/>
  <c r="Z48" i="42"/>
  <c r="L93" i="33"/>
  <c r="I50" i="42"/>
  <c r="K50" i="42"/>
  <c r="N50" i="42"/>
  <c r="M50" i="42"/>
  <c r="J50" i="42"/>
  <c r="F50" i="42"/>
  <c r="G50" i="42"/>
  <c r="L50" i="42"/>
  <c r="H50" i="42"/>
  <c r="D50" i="42"/>
  <c r="E50" i="42"/>
  <c r="O50" i="42"/>
  <c r="L43" i="33"/>
  <c r="T60" i="42"/>
  <c r="Z60" i="42"/>
  <c r="AB60" i="42"/>
  <c r="Y60" i="42"/>
  <c r="AD60" i="42"/>
  <c r="AA60" i="42"/>
  <c r="AG60" i="42"/>
  <c r="X60" i="42"/>
  <c r="AF60" i="42"/>
  <c r="U60" i="42"/>
  <c r="AC60" i="42"/>
  <c r="AH60" i="42"/>
  <c r="AE60" i="42"/>
  <c r="AI60" i="42"/>
  <c r="V60" i="42"/>
  <c r="W60" i="42"/>
  <c r="M84" i="33"/>
  <c r="N110" i="38"/>
  <c r="H106" i="33"/>
  <c r="M8" i="33"/>
  <c r="M117" i="33"/>
  <c r="K117" i="33"/>
  <c r="M16" i="33"/>
  <c r="K5" i="33"/>
  <c r="L66" i="33"/>
  <c r="AB62" i="42"/>
  <c r="L12" i="33"/>
  <c r="X45" i="42"/>
  <c r="V45" i="42"/>
  <c r="U45" i="42"/>
  <c r="W45" i="42"/>
  <c r="L35" i="33"/>
  <c r="X49" i="42"/>
  <c r="V49" i="42"/>
  <c r="Z49" i="42"/>
  <c r="W49" i="42"/>
  <c r="Y49" i="42"/>
  <c r="L77" i="33"/>
  <c r="Y63" i="42"/>
  <c r="Z63" i="42"/>
  <c r="X63" i="42"/>
  <c r="L55" i="33"/>
  <c r="AE61" i="42"/>
  <c r="AF61" i="42"/>
  <c r="L33" i="33"/>
  <c r="AI48" i="42"/>
  <c r="AG48" i="42"/>
  <c r="AJ48" i="42"/>
  <c r="AL48" i="42"/>
  <c r="AH48" i="42"/>
  <c r="AK48" i="42"/>
  <c r="AM48" i="42"/>
  <c r="L32" i="33"/>
  <c r="AF48" i="42"/>
  <c r="AD48" i="42"/>
  <c r="AE48" i="42"/>
  <c r="L74" i="33"/>
  <c r="Q63" i="42"/>
  <c r="O63" i="42"/>
  <c r="N63" i="42"/>
  <c r="P63" i="42"/>
  <c r="N121" i="38"/>
  <c r="H117" i="33"/>
  <c r="K112" i="33"/>
  <c r="M112" i="33"/>
  <c r="K107" i="33"/>
  <c r="M107" i="33"/>
  <c r="L105" i="33"/>
  <c r="X69" i="42"/>
  <c r="U69" i="42"/>
  <c r="T69" i="42"/>
  <c r="Y69" i="42"/>
  <c r="S69" i="42"/>
  <c r="W69" i="42"/>
  <c r="V69" i="42"/>
  <c r="L91" i="33"/>
  <c r="L65" i="42"/>
  <c r="AB65" i="42"/>
  <c r="AA65" i="42"/>
  <c r="Y65" i="42"/>
  <c r="Z65" i="42"/>
  <c r="AC65" i="42"/>
  <c r="S65" i="42"/>
  <c r="O65" i="42"/>
  <c r="R65" i="42"/>
  <c r="G65" i="42"/>
  <c r="I65" i="42"/>
  <c r="V65" i="42"/>
  <c r="K65" i="42"/>
  <c r="F65" i="42"/>
  <c r="W65" i="42"/>
  <c r="E65" i="42"/>
  <c r="D65" i="42"/>
  <c r="Q65" i="42"/>
  <c r="U65" i="42"/>
  <c r="M65" i="42"/>
  <c r="T65" i="42"/>
  <c r="P65" i="42"/>
  <c r="X65" i="42"/>
  <c r="J65" i="42"/>
  <c r="N65" i="42"/>
  <c r="H65" i="42"/>
  <c r="L100" i="33"/>
  <c r="K57" i="42"/>
  <c r="D57" i="42"/>
  <c r="S57" i="42"/>
  <c r="AI57" i="42"/>
  <c r="V57" i="42"/>
  <c r="H57" i="42"/>
  <c r="M57" i="42"/>
  <c r="AE57" i="42"/>
  <c r="AA57" i="42"/>
  <c r="X57" i="42"/>
  <c r="J57" i="42"/>
  <c r="P57" i="42"/>
  <c r="Y57" i="42"/>
  <c r="AL57" i="42"/>
  <c r="Z57" i="42"/>
  <c r="T57" i="42"/>
  <c r="AF57" i="42"/>
  <c r="AK57" i="42"/>
  <c r="AG57" i="42"/>
  <c r="G57" i="42"/>
  <c r="AD57" i="42"/>
  <c r="AM57" i="42"/>
  <c r="L57" i="42"/>
  <c r="U57" i="42"/>
  <c r="Q57" i="42"/>
  <c r="N57" i="42"/>
  <c r="R57" i="42"/>
  <c r="W57" i="42"/>
  <c r="AC57" i="42"/>
  <c r="AH57" i="42"/>
  <c r="AB57" i="42"/>
  <c r="AJ57" i="42"/>
  <c r="E57" i="42"/>
  <c r="I57" i="42"/>
  <c r="O57" i="42"/>
  <c r="F57" i="42"/>
  <c r="L97" i="33"/>
  <c r="AL54" i="42"/>
  <c r="K54" i="42"/>
  <c r="X54" i="42"/>
  <c r="F54" i="42"/>
  <c r="AC54" i="42"/>
  <c r="T54" i="42"/>
  <c r="H54" i="42"/>
  <c r="L54" i="42"/>
  <c r="AF54" i="42"/>
  <c r="N54" i="42"/>
  <c r="D54" i="42"/>
  <c r="I54" i="42"/>
  <c r="AE54" i="42"/>
  <c r="P54" i="42"/>
  <c r="AA54" i="42"/>
  <c r="AJ54" i="42"/>
  <c r="R54" i="42"/>
  <c r="V54" i="42"/>
  <c r="Q54" i="42"/>
  <c r="AB54" i="42"/>
  <c r="W54" i="42"/>
  <c r="AD54" i="42"/>
  <c r="J54" i="42"/>
  <c r="S54" i="42"/>
  <c r="Y54" i="42"/>
  <c r="AM54" i="42"/>
  <c r="O54" i="42"/>
  <c r="E54" i="42"/>
  <c r="AH54" i="42"/>
  <c r="Z54" i="42"/>
  <c r="U54" i="42"/>
  <c r="AI54" i="42"/>
  <c r="AG54" i="42"/>
  <c r="M54" i="42"/>
  <c r="G54" i="42"/>
  <c r="AK54" i="42"/>
  <c r="L51" i="33"/>
  <c r="W61" i="42"/>
  <c r="X61" i="42"/>
  <c r="L104" i="33"/>
  <c r="P69" i="42"/>
  <c r="N69" i="42"/>
  <c r="H69" i="42"/>
  <c r="K69" i="42"/>
  <c r="F69" i="42"/>
  <c r="R69" i="42"/>
  <c r="D69" i="42"/>
  <c r="J69" i="42"/>
  <c r="Q69" i="42"/>
  <c r="L69" i="42"/>
  <c r="O69" i="42"/>
  <c r="E69" i="42"/>
  <c r="G69" i="42"/>
  <c r="I69" i="42"/>
  <c r="M69" i="42"/>
  <c r="L29" i="33"/>
  <c r="S48" i="42"/>
  <c r="U48" i="42"/>
  <c r="V48" i="42"/>
  <c r="Q48" i="42"/>
  <c r="T48" i="42"/>
  <c r="W48" i="42"/>
  <c r="R48" i="42"/>
  <c r="P48" i="42"/>
  <c r="O48" i="42"/>
  <c r="L64" i="33"/>
  <c r="Y62" i="42"/>
  <c r="X62" i="42"/>
  <c r="N116" i="38"/>
  <c r="H112" i="33"/>
  <c r="N111" i="38"/>
  <c r="H107" i="33"/>
  <c r="K116" i="33"/>
  <c r="M116" i="33"/>
  <c r="K111" i="33"/>
  <c r="M111" i="33"/>
  <c r="M109" i="33"/>
  <c r="K109" i="33"/>
  <c r="L16" i="33"/>
  <c r="O46" i="42"/>
  <c r="M46" i="42"/>
  <c r="G46" i="42"/>
  <c r="I46" i="42"/>
  <c r="E46" i="42"/>
  <c r="K46" i="42"/>
  <c r="D46" i="42"/>
  <c r="J46" i="42"/>
  <c r="L46" i="42"/>
  <c r="H46" i="42"/>
  <c r="N46" i="42"/>
  <c r="F46" i="42"/>
  <c r="L65" i="33"/>
  <c r="Z62" i="42"/>
  <c r="AA62" i="42"/>
  <c r="L25" i="33"/>
  <c r="AC47" i="42"/>
  <c r="AB47" i="42"/>
  <c r="AD47" i="42"/>
  <c r="L47" i="33"/>
  <c r="O61" i="42"/>
  <c r="N61" i="42"/>
  <c r="L46" i="33"/>
  <c r="M61" i="42"/>
  <c r="L61" i="42"/>
  <c r="K115" i="33"/>
  <c r="M115" i="33"/>
  <c r="N115" i="38"/>
  <c r="H111" i="33"/>
  <c r="N113" i="38"/>
  <c r="H109" i="33"/>
  <c r="O120" i="38"/>
  <c r="L116" i="33"/>
  <c r="AH71" i="42"/>
  <c r="AG71" i="42"/>
  <c r="AL71" i="42"/>
  <c r="AJ71" i="42"/>
  <c r="AM71" i="42"/>
  <c r="AK71" i="42"/>
  <c r="AI71" i="42"/>
  <c r="AF71" i="42"/>
  <c r="N75" i="38"/>
  <c r="AK111" i="38"/>
  <c r="AJ111" i="38"/>
  <c r="X120" i="38"/>
  <c r="AA120" i="38"/>
  <c r="AC120" i="38" s="1"/>
  <c r="AD120" i="38" s="1"/>
  <c r="W120" i="38"/>
  <c r="AB120" i="38"/>
  <c r="X114" i="38"/>
  <c r="AA114" i="38"/>
  <c r="AC114" i="38" s="1"/>
  <c r="AD114" i="38" s="1"/>
  <c r="AB114" i="38"/>
  <c r="W114" i="38"/>
  <c r="AJ113" i="38"/>
  <c r="AK113" i="38"/>
  <c r="AJ114" i="38"/>
  <c r="AK114" i="38"/>
  <c r="AB112" i="38"/>
  <c r="AA112" i="38"/>
  <c r="X112" i="38"/>
  <c r="W112" i="38"/>
  <c r="AB121" i="38"/>
  <c r="AA121" i="38"/>
  <c r="AC121" i="38" s="1"/>
  <c r="AD121" i="38" s="1"/>
  <c r="X121" i="38"/>
  <c r="W121" i="38"/>
  <c r="AB118" i="38"/>
  <c r="AA118" i="38"/>
  <c r="X118" i="38"/>
  <c r="W118" i="38"/>
  <c r="AK120" i="38"/>
  <c r="AJ120" i="38"/>
  <c r="AJ121" i="38"/>
  <c r="AK121" i="38"/>
  <c r="AB111" i="38"/>
  <c r="AA111" i="38"/>
  <c r="AC111" i="38" s="1"/>
  <c r="AD111" i="38" s="1"/>
  <c r="W111" i="38"/>
  <c r="X111" i="38"/>
  <c r="AK117" i="38"/>
  <c r="AJ117" i="38"/>
  <c r="AJ122" i="38"/>
  <c r="AK122" i="38"/>
  <c r="AA117" i="38"/>
  <c r="AC117" i="38" s="1"/>
  <c r="AD117" i="38" s="1"/>
  <c r="AB117" i="38"/>
  <c r="X117" i="38"/>
  <c r="W117" i="38"/>
  <c r="AK119" i="38"/>
  <c r="AJ119" i="38"/>
  <c r="X119" i="38"/>
  <c r="AA119" i="38"/>
  <c r="AC119" i="38" s="1"/>
  <c r="AD119" i="38" s="1"/>
  <c r="W119" i="38"/>
  <c r="AB119" i="38"/>
  <c r="AK109" i="38"/>
  <c r="AJ109" i="38"/>
  <c r="AJ116" i="38"/>
  <c r="AK116" i="38"/>
  <c r="AA122" i="38"/>
  <c r="W122" i="38"/>
  <c r="X122" i="38"/>
  <c r="AB122" i="38"/>
  <c r="AJ115" i="38"/>
  <c r="AK115" i="38"/>
  <c r="AK112" i="38"/>
  <c r="AJ112" i="38"/>
  <c r="AA115" i="38"/>
  <c r="AC115" i="38" s="1"/>
  <c r="AD115" i="38" s="1"/>
  <c r="AB115" i="38"/>
  <c r="W115" i="38"/>
  <c r="X115" i="38"/>
  <c r="X109" i="38"/>
  <c r="W109" i="38"/>
  <c r="AA109" i="38"/>
  <c r="AC109" i="38" s="1"/>
  <c r="AD109" i="38" s="1"/>
  <c r="AB109" i="38"/>
  <c r="AJ118" i="38"/>
  <c r="AK118" i="38"/>
  <c r="X116" i="38"/>
  <c r="AA116" i="38"/>
  <c r="AC116" i="38" s="1"/>
  <c r="AD116" i="38" s="1"/>
  <c r="W116" i="38"/>
  <c r="AB116" i="38"/>
  <c r="X113" i="38"/>
  <c r="AB113" i="38"/>
  <c r="W113" i="38"/>
  <c r="AA113" i="38"/>
  <c r="AC113" i="38" s="1"/>
  <c r="AD113" i="38" s="1"/>
  <c r="W110" i="38"/>
  <c r="AB110" i="38"/>
  <c r="AA110" i="38"/>
  <c r="AC110" i="38" s="1"/>
  <c r="AD110" i="38" s="1"/>
  <c r="X110" i="38"/>
  <c r="AJ110" i="38"/>
  <c r="AK110" i="38"/>
  <c r="K103" i="33"/>
  <c r="M103" i="33"/>
  <c r="N66" i="38"/>
  <c r="N21" i="38"/>
  <c r="N18" i="38"/>
  <c r="N83" i="38"/>
  <c r="N82" i="38"/>
  <c r="N9" i="38"/>
  <c r="AQ974" i="13"/>
  <c r="V973" i="13"/>
  <c r="Q973" i="13"/>
  <c r="T973" i="13"/>
  <c r="R973" i="13"/>
  <c r="S973" i="13"/>
  <c r="W973" i="13"/>
  <c r="U973" i="13"/>
  <c r="X973" i="13"/>
  <c r="P973" i="13"/>
  <c r="Z972" i="13"/>
  <c r="AA972" i="13" s="1"/>
  <c r="AB972" i="13" s="1"/>
  <c r="AC972" i="13" s="1"/>
  <c r="AB105" i="38"/>
  <c r="W105" i="38"/>
  <c r="AA105" i="38"/>
  <c r="X105" i="38"/>
  <c r="O89" i="38"/>
  <c r="AK30" i="38"/>
  <c r="AJ30" i="38"/>
  <c r="AD106" i="38"/>
  <c r="O106" i="38"/>
  <c r="AJ77" i="38"/>
  <c r="AK77" i="38"/>
  <c r="AK87" i="38"/>
  <c r="AJ87" i="38"/>
  <c r="O46" i="38"/>
  <c r="AK98" i="38"/>
  <c r="AJ98" i="38"/>
  <c r="AJ10" i="38"/>
  <c r="AK10" i="38"/>
  <c r="O18" i="38"/>
  <c r="N84" i="38"/>
  <c r="AK24" i="38"/>
  <c r="AJ24" i="38"/>
  <c r="AD99" i="38"/>
  <c r="O99" i="38"/>
  <c r="AJ63" i="38"/>
  <c r="AK63" i="38"/>
  <c r="AJ73" i="38"/>
  <c r="AK73" i="38"/>
  <c r="AA12" i="38"/>
  <c r="AC12" i="38" s="1"/>
  <c r="AD12" i="38" s="1"/>
  <c r="AB12" i="38"/>
  <c r="X12" i="38"/>
  <c r="W12" i="38"/>
  <c r="AK64" i="38"/>
  <c r="AJ64" i="38"/>
  <c r="AA69" i="38"/>
  <c r="X69" i="38"/>
  <c r="AB69" i="38"/>
  <c r="W69" i="38"/>
  <c r="O75" i="38"/>
  <c r="O42" i="38"/>
  <c r="O86" i="38"/>
  <c r="AK80" i="38"/>
  <c r="AJ80" i="38"/>
  <c r="AJ17" i="38"/>
  <c r="AK17" i="38"/>
  <c r="AJ11" i="38"/>
  <c r="AK11" i="38"/>
  <c r="AB81" i="38"/>
  <c r="AA81" i="38"/>
  <c r="X81" i="38"/>
  <c r="W81" i="38"/>
  <c r="AD102" i="38"/>
  <c r="O102" i="38"/>
  <c r="N93" i="38"/>
  <c r="AK95" i="38"/>
  <c r="AJ95" i="38"/>
  <c r="AJ54" i="38"/>
  <c r="AK54" i="38"/>
  <c r="AJ26" i="38"/>
  <c r="AK26" i="38"/>
  <c r="O69" i="38"/>
  <c r="AB10" i="38"/>
  <c r="AA10" i="38"/>
  <c r="X10" i="38"/>
  <c r="W10" i="38"/>
  <c r="AA104" i="38"/>
  <c r="X104" i="38"/>
  <c r="W104" i="38"/>
  <c r="AB104" i="38"/>
  <c r="AA25" i="38"/>
  <c r="W25" i="38"/>
  <c r="AB25" i="38"/>
  <c r="X25" i="38"/>
  <c r="N44" i="38"/>
  <c r="O56" i="38"/>
  <c r="AJ61" i="38"/>
  <c r="AK61" i="38"/>
  <c r="AB9" i="38"/>
  <c r="AA9" i="38"/>
  <c r="W9" i="38"/>
  <c r="X9" i="38"/>
  <c r="AA80" i="38"/>
  <c r="W80" i="38"/>
  <c r="AB80" i="38"/>
  <c r="X80" i="38"/>
  <c r="O16" i="38"/>
  <c r="AB49" i="38"/>
  <c r="W49" i="38"/>
  <c r="AA49" i="38"/>
  <c r="X49" i="38"/>
  <c r="O24" i="38"/>
  <c r="N22" i="38"/>
  <c r="AK55" i="38"/>
  <c r="AJ55" i="38"/>
  <c r="O80" i="38"/>
  <c r="AA75" i="38"/>
  <c r="AC75" i="38" s="1"/>
  <c r="AD75" i="38" s="1"/>
  <c r="AB75" i="38"/>
  <c r="W75" i="38"/>
  <c r="X75" i="38"/>
  <c r="AK92" i="38"/>
  <c r="AJ92" i="38"/>
  <c r="O19" i="38"/>
  <c r="O20" i="38"/>
  <c r="AA27" i="38"/>
  <c r="AB27" i="38"/>
  <c r="AC27" i="38" s="1"/>
  <c r="X27" i="38"/>
  <c r="W27" i="38"/>
  <c r="N52" i="38"/>
  <c r="N49" i="38"/>
  <c r="AJ59" i="38"/>
  <c r="AK59" i="38"/>
  <c r="N77" i="38"/>
  <c r="AB79" i="38"/>
  <c r="X79" i="38"/>
  <c r="AA79" i="38"/>
  <c r="W79" i="38"/>
  <c r="AK56" i="38"/>
  <c r="AJ56" i="38"/>
  <c r="AB40" i="38"/>
  <c r="X40" i="38"/>
  <c r="AA40" i="38"/>
  <c r="AC40" i="38" s="1"/>
  <c r="AD40" i="38" s="1"/>
  <c r="W40" i="38"/>
  <c r="W44" i="38"/>
  <c r="AB44" i="38"/>
  <c r="X44" i="38"/>
  <c r="AA44" i="38"/>
  <c r="AK62" i="38"/>
  <c r="AJ62" i="38"/>
  <c r="AB100" i="38"/>
  <c r="W100" i="38"/>
  <c r="X100" i="38"/>
  <c r="AA100" i="38"/>
  <c r="AK38" i="38"/>
  <c r="AJ38" i="38"/>
  <c r="X45" i="38"/>
  <c r="W45" i="38"/>
  <c r="AB45" i="38"/>
  <c r="AA45" i="38"/>
  <c r="AA76" i="38"/>
  <c r="AC76" i="38" s="1"/>
  <c r="X76" i="38"/>
  <c r="AB76" i="38"/>
  <c r="W76" i="38"/>
  <c r="O70" i="38"/>
  <c r="N103" i="38"/>
  <c r="AC103" i="38"/>
  <c r="N57" i="38"/>
  <c r="AB20" i="38"/>
  <c r="W20" i="38"/>
  <c r="AA20" i="38"/>
  <c r="X20" i="38"/>
  <c r="O94" i="38"/>
  <c r="X89" i="38"/>
  <c r="AB89" i="38"/>
  <c r="W89" i="38"/>
  <c r="AA89" i="38"/>
  <c r="AA84" i="38"/>
  <c r="AC84" i="38" s="1"/>
  <c r="X84" i="38"/>
  <c r="W84" i="38"/>
  <c r="AB84" i="38"/>
  <c r="O95" i="38"/>
  <c r="M5" i="41"/>
  <c r="O4" i="41"/>
  <c r="N4" i="41"/>
  <c r="O91" i="38"/>
  <c r="AK104" i="38"/>
  <c r="AJ104" i="38"/>
  <c r="X106" i="38"/>
  <c r="AB106" i="38"/>
  <c r="AA106" i="38"/>
  <c r="W106" i="38"/>
  <c r="AJ81" i="38"/>
  <c r="AK81" i="38"/>
  <c r="O45" i="38"/>
  <c r="AA65" i="38"/>
  <c r="AC65" i="38" s="1"/>
  <c r="W65" i="38"/>
  <c r="AB65" i="38"/>
  <c r="X65" i="38"/>
  <c r="AK74" i="38"/>
  <c r="AJ74" i="38"/>
  <c r="AK31" i="38"/>
  <c r="AJ31" i="38"/>
  <c r="N14" i="38"/>
  <c r="X15" i="38"/>
  <c r="W15" i="38"/>
  <c r="AA15" i="38"/>
  <c r="AB15" i="38"/>
  <c r="O88" i="38"/>
  <c r="AJ34" i="38"/>
  <c r="AK34" i="38"/>
  <c r="W41" i="38"/>
  <c r="X41" i="38"/>
  <c r="AA41" i="38"/>
  <c r="AB41" i="38"/>
  <c r="AA83" i="38"/>
  <c r="W83" i="38"/>
  <c r="AB83" i="38"/>
  <c r="X83" i="38"/>
  <c r="AK7" i="38"/>
  <c r="AJ7" i="38"/>
  <c r="B22" i="41"/>
  <c r="AA101" i="38"/>
  <c r="X101" i="38"/>
  <c r="W101" i="38"/>
  <c r="AB101" i="38"/>
  <c r="AJ78" i="38"/>
  <c r="AK78" i="38"/>
  <c r="O15" i="38"/>
  <c r="N96" i="38"/>
  <c r="AK60" i="38"/>
  <c r="AJ60" i="38"/>
  <c r="AJ58" i="38"/>
  <c r="AK58" i="38"/>
  <c r="O8" i="38"/>
  <c r="N73" i="38"/>
  <c r="AK32" i="38"/>
  <c r="AJ32" i="38"/>
  <c r="X24" i="38"/>
  <c r="W24" i="38"/>
  <c r="AB24" i="38"/>
  <c r="AA24" i="38"/>
  <c r="N63" i="38"/>
  <c r="AJ48" i="38"/>
  <c r="AK48" i="38"/>
  <c r="N61" i="38"/>
  <c r="AJ12" i="38"/>
  <c r="AK12" i="38"/>
  <c r="AK19" i="38"/>
  <c r="AJ19" i="38"/>
  <c r="AK25" i="38"/>
  <c r="AJ25" i="38"/>
  <c r="O12" i="38"/>
  <c r="O21" i="38"/>
  <c r="N64" i="38"/>
  <c r="X43" i="38"/>
  <c r="AA43" i="38"/>
  <c r="AB43" i="38"/>
  <c r="W43" i="38"/>
  <c r="Y2" i="38"/>
  <c r="N107" i="38"/>
  <c r="AC107" i="38"/>
  <c r="AK102" i="38"/>
  <c r="AJ102" i="38"/>
  <c r="O39" i="38"/>
  <c r="W56" i="38"/>
  <c r="AB56" i="38"/>
  <c r="X56" i="38"/>
  <c r="AA56" i="38"/>
  <c r="N11" i="38"/>
  <c r="AJ65" i="38"/>
  <c r="AK65" i="38"/>
  <c r="AK13" i="38"/>
  <c r="AJ13" i="38"/>
  <c r="X32" i="38"/>
  <c r="W32" i="38"/>
  <c r="AB32" i="38"/>
  <c r="AA32" i="38"/>
  <c r="AK94" i="38"/>
  <c r="AJ94" i="38"/>
  <c r="AJ16" i="38"/>
  <c r="AK16" i="38"/>
  <c r="X92" i="38"/>
  <c r="AB92" i="38"/>
  <c r="AA92" i="38"/>
  <c r="W92" i="38"/>
  <c r="AA17" i="38"/>
  <c r="X17" i="38"/>
  <c r="W17" i="38"/>
  <c r="AB17" i="38"/>
  <c r="AJ76" i="38"/>
  <c r="AK76" i="38"/>
  <c r="X19" i="38"/>
  <c r="W19" i="38"/>
  <c r="AB19" i="38"/>
  <c r="AA19" i="38"/>
  <c r="AC19" i="38" s="1"/>
  <c r="AD19" i="38" s="1"/>
  <c r="AJ53" i="38"/>
  <c r="AK53" i="38"/>
  <c r="AA50" i="38"/>
  <c r="AB50" i="38"/>
  <c r="X50" i="38"/>
  <c r="W50" i="38"/>
  <c r="AJ85" i="38"/>
  <c r="AK85" i="38"/>
  <c r="AB77" i="38"/>
  <c r="W77" i="38"/>
  <c r="X77" i="38"/>
  <c r="AA77" i="38"/>
  <c r="AA46" i="38"/>
  <c r="W46" i="38"/>
  <c r="AB46" i="38"/>
  <c r="X46" i="38"/>
  <c r="X98" i="38"/>
  <c r="AA98" i="38"/>
  <c r="W98" i="38"/>
  <c r="AB98" i="38"/>
  <c r="O37" i="38"/>
  <c r="X93" i="38"/>
  <c r="W93" i="38"/>
  <c r="AB93" i="38"/>
  <c r="AA93" i="38"/>
  <c r="AC93" i="38" s="1"/>
  <c r="AJ70" i="38"/>
  <c r="AK70" i="38"/>
  <c r="O78" i="38"/>
  <c r="AK93" i="38"/>
  <c r="AJ93" i="38"/>
  <c r="AB94" i="38"/>
  <c r="W94" i="38"/>
  <c r="AA94" i="38"/>
  <c r="X94" i="38"/>
  <c r="W23" i="38"/>
  <c r="X23" i="38"/>
  <c r="AB23" i="38"/>
  <c r="AA23" i="38"/>
  <c r="AJ100" i="38"/>
  <c r="AK100" i="38"/>
  <c r="O33" i="38"/>
  <c r="O54" i="38"/>
  <c r="AJ68" i="38"/>
  <c r="AK68" i="38"/>
  <c r="AA71" i="38"/>
  <c r="AB71" i="38"/>
  <c r="W71" i="38"/>
  <c r="X71" i="38"/>
  <c r="AB59" i="38"/>
  <c r="W59" i="38"/>
  <c r="AA59" i="38"/>
  <c r="X59" i="38"/>
  <c r="Z2" i="38"/>
  <c r="AB55" i="38"/>
  <c r="X55" i="38"/>
  <c r="AA55" i="38"/>
  <c r="W55" i="38"/>
  <c r="AJ51" i="38"/>
  <c r="AK51" i="38"/>
  <c r="AA30" i="38"/>
  <c r="AC30" i="38" s="1"/>
  <c r="AB30" i="38"/>
  <c r="X30" i="38"/>
  <c r="W30" i="38"/>
  <c r="AA31" i="38"/>
  <c r="AC31" i="38" s="1"/>
  <c r="AB31" i="38"/>
  <c r="X31" i="38"/>
  <c r="W31" i="38"/>
  <c r="X70" i="38"/>
  <c r="AA70" i="38"/>
  <c r="AC70" i="38" s="1"/>
  <c r="AD70" i="38" s="1"/>
  <c r="W70" i="38"/>
  <c r="AB70" i="38"/>
  <c r="O81" i="38"/>
  <c r="AA21" i="38"/>
  <c r="W21" i="38"/>
  <c r="AB21" i="38"/>
  <c r="X21" i="38"/>
  <c r="N60" i="38"/>
  <c r="N58" i="38"/>
  <c r="N65" i="38"/>
  <c r="W82" i="38"/>
  <c r="AB82" i="38"/>
  <c r="X82" i="38"/>
  <c r="AA82" i="38"/>
  <c r="AK107" i="38"/>
  <c r="AJ107" i="38"/>
  <c r="N74" i="38"/>
  <c r="AK35" i="38"/>
  <c r="AJ35" i="38"/>
  <c r="N62" i="38"/>
  <c r="AA97" i="38"/>
  <c r="W97" i="38"/>
  <c r="AB97" i="38"/>
  <c r="X97" i="38"/>
  <c r="N38" i="38"/>
  <c r="AA90" i="38"/>
  <c r="W90" i="38"/>
  <c r="AB90" i="38"/>
  <c r="X90" i="38"/>
  <c r="N10" i="38"/>
  <c r="AK18" i="38"/>
  <c r="AJ18" i="38"/>
  <c r="O71" i="38"/>
  <c r="AK91" i="38"/>
  <c r="AJ91" i="38"/>
  <c r="O51" i="38"/>
  <c r="AD97" i="38"/>
  <c r="O97" i="38"/>
  <c r="AJ101" i="38"/>
  <c r="AK101" i="38"/>
  <c r="AA34" i="38"/>
  <c r="AC34" i="38" s="1"/>
  <c r="AD34" i="38" s="1"/>
  <c r="X34" i="38"/>
  <c r="W34" i="38"/>
  <c r="AB34" i="38"/>
  <c r="W87" i="38"/>
  <c r="X87" i="38"/>
  <c r="AA87" i="38"/>
  <c r="AC87" i="38" s="1"/>
  <c r="AD87" i="38" s="1"/>
  <c r="AB87" i="38"/>
  <c r="N53" i="38"/>
  <c r="AK15" i="38"/>
  <c r="AJ15" i="38"/>
  <c r="AK106" i="38"/>
  <c r="AJ106" i="38"/>
  <c r="AB73" i="38"/>
  <c r="W73" i="38"/>
  <c r="AA73" i="38"/>
  <c r="AC73" i="38" s="1"/>
  <c r="AD73" i="38" s="1"/>
  <c r="X73" i="38"/>
  <c r="AK66" i="38"/>
  <c r="AJ66" i="38"/>
  <c r="W13" i="38"/>
  <c r="AA13" i="38"/>
  <c r="AB13" i="38"/>
  <c r="X13" i="38"/>
  <c r="N27" i="38"/>
  <c r="AD41" i="38"/>
  <c r="O41" i="38"/>
  <c r="X62" i="38"/>
  <c r="W62" i="38"/>
  <c r="AA62" i="38"/>
  <c r="AB62" i="38"/>
  <c r="AJ97" i="38"/>
  <c r="AK97" i="38"/>
  <c r="O40" i="38"/>
  <c r="O28" i="38"/>
  <c r="N67" i="38"/>
  <c r="AB54" i="38"/>
  <c r="W54" i="38"/>
  <c r="AA54" i="38"/>
  <c r="X54" i="38"/>
  <c r="AB88" i="38"/>
  <c r="X88" i="38"/>
  <c r="W88" i="38"/>
  <c r="AA88" i="38"/>
  <c r="N17" i="38"/>
  <c r="O108" i="38"/>
  <c r="O83" i="38"/>
  <c r="O32" i="38"/>
  <c r="AB95" i="38"/>
  <c r="X95" i="38"/>
  <c r="W95" i="38"/>
  <c r="AA95" i="38"/>
  <c r="W107" i="38"/>
  <c r="AA107" i="38"/>
  <c r="X107" i="38"/>
  <c r="AB107" i="38"/>
  <c r="AJ44" i="38"/>
  <c r="AK44" i="38"/>
  <c r="AJ52" i="38"/>
  <c r="AK52" i="38"/>
  <c r="N13" i="38"/>
  <c r="X36" i="38"/>
  <c r="W36" i="38"/>
  <c r="AB36" i="38"/>
  <c r="AA36" i="38"/>
  <c r="AC7" i="38"/>
  <c r="N7" i="38"/>
  <c r="AA102" i="38"/>
  <c r="X102" i="38"/>
  <c r="W102" i="38"/>
  <c r="AB102" i="38"/>
  <c r="W52" i="38"/>
  <c r="AB52" i="38"/>
  <c r="X52" i="38"/>
  <c r="AA52" i="38"/>
  <c r="AK23" i="38"/>
  <c r="AJ23" i="38"/>
  <c r="AJ36" i="38"/>
  <c r="AK36" i="38"/>
  <c r="AJ99" i="38"/>
  <c r="AK99" i="38"/>
  <c r="AK28" i="38"/>
  <c r="AJ28" i="38"/>
  <c r="AJ47" i="38"/>
  <c r="AK47" i="38"/>
  <c r="P2" i="38"/>
  <c r="P3" i="38"/>
  <c r="AJ86" i="38"/>
  <c r="AK86" i="38"/>
  <c r="AJ69" i="38"/>
  <c r="AK69" i="38"/>
  <c r="AA72" i="38"/>
  <c r="AC72" i="38" s="1"/>
  <c r="AD72" i="38" s="1"/>
  <c r="X72" i="38"/>
  <c r="AB72" i="38"/>
  <c r="W72" i="38"/>
  <c r="AK22" i="38"/>
  <c r="AJ22" i="38"/>
  <c r="W11" i="38"/>
  <c r="X11" i="38"/>
  <c r="AB11" i="38"/>
  <c r="AA11" i="38"/>
  <c r="O59" i="38"/>
  <c r="O9" i="38"/>
  <c r="AK82" i="38"/>
  <c r="AJ82" i="38"/>
  <c r="AK45" i="38"/>
  <c r="AJ45" i="38"/>
  <c r="O23" i="38"/>
  <c r="W99" i="38"/>
  <c r="X99" i="38"/>
  <c r="AA99" i="38"/>
  <c r="AB99" i="38"/>
  <c r="AK79" i="38"/>
  <c r="AJ79" i="38"/>
  <c r="W51" i="38"/>
  <c r="AB51" i="38"/>
  <c r="AA51" i="38"/>
  <c r="X51" i="38"/>
  <c r="X16" i="38"/>
  <c r="W16" i="38"/>
  <c r="AB16" i="38"/>
  <c r="AA16" i="38"/>
  <c r="N92" i="38"/>
  <c r="AC92" i="38"/>
  <c r="O50" i="38"/>
  <c r="O68" i="38"/>
  <c r="W85" i="38"/>
  <c r="X85" i="38"/>
  <c r="AB85" i="38"/>
  <c r="AA85" i="38"/>
  <c r="AC85" i="38" s="1"/>
  <c r="O66" i="38"/>
  <c r="L3" i="43"/>
  <c r="L5" i="43"/>
  <c r="L4" i="47"/>
  <c r="L7" i="45"/>
  <c r="O105" i="38"/>
  <c r="L7" i="47"/>
  <c r="AD105" i="38"/>
  <c r="L6" i="45"/>
  <c r="L5" i="45"/>
  <c r="B17" i="41"/>
  <c r="AA7" i="38"/>
  <c r="W7" i="38"/>
  <c r="X7" i="38"/>
  <c r="AB7" i="38"/>
  <c r="AK9" i="38"/>
  <c r="AJ9" i="38"/>
  <c r="O82" i="38"/>
  <c r="O87" i="38"/>
  <c r="AK83" i="38"/>
  <c r="AJ83" i="38"/>
  <c r="X14" i="38"/>
  <c r="AB14" i="38"/>
  <c r="AA14" i="38"/>
  <c r="W14" i="38"/>
  <c r="AA108" i="38"/>
  <c r="X108" i="38"/>
  <c r="AB108" i="38"/>
  <c r="W108" i="38"/>
  <c r="AJ43" i="38"/>
  <c r="AK43" i="38"/>
  <c r="AK71" i="38"/>
  <c r="AJ71" i="38"/>
  <c r="N48" i="38"/>
  <c r="O101" i="38"/>
  <c r="AK20" i="38"/>
  <c r="AJ20" i="38"/>
  <c r="N25" i="38"/>
  <c r="AC25" i="38"/>
  <c r="AA57" i="38"/>
  <c r="AB57" i="38"/>
  <c r="W57" i="38"/>
  <c r="X57" i="38"/>
  <c r="W37" i="38"/>
  <c r="X37" i="38"/>
  <c r="AB37" i="38"/>
  <c r="AA37" i="38"/>
  <c r="AC37" i="38" s="1"/>
  <c r="AD37" i="38" s="1"/>
  <c r="O34" i="38"/>
  <c r="X64" i="38"/>
  <c r="W64" i="38"/>
  <c r="AB64" i="38"/>
  <c r="AA64" i="38"/>
  <c r="N31" i="38"/>
  <c r="N100" i="38"/>
  <c r="X47" i="38"/>
  <c r="AA47" i="38"/>
  <c r="W47" i="38"/>
  <c r="AB47" i="38"/>
  <c r="AK14" i="38"/>
  <c r="AJ14" i="38"/>
  <c r="O36" i="38"/>
  <c r="AB53" i="38"/>
  <c r="AA53" i="38"/>
  <c r="W53" i="38"/>
  <c r="X53" i="38"/>
  <c r="AJ21" i="38"/>
  <c r="AK21" i="38"/>
  <c r="AK27" i="38"/>
  <c r="AJ27" i="38"/>
  <c r="AJ41" i="38"/>
  <c r="AK41" i="38"/>
  <c r="AK72" i="38"/>
  <c r="AJ72" i="38"/>
  <c r="AK67" i="38"/>
  <c r="AJ67" i="38"/>
  <c r="AB22" i="38"/>
  <c r="W22" i="38"/>
  <c r="X22" i="38"/>
  <c r="AA22" i="38"/>
  <c r="X38" i="38"/>
  <c r="AB38" i="38"/>
  <c r="AA38" i="38"/>
  <c r="W38" i="38"/>
  <c r="AA67" i="38"/>
  <c r="W67" i="38"/>
  <c r="AB67" i="38"/>
  <c r="X67" i="38"/>
  <c r="X58" i="38"/>
  <c r="AB58" i="38"/>
  <c r="AA58" i="38"/>
  <c r="W58" i="38"/>
  <c r="B24" i="41"/>
  <c r="B10" i="41"/>
  <c r="B13" i="41" s="1"/>
  <c r="C10" i="41"/>
  <c r="C13" i="41" s="1"/>
  <c r="O72" i="38"/>
  <c r="AA35" i="38"/>
  <c r="AB35" i="38"/>
  <c r="W35" i="38"/>
  <c r="X35" i="38"/>
  <c r="AJ33" i="38"/>
  <c r="AK33" i="38"/>
  <c r="AB78" i="38"/>
  <c r="AA78" i="38"/>
  <c r="W78" i="38"/>
  <c r="X78" i="38"/>
  <c r="AJ50" i="38"/>
  <c r="AK50" i="38"/>
  <c r="AB68" i="38"/>
  <c r="AA68" i="38"/>
  <c r="W68" i="38"/>
  <c r="X68" i="38"/>
  <c r="O79" i="38"/>
  <c r="AA96" i="38"/>
  <c r="AB96" i="38"/>
  <c r="W96" i="38"/>
  <c r="X96" i="38"/>
  <c r="AA39" i="38"/>
  <c r="AC39" i="38" s="1"/>
  <c r="AD39" i="38" s="1"/>
  <c r="X39" i="38"/>
  <c r="W39" i="38"/>
  <c r="AB39" i="38"/>
  <c r="N30" i="38"/>
  <c r="N43" i="38"/>
  <c r="O29" i="38"/>
  <c r="AB66" i="38"/>
  <c r="X66" i="38"/>
  <c r="W66" i="38"/>
  <c r="AA66" i="38"/>
  <c r="O55" i="38"/>
  <c r="AJ89" i="38"/>
  <c r="AK89" i="38"/>
  <c r="AJ84" i="38"/>
  <c r="AK84" i="38"/>
  <c r="AA42" i="38"/>
  <c r="W42" i="38"/>
  <c r="AB42" i="38"/>
  <c r="X42" i="38"/>
  <c r="AK103" i="38"/>
  <c r="AJ103" i="38"/>
  <c r="AJ29" i="38"/>
  <c r="AK29" i="38"/>
  <c r="AJ39" i="38"/>
  <c r="AK39" i="38"/>
  <c r="AJ42" i="38"/>
  <c r="AK42" i="38"/>
  <c r="AJ108" i="38"/>
  <c r="AK108" i="38"/>
  <c r="AK40" i="38"/>
  <c r="AJ40" i="38"/>
  <c r="O47" i="38"/>
  <c r="AJ49" i="38"/>
  <c r="AK49" i="38"/>
  <c r="AK105" i="38"/>
  <c r="AJ105" i="38"/>
  <c r="AJ57" i="38"/>
  <c r="AK57" i="38"/>
  <c r="X33" i="38"/>
  <c r="AA33" i="38"/>
  <c r="W33" i="38"/>
  <c r="AB33" i="38"/>
  <c r="X103" i="38"/>
  <c r="AB103" i="38"/>
  <c r="AA103" i="38"/>
  <c r="W103" i="38"/>
  <c r="AK37" i="38"/>
  <c r="AJ37" i="38"/>
  <c r="N26" i="38"/>
  <c r="AJ46" i="38"/>
  <c r="AK46" i="38"/>
  <c r="AK96" i="38"/>
  <c r="AJ96" i="38"/>
  <c r="AD104" i="38"/>
  <c r="O104" i="38"/>
  <c r="AJ90" i="38"/>
  <c r="AK90" i="38"/>
  <c r="W18" i="38"/>
  <c r="X18" i="38"/>
  <c r="AB18" i="38"/>
  <c r="AA18" i="38"/>
  <c r="W86" i="38"/>
  <c r="X86" i="38"/>
  <c r="AB86" i="38"/>
  <c r="AA86" i="38"/>
  <c r="AC86" i="38" s="1"/>
  <c r="AD86" i="38" s="1"/>
  <c r="AJ88" i="38"/>
  <c r="AK88" i="38"/>
  <c r="AK75" i="38"/>
  <c r="AJ75" i="38"/>
  <c r="N98" i="38"/>
  <c r="AC98" i="38"/>
  <c r="N90" i="38"/>
  <c r="AC90" i="38"/>
  <c r="N85" i="38"/>
  <c r="AJ8" i="38"/>
  <c r="AK8" i="38"/>
  <c r="AB26" i="38"/>
  <c r="AA26" i="38"/>
  <c r="X26" i="38"/>
  <c r="W26" i="38"/>
  <c r="AA91" i="38"/>
  <c r="AC91" i="38" s="1"/>
  <c r="AD91" i="38" s="1"/>
  <c r="W91" i="38"/>
  <c r="X91" i="38"/>
  <c r="AB91" i="38"/>
  <c r="M21" i="33"/>
  <c r="K21" i="33"/>
  <c r="W63" i="38"/>
  <c r="X63" i="38"/>
  <c r="AB63" i="38"/>
  <c r="AA63" i="38"/>
  <c r="AA8" i="38"/>
  <c r="AB8" i="38"/>
  <c r="X8" i="38"/>
  <c r="W8" i="38"/>
  <c r="AA60" i="38"/>
  <c r="AC60" i="38" s="1"/>
  <c r="X60" i="38"/>
  <c r="AB60" i="38"/>
  <c r="W60" i="38"/>
  <c r="W74" i="38"/>
  <c r="AB74" i="38"/>
  <c r="AA74" i="38"/>
  <c r="AC74" i="38" s="1"/>
  <c r="X74" i="38"/>
  <c r="N35" i="38"/>
  <c r="N76" i="38"/>
  <c r="W28" i="38"/>
  <c r="AA28" i="38"/>
  <c r="AB28" i="38"/>
  <c r="X28" i="38"/>
  <c r="AA48" i="38"/>
  <c r="W48" i="38"/>
  <c r="X48" i="38"/>
  <c r="AB48" i="38"/>
  <c r="W29" i="38"/>
  <c r="X29" i="38"/>
  <c r="AB29" i="38"/>
  <c r="AA29" i="38"/>
  <c r="AC29" i="38" s="1"/>
  <c r="AD29" i="38" s="1"/>
  <c r="X61" i="38"/>
  <c r="AA61" i="38"/>
  <c r="W61" i="38"/>
  <c r="AB61" i="38"/>
  <c r="L21" i="33" l="1"/>
  <c r="AE46" i="42"/>
  <c r="AF46" i="42"/>
  <c r="L31" i="33"/>
  <c r="AC48" i="42"/>
  <c r="AB48" i="42"/>
  <c r="AA48" i="42"/>
  <c r="L44" i="33"/>
  <c r="G61" i="42"/>
  <c r="D61" i="42"/>
  <c r="F61" i="42"/>
  <c r="H61" i="42"/>
  <c r="E61" i="42"/>
  <c r="L13" i="33"/>
  <c r="Z45" i="42"/>
  <c r="AA45" i="42"/>
  <c r="Y45" i="42"/>
  <c r="L49" i="33"/>
  <c r="S61" i="42"/>
  <c r="R61" i="42"/>
  <c r="L58" i="33"/>
  <c r="J62" i="42"/>
  <c r="L62" i="42"/>
  <c r="K62" i="42"/>
  <c r="L92" i="33"/>
  <c r="AD65" i="42"/>
  <c r="AH65" i="42"/>
  <c r="AE65" i="42"/>
  <c r="AK65" i="42"/>
  <c r="AF65" i="42"/>
  <c r="AJ65" i="42"/>
  <c r="AL65" i="42"/>
  <c r="AM65" i="42"/>
  <c r="AG65" i="42"/>
  <c r="AI65" i="42"/>
  <c r="L63" i="33"/>
  <c r="W62" i="42"/>
  <c r="V62" i="42"/>
  <c r="L59" i="33"/>
  <c r="N62" i="42"/>
  <c r="M62" i="42"/>
  <c r="L80" i="33"/>
  <c r="AE63" i="42"/>
  <c r="O115" i="38"/>
  <c r="L111" i="33"/>
  <c r="AE70" i="42"/>
  <c r="AD70" i="42"/>
  <c r="O116" i="38"/>
  <c r="L112" i="33"/>
  <c r="AG70" i="42"/>
  <c r="AF70" i="42"/>
  <c r="L23" i="33"/>
  <c r="R47" i="42"/>
  <c r="M47" i="42"/>
  <c r="J47" i="42"/>
  <c r="U47" i="42"/>
  <c r="H47" i="42"/>
  <c r="F47" i="42"/>
  <c r="P47" i="42"/>
  <c r="D47" i="42"/>
  <c r="G47" i="42"/>
  <c r="N47" i="42"/>
  <c r="I47" i="42"/>
  <c r="K47" i="42"/>
  <c r="S47" i="42"/>
  <c r="T47" i="42"/>
  <c r="Q47" i="42"/>
  <c r="O47" i="42"/>
  <c r="E47" i="42"/>
  <c r="L47" i="42"/>
  <c r="L22" i="33"/>
  <c r="AM46" i="42"/>
  <c r="AK46" i="42"/>
  <c r="AG46" i="42"/>
  <c r="AI46" i="42"/>
  <c r="AH46" i="42"/>
  <c r="AJ46" i="42"/>
  <c r="AL46" i="42"/>
  <c r="L96" i="33"/>
  <c r="F53" i="42"/>
  <c r="AM53" i="42"/>
  <c r="N53" i="42"/>
  <c r="J53" i="42"/>
  <c r="Z53" i="42"/>
  <c r="AD53" i="42"/>
  <c r="V53" i="42"/>
  <c r="X53" i="42"/>
  <c r="AB53" i="42"/>
  <c r="AG53" i="42"/>
  <c r="Q53" i="42"/>
  <c r="T53" i="42"/>
  <c r="W53" i="42"/>
  <c r="AJ53" i="42"/>
  <c r="O53" i="42"/>
  <c r="M53" i="42"/>
  <c r="AL53" i="42"/>
  <c r="L53" i="42"/>
  <c r="S53" i="42"/>
  <c r="D53" i="42"/>
  <c r="AA53" i="42"/>
  <c r="AI53" i="42"/>
  <c r="H53" i="42"/>
  <c r="G53" i="42"/>
  <c r="I53" i="42"/>
  <c r="AK53" i="42"/>
  <c r="U53" i="42"/>
  <c r="P53" i="42"/>
  <c r="K53" i="42"/>
  <c r="AC53" i="42"/>
  <c r="Y53" i="42"/>
  <c r="AH53" i="42"/>
  <c r="R53" i="42"/>
  <c r="AE53" i="42"/>
  <c r="AF53" i="42"/>
  <c r="E53" i="42"/>
  <c r="L45" i="33"/>
  <c r="J61" i="42"/>
  <c r="I61" i="42"/>
  <c r="K61" i="42"/>
  <c r="L5" i="33"/>
  <c r="I44" i="42"/>
  <c r="G44" i="42"/>
  <c r="K44" i="42"/>
  <c r="E44" i="42"/>
  <c r="H44" i="42"/>
  <c r="D44" i="42"/>
  <c r="J44" i="42"/>
  <c r="F44" i="42"/>
  <c r="O117" i="38"/>
  <c r="L113" i="33"/>
  <c r="AL70" i="42"/>
  <c r="AM70" i="42"/>
  <c r="AI70" i="42"/>
  <c r="AK70" i="42"/>
  <c r="AH70" i="42"/>
  <c r="AJ70" i="42"/>
  <c r="L27" i="33"/>
  <c r="AH47" i="42"/>
  <c r="AK47" i="42"/>
  <c r="AM47" i="42"/>
  <c r="AJ47" i="42"/>
  <c r="AL47" i="42"/>
  <c r="AI47" i="42"/>
  <c r="L34" i="33"/>
  <c r="S49" i="42"/>
  <c r="N49" i="42"/>
  <c r="F49" i="42"/>
  <c r="P49" i="42"/>
  <c r="H49" i="42"/>
  <c r="R49" i="42"/>
  <c r="G49" i="42"/>
  <c r="T49" i="42"/>
  <c r="Q49" i="42"/>
  <c r="M49" i="42"/>
  <c r="D49" i="42"/>
  <c r="E49" i="42"/>
  <c r="K49" i="42"/>
  <c r="I49" i="42"/>
  <c r="O49" i="42"/>
  <c r="J49" i="42"/>
  <c r="U49" i="42"/>
  <c r="L49" i="42"/>
  <c r="L70" i="33"/>
  <c r="AF62" i="42"/>
  <c r="L61" i="33"/>
  <c r="R62" i="42"/>
  <c r="Q62" i="42"/>
  <c r="L48" i="33"/>
  <c r="P61" i="42"/>
  <c r="Q61" i="42"/>
  <c r="L18" i="33"/>
  <c r="Y46" i="42"/>
  <c r="W46" i="42"/>
  <c r="X46" i="42"/>
  <c r="V46" i="42"/>
  <c r="L78" i="33"/>
  <c r="AA63" i="42"/>
  <c r="AB63" i="42"/>
  <c r="L71" i="33"/>
  <c r="AG62" i="42"/>
  <c r="AH62" i="42"/>
  <c r="O119" i="38"/>
  <c r="L115" i="33"/>
  <c r="AE71" i="42"/>
  <c r="AB71" i="42"/>
  <c r="AD71" i="42"/>
  <c r="AC71" i="42"/>
  <c r="L9" i="33"/>
  <c r="L45" i="42"/>
  <c r="F45" i="42"/>
  <c r="D45" i="42"/>
  <c r="J45" i="42"/>
  <c r="H45" i="42"/>
  <c r="G45" i="42"/>
  <c r="I45" i="42"/>
  <c r="K45" i="42"/>
  <c r="E45" i="42"/>
  <c r="L54" i="33"/>
  <c r="AC61" i="42"/>
  <c r="AD61" i="42"/>
  <c r="L69" i="33"/>
  <c r="AE62" i="42"/>
  <c r="L62" i="33"/>
  <c r="U62" i="42"/>
  <c r="S62" i="42"/>
  <c r="T62" i="42"/>
  <c r="O110" i="38"/>
  <c r="L106" i="33"/>
  <c r="AC69" i="42"/>
  <c r="AB69" i="42"/>
  <c r="AA69" i="42"/>
  <c r="Z69" i="42"/>
  <c r="L88" i="33"/>
  <c r="AD64" i="42"/>
  <c r="AC64" i="42"/>
  <c r="L56" i="33"/>
  <c r="AM61" i="42"/>
  <c r="AH61" i="42"/>
  <c r="AI61" i="42"/>
  <c r="AK61" i="42"/>
  <c r="AL61" i="42"/>
  <c r="AG61" i="42"/>
  <c r="AJ61" i="42"/>
  <c r="L60" i="33"/>
  <c r="O62" i="42"/>
  <c r="P62" i="42"/>
  <c r="L53" i="33"/>
  <c r="AB61" i="42"/>
  <c r="AA61" i="42"/>
  <c r="L40" i="33"/>
  <c r="J60" i="42"/>
  <c r="K60" i="42"/>
  <c r="L60" i="42"/>
  <c r="AC10" i="38"/>
  <c r="L89" i="33"/>
  <c r="AF64" i="42"/>
  <c r="AE64" i="42"/>
  <c r="L79" i="33"/>
  <c r="AD63" i="42"/>
  <c r="AC63" i="42"/>
  <c r="O118" i="38"/>
  <c r="L114" i="33"/>
  <c r="R71" i="42"/>
  <c r="Z71" i="42"/>
  <c r="J71" i="42"/>
  <c r="O71" i="42"/>
  <c r="W71" i="42"/>
  <c r="L71" i="42"/>
  <c r="V71" i="42"/>
  <c r="T71" i="42"/>
  <c r="N71" i="42"/>
  <c r="U71" i="42"/>
  <c r="H71" i="42"/>
  <c r="Y71" i="42"/>
  <c r="P71" i="42"/>
  <c r="K71" i="42"/>
  <c r="AA71" i="42"/>
  <c r="Q71" i="42"/>
  <c r="D71" i="42"/>
  <c r="F71" i="42"/>
  <c r="S71" i="42"/>
  <c r="I71" i="42"/>
  <c r="X71" i="42"/>
  <c r="M71" i="42"/>
  <c r="E71" i="42"/>
  <c r="G71" i="42"/>
  <c r="L39" i="33"/>
  <c r="D60" i="42"/>
  <c r="G60" i="42"/>
  <c r="H60" i="42"/>
  <c r="F60" i="42"/>
  <c r="I60" i="42"/>
  <c r="E60" i="42"/>
  <c r="L7" i="33"/>
  <c r="Q44" i="42"/>
  <c r="U44" i="42"/>
  <c r="S44" i="42"/>
  <c r="V44" i="42"/>
  <c r="T44" i="42"/>
  <c r="R44" i="42"/>
  <c r="L57" i="33"/>
  <c r="G62" i="42"/>
  <c r="I62" i="42"/>
  <c r="E62" i="42"/>
  <c r="D62" i="42"/>
  <c r="H62" i="42"/>
  <c r="F62" i="42"/>
  <c r="AD27" i="38"/>
  <c r="L14" i="33"/>
  <c r="AB45" i="42"/>
  <c r="AD45" i="42"/>
  <c r="AC45" i="42"/>
  <c r="O121" i="38"/>
  <c r="L117" i="33"/>
  <c r="E72" i="42"/>
  <c r="AC72" i="42"/>
  <c r="AK72" i="42"/>
  <c r="U72" i="42"/>
  <c r="M72" i="42"/>
  <c r="G72" i="42"/>
  <c r="H72" i="42"/>
  <c r="AM72" i="42"/>
  <c r="Z72" i="42"/>
  <c r="I72" i="42"/>
  <c r="AH72" i="42"/>
  <c r="J72" i="42"/>
  <c r="X72" i="42"/>
  <c r="AG72" i="42"/>
  <c r="L72" i="42"/>
  <c r="Y72" i="42"/>
  <c r="AD72" i="42"/>
  <c r="N72" i="42"/>
  <c r="Q72" i="42"/>
  <c r="AF72" i="42"/>
  <c r="K72" i="42"/>
  <c r="O72" i="42"/>
  <c r="AI72" i="42"/>
  <c r="V72" i="42"/>
  <c r="AB72" i="42"/>
  <c r="T72" i="42"/>
  <c r="D72" i="42"/>
  <c r="P72" i="42"/>
  <c r="AJ72" i="42"/>
  <c r="F72" i="42"/>
  <c r="AE72" i="42"/>
  <c r="S72" i="42"/>
  <c r="W72" i="42"/>
  <c r="AA72" i="42"/>
  <c r="AL72" i="42"/>
  <c r="R72" i="42"/>
  <c r="L81" i="33"/>
  <c r="AF63" i="42"/>
  <c r="L94" i="33"/>
  <c r="X51" i="42"/>
  <c r="P51" i="42"/>
  <c r="T51" i="42"/>
  <c r="D51" i="42"/>
  <c r="H51" i="42"/>
  <c r="K51" i="42"/>
  <c r="Y51" i="42"/>
  <c r="G51" i="42"/>
  <c r="W51" i="42"/>
  <c r="F51" i="42"/>
  <c r="N51" i="42"/>
  <c r="I51" i="42"/>
  <c r="Q51" i="42"/>
  <c r="L51" i="42"/>
  <c r="S51" i="42"/>
  <c r="M51" i="42"/>
  <c r="E51" i="42"/>
  <c r="U51" i="42"/>
  <c r="R51" i="42"/>
  <c r="V51" i="42"/>
  <c r="J51" i="42"/>
  <c r="O51" i="42"/>
  <c r="L3" i="33"/>
  <c r="E42" i="42"/>
  <c r="K42" i="42"/>
  <c r="G42" i="42"/>
  <c r="O42" i="42"/>
  <c r="I42" i="42"/>
  <c r="M42" i="42"/>
  <c r="N42" i="42"/>
  <c r="F42" i="42"/>
  <c r="D42" i="42"/>
  <c r="J42" i="42"/>
  <c r="H42" i="42"/>
  <c r="L42" i="42"/>
  <c r="L6" i="33"/>
  <c r="O44" i="42"/>
  <c r="M44" i="42"/>
  <c r="L44" i="42"/>
  <c r="N44" i="42"/>
  <c r="P44" i="42"/>
  <c r="L72" i="33"/>
  <c r="AI62" i="42"/>
  <c r="AL62" i="42"/>
  <c r="AJ62" i="42"/>
  <c r="AM62" i="42"/>
  <c r="AK62" i="42"/>
  <c r="L86" i="33"/>
  <c r="Y64" i="42"/>
  <c r="X64" i="42"/>
  <c r="Z64" i="42"/>
  <c r="L26" i="33"/>
  <c r="AF47" i="42"/>
  <c r="AG47" i="42"/>
  <c r="AE47" i="42"/>
  <c r="AC56" i="38"/>
  <c r="AD56" i="38" s="1"/>
  <c r="L5" i="47"/>
  <c r="L103" i="33"/>
  <c r="AI68" i="42"/>
  <c r="J68" i="42"/>
  <c r="H68" i="42"/>
  <c r="G68" i="42"/>
  <c r="W68" i="42"/>
  <c r="U68" i="42"/>
  <c r="K68" i="42"/>
  <c r="Y68" i="42"/>
  <c r="AE68" i="42"/>
  <c r="AD68" i="42"/>
  <c r="AA68" i="42"/>
  <c r="D68" i="42"/>
  <c r="I68" i="42"/>
  <c r="T68" i="42"/>
  <c r="R68" i="42"/>
  <c r="S68" i="42"/>
  <c r="L68" i="42"/>
  <c r="AG68" i="42"/>
  <c r="X68" i="42"/>
  <c r="E68" i="42"/>
  <c r="AH68" i="42"/>
  <c r="F68" i="42"/>
  <c r="V68" i="42"/>
  <c r="O68" i="42"/>
  <c r="Z68" i="42"/>
  <c r="N68" i="42"/>
  <c r="Q68" i="42"/>
  <c r="P68" i="42"/>
  <c r="M68" i="42"/>
  <c r="AF68" i="42"/>
  <c r="AB68" i="42"/>
  <c r="AC68" i="42"/>
  <c r="L10" i="33"/>
  <c r="N45" i="42"/>
  <c r="P45" i="42"/>
  <c r="O45" i="42"/>
  <c r="M45" i="42"/>
  <c r="L99" i="33"/>
  <c r="J56" i="42"/>
  <c r="AC56" i="42"/>
  <c r="S56" i="42"/>
  <c r="T56" i="42"/>
  <c r="W56" i="42"/>
  <c r="Y56" i="42"/>
  <c r="K56" i="42"/>
  <c r="Z56" i="42"/>
  <c r="M56" i="42"/>
  <c r="AG56" i="42"/>
  <c r="AF56" i="42"/>
  <c r="AL56" i="42"/>
  <c r="P56" i="42"/>
  <c r="U56" i="42"/>
  <c r="D56" i="42"/>
  <c r="AJ56" i="42"/>
  <c r="G56" i="42"/>
  <c r="V56" i="42"/>
  <c r="E56" i="42"/>
  <c r="AD56" i="42"/>
  <c r="I56" i="42"/>
  <c r="R56" i="42"/>
  <c r="O56" i="42"/>
  <c r="AK56" i="42"/>
  <c r="AM56" i="42"/>
  <c r="H56" i="42"/>
  <c r="X56" i="42"/>
  <c r="L56" i="42"/>
  <c r="AH56" i="42"/>
  <c r="AA56" i="42"/>
  <c r="AI56" i="42"/>
  <c r="F56" i="42"/>
  <c r="Q56" i="42"/>
  <c r="AB56" i="42"/>
  <c r="AE56" i="42"/>
  <c r="N56" i="42"/>
  <c r="L73" i="33"/>
  <c r="E63" i="42"/>
  <c r="I63" i="42"/>
  <c r="D63" i="42"/>
  <c r="L63" i="42"/>
  <c r="G63" i="42"/>
  <c r="J63" i="42"/>
  <c r="H63" i="42"/>
  <c r="K63" i="42"/>
  <c r="M63" i="42"/>
  <c r="F63" i="42"/>
  <c r="L17" i="33"/>
  <c r="U46" i="42"/>
  <c r="Q46" i="42"/>
  <c r="S46" i="42"/>
  <c r="P46" i="42"/>
  <c r="R46" i="42"/>
  <c r="T46" i="42"/>
  <c r="O113" i="38"/>
  <c r="L109" i="33"/>
  <c r="W70" i="42"/>
  <c r="Y70" i="42"/>
  <c r="V70" i="42"/>
  <c r="Z70" i="42"/>
  <c r="X70" i="42"/>
  <c r="U70" i="42"/>
  <c r="O111" i="38"/>
  <c r="L107" i="33"/>
  <c r="AL69" i="42"/>
  <c r="AG69" i="42"/>
  <c r="AH69" i="42"/>
  <c r="AD69" i="42"/>
  <c r="AE69" i="42"/>
  <c r="AM69" i="42"/>
  <c r="AK69" i="42"/>
  <c r="AF69" i="42"/>
  <c r="AI69" i="42"/>
  <c r="AJ69" i="42"/>
  <c r="O114" i="38"/>
  <c r="L110" i="33"/>
  <c r="AA70" i="42"/>
  <c r="AB70" i="42"/>
  <c r="AC70" i="42"/>
  <c r="AC96" i="38"/>
  <c r="AC42" i="38"/>
  <c r="AD42" i="38" s="1"/>
  <c r="AC67" i="38"/>
  <c r="AD67" i="38" s="1"/>
  <c r="AC57" i="38"/>
  <c r="AD57" i="38" s="1"/>
  <c r="AC94" i="38"/>
  <c r="AD94" i="38" s="1"/>
  <c r="AD90" i="38"/>
  <c r="AC58" i="38"/>
  <c r="AD58" i="38" s="1"/>
  <c r="AC38" i="38"/>
  <c r="AC118" i="38"/>
  <c r="AD118" i="38" s="1"/>
  <c r="AC112" i="38"/>
  <c r="AD112" i="38" s="1"/>
  <c r="L6" i="47"/>
  <c r="L4" i="45"/>
  <c r="L8" i="45" s="1"/>
  <c r="AC24" i="38"/>
  <c r="AD24" i="38" s="1"/>
  <c r="AC52" i="38"/>
  <c r="AD52" i="38" s="1"/>
  <c r="AC64" i="38"/>
  <c r="AD64" i="38" s="1"/>
  <c r="AC88" i="38"/>
  <c r="AD88" i="38" s="1"/>
  <c r="AC13" i="38"/>
  <c r="AD13" i="38" s="1"/>
  <c r="AC82" i="38"/>
  <c r="AD82" i="38" s="1"/>
  <c r="AC43" i="38"/>
  <c r="AC44" i="38"/>
  <c r="AD44" i="38" s="1"/>
  <c r="AD25" i="38"/>
  <c r="L4" i="43"/>
  <c r="AC78" i="38"/>
  <c r="AD78" i="38" s="1"/>
  <c r="AC28" i="38"/>
  <c r="AD28" i="38" s="1"/>
  <c r="AC62" i="38"/>
  <c r="AC48" i="38"/>
  <c r="AD48" i="38" s="1"/>
  <c r="AC21" i="38"/>
  <c r="AD21" i="38" s="1"/>
  <c r="AC17" i="38"/>
  <c r="AD17" i="38" s="1"/>
  <c r="AC49" i="38"/>
  <c r="AD49" i="38" s="1"/>
  <c r="K5" i="43"/>
  <c r="AC35" i="38"/>
  <c r="AD35" i="38" s="1"/>
  <c r="K5" i="45"/>
  <c r="AC26" i="38"/>
  <c r="AD26" i="38" s="1"/>
  <c r="AC22" i="38"/>
  <c r="AD22" i="38" s="1"/>
  <c r="AC53" i="38"/>
  <c r="AD53" i="38" s="1"/>
  <c r="AC108" i="38"/>
  <c r="AD108" i="38" s="1"/>
  <c r="L6" i="43"/>
  <c r="AC36" i="38"/>
  <c r="AD36" i="38" s="1"/>
  <c r="AC71" i="38"/>
  <c r="AD71" i="38" s="1"/>
  <c r="AC23" i="38"/>
  <c r="AD23" i="38" s="1"/>
  <c r="AC69" i="38"/>
  <c r="AD69" i="38" s="1"/>
  <c r="AD92" i="38"/>
  <c r="AC51" i="38"/>
  <c r="AD51" i="38" s="1"/>
  <c r="AD10" i="38"/>
  <c r="Y973" i="13"/>
  <c r="Z973" i="13" s="1"/>
  <c r="AA973" i="13" s="1"/>
  <c r="AB973" i="13" s="1"/>
  <c r="AC973" i="13" s="1"/>
  <c r="AC14" i="38"/>
  <c r="AD14" i="38" s="1"/>
  <c r="AD65" i="38"/>
  <c r="AC59" i="38"/>
  <c r="AD59" i="38" s="1"/>
  <c r="AC15" i="38"/>
  <c r="AD15" i="38" s="1"/>
  <c r="AC77" i="38"/>
  <c r="AD77" i="38" s="1"/>
  <c r="AC80" i="38"/>
  <c r="AD80" i="38" s="1"/>
  <c r="AC61" i="38"/>
  <c r="AD61" i="38" s="1"/>
  <c r="AC11" i="38"/>
  <c r="AD11" i="38" s="1"/>
  <c r="AC89" i="38"/>
  <c r="AD89" i="38" s="1"/>
  <c r="AC20" i="38"/>
  <c r="AD20" i="38" s="1"/>
  <c r="X974" i="13"/>
  <c r="S974" i="13"/>
  <c r="Q974" i="13"/>
  <c r="AQ975" i="13"/>
  <c r="R974" i="13"/>
  <c r="T974" i="13"/>
  <c r="U974" i="13"/>
  <c r="V974" i="13"/>
  <c r="W974" i="13"/>
  <c r="P974" i="13"/>
  <c r="O35" i="38"/>
  <c r="AD98" i="38"/>
  <c r="O98" i="38"/>
  <c r="AD74" i="38"/>
  <c r="O74" i="38"/>
  <c r="AC101" i="38"/>
  <c r="AD101" i="38" s="1"/>
  <c r="O57" i="38"/>
  <c r="O44" i="38"/>
  <c r="O53" i="38"/>
  <c r="J5" i="45"/>
  <c r="O26" i="38"/>
  <c r="O25" i="38"/>
  <c r="O92" i="38"/>
  <c r="AC95" i="38"/>
  <c r="AD95" i="38" s="1"/>
  <c r="K7" i="47"/>
  <c r="J4" i="43"/>
  <c r="J4" i="45"/>
  <c r="O65" i="38"/>
  <c r="O61" i="38"/>
  <c r="O73" i="38"/>
  <c r="O30" i="38"/>
  <c r="AD30" i="38"/>
  <c r="O100" i="38"/>
  <c r="J6" i="47"/>
  <c r="J6" i="43"/>
  <c r="AD76" i="38"/>
  <c r="O76" i="38"/>
  <c r="AC8" i="38"/>
  <c r="AD8" i="38" s="1"/>
  <c r="AC63" i="38"/>
  <c r="AC33" i="38"/>
  <c r="AD33" i="38" s="1"/>
  <c r="AC68" i="38"/>
  <c r="AD68" i="38" s="1"/>
  <c r="AD31" i="38"/>
  <c r="O31" i="38"/>
  <c r="AC54" i="38"/>
  <c r="AD54" i="38" s="1"/>
  <c r="K5" i="47"/>
  <c r="J3" i="43"/>
  <c r="AC55" i="38"/>
  <c r="AD55" i="38" s="1"/>
  <c r="AC46" i="38"/>
  <c r="AD46" i="38" s="1"/>
  <c r="O11" i="38"/>
  <c r="O107" i="38"/>
  <c r="AD107" i="38"/>
  <c r="O64" i="38"/>
  <c r="O14" i="38"/>
  <c r="N5" i="41"/>
  <c r="M6" i="41"/>
  <c r="O5" i="41"/>
  <c r="O103" i="38"/>
  <c r="AD103" i="38"/>
  <c r="AC100" i="38"/>
  <c r="AD100" i="38" s="1"/>
  <c r="U19" i="41"/>
  <c r="U26" i="41"/>
  <c r="U157" i="41"/>
  <c r="U144" i="41"/>
  <c r="U79" i="41"/>
  <c r="U104" i="41"/>
  <c r="U4" i="41"/>
  <c r="U163" i="41"/>
  <c r="U27" i="41"/>
  <c r="U189" i="41"/>
  <c r="U184" i="41"/>
  <c r="U143" i="41"/>
  <c r="U136" i="41"/>
  <c r="U9" i="41"/>
  <c r="U116" i="41"/>
  <c r="U12" i="41"/>
  <c r="U22" i="41"/>
  <c r="U66" i="41"/>
  <c r="U7" i="41"/>
  <c r="U168" i="41"/>
  <c r="U49" i="41"/>
  <c r="U24" i="41"/>
  <c r="U124" i="41"/>
  <c r="U145" i="41"/>
  <c r="U31" i="41"/>
  <c r="U63" i="41"/>
  <c r="U200" i="41"/>
  <c r="U89" i="41"/>
  <c r="U64" i="41"/>
  <c r="U13" i="41"/>
  <c r="U86" i="41"/>
  <c r="U51" i="41"/>
  <c r="U159" i="41"/>
  <c r="U82" i="41"/>
  <c r="U137" i="41"/>
  <c r="U112" i="41"/>
  <c r="U53" i="41"/>
  <c r="U68" i="41"/>
  <c r="U147" i="41"/>
  <c r="U67" i="41"/>
  <c r="U138" i="41"/>
  <c r="U177" i="41"/>
  <c r="U152" i="41"/>
  <c r="U85" i="41"/>
  <c r="U37" i="41"/>
  <c r="U100" i="41"/>
  <c r="U195" i="41"/>
  <c r="U54" i="41"/>
  <c r="U120" i="41"/>
  <c r="U172" i="41"/>
  <c r="U117" i="41"/>
  <c r="U101" i="41"/>
  <c r="U17" i="41"/>
  <c r="U148" i="41"/>
  <c r="U99" i="41"/>
  <c r="U130" i="41"/>
  <c r="U98" i="41"/>
  <c r="U149" i="41"/>
  <c r="U165" i="41"/>
  <c r="U57" i="41"/>
  <c r="U32" i="41"/>
  <c r="U155" i="41"/>
  <c r="U43" i="41"/>
  <c r="U170" i="41"/>
  <c r="U181" i="41"/>
  <c r="U30" i="41"/>
  <c r="U105" i="41"/>
  <c r="U80" i="41"/>
  <c r="U44" i="41"/>
  <c r="U76" i="41"/>
  <c r="U75" i="41"/>
  <c r="U127" i="41"/>
  <c r="U154" i="41"/>
  <c r="U97" i="41"/>
  <c r="U111" i="41"/>
  <c r="U196" i="41"/>
  <c r="U92" i="41"/>
  <c r="U171" i="41"/>
  <c r="U46" i="41"/>
  <c r="U134" i="41"/>
  <c r="U185" i="41"/>
  <c r="U160" i="41"/>
  <c r="U33" i="41"/>
  <c r="U45" i="41"/>
  <c r="U140" i="41"/>
  <c r="U78" i="41"/>
  <c r="U182" i="41"/>
  <c r="U50" i="41"/>
  <c r="U34" i="41"/>
  <c r="U65" i="41"/>
  <c r="U109" i="41"/>
  <c r="U25" i="41"/>
  <c r="U110" i="41"/>
  <c r="U95" i="41"/>
  <c r="U146" i="41"/>
  <c r="U114" i="41"/>
  <c r="U202" i="41"/>
  <c r="U11" i="41"/>
  <c r="U173" i="41"/>
  <c r="U142" i="41"/>
  <c r="U151" i="41"/>
  <c r="U59" i="41"/>
  <c r="U194" i="41"/>
  <c r="U129" i="41"/>
  <c r="U38" i="41"/>
  <c r="U113" i="41"/>
  <c r="U174" i="41"/>
  <c r="U23" i="41"/>
  <c r="U132" i="41"/>
  <c r="U115" i="41"/>
  <c r="U161" i="41"/>
  <c r="U102" i="41"/>
  <c r="U153" i="41"/>
  <c r="U47" i="41"/>
  <c r="U71" i="41"/>
  <c r="U188" i="41"/>
  <c r="U187" i="41"/>
  <c r="U193" i="41"/>
  <c r="U150" i="41"/>
  <c r="U201" i="41"/>
  <c r="U119" i="41"/>
  <c r="U21" i="41"/>
  <c r="U18" i="41"/>
  <c r="U73" i="41"/>
  <c r="U42" i="41"/>
  <c r="U190" i="41"/>
  <c r="U74" i="41"/>
  <c r="U167" i="41"/>
  <c r="U123" i="41"/>
  <c r="U133" i="41"/>
  <c r="U41" i="41"/>
  <c r="U106" i="41"/>
  <c r="U103" i="41"/>
  <c r="U162" i="41"/>
  <c r="U15" i="41"/>
  <c r="U20" i="41"/>
  <c r="U197" i="41"/>
  <c r="U81" i="41"/>
  <c r="U178" i="41"/>
  <c r="U175" i="41"/>
  <c r="U107" i="41"/>
  <c r="U55" i="41"/>
  <c r="U180" i="41"/>
  <c r="U62" i="41"/>
  <c r="U121" i="41"/>
  <c r="U83" i="41"/>
  <c r="U166" i="41"/>
  <c r="U192" i="41"/>
  <c r="U183" i="41"/>
  <c r="U48" i="41"/>
  <c r="U118" i="41"/>
  <c r="U169" i="41"/>
  <c r="U108" i="41"/>
  <c r="U87" i="41"/>
  <c r="U5" i="41"/>
  <c r="U199" i="41"/>
  <c r="U88" i="41"/>
  <c r="U158" i="41"/>
  <c r="U10" i="41"/>
  <c r="U52" i="41"/>
  <c r="U186" i="41"/>
  <c r="U77" i="41"/>
  <c r="U91" i="41"/>
  <c r="U128" i="41"/>
  <c r="U198" i="41"/>
  <c r="U90" i="41"/>
  <c r="U156" i="41"/>
  <c r="U139" i="41"/>
  <c r="U141" i="41"/>
  <c r="U179" i="41"/>
  <c r="U176" i="41"/>
  <c r="U72" i="41"/>
  <c r="U14" i="41"/>
  <c r="U69" i="41"/>
  <c r="U60" i="41"/>
  <c r="U6" i="41"/>
  <c r="U84" i="41"/>
  <c r="U58" i="41"/>
  <c r="U191" i="41"/>
  <c r="U36" i="41"/>
  <c r="U61" i="41"/>
  <c r="U16" i="41"/>
  <c r="U70" i="41"/>
  <c r="U8" i="41"/>
  <c r="U122" i="41"/>
  <c r="U39" i="41"/>
  <c r="U28" i="41"/>
  <c r="U93" i="41"/>
  <c r="U56" i="41"/>
  <c r="U126" i="41"/>
  <c r="U40" i="41"/>
  <c r="U35" i="41"/>
  <c r="U135" i="41"/>
  <c r="U29" i="41"/>
  <c r="U125" i="41"/>
  <c r="U96" i="41"/>
  <c r="U131" i="41"/>
  <c r="U94" i="41"/>
  <c r="U164" i="41"/>
  <c r="O17" i="38"/>
  <c r="O90" i="38"/>
  <c r="O85" i="38"/>
  <c r="AD85" i="38"/>
  <c r="W197" i="41"/>
  <c r="W57" i="41"/>
  <c r="W87" i="41"/>
  <c r="W62" i="41"/>
  <c r="W36" i="41"/>
  <c r="W97" i="41"/>
  <c r="W188" i="41"/>
  <c r="W22" i="41"/>
  <c r="W94" i="41"/>
  <c r="W119" i="41"/>
  <c r="W126" i="41"/>
  <c r="W5" i="41"/>
  <c r="W82" i="41"/>
  <c r="W21" i="41"/>
  <c r="W86" i="41"/>
  <c r="W25" i="41"/>
  <c r="W151" i="41"/>
  <c r="W190" i="41"/>
  <c r="W141" i="41"/>
  <c r="W12" i="41"/>
  <c r="W61" i="41"/>
  <c r="W150" i="41"/>
  <c r="W156" i="41"/>
  <c r="W89" i="41"/>
  <c r="W182" i="41"/>
  <c r="W30" i="41"/>
  <c r="W52" i="41"/>
  <c r="W93" i="41"/>
  <c r="W17" i="41"/>
  <c r="W63" i="41"/>
  <c r="W161" i="41"/>
  <c r="W169" i="41"/>
  <c r="W158" i="41"/>
  <c r="W84" i="41"/>
  <c r="W125" i="41"/>
  <c r="W73" i="41"/>
  <c r="W143" i="41"/>
  <c r="W114" i="41"/>
  <c r="W170" i="41"/>
  <c r="W105" i="41"/>
  <c r="W116" i="41"/>
  <c r="W157" i="41"/>
  <c r="W34" i="41"/>
  <c r="W42" i="41"/>
  <c r="W8" i="41"/>
  <c r="W39" i="41"/>
  <c r="W15" i="41"/>
  <c r="W66" i="41"/>
  <c r="W88" i="41"/>
  <c r="W139" i="41"/>
  <c r="W48" i="41"/>
  <c r="W40" i="41"/>
  <c r="W79" i="41"/>
  <c r="W103" i="41"/>
  <c r="W180" i="41"/>
  <c r="W145" i="41"/>
  <c r="W47" i="41"/>
  <c r="W128" i="41"/>
  <c r="W72" i="41"/>
  <c r="W127" i="41"/>
  <c r="W191" i="41"/>
  <c r="W13" i="41"/>
  <c r="W14" i="41"/>
  <c r="W95" i="41"/>
  <c r="W113" i="41"/>
  <c r="W104" i="41"/>
  <c r="W167" i="41"/>
  <c r="W202" i="41"/>
  <c r="W53" i="41"/>
  <c r="W46" i="41"/>
  <c r="W135" i="41"/>
  <c r="W164" i="41"/>
  <c r="W183" i="41"/>
  <c r="W181" i="41"/>
  <c r="W137" i="41"/>
  <c r="W85" i="41"/>
  <c r="W78" i="41"/>
  <c r="W175" i="41"/>
  <c r="W101" i="41"/>
  <c r="W168" i="41"/>
  <c r="W138" i="41"/>
  <c r="W176" i="41"/>
  <c r="W117" i="41"/>
  <c r="W110" i="41"/>
  <c r="W10" i="41"/>
  <c r="W185" i="41"/>
  <c r="W200" i="41"/>
  <c r="W24" i="41"/>
  <c r="W90" i="41"/>
  <c r="W149" i="41"/>
  <c r="W142" i="41"/>
  <c r="W162" i="41"/>
  <c r="W118" i="41"/>
  <c r="W177" i="41"/>
  <c r="W64" i="41"/>
  <c r="W100" i="41"/>
  <c r="W132" i="41"/>
  <c r="W65" i="41"/>
  <c r="W174" i="41"/>
  <c r="W58" i="41"/>
  <c r="W122" i="41"/>
  <c r="W112" i="41"/>
  <c r="W37" i="41"/>
  <c r="W121" i="41"/>
  <c r="W9" i="41"/>
  <c r="W80" i="41"/>
  <c r="W98" i="41"/>
  <c r="W26" i="41"/>
  <c r="W152" i="41"/>
  <c r="W165" i="41"/>
  <c r="W6" i="41"/>
  <c r="W28" i="41"/>
  <c r="W120" i="41"/>
  <c r="W71" i="41"/>
  <c r="W19" i="41"/>
  <c r="W192" i="41"/>
  <c r="W54" i="41"/>
  <c r="W38" i="41"/>
  <c r="W27" i="41"/>
  <c r="W160" i="41"/>
  <c r="W159" i="41"/>
  <c r="W184" i="41"/>
  <c r="W148" i="41"/>
  <c r="W32" i="41"/>
  <c r="W70" i="41"/>
  <c r="W43" i="41"/>
  <c r="W49" i="41"/>
  <c r="W74" i="41"/>
  <c r="W91" i="41"/>
  <c r="W194" i="41"/>
  <c r="W129" i="41"/>
  <c r="W102" i="41"/>
  <c r="W107" i="41"/>
  <c r="W50" i="41"/>
  <c r="W56" i="41"/>
  <c r="W123" i="41"/>
  <c r="W67" i="41"/>
  <c r="W31" i="41"/>
  <c r="W134" i="41"/>
  <c r="W171" i="41"/>
  <c r="W75" i="41"/>
  <c r="W144" i="41"/>
  <c r="W155" i="41"/>
  <c r="W131" i="41"/>
  <c r="W111" i="41"/>
  <c r="W166" i="41"/>
  <c r="W193" i="41"/>
  <c r="W189" i="41"/>
  <c r="W41" i="41"/>
  <c r="W187" i="41"/>
  <c r="W195" i="41"/>
  <c r="W199" i="41"/>
  <c r="W198" i="41"/>
  <c r="W44" i="41"/>
  <c r="W4" i="41"/>
  <c r="W29" i="41"/>
  <c r="W153" i="41"/>
  <c r="W146" i="41"/>
  <c r="W16" i="41"/>
  <c r="W33" i="41"/>
  <c r="W108" i="41"/>
  <c r="W178" i="41"/>
  <c r="W11" i="41"/>
  <c r="W106" i="41"/>
  <c r="W68" i="41"/>
  <c r="W96" i="41"/>
  <c r="W81" i="41"/>
  <c r="W172" i="41"/>
  <c r="W76" i="41"/>
  <c r="W51" i="41"/>
  <c r="W20" i="41"/>
  <c r="W201" i="41"/>
  <c r="W7" i="41"/>
  <c r="W59" i="41"/>
  <c r="W45" i="41"/>
  <c r="W35" i="41"/>
  <c r="W83" i="41"/>
  <c r="W60" i="41"/>
  <c r="W196" i="41"/>
  <c r="W154" i="41"/>
  <c r="W130" i="41"/>
  <c r="W109" i="41"/>
  <c r="W99" i="41"/>
  <c r="W115" i="41"/>
  <c r="W92" i="41"/>
  <c r="W69" i="41"/>
  <c r="W140" i="41"/>
  <c r="W23" i="41"/>
  <c r="W173" i="41"/>
  <c r="W163" i="41"/>
  <c r="W147" i="41"/>
  <c r="W124" i="41"/>
  <c r="W133" i="41"/>
  <c r="W77" i="41"/>
  <c r="W55" i="41"/>
  <c r="W186" i="41"/>
  <c r="W179" i="41"/>
  <c r="W136" i="41"/>
  <c r="W18" i="41"/>
  <c r="O48" i="38"/>
  <c r="AC16" i="38"/>
  <c r="AD16" i="38" s="1"/>
  <c r="K3" i="43"/>
  <c r="K4" i="47"/>
  <c r="J7" i="47"/>
  <c r="AC32" i="38"/>
  <c r="AD32" i="38" s="1"/>
  <c r="AC79" i="38"/>
  <c r="AD79" i="38" s="1"/>
  <c r="O49" i="38"/>
  <c r="AC66" i="38"/>
  <c r="AD66" i="38" s="1"/>
  <c r="K6" i="45"/>
  <c r="K6" i="43"/>
  <c r="J5" i="43"/>
  <c r="AD62" i="38"/>
  <c r="O62" i="38"/>
  <c r="O58" i="38"/>
  <c r="AC45" i="38"/>
  <c r="AD45" i="38" s="1"/>
  <c r="O93" i="38"/>
  <c r="AD93" i="38"/>
  <c r="K2013" i="41"/>
  <c r="L2013" i="41" s="1"/>
  <c r="K894" i="41"/>
  <c r="L894" i="41" s="1"/>
  <c r="K692" i="41"/>
  <c r="L692" i="41" s="1"/>
  <c r="K1194" i="41"/>
  <c r="L1194" i="41" s="1"/>
  <c r="K1151" i="41"/>
  <c r="L1151" i="41" s="1"/>
  <c r="K708" i="41"/>
  <c r="L708" i="41" s="1"/>
  <c r="K1899" i="41"/>
  <c r="L1899" i="41" s="1"/>
  <c r="K136" i="41"/>
  <c r="L136" i="41" s="1"/>
  <c r="K302" i="41"/>
  <c r="L302" i="41" s="1"/>
  <c r="K573" i="41"/>
  <c r="L573" i="41" s="1"/>
  <c r="K232" i="41"/>
  <c r="L232" i="41" s="1"/>
  <c r="K962" i="41"/>
  <c r="L962" i="41" s="1"/>
  <c r="K1995" i="41"/>
  <c r="L1995" i="41" s="1"/>
  <c r="K256" i="41"/>
  <c r="L256" i="41" s="1"/>
  <c r="K1169" i="41"/>
  <c r="L1169" i="41" s="1"/>
  <c r="K350" i="41"/>
  <c r="L350" i="41" s="1"/>
  <c r="K310" i="41"/>
  <c r="L310" i="41" s="1"/>
  <c r="K887" i="41"/>
  <c r="L887" i="41" s="1"/>
  <c r="K208" i="41"/>
  <c r="L208" i="41" s="1"/>
  <c r="K87" i="41"/>
  <c r="L87" i="41" s="1"/>
  <c r="K1422" i="41"/>
  <c r="L1422" i="41" s="1"/>
  <c r="K964" i="41"/>
  <c r="L964" i="41" s="1"/>
  <c r="K1108" i="41"/>
  <c r="L1108" i="41" s="1"/>
  <c r="K611" i="41"/>
  <c r="L611" i="41" s="1"/>
  <c r="K1332" i="41"/>
  <c r="L1332" i="41" s="1"/>
  <c r="K304" i="41"/>
  <c r="L304" i="41" s="1"/>
  <c r="K716" i="41"/>
  <c r="L716" i="41" s="1"/>
  <c r="K2096" i="41"/>
  <c r="L2096" i="41" s="1"/>
  <c r="K1478" i="41"/>
  <c r="L1478" i="41" s="1"/>
  <c r="K487" i="41"/>
  <c r="L487" i="41" s="1"/>
  <c r="K22" i="41"/>
  <c r="L22" i="41" s="1"/>
  <c r="K1574" i="41"/>
  <c r="L1574" i="41" s="1"/>
  <c r="K646" i="41"/>
  <c r="L646" i="41" s="1"/>
  <c r="K948" i="41"/>
  <c r="L948" i="41" s="1"/>
  <c r="K9" i="41"/>
  <c r="L9" i="41" s="1"/>
  <c r="K1671" i="41"/>
  <c r="L1671" i="41" s="1"/>
  <c r="K426" i="41"/>
  <c r="L426" i="41" s="1"/>
  <c r="K483" i="41"/>
  <c r="L483" i="41" s="1"/>
  <c r="K732" i="41"/>
  <c r="L732" i="41" s="1"/>
  <c r="K922" i="41"/>
  <c r="L922" i="41" s="1"/>
  <c r="K874" i="41"/>
  <c r="L874" i="41" s="1"/>
  <c r="K700" i="41"/>
  <c r="L700" i="41" s="1"/>
  <c r="K90" i="41"/>
  <c r="L90" i="41" s="1"/>
  <c r="K1464" i="41"/>
  <c r="L1464" i="41" s="1"/>
  <c r="K386" i="41"/>
  <c r="L386" i="41" s="1"/>
  <c r="K855" i="41"/>
  <c r="L855" i="41" s="1"/>
  <c r="K1088" i="41"/>
  <c r="L1088" i="41" s="1"/>
  <c r="K1523" i="41"/>
  <c r="L1523" i="41" s="1"/>
  <c r="K1693" i="41"/>
  <c r="L1693" i="41" s="1"/>
  <c r="K498" i="41"/>
  <c r="L498" i="41" s="1"/>
  <c r="K11" i="41"/>
  <c r="L11" i="41" s="1"/>
  <c r="K290" i="41"/>
  <c r="L290" i="41" s="1"/>
  <c r="K1726" i="41"/>
  <c r="L1726" i="41" s="1"/>
  <c r="K624" i="41"/>
  <c r="L624" i="41" s="1"/>
  <c r="K435" i="41"/>
  <c r="L435" i="41" s="1"/>
  <c r="K1009" i="41"/>
  <c r="L1009" i="41" s="1"/>
  <c r="K706" i="41"/>
  <c r="L706" i="41" s="1"/>
  <c r="K1859" i="41"/>
  <c r="L1859" i="41" s="1"/>
  <c r="K714" i="41"/>
  <c r="L714" i="41" s="1"/>
  <c r="K1266" i="41"/>
  <c r="L1266" i="41" s="1"/>
  <c r="K679" i="41"/>
  <c r="L679" i="41" s="1"/>
  <c r="K1584" i="41"/>
  <c r="L1584" i="41" s="1"/>
  <c r="K120" i="41"/>
  <c r="L120" i="41" s="1"/>
  <c r="K1690" i="41"/>
  <c r="L1690" i="41" s="1"/>
  <c r="K446" i="41"/>
  <c r="L446" i="41" s="1"/>
  <c r="K827" i="41"/>
  <c r="L827" i="41" s="1"/>
  <c r="K1229" i="41"/>
  <c r="L1229" i="41" s="1"/>
  <c r="K106" i="41"/>
  <c r="L106" i="41" s="1"/>
  <c r="K1946" i="41"/>
  <c r="L1946" i="41" s="1"/>
  <c r="K1384" i="41"/>
  <c r="L1384" i="41" s="1"/>
  <c r="K1109" i="41"/>
  <c r="L1109" i="41" s="1"/>
  <c r="K707" i="41"/>
  <c r="L707" i="41" s="1"/>
  <c r="K336" i="41"/>
  <c r="L336" i="41" s="1"/>
  <c r="K137" i="41"/>
  <c r="L137" i="41" s="1"/>
  <c r="K410" i="41"/>
  <c r="L410" i="41" s="1"/>
  <c r="K1066" i="41"/>
  <c r="L1066" i="41" s="1"/>
  <c r="K544" i="41"/>
  <c r="L544" i="41" s="1"/>
  <c r="K1044" i="41"/>
  <c r="L1044" i="41" s="1"/>
  <c r="K1684" i="41"/>
  <c r="L1684" i="41" s="1"/>
  <c r="K959" i="41"/>
  <c r="L959" i="41" s="1"/>
  <c r="K1316" i="41"/>
  <c r="L1316" i="41" s="1"/>
  <c r="K794" i="41"/>
  <c r="L794" i="41" s="1"/>
  <c r="K858" i="41"/>
  <c r="L858" i="41" s="1"/>
  <c r="K1376" i="41"/>
  <c r="L1376" i="41" s="1"/>
  <c r="K213" i="41"/>
  <c r="L213" i="41" s="1"/>
  <c r="K1259" i="41"/>
  <c r="L1259" i="41" s="1"/>
  <c r="K1524" i="41"/>
  <c r="L1524" i="41" s="1"/>
  <c r="K31" i="41"/>
  <c r="L31" i="41" s="1"/>
  <c r="K1677" i="41"/>
  <c r="L1677" i="41" s="1"/>
  <c r="K1110" i="41"/>
  <c r="L1110" i="41" s="1"/>
  <c r="K1800" i="41"/>
  <c r="L1800" i="41" s="1"/>
  <c r="K1590" i="41"/>
  <c r="L1590" i="41" s="1"/>
  <c r="K1179" i="41"/>
  <c r="L1179" i="41" s="1"/>
  <c r="K1130" i="41"/>
  <c r="L1130" i="41" s="1"/>
  <c r="K223" i="41"/>
  <c r="L223" i="41" s="1"/>
  <c r="K312" i="41"/>
  <c r="L312" i="41" s="1"/>
  <c r="K2074" i="41"/>
  <c r="L2074" i="41" s="1"/>
  <c r="K1807" i="41"/>
  <c r="L1807" i="41" s="1"/>
  <c r="K192" i="41"/>
  <c r="L192" i="41" s="1"/>
  <c r="K1982" i="41"/>
  <c r="L1982" i="41" s="1"/>
  <c r="K297" i="41"/>
  <c r="L297" i="41" s="1"/>
  <c r="K1896" i="41"/>
  <c r="L1896" i="41" s="1"/>
  <c r="K1931" i="41"/>
  <c r="L1931" i="41" s="1"/>
  <c r="K560" i="41"/>
  <c r="L560" i="41" s="1"/>
  <c r="K2088" i="41"/>
  <c r="L2088" i="41" s="1"/>
  <c r="K1157" i="41"/>
  <c r="L1157" i="41" s="1"/>
  <c r="K2095" i="41"/>
  <c r="L2095" i="41" s="1"/>
  <c r="K1935" i="41"/>
  <c r="L1935" i="41" s="1"/>
  <c r="K394" i="41"/>
  <c r="L394" i="41" s="1"/>
  <c r="K356" i="41"/>
  <c r="L356" i="41" s="1"/>
  <c r="K1643" i="41"/>
  <c r="L1643" i="41" s="1"/>
  <c r="K2065" i="41"/>
  <c r="L2065" i="41" s="1"/>
  <c r="K575" i="41"/>
  <c r="L575" i="41" s="1"/>
  <c r="K1637" i="41"/>
  <c r="L1637" i="41" s="1"/>
  <c r="K1036" i="41"/>
  <c r="L1036" i="41" s="1"/>
  <c r="K1021" i="41"/>
  <c r="L1021" i="41" s="1"/>
  <c r="K1794" i="41"/>
  <c r="L1794" i="41" s="1"/>
  <c r="K503" i="41"/>
  <c r="L503" i="41" s="1"/>
  <c r="K731" i="41"/>
  <c r="L731" i="41" s="1"/>
  <c r="K2020" i="41"/>
  <c r="L2020" i="41" s="1"/>
  <c r="K1993" i="41"/>
  <c r="L1993" i="41" s="1"/>
  <c r="K673" i="41"/>
  <c r="L673" i="41" s="1"/>
  <c r="K1894" i="41"/>
  <c r="L1894" i="41" s="1"/>
  <c r="K891" i="41"/>
  <c r="L891" i="41" s="1"/>
  <c r="K1472" i="41"/>
  <c r="L1472" i="41" s="1"/>
  <c r="K244" i="41"/>
  <c r="L244" i="41" s="1"/>
  <c r="K484" i="41"/>
  <c r="L484" i="41" s="1"/>
  <c r="K1855" i="41"/>
  <c r="L1855" i="41" s="1"/>
  <c r="K633" i="41"/>
  <c r="L633" i="41" s="1"/>
  <c r="K1253" i="41"/>
  <c r="L1253" i="41" s="1"/>
  <c r="K2068" i="41"/>
  <c r="L2068" i="41" s="1"/>
  <c r="K862" i="41"/>
  <c r="L862" i="41" s="1"/>
  <c r="K123" i="41"/>
  <c r="L123" i="41" s="1"/>
  <c r="K910" i="41"/>
  <c r="L910" i="41" s="1"/>
  <c r="K1624" i="41"/>
  <c r="L1624" i="41" s="1"/>
  <c r="K492" i="41"/>
  <c r="L492" i="41" s="1"/>
  <c r="K1202" i="41"/>
  <c r="L1202" i="41" s="1"/>
  <c r="K29" i="41"/>
  <c r="L29" i="41" s="1"/>
  <c r="K1654" i="41"/>
  <c r="L1654" i="41" s="1"/>
  <c r="K553" i="41"/>
  <c r="L553" i="41" s="1"/>
  <c r="K1704" i="41"/>
  <c r="L1704" i="41" s="1"/>
  <c r="K1000" i="41"/>
  <c r="L1000" i="41" s="1"/>
  <c r="K1823" i="41"/>
  <c r="L1823" i="41" s="1"/>
  <c r="K1835" i="41"/>
  <c r="L1835" i="41" s="1"/>
  <c r="K1842" i="41"/>
  <c r="L1842" i="41" s="1"/>
  <c r="K85" i="41"/>
  <c r="L85" i="41" s="1"/>
  <c r="K1172" i="41"/>
  <c r="L1172" i="41" s="1"/>
  <c r="K1343" i="41"/>
  <c r="L1343" i="41" s="1"/>
  <c r="K1546" i="41"/>
  <c r="L1546" i="41" s="1"/>
  <c r="K1192" i="41"/>
  <c r="L1192" i="41" s="1"/>
  <c r="K856" i="41"/>
  <c r="L856" i="41" s="1"/>
  <c r="K283" i="41"/>
  <c r="L283" i="41" s="1"/>
  <c r="K1884" i="41"/>
  <c r="L1884" i="41" s="1"/>
  <c r="K597" i="41"/>
  <c r="L597" i="41" s="1"/>
  <c r="K1876" i="41"/>
  <c r="L1876" i="41" s="1"/>
  <c r="K166" i="41"/>
  <c r="L166" i="41" s="1"/>
  <c r="K531" i="41"/>
  <c r="L531" i="41" s="1"/>
  <c r="K523" i="41"/>
  <c r="L523" i="41" s="1"/>
  <c r="K233" i="41"/>
  <c r="L233" i="41" s="1"/>
  <c r="K440" i="41"/>
  <c r="L440" i="41" s="1"/>
  <c r="K1033" i="41"/>
  <c r="L1033" i="41" s="1"/>
  <c r="K1593" i="41"/>
  <c r="L1593" i="41" s="1"/>
  <c r="K672" i="41"/>
  <c r="L672" i="41" s="1"/>
  <c r="K1873" i="41"/>
  <c r="L1873" i="41" s="1"/>
  <c r="K1052" i="41"/>
  <c r="L1052" i="41" s="1"/>
  <c r="K1217" i="41"/>
  <c r="L1217" i="41" s="1"/>
  <c r="K2069" i="41"/>
  <c r="L2069" i="41" s="1"/>
  <c r="K669" i="41"/>
  <c r="L669" i="41" s="1"/>
  <c r="K1035" i="41"/>
  <c r="L1035" i="41" s="1"/>
  <c r="K1923" i="41"/>
  <c r="L1923" i="41" s="1"/>
  <c r="K1156" i="41"/>
  <c r="L1156" i="41" s="1"/>
  <c r="K1438" i="41"/>
  <c r="L1438" i="41" s="1"/>
  <c r="K504" i="41"/>
  <c r="L504" i="41" s="1"/>
  <c r="K1543" i="41"/>
  <c r="L1543" i="41" s="1"/>
  <c r="K1486" i="41"/>
  <c r="L1486" i="41" s="1"/>
  <c r="K1223" i="41"/>
  <c r="L1223" i="41" s="1"/>
  <c r="K1454" i="41"/>
  <c r="L1454" i="41" s="1"/>
  <c r="K554" i="41"/>
  <c r="L554" i="41" s="1"/>
  <c r="K1878" i="41"/>
  <c r="L1878" i="41" s="1"/>
  <c r="K1886" i="41"/>
  <c r="L1886" i="41" s="1"/>
  <c r="K1349" i="41"/>
  <c r="L1349" i="41" s="1"/>
  <c r="K26" i="41"/>
  <c r="L26" i="41" s="1"/>
  <c r="K1083" i="41"/>
  <c r="L1083" i="41" s="1"/>
  <c r="K1963" i="41"/>
  <c r="L1963" i="41" s="1"/>
  <c r="K2036" i="41"/>
  <c r="L2036" i="41" s="1"/>
  <c r="K1010" i="41"/>
  <c r="L1010" i="41" s="1"/>
  <c r="K1215" i="41"/>
  <c r="L1215" i="41" s="1"/>
  <c r="K2016" i="41"/>
  <c r="L2016" i="41" s="1"/>
  <c r="K1193" i="41"/>
  <c r="L1193" i="41" s="1"/>
  <c r="K1317" i="41"/>
  <c r="L1317" i="41" s="1"/>
  <c r="K559" i="41"/>
  <c r="L559" i="41" s="1"/>
  <c r="K190" i="41"/>
  <c r="L190" i="41" s="1"/>
  <c r="K1589" i="41"/>
  <c r="L1589" i="41" s="1"/>
  <c r="K1203" i="41"/>
  <c r="L1203" i="41" s="1"/>
  <c r="K895" i="41"/>
  <c r="L895" i="41" s="1"/>
  <c r="K409" i="41"/>
  <c r="L409" i="41" s="1"/>
  <c r="K474" i="41"/>
  <c r="L474" i="41" s="1"/>
  <c r="K507" i="41"/>
  <c r="L507" i="41" s="1"/>
  <c r="K985" i="41"/>
  <c r="L985" i="41" s="1"/>
  <c r="K1264" i="41"/>
  <c r="L1264" i="41" s="1"/>
  <c r="K1181" i="41"/>
  <c r="L1181" i="41" s="1"/>
  <c r="K169" i="41"/>
  <c r="L169" i="41" s="1"/>
  <c r="K1614" i="41"/>
  <c r="L1614" i="41" s="1"/>
  <c r="K1892" i="41"/>
  <c r="L1892" i="41" s="1"/>
  <c r="K837" i="41"/>
  <c r="L837" i="41" s="1"/>
  <c r="K1048" i="41"/>
  <c r="L1048" i="41" s="1"/>
  <c r="K610" i="41"/>
  <c r="L610" i="41" s="1"/>
  <c r="K846" i="41"/>
  <c r="L846" i="41" s="1"/>
  <c r="K2001" i="41"/>
  <c r="L2001" i="41" s="1"/>
  <c r="K1929" i="41"/>
  <c r="L1929" i="41" s="1"/>
  <c r="K1463" i="41"/>
  <c r="L1463" i="41" s="1"/>
  <c r="K729" i="41"/>
  <c r="L729" i="41" s="1"/>
  <c r="K1964" i="41"/>
  <c r="L1964" i="41" s="1"/>
  <c r="K1952" i="41"/>
  <c r="L1952" i="41" s="1"/>
  <c r="K337" i="41"/>
  <c r="L337" i="41" s="1"/>
  <c r="K1979" i="41"/>
  <c r="L1979" i="41" s="1"/>
  <c r="K1581" i="41"/>
  <c r="L1581" i="41" s="1"/>
  <c r="K540" i="41"/>
  <c r="L540" i="41" s="1"/>
  <c r="K1465" i="41"/>
  <c r="L1465" i="41" s="1"/>
  <c r="K1165" i="41"/>
  <c r="L1165" i="41" s="1"/>
  <c r="K1120" i="41"/>
  <c r="L1120" i="41" s="1"/>
  <c r="K510" i="41"/>
  <c r="L510" i="41" s="1"/>
  <c r="K1064" i="41"/>
  <c r="L1064" i="41" s="1"/>
  <c r="K906" i="41"/>
  <c r="L906" i="41" s="1"/>
  <c r="K651" i="41"/>
  <c r="L651" i="41" s="1"/>
  <c r="K1423" i="41"/>
  <c r="L1423" i="41" s="1"/>
  <c r="K381" i="41"/>
  <c r="L381" i="41" s="1"/>
  <c r="K1321" i="41"/>
  <c r="L1321" i="41" s="1"/>
  <c r="K810" i="41"/>
  <c r="L810" i="41" s="1"/>
  <c r="K655" i="41"/>
  <c r="L655" i="41" s="1"/>
  <c r="K640" i="41"/>
  <c r="L640" i="41" s="1"/>
  <c r="K718" i="41"/>
  <c r="L718" i="41" s="1"/>
  <c r="K1166" i="41"/>
  <c r="L1166" i="41" s="1"/>
  <c r="K1846" i="41"/>
  <c r="L1846" i="41" s="1"/>
  <c r="K1986" i="41"/>
  <c r="L1986" i="41" s="1"/>
  <c r="K976" i="41"/>
  <c r="L976" i="41" s="1"/>
  <c r="K546" i="41"/>
  <c r="L546" i="41" s="1"/>
  <c r="K13" i="41"/>
  <c r="L13" i="41" s="1"/>
  <c r="K1976" i="41"/>
  <c r="L1976" i="41" s="1"/>
  <c r="K260" i="41"/>
  <c r="L260" i="41" s="1"/>
  <c r="K1144" i="41"/>
  <c r="L1144" i="41" s="1"/>
  <c r="K1706" i="41"/>
  <c r="L1706" i="41" s="1"/>
  <c r="K589" i="41"/>
  <c r="L589" i="41" s="1"/>
  <c r="K61" i="41"/>
  <c r="L61" i="41" s="1"/>
  <c r="K984" i="41"/>
  <c r="L984" i="41" s="1"/>
  <c r="K282" i="41"/>
  <c r="L282" i="41" s="1"/>
  <c r="K1431" i="41"/>
  <c r="L1431" i="41" s="1"/>
  <c r="K927" i="41"/>
  <c r="L927" i="41" s="1"/>
  <c r="K157" i="41"/>
  <c r="L157" i="41" s="1"/>
  <c r="K1912" i="41"/>
  <c r="L1912" i="41" s="1"/>
  <c r="K389" i="41"/>
  <c r="L389" i="41" s="1"/>
  <c r="K1618" i="41"/>
  <c r="L1618" i="41" s="1"/>
  <c r="K567" i="41"/>
  <c r="L567" i="41" s="1"/>
  <c r="K878" i="41"/>
  <c r="L878" i="41" s="1"/>
  <c r="K763" i="41"/>
  <c r="L763" i="41" s="1"/>
  <c r="K206" i="41"/>
  <c r="L206" i="41" s="1"/>
  <c r="K1778" i="41"/>
  <c r="L1778" i="41" s="1"/>
  <c r="K2005" i="41"/>
  <c r="L2005" i="41" s="1"/>
  <c r="K592" i="41"/>
  <c r="L592" i="41" s="1"/>
  <c r="K1966" i="41"/>
  <c r="L1966" i="41" s="1"/>
  <c r="K217" i="41"/>
  <c r="L217" i="41" s="1"/>
  <c r="K1818" i="41"/>
  <c r="L1818" i="41" s="1"/>
  <c r="K2014" i="41"/>
  <c r="L2014" i="41" s="1"/>
  <c r="K727" i="41"/>
  <c r="L727" i="41" s="1"/>
  <c r="K1062" i="41"/>
  <c r="L1062" i="41" s="1"/>
  <c r="K993" i="41"/>
  <c r="L993" i="41" s="1"/>
  <c r="K899" i="41"/>
  <c r="L899" i="41" s="1"/>
  <c r="K526" i="41"/>
  <c r="L526" i="41" s="1"/>
  <c r="K823" i="41"/>
  <c r="L823" i="41" s="1"/>
  <c r="K1557" i="41"/>
  <c r="L1557" i="41" s="1"/>
  <c r="K1361" i="41"/>
  <c r="L1361" i="41" s="1"/>
  <c r="K1679" i="41"/>
  <c r="L1679" i="41" s="1"/>
  <c r="K270" i="41"/>
  <c r="L270" i="41" s="1"/>
  <c r="K808" i="41"/>
  <c r="L808" i="41" s="1"/>
  <c r="K921" i="41"/>
  <c r="L921" i="41" s="1"/>
  <c r="K2049" i="41"/>
  <c r="L2049" i="41" s="1"/>
  <c r="K1881" i="41"/>
  <c r="L1881" i="41" s="1"/>
  <c r="K1117" i="41"/>
  <c r="L1117" i="41" s="1"/>
  <c r="K629" i="41"/>
  <c r="L629" i="41" s="1"/>
  <c r="K760" i="41"/>
  <c r="L760" i="41" s="1"/>
  <c r="K913" i="41"/>
  <c r="L913" i="41" s="1"/>
  <c r="K366" i="41"/>
  <c r="L366" i="41" s="1"/>
  <c r="K2073" i="41"/>
  <c r="L2073" i="41" s="1"/>
  <c r="K2017" i="41"/>
  <c r="L2017" i="41" s="1"/>
  <c r="K1903" i="41"/>
  <c r="L1903" i="41" s="1"/>
  <c r="K1709" i="41"/>
  <c r="L1709" i="41" s="1"/>
  <c r="K1314" i="41"/>
  <c r="L1314" i="41" s="1"/>
  <c r="K288" i="41"/>
  <c r="L288" i="41" s="1"/>
  <c r="K2004" i="41"/>
  <c r="L2004" i="41" s="1"/>
  <c r="K1385" i="41"/>
  <c r="L1385" i="41" s="1"/>
  <c r="K1443" i="41"/>
  <c r="L1443" i="41" s="1"/>
  <c r="K849" i="41"/>
  <c r="L849" i="41" s="1"/>
  <c r="K311" i="41"/>
  <c r="L311" i="41" s="1"/>
  <c r="K318" i="41"/>
  <c r="L318" i="41" s="1"/>
  <c r="K671" i="41"/>
  <c r="L671" i="41" s="1"/>
  <c r="K681" i="41"/>
  <c r="L681" i="41" s="1"/>
  <c r="K1252" i="41"/>
  <c r="L1252" i="41" s="1"/>
  <c r="K832" i="41"/>
  <c r="L832" i="41" s="1"/>
  <c r="K1737" i="41"/>
  <c r="L1737" i="41" s="1"/>
  <c r="K363" i="41"/>
  <c r="L363" i="41" s="1"/>
  <c r="K362" i="41"/>
  <c r="L362" i="41" s="1"/>
  <c r="K1814" i="41"/>
  <c r="L1814" i="41" s="1"/>
  <c r="K306" i="41"/>
  <c r="L306" i="41" s="1"/>
  <c r="K470" i="41"/>
  <c r="L470" i="41" s="1"/>
  <c r="K1377" i="41"/>
  <c r="L1377" i="41" s="1"/>
  <c r="K623" i="41"/>
  <c r="L623" i="41" s="1"/>
  <c r="K500" i="41"/>
  <c r="L500" i="41" s="1"/>
  <c r="K670" i="41"/>
  <c r="L670" i="41" s="1"/>
  <c r="K445" i="41"/>
  <c r="L445" i="41" s="1"/>
  <c r="K1908" i="41"/>
  <c r="L1908" i="41" s="1"/>
  <c r="K314" i="41"/>
  <c r="L314" i="41" s="1"/>
  <c r="K885" i="41"/>
  <c r="L885" i="41" s="1"/>
  <c r="K1887" i="41"/>
  <c r="L1887" i="41" s="1"/>
  <c r="K1319" i="41"/>
  <c r="L1319" i="41" s="1"/>
  <c r="K628" i="41"/>
  <c r="L628" i="41" s="1"/>
  <c r="K1918" i="41"/>
  <c r="L1918" i="41" s="1"/>
  <c r="K1673" i="41"/>
  <c r="L1673" i="41" s="1"/>
  <c r="K162" i="41"/>
  <c r="L162" i="41" s="1"/>
  <c r="K186" i="41"/>
  <c r="L186" i="41" s="1"/>
  <c r="K1038" i="41"/>
  <c r="L1038" i="41" s="1"/>
  <c r="K529" i="41"/>
  <c r="L529" i="41" s="1"/>
  <c r="K893" i="41"/>
  <c r="L893" i="41" s="1"/>
  <c r="K12" i="41"/>
  <c r="L12" i="41" s="1"/>
  <c r="K1433" i="41"/>
  <c r="L1433" i="41" s="1"/>
  <c r="K556" i="41"/>
  <c r="L556" i="41" s="1"/>
  <c r="K34" i="41"/>
  <c r="L34" i="41" s="1"/>
  <c r="K473" i="41"/>
  <c r="L473" i="41" s="1"/>
  <c r="K200" i="41"/>
  <c r="L200" i="41" s="1"/>
  <c r="K1925" i="41"/>
  <c r="L1925" i="41" s="1"/>
  <c r="K400" i="41"/>
  <c r="L400" i="41" s="1"/>
  <c r="K272" i="41"/>
  <c r="L272" i="41" s="1"/>
  <c r="K710" i="41"/>
  <c r="L710" i="41" s="1"/>
  <c r="K2007" i="41"/>
  <c r="L2007" i="41" s="1"/>
  <c r="K268" i="41"/>
  <c r="L268" i="41" s="1"/>
  <c r="K1517" i="41"/>
  <c r="L1517" i="41" s="1"/>
  <c r="K1550" i="41"/>
  <c r="L1550" i="41" s="1"/>
  <c r="K107" i="41"/>
  <c r="L107" i="41" s="1"/>
  <c r="K82" i="41"/>
  <c r="L82" i="41" s="1"/>
  <c r="K1398" i="41"/>
  <c r="L1398" i="41" s="1"/>
  <c r="K721" i="41"/>
  <c r="L721" i="41" s="1"/>
  <c r="K1901" i="41"/>
  <c r="L1901" i="41" s="1"/>
  <c r="K33" i="41"/>
  <c r="L33" i="41" s="1"/>
  <c r="K566" i="41"/>
  <c r="L566" i="41" s="1"/>
  <c r="K1002" i="41"/>
  <c r="L1002" i="41" s="1"/>
  <c r="K968" i="41"/>
  <c r="L968" i="41" s="1"/>
  <c r="K1572" i="41"/>
  <c r="L1572" i="41" s="1"/>
  <c r="K1582" i="41"/>
  <c r="L1582" i="41" s="1"/>
  <c r="K868" i="41"/>
  <c r="L868" i="41" s="1"/>
  <c r="K2053" i="41"/>
  <c r="L2053" i="41" s="1"/>
  <c r="K495" i="41"/>
  <c r="L495" i="41" s="1"/>
  <c r="K28" i="41"/>
  <c r="L28" i="41" s="1"/>
  <c r="K53" i="41"/>
  <c r="L53" i="41" s="1"/>
  <c r="K1190" i="41"/>
  <c r="L1190" i="41" s="1"/>
  <c r="K1544" i="41"/>
  <c r="L1544" i="41" s="1"/>
  <c r="K1940" i="41"/>
  <c r="L1940" i="41" s="1"/>
  <c r="K821" i="41"/>
  <c r="L821" i="41" s="1"/>
  <c r="K1996" i="41"/>
  <c r="L1996" i="41" s="1"/>
  <c r="K1080" i="41"/>
  <c r="L1080" i="41" s="1"/>
  <c r="K68" i="41"/>
  <c r="L68" i="41" s="1"/>
  <c r="K6" i="41"/>
  <c r="L6" i="41" s="1"/>
  <c r="K1808" i="41"/>
  <c r="L1808" i="41" s="1"/>
  <c r="K652" i="41"/>
  <c r="L652" i="41" s="1"/>
  <c r="K1599" i="41"/>
  <c r="L1599" i="41" s="1"/>
  <c r="K491" i="41"/>
  <c r="L491" i="41" s="1"/>
  <c r="K382" i="41"/>
  <c r="L382" i="41" s="1"/>
  <c r="K1537" i="41"/>
  <c r="L1537" i="41" s="1"/>
  <c r="K1774" i="41"/>
  <c r="L1774" i="41" s="1"/>
  <c r="K1649" i="41"/>
  <c r="L1649" i="41" s="1"/>
  <c r="K1404" i="41"/>
  <c r="L1404" i="41" s="1"/>
  <c r="K156" i="41"/>
  <c r="L156" i="41" s="1"/>
  <c r="K239" i="41"/>
  <c r="L239" i="41" s="1"/>
  <c r="K429" i="41"/>
  <c r="L429" i="41" s="1"/>
  <c r="K424" i="41"/>
  <c r="L424" i="41" s="1"/>
  <c r="K216" i="41"/>
  <c r="L216" i="41" s="1"/>
  <c r="K957" i="41"/>
  <c r="L957" i="41" s="1"/>
  <c r="K130" i="41"/>
  <c r="L130" i="41" s="1"/>
  <c r="K497" i="41"/>
  <c r="L497" i="41" s="1"/>
  <c r="K1510" i="41"/>
  <c r="L1510" i="41" s="1"/>
  <c r="K352" i="41"/>
  <c r="L352" i="41" s="1"/>
  <c r="K374" i="41"/>
  <c r="L374" i="41" s="1"/>
  <c r="K1329" i="41"/>
  <c r="L1329" i="41" s="1"/>
  <c r="K161" i="41"/>
  <c r="L161" i="41" s="1"/>
  <c r="K165" i="41"/>
  <c r="L165" i="41" s="1"/>
  <c r="K659" i="41"/>
  <c r="L659" i="41" s="1"/>
  <c r="K1762" i="41"/>
  <c r="L1762" i="41" s="1"/>
  <c r="K1119" i="41"/>
  <c r="L1119" i="41" s="1"/>
  <c r="K1588" i="41"/>
  <c r="L1588" i="41" s="1"/>
  <c r="K86" i="41"/>
  <c r="L86" i="41" s="1"/>
  <c r="K325" i="41"/>
  <c r="L325" i="41" s="1"/>
  <c r="K180" i="41"/>
  <c r="L180" i="41" s="1"/>
  <c r="K1988" i="41"/>
  <c r="L1988" i="41" s="1"/>
  <c r="K2045" i="41"/>
  <c r="L2045" i="41" s="1"/>
  <c r="K1770" i="41"/>
  <c r="L1770" i="41" s="1"/>
  <c r="K1185" i="41"/>
  <c r="L1185" i="41" s="1"/>
  <c r="K1696" i="41"/>
  <c r="L1696" i="41" s="1"/>
  <c r="K1669" i="41"/>
  <c r="L1669" i="41" s="1"/>
  <c r="K18" i="41"/>
  <c r="L18" i="41" s="1"/>
  <c r="K1419" i="41"/>
  <c r="L1419" i="41" s="1"/>
  <c r="K1025" i="41"/>
  <c r="L1025" i="41" s="1"/>
  <c r="K1573" i="41"/>
  <c r="L1573" i="41" s="1"/>
  <c r="K1440" i="41"/>
  <c r="L1440" i="41" s="1"/>
  <c r="K798" i="41"/>
  <c r="L798" i="41" s="1"/>
  <c r="K1115" i="41"/>
  <c r="L1115" i="41" s="1"/>
  <c r="K2040" i="41"/>
  <c r="L2040" i="41" s="1"/>
  <c r="K279" i="41"/>
  <c r="L279" i="41" s="1"/>
  <c r="K1301" i="41"/>
  <c r="L1301" i="41" s="1"/>
  <c r="K1213" i="41"/>
  <c r="L1213" i="41" s="1"/>
  <c r="K1843" i="41"/>
  <c r="L1843" i="41" s="1"/>
  <c r="K1320" i="41"/>
  <c r="L1320" i="41" s="1"/>
  <c r="K963" i="41"/>
  <c r="L963" i="41" s="1"/>
  <c r="K1936" i="41"/>
  <c r="L1936" i="41" s="1"/>
  <c r="K811" i="41"/>
  <c r="L811" i="41" s="1"/>
  <c r="K532" i="41"/>
  <c r="L532" i="41" s="1"/>
  <c r="K153" i="41"/>
  <c r="L153" i="41" s="1"/>
  <c r="K1652" i="41"/>
  <c r="L1652" i="41" s="1"/>
  <c r="K870" i="41"/>
  <c r="L870" i="41" s="1"/>
  <c r="K109" i="41"/>
  <c r="L109" i="41" s="1"/>
  <c r="K675" i="41"/>
  <c r="L675" i="41" s="1"/>
  <c r="K2100" i="41"/>
  <c r="L2100" i="41" s="1"/>
  <c r="K1111" i="41"/>
  <c r="L1111" i="41" s="1"/>
  <c r="K164" i="41"/>
  <c r="L164" i="41" s="1"/>
  <c r="K1442" i="41"/>
  <c r="L1442" i="41" s="1"/>
  <c r="K1118" i="41"/>
  <c r="L1118" i="41" s="1"/>
  <c r="K1391" i="41"/>
  <c r="L1391" i="41" s="1"/>
  <c r="K246" i="41"/>
  <c r="L246" i="41" s="1"/>
  <c r="K522" i="41"/>
  <c r="L522" i="41" s="1"/>
  <c r="K514" i="41"/>
  <c r="L514" i="41" s="1"/>
  <c r="K1380" i="41"/>
  <c r="L1380" i="41" s="1"/>
  <c r="K1787" i="41"/>
  <c r="L1787" i="41" s="1"/>
  <c r="K36" i="41"/>
  <c r="L36" i="41" s="1"/>
  <c r="K990" i="41"/>
  <c r="L990" i="41" s="1"/>
  <c r="K712" i="41"/>
  <c r="L712" i="41" s="1"/>
  <c r="K1829" i="41"/>
  <c r="L1829" i="41" s="1"/>
  <c r="K825" i="41"/>
  <c r="L825" i="41" s="1"/>
  <c r="K594" i="41"/>
  <c r="L594" i="41" s="1"/>
  <c r="K1322" i="41"/>
  <c r="L1322" i="41" s="1"/>
  <c r="K1824" i="41"/>
  <c r="L1824" i="41" s="1"/>
  <c r="K434" i="41"/>
  <c r="L434" i="41" s="1"/>
  <c r="K1720" i="41"/>
  <c r="L1720" i="41" s="1"/>
  <c r="K236" i="41"/>
  <c r="L236" i="41" s="1"/>
  <c r="K2101" i="41"/>
  <c r="L2101" i="41" s="1"/>
  <c r="K1629" i="41"/>
  <c r="L1629" i="41" s="1"/>
  <c r="K1394" i="41"/>
  <c r="L1394" i="41" s="1"/>
  <c r="K802" i="41"/>
  <c r="L802" i="41" s="1"/>
  <c r="K1791" i="41"/>
  <c r="L1791" i="41" s="1"/>
  <c r="K881" i="41"/>
  <c r="L881" i="41" s="1"/>
  <c r="K274" i="41"/>
  <c r="L274" i="41" s="1"/>
  <c r="K1330" i="41"/>
  <c r="L1330" i="41" s="1"/>
  <c r="K1837" i="41"/>
  <c r="L1837" i="41" s="1"/>
  <c r="K195" i="41"/>
  <c r="L195" i="41" s="1"/>
  <c r="K1506" i="41"/>
  <c r="L1506" i="41" s="1"/>
  <c r="K231" i="41"/>
  <c r="L231" i="41" s="1"/>
  <c r="K1885" i="41"/>
  <c r="L1885" i="41" s="1"/>
  <c r="K1034" i="41"/>
  <c r="L1034" i="41" s="1"/>
  <c r="K1705" i="41"/>
  <c r="L1705" i="41" s="1"/>
  <c r="K1042" i="41"/>
  <c r="L1042" i="41" s="1"/>
  <c r="K1947" i="41"/>
  <c r="L1947" i="41" s="1"/>
  <c r="K1734" i="41"/>
  <c r="L1734" i="41" s="1"/>
  <c r="K569" i="41"/>
  <c r="L569" i="41" s="1"/>
  <c r="K773" i="41"/>
  <c r="L773" i="41" s="1"/>
  <c r="K1538" i="41"/>
  <c r="L1538" i="41" s="1"/>
  <c r="K448" i="41"/>
  <c r="L448" i="41" s="1"/>
  <c r="K1926" i="41"/>
  <c r="L1926" i="41" s="1"/>
  <c r="K1771" i="41"/>
  <c r="L1771" i="41" s="1"/>
  <c r="K1371" i="41"/>
  <c r="L1371" i="41" s="1"/>
  <c r="K1140" i="41"/>
  <c r="L1140" i="41" s="1"/>
  <c r="K912" i="41"/>
  <c r="L912" i="41" s="1"/>
  <c r="K674" i="41"/>
  <c r="L674" i="41" s="1"/>
  <c r="K1125" i="41"/>
  <c r="L1125" i="41" s="1"/>
  <c r="K1272" i="41"/>
  <c r="L1272" i="41" s="1"/>
  <c r="K830" i="41"/>
  <c r="L830" i="41" s="1"/>
  <c r="K1539" i="41"/>
  <c r="L1539" i="41" s="1"/>
  <c r="K1390" i="41"/>
  <c r="L1390" i="41" s="1"/>
  <c r="K1663" i="41"/>
  <c r="L1663" i="41" s="1"/>
  <c r="K71" i="41"/>
  <c r="L71" i="41" s="1"/>
  <c r="K17" i="41"/>
  <c r="L17" i="41" s="1"/>
  <c r="K1751" i="41"/>
  <c r="L1751" i="41" s="1"/>
  <c r="K1634" i="41"/>
  <c r="L1634" i="41" s="1"/>
  <c r="K795" i="41"/>
  <c r="L795" i="41" s="1"/>
  <c r="K1245" i="41"/>
  <c r="L1245" i="41" s="1"/>
  <c r="K781" i="41"/>
  <c r="L781" i="41" s="1"/>
  <c r="K1087" i="41"/>
  <c r="L1087" i="41" s="1"/>
  <c r="K975" i="41"/>
  <c r="L975" i="41" s="1"/>
  <c r="K1864" i="41"/>
  <c r="L1864" i="41" s="1"/>
  <c r="K854" i="41"/>
  <c r="L854" i="41" s="1"/>
  <c r="K1139" i="41"/>
  <c r="L1139" i="41" s="1"/>
  <c r="K1680" i="41"/>
  <c r="L1680" i="41" s="1"/>
  <c r="K2063" i="41"/>
  <c r="L2063" i="41" s="1"/>
  <c r="K1492" i="41"/>
  <c r="L1492" i="41" s="1"/>
  <c r="K1075" i="41"/>
  <c r="L1075" i="41" s="1"/>
  <c r="K1848" i="41"/>
  <c r="L1848" i="41" s="1"/>
  <c r="K869" i="41"/>
  <c r="L869" i="41" s="1"/>
  <c r="K536" i="41"/>
  <c r="L536" i="41" s="1"/>
  <c r="K1862" i="41"/>
  <c r="L1862" i="41" s="1"/>
  <c r="K1556" i="41"/>
  <c r="L1556" i="41" s="1"/>
  <c r="K931" i="41"/>
  <c r="L931" i="41" s="1"/>
  <c r="K1269" i="41"/>
  <c r="L1269" i="41" s="1"/>
  <c r="K20" i="41"/>
  <c r="L20" i="41" s="1"/>
  <c r="K859" i="41"/>
  <c r="L859" i="41" s="1"/>
  <c r="K771" i="41"/>
  <c r="L771" i="41" s="1"/>
  <c r="K2025" i="41"/>
  <c r="L2025" i="41" s="1"/>
  <c r="K1927" i="41"/>
  <c r="L1927" i="41" s="1"/>
  <c r="K58" i="41"/>
  <c r="L58" i="41" s="1"/>
  <c r="K2032" i="41"/>
  <c r="L2032" i="41" s="1"/>
  <c r="K1891" i="41"/>
  <c r="L1891" i="41" s="1"/>
  <c r="K1558" i="41"/>
  <c r="L1558" i="41" s="1"/>
  <c r="K267" i="41"/>
  <c r="L267" i="41" s="1"/>
  <c r="K1522" i="41"/>
  <c r="L1522" i="41" s="1"/>
  <c r="K779" i="41"/>
  <c r="L779" i="41" s="1"/>
  <c r="K1674" i="41"/>
  <c r="L1674" i="41" s="1"/>
  <c r="K1189" i="41"/>
  <c r="L1189" i="41" s="1"/>
  <c r="K341" i="41"/>
  <c r="L341" i="41" s="1"/>
  <c r="K126" i="41"/>
  <c r="L126" i="41" s="1"/>
  <c r="K882" i="41"/>
  <c r="L882" i="41" s="1"/>
  <c r="K149" i="41"/>
  <c r="L149" i="41" s="1"/>
  <c r="K1583" i="41"/>
  <c r="L1583" i="41" s="1"/>
  <c r="K369" i="41"/>
  <c r="L369" i="41" s="1"/>
  <c r="K1495" i="41"/>
  <c r="L1495" i="41" s="1"/>
  <c r="K1327" i="41"/>
  <c r="L1327" i="41" s="1"/>
  <c r="K423" i="41"/>
  <c r="L423" i="41" s="1"/>
  <c r="K402" i="41"/>
  <c r="L402" i="41" s="1"/>
  <c r="K329" i="41"/>
  <c r="L329" i="41" s="1"/>
  <c r="K754" i="41"/>
  <c r="L754" i="41" s="1"/>
  <c r="K1333" i="41"/>
  <c r="L1333" i="41" s="1"/>
  <c r="K1370" i="41"/>
  <c r="L1370" i="41" s="1"/>
  <c r="K1386" i="41"/>
  <c r="L1386" i="41" s="1"/>
  <c r="K983" i="41"/>
  <c r="L983" i="41" s="1"/>
  <c r="K141" i="41"/>
  <c r="L141" i="41" s="1"/>
  <c r="K1792" i="41"/>
  <c r="L1792" i="41" s="1"/>
  <c r="K850" i="41"/>
  <c r="L850" i="41" s="1"/>
  <c r="K660" i="41"/>
  <c r="L660" i="41" s="1"/>
  <c r="K550" i="41"/>
  <c r="L550" i="41" s="1"/>
  <c r="K2051" i="41"/>
  <c r="L2051" i="41" s="1"/>
  <c r="K209" i="41"/>
  <c r="L209" i="41" s="1"/>
  <c r="K108" i="41"/>
  <c r="L108" i="41" s="1"/>
  <c r="K1915" i="41"/>
  <c r="L1915" i="41" s="1"/>
  <c r="K829" i="41"/>
  <c r="L829" i="41" s="1"/>
  <c r="K454" i="41"/>
  <c r="L454" i="41" s="1"/>
  <c r="K56" i="41"/>
  <c r="L56" i="41" s="1"/>
  <c r="K1039" i="41"/>
  <c r="L1039" i="41" s="1"/>
  <c r="K1161" i="41"/>
  <c r="L1161" i="41" s="1"/>
  <c r="K649" i="41"/>
  <c r="L649" i="41" s="1"/>
  <c r="K622" i="41"/>
  <c r="L622" i="41" s="1"/>
  <c r="K2085" i="41"/>
  <c r="L2085" i="41" s="1"/>
  <c r="K286" i="41"/>
  <c r="L286" i="41" s="1"/>
  <c r="K919" i="41"/>
  <c r="L919" i="41" s="1"/>
  <c r="K243" i="41"/>
  <c r="L243" i="41" s="1"/>
  <c r="K496" i="41"/>
  <c r="L496" i="41" s="1"/>
  <c r="K1184" i="41"/>
  <c r="L1184" i="41" s="1"/>
  <c r="K1648" i="41"/>
  <c r="L1648" i="41" s="1"/>
  <c r="K570" i="41"/>
  <c r="L570" i="41" s="1"/>
  <c r="K1460" i="41"/>
  <c r="L1460" i="41" s="1"/>
  <c r="K717" i="41"/>
  <c r="L717" i="41" s="1"/>
  <c r="K2003" i="41"/>
  <c r="L2003" i="41" s="1"/>
  <c r="K1852" i="41"/>
  <c r="L1852" i="41" s="1"/>
  <c r="K696" i="41"/>
  <c r="L696" i="41" s="1"/>
  <c r="K750" i="41"/>
  <c r="L750" i="41" s="1"/>
  <c r="K746" i="41"/>
  <c r="L746" i="41" s="1"/>
  <c r="K759" i="41"/>
  <c r="L759" i="41" s="1"/>
  <c r="K2057" i="41"/>
  <c r="L2057" i="41" s="1"/>
  <c r="K1686" i="41"/>
  <c r="L1686" i="41" s="1"/>
  <c r="K1275" i="41"/>
  <c r="L1275" i="41" s="1"/>
  <c r="K703" i="41"/>
  <c r="L703" i="41" s="1"/>
  <c r="K1347" i="41"/>
  <c r="L1347" i="41" s="1"/>
  <c r="K1211" i="41"/>
  <c r="L1211" i="41" s="1"/>
  <c r="K1263" i="41"/>
  <c r="L1263" i="41" s="1"/>
  <c r="K726" i="41"/>
  <c r="L726" i="41" s="1"/>
  <c r="K901" i="41"/>
  <c r="L901" i="41" s="1"/>
  <c r="K695" i="41"/>
  <c r="L695" i="41" s="1"/>
  <c r="K277" i="41"/>
  <c r="L277" i="41" s="1"/>
  <c r="K641" i="41"/>
  <c r="L641" i="41" s="1"/>
  <c r="K1746" i="41"/>
  <c r="L1746" i="41" s="1"/>
  <c r="K1485" i="41"/>
  <c r="L1485" i="41" s="1"/>
  <c r="K534" i="41"/>
  <c r="L534" i="41" s="1"/>
  <c r="K645" i="41"/>
  <c r="L645" i="41" s="1"/>
  <c r="K1094" i="41"/>
  <c r="L1094" i="41" s="1"/>
  <c r="K21" i="41"/>
  <c r="L21" i="41" s="1"/>
  <c r="K1037" i="41"/>
  <c r="L1037" i="41" s="1"/>
  <c r="K1247" i="41"/>
  <c r="L1247" i="41" s="1"/>
  <c r="K1870" i="41"/>
  <c r="L1870" i="41" s="1"/>
  <c r="K1868" i="41"/>
  <c r="L1868" i="41" s="1"/>
  <c r="K1337" i="41"/>
  <c r="L1337" i="41" s="1"/>
  <c r="K797" i="41"/>
  <c r="L797" i="41" s="1"/>
  <c r="K861" i="41"/>
  <c r="L861" i="41" s="1"/>
  <c r="K1755" i="41"/>
  <c r="L1755" i="41" s="1"/>
  <c r="K2083" i="41"/>
  <c r="L2083" i="41" s="1"/>
  <c r="K1999" i="41"/>
  <c r="L1999" i="41" s="1"/>
  <c r="K1695" i="41"/>
  <c r="L1695" i="41" s="1"/>
  <c r="K97" i="41"/>
  <c r="L97" i="41" s="1"/>
  <c r="K2103" i="41"/>
  <c r="L2103" i="41" s="1"/>
  <c r="K545" i="41"/>
  <c r="L545" i="41" s="1"/>
  <c r="K1153" i="41"/>
  <c r="L1153" i="41" s="1"/>
  <c r="K1045" i="41"/>
  <c r="L1045" i="41" s="1"/>
  <c r="K2076" i="41"/>
  <c r="L2076" i="41" s="1"/>
  <c r="K572" i="41"/>
  <c r="L572" i="41" s="1"/>
  <c r="K1815" i="41"/>
  <c r="L1815" i="41" s="1"/>
  <c r="K1636" i="41"/>
  <c r="L1636" i="41" s="1"/>
  <c r="K339" i="41"/>
  <c r="L339" i="41" s="1"/>
  <c r="K997" i="41"/>
  <c r="L997" i="41" s="1"/>
  <c r="K1302" i="41"/>
  <c r="L1302" i="41" s="1"/>
  <c r="K915" i="41"/>
  <c r="L915" i="41" s="1"/>
  <c r="K1292" i="41"/>
  <c r="L1292" i="41" s="1"/>
  <c r="K1260" i="41"/>
  <c r="L1260" i="41" s="1"/>
  <c r="K2048" i="41"/>
  <c r="L2048" i="41" s="1"/>
  <c r="K1176" i="41"/>
  <c r="L1176" i="41" s="1"/>
  <c r="K828" i="41"/>
  <c r="L828" i="41" s="1"/>
  <c r="K118" i="41"/>
  <c r="L118" i="41" s="1"/>
  <c r="K723" i="41"/>
  <c r="L723" i="41" s="1"/>
  <c r="K1697" i="41"/>
  <c r="L1697" i="41" s="1"/>
  <c r="K1856" i="41"/>
  <c r="L1856" i="41" s="1"/>
  <c r="K1520" i="41"/>
  <c r="L1520" i="41" s="1"/>
  <c r="K1071" i="41"/>
  <c r="L1071" i="41" s="1"/>
  <c r="K890" i="41"/>
  <c r="L890" i="41" s="1"/>
  <c r="K1945" i="41"/>
  <c r="L1945" i="41" s="1"/>
  <c r="K1953" i="41"/>
  <c r="L1953" i="41" s="1"/>
  <c r="K535" i="41"/>
  <c r="L535" i="41" s="1"/>
  <c r="K820" i="41"/>
  <c r="L820" i="41" s="1"/>
  <c r="K1841" i="41"/>
  <c r="L1841" i="41" s="1"/>
  <c r="K1957" i="41"/>
  <c r="L1957" i="41" s="1"/>
  <c r="K1441" i="41"/>
  <c r="L1441" i="41" s="1"/>
  <c r="K2021" i="41"/>
  <c r="L2021" i="41" s="1"/>
  <c r="K1691" i="41"/>
  <c r="L1691" i="41" s="1"/>
  <c r="K1955" i="41"/>
  <c r="L1955" i="41" s="1"/>
  <c r="K1756" i="41"/>
  <c r="L1756" i="41" s="1"/>
  <c r="K960" i="41"/>
  <c r="L960" i="41" s="1"/>
  <c r="K728" i="41"/>
  <c r="L728" i="41" s="1"/>
  <c r="K125" i="41"/>
  <c r="L125" i="41" s="1"/>
  <c r="K1888" i="41"/>
  <c r="L1888" i="41" s="1"/>
  <c r="K1451" i="41"/>
  <c r="L1451" i="41" s="1"/>
  <c r="K1760" i="41"/>
  <c r="L1760" i="41" s="1"/>
  <c r="K1401" i="41"/>
  <c r="L1401" i="41" s="1"/>
  <c r="K401" i="41"/>
  <c r="L401" i="41" s="1"/>
  <c r="K160" i="41"/>
  <c r="L160" i="41" s="1"/>
  <c r="K875" i="41"/>
  <c r="L875" i="41" s="1"/>
  <c r="K1984" i="41"/>
  <c r="L1984" i="41" s="1"/>
  <c r="K1893" i="41"/>
  <c r="L1893" i="41" s="1"/>
  <c r="K616" i="41"/>
  <c r="L616" i="41" s="1"/>
  <c r="K5" i="41"/>
  <c r="L5" i="41" s="1"/>
  <c r="K403" i="41"/>
  <c r="L403" i="41" s="1"/>
  <c r="K127" i="41"/>
  <c r="L127" i="41" s="1"/>
  <c r="K1665" i="41"/>
  <c r="L1665" i="41" s="1"/>
  <c r="K576" i="41"/>
  <c r="L576" i="41" s="1"/>
  <c r="K743" i="41"/>
  <c r="L743" i="41" s="1"/>
  <c r="K762" i="41"/>
  <c r="L762" i="41" s="1"/>
  <c r="K1344" i="41"/>
  <c r="L1344" i="41" s="1"/>
  <c r="K907" i="41"/>
  <c r="L907" i="41" s="1"/>
  <c r="K493" i="41"/>
  <c r="L493" i="41" s="1"/>
  <c r="K154" i="41"/>
  <c r="L154" i="41" s="1"/>
  <c r="K1473" i="41"/>
  <c r="L1473" i="41" s="1"/>
  <c r="K1971" i="41"/>
  <c r="L1971" i="41" s="1"/>
  <c r="K1907" i="41"/>
  <c r="L1907" i="41" s="1"/>
  <c r="K549" i="41"/>
  <c r="L549" i="41" s="1"/>
  <c r="K181" i="41"/>
  <c r="L181" i="41" s="1"/>
  <c r="K276" i="41"/>
  <c r="L276" i="41" s="1"/>
  <c r="K953" i="41"/>
  <c r="L953" i="41" s="1"/>
  <c r="K1938" i="41"/>
  <c r="L1938" i="41" s="1"/>
  <c r="K1489" i="41"/>
  <c r="L1489" i="41" s="1"/>
  <c r="K80" i="41"/>
  <c r="L80" i="41" s="1"/>
  <c r="K627" i="41"/>
  <c r="L627" i="41" s="1"/>
  <c r="K2062" i="41"/>
  <c r="L2062" i="41" s="1"/>
  <c r="K782" i="41"/>
  <c r="L782" i="41" s="1"/>
  <c r="K1167" i="41"/>
  <c r="L1167" i="41" s="1"/>
  <c r="K685" i="41"/>
  <c r="L685" i="41" s="1"/>
  <c r="K32" i="41"/>
  <c r="L32" i="41" s="1"/>
  <c r="K508" i="41"/>
  <c r="L508" i="41" s="1"/>
  <c r="K568" i="41"/>
  <c r="L568" i="41" s="1"/>
  <c r="K2033" i="41"/>
  <c r="L2033" i="41" s="1"/>
  <c r="K1238" i="41"/>
  <c r="L1238" i="41" s="1"/>
  <c r="K551" i="41"/>
  <c r="L551" i="41" s="1"/>
  <c r="K1578" i="41"/>
  <c r="L1578" i="41" s="1"/>
  <c r="K1328" i="41"/>
  <c r="L1328" i="41" s="1"/>
  <c r="K519" i="41"/>
  <c r="L519" i="41" s="1"/>
  <c r="K724" i="41"/>
  <c r="L724" i="41" s="1"/>
  <c r="K215" i="41"/>
  <c r="L215" i="41" s="1"/>
  <c r="K1509" i="41"/>
  <c r="L1509" i="41" s="1"/>
  <c r="K841" i="41"/>
  <c r="L841" i="41" s="1"/>
  <c r="K677" i="41"/>
  <c r="L677" i="41" s="1"/>
  <c r="K639" i="41"/>
  <c r="L639" i="41" s="1"/>
  <c r="K1845" i="41"/>
  <c r="L1845" i="41" s="1"/>
  <c r="K905" i="41"/>
  <c r="L905" i="41" s="1"/>
  <c r="K1296" i="41"/>
  <c r="L1296" i="41" s="1"/>
  <c r="K234" i="41"/>
  <c r="L234" i="41" s="1"/>
  <c r="K1362" i="41"/>
  <c r="L1362" i="41" s="1"/>
  <c r="K1711" i="41"/>
  <c r="L1711" i="41" s="1"/>
  <c r="K228" i="41"/>
  <c r="L228" i="41" s="1"/>
  <c r="K280" i="41"/>
  <c r="L280" i="41" s="1"/>
  <c r="K145" i="41"/>
  <c r="L145" i="41" s="1"/>
  <c r="K1576" i="41"/>
  <c r="L1576" i="41" s="1"/>
  <c r="K530" i="41"/>
  <c r="L530" i="41" s="1"/>
  <c r="K1611" i="41"/>
  <c r="L1611" i="41" s="1"/>
  <c r="K853" i="41"/>
  <c r="L853" i="41" s="1"/>
  <c r="K1335" i="41"/>
  <c r="L1335" i="41" s="1"/>
  <c r="K368" i="41"/>
  <c r="L368" i="41" s="1"/>
  <c r="K1906" i="41"/>
  <c r="L1906" i="41" s="1"/>
  <c r="K637" i="41"/>
  <c r="L637" i="41" s="1"/>
  <c r="K2002" i="41"/>
  <c r="L2002" i="41" s="1"/>
  <c r="K1989" i="41"/>
  <c r="L1989" i="41" s="1"/>
  <c r="K4" i="41"/>
  <c r="L4" i="41" s="1"/>
  <c r="K1150" i="41"/>
  <c r="L1150" i="41" s="1"/>
  <c r="K604" i="41"/>
  <c r="L604" i="41" s="1"/>
  <c r="K982" i="41"/>
  <c r="L982" i="41" s="1"/>
  <c r="K54" i="41"/>
  <c r="L54" i="41" s="1"/>
  <c r="K182" i="41"/>
  <c r="L182" i="41" s="1"/>
  <c r="K395" i="41"/>
  <c r="L395" i="41" s="1"/>
  <c r="K998" i="41"/>
  <c r="L998" i="41" s="1"/>
  <c r="K1258" i="41"/>
  <c r="L1258" i="41" s="1"/>
  <c r="K1773" i="41"/>
  <c r="L1773" i="41" s="1"/>
  <c r="K392" i="41"/>
  <c r="L392" i="41" s="1"/>
  <c r="K198" i="41"/>
  <c r="L198" i="41" s="1"/>
  <c r="K581" i="41"/>
  <c r="L581" i="41" s="1"/>
  <c r="K826" i="41"/>
  <c r="L826" i="41" s="1"/>
  <c r="K1268" i="41"/>
  <c r="L1268" i="41" s="1"/>
  <c r="K417" i="41"/>
  <c r="L417" i="41" s="1"/>
  <c r="K1159" i="41"/>
  <c r="L1159" i="41" s="1"/>
  <c r="K110" i="41"/>
  <c r="L110" i="41" s="1"/>
  <c r="K2098" i="41"/>
  <c r="L2098" i="41" s="1"/>
  <c r="K373" i="41"/>
  <c r="L373" i="41" s="1"/>
  <c r="K1763" i="41"/>
  <c r="L1763" i="41" s="1"/>
  <c r="K720" i="41"/>
  <c r="L720" i="41" s="1"/>
  <c r="K739" i="41"/>
  <c r="L739" i="41" s="1"/>
  <c r="K778" i="41"/>
  <c r="L778" i="41" s="1"/>
  <c r="K888" i="41"/>
  <c r="L888" i="41" s="1"/>
  <c r="K668" i="41"/>
  <c r="L668" i="41" s="1"/>
  <c r="K1560" i="41"/>
  <c r="L1560" i="41" s="1"/>
  <c r="K986" i="41"/>
  <c r="L986" i="41" s="1"/>
  <c r="K245" i="41"/>
  <c r="L245" i="41" s="1"/>
  <c r="K867" i="41"/>
  <c r="L867" i="41" s="1"/>
  <c r="K952" i="41"/>
  <c r="L952" i="41" s="1"/>
  <c r="K94" i="41"/>
  <c r="L94" i="41" s="1"/>
  <c r="K758" i="41"/>
  <c r="L758" i="41" s="1"/>
  <c r="K176" i="41"/>
  <c r="L176" i="41" s="1"/>
  <c r="K538" i="41"/>
  <c r="L538" i="41" s="1"/>
  <c r="K1008" i="41"/>
  <c r="L1008" i="41" s="1"/>
  <c r="K1942" i="41"/>
  <c r="L1942" i="41" s="1"/>
  <c r="K327" i="41"/>
  <c r="L327" i="41" s="1"/>
  <c r="K1204" i="41"/>
  <c r="L1204" i="41" s="1"/>
  <c r="K421" i="41"/>
  <c r="L421" i="41" s="1"/>
  <c r="K600" i="41"/>
  <c r="L600" i="41" s="1"/>
  <c r="K1869" i="41"/>
  <c r="L1869" i="41" s="1"/>
  <c r="K1273" i="41"/>
  <c r="L1273" i="41" s="1"/>
  <c r="K191" i="41"/>
  <c r="L191" i="41" s="1"/>
  <c r="K1325" i="41"/>
  <c r="L1325" i="41" s="1"/>
  <c r="K96" i="41"/>
  <c r="L96" i="41" s="1"/>
  <c r="K1968" i="41"/>
  <c r="L1968" i="41" s="1"/>
  <c r="K807" i="41"/>
  <c r="L807" i="41" s="1"/>
  <c r="K1601" i="41"/>
  <c r="L1601" i="41" s="1"/>
  <c r="K1466" i="41"/>
  <c r="L1466" i="41" s="1"/>
  <c r="K1566" i="41"/>
  <c r="L1566" i="41" s="1"/>
  <c r="K690" i="41"/>
  <c r="L690" i="41" s="1"/>
  <c r="K299" i="41"/>
  <c r="L299" i="41" s="1"/>
  <c r="K1802" i="41"/>
  <c r="L1802" i="41" s="1"/>
  <c r="K278" i="41"/>
  <c r="L278" i="41" s="1"/>
  <c r="K469" i="41"/>
  <c r="L469" i="41" s="1"/>
  <c r="K872" i="41"/>
  <c r="L872" i="41" s="1"/>
  <c r="K1806" i="41"/>
  <c r="L1806" i="41" s="1"/>
  <c r="K1411" i="41"/>
  <c r="L1411" i="41" s="1"/>
  <c r="K333" i="41"/>
  <c r="L333" i="41" s="1"/>
  <c r="K1954" i="41"/>
  <c r="L1954" i="41" s="1"/>
  <c r="K1526" i="41"/>
  <c r="L1526" i="41" s="1"/>
  <c r="K1137" i="41"/>
  <c r="L1137" i="41" s="1"/>
  <c r="K719" i="41"/>
  <c r="L719" i="41" s="1"/>
  <c r="K2024" i="41"/>
  <c r="L2024" i="41" s="1"/>
  <c r="K843" i="41"/>
  <c r="L843" i="41" s="1"/>
  <c r="K866" i="41"/>
  <c r="L866" i="41" s="1"/>
  <c r="K1667" i="41"/>
  <c r="L1667" i="41" s="1"/>
  <c r="K23" i="41"/>
  <c r="L23" i="41" s="1"/>
  <c r="K942" i="41"/>
  <c r="L942" i="41" s="1"/>
  <c r="K1790" i="41"/>
  <c r="L1790" i="41" s="1"/>
  <c r="K1053" i="41"/>
  <c r="L1053" i="41" s="1"/>
  <c r="K1934" i="41"/>
  <c r="L1934" i="41" s="1"/>
  <c r="K63" i="41"/>
  <c r="L63" i="41" s="1"/>
  <c r="K1551" i="41"/>
  <c r="L1551" i="41" s="1"/>
  <c r="K1410" i="41"/>
  <c r="L1410" i="41" s="1"/>
  <c r="K1299" i="41"/>
  <c r="L1299" i="41" s="1"/>
  <c r="K1785" i="41"/>
  <c r="L1785" i="41" s="1"/>
  <c r="K1529" i="41"/>
  <c r="L1529" i="41" s="1"/>
  <c r="K902" i="41"/>
  <c r="L902" i="41" s="1"/>
  <c r="K1779" i="41"/>
  <c r="L1779" i="41" s="1"/>
  <c r="K1445" i="41"/>
  <c r="L1445" i="41" s="1"/>
  <c r="K2072" i="41"/>
  <c r="L2072" i="41" s="1"/>
  <c r="K1468" i="41"/>
  <c r="L1468" i="41" s="1"/>
  <c r="K1928" i="41"/>
  <c r="L1928" i="41" s="1"/>
  <c r="K2038" i="41"/>
  <c r="L2038" i="41" s="1"/>
  <c r="K1973" i="41"/>
  <c r="L1973" i="41" s="1"/>
  <c r="K1890" i="41"/>
  <c r="L1890" i="41" s="1"/>
  <c r="K1145" i="41"/>
  <c r="L1145" i="41" s="1"/>
  <c r="K1369" i="41"/>
  <c r="L1369" i="41" s="1"/>
  <c r="K1298" i="41"/>
  <c r="L1298" i="41" s="1"/>
  <c r="K958" i="41"/>
  <c r="L958" i="41" s="1"/>
  <c r="K812" i="41"/>
  <c r="L812" i="41" s="1"/>
  <c r="K441" i="41"/>
  <c r="L441" i="41" s="1"/>
  <c r="K25" i="41"/>
  <c r="L25" i="41" s="1"/>
  <c r="K1107" i="41"/>
  <c r="L1107" i="41" s="1"/>
  <c r="K359" i="41"/>
  <c r="L359" i="41" s="1"/>
  <c r="K2094" i="41"/>
  <c r="L2094" i="41" s="1"/>
  <c r="K1224" i="41"/>
  <c r="L1224" i="41" s="1"/>
  <c r="K1825" i="41"/>
  <c r="L1825" i="41" s="1"/>
  <c r="K1280" i="41"/>
  <c r="L1280" i="41" s="1"/>
  <c r="K179" i="41"/>
  <c r="L179" i="41" s="1"/>
  <c r="K1291" i="41"/>
  <c r="L1291" i="41" s="1"/>
  <c r="K1980" i="41"/>
  <c r="L1980" i="41" s="1"/>
  <c r="K194" i="41"/>
  <c r="L194" i="41" s="1"/>
  <c r="K1521" i="41"/>
  <c r="L1521" i="41" s="1"/>
  <c r="K224" i="41"/>
  <c r="L224" i="41" s="1"/>
  <c r="K768" i="41"/>
  <c r="L768" i="41" s="1"/>
  <c r="K585" i="41"/>
  <c r="L585" i="41" s="1"/>
  <c r="K1428" i="41"/>
  <c r="L1428" i="41" s="1"/>
  <c r="K524" i="41"/>
  <c r="L524" i="41" s="1"/>
  <c r="K447" i="41"/>
  <c r="L447" i="41" s="1"/>
  <c r="K1718" i="41"/>
  <c r="L1718" i="41" s="1"/>
  <c r="K271" i="41"/>
  <c r="L271" i="41" s="1"/>
  <c r="K1415" i="41"/>
  <c r="L1415" i="41" s="1"/>
  <c r="K1880" i="41"/>
  <c r="L1880" i="41" s="1"/>
  <c r="K273" i="41"/>
  <c r="L273" i="41" s="1"/>
  <c r="K307" i="41"/>
  <c r="L307" i="41" s="1"/>
  <c r="K163" i="41"/>
  <c r="L163" i="41" s="1"/>
  <c r="K588" i="41"/>
  <c r="L588" i="41" s="1"/>
  <c r="K1559" i="41"/>
  <c r="L1559" i="41" s="1"/>
  <c r="K1046" i="41"/>
  <c r="L1046" i="41" s="1"/>
  <c r="K48" i="41"/>
  <c r="L48" i="41" s="1"/>
  <c r="K740" i="41"/>
  <c r="L740" i="41" s="1"/>
  <c r="K1639" i="41"/>
  <c r="L1639" i="41" s="1"/>
  <c r="K747" i="41"/>
  <c r="L747" i="41" s="1"/>
  <c r="K220" i="41"/>
  <c r="L220" i="41" s="1"/>
  <c r="K1095" i="41"/>
  <c r="L1095" i="41" s="1"/>
  <c r="K1857" i="41"/>
  <c r="L1857" i="41" s="1"/>
  <c r="K1408" i="41"/>
  <c r="L1408" i="41" s="1"/>
  <c r="K578" i="41"/>
  <c r="L578" i="41" s="1"/>
  <c r="K285" i="41"/>
  <c r="L285" i="41" s="1"/>
  <c r="K1913" i="41"/>
  <c r="L1913" i="41" s="1"/>
  <c r="K321" i="41"/>
  <c r="L321" i="41" s="1"/>
  <c r="K1632" i="41"/>
  <c r="L1632" i="41" s="1"/>
  <c r="K1148" i="41"/>
  <c r="L1148" i="41" s="1"/>
  <c r="K122" i="41"/>
  <c r="L122" i="41" s="1"/>
  <c r="K565" i="41"/>
  <c r="L565" i="41" s="1"/>
  <c r="K799" i="41"/>
  <c r="L799" i="41" s="1"/>
  <c r="K662" i="41"/>
  <c r="L662" i="41" s="1"/>
  <c r="K1358" i="41"/>
  <c r="L1358" i="41" s="1"/>
  <c r="K134" i="41"/>
  <c r="L134" i="41" s="1"/>
  <c r="K340" i="41"/>
  <c r="L340" i="41" s="1"/>
  <c r="K992" i="41"/>
  <c r="L992" i="41" s="1"/>
  <c r="K1750" i="41"/>
  <c r="L1750" i="41" s="1"/>
  <c r="K705" i="41"/>
  <c r="L705" i="41" s="1"/>
  <c r="K1978" i="41"/>
  <c r="L1978" i="41" s="1"/>
  <c r="K289" i="41"/>
  <c r="L289" i="41" s="1"/>
  <c r="K918" i="41"/>
  <c r="L918" i="41" s="1"/>
  <c r="K1854" i="41"/>
  <c r="L1854" i="41" s="1"/>
  <c r="K1838" i="41"/>
  <c r="L1838" i="41" s="1"/>
  <c r="K129" i="41"/>
  <c r="L129" i="41" s="1"/>
  <c r="K1919" i="41"/>
  <c r="L1919" i="41" s="1"/>
  <c r="K1883" i="41"/>
  <c r="L1883" i="41" s="1"/>
  <c r="K391" i="41"/>
  <c r="L391" i="41" s="1"/>
  <c r="K661" i="41"/>
  <c r="L661" i="41" s="1"/>
  <c r="K265" i="41"/>
  <c r="L265" i="41" s="1"/>
  <c r="K1029" i="41"/>
  <c r="L1029" i="41" s="1"/>
  <c r="K621" i="41"/>
  <c r="L621" i="41" s="1"/>
  <c r="K1689" i="41"/>
  <c r="L1689" i="41" s="1"/>
  <c r="K202" i="41"/>
  <c r="L202" i="41" s="1"/>
  <c r="K84" i="41"/>
  <c r="L84" i="41" s="1"/>
  <c r="K101" i="41"/>
  <c r="L101" i="41" s="1"/>
  <c r="K1744" i="41"/>
  <c r="L1744" i="41" s="1"/>
  <c r="K1208" i="41"/>
  <c r="L1208" i="41" s="1"/>
  <c r="K751" i="41"/>
  <c r="L751" i="41" s="1"/>
  <c r="K831" i="41"/>
  <c r="L831" i="41" s="1"/>
  <c r="K904" i="41"/>
  <c r="L904" i="41" s="1"/>
  <c r="K59" i="41"/>
  <c r="L59" i="41" s="1"/>
  <c r="K606" i="41"/>
  <c r="L606" i="41" s="1"/>
  <c r="K62" i="41"/>
  <c r="L62" i="41" s="1"/>
  <c r="K464" i="41"/>
  <c r="L464" i="41" s="1"/>
  <c r="K40" i="41"/>
  <c r="L40" i="41" s="1"/>
  <c r="K973" i="41"/>
  <c r="L973" i="41" s="1"/>
  <c r="K1135" i="41"/>
  <c r="L1135" i="41" s="1"/>
  <c r="K443" i="41"/>
  <c r="L443" i="41" s="1"/>
  <c r="K815" i="41"/>
  <c r="L815" i="41" s="1"/>
  <c r="K1681" i="41"/>
  <c r="L1681" i="41" s="1"/>
  <c r="K776" i="41"/>
  <c r="L776" i="41" s="1"/>
  <c r="K612" i="41"/>
  <c r="L612" i="41" s="1"/>
  <c r="K1540" i="41"/>
  <c r="L1540" i="41" s="1"/>
  <c r="K1604" i="41"/>
  <c r="L1604" i="41" s="1"/>
  <c r="K1962" i="41"/>
  <c r="L1962" i="41" s="1"/>
  <c r="K636" i="41"/>
  <c r="L636" i="41" s="1"/>
  <c r="K39" i="41"/>
  <c r="L39" i="41" s="1"/>
  <c r="K930" i="41"/>
  <c r="L930" i="41" s="1"/>
  <c r="K1664" i="41"/>
  <c r="L1664" i="41" s="1"/>
  <c r="K956" i="41"/>
  <c r="L956" i="41" s="1"/>
  <c r="K116" i="41"/>
  <c r="L116" i="41" s="1"/>
  <c r="K1427" i="41"/>
  <c r="L1427" i="41" s="1"/>
  <c r="K642" i="41"/>
  <c r="L642" i="41" s="1"/>
  <c r="K262" i="41"/>
  <c r="L262" i="41" s="1"/>
  <c r="K1592" i="41"/>
  <c r="L1592" i="41" s="1"/>
  <c r="K1882" i="41"/>
  <c r="L1882" i="41" s="1"/>
  <c r="K1476" i="41"/>
  <c r="L1476" i="41" s="1"/>
  <c r="K591" i="41"/>
  <c r="L591" i="41" s="1"/>
  <c r="K630" i="41"/>
  <c r="L630" i="41" s="1"/>
  <c r="K1232" i="41"/>
  <c r="L1232" i="41" s="1"/>
  <c r="K396" i="41"/>
  <c r="L396" i="41" s="1"/>
  <c r="K132" i="41"/>
  <c r="L132" i="41" s="1"/>
  <c r="K258" i="41"/>
  <c r="L258" i="41" s="1"/>
  <c r="K555" i="41"/>
  <c r="L555" i="41" s="1"/>
  <c r="K193" i="41"/>
  <c r="L193" i="41" s="1"/>
  <c r="K1339" i="41"/>
  <c r="L1339" i="41" s="1"/>
  <c r="K2079" i="41"/>
  <c r="L2079" i="41" s="1"/>
  <c r="K1483" i="41"/>
  <c r="L1483" i="41" s="1"/>
  <c r="K1132" i="41"/>
  <c r="L1132" i="41" s="1"/>
  <c r="K488" i="41"/>
  <c r="L488" i="41" s="1"/>
  <c r="K2011" i="41"/>
  <c r="L2011" i="41" s="1"/>
  <c r="K736" i="41"/>
  <c r="L736" i="41" s="1"/>
  <c r="K1660" i="41"/>
  <c r="L1660" i="41" s="1"/>
  <c r="K1134" i="41"/>
  <c r="L1134" i="41" s="1"/>
  <c r="K2000" i="41"/>
  <c r="L2000" i="41" s="1"/>
  <c r="K112" i="41"/>
  <c r="L112" i="41" s="1"/>
  <c r="K499" i="41"/>
  <c r="L499" i="41" s="1"/>
  <c r="K372" i="41"/>
  <c r="L372" i="41" s="1"/>
  <c r="K413" i="41"/>
  <c r="L413" i="41" s="1"/>
  <c r="K332" i="41"/>
  <c r="L332" i="41" s="1"/>
  <c r="K456" i="41"/>
  <c r="L456" i="41" s="1"/>
  <c r="K253" i="41"/>
  <c r="L253" i="41" s="1"/>
  <c r="K326" i="41"/>
  <c r="L326" i="41" s="1"/>
  <c r="K355" i="41"/>
  <c r="L355" i="41" s="1"/>
  <c r="K2028" i="41"/>
  <c r="L2028" i="41" s="1"/>
  <c r="K263" i="41"/>
  <c r="L263" i="41" s="1"/>
  <c r="K961" i="41"/>
  <c r="L961" i="41" s="1"/>
  <c r="K1102" i="41"/>
  <c r="L1102" i="41" s="1"/>
  <c r="K1050" i="41"/>
  <c r="L1050" i="41" s="1"/>
  <c r="K991" i="41"/>
  <c r="L991" i="41" s="1"/>
  <c r="K702" i="41"/>
  <c r="L702" i="41" s="1"/>
  <c r="K1399" i="41"/>
  <c r="L1399" i="41" s="1"/>
  <c r="K1784" i="41"/>
  <c r="L1784" i="41" s="1"/>
  <c r="K203" i="41"/>
  <c r="L203" i="41" s="1"/>
  <c r="K1020" i="41"/>
  <c r="L1020" i="41" s="1"/>
  <c r="K479" i="41"/>
  <c r="L479" i="41" s="1"/>
  <c r="K908" i="41"/>
  <c r="L908" i="41" s="1"/>
  <c r="K1733" i="41"/>
  <c r="L1733" i="41" s="1"/>
  <c r="K547" i="41"/>
  <c r="L547" i="41" s="1"/>
  <c r="K1612" i="41"/>
  <c r="L1612" i="41" s="1"/>
  <c r="K1103" i="41"/>
  <c r="L1103" i="41" s="1"/>
  <c r="K1168" i="41"/>
  <c r="L1168" i="41" s="1"/>
  <c r="K458" i="41"/>
  <c r="L458" i="41" s="1"/>
  <c r="K1853" i="41"/>
  <c r="L1853" i="41" s="1"/>
  <c r="K1541" i="41"/>
  <c r="L1541" i="41" s="1"/>
  <c r="K439" i="41"/>
  <c r="L439" i="41" s="1"/>
  <c r="K1500" i="41"/>
  <c r="L1500" i="41" s="1"/>
  <c r="K1759" i="41"/>
  <c r="L1759" i="41" s="1"/>
  <c r="K1129" i="41"/>
  <c r="L1129" i="41" s="1"/>
  <c r="K1827" i="41"/>
  <c r="L1827" i="41" s="1"/>
  <c r="K1513" i="41"/>
  <c r="L1513" i="41" s="1"/>
  <c r="K1897" i="41"/>
  <c r="L1897" i="41" s="1"/>
  <c r="K1754" i="41"/>
  <c r="L1754" i="41" s="1"/>
  <c r="K676" i="41"/>
  <c r="L676" i="41" s="1"/>
  <c r="K51" i="41"/>
  <c r="L51" i="41" s="1"/>
  <c r="K1439" i="41"/>
  <c r="L1439" i="41" s="1"/>
  <c r="K1047" i="41"/>
  <c r="L1047" i="41" s="1"/>
  <c r="K1171" i="41"/>
  <c r="L1171" i="41" s="1"/>
  <c r="K1561" i="41"/>
  <c r="L1561" i="41" s="1"/>
  <c r="K511" i="41"/>
  <c r="L511" i="41" s="1"/>
  <c r="K817" i="41"/>
  <c r="L817" i="41" s="1"/>
  <c r="K1491" i="41"/>
  <c r="L1491" i="41" s="1"/>
  <c r="K1051" i="41"/>
  <c r="L1051" i="41" s="1"/>
  <c r="K950" i="41"/>
  <c r="L950" i="41" s="1"/>
  <c r="K204" i="41"/>
  <c r="L204" i="41" s="1"/>
  <c r="K1353" i="41"/>
  <c r="L1353" i="41" s="1"/>
  <c r="K147" i="41"/>
  <c r="L147" i="41" s="1"/>
  <c r="K1826" i="41"/>
  <c r="L1826" i="41" s="1"/>
  <c r="K542" i="41"/>
  <c r="L542" i="41" s="1"/>
  <c r="K338" i="41"/>
  <c r="L338" i="41" s="1"/>
  <c r="K764" i="41"/>
  <c r="L764" i="41" s="1"/>
  <c r="K1030" i="41"/>
  <c r="L1030" i="41" s="1"/>
  <c r="K2015" i="41"/>
  <c r="L2015" i="41" s="1"/>
  <c r="K24" i="41"/>
  <c r="L24" i="41" s="1"/>
  <c r="K131" i="41"/>
  <c r="L131" i="41" s="1"/>
  <c r="K1617" i="41"/>
  <c r="L1617" i="41" s="1"/>
  <c r="K848" i="41"/>
  <c r="L848" i="41" s="1"/>
  <c r="K789" i="41"/>
  <c r="L789" i="41" s="1"/>
  <c r="K43" i="41"/>
  <c r="L43" i="41" s="1"/>
  <c r="K1987" i="41"/>
  <c r="L1987" i="41" s="1"/>
  <c r="K1511" i="41"/>
  <c r="L1511" i="41" s="1"/>
  <c r="K60" i="41"/>
  <c r="L60" i="41" s="1"/>
  <c r="K91" i="41"/>
  <c r="L91" i="41" s="1"/>
  <c r="K1498" i="41"/>
  <c r="L1498" i="41" s="1"/>
  <c r="K734" i="41"/>
  <c r="L734" i="41" s="1"/>
  <c r="K451" i="41"/>
  <c r="L451" i="41" s="1"/>
  <c r="K449" i="41"/>
  <c r="L449" i="41" s="1"/>
  <c r="K38" i="41"/>
  <c r="L38" i="41" s="1"/>
  <c r="K1479" i="41"/>
  <c r="L1479" i="41" s="1"/>
  <c r="K2055" i="41"/>
  <c r="L2055" i="41" s="1"/>
  <c r="K1121" i="41"/>
  <c r="L1121" i="41" s="1"/>
  <c r="K1657" i="41"/>
  <c r="L1657" i="41" s="1"/>
  <c r="K1348" i="41"/>
  <c r="L1348" i="41" s="1"/>
  <c r="K407" i="41"/>
  <c r="L407" i="41" s="1"/>
  <c r="K1237" i="41"/>
  <c r="L1237" i="41" s="1"/>
  <c r="K284" i="41"/>
  <c r="L284" i="41" s="1"/>
  <c r="K1776" i="41"/>
  <c r="L1776" i="41" s="1"/>
  <c r="K738" i="41"/>
  <c r="L738" i="41" s="1"/>
  <c r="K1226" i="41"/>
  <c r="L1226" i="41" s="1"/>
  <c r="K1251" i="41"/>
  <c r="L1251" i="41" s="1"/>
  <c r="K1354" i="41"/>
  <c r="L1354" i="41" s="1"/>
  <c r="K371" i="41"/>
  <c r="L371" i="41" s="1"/>
  <c r="K864" i="41"/>
  <c r="L864" i="41" s="1"/>
  <c r="K30" i="41"/>
  <c r="L30" i="41" s="1"/>
  <c r="K66" i="41"/>
  <c r="L66" i="41" s="1"/>
  <c r="K787" i="41"/>
  <c r="L787" i="41" s="1"/>
  <c r="K416" i="41"/>
  <c r="L416" i="41" s="1"/>
  <c r="K539" i="41"/>
  <c r="L539" i="41" s="1"/>
  <c r="K1910" i="41"/>
  <c r="L1910" i="41" s="1"/>
  <c r="K1956" i="41"/>
  <c r="L1956" i="41" s="1"/>
  <c r="K199" i="41"/>
  <c r="L199" i="41" s="1"/>
  <c r="K1350" i="41"/>
  <c r="L1350" i="41" s="1"/>
  <c r="K1262" i="41"/>
  <c r="L1262" i="41" s="1"/>
  <c r="K104" i="41"/>
  <c r="L104" i="41" s="1"/>
  <c r="K418" i="41"/>
  <c r="L418" i="41" s="1"/>
  <c r="K814" i="41"/>
  <c r="L814" i="41" s="1"/>
  <c r="K269" i="41"/>
  <c r="L269" i="41" s="1"/>
  <c r="K111" i="41"/>
  <c r="L111" i="41" s="1"/>
  <c r="K27" i="41"/>
  <c r="L27" i="41" s="1"/>
  <c r="K1207" i="41"/>
  <c r="L1207" i="41" s="1"/>
  <c r="K506" i="41"/>
  <c r="L506" i="41" s="1"/>
  <c r="K1116" i="41"/>
  <c r="L1116" i="41" s="1"/>
  <c r="K1743" i="41"/>
  <c r="L1743" i="41" s="1"/>
  <c r="K298" i="41"/>
  <c r="L298" i="41" s="1"/>
  <c r="K1070" i="41"/>
  <c r="L1070" i="41" s="1"/>
  <c r="K790" i="41"/>
  <c r="L790" i="41" s="1"/>
  <c r="K1261" i="41"/>
  <c r="L1261" i="41" s="1"/>
  <c r="K133" i="41"/>
  <c r="L133" i="41" s="1"/>
  <c r="K248" i="41"/>
  <c r="L248" i="41" s="1"/>
  <c r="K1866" i="41"/>
  <c r="L1866" i="41" s="1"/>
  <c r="K1456" i="41"/>
  <c r="L1456" i="41" s="1"/>
  <c r="K1459" i="41"/>
  <c r="L1459" i="41" s="1"/>
  <c r="K2086" i="41"/>
  <c r="L2086" i="41" s="1"/>
  <c r="K315" i="41"/>
  <c r="L315" i="41" s="1"/>
  <c r="K626" i="41"/>
  <c r="L626" i="41" s="1"/>
  <c r="K2042" i="41"/>
  <c r="L2042" i="41" s="1"/>
  <c r="K563" i="41"/>
  <c r="L563" i="41" s="1"/>
  <c r="K1136" i="41"/>
  <c r="L1136" i="41" s="1"/>
  <c r="K1735" i="41"/>
  <c r="L1735" i="41" s="1"/>
  <c r="K1545" i="41"/>
  <c r="L1545" i="41" s="1"/>
  <c r="K643" i="41"/>
  <c r="L643" i="41" s="1"/>
  <c r="K2104" i="41"/>
  <c r="L2104" i="41" s="1"/>
  <c r="K1005" i="41"/>
  <c r="L1005" i="41" s="1"/>
  <c r="K444" i="41"/>
  <c r="L444" i="41" s="1"/>
  <c r="K1014" i="41"/>
  <c r="L1014" i="41" s="1"/>
  <c r="K1939" i="41"/>
  <c r="L1939" i="41" s="1"/>
  <c r="K138" i="41"/>
  <c r="L138" i="41" s="1"/>
  <c r="K1571" i="41"/>
  <c r="L1571" i="41" s="1"/>
  <c r="K1692" i="41"/>
  <c r="L1692" i="41" s="1"/>
  <c r="K105" i="41"/>
  <c r="L105" i="41" s="1"/>
  <c r="K801" i="41"/>
  <c r="L801" i="41" s="1"/>
  <c r="K877" i="41"/>
  <c r="L877" i="41" s="1"/>
  <c r="K543" i="41"/>
  <c r="L543" i="41" s="1"/>
  <c r="K989" i="41"/>
  <c r="L989" i="41" s="1"/>
  <c r="K800" i="41"/>
  <c r="L800" i="41" s="1"/>
  <c r="K1717" i="41"/>
  <c r="L1717" i="41" s="1"/>
  <c r="K1331" i="41"/>
  <c r="L1331" i="41" s="1"/>
  <c r="K1642" i="41"/>
  <c r="L1642" i="41" s="1"/>
  <c r="K766" i="41"/>
  <c r="L766" i="41" s="1"/>
  <c r="K715" i="41"/>
  <c r="L715" i="41" s="1"/>
  <c r="K689" i="41"/>
  <c r="L689" i="41" s="1"/>
  <c r="K1183" i="41"/>
  <c r="L1183" i="41" s="1"/>
  <c r="K1351" i="41"/>
  <c r="L1351" i="41" s="1"/>
  <c r="K845" i="41"/>
  <c r="L845" i="41" s="1"/>
  <c r="K281" i="41"/>
  <c r="L281" i="41" s="1"/>
  <c r="K688" i="41"/>
  <c r="L688" i="41" s="1"/>
  <c r="K427" i="41"/>
  <c r="L427" i="41" s="1"/>
  <c r="K1850" i="41"/>
  <c r="L1850" i="41" s="1"/>
  <c r="K242" i="41"/>
  <c r="L242" i="41" s="1"/>
  <c r="K16" i="41"/>
  <c r="L16" i="41" s="1"/>
  <c r="K587" i="41"/>
  <c r="L587" i="41" s="1"/>
  <c r="K1079" i="41"/>
  <c r="L1079" i="41" s="1"/>
  <c r="K1367" i="41"/>
  <c r="L1367" i="41" s="1"/>
  <c r="K1049" i="41"/>
  <c r="L1049" i="41" s="1"/>
  <c r="K561" i="41"/>
  <c r="L561" i="41" s="1"/>
  <c r="K916" i="41"/>
  <c r="L916" i="41" s="1"/>
  <c r="K564" i="41"/>
  <c r="L564" i="41" s="1"/>
  <c r="K1201" i="41"/>
  <c r="L1201" i="41" s="1"/>
  <c r="K1994" i="41"/>
  <c r="L1994" i="41" s="1"/>
  <c r="K788" i="41"/>
  <c r="L788" i="41" s="1"/>
  <c r="K595" i="41"/>
  <c r="L595" i="41" s="1"/>
  <c r="K1289" i="41"/>
  <c r="L1289" i="41" s="1"/>
  <c r="K2078" i="41"/>
  <c r="L2078" i="41" s="1"/>
  <c r="K1381" i="41"/>
  <c r="L1381" i="41" s="1"/>
  <c r="K593" i="41"/>
  <c r="L593" i="41" s="1"/>
  <c r="K1631" i="41"/>
  <c r="L1631" i="41" s="1"/>
  <c r="K93" i="41"/>
  <c r="L93" i="41" s="1"/>
  <c r="K1535" i="41"/>
  <c r="L1535" i="41" s="1"/>
  <c r="K1587" i="41"/>
  <c r="L1587" i="41" s="1"/>
  <c r="K1187" i="41"/>
  <c r="L1187" i="41" s="1"/>
  <c r="K2070" i="41"/>
  <c r="L2070" i="41" s="1"/>
  <c r="K1256" i="41"/>
  <c r="L1256" i="41" s="1"/>
  <c r="K1650" i="41"/>
  <c r="L1650" i="41" s="1"/>
  <c r="K187" i="41"/>
  <c r="L187" i="41" s="1"/>
  <c r="K988" i="41"/>
  <c r="L988" i="41" s="1"/>
  <c r="K1889" i="41"/>
  <c r="L1889" i="41" s="1"/>
  <c r="K1096" i="41"/>
  <c r="L1096" i="41" s="1"/>
  <c r="K824" i="41"/>
  <c r="L824" i="41" s="1"/>
  <c r="K1310" i="41"/>
  <c r="L1310" i="41" s="1"/>
  <c r="K775" i="41"/>
  <c r="L775" i="41" s="1"/>
  <c r="K644" i="41"/>
  <c r="L644" i="41" s="1"/>
  <c r="K466" i="41"/>
  <c r="L466" i="41" s="1"/>
  <c r="K117" i="41"/>
  <c r="L117" i="41" s="1"/>
  <c r="K95" i="41"/>
  <c r="L95" i="41" s="1"/>
  <c r="K1683" i="41"/>
  <c r="L1683" i="41" s="1"/>
  <c r="K319" i="41"/>
  <c r="L319" i="41" s="1"/>
  <c r="K1076" i="41"/>
  <c r="L1076" i="41" s="1"/>
  <c r="K70" i="41"/>
  <c r="L70" i="41" s="1"/>
  <c r="K207" i="41"/>
  <c r="L207" i="41" s="1"/>
  <c r="K1769" i="41"/>
  <c r="L1769" i="41" s="1"/>
  <c r="K748" i="41"/>
  <c r="L748" i="41" s="1"/>
  <c r="K335" i="41"/>
  <c r="L335" i="41" s="1"/>
  <c r="K250" i="41"/>
  <c r="L250" i="41" s="1"/>
  <c r="K954" i="41"/>
  <c r="L954" i="41" s="1"/>
  <c r="K599" i="41"/>
  <c r="L599" i="41" s="1"/>
  <c r="K1849" i="41"/>
  <c r="L1849" i="41" s="1"/>
  <c r="K608" i="41"/>
  <c r="L608" i="41" s="1"/>
  <c r="K1766" i="41"/>
  <c r="L1766" i="41" s="1"/>
  <c r="K735" i="41"/>
  <c r="L735" i="41" s="1"/>
  <c r="K580" i="41"/>
  <c r="L580" i="41" s="1"/>
  <c r="K177" i="41"/>
  <c r="L177" i="41" s="1"/>
  <c r="K1170" i="41"/>
  <c r="L1170" i="41" s="1"/>
  <c r="K72" i="41"/>
  <c r="L72" i="41" s="1"/>
  <c r="K767" i="41"/>
  <c r="L767" i="41" s="1"/>
  <c r="K970" i="41"/>
  <c r="L970" i="41" s="1"/>
  <c r="K358" i="41"/>
  <c r="L358" i="41" s="1"/>
  <c r="K596" i="41"/>
  <c r="L596" i="41" s="1"/>
  <c r="K1816" i="41"/>
  <c r="L1816" i="41" s="1"/>
  <c r="K2056" i="41"/>
  <c r="L2056" i="41" s="1"/>
  <c r="K1930" i="41"/>
  <c r="L1930" i="41" s="1"/>
  <c r="K1753" i="41"/>
  <c r="L1753" i="41" s="1"/>
  <c r="K785" i="41"/>
  <c r="L785" i="41" s="1"/>
  <c r="K1406" i="41"/>
  <c r="L1406" i="41" s="1"/>
  <c r="K741" i="41"/>
  <c r="L741" i="41" s="1"/>
  <c r="K945" i="41"/>
  <c r="L945" i="41" s="1"/>
  <c r="K471" i="41"/>
  <c r="L471" i="41" s="1"/>
  <c r="K935" i="41"/>
  <c r="L935" i="41" s="1"/>
  <c r="K1295" i="41"/>
  <c r="L1295" i="41" s="1"/>
  <c r="K1112" i="41"/>
  <c r="L1112" i="41" s="1"/>
  <c r="K876" i="41"/>
  <c r="L876" i="41" s="1"/>
  <c r="K1024" i="41"/>
  <c r="L1024" i="41" s="1"/>
  <c r="K174" i="41"/>
  <c r="L174" i="41" s="1"/>
  <c r="K83" i="41"/>
  <c r="L83" i="41" s="1"/>
  <c r="K1975" i="41"/>
  <c r="L1975" i="41" s="1"/>
  <c r="K1909" i="41"/>
  <c r="L1909" i="41" s="1"/>
  <c r="K296" i="41"/>
  <c r="L296" i="41" s="1"/>
  <c r="K1863" i="41"/>
  <c r="L1863" i="41" s="1"/>
  <c r="K1822" i="41"/>
  <c r="L1822" i="41" s="1"/>
  <c r="K397" i="41"/>
  <c r="L397" i="41" s="1"/>
  <c r="K188" i="41"/>
  <c r="L188" i="41" s="1"/>
  <c r="V5" i="41"/>
  <c r="V6" i="41" s="1"/>
  <c r="V7" i="41" s="1"/>
  <c r="V8" i="41" s="1"/>
  <c r="V9" i="41" s="1"/>
  <c r="V10" i="41" s="1"/>
  <c r="V11" i="41" s="1"/>
  <c r="V12" i="41" s="1"/>
  <c r="V13" i="41" s="1"/>
  <c r="V14" i="41" s="1"/>
  <c r="V15" i="41" s="1"/>
  <c r="V16" i="41" s="1"/>
  <c r="V17" i="41" s="1"/>
  <c r="V18" i="41" s="1"/>
  <c r="V19" i="41" s="1"/>
  <c r="V20" i="41" s="1"/>
  <c r="V21" i="41" s="1"/>
  <c r="V22" i="41" s="1"/>
  <c r="V23" i="41" s="1"/>
  <c r="V24" i="41" s="1"/>
  <c r="V25" i="41" s="1"/>
  <c r="V26" i="41" s="1"/>
  <c r="V27" i="41" s="1"/>
  <c r="V28" i="41" s="1"/>
  <c r="V29" i="41" s="1"/>
  <c r="V30" i="41" s="1"/>
  <c r="V31" i="41" s="1"/>
  <c r="V32" i="41" s="1"/>
  <c r="V33" i="41" s="1"/>
  <c r="V34" i="41" s="1"/>
  <c r="V35" i="41" s="1"/>
  <c r="V36" i="41" s="1"/>
  <c r="V37" i="41" s="1"/>
  <c r="V38" i="41" s="1"/>
  <c r="V39" i="41" s="1"/>
  <c r="V40" i="41" s="1"/>
  <c r="V41" i="41" s="1"/>
  <c r="V42" i="41" s="1"/>
  <c r="V43" i="41" s="1"/>
  <c r="V44" i="41" s="1"/>
  <c r="V45" i="41" s="1"/>
  <c r="V46" i="41" s="1"/>
  <c r="V47" i="41" s="1"/>
  <c r="V48" i="41" s="1"/>
  <c r="V49" i="41" s="1"/>
  <c r="V50" i="41" s="1"/>
  <c r="V51" i="41" s="1"/>
  <c r="V52" i="41" s="1"/>
  <c r="V53" i="41" s="1"/>
  <c r="V54" i="41" s="1"/>
  <c r="V55" i="41" s="1"/>
  <c r="V56" i="41" s="1"/>
  <c r="V57" i="41" s="1"/>
  <c r="V58" i="41" s="1"/>
  <c r="V59" i="41" s="1"/>
  <c r="V60" i="41" s="1"/>
  <c r="V61" i="41" s="1"/>
  <c r="V62" i="41" s="1"/>
  <c r="V63" i="41" s="1"/>
  <c r="V64" i="41" s="1"/>
  <c r="V65" i="41" s="1"/>
  <c r="V66" i="41" s="1"/>
  <c r="V67" i="41" s="1"/>
  <c r="V68" i="41" s="1"/>
  <c r="V69" i="41" s="1"/>
  <c r="V70" i="41" s="1"/>
  <c r="V71" i="41" s="1"/>
  <c r="V72" i="41" s="1"/>
  <c r="V73" i="41" s="1"/>
  <c r="V74" i="41" s="1"/>
  <c r="V75" i="41" s="1"/>
  <c r="V76" i="41" s="1"/>
  <c r="V77" i="41" s="1"/>
  <c r="V78" i="41" s="1"/>
  <c r="V79" i="41" s="1"/>
  <c r="V80" i="41" s="1"/>
  <c r="V81" i="41" s="1"/>
  <c r="V82" i="41" s="1"/>
  <c r="V83" i="41" s="1"/>
  <c r="V84" i="41" s="1"/>
  <c r="V85" i="41" s="1"/>
  <c r="V86" i="41" s="1"/>
  <c r="V87" i="41" s="1"/>
  <c r="V88" i="41" s="1"/>
  <c r="V89" i="41" s="1"/>
  <c r="V90" i="41" s="1"/>
  <c r="V91" i="41" s="1"/>
  <c r="V92" i="41" s="1"/>
  <c r="V93" i="41" s="1"/>
  <c r="V94" i="41" s="1"/>
  <c r="V95" i="41" s="1"/>
  <c r="V96" i="41" s="1"/>
  <c r="V97" i="41" s="1"/>
  <c r="V98" i="41" s="1"/>
  <c r="V99" i="41" s="1"/>
  <c r="V100" i="41" s="1"/>
  <c r="V101" i="41" s="1"/>
  <c r="V102" i="41" s="1"/>
  <c r="V103" i="41" s="1"/>
  <c r="V104" i="41" s="1"/>
  <c r="V105" i="41" s="1"/>
  <c r="V106" i="41" s="1"/>
  <c r="V107" i="41" s="1"/>
  <c r="V108" i="41" s="1"/>
  <c r="V109" i="41" s="1"/>
  <c r="V110" i="41" s="1"/>
  <c r="V111" i="41" s="1"/>
  <c r="V112" i="41" s="1"/>
  <c r="V113" i="41" s="1"/>
  <c r="V114" i="41" s="1"/>
  <c r="V115" i="41" s="1"/>
  <c r="V116" i="41" s="1"/>
  <c r="V117" i="41" s="1"/>
  <c r="V118" i="41" s="1"/>
  <c r="V119" i="41" s="1"/>
  <c r="V120" i="41" s="1"/>
  <c r="V121" i="41" s="1"/>
  <c r="V122" i="41" s="1"/>
  <c r="V123" i="41" s="1"/>
  <c r="V124" i="41" s="1"/>
  <c r="V125" i="41" s="1"/>
  <c r="V126" i="41" s="1"/>
  <c r="V127" i="41" s="1"/>
  <c r="V128" i="41" s="1"/>
  <c r="V129" i="41" s="1"/>
  <c r="V130" i="41" s="1"/>
  <c r="V131" i="41" s="1"/>
  <c r="V132" i="41" s="1"/>
  <c r="V133" i="41" s="1"/>
  <c r="V134" i="41" s="1"/>
  <c r="V135" i="41" s="1"/>
  <c r="V136" i="41" s="1"/>
  <c r="V137" i="41" s="1"/>
  <c r="V138" i="41" s="1"/>
  <c r="V139" i="41" s="1"/>
  <c r="V140" i="41" s="1"/>
  <c r="V141" i="41" s="1"/>
  <c r="V142" i="41" s="1"/>
  <c r="V143" i="41" s="1"/>
  <c r="V144" i="41" s="1"/>
  <c r="V145" i="41" s="1"/>
  <c r="V146" i="41" s="1"/>
  <c r="V147" i="41" s="1"/>
  <c r="V148" i="41" s="1"/>
  <c r="V149" i="41" s="1"/>
  <c r="V150" i="41" s="1"/>
  <c r="V151" i="41" s="1"/>
  <c r="V152" i="41" s="1"/>
  <c r="V153" i="41" s="1"/>
  <c r="V154" i="41" s="1"/>
  <c r="V155" i="41" s="1"/>
  <c r="V156" i="41" s="1"/>
  <c r="V157" i="41" s="1"/>
  <c r="V158" i="41" s="1"/>
  <c r="V159" i="41" s="1"/>
  <c r="V160" i="41" s="1"/>
  <c r="V161" i="41" s="1"/>
  <c r="V162" i="41" s="1"/>
  <c r="V163" i="41" s="1"/>
  <c r="V164" i="41" s="1"/>
  <c r="V165" i="41" s="1"/>
  <c r="V166" i="41" s="1"/>
  <c r="V167" i="41" s="1"/>
  <c r="V168" i="41" s="1"/>
  <c r="V169" i="41" s="1"/>
  <c r="V170" i="41" s="1"/>
  <c r="V171" i="41" s="1"/>
  <c r="V172" i="41" s="1"/>
  <c r="V173" i="41" s="1"/>
  <c r="V174" i="41" s="1"/>
  <c r="V175" i="41" s="1"/>
  <c r="V176" i="41" s="1"/>
  <c r="V177" i="41" s="1"/>
  <c r="V178" i="41" s="1"/>
  <c r="V179" i="41" s="1"/>
  <c r="V180" i="41" s="1"/>
  <c r="V181" i="41" s="1"/>
  <c r="V182" i="41" s="1"/>
  <c r="V183" i="41" s="1"/>
  <c r="V184" i="41" s="1"/>
  <c r="V185" i="41" s="1"/>
  <c r="V186" i="41" s="1"/>
  <c r="V187" i="41" s="1"/>
  <c r="V188" i="41" s="1"/>
  <c r="V189" i="41" s="1"/>
  <c r="V190" i="41" s="1"/>
  <c r="V191" i="41" s="1"/>
  <c r="V192" i="41" s="1"/>
  <c r="V193" i="41" s="1"/>
  <c r="V194" i="41" s="1"/>
  <c r="V195" i="41" s="1"/>
  <c r="V196" i="41" s="1"/>
  <c r="V197" i="41" s="1"/>
  <c r="V198" i="41" s="1"/>
  <c r="V199" i="41" s="1"/>
  <c r="V200" i="41" s="1"/>
  <c r="V201" i="41" s="1"/>
  <c r="V202" i="41" s="1"/>
  <c r="K303" i="41"/>
  <c r="L303" i="41" s="1"/>
  <c r="K1402" i="41"/>
  <c r="L1402" i="41" s="1"/>
  <c r="K579" i="41"/>
  <c r="L579" i="41" s="1"/>
  <c r="K598" i="41"/>
  <c r="L598" i="41" s="1"/>
  <c r="K15" i="41"/>
  <c r="L15" i="41" s="1"/>
  <c r="K99" i="41"/>
  <c r="L99" i="41" s="1"/>
  <c r="K158" i="41"/>
  <c r="L158" i="41" s="1"/>
  <c r="K1286" i="41"/>
  <c r="L1286" i="41" s="1"/>
  <c r="K1054" i="41"/>
  <c r="L1054" i="41" s="1"/>
  <c r="K618" i="41"/>
  <c r="L618" i="41" s="1"/>
  <c r="K1708" i="41"/>
  <c r="L1708" i="41" s="1"/>
  <c r="K1563" i="41"/>
  <c r="L1563" i="41" s="1"/>
  <c r="K1998" i="41"/>
  <c r="L1998" i="41" s="1"/>
  <c r="K1305" i="41"/>
  <c r="L1305" i="41" s="1"/>
  <c r="K230" i="41"/>
  <c r="L230" i="41" s="1"/>
  <c r="K376" i="41"/>
  <c r="L376" i="41" s="1"/>
  <c r="K1699" i="41"/>
  <c r="L1699" i="41" s="1"/>
  <c r="K1060" i="41"/>
  <c r="L1060" i="41" s="1"/>
  <c r="K1124" i="41"/>
  <c r="L1124" i="41" s="1"/>
  <c r="K1375" i="41"/>
  <c r="L1375" i="41" s="1"/>
  <c r="K1424" i="41"/>
  <c r="L1424" i="41" s="1"/>
  <c r="K517" i="41"/>
  <c r="L517" i="41" s="1"/>
  <c r="K1287" i="41"/>
  <c r="L1287" i="41" s="1"/>
  <c r="K399" i="41"/>
  <c r="L399" i="41" s="1"/>
  <c r="K1231" i="41"/>
  <c r="L1231" i="41" s="1"/>
  <c r="K218" i="41"/>
  <c r="L218" i="41" s="1"/>
  <c r="K969" i="41"/>
  <c r="L969" i="41" s="1"/>
  <c r="K1379" i="41"/>
  <c r="L1379" i="41" s="1"/>
  <c r="K699" i="41"/>
  <c r="L699" i="41" s="1"/>
  <c r="K1163" i="41"/>
  <c r="L1163" i="41" s="1"/>
  <c r="K1793" i="41"/>
  <c r="L1793" i="41" s="1"/>
  <c r="K114" i="41"/>
  <c r="L114" i="41" s="1"/>
  <c r="K476" i="41"/>
  <c r="L476" i="41" s="1"/>
  <c r="K833" i="41"/>
  <c r="L833" i="41" s="1"/>
  <c r="K1533" i="41"/>
  <c r="L1533" i="41" s="1"/>
  <c r="K1598" i="41"/>
  <c r="L1598" i="41" s="1"/>
  <c r="K1703" i="41"/>
  <c r="L1703" i="41" s="1"/>
  <c r="K1480" i="41"/>
  <c r="L1480" i="41" s="1"/>
  <c r="K1093" i="41"/>
  <c r="L1093" i="41" s="1"/>
  <c r="K1090" i="41"/>
  <c r="L1090" i="41" s="1"/>
  <c r="K1499" i="41"/>
  <c r="L1499" i="41" s="1"/>
  <c r="K89" i="41"/>
  <c r="L89" i="41" s="1"/>
  <c r="K1580" i="41"/>
  <c r="L1580" i="41" s="1"/>
  <c r="K1834" i="41"/>
  <c r="L1834" i="41" s="1"/>
  <c r="K1412" i="41"/>
  <c r="L1412" i="41" s="1"/>
  <c r="K1719" i="41"/>
  <c r="L1719" i="41" s="1"/>
  <c r="K1242" i="41"/>
  <c r="L1242" i="41" s="1"/>
  <c r="K1311" i="41"/>
  <c r="L1311" i="41" s="1"/>
  <c r="K247" i="41"/>
  <c r="L247" i="41" s="1"/>
  <c r="K1772" i="41"/>
  <c r="L1772" i="41" s="1"/>
  <c r="K603" i="41"/>
  <c r="L603" i="41" s="1"/>
  <c r="K1871" i="41"/>
  <c r="L1871" i="41" s="1"/>
  <c r="K1101" i="41"/>
  <c r="L1101" i="41" s="1"/>
  <c r="K541" i="41"/>
  <c r="L541" i="41" s="1"/>
  <c r="K489" i="41"/>
  <c r="L489" i="41" s="1"/>
  <c r="K1133" i="41"/>
  <c r="L1133" i="41" s="1"/>
  <c r="K1467" i="41"/>
  <c r="L1467" i="41" s="1"/>
  <c r="K249" i="41"/>
  <c r="L249" i="41" s="1"/>
  <c r="K1805" i="41"/>
  <c r="L1805" i="41" s="1"/>
  <c r="K1462" i="41"/>
  <c r="L1462" i="41" s="1"/>
  <c r="K406" i="41"/>
  <c r="L406" i="41" s="1"/>
  <c r="K1809" i="41"/>
  <c r="L1809" i="41" s="1"/>
  <c r="K257" i="41"/>
  <c r="L257" i="41" s="1"/>
  <c r="K1875" i="41"/>
  <c r="L1875" i="41" s="1"/>
  <c r="K2043" i="41"/>
  <c r="L2043" i="41" s="1"/>
  <c r="K1149" i="41"/>
  <c r="L1149" i="41" s="1"/>
  <c r="K1334" i="41"/>
  <c r="L1334" i="41" s="1"/>
  <c r="K1933" i="41"/>
  <c r="L1933" i="41" s="1"/>
  <c r="K128" i="41"/>
  <c r="L128" i="41" s="1"/>
  <c r="K349" i="41"/>
  <c r="L349" i="41" s="1"/>
  <c r="K873" i="41"/>
  <c r="L873" i="41" s="1"/>
  <c r="K1725" i="41"/>
  <c r="L1725" i="41" s="1"/>
  <c r="K584" i="41"/>
  <c r="L584" i="41" s="1"/>
  <c r="K1865" i="41"/>
  <c r="L1865" i="41" s="1"/>
  <c r="K1623" i="41"/>
  <c r="L1623" i="41" s="1"/>
  <c r="K8" i="41"/>
  <c r="L8" i="41" s="1"/>
  <c r="K909" i="41"/>
  <c r="L909" i="41" s="1"/>
  <c r="K1548" i="41"/>
  <c r="L1548" i="41" s="1"/>
  <c r="K1403" i="41"/>
  <c r="L1403" i="41" s="1"/>
  <c r="K1738" i="41"/>
  <c r="L1738" i="41" s="1"/>
  <c r="K1721" i="41"/>
  <c r="L1721" i="41" s="1"/>
  <c r="K1932" i="41"/>
  <c r="L1932" i="41" s="1"/>
  <c r="K1949" i="41"/>
  <c r="L1949" i="41" s="1"/>
  <c r="K2012" i="41"/>
  <c r="L2012" i="41" s="1"/>
  <c r="K1687" i="41"/>
  <c r="L1687" i="41" s="1"/>
  <c r="K375" i="41"/>
  <c r="L375" i="41" s="1"/>
  <c r="K1777" i="41"/>
  <c r="L1777" i="41" s="1"/>
  <c r="K1615" i="41"/>
  <c r="L1615" i="41" s="1"/>
  <c r="K390" i="41"/>
  <c r="L390" i="41" s="1"/>
  <c r="K1417" i="41"/>
  <c r="L1417" i="41" s="1"/>
  <c r="K804" i="41"/>
  <c r="L804" i="41" s="1"/>
  <c r="K607" i="41"/>
  <c r="L607" i="41" s="1"/>
  <c r="K965" i="41"/>
  <c r="L965" i="41" s="1"/>
  <c r="K1453" i="41"/>
  <c r="L1453" i="41" s="1"/>
  <c r="K2081" i="41"/>
  <c r="L2081" i="41" s="1"/>
  <c r="K840" i="41"/>
  <c r="L840" i="41" s="1"/>
  <c r="K313" i="41"/>
  <c r="L313" i="41" s="1"/>
  <c r="K512" i="41"/>
  <c r="L512" i="41" s="1"/>
  <c r="K1494" i="41"/>
  <c r="L1494" i="41" s="1"/>
  <c r="K1389" i="41"/>
  <c r="L1389" i="41" s="1"/>
  <c r="K667" i="41"/>
  <c r="L667" i="41" s="1"/>
  <c r="K383" i="41"/>
  <c r="L383" i="41" s="1"/>
  <c r="K1057" i="41"/>
  <c r="L1057" i="41" s="1"/>
  <c r="K103" i="41"/>
  <c r="L103" i="41" s="1"/>
  <c r="K1482" i="41"/>
  <c r="L1482" i="41" s="1"/>
  <c r="K694" i="41"/>
  <c r="L694" i="41" s="1"/>
  <c r="K1860" i="41"/>
  <c r="L1860" i="41" s="1"/>
  <c r="K1505" i="41"/>
  <c r="L1505" i="41" s="1"/>
  <c r="K634" i="41"/>
  <c r="L634" i="41" s="1"/>
  <c r="K1748" i="41"/>
  <c r="L1748" i="41" s="1"/>
  <c r="K1452" i="41"/>
  <c r="L1452" i="41" s="1"/>
  <c r="K838" i="41"/>
  <c r="L838" i="41" s="1"/>
  <c r="K857" i="41"/>
  <c r="L857" i="41" s="1"/>
  <c r="K1198" i="41"/>
  <c r="L1198" i="41" s="1"/>
  <c r="K951" i="41"/>
  <c r="L951" i="41" s="1"/>
  <c r="K1514" i="41"/>
  <c r="L1514" i="41" s="1"/>
  <c r="K1633" i="41"/>
  <c r="L1633" i="41" s="1"/>
  <c r="K2075" i="41"/>
  <c r="L2075" i="41" s="1"/>
  <c r="K780" i="41"/>
  <c r="L780" i="41" s="1"/>
  <c r="K537" i="41"/>
  <c r="L537" i="41" s="1"/>
  <c r="K1068" i="41"/>
  <c r="L1068" i="41" s="1"/>
  <c r="K632" i="41"/>
  <c r="L632" i="41" s="1"/>
  <c r="K2008" i="41"/>
  <c r="L2008" i="41" s="1"/>
  <c r="K351" i="41"/>
  <c r="L351" i="41" s="1"/>
  <c r="K393" i="41"/>
  <c r="L393" i="41" s="1"/>
  <c r="K411" i="41"/>
  <c r="L411" i="41" s="1"/>
  <c r="K1780" i="41"/>
  <c r="L1780" i="41" s="1"/>
  <c r="K251" i="41"/>
  <c r="L251" i="41" s="1"/>
  <c r="K1502" i="41"/>
  <c r="L1502" i="41" s="1"/>
  <c r="K1018" i="41"/>
  <c r="L1018" i="41" s="1"/>
  <c r="K509" i="41"/>
  <c r="L509" i="41" s="1"/>
  <c r="K431" i="41"/>
  <c r="L431" i="41" s="1"/>
  <c r="K1122" i="41"/>
  <c r="L1122" i="41" s="1"/>
  <c r="K548" i="41"/>
  <c r="L548" i="41" s="1"/>
  <c r="K1714" i="41"/>
  <c r="L1714" i="41" s="1"/>
  <c r="K387" i="41"/>
  <c r="L387" i="41" s="1"/>
  <c r="K897" i="41"/>
  <c r="L897" i="41" s="1"/>
  <c r="K1554" i="41"/>
  <c r="L1554" i="41" s="1"/>
  <c r="K1221" i="41"/>
  <c r="L1221" i="41" s="1"/>
  <c r="K78" i="41"/>
  <c r="L78" i="41" s="1"/>
  <c r="K201" i="41"/>
  <c r="L201" i="41" s="1"/>
  <c r="K1218" i="41"/>
  <c r="L1218" i="41" s="1"/>
  <c r="K264" i="41"/>
  <c r="L264" i="41" s="1"/>
  <c r="K1078" i="41"/>
  <c r="L1078" i="41" s="1"/>
  <c r="K1682" i="41"/>
  <c r="L1682" i="41" s="1"/>
  <c r="K1236" i="41"/>
  <c r="L1236" i="41" s="1"/>
  <c r="K1562" i="41"/>
  <c r="L1562" i="41" s="1"/>
  <c r="K1487" i="41"/>
  <c r="L1487" i="41" s="1"/>
  <c r="K1106" i="41"/>
  <c r="L1106" i="41" s="1"/>
  <c r="K1416" i="41"/>
  <c r="L1416" i="41" s="1"/>
  <c r="K1297" i="41"/>
  <c r="L1297" i="41" s="1"/>
  <c r="K1274" i="41"/>
  <c r="L1274" i="41" s="1"/>
  <c r="K1230" i="41"/>
  <c r="L1230" i="41" s="1"/>
  <c r="K1904" i="41"/>
  <c r="L1904" i="41" s="1"/>
  <c r="K505" i="41"/>
  <c r="L505" i="41" s="1"/>
  <c r="K1758" i="41"/>
  <c r="L1758" i="41" s="1"/>
  <c r="K742" i="41"/>
  <c r="L742" i="41" s="1"/>
  <c r="K586" i="41"/>
  <c r="L586" i="41" s="1"/>
  <c r="K625" i="41"/>
  <c r="L625" i="41" s="1"/>
  <c r="K852" i="41"/>
  <c r="L852" i="41" s="1"/>
  <c r="K385" i="41"/>
  <c r="L385" i="41" s="1"/>
  <c r="K1698" i="41"/>
  <c r="L1698" i="41" s="1"/>
  <c r="K1444" i="41"/>
  <c r="L1444" i="41" s="1"/>
  <c r="K1594" i="41"/>
  <c r="L1594" i="41" s="1"/>
  <c r="K115" i="41"/>
  <c r="L115" i="41" s="1"/>
  <c r="K1817" i="41"/>
  <c r="L1817" i="41" s="1"/>
  <c r="K1284" i="41"/>
  <c r="L1284" i="41" s="1"/>
  <c r="K1186" i="41"/>
  <c r="L1186" i="41" s="1"/>
  <c r="K920" i="41"/>
  <c r="L920" i="41" s="1"/>
  <c r="K1244" i="41"/>
  <c r="L1244" i="41" s="1"/>
  <c r="K1372" i="41"/>
  <c r="L1372" i="41" s="1"/>
  <c r="K1676" i="41"/>
  <c r="L1676" i="41" s="1"/>
  <c r="K562" i="41"/>
  <c r="L562" i="41" s="1"/>
  <c r="K1141" i="41"/>
  <c r="L1141" i="41" s="1"/>
  <c r="K1235" i="41"/>
  <c r="L1235" i="41" s="1"/>
  <c r="K259" i="41"/>
  <c r="L259" i="41" s="1"/>
  <c r="K442" i="41"/>
  <c r="L442" i="41" s="1"/>
  <c r="K1619" i="41"/>
  <c r="L1619" i="41" s="1"/>
  <c r="K943" i="41"/>
  <c r="L943" i="41" s="1"/>
  <c r="K686" i="41"/>
  <c r="L686" i="41" s="1"/>
  <c r="K1006" i="41"/>
  <c r="L1006" i="41" s="1"/>
  <c r="K557" i="41"/>
  <c r="L557" i="41" s="1"/>
  <c r="K146" i="41"/>
  <c r="L146" i="41" s="1"/>
  <c r="K1515" i="41"/>
  <c r="L1515" i="41" s="1"/>
  <c r="K1847" i="41"/>
  <c r="L1847" i="41" s="1"/>
  <c r="K2066" i="41"/>
  <c r="L2066" i="41" s="1"/>
  <c r="K687" i="41"/>
  <c r="L687" i="41" s="1"/>
  <c r="K88" i="41"/>
  <c r="L88" i="41" s="1"/>
  <c r="K896" i="41"/>
  <c r="L896" i="41" s="1"/>
  <c r="K1131" i="41"/>
  <c r="L1131" i="41" s="1"/>
  <c r="K1782" i="41"/>
  <c r="L1782" i="41" s="1"/>
  <c r="K1340" i="41"/>
  <c r="L1340" i="41" s="1"/>
  <c r="K1146" i="41"/>
  <c r="L1146" i="41" s="1"/>
  <c r="K749" i="41"/>
  <c r="L749" i="41" s="1"/>
  <c r="K1628" i="41"/>
  <c r="L1628" i="41" s="1"/>
  <c r="K752" i="41"/>
  <c r="L752" i="41" s="1"/>
  <c r="K46" i="41"/>
  <c r="L46" i="41" s="1"/>
  <c r="K380" i="41"/>
  <c r="L380" i="41" s="1"/>
  <c r="K1819" i="41"/>
  <c r="L1819" i="41" s="1"/>
  <c r="K1278" i="41"/>
  <c r="L1278" i="41" s="1"/>
  <c r="K1833" i="41"/>
  <c r="L1833" i="41" s="1"/>
  <c r="K183" i="41"/>
  <c r="L183" i="41" s="1"/>
  <c r="K1352" i="41"/>
  <c r="L1352" i="41" s="1"/>
  <c r="K235" i="41"/>
  <c r="L235" i="41" s="1"/>
  <c r="K1437" i="41"/>
  <c r="L1437" i="41" s="1"/>
  <c r="K1373" i="41"/>
  <c r="L1373" i="41" s="1"/>
  <c r="K1948" i="41"/>
  <c r="L1948" i="41" s="1"/>
  <c r="K648" i="41"/>
  <c r="L648" i="41" s="1"/>
  <c r="K295" i="41"/>
  <c r="L295" i="41" s="1"/>
  <c r="K1536" i="41"/>
  <c r="L1536" i="41" s="1"/>
  <c r="K1027" i="41"/>
  <c r="L1027" i="41" s="1"/>
  <c r="K1016" i="41"/>
  <c r="L1016" i="41" s="1"/>
  <c r="K357" i="41"/>
  <c r="L357" i="41" s="1"/>
  <c r="K663" i="41"/>
  <c r="L663" i="41" s="1"/>
  <c r="K757" i="41"/>
  <c r="L757" i="41" s="1"/>
  <c r="K1525" i="41"/>
  <c r="L1525" i="41" s="1"/>
  <c r="K293" i="41"/>
  <c r="L293" i="41" s="1"/>
  <c r="K1902" i="41"/>
  <c r="L1902" i="41" s="1"/>
  <c r="K347" i="41"/>
  <c r="L347" i="41" s="1"/>
  <c r="K903" i="41"/>
  <c r="L903" i="41" s="1"/>
  <c r="K1318" i="41"/>
  <c r="L1318" i="41" s="1"/>
  <c r="K1916" i="41"/>
  <c r="L1916" i="41" s="1"/>
  <c r="K1490" i="41"/>
  <c r="L1490" i="41" s="1"/>
  <c r="K733" i="41"/>
  <c r="L733" i="41" s="1"/>
  <c r="K1911" i="41"/>
  <c r="L1911" i="41" s="1"/>
  <c r="K1503" i="41"/>
  <c r="L1503" i="41" s="1"/>
  <c r="K1534" i="41"/>
  <c r="L1534" i="41" s="1"/>
  <c r="K1653" i="41"/>
  <c r="L1653" i="41" s="1"/>
  <c r="K1739" i="41"/>
  <c r="L1739" i="41" s="1"/>
  <c r="K1449" i="41"/>
  <c r="L1449" i="41" s="1"/>
  <c r="K883" i="41"/>
  <c r="L883" i="41" s="1"/>
  <c r="K2064" i="41"/>
  <c r="L2064" i="41" s="1"/>
  <c r="K1728" i="41"/>
  <c r="L1728" i="41" s="1"/>
  <c r="K1640" i="41"/>
  <c r="L1640" i="41" s="1"/>
  <c r="K1388" i="41"/>
  <c r="L1388" i="41" s="1"/>
  <c r="K472" i="41"/>
  <c r="L472" i="41" s="1"/>
  <c r="K1675" i="41"/>
  <c r="L1675" i="41" s="1"/>
  <c r="K1757" i="41"/>
  <c r="L1757" i="41" s="1"/>
  <c r="K462" i="41"/>
  <c r="L462" i="41" s="1"/>
  <c r="K1481" i="41"/>
  <c r="L1481" i="41" s="1"/>
  <c r="K701" i="41"/>
  <c r="L701" i="41" s="1"/>
  <c r="K494" i="41"/>
  <c r="L494" i="41" s="1"/>
  <c r="K1713" i="41"/>
  <c r="L1713" i="41" s="1"/>
  <c r="K704" i="41"/>
  <c r="L704" i="41" s="1"/>
  <c r="K955" i="41"/>
  <c r="L955" i="41" s="1"/>
  <c r="K1040" i="41"/>
  <c r="L1040" i="41" s="1"/>
  <c r="R5" i="41"/>
  <c r="R6" i="41" s="1"/>
  <c r="R7" i="41" s="1"/>
  <c r="R8" i="41" s="1"/>
  <c r="R9" i="41" s="1"/>
  <c r="R10" i="41" s="1"/>
  <c r="R11" i="41" s="1"/>
  <c r="R12" i="41" s="1"/>
  <c r="R13" i="41" s="1"/>
  <c r="R14" i="41" s="1"/>
  <c r="R15" i="41" s="1"/>
  <c r="R16" i="41" s="1"/>
  <c r="R17" i="41" s="1"/>
  <c r="R18" i="41" s="1"/>
  <c r="R19" i="41" s="1"/>
  <c r="R20" i="41" s="1"/>
  <c r="R21" i="41" s="1"/>
  <c r="R22" i="41" s="1"/>
  <c r="R23" i="41" s="1"/>
  <c r="R24" i="41" s="1"/>
  <c r="R25" i="41" s="1"/>
  <c r="R26" i="41" s="1"/>
  <c r="R27" i="41" s="1"/>
  <c r="R28" i="41" s="1"/>
  <c r="R29" i="41" s="1"/>
  <c r="R30" i="41" s="1"/>
  <c r="R31" i="41" s="1"/>
  <c r="R32" i="41" s="1"/>
  <c r="R33" i="41" s="1"/>
  <c r="R34" i="41" s="1"/>
  <c r="R35" i="41" s="1"/>
  <c r="R36" i="41" s="1"/>
  <c r="R37" i="41" s="1"/>
  <c r="R38" i="41" s="1"/>
  <c r="R39" i="41" s="1"/>
  <c r="R40" i="41" s="1"/>
  <c r="R41" i="41" s="1"/>
  <c r="R42" i="41" s="1"/>
  <c r="R43" i="41" s="1"/>
  <c r="R44" i="41" s="1"/>
  <c r="R45" i="41" s="1"/>
  <c r="R46" i="41" s="1"/>
  <c r="R47" i="41" s="1"/>
  <c r="R48" i="41" s="1"/>
  <c r="R49" i="41" s="1"/>
  <c r="R50" i="41" s="1"/>
  <c r="R51" i="41" s="1"/>
  <c r="R52" i="41" s="1"/>
  <c r="R53" i="41" s="1"/>
  <c r="R54" i="41" s="1"/>
  <c r="R55" i="41" s="1"/>
  <c r="R56" i="41" s="1"/>
  <c r="R57" i="41" s="1"/>
  <c r="R58" i="41" s="1"/>
  <c r="R59" i="41" s="1"/>
  <c r="R60" i="41" s="1"/>
  <c r="R61" i="41" s="1"/>
  <c r="R62" i="41" s="1"/>
  <c r="R63" i="41" s="1"/>
  <c r="R64" i="41" s="1"/>
  <c r="R65" i="41" s="1"/>
  <c r="R66" i="41" s="1"/>
  <c r="R67" i="41" s="1"/>
  <c r="R68" i="41" s="1"/>
  <c r="R69" i="41" s="1"/>
  <c r="R70" i="41" s="1"/>
  <c r="R71" i="41" s="1"/>
  <c r="R72" i="41" s="1"/>
  <c r="R73" i="41" s="1"/>
  <c r="R74" i="41" s="1"/>
  <c r="R75" i="41" s="1"/>
  <c r="R76" i="41" s="1"/>
  <c r="R77" i="41" s="1"/>
  <c r="R78" i="41" s="1"/>
  <c r="R79" i="41" s="1"/>
  <c r="R80" i="41" s="1"/>
  <c r="R81" i="41" s="1"/>
  <c r="R82" i="41" s="1"/>
  <c r="R83" i="41" s="1"/>
  <c r="R84" i="41" s="1"/>
  <c r="R85" i="41" s="1"/>
  <c r="R86" i="41" s="1"/>
  <c r="R87" i="41" s="1"/>
  <c r="R88" i="41" s="1"/>
  <c r="R89" i="41" s="1"/>
  <c r="R90" i="41" s="1"/>
  <c r="R91" i="41" s="1"/>
  <c r="R92" i="41" s="1"/>
  <c r="R93" i="41" s="1"/>
  <c r="R94" i="41" s="1"/>
  <c r="R95" i="41" s="1"/>
  <c r="R96" i="41" s="1"/>
  <c r="R97" i="41" s="1"/>
  <c r="R98" i="41" s="1"/>
  <c r="R99" i="41" s="1"/>
  <c r="R100" i="41" s="1"/>
  <c r="R101" i="41" s="1"/>
  <c r="R102" i="41" s="1"/>
  <c r="R103" i="41" s="1"/>
  <c r="R104" i="41" s="1"/>
  <c r="R105" i="41" s="1"/>
  <c r="R106" i="41" s="1"/>
  <c r="R107" i="41" s="1"/>
  <c r="R108" i="41" s="1"/>
  <c r="R109" i="41" s="1"/>
  <c r="R110" i="41" s="1"/>
  <c r="R111" i="41" s="1"/>
  <c r="R112" i="41" s="1"/>
  <c r="R113" i="41" s="1"/>
  <c r="R114" i="41" s="1"/>
  <c r="R115" i="41" s="1"/>
  <c r="R116" i="41" s="1"/>
  <c r="R117" i="41" s="1"/>
  <c r="R118" i="41" s="1"/>
  <c r="R119" i="41" s="1"/>
  <c r="R120" i="41" s="1"/>
  <c r="R121" i="41" s="1"/>
  <c r="R122" i="41" s="1"/>
  <c r="R123" i="41" s="1"/>
  <c r="R124" i="41" s="1"/>
  <c r="R125" i="41" s="1"/>
  <c r="R126" i="41" s="1"/>
  <c r="R127" i="41" s="1"/>
  <c r="R128" i="41" s="1"/>
  <c r="R129" i="41" s="1"/>
  <c r="R130" i="41" s="1"/>
  <c r="R131" i="41" s="1"/>
  <c r="R132" i="41" s="1"/>
  <c r="R133" i="41" s="1"/>
  <c r="R134" i="41" s="1"/>
  <c r="R135" i="41" s="1"/>
  <c r="R136" i="41" s="1"/>
  <c r="R137" i="41" s="1"/>
  <c r="R138" i="41" s="1"/>
  <c r="R139" i="41" s="1"/>
  <c r="R140" i="41" s="1"/>
  <c r="R141" i="41" s="1"/>
  <c r="R142" i="41" s="1"/>
  <c r="R143" i="41" s="1"/>
  <c r="R144" i="41" s="1"/>
  <c r="R145" i="41" s="1"/>
  <c r="R146" i="41" s="1"/>
  <c r="R147" i="41" s="1"/>
  <c r="R148" i="41" s="1"/>
  <c r="R149" i="41" s="1"/>
  <c r="R150" i="41" s="1"/>
  <c r="R151" i="41" s="1"/>
  <c r="R152" i="41" s="1"/>
  <c r="R153" i="41" s="1"/>
  <c r="R154" i="41" s="1"/>
  <c r="R155" i="41" s="1"/>
  <c r="R156" i="41" s="1"/>
  <c r="R157" i="41" s="1"/>
  <c r="R158" i="41" s="1"/>
  <c r="R159" i="41" s="1"/>
  <c r="R160" i="41" s="1"/>
  <c r="R161" i="41" s="1"/>
  <c r="R162" i="41" s="1"/>
  <c r="R163" i="41" s="1"/>
  <c r="R164" i="41" s="1"/>
  <c r="R165" i="41" s="1"/>
  <c r="R166" i="41" s="1"/>
  <c r="R167" i="41" s="1"/>
  <c r="R168" i="41" s="1"/>
  <c r="R169" i="41" s="1"/>
  <c r="R170" i="41" s="1"/>
  <c r="R171" i="41" s="1"/>
  <c r="R172" i="41" s="1"/>
  <c r="R173" i="41" s="1"/>
  <c r="R174" i="41" s="1"/>
  <c r="R175" i="41" s="1"/>
  <c r="R176" i="41" s="1"/>
  <c r="R177" i="41" s="1"/>
  <c r="R178" i="41" s="1"/>
  <c r="R179" i="41" s="1"/>
  <c r="R180" i="41" s="1"/>
  <c r="R181" i="41" s="1"/>
  <c r="R182" i="41" s="1"/>
  <c r="R183" i="41" s="1"/>
  <c r="R184" i="41" s="1"/>
  <c r="R185" i="41" s="1"/>
  <c r="R186" i="41" s="1"/>
  <c r="R187" i="41" s="1"/>
  <c r="R188" i="41" s="1"/>
  <c r="R189" i="41" s="1"/>
  <c r="R190" i="41" s="1"/>
  <c r="R191" i="41" s="1"/>
  <c r="R192" i="41" s="1"/>
  <c r="R193" i="41" s="1"/>
  <c r="R194" i="41" s="1"/>
  <c r="R195" i="41" s="1"/>
  <c r="R196" i="41" s="1"/>
  <c r="R197" i="41" s="1"/>
  <c r="R198" i="41" s="1"/>
  <c r="R199" i="41" s="1"/>
  <c r="R200" i="41" s="1"/>
  <c r="R201" i="41" s="1"/>
  <c r="R202" i="41" s="1"/>
  <c r="K79" i="41"/>
  <c r="L79" i="41" s="1"/>
  <c r="K774" i="41"/>
  <c r="L774" i="41" s="1"/>
  <c r="K792" i="41"/>
  <c r="L792" i="41" s="1"/>
  <c r="K300" i="41"/>
  <c r="L300" i="41" s="1"/>
  <c r="K558" i="41"/>
  <c r="L558" i="41" s="1"/>
  <c r="K1740" i="41"/>
  <c r="L1740" i="41" s="1"/>
  <c r="K1920" i="41"/>
  <c r="L1920" i="41" s="1"/>
  <c r="K1374" i="41"/>
  <c r="L1374" i="41" s="1"/>
  <c r="K1448" i="41"/>
  <c r="L1448" i="41" s="1"/>
  <c r="K1160" i="41"/>
  <c r="L1160" i="41" s="1"/>
  <c r="K1688" i="41"/>
  <c r="L1688" i="41" s="1"/>
  <c r="K430" i="41"/>
  <c r="L430" i="41" s="1"/>
  <c r="K69" i="41"/>
  <c r="L69" i="41" s="1"/>
  <c r="K977" i="41"/>
  <c r="L977" i="41" s="1"/>
  <c r="K1552" i="41"/>
  <c r="L1552" i="41" s="1"/>
  <c r="K480" i="41"/>
  <c r="L480" i="41" s="1"/>
  <c r="K361" i="41"/>
  <c r="L361" i="41" s="1"/>
  <c r="K41" i="41"/>
  <c r="L41" i="41" s="1"/>
  <c r="K1031" i="41"/>
  <c r="L1031" i="41" s="1"/>
  <c r="K1741" i="41"/>
  <c r="L1741" i="41" s="1"/>
  <c r="K1941" i="41"/>
  <c r="L1941" i="41" s="1"/>
  <c r="K1831" i="41"/>
  <c r="L1831" i="41" s="1"/>
  <c r="K791" i="41"/>
  <c r="L791" i="41" s="1"/>
  <c r="K933" i="41"/>
  <c r="L933" i="41" s="1"/>
  <c r="K308" i="41"/>
  <c r="L308" i="41" s="1"/>
  <c r="K98" i="41"/>
  <c r="L98" i="41" s="1"/>
  <c r="K1206" i="41"/>
  <c r="L1206" i="41" s="1"/>
  <c r="K813" i="41"/>
  <c r="L813" i="41" s="1"/>
  <c r="K342" i="41"/>
  <c r="L342" i="41" s="1"/>
  <c r="K1368" i="41"/>
  <c r="L1368" i="41" s="1"/>
  <c r="K617" i="41"/>
  <c r="L617" i="41" s="1"/>
  <c r="K691" i="41"/>
  <c r="L691" i="41" s="1"/>
  <c r="K1851" i="41"/>
  <c r="L1851" i="41" s="1"/>
  <c r="K1950" i="41"/>
  <c r="L1950" i="41" s="1"/>
  <c r="K1065" i="41"/>
  <c r="L1065" i="41" s="1"/>
  <c r="K1507" i="41"/>
  <c r="L1507" i="41" s="1"/>
  <c r="K1840" i="41"/>
  <c r="L1840" i="41" s="1"/>
  <c r="K419" i="41"/>
  <c r="L419" i="41" s="1"/>
  <c r="K839" i="41"/>
  <c r="L839" i="41" s="1"/>
  <c r="K601" i="41"/>
  <c r="L601" i="41" s="1"/>
  <c r="K457" i="41"/>
  <c r="L457" i="41" s="1"/>
  <c r="K1346" i="41"/>
  <c r="L1346" i="41" s="1"/>
  <c r="K1475" i="41"/>
  <c r="L1475" i="41" s="1"/>
  <c r="K917" i="41"/>
  <c r="L917" i="41" s="1"/>
  <c r="K1961" i="41"/>
  <c r="L1961" i="41" s="1"/>
  <c r="K121" i="41"/>
  <c r="L121" i="41" s="1"/>
  <c r="K1905" i="41"/>
  <c r="L1905" i="41" s="1"/>
  <c r="K1922" i="41"/>
  <c r="L1922" i="41" s="1"/>
  <c r="K1723" i="41"/>
  <c r="L1723" i="41" s="1"/>
  <c r="K45" i="41"/>
  <c r="L45" i="41" s="1"/>
  <c r="K682" i="41"/>
  <c r="L682" i="41" s="1"/>
  <c r="K450" i="41"/>
  <c r="L450" i="41" s="1"/>
  <c r="K1635" i="41"/>
  <c r="L1635" i="41" s="1"/>
  <c r="K1359" i="41"/>
  <c r="L1359" i="41" s="1"/>
  <c r="K2030" i="41"/>
  <c r="L2030" i="41" s="1"/>
  <c r="K150" i="41"/>
  <c r="L150" i="41" s="1"/>
  <c r="K1585" i="41"/>
  <c r="L1585" i="41" s="1"/>
  <c r="K1400" i="41"/>
  <c r="L1400" i="41" s="1"/>
  <c r="K2089" i="41"/>
  <c r="L2089" i="41" s="1"/>
  <c r="K1461" i="41"/>
  <c r="L1461" i="41" s="1"/>
  <c r="K1447" i="41"/>
  <c r="L1447" i="41" s="1"/>
  <c r="K1241" i="41"/>
  <c r="L1241" i="41" s="1"/>
  <c r="K1727" i="41"/>
  <c r="L1727" i="41" s="1"/>
  <c r="K900" i="41"/>
  <c r="L900" i="41" s="1"/>
  <c r="K2018" i="41"/>
  <c r="L2018" i="41" s="1"/>
  <c r="K786" i="41"/>
  <c r="L786" i="41" s="1"/>
  <c r="K1450" i="41"/>
  <c r="L1450" i="41" s="1"/>
  <c r="K1015" i="41"/>
  <c r="L1015" i="41" s="1"/>
  <c r="K1043" i="41"/>
  <c r="L1043" i="41" s="1"/>
  <c r="K1086" i="41"/>
  <c r="L1086" i="41" s="1"/>
  <c r="K1861" i="41"/>
  <c r="L1861" i="41" s="1"/>
  <c r="K42" i="41"/>
  <c r="L42" i="41" s="1"/>
  <c r="K844" i="41"/>
  <c r="L844" i="41" s="1"/>
  <c r="K1812" i="41"/>
  <c r="L1812" i="41" s="1"/>
  <c r="K944" i="41"/>
  <c r="L944" i="41" s="1"/>
  <c r="K949" i="41"/>
  <c r="L949" i="41" s="1"/>
  <c r="K1283" i="41"/>
  <c r="L1283" i="41" s="1"/>
  <c r="K92" i="41"/>
  <c r="L92" i="41" s="1"/>
  <c r="K1985" i="41"/>
  <c r="L1985" i="41" s="1"/>
  <c r="K226" i="41"/>
  <c r="L226" i="41" s="1"/>
  <c r="K1205" i="41"/>
  <c r="L1205" i="41" s="1"/>
  <c r="K1605" i="41"/>
  <c r="L1605" i="41" s="1"/>
  <c r="K1810" i="41"/>
  <c r="L1810" i="41" s="1"/>
  <c r="K647" i="41"/>
  <c r="L647" i="41" s="1"/>
  <c r="K1519" i="41"/>
  <c r="L1519" i="41" s="1"/>
  <c r="K590" i="41"/>
  <c r="L590" i="41" s="1"/>
  <c r="K2102" i="41"/>
  <c r="L2102" i="41" s="1"/>
  <c r="K1789" i="41"/>
  <c r="L1789" i="41" s="1"/>
  <c r="K135" i="41"/>
  <c r="L135" i="41" s="1"/>
  <c r="K1012" i="41"/>
  <c r="L1012" i="41" s="1"/>
  <c r="K1745" i="41"/>
  <c r="L1745" i="41" s="1"/>
  <c r="K316" i="41"/>
  <c r="L316" i="41" s="1"/>
  <c r="K1426" i="41"/>
  <c r="L1426" i="41" s="1"/>
  <c r="K2023" i="41"/>
  <c r="L2023" i="41" s="1"/>
  <c r="K1011" i="41"/>
  <c r="L1011" i="41" s="1"/>
  <c r="K75" i="41"/>
  <c r="L75" i="41" s="1"/>
  <c r="K769" i="41"/>
  <c r="L769" i="41" s="1"/>
  <c r="K1257" i="41"/>
  <c r="L1257" i="41" s="1"/>
  <c r="K1596" i="41"/>
  <c r="L1596" i="41" s="1"/>
  <c r="K860" i="41"/>
  <c r="L860" i="41" s="1"/>
  <c r="K1303" i="41"/>
  <c r="L1303" i="41" s="1"/>
  <c r="K1056" i="41"/>
  <c r="L1056" i="41" s="1"/>
  <c r="K1811" i="41"/>
  <c r="L1811" i="41" s="1"/>
  <c r="K1407" i="41"/>
  <c r="L1407" i="41" s="1"/>
  <c r="K609" i="41"/>
  <c r="L609" i="41" s="1"/>
  <c r="K1219" i="41"/>
  <c r="L1219" i="41" s="1"/>
  <c r="K1026" i="41"/>
  <c r="L1026" i="41" s="1"/>
  <c r="K1383" i="41"/>
  <c r="L1383" i="41" s="1"/>
  <c r="K365" i="41"/>
  <c r="L365" i="41" s="1"/>
  <c r="K275" i="41"/>
  <c r="L275" i="41" s="1"/>
  <c r="K1646" i="41"/>
  <c r="L1646" i="41" s="1"/>
  <c r="K1414" i="41"/>
  <c r="L1414" i="41" s="1"/>
  <c r="K1874" i="41"/>
  <c r="L1874" i="41" s="1"/>
  <c r="K455" i="41"/>
  <c r="L455" i="41" s="1"/>
  <c r="K2026" i="41"/>
  <c r="L2026" i="41" s="1"/>
  <c r="K1977" i="41"/>
  <c r="L1977" i="41" s="1"/>
  <c r="K1477" i="41"/>
  <c r="L1477" i="41" s="1"/>
  <c r="K1142" i="41"/>
  <c r="L1142" i="41" s="1"/>
  <c r="K1924" i="41"/>
  <c r="L1924" i="41" s="1"/>
  <c r="K1127" i="41"/>
  <c r="L1127" i="41" s="1"/>
  <c r="K937" i="41"/>
  <c r="L937" i="41" s="1"/>
  <c r="K940" i="41"/>
  <c r="L940" i="41" s="1"/>
  <c r="K527" i="41"/>
  <c r="L527" i="41" s="1"/>
  <c r="K238" i="41"/>
  <c r="L238" i="41" s="1"/>
  <c r="K1621" i="41"/>
  <c r="L1621" i="41" s="1"/>
  <c r="K1990" i="41"/>
  <c r="L1990" i="41" s="1"/>
  <c r="K1074" i="41"/>
  <c r="L1074" i="41" s="1"/>
  <c r="K44" i="41"/>
  <c r="L44" i="41" s="1"/>
  <c r="K1397" i="41"/>
  <c r="L1397" i="41" s="1"/>
  <c r="K1290" i="41"/>
  <c r="L1290" i="41" s="1"/>
  <c r="K995" i="41"/>
  <c r="L995" i="41" s="1"/>
  <c r="K2097" i="41"/>
  <c r="L2097" i="41" s="1"/>
  <c r="K2027" i="41"/>
  <c r="L2027" i="41" s="1"/>
  <c r="K1001" i="41"/>
  <c r="L1001" i="41" s="1"/>
  <c r="K1243" i="41"/>
  <c r="L1243" i="41" s="1"/>
  <c r="K770" i="41"/>
  <c r="L770" i="41" s="1"/>
  <c r="K753" i="41"/>
  <c r="L753" i="41" s="1"/>
  <c r="K665" i="41"/>
  <c r="L665" i="41" s="1"/>
  <c r="K408" i="41"/>
  <c r="L408" i="41" s="1"/>
  <c r="K574" i="41"/>
  <c r="L574" i="41" s="1"/>
  <c r="K10" i="41"/>
  <c r="L10" i="41" s="1"/>
  <c r="K678" i="41"/>
  <c r="L678" i="41" s="1"/>
  <c r="K1084" i="41"/>
  <c r="L1084" i="41" s="1"/>
  <c r="K1528" i="41"/>
  <c r="L1528" i="41" s="1"/>
  <c r="K1752" i="41"/>
  <c r="L1752" i="41" s="1"/>
  <c r="K994" i="41"/>
  <c r="L994" i="41" s="1"/>
  <c r="K981" i="41"/>
  <c r="L981" i="41" s="1"/>
  <c r="K460" i="41"/>
  <c r="L460" i="41" s="1"/>
  <c r="K583" i="41"/>
  <c r="L583" i="41" s="1"/>
  <c r="K1765" i="41"/>
  <c r="L1765" i="41" s="1"/>
  <c r="K2087" i="41"/>
  <c r="L2087" i="41" s="1"/>
  <c r="K756" i="41"/>
  <c r="L756" i="41" s="1"/>
  <c r="K784" i="41"/>
  <c r="L784" i="41" s="1"/>
  <c r="K67" i="41"/>
  <c r="L67" i="41" s="1"/>
  <c r="K1212" i="41"/>
  <c r="L1212" i="41" s="1"/>
  <c r="K1430" i="41"/>
  <c r="L1430" i="41" s="1"/>
  <c r="K1625" i="41"/>
  <c r="L1625" i="41" s="1"/>
  <c r="K50" i="41"/>
  <c r="L50" i="41" s="1"/>
  <c r="K836" i="41"/>
  <c r="L836" i="41" s="1"/>
  <c r="K1028" i="41"/>
  <c r="L1028" i="41" s="1"/>
  <c r="K1858" i="41"/>
  <c r="L1858" i="41" s="1"/>
  <c r="K1420" i="41"/>
  <c r="L1420" i="41" s="1"/>
  <c r="K404" i="41"/>
  <c r="L404" i="41" s="1"/>
  <c r="K1413" i="41"/>
  <c r="L1413" i="41" s="1"/>
  <c r="K1768" i="41"/>
  <c r="L1768" i="41" s="1"/>
  <c r="K344" i="41"/>
  <c r="L344" i="41" s="1"/>
  <c r="K1425" i="41"/>
  <c r="L1425" i="41" s="1"/>
  <c r="K1828" i="41"/>
  <c r="L1828" i="41" s="1"/>
  <c r="K818" i="41"/>
  <c r="L818" i="41" s="1"/>
  <c r="K654" i="41"/>
  <c r="L654" i="41" s="1"/>
  <c r="K1058" i="41"/>
  <c r="L1058" i="41" s="1"/>
  <c r="K2077" i="41"/>
  <c r="L2077" i="41" s="1"/>
  <c r="K1288" i="41"/>
  <c r="L1288" i="41" s="1"/>
  <c r="K1233" i="41"/>
  <c r="L1233" i="41" s="1"/>
  <c r="K938" i="41"/>
  <c r="L938" i="41" s="1"/>
  <c r="K1732" i="41"/>
  <c r="L1732" i="41" s="1"/>
  <c r="K1914" i="41"/>
  <c r="L1914" i="41" s="1"/>
  <c r="K1488" i="41"/>
  <c r="L1488" i="41" s="1"/>
  <c r="K1764" i="41"/>
  <c r="L1764" i="41" s="1"/>
  <c r="K847" i="41"/>
  <c r="L847" i="41" s="1"/>
  <c r="K432" i="41"/>
  <c r="L432" i="41" s="1"/>
  <c r="K210" i="41"/>
  <c r="L210" i="41" s="1"/>
  <c r="K880" i="41"/>
  <c r="L880" i="41" s="1"/>
  <c r="K884" i="41"/>
  <c r="L884" i="41" s="1"/>
  <c r="K1474" i="41"/>
  <c r="L1474" i="41" s="1"/>
  <c r="K2090" i="41"/>
  <c r="L2090" i="41" s="1"/>
  <c r="K1457" i="41"/>
  <c r="L1457" i="41" s="1"/>
  <c r="K947" i="41"/>
  <c r="L947" i="41" s="1"/>
  <c r="K291" i="41"/>
  <c r="L291" i="41" s="1"/>
  <c r="K1575" i="41"/>
  <c r="L1575" i="41" s="1"/>
  <c r="K693" i="41"/>
  <c r="L693" i="41" s="1"/>
  <c r="K65" i="41"/>
  <c r="L65" i="41" s="1"/>
  <c r="K205" i="41"/>
  <c r="L205" i="41" s="1"/>
  <c r="K1644" i="41"/>
  <c r="L1644" i="41" s="1"/>
  <c r="K459" i="41"/>
  <c r="L459" i="41" s="1"/>
  <c r="K255" i="41"/>
  <c r="L255" i="41" s="1"/>
  <c r="K1627" i="41"/>
  <c r="L1627" i="41" s="1"/>
  <c r="K1180" i="41"/>
  <c r="L1180" i="41" s="1"/>
  <c r="K1355" i="41"/>
  <c r="L1355" i="41" s="1"/>
  <c r="K1250" i="41"/>
  <c r="L1250" i="41" s="1"/>
  <c r="K412" i="41"/>
  <c r="L412" i="41" s="1"/>
  <c r="K379" i="41"/>
  <c r="L379" i="41" s="1"/>
  <c r="K1085" i="41"/>
  <c r="L1085" i="41" s="1"/>
  <c r="K370" i="41"/>
  <c r="L370" i="41" s="1"/>
  <c r="K1092" i="41"/>
  <c r="L1092" i="41" s="1"/>
  <c r="K1248" i="41"/>
  <c r="L1248" i="41" s="1"/>
  <c r="K485" i="41"/>
  <c r="L485" i="41" s="1"/>
  <c r="K1832" i="41"/>
  <c r="L1832" i="41" s="1"/>
  <c r="K1069" i="41"/>
  <c r="L1069" i="41" s="1"/>
  <c r="K2093" i="41"/>
  <c r="L2093" i="41" s="1"/>
  <c r="K1531" i="41"/>
  <c r="L1531" i="41" s="1"/>
  <c r="K577" i="41"/>
  <c r="L577" i="41" s="1"/>
  <c r="K1077" i="41"/>
  <c r="L1077" i="41" s="1"/>
  <c r="K1470" i="41"/>
  <c r="L1470" i="41" s="1"/>
  <c r="K925" i="41"/>
  <c r="L925" i="41" s="1"/>
  <c r="K240" i="41"/>
  <c r="L240" i="41" s="1"/>
  <c r="K892" i="41"/>
  <c r="L892" i="41" s="1"/>
  <c r="K1867" i="41"/>
  <c r="L1867" i="41" s="1"/>
  <c r="K1188" i="41"/>
  <c r="L1188" i="41" s="1"/>
  <c r="K1387" i="41"/>
  <c r="L1387" i="41" s="1"/>
  <c r="K1270" i="41"/>
  <c r="L1270" i="41" s="1"/>
  <c r="K328" i="41"/>
  <c r="L328" i="41" s="1"/>
  <c r="K502" i="41"/>
  <c r="L502" i="41" s="1"/>
  <c r="K1729" i="41"/>
  <c r="L1729" i="41" s="1"/>
  <c r="K1113" i="41"/>
  <c r="L1113" i="41" s="1"/>
  <c r="K1965" i="41"/>
  <c r="L1965" i="41" s="1"/>
  <c r="K711" i="41"/>
  <c r="L711" i="41" s="1"/>
  <c r="K520" i="41"/>
  <c r="L520" i="41" s="1"/>
  <c r="K1749" i="41"/>
  <c r="L1749" i="41" s="1"/>
  <c r="K237" i="41"/>
  <c r="L237" i="41" s="1"/>
  <c r="K229" i="41"/>
  <c r="L229" i="41" s="1"/>
  <c r="K1722" i="41"/>
  <c r="L1722" i="41" s="1"/>
  <c r="K1182" i="41"/>
  <c r="L1182" i="41" s="1"/>
  <c r="K1821" i="41"/>
  <c r="L1821" i="41" s="1"/>
  <c r="K1568" i="41"/>
  <c r="L1568" i="41" s="1"/>
  <c r="K143" i="41"/>
  <c r="L143" i="41" s="1"/>
  <c r="K287" i="41"/>
  <c r="L287" i="41" s="1"/>
  <c r="K35" i="41"/>
  <c r="L35" i="41" s="1"/>
  <c r="K1345" i="41"/>
  <c r="L1345" i="41" s="1"/>
  <c r="K2059" i="41"/>
  <c r="L2059" i="41" s="1"/>
  <c r="K1813" i="41"/>
  <c r="L1813" i="41" s="1"/>
  <c r="K428" i="41"/>
  <c r="L428" i="41" s="1"/>
  <c r="K1323" i="41"/>
  <c r="L1323" i="41" s="1"/>
  <c r="K1356" i="41"/>
  <c r="L1356" i="41" s="1"/>
  <c r="K1099" i="41"/>
  <c r="L1099" i="41" s="1"/>
  <c r="K1992" i="41"/>
  <c r="L1992" i="41" s="1"/>
  <c r="K1019" i="41"/>
  <c r="L1019" i="41" s="1"/>
  <c r="K1174" i="41"/>
  <c r="L1174" i="41" s="1"/>
  <c r="K980" i="41"/>
  <c r="L980" i="41" s="1"/>
  <c r="K1341" i="41"/>
  <c r="L1341" i="41" s="1"/>
  <c r="K631" i="41"/>
  <c r="L631" i="41" s="1"/>
  <c r="K1844" i="41"/>
  <c r="L1844" i="41" s="1"/>
  <c r="K1796" i="41"/>
  <c r="L1796" i="41" s="1"/>
  <c r="K1921" i="41"/>
  <c r="L1921" i="41" s="1"/>
  <c r="K974" i="41"/>
  <c r="L974" i="41" s="1"/>
  <c r="K323" i="41"/>
  <c r="L323" i="41" s="1"/>
  <c r="K57" i="41"/>
  <c r="L57" i="41" s="1"/>
  <c r="K1128" i="41"/>
  <c r="L1128" i="41" s="1"/>
  <c r="K1670" i="41"/>
  <c r="L1670" i="41" s="1"/>
  <c r="K2034" i="41"/>
  <c r="L2034" i="41" s="1"/>
  <c r="K317" i="41"/>
  <c r="L317" i="41" s="1"/>
  <c r="K1255" i="41"/>
  <c r="L1255" i="41" s="1"/>
  <c r="K1730" i="41"/>
  <c r="L1730" i="41" s="1"/>
  <c r="K1943" i="41"/>
  <c r="L1943" i="41" s="1"/>
  <c r="K320" i="41"/>
  <c r="L320" i="41" s="1"/>
  <c r="K453" i="41"/>
  <c r="L453" i="41" s="1"/>
  <c r="K803" i="41"/>
  <c r="L803" i="41" s="1"/>
  <c r="K1315" i="41"/>
  <c r="L1315" i="41" s="1"/>
  <c r="K1959" i="41"/>
  <c r="L1959" i="41" s="1"/>
  <c r="K2091" i="41"/>
  <c r="L2091" i="41" s="1"/>
  <c r="K437" i="41"/>
  <c r="L437" i="41" s="1"/>
  <c r="K360" i="41"/>
  <c r="L360" i="41" s="1"/>
  <c r="K171" i="41"/>
  <c r="L171" i="41" s="1"/>
  <c r="K1967" i="41"/>
  <c r="L1967" i="41" s="1"/>
  <c r="K515" i="41"/>
  <c r="L515" i="41" s="1"/>
  <c r="K1063" i="41"/>
  <c r="L1063" i="41" s="1"/>
  <c r="K1659" i="41"/>
  <c r="L1659" i="41" s="1"/>
  <c r="K364" i="41"/>
  <c r="L364" i="41" s="1"/>
  <c r="K932" i="41"/>
  <c r="L932" i="41" s="1"/>
  <c r="K1123" i="41"/>
  <c r="L1123" i="41" s="1"/>
  <c r="K1227" i="41"/>
  <c r="L1227" i="41" s="1"/>
  <c r="K148" i="41"/>
  <c r="L148" i="41" s="1"/>
  <c r="K1364" i="41"/>
  <c r="L1364" i="41" s="1"/>
  <c r="K1672" i="41"/>
  <c r="L1672" i="41" s="1"/>
  <c r="K1542" i="41"/>
  <c r="L1542" i="41" s="1"/>
  <c r="K196" i="41"/>
  <c r="L196" i="41" s="1"/>
  <c r="K1803" i="41"/>
  <c r="L1803" i="41" s="1"/>
  <c r="K1418" i="41"/>
  <c r="L1418" i="41" s="1"/>
  <c r="K49" i="41"/>
  <c r="L49" i="41" s="1"/>
  <c r="K354" i="41"/>
  <c r="L354" i="41" s="1"/>
  <c r="K1700" i="41"/>
  <c r="L1700" i="41" s="1"/>
  <c r="K1363" i="41"/>
  <c r="L1363" i="41" s="1"/>
  <c r="X5" i="41"/>
  <c r="X6" i="41" s="1"/>
  <c r="X7" i="41" s="1"/>
  <c r="X8" i="41" s="1"/>
  <c r="X9" i="41" s="1"/>
  <c r="X10" i="41" s="1"/>
  <c r="X11" i="41" s="1"/>
  <c r="X12" i="41" s="1"/>
  <c r="X13" i="41" s="1"/>
  <c r="X14" i="41" s="1"/>
  <c r="X15" i="41" s="1"/>
  <c r="X16" i="41" s="1"/>
  <c r="X17" i="41" s="1"/>
  <c r="X18" i="41" s="1"/>
  <c r="X19" i="41" s="1"/>
  <c r="X20" i="41" s="1"/>
  <c r="X21" i="41" s="1"/>
  <c r="X22" i="41" s="1"/>
  <c r="X23" i="41" s="1"/>
  <c r="X24" i="41" s="1"/>
  <c r="X25" i="41" s="1"/>
  <c r="X26" i="41" s="1"/>
  <c r="X27" i="41" s="1"/>
  <c r="X28" i="41" s="1"/>
  <c r="X29" i="41" s="1"/>
  <c r="X30" i="41" s="1"/>
  <c r="X31" i="41" s="1"/>
  <c r="X32" i="41" s="1"/>
  <c r="X33" i="41" s="1"/>
  <c r="X34" i="41" s="1"/>
  <c r="X35" i="41" s="1"/>
  <c r="X36" i="41" s="1"/>
  <c r="X37" i="41" s="1"/>
  <c r="X38" i="41" s="1"/>
  <c r="X39" i="41" s="1"/>
  <c r="X40" i="41" s="1"/>
  <c r="X41" i="41" s="1"/>
  <c r="X42" i="41" s="1"/>
  <c r="X43" i="41" s="1"/>
  <c r="X44" i="41" s="1"/>
  <c r="X45" i="41" s="1"/>
  <c r="X46" i="41" s="1"/>
  <c r="X47" i="41" s="1"/>
  <c r="X48" i="41" s="1"/>
  <c r="X49" i="41" s="1"/>
  <c r="X50" i="41" s="1"/>
  <c r="X51" i="41" s="1"/>
  <c r="X52" i="41" s="1"/>
  <c r="X53" i="41" s="1"/>
  <c r="X54" i="41" s="1"/>
  <c r="X55" i="41" s="1"/>
  <c r="X56" i="41" s="1"/>
  <c r="X57" i="41" s="1"/>
  <c r="X58" i="41" s="1"/>
  <c r="X59" i="41" s="1"/>
  <c r="X60" i="41" s="1"/>
  <c r="X61" i="41" s="1"/>
  <c r="X62" i="41" s="1"/>
  <c r="X63" i="41" s="1"/>
  <c r="X64" i="41" s="1"/>
  <c r="X65" i="41" s="1"/>
  <c r="X66" i="41" s="1"/>
  <c r="X67" i="41" s="1"/>
  <c r="X68" i="41" s="1"/>
  <c r="X69" i="41" s="1"/>
  <c r="X70" i="41" s="1"/>
  <c r="X71" i="41" s="1"/>
  <c r="X72" i="41" s="1"/>
  <c r="X73" i="41" s="1"/>
  <c r="X74" i="41" s="1"/>
  <c r="X75" i="41" s="1"/>
  <c r="X76" i="41" s="1"/>
  <c r="X77" i="41" s="1"/>
  <c r="X78" i="41" s="1"/>
  <c r="X79" i="41" s="1"/>
  <c r="X80" i="41" s="1"/>
  <c r="X81" i="41" s="1"/>
  <c r="X82" i="41" s="1"/>
  <c r="X83" i="41" s="1"/>
  <c r="X84" i="41" s="1"/>
  <c r="X85" i="41" s="1"/>
  <c r="X86" i="41" s="1"/>
  <c r="X87" i="41" s="1"/>
  <c r="X88" i="41" s="1"/>
  <c r="X89" i="41" s="1"/>
  <c r="X90" i="41" s="1"/>
  <c r="X91" i="41" s="1"/>
  <c r="X92" i="41" s="1"/>
  <c r="X93" i="41" s="1"/>
  <c r="X94" i="41" s="1"/>
  <c r="X95" i="41" s="1"/>
  <c r="X96" i="41" s="1"/>
  <c r="X97" i="41" s="1"/>
  <c r="X98" i="41" s="1"/>
  <c r="X99" i="41" s="1"/>
  <c r="X100" i="41" s="1"/>
  <c r="X101" i="41" s="1"/>
  <c r="X102" i="41" s="1"/>
  <c r="X103" i="41" s="1"/>
  <c r="X104" i="41" s="1"/>
  <c r="X105" i="41" s="1"/>
  <c r="X106" i="41" s="1"/>
  <c r="X107" i="41" s="1"/>
  <c r="X108" i="41" s="1"/>
  <c r="X109" i="41" s="1"/>
  <c r="X110" i="41" s="1"/>
  <c r="X111" i="41" s="1"/>
  <c r="X112" i="41" s="1"/>
  <c r="X113" i="41" s="1"/>
  <c r="X114" i="41" s="1"/>
  <c r="X115" i="41" s="1"/>
  <c r="X116" i="41" s="1"/>
  <c r="X117" i="41" s="1"/>
  <c r="X118" i="41" s="1"/>
  <c r="X119" i="41" s="1"/>
  <c r="X120" i="41" s="1"/>
  <c r="X121" i="41" s="1"/>
  <c r="X122" i="41" s="1"/>
  <c r="X123" i="41" s="1"/>
  <c r="X124" i="41" s="1"/>
  <c r="X125" i="41" s="1"/>
  <c r="X126" i="41" s="1"/>
  <c r="X127" i="41" s="1"/>
  <c r="X128" i="41" s="1"/>
  <c r="X129" i="41" s="1"/>
  <c r="X130" i="41" s="1"/>
  <c r="X131" i="41" s="1"/>
  <c r="X132" i="41" s="1"/>
  <c r="X133" i="41" s="1"/>
  <c r="X134" i="41" s="1"/>
  <c r="X135" i="41" s="1"/>
  <c r="X136" i="41" s="1"/>
  <c r="X137" i="41" s="1"/>
  <c r="X138" i="41" s="1"/>
  <c r="X139" i="41" s="1"/>
  <c r="X140" i="41" s="1"/>
  <c r="X141" i="41" s="1"/>
  <c r="X142" i="41" s="1"/>
  <c r="X143" i="41" s="1"/>
  <c r="X144" i="41" s="1"/>
  <c r="X145" i="41" s="1"/>
  <c r="X146" i="41" s="1"/>
  <c r="X147" i="41" s="1"/>
  <c r="X148" i="41" s="1"/>
  <c r="X149" i="41" s="1"/>
  <c r="X150" i="41" s="1"/>
  <c r="X151" i="41" s="1"/>
  <c r="X152" i="41" s="1"/>
  <c r="X153" i="41" s="1"/>
  <c r="X154" i="41" s="1"/>
  <c r="X155" i="41" s="1"/>
  <c r="X156" i="41" s="1"/>
  <c r="X157" i="41" s="1"/>
  <c r="X158" i="41" s="1"/>
  <c r="X159" i="41" s="1"/>
  <c r="X160" i="41" s="1"/>
  <c r="X161" i="41" s="1"/>
  <c r="X162" i="41" s="1"/>
  <c r="X163" i="41" s="1"/>
  <c r="X164" i="41" s="1"/>
  <c r="X165" i="41" s="1"/>
  <c r="X166" i="41" s="1"/>
  <c r="X167" i="41" s="1"/>
  <c r="X168" i="41" s="1"/>
  <c r="X169" i="41" s="1"/>
  <c r="X170" i="41" s="1"/>
  <c r="X171" i="41" s="1"/>
  <c r="X172" i="41" s="1"/>
  <c r="X173" i="41" s="1"/>
  <c r="X174" i="41" s="1"/>
  <c r="X175" i="41" s="1"/>
  <c r="X176" i="41" s="1"/>
  <c r="X177" i="41" s="1"/>
  <c r="X178" i="41" s="1"/>
  <c r="X179" i="41" s="1"/>
  <c r="X180" i="41" s="1"/>
  <c r="X181" i="41" s="1"/>
  <c r="X182" i="41" s="1"/>
  <c r="X183" i="41" s="1"/>
  <c r="X184" i="41" s="1"/>
  <c r="X185" i="41" s="1"/>
  <c r="X186" i="41" s="1"/>
  <c r="X187" i="41" s="1"/>
  <c r="X188" i="41" s="1"/>
  <c r="X189" i="41" s="1"/>
  <c r="X190" i="41" s="1"/>
  <c r="X191" i="41" s="1"/>
  <c r="X192" i="41" s="1"/>
  <c r="X193" i="41" s="1"/>
  <c r="X194" i="41" s="1"/>
  <c r="X195" i="41" s="1"/>
  <c r="X196" i="41" s="1"/>
  <c r="X197" i="41" s="1"/>
  <c r="X198" i="41" s="1"/>
  <c r="X199" i="41" s="1"/>
  <c r="X200" i="41" s="1"/>
  <c r="X201" i="41" s="1"/>
  <c r="X202" i="41" s="1"/>
  <c r="K1702" i="41"/>
  <c r="L1702" i="41" s="1"/>
  <c r="K140" i="41"/>
  <c r="L140" i="41" s="1"/>
  <c r="K1685" i="41"/>
  <c r="L1685" i="41" s="1"/>
  <c r="K159" i="41"/>
  <c r="L159" i="41" s="1"/>
  <c r="K227" i="41"/>
  <c r="L227" i="41" s="1"/>
  <c r="K414" i="41"/>
  <c r="L414" i="41" s="1"/>
  <c r="K1666" i="41"/>
  <c r="L1666" i="41" s="1"/>
  <c r="K377" i="41"/>
  <c r="L377" i="41" s="1"/>
  <c r="K1342" i="41"/>
  <c r="L1342" i="41" s="1"/>
  <c r="K1022" i="41"/>
  <c r="L1022" i="41" s="1"/>
  <c r="K221" i="41"/>
  <c r="L221" i="41" s="1"/>
  <c r="K152" i="41"/>
  <c r="L152" i="41" s="1"/>
  <c r="K1308" i="41"/>
  <c r="L1308" i="41" s="1"/>
  <c r="K1276" i="41"/>
  <c r="L1276" i="41" s="1"/>
  <c r="K666" i="41"/>
  <c r="L666" i="41" s="1"/>
  <c r="K2058" i="41"/>
  <c r="L2058" i="41" s="1"/>
  <c r="K1532" i="41"/>
  <c r="L1532" i="41" s="1"/>
  <c r="K635" i="41"/>
  <c r="L635" i="41" s="1"/>
  <c r="K422" i="41"/>
  <c r="L422" i="41" s="1"/>
  <c r="K1742" i="41"/>
  <c r="L1742" i="41" s="1"/>
  <c r="K144" i="41"/>
  <c r="L144" i="41" s="1"/>
  <c r="K1512" i="41"/>
  <c r="L1512" i="41" s="1"/>
  <c r="K713" i="41"/>
  <c r="L713" i="41" s="1"/>
  <c r="K1196" i="41"/>
  <c r="L1196" i="41" s="1"/>
  <c r="K2019" i="41"/>
  <c r="L2019" i="41" s="1"/>
  <c r="K433" i="41"/>
  <c r="L433" i="41" s="1"/>
  <c r="K1246" i="41"/>
  <c r="L1246" i="41" s="1"/>
  <c r="K1143" i="41"/>
  <c r="L1143" i="41" s="1"/>
  <c r="K806" i="41"/>
  <c r="L806" i="41" s="1"/>
  <c r="K1293" i="41"/>
  <c r="L1293" i="41" s="1"/>
  <c r="K225" i="41"/>
  <c r="L225" i="41" s="1"/>
  <c r="K1126" i="41"/>
  <c r="L1126" i="41" s="1"/>
  <c r="K1656" i="41"/>
  <c r="L1656" i="41" s="1"/>
  <c r="K657" i="41"/>
  <c r="L657" i="41" s="1"/>
  <c r="K816" i="41"/>
  <c r="L816" i="41" s="1"/>
  <c r="K170" i="41"/>
  <c r="L170" i="41" s="1"/>
  <c r="K1638" i="41"/>
  <c r="L1638" i="41" s="1"/>
  <c r="K1191" i="41"/>
  <c r="L1191" i="41" s="1"/>
  <c r="K1981" i="41"/>
  <c r="L1981" i="41" s="1"/>
  <c r="K939" i="41"/>
  <c r="L939" i="41" s="1"/>
  <c r="K1701" i="41"/>
  <c r="L1701" i="41" s="1"/>
  <c r="K972" i="41"/>
  <c r="L972" i="41" s="1"/>
  <c r="K19" i="41"/>
  <c r="L19" i="41" s="1"/>
  <c r="K1595" i="41"/>
  <c r="L1595" i="41" s="1"/>
  <c r="K1564" i="41"/>
  <c r="L1564" i="41" s="1"/>
  <c r="K1041" i="41"/>
  <c r="L1041" i="41" s="1"/>
  <c r="K241" i="41"/>
  <c r="L241" i="41" s="1"/>
  <c r="K1715" i="41"/>
  <c r="L1715" i="41" s="1"/>
  <c r="K615" i="41"/>
  <c r="L615" i="41" s="1"/>
  <c r="K197" i="41"/>
  <c r="L197" i="41" s="1"/>
  <c r="K1991" i="41"/>
  <c r="L1991" i="41" s="1"/>
  <c r="K1530" i="41"/>
  <c r="L1530" i="41" s="1"/>
  <c r="K189" i="41"/>
  <c r="L189" i="41" s="1"/>
  <c r="K465" i="41"/>
  <c r="L465" i="41" s="1"/>
  <c r="K167" i="41"/>
  <c r="L167" i="41" s="1"/>
  <c r="K1023" i="41"/>
  <c r="L1023" i="41" s="1"/>
  <c r="K452" i="41"/>
  <c r="L452" i="41" s="1"/>
  <c r="K865" i="41"/>
  <c r="L865" i="41" s="1"/>
  <c r="K475" i="41"/>
  <c r="L475" i="41" s="1"/>
  <c r="K1155" i="41"/>
  <c r="L1155" i="41" s="1"/>
  <c r="T5" i="41"/>
  <c r="T6" i="41" s="1"/>
  <c r="T7" i="41" s="1"/>
  <c r="T8" i="41" s="1"/>
  <c r="T9" i="41" s="1"/>
  <c r="T10" i="41" s="1"/>
  <c r="T11" i="41" s="1"/>
  <c r="T12" i="41" s="1"/>
  <c r="T13" i="41" s="1"/>
  <c r="T14" i="41" s="1"/>
  <c r="T15" i="41" s="1"/>
  <c r="T16" i="41" s="1"/>
  <c r="T17" i="41" s="1"/>
  <c r="T18" i="41" s="1"/>
  <c r="T19" i="41" s="1"/>
  <c r="T20" i="41" s="1"/>
  <c r="T21" i="41" s="1"/>
  <c r="T22" i="41" s="1"/>
  <c r="T23" i="41" s="1"/>
  <c r="T24" i="41" s="1"/>
  <c r="T25" i="41" s="1"/>
  <c r="T26" i="41" s="1"/>
  <c r="T27" i="41" s="1"/>
  <c r="T28" i="41" s="1"/>
  <c r="T29" i="41" s="1"/>
  <c r="T30" i="41" s="1"/>
  <c r="T31" i="41" s="1"/>
  <c r="T32" i="41" s="1"/>
  <c r="T33" i="41" s="1"/>
  <c r="T34" i="41" s="1"/>
  <c r="T35" i="41" s="1"/>
  <c r="T36" i="41" s="1"/>
  <c r="T37" i="41" s="1"/>
  <c r="T38" i="41" s="1"/>
  <c r="T39" i="41" s="1"/>
  <c r="T40" i="41" s="1"/>
  <c r="T41" i="41" s="1"/>
  <c r="T42" i="41" s="1"/>
  <c r="T43" i="41" s="1"/>
  <c r="T44" i="41" s="1"/>
  <c r="T45" i="41" s="1"/>
  <c r="T46" i="41" s="1"/>
  <c r="T47" i="41" s="1"/>
  <c r="T48" i="41" s="1"/>
  <c r="T49" i="41" s="1"/>
  <c r="T50" i="41" s="1"/>
  <c r="T51" i="41" s="1"/>
  <c r="T52" i="41" s="1"/>
  <c r="T53" i="41" s="1"/>
  <c r="T54" i="41" s="1"/>
  <c r="T55" i="41" s="1"/>
  <c r="T56" i="41" s="1"/>
  <c r="T57" i="41" s="1"/>
  <c r="T58" i="41" s="1"/>
  <c r="T59" i="41" s="1"/>
  <c r="T60" i="41" s="1"/>
  <c r="T61" i="41" s="1"/>
  <c r="T62" i="41" s="1"/>
  <c r="T63" i="41" s="1"/>
  <c r="T64" i="41" s="1"/>
  <c r="T65" i="41" s="1"/>
  <c r="T66" i="41" s="1"/>
  <c r="T67" i="41" s="1"/>
  <c r="T68" i="41" s="1"/>
  <c r="T69" i="41" s="1"/>
  <c r="T70" i="41" s="1"/>
  <c r="T71" i="41" s="1"/>
  <c r="T72" i="41" s="1"/>
  <c r="T73" i="41" s="1"/>
  <c r="T74" i="41" s="1"/>
  <c r="T75" i="41" s="1"/>
  <c r="T76" i="41" s="1"/>
  <c r="T77" i="41" s="1"/>
  <c r="T78" i="41" s="1"/>
  <c r="T79" i="41" s="1"/>
  <c r="T80" i="41" s="1"/>
  <c r="T81" i="41" s="1"/>
  <c r="T82" i="41" s="1"/>
  <c r="T83" i="41" s="1"/>
  <c r="T84" i="41" s="1"/>
  <c r="T85" i="41" s="1"/>
  <c r="T86" i="41" s="1"/>
  <c r="T87" i="41" s="1"/>
  <c r="T88" i="41" s="1"/>
  <c r="T89" i="41" s="1"/>
  <c r="T90" i="41" s="1"/>
  <c r="T91" i="41" s="1"/>
  <c r="T92" i="41" s="1"/>
  <c r="T93" i="41" s="1"/>
  <c r="T94" i="41" s="1"/>
  <c r="T95" i="41" s="1"/>
  <c r="T96" i="41" s="1"/>
  <c r="T97" i="41" s="1"/>
  <c r="T98" i="41" s="1"/>
  <c r="T99" i="41" s="1"/>
  <c r="T100" i="41" s="1"/>
  <c r="T101" i="41" s="1"/>
  <c r="T102" i="41" s="1"/>
  <c r="T103" i="41" s="1"/>
  <c r="T104" i="41" s="1"/>
  <c r="T105" i="41" s="1"/>
  <c r="T106" i="41" s="1"/>
  <c r="T107" i="41" s="1"/>
  <c r="T108" i="41" s="1"/>
  <c r="T109" i="41" s="1"/>
  <c r="T110" i="41" s="1"/>
  <c r="T111" i="41" s="1"/>
  <c r="T112" i="41" s="1"/>
  <c r="T113" i="41" s="1"/>
  <c r="T114" i="41" s="1"/>
  <c r="T115" i="41" s="1"/>
  <c r="T116" i="41" s="1"/>
  <c r="T117" i="41" s="1"/>
  <c r="T118" i="41" s="1"/>
  <c r="T119" i="41" s="1"/>
  <c r="T120" i="41" s="1"/>
  <c r="T121" i="41" s="1"/>
  <c r="T122" i="41" s="1"/>
  <c r="T123" i="41" s="1"/>
  <c r="T124" i="41" s="1"/>
  <c r="T125" i="41" s="1"/>
  <c r="T126" i="41" s="1"/>
  <c r="T127" i="41" s="1"/>
  <c r="T128" i="41" s="1"/>
  <c r="T129" i="41" s="1"/>
  <c r="T130" i="41" s="1"/>
  <c r="T131" i="41" s="1"/>
  <c r="T132" i="41" s="1"/>
  <c r="T133" i="41" s="1"/>
  <c r="T134" i="41" s="1"/>
  <c r="T135" i="41" s="1"/>
  <c r="T136" i="41" s="1"/>
  <c r="T137" i="41" s="1"/>
  <c r="T138" i="41" s="1"/>
  <c r="T139" i="41" s="1"/>
  <c r="T140" i="41" s="1"/>
  <c r="T141" i="41" s="1"/>
  <c r="T142" i="41" s="1"/>
  <c r="T143" i="41" s="1"/>
  <c r="T144" i="41" s="1"/>
  <c r="T145" i="41" s="1"/>
  <c r="T146" i="41" s="1"/>
  <c r="T147" i="41" s="1"/>
  <c r="T148" i="41" s="1"/>
  <c r="T149" i="41" s="1"/>
  <c r="T150" i="41" s="1"/>
  <c r="T151" i="41" s="1"/>
  <c r="T152" i="41" s="1"/>
  <c r="T153" i="41" s="1"/>
  <c r="T154" i="41" s="1"/>
  <c r="T155" i="41" s="1"/>
  <c r="T156" i="41" s="1"/>
  <c r="T157" i="41" s="1"/>
  <c r="T158" i="41" s="1"/>
  <c r="T159" i="41" s="1"/>
  <c r="T160" i="41" s="1"/>
  <c r="T161" i="41" s="1"/>
  <c r="T162" i="41" s="1"/>
  <c r="T163" i="41" s="1"/>
  <c r="T164" i="41" s="1"/>
  <c r="T165" i="41" s="1"/>
  <c r="T166" i="41" s="1"/>
  <c r="T167" i="41" s="1"/>
  <c r="T168" i="41" s="1"/>
  <c r="T169" i="41" s="1"/>
  <c r="T170" i="41" s="1"/>
  <c r="T171" i="41" s="1"/>
  <c r="T172" i="41" s="1"/>
  <c r="T173" i="41" s="1"/>
  <c r="T174" i="41" s="1"/>
  <c r="T175" i="41" s="1"/>
  <c r="T176" i="41" s="1"/>
  <c r="T177" i="41" s="1"/>
  <c r="T178" i="41" s="1"/>
  <c r="T179" i="41" s="1"/>
  <c r="T180" i="41" s="1"/>
  <c r="T181" i="41" s="1"/>
  <c r="T182" i="41" s="1"/>
  <c r="T183" i="41" s="1"/>
  <c r="T184" i="41" s="1"/>
  <c r="T185" i="41" s="1"/>
  <c r="T186" i="41" s="1"/>
  <c r="T187" i="41" s="1"/>
  <c r="T188" i="41" s="1"/>
  <c r="T189" i="41" s="1"/>
  <c r="T190" i="41" s="1"/>
  <c r="T191" i="41" s="1"/>
  <c r="T192" i="41" s="1"/>
  <c r="T193" i="41" s="1"/>
  <c r="T194" i="41" s="1"/>
  <c r="T195" i="41" s="1"/>
  <c r="T196" i="41" s="1"/>
  <c r="T197" i="41" s="1"/>
  <c r="T198" i="41" s="1"/>
  <c r="T199" i="41" s="1"/>
  <c r="T200" i="41" s="1"/>
  <c r="T201" i="41" s="1"/>
  <c r="T202" i="41" s="1"/>
  <c r="K1597" i="41"/>
  <c r="L1597" i="41" s="1"/>
  <c r="K1360" i="41"/>
  <c r="L1360" i="41" s="1"/>
  <c r="K2037" i="41"/>
  <c r="L2037" i="41" s="1"/>
  <c r="K14" i="41"/>
  <c r="L14" i="41" s="1"/>
  <c r="K1104" i="41"/>
  <c r="L1104" i="41" s="1"/>
  <c r="K1055" i="41"/>
  <c r="L1055" i="41" s="1"/>
  <c r="K1271" i="41"/>
  <c r="L1271" i="41" s="1"/>
  <c r="K2044" i="41"/>
  <c r="L2044" i="41" s="1"/>
  <c r="K1983" i="41"/>
  <c r="L1983" i="41" s="1"/>
  <c r="K2060" i="41"/>
  <c r="L2060" i="41" s="1"/>
  <c r="K978" i="41"/>
  <c r="L978" i="41" s="1"/>
  <c r="K1032" i="41"/>
  <c r="L1032" i="41" s="1"/>
  <c r="K941" i="41"/>
  <c r="L941" i="41" s="1"/>
  <c r="K1641" i="41"/>
  <c r="L1641" i="41" s="1"/>
  <c r="K1603" i="41"/>
  <c r="L1603" i="41" s="1"/>
  <c r="K367" i="41"/>
  <c r="L367" i="41" s="1"/>
  <c r="K1285" i="41"/>
  <c r="L1285" i="41" s="1"/>
  <c r="K151" i="41"/>
  <c r="L151" i="41" s="1"/>
  <c r="K261" i="41"/>
  <c r="L261" i="41" s="1"/>
  <c r="K1366" i="41"/>
  <c r="L1366" i="41" s="1"/>
  <c r="K468" i="41"/>
  <c r="L468" i="41" s="1"/>
  <c r="K1336" i="41"/>
  <c r="L1336" i="41" s="1"/>
  <c r="K331" i="41"/>
  <c r="L331" i="41" s="1"/>
  <c r="K1097" i="41"/>
  <c r="L1097" i="41" s="1"/>
  <c r="K722" i="41"/>
  <c r="L722" i="41" s="1"/>
  <c r="K1013" i="41"/>
  <c r="L1013" i="41" s="1"/>
  <c r="K266" i="41"/>
  <c r="L266" i="41" s="1"/>
  <c r="K322" i="41"/>
  <c r="L322" i="41" s="1"/>
  <c r="K1395" i="41"/>
  <c r="L1395" i="41" s="1"/>
  <c r="K1324" i="41"/>
  <c r="L1324" i="41" s="1"/>
  <c r="K1895" i="41"/>
  <c r="L1895" i="41" s="1"/>
  <c r="K1471" i="41"/>
  <c r="L1471" i="41" s="1"/>
  <c r="K602" i="41"/>
  <c r="L602" i="41" s="1"/>
  <c r="K1712" i="41"/>
  <c r="L1712" i="41" s="1"/>
  <c r="K55" i="41"/>
  <c r="L55" i="41" s="1"/>
  <c r="K1436" i="41"/>
  <c r="L1436" i="41" s="1"/>
  <c r="K142" i="41"/>
  <c r="L142" i="41" s="1"/>
  <c r="K2061" i="41"/>
  <c r="L2061" i="41" s="1"/>
  <c r="K1098" i="41"/>
  <c r="L1098" i="41" s="1"/>
  <c r="K155" i="41"/>
  <c r="L155" i="41" s="1"/>
  <c r="K1804" i="41"/>
  <c r="L1804" i="41" s="1"/>
  <c r="K172" i="41"/>
  <c r="L172" i="41" s="1"/>
  <c r="K658" i="41"/>
  <c r="L658" i="41" s="1"/>
  <c r="K926" i="41"/>
  <c r="L926" i="41" s="1"/>
  <c r="K76" i="41"/>
  <c r="L76" i="41" s="1"/>
  <c r="K1003" i="41"/>
  <c r="L1003" i="41" s="1"/>
  <c r="K77" i="41"/>
  <c r="L77" i="41" s="1"/>
  <c r="K2080" i="41"/>
  <c r="L2080" i="41" s="1"/>
  <c r="K809" i="41"/>
  <c r="L809" i="41" s="1"/>
  <c r="K1059" i="41"/>
  <c r="L1059" i="41" s="1"/>
  <c r="K1091" i="41"/>
  <c r="L1091" i="41" s="1"/>
  <c r="K936" i="41"/>
  <c r="L936" i="41" s="1"/>
  <c r="K2047" i="41"/>
  <c r="L2047" i="41" s="1"/>
  <c r="K1210" i="41"/>
  <c r="L1210" i="41" s="1"/>
  <c r="K1081" i="41"/>
  <c r="L1081" i="41" s="1"/>
  <c r="K388" i="41"/>
  <c r="L388" i="41" s="1"/>
  <c r="K2006" i="41"/>
  <c r="L2006" i="41" s="1"/>
  <c r="K653" i="41"/>
  <c r="L653" i="41" s="1"/>
  <c r="K185" i="41"/>
  <c r="L185" i="41" s="1"/>
  <c r="K1761" i="41"/>
  <c r="L1761" i="41" s="1"/>
  <c r="K1610" i="41"/>
  <c r="L1610" i="41" s="1"/>
  <c r="K1209" i="41"/>
  <c r="L1209" i="41" s="1"/>
  <c r="K1586" i="41"/>
  <c r="L1586" i="41" s="1"/>
  <c r="K74" i="41"/>
  <c r="L74" i="41" s="1"/>
  <c r="K619" i="41"/>
  <c r="L619" i="41" s="1"/>
  <c r="K168" i="41"/>
  <c r="L168" i="41" s="1"/>
  <c r="K2035" i="41"/>
  <c r="L2035" i="41" s="1"/>
  <c r="K1225" i="41"/>
  <c r="L1225" i="41" s="1"/>
  <c r="K805" i="41"/>
  <c r="L805" i="41" s="1"/>
  <c r="K1435" i="41"/>
  <c r="L1435" i="41" s="1"/>
  <c r="K1105" i="41"/>
  <c r="L1105" i="41" s="1"/>
  <c r="K533" i="41"/>
  <c r="L533" i="41" s="1"/>
  <c r="K2052" i="41"/>
  <c r="L2052" i="41" s="1"/>
  <c r="K501" i="41"/>
  <c r="L501" i="41" s="1"/>
  <c r="K2084" i="41"/>
  <c r="L2084" i="41" s="1"/>
  <c r="K2099" i="41"/>
  <c r="L2099" i="41" s="1"/>
  <c r="K1565" i="41"/>
  <c r="L1565" i="41" s="1"/>
  <c r="K1553" i="41"/>
  <c r="L1553" i="41" s="1"/>
  <c r="K1061" i="41"/>
  <c r="L1061" i="41" s="1"/>
  <c r="K513" i="41"/>
  <c r="L513" i="41" s="1"/>
  <c r="K1900" i="41"/>
  <c r="L1900" i="41" s="1"/>
  <c r="K1100" i="41"/>
  <c r="L1100" i="41" s="1"/>
  <c r="K398" i="41"/>
  <c r="L398" i="41" s="1"/>
  <c r="K898" i="41"/>
  <c r="L898" i="41" s="1"/>
  <c r="K1958" i="41"/>
  <c r="L1958" i="41" s="1"/>
  <c r="K650" i="41"/>
  <c r="L650" i="41" s="1"/>
  <c r="K783" i="41"/>
  <c r="L783" i="41" s="1"/>
  <c r="K1602" i="41"/>
  <c r="L1602" i="41" s="1"/>
  <c r="K2039" i="41"/>
  <c r="L2039" i="41" s="1"/>
  <c r="K911" i="41"/>
  <c r="L911" i="41" s="1"/>
  <c r="K139" i="41"/>
  <c r="L139" i="41" s="1"/>
  <c r="K486" i="41"/>
  <c r="L486" i="41" s="1"/>
  <c r="K683" i="41"/>
  <c r="L683" i="41" s="1"/>
  <c r="K1073" i="41"/>
  <c r="L1073" i="41" s="1"/>
  <c r="K1707" i="41"/>
  <c r="L1707" i="41" s="1"/>
  <c r="K889" i="41"/>
  <c r="L889" i="41" s="1"/>
  <c r="K1017" i="41"/>
  <c r="L1017" i="41" s="1"/>
  <c r="K1570" i="41"/>
  <c r="L1570" i="41" s="1"/>
  <c r="K37" i="41"/>
  <c r="L37" i="41" s="1"/>
  <c r="K1072" i="41"/>
  <c r="L1072" i="41" s="1"/>
  <c r="K1497" i="41"/>
  <c r="L1497" i="41" s="1"/>
  <c r="K1484" i="41"/>
  <c r="L1484" i="41" s="1"/>
  <c r="K2009" i="41"/>
  <c r="L2009" i="41" s="1"/>
  <c r="K1647" i="41"/>
  <c r="L1647" i="41" s="1"/>
  <c r="K2054" i="41"/>
  <c r="L2054" i="41" s="1"/>
  <c r="K113" i="41"/>
  <c r="L113" i="41" s="1"/>
  <c r="K744" i="41"/>
  <c r="L744" i="41" s="1"/>
  <c r="K1626" i="41"/>
  <c r="L1626" i="41" s="1"/>
  <c r="K1786" i="41"/>
  <c r="L1786" i="41" s="1"/>
  <c r="K1547" i="41"/>
  <c r="L1547" i="41" s="1"/>
  <c r="K292" i="41"/>
  <c r="L292" i="41" s="1"/>
  <c r="K1630" i="41"/>
  <c r="L1630" i="41" s="1"/>
  <c r="K1004" i="41"/>
  <c r="L1004" i="41" s="1"/>
  <c r="K2046" i="41"/>
  <c r="L2046" i="41" s="1"/>
  <c r="K1569" i="41"/>
  <c r="L1569" i="41" s="1"/>
  <c r="K834" i="41"/>
  <c r="L834" i="41" s="1"/>
  <c r="K301" i="41"/>
  <c r="L301" i="41" s="1"/>
  <c r="K1114" i="41"/>
  <c r="L1114" i="41" s="1"/>
  <c r="K252" i="41"/>
  <c r="L252" i="41" s="1"/>
  <c r="K211" i="41"/>
  <c r="L211" i="41" s="1"/>
  <c r="K620" i="41"/>
  <c r="L620" i="41" s="1"/>
  <c r="K1775" i="41"/>
  <c r="L1775" i="41" s="1"/>
  <c r="K1651" i="41"/>
  <c r="L1651" i="41" s="1"/>
  <c r="K1607" i="41"/>
  <c r="L1607" i="41" s="1"/>
  <c r="K1678" i="41"/>
  <c r="L1678" i="41" s="1"/>
  <c r="K1177" i="41"/>
  <c r="L1177" i="41" s="1"/>
  <c r="K745" i="41"/>
  <c r="L745" i="41" s="1"/>
  <c r="K1240" i="41"/>
  <c r="L1240" i="41" s="1"/>
  <c r="K1496" i="41"/>
  <c r="L1496" i="41" s="1"/>
  <c r="K929" i="41"/>
  <c r="L929" i="41" s="1"/>
  <c r="K1067" i="41"/>
  <c r="L1067" i="41" s="1"/>
  <c r="K378" i="41"/>
  <c r="L378" i="41" s="1"/>
  <c r="K1147" i="41"/>
  <c r="L1147" i="41" s="1"/>
  <c r="K254" i="41"/>
  <c r="L254" i="41" s="1"/>
  <c r="K1504" i="41"/>
  <c r="L1504" i="41" s="1"/>
  <c r="K1577" i="41"/>
  <c r="L1577" i="41" s="1"/>
  <c r="K1622" i="41"/>
  <c r="L1622" i="41" s="1"/>
  <c r="K2050" i="41"/>
  <c r="L2050" i="41" s="1"/>
  <c r="K863" i="41"/>
  <c r="L863" i="41" s="1"/>
  <c r="K81" i="41"/>
  <c r="L81" i="41" s="1"/>
  <c r="K1997" i="41"/>
  <c r="L1997" i="41" s="1"/>
  <c r="K1609" i="41"/>
  <c r="L1609" i="41" s="1"/>
  <c r="K1312" i="41"/>
  <c r="L1312" i="41" s="1"/>
  <c r="K730" i="41"/>
  <c r="L730" i="41" s="1"/>
  <c r="K1655" i="41"/>
  <c r="L1655" i="41" s="1"/>
  <c r="K1396" i="41"/>
  <c r="L1396" i="41" s="1"/>
  <c r="K1555" i="41"/>
  <c r="L1555" i="41" s="1"/>
  <c r="K294" i="41"/>
  <c r="L294" i="41" s="1"/>
  <c r="K1195" i="41"/>
  <c r="L1195" i="41" s="1"/>
  <c r="K822" i="41"/>
  <c r="L822" i="41" s="1"/>
  <c r="K1300" i="41"/>
  <c r="L1300" i="41" s="1"/>
  <c r="K1917" i="41"/>
  <c r="L1917" i="41" s="1"/>
  <c r="K1409" i="41"/>
  <c r="L1409" i="41" s="1"/>
  <c r="K1365" i="41"/>
  <c r="L1365" i="41" s="1"/>
  <c r="K709" i="41"/>
  <c r="L709" i="41" s="1"/>
  <c r="K697" i="41"/>
  <c r="L697" i="41" s="1"/>
  <c r="K1279" i="41"/>
  <c r="L1279" i="41" s="1"/>
  <c r="K1267" i="41"/>
  <c r="L1267" i="41" s="1"/>
  <c r="K2071" i="41"/>
  <c r="L2071" i="41" s="1"/>
  <c r="K966" i="41"/>
  <c r="L966" i="41" s="1"/>
  <c r="K214" i="41"/>
  <c r="L214" i="41" s="1"/>
  <c r="K614" i="41"/>
  <c r="L614" i="41" s="1"/>
  <c r="K102" i="41"/>
  <c r="L102" i="41" s="1"/>
  <c r="K1620" i="41"/>
  <c r="L1620" i="41" s="1"/>
  <c r="K1797" i="41"/>
  <c r="L1797" i="41" s="1"/>
  <c r="K1951" i="41"/>
  <c r="L1951" i="41" s="1"/>
  <c r="K1199" i="41"/>
  <c r="L1199" i="41" s="1"/>
  <c r="K1960" i="41"/>
  <c r="L1960" i="41" s="1"/>
  <c r="K1214" i="41"/>
  <c r="L1214" i="41" s="1"/>
  <c r="K1307" i="41"/>
  <c r="L1307" i="41" s="1"/>
  <c r="K73" i="41"/>
  <c r="L73" i="41" s="1"/>
  <c r="K334" i="41"/>
  <c r="L334" i="41" s="1"/>
  <c r="K1173" i="41"/>
  <c r="L1173" i="41" s="1"/>
  <c r="K1516" i="41"/>
  <c r="L1516" i="41" s="1"/>
  <c r="K552" i="41"/>
  <c r="L552" i="41" s="1"/>
  <c r="K1178" i="41"/>
  <c r="L1178" i="41" s="1"/>
  <c r="K967" i="41"/>
  <c r="L967" i="41" s="1"/>
  <c r="K1877" i="41"/>
  <c r="L1877" i="41" s="1"/>
  <c r="K1898" i="41"/>
  <c r="L1898" i="41" s="1"/>
  <c r="K765" i="41"/>
  <c r="L765" i="41" s="1"/>
  <c r="K438" i="41"/>
  <c r="L438" i="41" s="1"/>
  <c r="K1972" i="41"/>
  <c r="L1972" i="41" s="1"/>
  <c r="K324" i="41"/>
  <c r="L324" i="41" s="1"/>
  <c r="K1767" i="41"/>
  <c r="L1767" i="41" s="1"/>
  <c r="K305" i="41"/>
  <c r="L305" i="41" s="1"/>
  <c r="K518" i="41"/>
  <c r="L518" i="41" s="1"/>
  <c r="K1795" i="41"/>
  <c r="L1795" i="41" s="1"/>
  <c r="K1658" i="41"/>
  <c r="L1658" i="41" s="1"/>
  <c r="K835" i="41"/>
  <c r="L835" i="41" s="1"/>
  <c r="K1731" i="41"/>
  <c r="L1731" i="41" s="1"/>
  <c r="K525" i="41"/>
  <c r="L525" i="41" s="1"/>
  <c r="K638" i="41"/>
  <c r="L638" i="41" s="1"/>
  <c r="K516" i="41"/>
  <c r="L516" i="41" s="1"/>
  <c r="K1608" i="41"/>
  <c r="L1608" i="41" s="1"/>
  <c r="K1879" i="41"/>
  <c r="L1879" i="41" s="1"/>
  <c r="K2031" i="41"/>
  <c r="L2031" i="41" s="1"/>
  <c r="K482" i="41"/>
  <c r="L482" i="41" s="1"/>
  <c r="K1662" i="41"/>
  <c r="L1662" i="41" s="1"/>
  <c r="K842" i="41"/>
  <c r="L842" i="41" s="1"/>
  <c r="K184" i="41"/>
  <c r="L184" i="41" s="1"/>
  <c r="K1309" i="41"/>
  <c r="L1309" i="41" s="1"/>
  <c r="K119" i="41"/>
  <c r="L119" i="41" s="1"/>
  <c r="K521" i="41"/>
  <c r="L521" i="41" s="1"/>
  <c r="K999" i="41"/>
  <c r="L999" i="41" s="1"/>
  <c r="K425" i="41"/>
  <c r="L425" i="41" s="1"/>
  <c r="K971" i="41"/>
  <c r="L971" i="41" s="1"/>
  <c r="K664" i="41"/>
  <c r="L664" i="41" s="1"/>
  <c r="K222" i="41"/>
  <c r="L222" i="41" s="1"/>
  <c r="K755" i="41"/>
  <c r="L755" i="41" s="1"/>
  <c r="K1216" i="41"/>
  <c r="L1216" i="41" s="1"/>
  <c r="K761" i="41"/>
  <c r="L761" i="41" s="1"/>
  <c r="K851" i="41"/>
  <c r="L851" i="41" s="1"/>
  <c r="K1254" i="41"/>
  <c r="L1254" i="41" s="1"/>
  <c r="K1357" i="41"/>
  <c r="L1357" i="41" s="1"/>
  <c r="K1239" i="41"/>
  <c r="L1239" i="41" s="1"/>
  <c r="K1282" i="41"/>
  <c r="L1282" i="41" s="1"/>
  <c r="K490" i="41"/>
  <c r="L490" i="41" s="1"/>
  <c r="K2067" i="41"/>
  <c r="L2067" i="41" s="1"/>
  <c r="K478" i="41"/>
  <c r="L478" i="41" s="1"/>
  <c r="K175" i="41"/>
  <c r="L175" i="41" s="1"/>
  <c r="K1724" i="41"/>
  <c r="L1724" i="41" s="1"/>
  <c r="K886" i="41"/>
  <c r="L886" i="41" s="1"/>
  <c r="K1974" i="41"/>
  <c r="L1974" i="41" s="1"/>
  <c r="K124" i="41"/>
  <c r="L124" i="41" s="1"/>
  <c r="K1200" i="41"/>
  <c r="L1200" i="41" s="1"/>
  <c r="K879" i="41"/>
  <c r="L879" i="41" s="1"/>
  <c r="K1716" i="41"/>
  <c r="L1716" i="41" s="1"/>
  <c r="K100" i="41"/>
  <c r="L100" i="41" s="1"/>
  <c r="K1432" i="41"/>
  <c r="L1432" i="41" s="1"/>
  <c r="K1527" i="41"/>
  <c r="L1527" i="41" s="1"/>
  <c r="K346" i="41"/>
  <c r="L346" i="41" s="1"/>
  <c r="K680" i="41"/>
  <c r="L680" i="41" s="1"/>
  <c r="K1518" i="41"/>
  <c r="L1518" i="41" s="1"/>
  <c r="K47" i="41"/>
  <c r="L47" i="41" s="1"/>
  <c r="K1249" i="41"/>
  <c r="L1249" i="41" s="1"/>
  <c r="K467" i="41"/>
  <c r="L467" i="41" s="1"/>
  <c r="K582" i="41"/>
  <c r="L582" i="41" s="1"/>
  <c r="K1393" i="41"/>
  <c r="L1393" i="41" s="1"/>
  <c r="K1175" i="41"/>
  <c r="L1175" i="41" s="1"/>
  <c r="K481" i="41"/>
  <c r="L481" i="41" s="1"/>
  <c r="K1839" i="41"/>
  <c r="L1839" i="41" s="1"/>
  <c r="K212" i="41"/>
  <c r="L212" i="41" s="1"/>
  <c r="K1493" i="41"/>
  <c r="L1493" i="41" s="1"/>
  <c r="K1661" i="41"/>
  <c r="L1661" i="41" s="1"/>
  <c r="K1645" i="41"/>
  <c r="L1645" i="41" s="1"/>
  <c r="K924" i="41"/>
  <c r="L924" i="41" s="1"/>
  <c r="K1781" i="41"/>
  <c r="L1781" i="41" s="1"/>
  <c r="K178" i="41"/>
  <c r="L178" i="41" s="1"/>
  <c r="K7" i="41"/>
  <c r="L7" i="41" s="1"/>
  <c r="K1378" i="41"/>
  <c r="L1378" i="41" s="1"/>
  <c r="K1304" i="41"/>
  <c r="K1606" i="41"/>
  <c r="L1606" i="41" s="1"/>
  <c r="K1089" i="41"/>
  <c r="L1089" i="41" s="1"/>
  <c r="K1820" i="41"/>
  <c r="L1820" i="41" s="1"/>
  <c r="K987" i="41"/>
  <c r="L987" i="41" s="1"/>
  <c r="K1830" i="41"/>
  <c r="L1830" i="41" s="1"/>
  <c r="K725" i="41"/>
  <c r="L725" i="41" s="1"/>
  <c r="K348" i="41"/>
  <c r="L348" i="41" s="1"/>
  <c r="K384" i="41"/>
  <c r="L384" i="41" s="1"/>
  <c r="K1434" i="41"/>
  <c r="L1434" i="41" s="1"/>
  <c r="K219" i="41"/>
  <c r="L219" i="41" s="1"/>
  <c r="K777" i="41"/>
  <c r="L777" i="41" s="1"/>
  <c r="K1710" i="41"/>
  <c r="L1710" i="41" s="1"/>
  <c r="K613" i="41"/>
  <c r="L613" i="41" s="1"/>
  <c r="K1969" i="41"/>
  <c r="L1969" i="41" s="1"/>
  <c r="K1306" i="41"/>
  <c r="L1306" i="41" s="1"/>
  <c r="K1265" i="41"/>
  <c r="L1265" i="41" s="1"/>
  <c r="K2092" i="41"/>
  <c r="L2092" i="41" s="1"/>
  <c r="K1082" i="41"/>
  <c r="L1082" i="41" s="1"/>
  <c r="K1501" i="41"/>
  <c r="L1501" i="41" s="1"/>
  <c r="K528" i="41"/>
  <c r="L528" i="41" s="1"/>
  <c r="K934" i="41"/>
  <c r="L934" i="41" s="1"/>
  <c r="K1600" i="41"/>
  <c r="L1600" i="41" s="1"/>
  <c r="K1694" i="41"/>
  <c r="L1694" i="41" s="1"/>
  <c r="K1158" i="41"/>
  <c r="L1158" i="41" s="1"/>
  <c r="K2022" i="41"/>
  <c r="L2022" i="41" s="1"/>
  <c r="K1872" i="41"/>
  <c r="L1872" i="41" s="1"/>
  <c r="K1281" i="41"/>
  <c r="L1281" i="41" s="1"/>
  <c r="K946" i="41"/>
  <c r="L946" i="41" s="1"/>
  <c r="K477" i="41"/>
  <c r="L477" i="41" s="1"/>
  <c r="K2010" i="41"/>
  <c r="L2010" i="41" s="1"/>
  <c r="K1197" i="41"/>
  <c r="L1197" i="41" s="1"/>
  <c r="K1970" i="41"/>
  <c r="L1970" i="41" s="1"/>
  <c r="K415" i="41"/>
  <c r="L415" i="41" s="1"/>
  <c r="K461" i="41"/>
  <c r="L461" i="41" s="1"/>
  <c r="K772" i="41"/>
  <c r="L772" i="41" s="1"/>
  <c r="K1152" i="41"/>
  <c r="L1152" i="41" s="1"/>
  <c r="K1234" i="41"/>
  <c r="L1234" i="41" s="1"/>
  <c r="K1455" i="41"/>
  <c r="L1455" i="41" s="1"/>
  <c r="K345" i="41"/>
  <c r="L345" i="41" s="1"/>
  <c r="K1783" i="41"/>
  <c r="L1783" i="41" s="1"/>
  <c r="K1154" i="41"/>
  <c r="L1154" i="41" s="1"/>
  <c r="K1508" i="41"/>
  <c r="L1508" i="41" s="1"/>
  <c r="K1294" i="41"/>
  <c r="L1294" i="41" s="1"/>
  <c r="Q1" i="41"/>
  <c r="K1421" i="41"/>
  <c r="L1421" i="41" s="1"/>
  <c r="K1836" i="41"/>
  <c r="L1836" i="41" s="1"/>
  <c r="K1613" i="41"/>
  <c r="L1613" i="41" s="1"/>
  <c r="K1668" i="41"/>
  <c r="L1668" i="41" s="1"/>
  <c r="K2029" i="41"/>
  <c r="L2029" i="41" s="1"/>
  <c r="K737" i="41"/>
  <c r="L737" i="41" s="1"/>
  <c r="K330" i="41"/>
  <c r="L330" i="41" s="1"/>
  <c r="K923" i="41"/>
  <c r="L923" i="41" s="1"/>
  <c r="K1313" i="41"/>
  <c r="L1313" i="41" s="1"/>
  <c r="K1277" i="41"/>
  <c r="L1277" i="41" s="1"/>
  <c r="K1220" i="41"/>
  <c r="L1220" i="41" s="1"/>
  <c r="K1338" i="41"/>
  <c r="L1338" i="41" s="1"/>
  <c r="K1944" i="41"/>
  <c r="L1944" i="41" s="1"/>
  <c r="K1736" i="41"/>
  <c r="L1736" i="41" s="1"/>
  <c r="K1138" i="41"/>
  <c r="L1138" i="41" s="1"/>
  <c r="K1429" i="41"/>
  <c r="L1429" i="41" s="1"/>
  <c r="K928" i="41"/>
  <c r="L928" i="41" s="1"/>
  <c r="K1458" i="41"/>
  <c r="L1458" i="41" s="1"/>
  <c r="K1469" i="41"/>
  <c r="L1469" i="41" s="1"/>
  <c r="K914" i="41"/>
  <c r="L914" i="41" s="1"/>
  <c r="K2041" i="41"/>
  <c r="L2041" i="41" s="1"/>
  <c r="K1799" i="41"/>
  <c r="L1799" i="41" s="1"/>
  <c r="K436" i="41"/>
  <c r="L436" i="41" s="1"/>
  <c r="K1937" i="41"/>
  <c r="L1937" i="41" s="1"/>
  <c r="K309" i="41"/>
  <c r="L309" i="41" s="1"/>
  <c r="K996" i="41"/>
  <c r="L996" i="41" s="1"/>
  <c r="K1446" i="41"/>
  <c r="L1446" i="41" s="1"/>
  <c r="K1579" i="41"/>
  <c r="L1579" i="41" s="1"/>
  <c r="K405" i="41"/>
  <c r="L405" i="41" s="1"/>
  <c r="K64" i="41"/>
  <c r="L64" i="41" s="1"/>
  <c r="K1392" i="41"/>
  <c r="L1392" i="41" s="1"/>
  <c r="K1228" i="41"/>
  <c r="L1228" i="41" s="1"/>
  <c r="K463" i="41"/>
  <c r="L463" i="41" s="1"/>
  <c r="K1222" i="41"/>
  <c r="L1222" i="41" s="1"/>
  <c r="K1591" i="41"/>
  <c r="L1591" i="41" s="1"/>
  <c r="K571" i="41"/>
  <c r="L571" i="41" s="1"/>
  <c r="K656" i="41"/>
  <c r="L656" i="41" s="1"/>
  <c r="K1567" i="41"/>
  <c r="L1567" i="41" s="1"/>
  <c r="K1801" i="41"/>
  <c r="L1801" i="41" s="1"/>
  <c r="K353" i="41"/>
  <c r="L353" i="41" s="1"/>
  <c r="K1326" i="41"/>
  <c r="L1326" i="41" s="1"/>
  <c r="K1164" i="41"/>
  <c r="L1164" i="41" s="1"/>
  <c r="K173" i="41"/>
  <c r="L173" i="41" s="1"/>
  <c r="K605" i="41"/>
  <c r="L605" i="41" s="1"/>
  <c r="K1007" i="41"/>
  <c r="L1007" i="41" s="1"/>
  <c r="K2082" i="41"/>
  <c r="L2082" i="41" s="1"/>
  <c r="K52" i="41"/>
  <c r="L52" i="41" s="1"/>
  <c r="K796" i="41"/>
  <c r="L796" i="41" s="1"/>
  <c r="K979" i="41"/>
  <c r="L979" i="41" s="1"/>
  <c r="K420" i="41"/>
  <c r="L420" i="41" s="1"/>
  <c r="K1382" i="41"/>
  <c r="L1382" i="41" s="1"/>
  <c r="K1747" i="41"/>
  <c r="L1747" i="41" s="1"/>
  <c r="K793" i="41"/>
  <c r="L793" i="41" s="1"/>
  <c r="K1788" i="41"/>
  <c r="L1788" i="41" s="1"/>
  <c r="K343" i="41"/>
  <c r="L343" i="41" s="1"/>
  <c r="K819" i="41"/>
  <c r="L819" i="41" s="1"/>
  <c r="K684" i="41"/>
  <c r="L684" i="41" s="1"/>
  <c r="K1162" i="41"/>
  <c r="L1162" i="41" s="1"/>
  <c r="K1798" i="41"/>
  <c r="L1798" i="41" s="1"/>
  <c r="K871" i="41"/>
  <c r="L871" i="41" s="1"/>
  <c r="K1549" i="41"/>
  <c r="L1549" i="41" s="1"/>
  <c r="K1405" i="41"/>
  <c r="L1405" i="41" s="1"/>
  <c r="K698" i="41"/>
  <c r="L698" i="41" s="1"/>
  <c r="K1616" i="41"/>
  <c r="L1616" i="41" s="1"/>
  <c r="O13" i="38"/>
  <c r="K4" i="45"/>
  <c r="K7" i="45"/>
  <c r="J7" i="45"/>
  <c r="O38" i="38"/>
  <c r="AD38" i="38"/>
  <c r="O63" i="38"/>
  <c r="AD63" i="38"/>
  <c r="O84" i="38"/>
  <c r="AD84" i="38"/>
  <c r="AC18" i="38"/>
  <c r="AD18" i="38" s="1"/>
  <c r="AD43" i="38"/>
  <c r="O43" i="38"/>
  <c r="AC47" i="38"/>
  <c r="AD47" i="38" s="1"/>
  <c r="C11" i="41"/>
  <c r="C14" i="41" s="1"/>
  <c r="B11" i="41"/>
  <c r="B14" i="41" s="1"/>
  <c r="O7" i="38"/>
  <c r="AD7" i="38"/>
  <c r="I6" i="45"/>
  <c r="I7" i="45"/>
  <c r="T7" i="47"/>
  <c r="O4" i="45"/>
  <c r="O7" i="45"/>
  <c r="O6" i="43"/>
  <c r="T5" i="47"/>
  <c r="I7" i="47"/>
  <c r="N2" i="38"/>
  <c r="T5" i="45"/>
  <c r="O6" i="47"/>
  <c r="O5" i="47"/>
  <c r="T3" i="43"/>
  <c r="O6" i="45"/>
  <c r="N3" i="38"/>
  <c r="I4" i="43"/>
  <c r="I3" i="43"/>
  <c r="O7" i="47"/>
  <c r="T6" i="45"/>
  <c r="I4" i="47"/>
  <c r="I6" i="43"/>
  <c r="T6" i="47"/>
  <c r="N1" i="38"/>
  <c r="T6" i="43"/>
  <c r="T4" i="45"/>
  <c r="O5" i="43"/>
  <c r="I5" i="43"/>
  <c r="O4" i="47"/>
  <c r="T7" i="45"/>
  <c r="T4" i="43"/>
  <c r="I4" i="45"/>
  <c r="O4" i="43"/>
  <c r="O5" i="45"/>
  <c r="I6" i="47"/>
  <c r="T5" i="43"/>
  <c r="O3" i="43"/>
  <c r="T4" i="47"/>
  <c r="I5" i="47"/>
  <c r="I5" i="45"/>
  <c r="M5" i="45" s="1"/>
  <c r="N4" i="38"/>
  <c r="O67" i="38"/>
  <c r="K6" i="47"/>
  <c r="O27" i="38"/>
  <c r="J6" i="45"/>
  <c r="J4" i="47"/>
  <c r="O10" i="38"/>
  <c r="AD60" i="38"/>
  <c r="O60" i="38"/>
  <c r="AC50" i="38"/>
  <c r="AD50" i="38" s="1"/>
  <c r="O77" i="38"/>
  <c r="O52" i="38"/>
  <c r="AC9" i="38"/>
  <c r="AD9" i="38" s="1"/>
  <c r="K4" i="43"/>
  <c r="J5" i="47"/>
  <c r="O96" i="38"/>
  <c r="AD96" i="38"/>
  <c r="AC83" i="38"/>
  <c r="AD83" i="38" s="1"/>
  <c r="O22" i="38"/>
  <c r="AC81" i="38"/>
  <c r="AD81" i="38" s="1"/>
  <c r="AM4" i="43" l="1"/>
  <c r="L8" i="47"/>
  <c r="AG4" i="38"/>
  <c r="L7" i="43"/>
  <c r="M6" i="43"/>
  <c r="M5" i="43"/>
  <c r="M7" i="47"/>
  <c r="M5" i="47"/>
  <c r="K8" i="45"/>
  <c r="M4" i="43"/>
  <c r="Y974" i="13"/>
  <c r="Z974" i="13" s="1"/>
  <c r="AA974" i="13" s="1"/>
  <c r="AB974" i="13" s="1"/>
  <c r="AC974" i="13" s="1"/>
  <c r="R975" i="13"/>
  <c r="P975" i="13"/>
  <c r="U975" i="13"/>
  <c r="S975" i="13"/>
  <c r="X975" i="13"/>
  <c r="W975" i="13"/>
  <c r="AQ976" i="13"/>
  <c r="V975" i="13"/>
  <c r="T975" i="13"/>
  <c r="Q975" i="13"/>
  <c r="Y6" i="45"/>
  <c r="Y4" i="43"/>
  <c r="K7" i="43"/>
  <c r="J7" i="43"/>
  <c r="T8" i="47"/>
  <c r="AA4" i="47" s="1"/>
  <c r="T7" i="43"/>
  <c r="AA6" i="43" s="1"/>
  <c r="Y7" i="45"/>
  <c r="O7" i="43"/>
  <c r="Y3" i="43"/>
  <c r="O8" i="47"/>
  <c r="Y4" i="47"/>
  <c r="M4" i="47"/>
  <c r="I8" i="47"/>
  <c r="Y5" i="47"/>
  <c r="O8" i="45"/>
  <c r="Y4" i="45"/>
  <c r="AG3" i="38"/>
  <c r="Y6" i="47"/>
  <c r="AG1" i="38"/>
  <c r="M6" i="47"/>
  <c r="Y7" i="47"/>
  <c r="M7" i="45"/>
  <c r="Y6" i="43"/>
  <c r="J8" i="47"/>
  <c r="Y5" i="43"/>
  <c r="AG2" i="38"/>
  <c r="Y5" i="45"/>
  <c r="T8" i="45"/>
  <c r="AA8" i="45" s="1"/>
  <c r="M3" i="43"/>
  <c r="I7" i="43"/>
  <c r="M6" i="45"/>
  <c r="O6" i="41"/>
  <c r="N6" i="41"/>
  <c r="M7" i="41"/>
  <c r="I8" i="45"/>
  <c r="M4" i="45"/>
  <c r="K8" i="47"/>
  <c r="J8" i="45"/>
  <c r="AM7" i="43" l="1"/>
  <c r="AM6" i="43"/>
  <c r="AM3" i="43"/>
  <c r="AM2" i="43"/>
  <c r="AM5" i="43"/>
  <c r="Y8" i="47"/>
  <c r="M8" i="45"/>
  <c r="N8" i="45" s="1"/>
  <c r="W976" i="13"/>
  <c r="P976" i="13"/>
  <c r="AQ977" i="13"/>
  <c r="Q976" i="13"/>
  <c r="V976" i="13"/>
  <c r="R976" i="13"/>
  <c r="Y976" i="13" s="1"/>
  <c r="X976" i="13"/>
  <c r="U976" i="13"/>
  <c r="S976" i="13"/>
  <c r="T976" i="13"/>
  <c r="Y975" i="13"/>
  <c r="M7" i="43"/>
  <c r="N7" i="43" s="1"/>
  <c r="AA4" i="45"/>
  <c r="AA7" i="47"/>
  <c r="AA4" i="43"/>
  <c r="AA7" i="43"/>
  <c r="AA6" i="47"/>
  <c r="N7" i="41"/>
  <c r="M8" i="41"/>
  <c r="O7" i="41"/>
  <c r="AA5" i="45"/>
  <c r="N6" i="43"/>
  <c r="AA7" i="45"/>
  <c r="N7" i="45"/>
  <c r="Y7" i="43"/>
  <c r="N6" i="45"/>
  <c r="Y8" i="45"/>
  <c r="N5" i="45"/>
  <c r="AA5" i="47"/>
  <c r="AA8" i="47"/>
  <c r="AA6" i="45"/>
  <c r="N4" i="45"/>
  <c r="AA5" i="43"/>
  <c r="M8" i="47"/>
  <c r="AA3" i="43"/>
  <c r="N5" i="43" l="1"/>
  <c r="Z976" i="13"/>
  <c r="AA976" i="13" s="1"/>
  <c r="AB976" i="13" s="1"/>
  <c r="AC976" i="13" s="1"/>
  <c r="Z975" i="13"/>
  <c r="AA975" i="13" s="1"/>
  <c r="AB975" i="13" s="1"/>
  <c r="AC975" i="13" s="1"/>
  <c r="U977" i="13"/>
  <c r="P977" i="13"/>
  <c r="W977" i="13"/>
  <c r="X977" i="13"/>
  <c r="V977" i="13"/>
  <c r="R977" i="13"/>
  <c r="S977" i="13"/>
  <c r="AQ978" i="13"/>
  <c r="Q977" i="13"/>
  <c r="T977" i="13"/>
  <c r="N4" i="43"/>
  <c r="N3" i="43"/>
  <c r="N8" i="47"/>
  <c r="N5" i="47"/>
  <c r="N7" i="47"/>
  <c r="N4" i="47"/>
  <c r="N8" i="41"/>
  <c r="M9" i="41"/>
  <c r="O8" i="41"/>
  <c r="N6" i="47"/>
  <c r="Y977" i="13" l="1"/>
  <c r="Z977" i="13" s="1"/>
  <c r="AA977" i="13" s="1"/>
  <c r="AB977" i="13" s="1"/>
  <c r="AC977" i="13" s="1"/>
  <c r="W978" i="13"/>
  <c r="U978" i="13"/>
  <c r="P978" i="13"/>
  <c r="V978" i="13"/>
  <c r="S978" i="13"/>
  <c r="T978" i="13"/>
  <c r="X978" i="13"/>
  <c r="Q978" i="13"/>
  <c r="R978" i="13"/>
  <c r="AQ979" i="13"/>
  <c r="O9" i="41"/>
  <c r="M10" i="41"/>
  <c r="N9" i="41"/>
  <c r="V979" i="13" l="1"/>
  <c r="W979" i="13"/>
  <c r="P979" i="13"/>
  <c r="AQ980" i="13"/>
  <c r="X979" i="13"/>
  <c r="U979" i="13"/>
  <c r="Q979" i="13"/>
  <c r="R979" i="13"/>
  <c r="Y979" i="13" s="1"/>
  <c r="Z979" i="13" s="1"/>
  <c r="AA979" i="13" s="1"/>
  <c r="AB979" i="13" s="1"/>
  <c r="AC979" i="13" s="1"/>
  <c r="T979" i="13"/>
  <c r="S979" i="13"/>
  <c r="Y978" i="13"/>
  <c r="N10" i="41"/>
  <c r="O10" i="41"/>
  <c r="M11" i="41"/>
  <c r="Z978" i="13" l="1"/>
  <c r="AA978" i="13" s="1"/>
  <c r="AB978" i="13" s="1"/>
  <c r="AC978" i="13" s="1"/>
  <c r="T980" i="13"/>
  <c r="V980" i="13"/>
  <c r="AQ981" i="13"/>
  <c r="P980" i="13"/>
  <c r="X980" i="13"/>
  <c r="R980" i="13"/>
  <c r="Y980" i="13" s="1"/>
  <c r="U980" i="13"/>
  <c r="S980" i="13"/>
  <c r="W980" i="13"/>
  <c r="Q980" i="13"/>
  <c r="N11" i="41"/>
  <c r="M12" i="41"/>
  <c r="O11" i="41"/>
  <c r="Z980" i="13" l="1"/>
  <c r="AA980" i="13" s="1"/>
  <c r="AB980" i="13" s="1"/>
  <c r="AC980" i="13" s="1"/>
  <c r="T981" i="13"/>
  <c r="R981" i="13"/>
  <c r="U981" i="13"/>
  <c r="P981" i="13"/>
  <c r="X981" i="13"/>
  <c r="W981" i="13"/>
  <c r="Q981" i="13"/>
  <c r="AQ982" i="13"/>
  <c r="V981" i="13"/>
  <c r="S981" i="13"/>
  <c r="O12" i="41"/>
  <c r="M13" i="41"/>
  <c r="N12" i="41"/>
  <c r="Y981" i="13" l="1"/>
  <c r="Z981" i="13" s="1"/>
  <c r="AA981" i="13" s="1"/>
  <c r="AB981" i="13" s="1"/>
  <c r="AC981" i="13" s="1"/>
  <c r="S982" i="13"/>
  <c r="R982" i="13"/>
  <c r="Y982" i="13" s="1"/>
  <c r="AQ983" i="13"/>
  <c r="W982" i="13"/>
  <c r="T982" i="13"/>
  <c r="U982" i="13"/>
  <c r="P982" i="13"/>
  <c r="V982" i="13"/>
  <c r="X982" i="13"/>
  <c r="Q982" i="13"/>
  <c r="N13" i="41"/>
  <c r="M14" i="41"/>
  <c r="O13" i="41"/>
  <c r="R983" i="13" l="1"/>
  <c r="X983" i="13"/>
  <c r="S983" i="13"/>
  <c r="V983" i="13"/>
  <c r="U983" i="13"/>
  <c r="T983" i="13"/>
  <c r="W983" i="13"/>
  <c r="P983" i="13"/>
  <c r="AQ984" i="13"/>
  <c r="Q983" i="13"/>
  <c r="Z982" i="13"/>
  <c r="AA982" i="13" s="1"/>
  <c r="AB982" i="13" s="1"/>
  <c r="AC982" i="13" s="1"/>
  <c r="M15" i="41"/>
  <c r="N14" i="41"/>
  <c r="O14" i="41"/>
  <c r="Q984" i="13" l="1"/>
  <c r="X984" i="13"/>
  <c r="R984" i="13"/>
  <c r="U984" i="13"/>
  <c r="S984" i="13"/>
  <c r="AQ985" i="13"/>
  <c r="T984" i="13"/>
  <c r="V984" i="13"/>
  <c r="W984" i="13"/>
  <c r="P984" i="13"/>
  <c r="Y983" i="13"/>
  <c r="M16" i="41"/>
  <c r="N15" i="41"/>
  <c r="O15" i="41"/>
  <c r="Y984" i="13" l="1"/>
  <c r="Z984" i="13" s="1"/>
  <c r="AA984" i="13" s="1"/>
  <c r="AB984" i="13" s="1"/>
  <c r="AC984" i="13" s="1"/>
  <c r="P985" i="13"/>
  <c r="V985" i="13"/>
  <c r="X985" i="13"/>
  <c r="T985" i="13"/>
  <c r="S985" i="13"/>
  <c r="R985" i="13"/>
  <c r="Y985" i="13" s="1"/>
  <c r="AQ986" i="13"/>
  <c r="U985" i="13"/>
  <c r="Q985" i="13"/>
  <c r="W985" i="13"/>
  <c r="Z983" i="13"/>
  <c r="AA983" i="13" s="1"/>
  <c r="AB983" i="13" s="1"/>
  <c r="AC983" i="13" s="1"/>
  <c r="O16" i="41"/>
  <c r="N16" i="41"/>
  <c r="M17" i="41"/>
  <c r="W986" i="13" l="1"/>
  <c r="S986" i="13"/>
  <c r="P986" i="13"/>
  <c r="V986" i="13"/>
  <c r="X986" i="13"/>
  <c r="U986" i="13"/>
  <c r="R986" i="13"/>
  <c r="Y986" i="13" s="1"/>
  <c r="Q986" i="13"/>
  <c r="T986" i="13"/>
  <c r="AQ987" i="13"/>
  <c r="Z985" i="13"/>
  <c r="AA985" i="13" s="1"/>
  <c r="AB985" i="13" s="1"/>
  <c r="AC985" i="13" s="1"/>
  <c r="N17" i="41"/>
  <c r="O17" i="41"/>
  <c r="M18" i="41"/>
  <c r="Z986" i="13" l="1"/>
  <c r="AA986" i="13" s="1"/>
  <c r="AB986" i="13" s="1"/>
  <c r="AC986" i="13"/>
  <c r="V987" i="13"/>
  <c r="R987" i="13"/>
  <c r="Y987" i="13" s="1"/>
  <c r="U987" i="13"/>
  <c r="P987" i="13"/>
  <c r="X987" i="13"/>
  <c r="Q987" i="13"/>
  <c r="S987" i="13"/>
  <c r="AQ988" i="13"/>
  <c r="T987" i="13"/>
  <c r="W987" i="13"/>
  <c r="O18" i="41"/>
  <c r="N18" i="41"/>
  <c r="M19" i="41"/>
  <c r="Z987" i="13" l="1"/>
  <c r="AA987" i="13" s="1"/>
  <c r="AB987" i="13" s="1"/>
  <c r="AC987" i="13" s="1"/>
  <c r="U988" i="13"/>
  <c r="T988" i="13"/>
  <c r="V988" i="13"/>
  <c r="P988" i="13"/>
  <c r="X988" i="13"/>
  <c r="W988" i="13"/>
  <c r="S988" i="13"/>
  <c r="Q988" i="13"/>
  <c r="R988" i="13"/>
  <c r="O19" i="41"/>
  <c r="M20" i="41"/>
  <c r="N19" i="41"/>
  <c r="Y988" i="13" l="1"/>
  <c r="Z988" i="13" s="1"/>
  <c r="AA988" i="13" s="1"/>
  <c r="AB988" i="13" s="1"/>
  <c r="AC988" i="13" s="1"/>
  <c r="M21" i="41"/>
  <c r="N20" i="41"/>
  <c r="O20" i="41"/>
  <c r="N21" i="41" l="1"/>
  <c r="O21" i="41"/>
  <c r="M22" i="41"/>
  <c r="M23" i="41" l="1"/>
  <c r="O22" i="41"/>
  <c r="N22" i="41"/>
  <c r="N23" i="41" l="1"/>
  <c r="M24" i="41"/>
  <c r="O23" i="41"/>
  <c r="O24" i="41" l="1"/>
  <c r="N24" i="41"/>
  <c r="M25" i="41"/>
  <c r="M26" i="41" l="1"/>
  <c r="N25" i="41"/>
  <c r="O25" i="41"/>
  <c r="O26" i="41" l="1"/>
  <c r="N26" i="41"/>
  <c r="M27" i="41"/>
  <c r="N27" i="41" l="1"/>
  <c r="M28" i="41"/>
  <c r="O27" i="41"/>
  <c r="N28" i="41" l="1"/>
  <c r="O28" i="41"/>
  <c r="M29" i="41"/>
  <c r="O29" i="41" l="1"/>
  <c r="N29" i="41"/>
  <c r="M30" i="41"/>
  <c r="N30" i="41" l="1"/>
  <c r="O30" i="41"/>
  <c r="M31" i="41"/>
  <c r="M32" i="41" l="1"/>
  <c r="O31" i="41"/>
  <c r="N31" i="41"/>
  <c r="O32" i="41" l="1"/>
  <c r="N32" i="41"/>
  <c r="M33" i="41"/>
  <c r="N33" i="41" l="1"/>
  <c r="O33" i="41"/>
  <c r="M34" i="41"/>
  <c r="M35" i="41" l="1"/>
  <c r="O34" i="41"/>
  <c r="N34" i="41"/>
  <c r="N35" i="41" l="1"/>
  <c r="O35" i="41"/>
  <c r="M36" i="41"/>
  <c r="O36" i="41" l="1"/>
  <c r="M37" i="41"/>
  <c r="N36" i="41"/>
  <c r="O37" i="41" l="1"/>
  <c r="M38" i="41"/>
  <c r="N37" i="41"/>
  <c r="N38" i="41" l="1"/>
  <c r="M39" i="41"/>
  <c r="O38" i="41"/>
  <c r="M40" i="41" l="1"/>
  <c r="N39" i="41"/>
  <c r="O39" i="41"/>
  <c r="O40" i="41" l="1"/>
  <c r="N40" i="41"/>
  <c r="M41" i="41"/>
  <c r="M42" i="41" l="1"/>
  <c r="O41" i="41"/>
  <c r="N41" i="41"/>
  <c r="O42" i="41" l="1"/>
  <c r="M43" i="41"/>
  <c r="N42" i="41"/>
  <c r="O43" i="41" l="1"/>
  <c r="M44" i="41"/>
  <c r="N43" i="41"/>
  <c r="O44" i="41" l="1"/>
  <c r="N44" i="41"/>
  <c r="M45" i="41"/>
  <c r="O45" i="41" l="1"/>
  <c r="N45" i="41"/>
  <c r="M46" i="41"/>
  <c r="O46" i="41" l="1"/>
  <c r="N46" i="41"/>
  <c r="M47" i="41"/>
  <c r="O47" i="41" l="1"/>
  <c r="M48" i="41"/>
  <c r="N47" i="41"/>
  <c r="M49" i="41" l="1"/>
  <c r="N48" i="41"/>
  <c r="O48" i="41"/>
  <c r="N49" i="41" l="1"/>
  <c r="M50" i="41"/>
  <c r="O49" i="41"/>
  <c r="N50" i="41" l="1"/>
  <c r="O50" i="41"/>
  <c r="M51" i="41"/>
  <c r="O51" i="41" l="1"/>
  <c r="M52" i="41"/>
  <c r="N51" i="41"/>
  <c r="O52" i="41" l="1"/>
  <c r="N52" i="41"/>
  <c r="M53" i="41"/>
  <c r="O53" i="41" l="1"/>
  <c r="M54" i="41"/>
  <c r="N53" i="41"/>
  <c r="M55" i="41" l="1"/>
  <c r="N54" i="41"/>
  <c r="O54" i="41"/>
  <c r="M56" i="41" l="1"/>
  <c r="O55" i="41"/>
  <c r="N55" i="41"/>
  <c r="N56" i="41" l="1"/>
  <c r="M57" i="41"/>
  <c r="O56" i="41"/>
  <c r="M58" i="41" l="1"/>
  <c r="N57" i="41"/>
  <c r="O57" i="41"/>
  <c r="O58" i="41" l="1"/>
  <c r="M59" i="41"/>
  <c r="N58" i="41"/>
  <c r="N59" i="41" l="1"/>
  <c r="M60" i="41"/>
  <c r="O59" i="41"/>
  <c r="M61" i="41" l="1"/>
  <c r="O60" i="41"/>
  <c r="N60" i="41"/>
  <c r="M62" i="41" l="1"/>
  <c r="N61" i="41"/>
  <c r="O61" i="41"/>
  <c r="M63" i="41" l="1"/>
  <c r="O62" i="41"/>
  <c r="N62" i="41"/>
  <c r="O63" i="41" l="1"/>
  <c r="M64" i="41"/>
  <c r="N63" i="41"/>
  <c r="O64" i="41" l="1"/>
  <c r="N64" i="41"/>
  <c r="M65" i="41"/>
  <c r="N65" i="41" l="1"/>
  <c r="M66" i="41"/>
  <c r="O65" i="41"/>
  <c r="M67" i="41" l="1"/>
  <c r="O66" i="41"/>
  <c r="N66" i="41"/>
  <c r="N67" i="41" l="1"/>
  <c r="M68" i="41"/>
  <c r="O67" i="41"/>
  <c r="O68" i="41" l="1"/>
  <c r="N68" i="41"/>
  <c r="M69" i="41"/>
  <c r="O69" i="41" l="1"/>
  <c r="M70" i="41"/>
  <c r="N69" i="41"/>
  <c r="M71" i="41" l="1"/>
  <c r="N70" i="41"/>
  <c r="O70" i="41"/>
  <c r="O71" i="41" l="1"/>
  <c r="M72" i="41"/>
  <c r="N71" i="41"/>
  <c r="O72" i="41" l="1"/>
  <c r="M73" i="41"/>
  <c r="N72" i="41"/>
  <c r="N73" i="41" l="1"/>
  <c r="O73" i="41"/>
  <c r="M74" i="41"/>
  <c r="M75" i="41" l="1"/>
  <c r="O74" i="41"/>
  <c r="N74" i="41"/>
  <c r="O75" i="41" l="1"/>
  <c r="N75" i="41"/>
  <c r="M76" i="41"/>
  <c r="M77" i="41" l="1"/>
  <c r="N76" i="41"/>
  <c r="O76" i="41"/>
  <c r="M78" i="41" l="1"/>
  <c r="N77" i="41"/>
  <c r="O77" i="41"/>
  <c r="M79" i="41" l="1"/>
  <c r="O78" i="41"/>
  <c r="N78" i="41"/>
  <c r="O79" i="41" l="1"/>
  <c r="N79" i="41"/>
  <c r="M80" i="41"/>
  <c r="O80" i="41" l="1"/>
  <c r="N80" i="41"/>
  <c r="M81" i="41"/>
  <c r="O81" i="41" l="1"/>
  <c r="M82" i="41"/>
  <c r="N81" i="41"/>
  <c r="N82" i="41" l="1"/>
  <c r="M83" i="41"/>
  <c r="O82" i="41"/>
  <c r="N83" i="41" l="1"/>
  <c r="O83" i="41"/>
  <c r="M84" i="41"/>
  <c r="O84" i="41" l="1"/>
  <c r="N84" i="41"/>
  <c r="M85" i="41"/>
  <c r="N85" i="41" l="1"/>
  <c r="O85" i="41"/>
  <c r="M86" i="41"/>
  <c r="N86" i="41" l="1"/>
  <c r="O86" i="41"/>
  <c r="M87" i="41"/>
  <c r="N87" i="41" l="1"/>
  <c r="O87" i="41"/>
  <c r="M88" i="41"/>
  <c r="M89" i="41" l="1"/>
  <c r="N88" i="41"/>
  <c r="O88" i="41"/>
  <c r="N89" i="41" l="1"/>
  <c r="M90" i="41"/>
  <c r="O89" i="41"/>
  <c r="N90" i="41" l="1"/>
  <c r="M91" i="41"/>
  <c r="O90" i="41"/>
  <c r="M92" i="41" l="1"/>
  <c r="O91" i="41"/>
  <c r="N91" i="41"/>
  <c r="N92" i="41" l="1"/>
  <c r="M93" i="41"/>
  <c r="O92" i="41"/>
  <c r="M94" i="41" l="1"/>
  <c r="N93" i="41"/>
  <c r="O93" i="41"/>
  <c r="M95" i="41" l="1"/>
  <c r="O94" i="41"/>
  <c r="N94" i="41"/>
  <c r="M96" i="41" l="1"/>
  <c r="N95" i="41"/>
  <c r="O95" i="41"/>
  <c r="M97" i="41" l="1"/>
  <c r="N96" i="41"/>
  <c r="O96" i="41"/>
  <c r="N97" i="41" l="1"/>
  <c r="O97" i="41"/>
  <c r="M98" i="41"/>
  <c r="N98" i="41" l="1"/>
  <c r="M99" i="41"/>
  <c r="O98" i="41"/>
  <c r="M100" i="41" l="1"/>
  <c r="O99" i="41"/>
  <c r="N99" i="41"/>
  <c r="M101" i="41" l="1"/>
  <c r="N100" i="41"/>
  <c r="O100" i="41"/>
  <c r="M102" i="41" l="1"/>
  <c r="N101" i="41"/>
  <c r="O101" i="41"/>
  <c r="M103" i="41" l="1"/>
  <c r="N102" i="41"/>
  <c r="O102" i="41"/>
  <c r="M104" i="41" l="1"/>
  <c r="N103" i="41"/>
  <c r="O103" i="41"/>
  <c r="N104" i="41" l="1"/>
  <c r="O104" i="41"/>
  <c r="M105" i="41"/>
  <c r="O105" i="41" l="1"/>
  <c r="N105" i="41"/>
  <c r="M106" i="41"/>
  <c r="N106" i="41" l="1"/>
  <c r="O106" i="41"/>
  <c r="M107" i="41"/>
  <c r="N107" i="41" l="1"/>
  <c r="O107" i="41"/>
  <c r="M108" i="41"/>
  <c r="M109" i="41" l="1"/>
  <c r="O108" i="41"/>
  <c r="N108" i="41"/>
  <c r="N109" i="41" l="1"/>
  <c r="O109" i="41"/>
  <c r="M110" i="41"/>
  <c r="N110" i="41" l="1"/>
  <c r="M111" i="41"/>
  <c r="O110" i="41"/>
  <c r="O111" i="41" l="1"/>
  <c r="N111" i="41"/>
  <c r="M112" i="41"/>
  <c r="N112" i="41" l="1"/>
  <c r="M113" i="41"/>
  <c r="O112" i="41"/>
  <c r="M114" i="41" l="1"/>
  <c r="N113" i="41"/>
  <c r="O113" i="41"/>
  <c r="M115" i="41" l="1"/>
  <c r="O114" i="41"/>
  <c r="N114" i="41"/>
  <c r="N115" i="41" l="1"/>
  <c r="O115" i="41"/>
  <c r="M116" i="41"/>
  <c r="O116" i="41" l="1"/>
  <c r="N116" i="41"/>
  <c r="M117" i="41"/>
  <c r="M118" i="41" l="1"/>
  <c r="O117" i="41"/>
  <c r="N117" i="41"/>
  <c r="M119" i="41" l="1"/>
  <c r="O118" i="41"/>
  <c r="N118" i="41"/>
  <c r="N119" i="41" l="1"/>
  <c r="M120" i="41"/>
  <c r="O119" i="41"/>
  <c r="N120" i="41" l="1"/>
  <c r="M121" i="41"/>
  <c r="O120" i="41"/>
  <c r="O121" i="41" l="1"/>
  <c r="N121" i="41"/>
  <c r="M122" i="41"/>
  <c r="M123" i="41" l="1"/>
  <c r="N122" i="41"/>
  <c r="O122" i="41"/>
  <c r="M124" i="41" l="1"/>
  <c r="N123" i="41"/>
  <c r="O123" i="41"/>
  <c r="M125" i="41" l="1"/>
  <c r="O124" i="41"/>
  <c r="N124" i="41"/>
  <c r="M126" i="41" l="1"/>
  <c r="N125" i="41"/>
  <c r="O125" i="41"/>
  <c r="O126" i="41" l="1"/>
  <c r="N126" i="41"/>
  <c r="M127" i="41"/>
  <c r="O127" i="41" l="1"/>
  <c r="M128" i="41"/>
  <c r="N127" i="41"/>
  <c r="M129" i="41" l="1"/>
  <c r="N128" i="41"/>
  <c r="O128" i="41"/>
  <c r="M130" i="41" l="1"/>
  <c r="N129" i="41"/>
  <c r="O129" i="41"/>
  <c r="N130" i="41" l="1"/>
  <c r="O130" i="41"/>
  <c r="M131" i="41"/>
  <c r="O131" i="41" l="1"/>
  <c r="M132" i="41"/>
  <c r="N131" i="41"/>
  <c r="O132" i="41" l="1"/>
  <c r="M133" i="41"/>
  <c r="N132" i="41"/>
  <c r="N133" i="41" l="1"/>
  <c r="M134" i="41"/>
  <c r="O133" i="41"/>
  <c r="O134" i="41" l="1"/>
  <c r="M135" i="41"/>
  <c r="N134" i="41"/>
  <c r="M136" i="41" l="1"/>
  <c r="O135" i="41"/>
  <c r="N135" i="41"/>
  <c r="O136" i="41" l="1"/>
  <c r="N136" i="41"/>
  <c r="M137" i="41"/>
  <c r="N137" i="41" l="1"/>
  <c r="M138" i="41"/>
  <c r="O137" i="41"/>
  <c r="O138" i="41" l="1"/>
  <c r="M139" i="41"/>
  <c r="N138" i="41"/>
  <c r="N139" i="41" l="1"/>
  <c r="O139" i="41"/>
  <c r="M140" i="41"/>
  <c r="M141" i="41" l="1"/>
  <c r="O140" i="41"/>
  <c r="N140" i="41"/>
  <c r="M142" i="41" l="1"/>
  <c r="O141" i="41"/>
  <c r="N141" i="41"/>
  <c r="O142" i="41" l="1"/>
  <c r="M143" i="41"/>
  <c r="N142" i="41"/>
  <c r="O143" i="41" l="1"/>
  <c r="N143" i="41"/>
  <c r="M144" i="41"/>
  <c r="N144" i="41" l="1"/>
  <c r="O144" i="41"/>
  <c r="M145" i="41"/>
  <c r="M146" i="41" l="1"/>
  <c r="O145" i="41"/>
  <c r="N145" i="41"/>
  <c r="M147" i="41" l="1"/>
  <c r="N146" i="41"/>
  <c r="O146" i="41"/>
  <c r="O147" i="41" l="1"/>
  <c r="N147" i="41"/>
  <c r="M148" i="41"/>
  <c r="N148" i="41" l="1"/>
  <c r="M149" i="41"/>
  <c r="O148" i="41"/>
  <c r="O149" i="41" l="1"/>
  <c r="M150" i="41"/>
  <c r="N149" i="41"/>
  <c r="M151" i="41" l="1"/>
  <c r="N150" i="41"/>
  <c r="O150" i="41"/>
  <c r="N151" i="41" l="1"/>
  <c r="O151" i="41"/>
  <c r="M152" i="41"/>
  <c r="O152" i="41" l="1"/>
  <c r="M153" i="41"/>
  <c r="N152" i="41"/>
  <c r="M154" i="41" l="1"/>
  <c r="N153" i="41"/>
  <c r="O153" i="41"/>
  <c r="O154" i="41" l="1"/>
  <c r="N154" i="41"/>
  <c r="M155" i="41"/>
  <c r="M156" i="41" l="1"/>
  <c r="O155" i="41"/>
  <c r="N155" i="41"/>
  <c r="O156" i="41" l="1"/>
  <c r="M157" i="41"/>
  <c r="N156" i="41"/>
  <c r="O157" i="41" l="1"/>
  <c r="M158" i="41"/>
  <c r="N157" i="41"/>
  <c r="O158" i="41" l="1"/>
  <c r="M159" i="41"/>
  <c r="N158" i="41"/>
  <c r="M160" i="41" l="1"/>
  <c r="O159" i="41"/>
  <c r="N159" i="41"/>
  <c r="N160" i="41" l="1"/>
  <c r="M161" i="41"/>
  <c r="O160" i="41"/>
  <c r="N161" i="41" l="1"/>
  <c r="O161" i="41"/>
  <c r="M162" i="41"/>
  <c r="M163" i="41" l="1"/>
  <c r="N162" i="41"/>
  <c r="O162" i="41"/>
  <c r="N163" i="41" l="1"/>
  <c r="M164" i="41"/>
  <c r="O163" i="41"/>
  <c r="N164" i="41" l="1"/>
  <c r="M165" i="41"/>
  <c r="O164" i="41"/>
  <c r="M166" i="41" l="1"/>
  <c r="O165" i="41"/>
  <c r="N165" i="41"/>
  <c r="O166" i="41" l="1"/>
  <c r="M167" i="41"/>
  <c r="N166" i="41"/>
  <c r="O167" i="41" l="1"/>
  <c r="N167" i="41"/>
  <c r="M168" i="41"/>
  <c r="M169" i="41" l="1"/>
  <c r="N168" i="41"/>
  <c r="O168" i="41"/>
  <c r="O169" i="41" l="1"/>
  <c r="M170" i="41"/>
  <c r="N169" i="41"/>
  <c r="M171" i="41" l="1"/>
  <c r="N170" i="41"/>
  <c r="O170" i="41"/>
  <c r="M172" i="41" l="1"/>
  <c r="O171" i="41"/>
  <c r="N171" i="41"/>
  <c r="N172" i="41" l="1"/>
  <c r="M173" i="41"/>
  <c r="O172" i="41"/>
  <c r="O173" i="41" l="1"/>
  <c r="N173" i="41"/>
  <c r="M174" i="41"/>
  <c r="N174" i="41" l="1"/>
  <c r="O174" i="41"/>
  <c r="M175" i="41"/>
  <c r="O175" i="41" l="1"/>
  <c r="N175" i="41"/>
  <c r="M176" i="41"/>
  <c r="N176" i="41" l="1"/>
  <c r="M177" i="41"/>
  <c r="O176" i="41"/>
  <c r="O177" i="41" l="1"/>
  <c r="N177" i="41"/>
  <c r="M178" i="41"/>
  <c r="M179" i="41" l="1"/>
  <c r="O178" i="41"/>
  <c r="N178" i="41"/>
  <c r="O179" i="41" l="1"/>
  <c r="N179" i="41"/>
  <c r="M180" i="41"/>
  <c r="N180" i="41" l="1"/>
  <c r="O180" i="41"/>
  <c r="M181" i="41"/>
  <c r="O181" i="41" l="1"/>
  <c r="N181" i="41"/>
  <c r="M182" i="41"/>
  <c r="M183" i="41" l="1"/>
  <c r="O182" i="41"/>
  <c r="N182" i="41"/>
  <c r="M184" i="41" l="1"/>
  <c r="O183" i="41"/>
  <c r="N183" i="41"/>
  <c r="O184" i="41" l="1"/>
  <c r="N184" i="41"/>
  <c r="M185" i="41"/>
  <c r="O185" i="41" l="1"/>
  <c r="M186" i="41"/>
  <c r="N185" i="41"/>
  <c r="O186" i="41" l="1"/>
  <c r="M187" i="41"/>
  <c r="N186" i="41"/>
  <c r="N187" i="41" l="1"/>
  <c r="M188" i="41"/>
  <c r="O187" i="41"/>
  <c r="O188" i="41" l="1"/>
  <c r="M189" i="41"/>
  <c r="N188" i="41"/>
  <c r="M190" i="41" l="1"/>
  <c r="O189" i="41"/>
  <c r="N189" i="41"/>
  <c r="M191" i="41" l="1"/>
  <c r="O190" i="41"/>
  <c r="N190" i="41"/>
  <c r="O191" i="41" l="1"/>
  <c r="N191" i="41"/>
  <c r="M192" i="41"/>
  <c r="M193" i="41" l="1"/>
  <c r="O192" i="41"/>
  <c r="N192" i="41"/>
  <c r="O193" i="41" l="1"/>
  <c r="N193" i="41"/>
  <c r="M194" i="41"/>
  <c r="N194" i="41" l="1"/>
  <c r="M195" i="41"/>
  <c r="O194" i="41"/>
  <c r="O195" i="41" l="1"/>
  <c r="N195" i="41"/>
  <c r="M196" i="41"/>
  <c r="M197" i="41" l="1"/>
  <c r="O196" i="41"/>
  <c r="N196" i="41"/>
  <c r="M198" i="41" l="1"/>
  <c r="N197" i="41"/>
  <c r="O197" i="41"/>
  <c r="O198" i="41" l="1"/>
  <c r="M199" i="41"/>
  <c r="N198" i="41"/>
  <c r="O199" i="41" l="1"/>
  <c r="N199" i="41"/>
  <c r="M200" i="41"/>
  <c r="O200" i="41" l="1"/>
  <c r="N200" i="41"/>
  <c r="M201" i="41"/>
  <c r="M202" i="41" l="1"/>
  <c r="N201" i="41"/>
  <c r="O201" i="41"/>
  <c r="N202" i="41" l="1"/>
  <c r="M203" i="41"/>
  <c r="O202" i="41"/>
  <c r="M204" i="41" l="1"/>
  <c r="N203" i="41"/>
  <c r="O203" i="41"/>
  <c r="O204" i="41" l="1"/>
  <c r="N204" i="41"/>
  <c r="M205" i="41"/>
  <c r="O205" i="41" l="1"/>
  <c r="N205" i="41"/>
  <c r="M206" i="41"/>
  <c r="O206" i="41" l="1"/>
  <c r="N206" i="41"/>
  <c r="M207" i="41"/>
  <c r="O207" i="41" l="1"/>
  <c r="M208" i="41"/>
  <c r="N207" i="41"/>
  <c r="O208" i="41" l="1"/>
  <c r="N208" i="41"/>
  <c r="M209" i="41"/>
  <c r="M210" i="41" l="1"/>
  <c r="N209" i="41"/>
  <c r="O209" i="41"/>
  <c r="N210" i="41" l="1"/>
  <c r="O210" i="41"/>
  <c r="M211" i="41"/>
  <c r="O211" i="41" l="1"/>
  <c r="N211" i="41"/>
  <c r="M212" i="41"/>
  <c r="N212" i="41" l="1"/>
  <c r="O212" i="41"/>
  <c r="M213" i="41"/>
  <c r="N213" i="41" l="1"/>
  <c r="M214" i="41"/>
  <c r="O213" i="41"/>
  <c r="N214" i="41" l="1"/>
  <c r="O214" i="41"/>
  <c r="M215" i="41"/>
  <c r="N215" i="41" l="1"/>
  <c r="M216" i="41"/>
  <c r="O215" i="41"/>
  <c r="O216" i="41" l="1"/>
  <c r="M217" i="41"/>
  <c r="N216" i="41"/>
  <c r="O217" i="41" l="1"/>
  <c r="N217" i="41"/>
  <c r="M218" i="41"/>
  <c r="M219" i="41" l="1"/>
  <c r="N218" i="41"/>
  <c r="O218" i="41"/>
  <c r="N219" i="41" l="1"/>
  <c r="M220" i="41"/>
  <c r="O219" i="41"/>
  <c r="N220" i="41" l="1"/>
  <c r="O220" i="41"/>
  <c r="M221" i="41"/>
  <c r="O221" i="41" l="1"/>
  <c r="N221" i="41"/>
  <c r="M222" i="41"/>
  <c r="M223" i="41" l="1"/>
  <c r="N222" i="41"/>
  <c r="O222" i="41"/>
  <c r="M224" i="41" l="1"/>
  <c r="O223" i="41"/>
  <c r="N223" i="41"/>
  <c r="N224" i="41" l="1"/>
  <c r="M225" i="41"/>
  <c r="O224" i="41"/>
  <c r="N225" i="41" l="1"/>
  <c r="M226" i="41"/>
  <c r="O225" i="41"/>
  <c r="O226" i="41" l="1"/>
  <c r="N226" i="41"/>
  <c r="M227" i="41"/>
  <c r="N227" i="41" l="1"/>
  <c r="M228" i="41"/>
  <c r="O227" i="41"/>
  <c r="O228" i="41" l="1"/>
  <c r="N228" i="41"/>
  <c r="M229" i="41"/>
  <c r="O229" i="41" l="1"/>
  <c r="N229" i="41"/>
  <c r="M230" i="41"/>
  <c r="O230" i="41" l="1"/>
  <c r="M231" i="41"/>
  <c r="N230" i="41"/>
  <c r="N231" i="41" l="1"/>
  <c r="M232" i="41"/>
  <c r="O231" i="41"/>
  <c r="O232" i="41" l="1"/>
  <c r="M233" i="41"/>
  <c r="N232" i="41"/>
  <c r="M234" i="41" l="1"/>
  <c r="N233" i="41"/>
  <c r="O233" i="41"/>
  <c r="N234" i="41" l="1"/>
  <c r="O234" i="41"/>
  <c r="M235" i="41"/>
  <c r="M236" i="41" l="1"/>
  <c r="N235" i="41"/>
  <c r="O235" i="41"/>
  <c r="N236" i="41" l="1"/>
  <c r="O236" i="41"/>
  <c r="M237" i="41"/>
  <c r="N237" i="41" l="1"/>
  <c r="M238" i="41"/>
  <c r="O237" i="41"/>
  <c r="M239" i="41" l="1"/>
  <c r="N238" i="41"/>
  <c r="O238" i="41"/>
  <c r="O239" i="41" l="1"/>
  <c r="M240" i="41"/>
  <c r="N239" i="41"/>
  <c r="N240" i="41" l="1"/>
  <c r="M241" i="41"/>
  <c r="O240" i="41"/>
  <c r="N241" i="41" l="1"/>
  <c r="O241" i="41"/>
  <c r="M242" i="41"/>
  <c r="M243" i="41" l="1"/>
  <c r="O242" i="41"/>
  <c r="N242" i="41"/>
  <c r="M244" i="41" l="1"/>
  <c r="N243" i="41"/>
  <c r="O243" i="41"/>
  <c r="O244" i="41" l="1"/>
  <c r="N244" i="41"/>
  <c r="M245" i="41"/>
  <c r="M246" i="41" l="1"/>
  <c r="N245" i="41"/>
  <c r="O245" i="41"/>
  <c r="N246" i="41" l="1"/>
  <c r="M247" i="41"/>
  <c r="O246" i="41"/>
  <c r="O247" i="41" l="1"/>
  <c r="M248" i="41"/>
  <c r="N247" i="41"/>
  <c r="M249" i="41" l="1"/>
  <c r="N248" i="41"/>
  <c r="O248" i="41"/>
  <c r="O249" i="41" l="1"/>
  <c r="N249" i="41"/>
  <c r="M250" i="41"/>
  <c r="N250" i="41" l="1"/>
  <c r="M251" i="41"/>
  <c r="O250" i="41"/>
  <c r="M252" i="41" l="1"/>
  <c r="O251" i="41"/>
  <c r="N251" i="41"/>
  <c r="O252" i="41" l="1"/>
  <c r="M253" i="41"/>
  <c r="N252" i="41"/>
  <c r="O253" i="41" l="1"/>
  <c r="M254" i="41"/>
  <c r="N253" i="41"/>
  <c r="O254" i="41" l="1"/>
  <c r="M255" i="41"/>
  <c r="N254" i="41"/>
  <c r="M256" i="41" l="1"/>
  <c r="O255" i="41"/>
  <c r="N255" i="41"/>
  <c r="N256" i="41" l="1"/>
  <c r="O256" i="41"/>
  <c r="M257" i="41"/>
  <c r="O257" i="41" l="1"/>
  <c r="M258" i="41"/>
  <c r="N257" i="41"/>
  <c r="N258" i="41" l="1"/>
  <c r="M259" i="41"/>
  <c r="O258" i="41"/>
  <c r="O259" i="41" l="1"/>
  <c r="M260" i="41"/>
  <c r="N259" i="41"/>
  <c r="N260" i="41" l="1"/>
  <c r="M261" i="41"/>
  <c r="O260" i="41"/>
  <c r="M262" i="41" l="1"/>
  <c r="O261" i="41"/>
  <c r="N261" i="41"/>
  <c r="M263" i="41" l="1"/>
  <c r="N262" i="41"/>
  <c r="O262" i="41"/>
  <c r="O263" i="41" l="1"/>
  <c r="N263" i="41"/>
  <c r="M264" i="41"/>
  <c r="M265" i="41" l="1"/>
  <c r="O264" i="41"/>
  <c r="N264" i="41"/>
  <c r="O265" i="41" l="1"/>
  <c r="M266" i="41"/>
  <c r="N265" i="41"/>
  <c r="M267" i="41" l="1"/>
  <c r="N266" i="41"/>
  <c r="O266" i="41"/>
  <c r="O267" i="41" l="1"/>
  <c r="N267" i="41"/>
  <c r="M268" i="41"/>
  <c r="O268" i="41" l="1"/>
  <c r="N268" i="41"/>
  <c r="M269" i="41"/>
  <c r="M270" i="41" l="1"/>
  <c r="O269" i="41"/>
  <c r="N269" i="41"/>
  <c r="N270" i="41" l="1"/>
  <c r="M271" i="41"/>
  <c r="O270" i="41"/>
  <c r="N271" i="41" l="1"/>
  <c r="O271" i="41"/>
  <c r="M272" i="41"/>
  <c r="N272" i="41" l="1"/>
  <c r="M273" i="41"/>
  <c r="O272" i="41"/>
  <c r="M274" i="41" l="1"/>
  <c r="O273" i="41"/>
  <c r="N273" i="41"/>
  <c r="O274" i="41" l="1"/>
  <c r="N274" i="41"/>
  <c r="M275" i="41"/>
  <c r="O275" i="41" l="1"/>
  <c r="N275" i="41"/>
  <c r="M276" i="41"/>
  <c r="O276" i="41" l="1"/>
  <c r="M277" i="41"/>
  <c r="N276" i="41"/>
  <c r="N277" i="41" l="1"/>
  <c r="O277" i="41"/>
  <c r="M278" i="41"/>
  <c r="N278" i="41" l="1"/>
  <c r="M279" i="41"/>
  <c r="O278" i="41"/>
  <c r="M280" i="41" l="1"/>
  <c r="O279" i="41"/>
  <c r="N279" i="41"/>
  <c r="O280" i="41" l="1"/>
  <c r="N280" i="41"/>
  <c r="M281" i="41"/>
  <c r="N281" i="41" l="1"/>
  <c r="M282" i="41"/>
  <c r="O281" i="41"/>
  <c r="N282" i="41" l="1"/>
  <c r="O282" i="41"/>
  <c r="M283" i="41"/>
  <c r="M284" i="41" l="1"/>
  <c r="N283" i="41"/>
  <c r="O283" i="41"/>
  <c r="M285" i="41" l="1"/>
  <c r="N284" i="41"/>
  <c r="O284" i="41"/>
  <c r="N285" i="41" l="1"/>
  <c r="O285" i="41"/>
  <c r="M286" i="41"/>
  <c r="M287" i="41" l="1"/>
  <c r="O286" i="41"/>
  <c r="N286" i="41"/>
  <c r="N287" i="41" l="1"/>
  <c r="M288" i="41"/>
  <c r="O287" i="41"/>
  <c r="M289" i="41" l="1"/>
  <c r="O288" i="41"/>
  <c r="N288" i="41"/>
  <c r="O289" i="41" l="1"/>
  <c r="N289" i="41"/>
  <c r="M290" i="41"/>
  <c r="O290" i="41" l="1"/>
  <c r="M291" i="41"/>
  <c r="N290" i="41"/>
  <c r="N291" i="41" l="1"/>
  <c r="O291" i="41"/>
  <c r="M292" i="41"/>
  <c r="O292" i="41" l="1"/>
  <c r="N292" i="41"/>
  <c r="M293" i="41"/>
  <c r="O293" i="41" l="1"/>
  <c r="M294" i="41"/>
  <c r="N293" i="41"/>
  <c r="M295" i="41" l="1"/>
  <c r="O294" i="41"/>
  <c r="N294" i="41"/>
  <c r="O295" i="41" l="1"/>
  <c r="M296" i="41"/>
  <c r="N295" i="41"/>
  <c r="M297" i="41" l="1"/>
  <c r="O296" i="41"/>
  <c r="N296" i="41"/>
  <c r="N297" i="41" l="1"/>
  <c r="O297" i="41"/>
  <c r="M298" i="41"/>
  <c r="N298" i="41" l="1"/>
  <c r="O298" i="41"/>
  <c r="M299" i="41"/>
  <c r="N299" i="41" l="1"/>
  <c r="M300" i="41"/>
  <c r="O299" i="41"/>
  <c r="O300" i="41" l="1"/>
  <c r="N300" i="41"/>
  <c r="M301" i="41"/>
  <c r="N301" i="41" l="1"/>
  <c r="O301" i="41"/>
  <c r="M302" i="41"/>
  <c r="O302" i="41" l="1"/>
  <c r="N302" i="41"/>
  <c r="M303" i="41"/>
  <c r="O303" i="41" l="1"/>
  <c r="M304" i="41"/>
  <c r="N303" i="41"/>
  <c r="M305" i="41" l="1"/>
  <c r="N304" i="41"/>
  <c r="O304" i="41"/>
  <c r="M306" i="41" l="1"/>
  <c r="N305" i="41"/>
  <c r="O305" i="41"/>
  <c r="O306" i="41" l="1"/>
  <c r="N306" i="41"/>
  <c r="M307" i="41"/>
  <c r="O307" i="41" l="1"/>
  <c r="N307" i="41"/>
  <c r="M308" i="41"/>
  <c r="O308" i="41" l="1"/>
  <c r="N308" i="41"/>
  <c r="M309" i="41"/>
  <c r="N309" i="41" l="1"/>
  <c r="O309" i="41"/>
  <c r="M310" i="41"/>
  <c r="O310" i="41" l="1"/>
  <c r="M311" i="41"/>
  <c r="N310" i="41"/>
  <c r="M312" i="41" l="1"/>
  <c r="O311" i="41"/>
  <c r="N311" i="41"/>
  <c r="M313" i="41" l="1"/>
  <c r="N312" i="41"/>
  <c r="O312" i="41"/>
  <c r="M314" i="41" l="1"/>
  <c r="O313" i="41"/>
  <c r="N313" i="41"/>
  <c r="M315" i="41" l="1"/>
  <c r="N314" i="41"/>
  <c r="O314" i="41"/>
  <c r="O315" i="41" l="1"/>
  <c r="N315" i="41"/>
  <c r="M316" i="41"/>
  <c r="O316" i="41" l="1"/>
  <c r="M317" i="41"/>
  <c r="N316" i="41"/>
  <c r="N317" i="41" l="1"/>
  <c r="O317" i="41"/>
  <c r="M318" i="41"/>
  <c r="N318" i="41" l="1"/>
  <c r="M319" i="41"/>
  <c r="O318" i="41"/>
  <c r="N319" i="41" l="1"/>
  <c r="M320" i="41"/>
  <c r="O319" i="41"/>
  <c r="N320" i="41" l="1"/>
  <c r="M321" i="41"/>
  <c r="O320" i="41"/>
  <c r="N321" i="41" l="1"/>
  <c r="O321" i="41"/>
  <c r="M322" i="41"/>
  <c r="N322" i="41" l="1"/>
  <c r="M323" i="41"/>
  <c r="O322" i="41"/>
  <c r="M324" i="41" l="1"/>
  <c r="O323" i="41"/>
  <c r="N323" i="41"/>
  <c r="O324" i="41" l="1"/>
  <c r="N324" i="41"/>
  <c r="M325" i="41"/>
  <c r="N325" i="41" l="1"/>
  <c r="O325" i="41"/>
  <c r="M326" i="41"/>
  <c r="O326" i="41" l="1"/>
  <c r="M327" i="41"/>
  <c r="N326" i="41"/>
  <c r="M328" i="41" l="1"/>
  <c r="N327" i="41"/>
  <c r="O327" i="41"/>
  <c r="M329" i="41" l="1"/>
  <c r="O328" i="41"/>
  <c r="N328" i="41"/>
  <c r="M330" i="41" l="1"/>
  <c r="N329" i="41"/>
  <c r="O329" i="41"/>
  <c r="N330" i="41" l="1"/>
  <c r="M331" i="41"/>
  <c r="O330" i="41"/>
  <c r="O331" i="41" l="1"/>
  <c r="M332" i="41"/>
  <c r="N331" i="41"/>
  <c r="M333" i="41" l="1"/>
  <c r="O332" i="41"/>
  <c r="N332" i="41"/>
  <c r="O333" i="41" l="1"/>
  <c r="N333" i="41"/>
  <c r="M334" i="41"/>
  <c r="N334" i="41" l="1"/>
  <c r="O334" i="41"/>
  <c r="M335" i="41"/>
  <c r="O335" i="41" l="1"/>
  <c r="M336" i="41"/>
  <c r="N335" i="41"/>
  <c r="N336" i="41" l="1"/>
  <c r="O336" i="41"/>
  <c r="M337" i="41"/>
  <c r="M338" i="41" l="1"/>
  <c r="N337" i="41"/>
  <c r="O337" i="41"/>
  <c r="N338" i="41" l="1"/>
  <c r="O338" i="41"/>
  <c r="M339" i="41"/>
  <c r="N339" i="41" l="1"/>
  <c r="O339" i="41"/>
  <c r="M340" i="41"/>
  <c r="N340" i="41" l="1"/>
  <c r="O340" i="41"/>
  <c r="M341" i="41"/>
  <c r="N341" i="41" l="1"/>
  <c r="M342" i="41"/>
  <c r="O341" i="41"/>
  <c r="N342" i="41" l="1"/>
  <c r="M343" i="41"/>
  <c r="O342" i="41"/>
  <c r="N343" i="41" l="1"/>
  <c r="O343" i="41"/>
  <c r="M344" i="41"/>
  <c r="O344" i="41" l="1"/>
  <c r="M345" i="41"/>
  <c r="N344" i="41"/>
  <c r="O345" i="41" l="1"/>
  <c r="M346" i="41"/>
  <c r="N345" i="41"/>
  <c r="N346" i="41" l="1"/>
  <c r="M347" i="41"/>
  <c r="O346" i="41"/>
  <c r="O347" i="41" l="1"/>
  <c r="M348" i="41"/>
  <c r="N347" i="41"/>
  <c r="O348" i="41" l="1"/>
  <c r="N348" i="41"/>
  <c r="M349" i="41"/>
  <c r="N349" i="41" l="1"/>
  <c r="M350" i="41"/>
  <c r="O349" i="41"/>
  <c r="N350" i="41" l="1"/>
  <c r="M351" i="41"/>
  <c r="O350" i="41"/>
  <c r="N351" i="41" l="1"/>
  <c r="O351" i="41"/>
  <c r="M352" i="41"/>
  <c r="N352" i="41" l="1"/>
  <c r="M353" i="41"/>
  <c r="O352" i="41"/>
  <c r="N353" i="41" l="1"/>
  <c r="M354" i="41"/>
  <c r="O353" i="41"/>
  <c r="N354" i="41" l="1"/>
  <c r="O354" i="41"/>
  <c r="M355" i="41"/>
  <c r="N355" i="41" l="1"/>
  <c r="O355" i="41"/>
  <c r="M356" i="41"/>
  <c r="M357" i="41" l="1"/>
  <c r="N356" i="41"/>
  <c r="O356" i="41"/>
  <c r="N357" i="41" l="1"/>
  <c r="M358" i="41"/>
  <c r="O357" i="41"/>
  <c r="N358" i="41" l="1"/>
  <c r="M359" i="41"/>
  <c r="O358" i="41"/>
  <c r="O359" i="41" l="1"/>
  <c r="M360" i="41"/>
  <c r="N359" i="41"/>
  <c r="M361" i="41" l="1"/>
  <c r="N360" i="41"/>
  <c r="O360" i="41"/>
  <c r="M362" i="41" l="1"/>
  <c r="O361" i="41"/>
  <c r="N361" i="41"/>
  <c r="M363" i="41" l="1"/>
  <c r="O362" i="41"/>
  <c r="N362" i="41"/>
  <c r="N363" i="41" l="1"/>
  <c r="O363" i="41"/>
  <c r="M364" i="41"/>
  <c r="N364" i="41" l="1"/>
  <c r="M365" i="41"/>
  <c r="O364" i="41"/>
  <c r="N365" i="41" l="1"/>
  <c r="M366" i="41"/>
  <c r="O365" i="41"/>
  <c r="O366" i="41" l="1"/>
  <c r="N366" i="41"/>
  <c r="M367" i="41"/>
  <c r="O367" i="41" l="1"/>
  <c r="N367" i="41"/>
  <c r="M368" i="41"/>
  <c r="M369" i="41" l="1"/>
  <c r="N368" i="41"/>
  <c r="O368" i="41"/>
  <c r="M370" i="41" l="1"/>
  <c r="O369" i="41"/>
  <c r="N369" i="41"/>
  <c r="O370" i="41" l="1"/>
  <c r="M371" i="41"/>
  <c r="N370" i="41"/>
  <c r="N371" i="41" l="1"/>
  <c r="O371" i="41"/>
  <c r="M372" i="41"/>
  <c r="O372" i="41" l="1"/>
  <c r="M373" i="41"/>
  <c r="N372" i="41"/>
  <c r="O373" i="41" l="1"/>
  <c r="N373" i="41"/>
  <c r="M374" i="41"/>
  <c r="N374" i="41" l="1"/>
  <c r="O374" i="41"/>
  <c r="M375" i="41"/>
  <c r="M376" i="41" l="1"/>
  <c r="N375" i="41"/>
  <c r="O375" i="41"/>
  <c r="O376" i="41" l="1"/>
  <c r="N376" i="41"/>
  <c r="M377" i="41"/>
  <c r="M378" i="41" l="1"/>
  <c r="N377" i="41"/>
  <c r="O377" i="41"/>
  <c r="N378" i="41" l="1"/>
  <c r="M379" i="41"/>
  <c r="O378" i="41"/>
  <c r="N379" i="41" l="1"/>
  <c r="M380" i="41"/>
  <c r="O379" i="41"/>
  <c r="O380" i="41" l="1"/>
  <c r="M381" i="41"/>
  <c r="N380" i="41"/>
  <c r="O381" i="41" l="1"/>
  <c r="M382" i="41"/>
  <c r="N381" i="41"/>
  <c r="N382" i="41" l="1"/>
  <c r="O382" i="41"/>
  <c r="M383" i="41"/>
  <c r="O383" i="41" l="1"/>
  <c r="N383" i="41"/>
  <c r="M384" i="41"/>
  <c r="N384" i="41" l="1"/>
  <c r="O384" i="41"/>
  <c r="M385" i="41"/>
  <c r="M386" i="41" l="1"/>
  <c r="O385" i="41"/>
  <c r="N385" i="41"/>
  <c r="O386" i="41" l="1"/>
  <c r="N386" i="41"/>
  <c r="M387" i="41"/>
  <c r="M388" i="41" l="1"/>
  <c r="N387" i="41"/>
  <c r="O387" i="41"/>
  <c r="O388" i="41" l="1"/>
  <c r="N388" i="41"/>
  <c r="M389" i="41"/>
  <c r="N389" i="41" l="1"/>
  <c r="M390" i="41"/>
  <c r="O389" i="41"/>
  <c r="M391" i="41" l="1"/>
  <c r="O390" i="41"/>
  <c r="N390" i="41"/>
  <c r="O391" i="41" l="1"/>
  <c r="N391" i="41"/>
  <c r="M392" i="41"/>
  <c r="N392" i="41" l="1"/>
  <c r="O392" i="41"/>
  <c r="M393" i="41"/>
  <c r="N393" i="41" l="1"/>
  <c r="O393" i="41"/>
  <c r="M394" i="41"/>
  <c r="M395" i="41" l="1"/>
  <c r="O394" i="41"/>
  <c r="N394" i="41"/>
  <c r="O395" i="41" l="1"/>
  <c r="N395" i="41"/>
  <c r="M396" i="41"/>
  <c r="N396" i="41" l="1"/>
  <c r="O396" i="41"/>
  <c r="M397" i="41"/>
  <c r="M398" i="41" l="1"/>
  <c r="N397" i="41"/>
  <c r="O397" i="41"/>
  <c r="M399" i="41" l="1"/>
  <c r="O398" i="41"/>
  <c r="N398" i="41"/>
  <c r="M400" i="41" l="1"/>
  <c r="O399" i="41"/>
  <c r="N399" i="41"/>
  <c r="N400" i="41" l="1"/>
  <c r="M401" i="41"/>
  <c r="O400" i="41"/>
  <c r="O401" i="41" l="1"/>
  <c r="N401" i="41"/>
  <c r="M402" i="41"/>
  <c r="O402" i="41" l="1"/>
  <c r="M403" i="41"/>
  <c r="N402" i="41"/>
  <c r="N403" i="41" l="1"/>
  <c r="M404" i="41"/>
  <c r="O403" i="41"/>
  <c r="N404" i="41" l="1"/>
  <c r="O404" i="41"/>
  <c r="M405" i="41"/>
  <c r="N405" i="41" l="1"/>
  <c r="O405" i="41"/>
  <c r="M406" i="41"/>
  <c r="N406" i="41" l="1"/>
  <c r="O406" i="41"/>
  <c r="M407" i="41"/>
  <c r="N407" i="41" l="1"/>
  <c r="O407" i="41"/>
  <c r="M408" i="41"/>
  <c r="N408" i="41" l="1"/>
  <c r="O408" i="41"/>
  <c r="M409" i="41"/>
  <c r="N409" i="41" l="1"/>
  <c r="O409" i="41"/>
  <c r="M410" i="41"/>
  <c r="O410" i="41" l="1"/>
  <c r="M411" i="41"/>
  <c r="N410" i="41"/>
  <c r="N411" i="41" l="1"/>
  <c r="M412" i="41"/>
  <c r="O411" i="41"/>
  <c r="O412" i="41" l="1"/>
  <c r="N412" i="41"/>
  <c r="M413" i="41"/>
  <c r="N413" i="41" l="1"/>
  <c r="O413" i="41"/>
  <c r="M414" i="41"/>
  <c r="O414" i="41" l="1"/>
  <c r="M415" i="41"/>
  <c r="N414" i="41"/>
  <c r="N415" i="41" l="1"/>
  <c r="O415" i="41"/>
  <c r="M416" i="41"/>
  <c r="N416" i="41" l="1"/>
  <c r="O416" i="41"/>
  <c r="M417" i="41"/>
  <c r="N417" i="41" l="1"/>
  <c r="M418" i="41"/>
  <c r="O417" i="41"/>
  <c r="N418" i="41" l="1"/>
  <c r="O418" i="41"/>
  <c r="M419" i="41"/>
  <c r="N419" i="41" l="1"/>
  <c r="M420" i="41"/>
  <c r="O419" i="41"/>
  <c r="N420" i="41" l="1"/>
  <c r="O420" i="41"/>
  <c r="M421" i="41"/>
  <c r="N421" i="41" l="1"/>
  <c r="M422" i="41"/>
  <c r="O421" i="41"/>
  <c r="N422" i="41" l="1"/>
  <c r="O422" i="41"/>
  <c r="M423" i="41"/>
  <c r="N423" i="41" l="1"/>
  <c r="M424" i="41"/>
  <c r="O423" i="41"/>
  <c r="O424" i="41" l="1"/>
  <c r="N424" i="41"/>
  <c r="M425" i="41"/>
  <c r="N425" i="41" l="1"/>
  <c r="M426" i="41"/>
  <c r="O425" i="41"/>
  <c r="N426" i="41" l="1"/>
  <c r="O426" i="41"/>
  <c r="M427" i="41"/>
  <c r="M428" i="41" l="1"/>
  <c r="N427" i="41"/>
  <c r="O427" i="41"/>
  <c r="N428" i="41" l="1"/>
  <c r="M429" i="41"/>
  <c r="O428" i="41"/>
  <c r="O429" i="41" l="1"/>
  <c r="M430" i="41"/>
  <c r="N429" i="41"/>
  <c r="N430" i="41" l="1"/>
  <c r="O430" i="41"/>
  <c r="M431" i="41"/>
  <c r="N431" i="41" l="1"/>
  <c r="O431" i="41"/>
  <c r="M432" i="41"/>
  <c r="O432" i="41" l="1"/>
  <c r="M433" i="41"/>
  <c r="N432" i="41"/>
  <c r="N433" i="41" l="1"/>
  <c r="O433" i="41"/>
  <c r="M434" i="41"/>
  <c r="O434" i="41" l="1"/>
  <c r="N434" i="41"/>
  <c r="M435" i="41"/>
  <c r="M436" i="41" l="1"/>
  <c r="O435" i="41"/>
  <c r="N435" i="41"/>
  <c r="N436" i="41" l="1"/>
  <c r="M437" i="41"/>
  <c r="O436" i="41"/>
  <c r="N437" i="41" l="1"/>
  <c r="M438" i="41"/>
  <c r="O437" i="41"/>
  <c r="O438" i="41" l="1"/>
  <c r="M439" i="41"/>
  <c r="N438" i="41"/>
  <c r="N439" i="41" l="1"/>
  <c r="O439" i="41"/>
  <c r="M440" i="41"/>
  <c r="O440" i="41" l="1"/>
  <c r="M441" i="41"/>
  <c r="N440" i="41"/>
  <c r="O441" i="41" l="1"/>
  <c r="M442" i="41"/>
  <c r="N441" i="41"/>
  <c r="M443" i="41" l="1"/>
  <c r="O442" i="41"/>
  <c r="N442" i="41"/>
  <c r="N443" i="41" l="1"/>
  <c r="M444" i="41"/>
  <c r="O443" i="41"/>
  <c r="M445" i="41" l="1"/>
  <c r="O444" i="41"/>
  <c r="N444" i="41"/>
  <c r="N445" i="41" l="1"/>
  <c r="O445" i="41"/>
  <c r="M446" i="41"/>
  <c r="N446" i="41" l="1"/>
  <c r="O446" i="41"/>
  <c r="M447" i="41"/>
  <c r="N447" i="41" l="1"/>
  <c r="O447" i="41"/>
  <c r="M448" i="41"/>
  <c r="N448" i="41" l="1"/>
  <c r="M449" i="41"/>
  <c r="O448" i="41"/>
  <c r="N449" i="41" l="1"/>
  <c r="O449" i="41"/>
  <c r="M450" i="41"/>
  <c r="M451" i="41" l="1"/>
  <c r="N450" i="41"/>
  <c r="O450" i="41"/>
  <c r="N451" i="41" l="1"/>
  <c r="O451" i="41"/>
  <c r="M452" i="41"/>
  <c r="N452" i="41" l="1"/>
  <c r="O452" i="41"/>
  <c r="M453" i="41"/>
  <c r="M454" i="41" l="1"/>
  <c r="N453" i="41"/>
  <c r="O453" i="41"/>
  <c r="N454" i="41" l="1"/>
  <c r="M455" i="41"/>
  <c r="O454" i="41"/>
  <c r="O455" i="41" l="1"/>
  <c r="N455" i="41"/>
  <c r="M456" i="41"/>
  <c r="N456" i="41" l="1"/>
  <c r="M457" i="41"/>
  <c r="O456" i="41"/>
  <c r="N457" i="41" l="1"/>
  <c r="M458" i="41"/>
  <c r="O457" i="41"/>
  <c r="N458" i="41" l="1"/>
  <c r="O458" i="41"/>
  <c r="M459" i="41"/>
  <c r="N459" i="41" l="1"/>
  <c r="O459" i="41"/>
  <c r="M460" i="41"/>
  <c r="M461" i="41" l="1"/>
  <c r="N460" i="41"/>
  <c r="O460" i="41"/>
  <c r="N461" i="41" l="1"/>
  <c r="O461" i="41"/>
  <c r="M462" i="41"/>
  <c r="N462" i="41" l="1"/>
  <c r="M463" i="41"/>
  <c r="O462" i="41"/>
  <c r="O463" i="41" l="1"/>
  <c r="N463" i="41"/>
  <c r="M464" i="41"/>
  <c r="N464" i="41" l="1"/>
  <c r="M465" i="41"/>
  <c r="O464" i="41"/>
  <c r="O465" i="41" l="1"/>
  <c r="N465" i="41"/>
  <c r="M466" i="41"/>
  <c r="N466" i="41" l="1"/>
  <c r="M467" i="41"/>
  <c r="O466" i="41"/>
  <c r="N467" i="41" l="1"/>
  <c r="O467" i="41"/>
  <c r="M468" i="41"/>
  <c r="N468" i="41" l="1"/>
  <c r="M469" i="41"/>
  <c r="O468" i="41"/>
  <c r="N469" i="41" l="1"/>
  <c r="M470" i="41"/>
  <c r="O469" i="41"/>
  <c r="O470" i="41" l="1"/>
  <c r="N470" i="41"/>
  <c r="M471" i="41"/>
  <c r="O471" i="41" l="1"/>
  <c r="N471" i="41"/>
  <c r="M472" i="41"/>
  <c r="N472" i="41" l="1"/>
  <c r="M473" i="41"/>
  <c r="O472" i="41"/>
  <c r="N473" i="41" l="1"/>
  <c r="M474" i="41"/>
  <c r="O473" i="41"/>
  <c r="N474" i="41" l="1"/>
  <c r="M475" i="41"/>
  <c r="O474" i="41"/>
  <c r="O475" i="41" l="1"/>
  <c r="N475" i="41"/>
  <c r="M476" i="41"/>
  <c r="N476" i="41" l="1"/>
  <c r="O476" i="41"/>
  <c r="M477" i="41"/>
  <c r="N477" i="41" l="1"/>
  <c r="M478" i="41"/>
  <c r="O477" i="41"/>
  <c r="O478" i="41" l="1"/>
  <c r="N478" i="41"/>
  <c r="M479" i="41"/>
  <c r="N479" i="41" l="1"/>
  <c r="M480" i="41"/>
  <c r="O479" i="41"/>
  <c r="N480" i="41" l="1"/>
  <c r="M481" i="41"/>
  <c r="O480" i="41"/>
  <c r="O481" i="41" l="1"/>
  <c r="M482" i="41"/>
  <c r="N481" i="41"/>
  <c r="M483" i="41" l="1"/>
  <c r="N482" i="41"/>
  <c r="O482" i="41"/>
  <c r="N483" i="41" l="1"/>
  <c r="O483" i="41"/>
  <c r="M484" i="41"/>
  <c r="O484" i="41" l="1"/>
  <c r="M485" i="41"/>
  <c r="N484" i="41"/>
  <c r="N485" i="41" l="1"/>
  <c r="M486" i="41"/>
  <c r="O485" i="41"/>
  <c r="O486" i="41" l="1"/>
  <c r="N486" i="41"/>
  <c r="M487" i="41"/>
  <c r="N487" i="41" l="1"/>
  <c r="O487" i="41"/>
  <c r="M488" i="41"/>
  <c r="M489" i="41" l="1"/>
  <c r="N488" i="41"/>
  <c r="O488" i="41"/>
  <c r="N489" i="41" l="1"/>
  <c r="O489" i="41"/>
  <c r="M490" i="41"/>
  <c r="N490" i="41" l="1"/>
  <c r="O490" i="41"/>
  <c r="M491" i="41"/>
  <c r="N491" i="41" l="1"/>
  <c r="M492" i="41"/>
  <c r="O491" i="41"/>
  <c r="N492" i="41" l="1"/>
  <c r="M493" i="41"/>
  <c r="O492" i="41"/>
  <c r="M494" i="41" l="1"/>
  <c r="N493" i="41"/>
  <c r="O493" i="41"/>
  <c r="N494" i="41" l="1"/>
  <c r="O494" i="41"/>
  <c r="M495" i="41"/>
  <c r="N495" i="41" l="1"/>
  <c r="O495" i="41"/>
  <c r="M496" i="41"/>
  <c r="N496" i="41" l="1"/>
  <c r="M497" i="41"/>
  <c r="O496" i="41"/>
  <c r="M498" i="41" l="1"/>
  <c r="N497" i="41"/>
  <c r="O497" i="41"/>
  <c r="O498" i="41" l="1"/>
  <c r="M499" i="41"/>
  <c r="N498" i="41"/>
  <c r="O499" i="41" l="1"/>
  <c r="M500" i="41"/>
  <c r="N499" i="41"/>
  <c r="N500" i="41" l="1"/>
  <c r="O500" i="41"/>
  <c r="M501" i="41"/>
  <c r="N501" i="41" l="1"/>
  <c r="O501" i="41"/>
  <c r="M502" i="41"/>
  <c r="M503" i="41" l="1"/>
  <c r="O502" i="41"/>
  <c r="N502" i="41"/>
  <c r="M504" i="41" l="1"/>
  <c r="O503" i="41"/>
  <c r="N503" i="41"/>
  <c r="N504" i="41" l="1"/>
  <c r="O504" i="41"/>
  <c r="M505" i="41"/>
  <c r="N505" i="41" l="1"/>
  <c r="M506" i="41"/>
  <c r="O505" i="41"/>
  <c r="N506" i="41" l="1"/>
  <c r="M507" i="41"/>
  <c r="O506" i="41"/>
  <c r="M508" i="41" l="1"/>
  <c r="O507" i="41"/>
  <c r="N507" i="41"/>
  <c r="O508" i="41" l="1"/>
  <c r="M509" i="41"/>
  <c r="N508" i="41"/>
  <c r="M510" i="41" l="1"/>
  <c r="O509" i="41"/>
  <c r="N509" i="41"/>
  <c r="M511" i="41" l="1"/>
  <c r="O510" i="41"/>
  <c r="N510" i="41"/>
  <c r="N511" i="41" l="1"/>
  <c r="M512" i="41"/>
  <c r="O511" i="41"/>
  <c r="N512" i="41" l="1"/>
  <c r="O512" i="41"/>
  <c r="M513" i="41"/>
  <c r="M514" i="41" l="1"/>
  <c r="N513" i="41"/>
  <c r="O513" i="41"/>
  <c r="O514" i="41" l="1"/>
  <c r="M515" i="41"/>
  <c r="N514" i="41"/>
  <c r="O515" i="41" l="1"/>
  <c r="M516" i="41"/>
  <c r="N515" i="41"/>
  <c r="N516" i="41" l="1"/>
  <c r="O516" i="41"/>
  <c r="M517" i="41"/>
  <c r="M518" i="41" l="1"/>
  <c r="N517" i="41"/>
  <c r="O517" i="41"/>
  <c r="N518" i="41" l="1"/>
  <c r="M519" i="41"/>
  <c r="O518" i="41"/>
  <c r="O519" i="41" l="1"/>
  <c r="M520" i="41"/>
  <c r="N519" i="41"/>
  <c r="N520" i="41" l="1"/>
  <c r="M521" i="41"/>
  <c r="O520" i="41"/>
  <c r="O521" i="41" l="1"/>
  <c r="N521" i="41"/>
  <c r="M522" i="41"/>
  <c r="N522" i="41" l="1"/>
  <c r="M523" i="41"/>
  <c r="O522" i="41"/>
  <c r="O523" i="41" l="1"/>
  <c r="N523" i="41"/>
  <c r="M524" i="41"/>
  <c r="O524" i="41" l="1"/>
  <c r="M525" i="41"/>
  <c r="N524" i="41"/>
  <c r="O525" i="41" l="1"/>
  <c r="N525" i="41"/>
  <c r="M526" i="41"/>
  <c r="M527" i="41" l="1"/>
  <c r="O526" i="41"/>
  <c r="N526" i="41"/>
  <c r="M528" i="41" l="1"/>
  <c r="N527" i="41"/>
  <c r="O527" i="41"/>
  <c r="O528" i="41" l="1"/>
  <c r="M529" i="41"/>
  <c r="N528" i="41"/>
  <c r="N529" i="41" l="1"/>
  <c r="O529" i="41"/>
  <c r="M530" i="41"/>
  <c r="N530" i="41" l="1"/>
  <c r="M531" i="41"/>
  <c r="O530" i="41"/>
  <c r="O531" i="41" l="1"/>
  <c r="M532" i="41"/>
  <c r="N531" i="41"/>
  <c r="N532" i="41" l="1"/>
  <c r="M533" i="41"/>
  <c r="O532" i="41"/>
  <c r="N533" i="41" l="1"/>
  <c r="O533" i="41"/>
  <c r="M534" i="41"/>
  <c r="M535" i="41" l="1"/>
  <c r="N534" i="41"/>
  <c r="O534" i="41"/>
  <c r="N535" i="41" l="1"/>
  <c r="M536" i="41"/>
  <c r="O535" i="41"/>
  <c r="M537" i="41" l="1"/>
  <c r="N536" i="41"/>
  <c r="O536" i="41"/>
  <c r="N537" i="41" l="1"/>
  <c r="M538" i="41"/>
  <c r="O537" i="41"/>
  <c r="N538" i="41" l="1"/>
  <c r="M539" i="41"/>
  <c r="O538" i="41"/>
  <c r="O539" i="41" l="1"/>
  <c r="N539" i="41"/>
  <c r="M540" i="41"/>
  <c r="M541" i="41" l="1"/>
  <c r="O540" i="41"/>
  <c r="N540" i="41"/>
  <c r="N541" i="41" l="1"/>
  <c r="M542" i="41"/>
  <c r="O541" i="41"/>
  <c r="M543" i="41" l="1"/>
  <c r="O542" i="41"/>
  <c r="N542" i="41"/>
  <c r="N543" i="41" l="1"/>
  <c r="O543" i="41"/>
  <c r="M544" i="41"/>
  <c r="M545" i="41" l="1"/>
  <c r="O544" i="41"/>
  <c r="N544" i="41"/>
  <c r="N545" i="41" l="1"/>
  <c r="M546" i="41"/>
  <c r="O545" i="41"/>
  <c r="N546" i="41" l="1"/>
  <c r="M547" i="41"/>
  <c r="O546" i="41"/>
  <c r="M548" i="41" l="1"/>
  <c r="N547" i="41"/>
  <c r="O547" i="41"/>
  <c r="N548" i="41" l="1"/>
  <c r="O548" i="41"/>
  <c r="M549" i="41"/>
  <c r="M550" i="41" l="1"/>
  <c r="O549" i="41"/>
  <c r="N549" i="41"/>
  <c r="N550" i="41" l="1"/>
  <c r="O550" i="41"/>
  <c r="M551" i="41"/>
  <c r="N551" i="41" l="1"/>
  <c r="M552" i="41"/>
  <c r="O551" i="41"/>
  <c r="O552" i="41" l="1"/>
  <c r="N552" i="41"/>
  <c r="M553" i="41"/>
  <c r="N553" i="41" l="1"/>
  <c r="M554" i="41"/>
  <c r="O553" i="41"/>
  <c r="N554" i="41" l="1"/>
  <c r="M555" i="41"/>
  <c r="O554" i="41"/>
  <c r="O555" i="41" l="1"/>
  <c r="M556" i="41"/>
  <c r="N555" i="41"/>
  <c r="O556" i="41" l="1"/>
  <c r="N556" i="41"/>
  <c r="M557" i="41"/>
  <c r="M558" i="41" l="1"/>
  <c r="O557" i="41"/>
  <c r="N557" i="41"/>
  <c r="N558" i="41" l="1"/>
  <c r="M559" i="41"/>
  <c r="O558" i="41"/>
  <c r="N559" i="41" l="1"/>
  <c r="O559" i="41"/>
  <c r="M560" i="41"/>
  <c r="N560" i="41" l="1"/>
  <c r="O560" i="41"/>
  <c r="M561" i="41"/>
  <c r="N561" i="41" l="1"/>
  <c r="O561" i="41"/>
  <c r="M562" i="41"/>
  <c r="O562" i="41" l="1"/>
  <c r="M563" i="41"/>
  <c r="N562" i="41"/>
  <c r="O563" i="41" l="1"/>
  <c r="M564" i="41"/>
  <c r="N563" i="41"/>
  <c r="N564" i="41" l="1"/>
  <c r="O564" i="41"/>
  <c r="M565" i="41"/>
  <c r="N565" i="41" l="1"/>
  <c r="O565" i="41"/>
  <c r="M566" i="41"/>
  <c r="M567" i="41" l="1"/>
  <c r="N566" i="41"/>
  <c r="O566" i="41"/>
  <c r="N567" i="41" l="1"/>
  <c r="O567" i="41"/>
  <c r="M568" i="41"/>
  <c r="O568" i="41" l="1"/>
  <c r="N568" i="41"/>
  <c r="M569" i="41"/>
  <c r="N569" i="41" l="1"/>
  <c r="O569" i="41"/>
  <c r="M570" i="41"/>
  <c r="N570" i="41" l="1"/>
  <c r="O570" i="41"/>
  <c r="M571" i="41"/>
  <c r="M572" i="41" l="1"/>
  <c r="N571" i="41"/>
  <c r="O571" i="41"/>
  <c r="O572" i="41" l="1"/>
  <c r="N572" i="41"/>
  <c r="M573" i="41"/>
  <c r="O573" i="41" l="1"/>
  <c r="M574" i="41"/>
  <c r="N573" i="41"/>
  <c r="N574" i="41" l="1"/>
  <c r="M575" i="41"/>
  <c r="O574" i="41"/>
  <c r="N575" i="41" l="1"/>
  <c r="M576" i="41"/>
  <c r="O575" i="41"/>
  <c r="O576" i="41" l="1"/>
  <c r="N576" i="41"/>
  <c r="M577" i="41"/>
  <c r="N577" i="41" l="1"/>
  <c r="M578" i="41"/>
  <c r="O577" i="41"/>
  <c r="M579" i="41" l="1"/>
  <c r="O578" i="41"/>
  <c r="N578" i="41"/>
  <c r="M580" i="41" l="1"/>
  <c r="O579" i="41"/>
  <c r="N579" i="41"/>
  <c r="M581" i="41" l="1"/>
  <c r="N580" i="41"/>
  <c r="O580" i="41"/>
  <c r="O581" i="41" l="1"/>
  <c r="M582" i="41"/>
  <c r="N581" i="41"/>
  <c r="N582" i="41" l="1"/>
  <c r="M583" i="41"/>
  <c r="O582" i="41"/>
  <c r="O583" i="41" l="1"/>
  <c r="N583" i="41"/>
  <c r="M584" i="41"/>
  <c r="N584" i="41" l="1"/>
  <c r="M585" i="41"/>
  <c r="O584" i="41"/>
  <c r="M586" i="41" l="1"/>
  <c r="O585" i="41"/>
  <c r="N585" i="41"/>
  <c r="N586" i="41" l="1"/>
  <c r="M587" i="41"/>
  <c r="O586" i="41"/>
  <c r="M588" i="41" l="1"/>
  <c r="O587" i="41"/>
  <c r="N587" i="41"/>
  <c r="O588" i="41" l="1"/>
  <c r="N588" i="41"/>
  <c r="M589" i="41"/>
  <c r="N589" i="41" l="1"/>
  <c r="M590" i="41"/>
  <c r="O589" i="41"/>
  <c r="N590" i="41" l="1"/>
  <c r="M591" i="41"/>
  <c r="O590" i="41"/>
  <c r="N591" i="41" l="1"/>
  <c r="M592" i="41"/>
  <c r="O591" i="41"/>
  <c r="O592" i="41" l="1"/>
  <c r="M593" i="41"/>
  <c r="N592" i="41"/>
  <c r="N593" i="41" l="1"/>
  <c r="O593" i="41"/>
  <c r="M594" i="41"/>
  <c r="O594" i="41" l="1"/>
  <c r="M595" i="41"/>
  <c r="N594" i="41"/>
  <c r="N595" i="41" l="1"/>
  <c r="O595" i="41"/>
  <c r="M596" i="41"/>
  <c r="N596" i="41" l="1"/>
  <c r="M597" i="41"/>
  <c r="O596" i="41"/>
  <c r="N597" i="41" l="1"/>
  <c r="O597" i="41"/>
  <c r="M598" i="41"/>
  <c r="M599" i="41" l="1"/>
  <c r="O598" i="41"/>
  <c r="N598" i="41"/>
  <c r="O599" i="41" l="1"/>
  <c r="M600" i="41"/>
  <c r="N599" i="41"/>
  <c r="N600" i="41" l="1"/>
  <c r="M601" i="41"/>
  <c r="O600" i="41"/>
  <c r="N601" i="41" l="1"/>
  <c r="O601" i="41"/>
  <c r="M602" i="41"/>
  <c r="O602" i="41" l="1"/>
  <c r="M603" i="41"/>
  <c r="N602" i="41"/>
  <c r="N603" i="41" l="1"/>
  <c r="O603" i="41"/>
  <c r="M604" i="41"/>
  <c r="O604" i="41" l="1"/>
  <c r="M605" i="41"/>
  <c r="N604" i="41"/>
  <c r="N605" i="41" l="1"/>
  <c r="M606" i="41"/>
  <c r="O605" i="41"/>
  <c r="M607" i="41" l="1"/>
  <c r="O606" i="41"/>
  <c r="N606" i="41"/>
  <c r="N607" i="41" l="1"/>
  <c r="M608" i="41"/>
  <c r="O607" i="41"/>
  <c r="O608" i="41" l="1"/>
  <c r="N608" i="41"/>
  <c r="M609" i="41"/>
  <c r="N609" i="41" l="1"/>
  <c r="O609" i="41"/>
  <c r="M610" i="41"/>
  <c r="O610" i="41" l="1"/>
  <c r="N610" i="41"/>
  <c r="M611" i="41"/>
  <c r="N611" i="41" l="1"/>
  <c r="M612" i="41"/>
  <c r="O611" i="41"/>
  <c r="O612" i="41" l="1"/>
  <c r="N612" i="41"/>
  <c r="M613" i="41"/>
  <c r="O613" i="41" l="1"/>
  <c r="N613" i="41"/>
  <c r="M614" i="41"/>
  <c r="N614" i="41" l="1"/>
  <c r="M615" i="41"/>
  <c r="O614" i="41"/>
  <c r="N615" i="41" l="1"/>
  <c r="M616" i="41"/>
  <c r="O615" i="41"/>
  <c r="N616" i="41" l="1"/>
  <c r="M617" i="41"/>
  <c r="O616" i="41"/>
  <c r="M618" i="41" l="1"/>
  <c r="O617" i="41"/>
  <c r="N617" i="41"/>
  <c r="O618" i="41" l="1"/>
  <c r="M619" i="41"/>
  <c r="N618" i="41"/>
  <c r="N619" i="41" l="1"/>
  <c r="O619" i="41"/>
  <c r="M620" i="41"/>
  <c r="N620" i="41" l="1"/>
  <c r="O620" i="41"/>
  <c r="M621" i="41"/>
  <c r="O621" i="41" l="1"/>
  <c r="M622" i="41"/>
  <c r="N621" i="41"/>
  <c r="O622" i="41" l="1"/>
  <c r="M623" i="41"/>
  <c r="N622" i="41"/>
  <c r="N623" i="41" l="1"/>
  <c r="O623" i="41"/>
  <c r="M624" i="41"/>
  <c r="N624" i="41" l="1"/>
  <c r="O624" i="41"/>
  <c r="M625" i="41"/>
  <c r="N625" i="41" l="1"/>
  <c r="M626" i="41"/>
  <c r="O625" i="41"/>
  <c r="N626" i="41" l="1"/>
  <c r="M627" i="41"/>
  <c r="O626" i="41"/>
  <c r="M628" i="41" l="1"/>
  <c r="N627" i="41"/>
  <c r="O627" i="41"/>
  <c r="N628" i="41" l="1"/>
  <c r="O628" i="41"/>
  <c r="M629" i="41"/>
  <c r="N629" i="41" l="1"/>
  <c r="M630" i="41"/>
  <c r="O629" i="41"/>
  <c r="N630" i="41" l="1"/>
  <c r="O630" i="41"/>
  <c r="M631" i="41"/>
  <c r="O631" i="41" l="1"/>
  <c r="N631" i="41"/>
  <c r="M632" i="41"/>
  <c r="M633" i="41" l="1"/>
  <c r="N632" i="41"/>
  <c r="O632" i="41"/>
  <c r="M634" i="41" l="1"/>
  <c r="O633" i="41"/>
  <c r="N633" i="41"/>
  <c r="N634" i="41" l="1"/>
  <c r="O634" i="41"/>
  <c r="M635" i="41"/>
  <c r="M636" i="41" l="1"/>
  <c r="O635" i="41"/>
  <c r="N635" i="41"/>
  <c r="O636" i="41" l="1"/>
  <c r="N636" i="41"/>
  <c r="M637" i="41"/>
  <c r="N637" i="41" l="1"/>
  <c r="M638" i="41"/>
  <c r="O637" i="41"/>
  <c r="M639" i="41" l="1"/>
  <c r="O638" i="41"/>
  <c r="N638" i="41"/>
  <c r="N639" i="41" l="1"/>
  <c r="O639" i="41"/>
  <c r="M640" i="41"/>
  <c r="N640" i="41" l="1"/>
  <c r="O640" i="41"/>
  <c r="M641" i="41"/>
  <c r="M642" i="41" l="1"/>
  <c r="O641" i="41"/>
  <c r="N641" i="41"/>
  <c r="M643" i="41" l="1"/>
  <c r="N642" i="41"/>
  <c r="O642" i="41"/>
  <c r="M644" i="41" l="1"/>
  <c r="N643" i="41"/>
  <c r="O643" i="41"/>
  <c r="N644" i="41" l="1"/>
  <c r="M645" i="41"/>
  <c r="O644" i="41"/>
  <c r="O645" i="41" l="1"/>
  <c r="M646" i="41"/>
  <c r="N645" i="41"/>
  <c r="M647" i="41" l="1"/>
  <c r="O646" i="41"/>
  <c r="N646" i="41"/>
  <c r="O647" i="41" l="1"/>
  <c r="N647" i="41"/>
  <c r="M648" i="41"/>
  <c r="M649" i="41" l="1"/>
  <c r="O648" i="41"/>
  <c r="N648" i="41"/>
  <c r="N649" i="41" l="1"/>
  <c r="O649" i="41"/>
  <c r="M650" i="41"/>
  <c r="N650" i="41" l="1"/>
  <c r="O650" i="41"/>
  <c r="M651" i="41"/>
  <c r="N651" i="41" l="1"/>
  <c r="O651" i="41"/>
  <c r="M652" i="41"/>
  <c r="M653" i="41" l="1"/>
  <c r="N652" i="41"/>
  <c r="O652" i="41"/>
  <c r="O653" i="41" l="1"/>
  <c r="M654" i="41"/>
  <c r="N653" i="41"/>
  <c r="N654" i="41" l="1"/>
  <c r="O654" i="41"/>
  <c r="M655" i="41"/>
  <c r="N655" i="41" l="1"/>
  <c r="O655" i="41"/>
  <c r="M656" i="41"/>
  <c r="N656" i="41" l="1"/>
  <c r="M657" i="41"/>
  <c r="O656" i="41"/>
  <c r="N657" i="41" l="1"/>
  <c r="M658" i="41"/>
  <c r="O657" i="41"/>
  <c r="M659" i="41" l="1"/>
  <c r="N658" i="41"/>
  <c r="O658" i="41"/>
  <c r="N659" i="41" l="1"/>
  <c r="M660" i="41"/>
  <c r="O659" i="41"/>
  <c r="O660" i="41" l="1"/>
  <c r="N660" i="41"/>
  <c r="M661" i="41"/>
  <c r="N661" i="41" l="1"/>
  <c r="O661" i="41"/>
  <c r="M662" i="41"/>
  <c r="O662" i="41" l="1"/>
  <c r="N662" i="41"/>
  <c r="M663" i="41"/>
  <c r="N663" i="41" l="1"/>
  <c r="M664" i="41"/>
  <c r="O663" i="41"/>
  <c r="M665" i="41" l="1"/>
  <c r="O664" i="41"/>
  <c r="N664" i="41"/>
  <c r="M666" i="41" l="1"/>
  <c r="O665" i="41"/>
  <c r="N665" i="41"/>
  <c r="M667" i="41" l="1"/>
  <c r="N666" i="41"/>
  <c r="O666" i="41"/>
  <c r="M668" i="41" l="1"/>
  <c r="N667" i="41"/>
  <c r="O667" i="41"/>
  <c r="O668" i="41" l="1"/>
  <c r="N668" i="41"/>
  <c r="M669" i="41"/>
  <c r="N669" i="41" l="1"/>
  <c r="O669" i="41"/>
  <c r="M670" i="41"/>
  <c r="M671" i="41" l="1"/>
  <c r="N670" i="41"/>
  <c r="O670" i="41"/>
  <c r="O671" i="41" l="1"/>
  <c r="N671" i="41"/>
  <c r="M672" i="41"/>
  <c r="M673" i="41" l="1"/>
  <c r="N672" i="41"/>
  <c r="O672" i="41"/>
  <c r="N673" i="41" l="1"/>
  <c r="O673" i="41"/>
  <c r="M674" i="41"/>
  <c r="N674" i="41" l="1"/>
  <c r="O674" i="41"/>
  <c r="M675" i="41"/>
  <c r="N675" i="41" l="1"/>
  <c r="O675" i="41"/>
  <c r="M676" i="41"/>
  <c r="M677" i="41" l="1"/>
  <c r="O676" i="41"/>
  <c r="N676" i="41"/>
  <c r="N677" i="41" l="1"/>
  <c r="M678" i="41"/>
  <c r="O677" i="41"/>
  <c r="N678" i="41" l="1"/>
  <c r="M679" i="41"/>
  <c r="O678" i="41"/>
  <c r="M680" i="41" l="1"/>
  <c r="O679" i="41"/>
  <c r="N679" i="41"/>
  <c r="M681" i="41" l="1"/>
  <c r="O680" i="41"/>
  <c r="N680" i="41"/>
  <c r="M682" i="41" l="1"/>
  <c r="O681" i="41"/>
  <c r="N681" i="41"/>
  <c r="N682" i="41" l="1"/>
  <c r="O682" i="41"/>
  <c r="M683" i="41"/>
  <c r="M684" i="41" l="1"/>
  <c r="O683" i="41"/>
  <c r="N683" i="41"/>
  <c r="N684" i="41" l="1"/>
  <c r="O684" i="41"/>
  <c r="M685" i="41"/>
  <c r="M686" i="41" l="1"/>
  <c r="O685" i="41"/>
  <c r="N685" i="41"/>
  <c r="N686" i="41" l="1"/>
  <c r="O686" i="41"/>
  <c r="M687" i="41"/>
  <c r="N687" i="41" l="1"/>
  <c r="O687" i="41"/>
  <c r="M688" i="41"/>
  <c r="N688" i="41" l="1"/>
  <c r="M689" i="41"/>
  <c r="O688" i="41"/>
  <c r="O689" i="41" l="1"/>
  <c r="M690" i="41"/>
  <c r="N689" i="41"/>
  <c r="M691" i="41" l="1"/>
  <c r="O690" i="41"/>
  <c r="N690" i="41"/>
  <c r="N691" i="41" l="1"/>
  <c r="M692" i="41"/>
  <c r="O691" i="41"/>
  <c r="N692" i="41" l="1"/>
  <c r="M693" i="41"/>
  <c r="O692" i="41"/>
  <c r="M694" i="41" l="1"/>
  <c r="O693" i="41"/>
  <c r="N693" i="41"/>
  <c r="O694" i="41" l="1"/>
  <c r="N694" i="41"/>
  <c r="M695" i="41"/>
  <c r="N695" i="41" l="1"/>
  <c r="M696" i="41"/>
  <c r="O695" i="41"/>
  <c r="O696" i="41" l="1"/>
  <c r="M697" i="41"/>
  <c r="N696" i="41"/>
  <c r="O697" i="41" l="1"/>
  <c r="N697" i="41"/>
  <c r="M698" i="41"/>
  <c r="M699" i="41" l="1"/>
  <c r="N698" i="41"/>
  <c r="O698" i="41"/>
  <c r="M700" i="41" l="1"/>
  <c r="O699" i="41"/>
  <c r="N699" i="41"/>
  <c r="M701" i="41" l="1"/>
  <c r="O700" i="41"/>
  <c r="N700" i="41"/>
  <c r="N701" i="41" l="1"/>
  <c r="M702" i="41"/>
  <c r="O701" i="41"/>
  <c r="N702" i="41" l="1"/>
  <c r="O702" i="41"/>
  <c r="M703" i="41"/>
  <c r="O703" i="41" l="1"/>
  <c r="M704" i="41"/>
  <c r="N703" i="41"/>
  <c r="N704" i="41" l="1"/>
  <c r="M705" i="41"/>
  <c r="O704" i="41"/>
  <c r="M706" i="41" l="1"/>
  <c r="N705" i="41"/>
  <c r="O705" i="41"/>
  <c r="O706" i="41" l="1"/>
  <c r="N706" i="41"/>
  <c r="M707" i="41"/>
  <c r="O707" i="41" l="1"/>
  <c r="N707" i="41"/>
  <c r="M708" i="41"/>
  <c r="N708" i="41" l="1"/>
  <c r="O708" i="41"/>
  <c r="M709" i="41"/>
  <c r="N709" i="41" l="1"/>
  <c r="O709" i="41"/>
  <c r="M710" i="41"/>
  <c r="O710" i="41" l="1"/>
  <c r="M711" i="41"/>
  <c r="N710" i="41"/>
  <c r="N711" i="41" l="1"/>
  <c r="M712" i="41"/>
  <c r="O711" i="41"/>
  <c r="O712" i="41" l="1"/>
  <c r="N712" i="41"/>
  <c r="M713" i="41"/>
  <c r="N713" i="41" l="1"/>
  <c r="O713" i="41"/>
  <c r="M714" i="41"/>
  <c r="O714" i="41" l="1"/>
  <c r="N714" i="41"/>
  <c r="M715" i="41"/>
  <c r="N715" i="41" l="1"/>
  <c r="M716" i="41"/>
  <c r="O715" i="41"/>
  <c r="M717" i="41" l="1"/>
  <c r="N716" i="41"/>
  <c r="O716" i="41"/>
  <c r="O717" i="41" l="1"/>
  <c r="M718" i="41"/>
  <c r="N717" i="41"/>
  <c r="M719" i="41" l="1"/>
  <c r="O718" i="41"/>
  <c r="N718" i="41"/>
  <c r="N719" i="41" l="1"/>
  <c r="O719" i="41"/>
  <c r="M720" i="41"/>
  <c r="O720" i="41" l="1"/>
  <c r="N720" i="41"/>
  <c r="M721" i="41"/>
  <c r="O721" i="41" l="1"/>
  <c r="M722" i="41"/>
  <c r="N721" i="41"/>
  <c r="O722" i="41" l="1"/>
  <c r="N722" i="41"/>
  <c r="M723" i="41"/>
  <c r="N723" i="41" l="1"/>
  <c r="O723" i="41"/>
  <c r="M724" i="41"/>
  <c r="N724" i="41" l="1"/>
  <c r="M725" i="41"/>
  <c r="O724" i="41"/>
  <c r="N725" i="41" l="1"/>
  <c r="M726" i="41"/>
  <c r="O725" i="41"/>
  <c r="N726" i="41" l="1"/>
  <c r="M727" i="41"/>
  <c r="O726" i="41"/>
  <c r="N727" i="41" l="1"/>
  <c r="O727" i="41"/>
  <c r="M728" i="41"/>
  <c r="N728" i="41" l="1"/>
  <c r="O728" i="41"/>
  <c r="M729" i="41"/>
  <c r="N729" i="41" l="1"/>
  <c r="M730" i="41"/>
  <c r="O729" i="41"/>
  <c r="M731" i="41" l="1"/>
  <c r="N730" i="41"/>
  <c r="O730" i="41"/>
  <c r="N731" i="41" l="1"/>
  <c r="O731" i="41"/>
  <c r="M732" i="41"/>
  <c r="M733" i="41" l="1"/>
  <c r="N732" i="41"/>
  <c r="O732" i="41"/>
  <c r="M734" i="41" l="1"/>
  <c r="O733" i="41"/>
  <c r="N733" i="41"/>
  <c r="M735" i="41" l="1"/>
  <c r="O734" i="41"/>
  <c r="N734" i="41"/>
  <c r="N735" i="41" l="1"/>
  <c r="O735" i="41"/>
  <c r="M736" i="41"/>
  <c r="N736" i="41" l="1"/>
  <c r="M737" i="41"/>
  <c r="O736" i="41"/>
  <c r="N737" i="41" l="1"/>
  <c r="M738" i="41"/>
  <c r="O737" i="41"/>
  <c r="O738" i="41" l="1"/>
  <c r="N738" i="41"/>
  <c r="M739" i="41"/>
  <c r="N739" i="41" l="1"/>
  <c r="M740" i="41"/>
  <c r="O739" i="41"/>
  <c r="M741" i="41" l="1"/>
  <c r="N740" i="41"/>
  <c r="O740" i="41"/>
  <c r="N741" i="41" l="1"/>
  <c r="O741" i="41"/>
  <c r="M742" i="41"/>
  <c r="N742" i="41" l="1"/>
  <c r="M743" i="41"/>
  <c r="O742" i="41"/>
  <c r="N743" i="41" l="1"/>
  <c r="M744" i="41"/>
  <c r="O743" i="41"/>
  <c r="O744" i="41" l="1"/>
  <c r="M745" i="41"/>
  <c r="N744" i="41"/>
  <c r="N745" i="41" l="1"/>
  <c r="M746" i="41"/>
  <c r="O745" i="41"/>
  <c r="N746" i="41" l="1"/>
  <c r="O746" i="41"/>
  <c r="M747" i="41"/>
  <c r="O747" i="41" l="1"/>
  <c r="M748" i="41"/>
  <c r="N747" i="41"/>
  <c r="M749" i="41" l="1"/>
  <c r="N748" i="41"/>
  <c r="O748" i="41"/>
  <c r="N749" i="41" l="1"/>
  <c r="M750" i="41"/>
  <c r="O749" i="41"/>
  <c r="N750" i="41" l="1"/>
  <c r="O750" i="41"/>
  <c r="M751" i="41"/>
  <c r="M752" i="41" l="1"/>
  <c r="O751" i="41"/>
  <c r="N751" i="41"/>
  <c r="N752" i="41" l="1"/>
  <c r="M753" i="41"/>
  <c r="O752" i="41"/>
  <c r="N753" i="41" l="1"/>
  <c r="M754" i="41"/>
  <c r="O753" i="41"/>
  <c r="O754" i="41" l="1"/>
  <c r="N754" i="41"/>
  <c r="M755" i="41"/>
  <c r="N755" i="41" l="1"/>
  <c r="O755" i="41"/>
  <c r="M756" i="41"/>
  <c r="N756" i="41" l="1"/>
  <c r="O756" i="41"/>
  <c r="M757" i="41"/>
  <c r="N757" i="41" l="1"/>
  <c r="O757" i="41"/>
  <c r="M758" i="41"/>
  <c r="N758" i="41" l="1"/>
  <c r="M759" i="41"/>
  <c r="O758" i="41"/>
  <c r="N759" i="41" l="1"/>
  <c r="O759" i="41"/>
  <c r="M760" i="41"/>
  <c r="N760" i="41" l="1"/>
  <c r="M761" i="41"/>
  <c r="O760" i="41"/>
  <c r="M762" i="41" l="1"/>
  <c r="O761" i="41"/>
  <c r="N761" i="41"/>
  <c r="O762" i="41" l="1"/>
  <c r="N762" i="41"/>
  <c r="M763" i="41"/>
  <c r="N763" i="41" l="1"/>
  <c r="O763" i="41"/>
  <c r="M764" i="41"/>
  <c r="N764" i="41" l="1"/>
  <c r="M765" i="41"/>
  <c r="O764" i="41"/>
  <c r="N765" i="41" l="1"/>
  <c r="O765" i="41"/>
  <c r="M766" i="41"/>
  <c r="M767" i="41" l="1"/>
  <c r="N766" i="41"/>
  <c r="O766" i="41"/>
  <c r="N767" i="41" l="1"/>
  <c r="M768" i="41"/>
  <c r="O767" i="41"/>
  <c r="N768" i="41" l="1"/>
  <c r="O768" i="41"/>
  <c r="M769" i="41"/>
  <c r="N769" i="41" l="1"/>
  <c r="O769" i="41"/>
  <c r="M770" i="41"/>
  <c r="O770" i="41" l="1"/>
  <c r="M771" i="41"/>
  <c r="N770" i="41"/>
  <c r="N771" i="41" l="1"/>
  <c r="M772" i="41"/>
  <c r="O771" i="41"/>
  <c r="N772" i="41" l="1"/>
  <c r="O772" i="41"/>
  <c r="M773" i="41"/>
  <c r="N773" i="41" l="1"/>
  <c r="M774" i="41"/>
  <c r="O773" i="41"/>
  <c r="N774" i="41" l="1"/>
  <c r="M775" i="41"/>
  <c r="O774" i="41"/>
  <c r="N775" i="41" l="1"/>
  <c r="O775" i="41"/>
  <c r="M776" i="41"/>
  <c r="N776" i="41" l="1"/>
  <c r="O776" i="41"/>
  <c r="M777" i="41"/>
  <c r="N777" i="41" l="1"/>
  <c r="O777" i="41"/>
  <c r="M778" i="41"/>
  <c r="N778" i="41" l="1"/>
  <c r="O778" i="41"/>
  <c r="M779" i="41"/>
  <c r="N779" i="41" l="1"/>
  <c r="M780" i="41"/>
  <c r="O779" i="41"/>
  <c r="O780" i="41" l="1"/>
  <c r="M781" i="41"/>
  <c r="N780" i="41"/>
  <c r="N781" i="41" l="1"/>
  <c r="O781" i="41"/>
  <c r="M782" i="41"/>
  <c r="N782" i="41" l="1"/>
  <c r="O782" i="41"/>
  <c r="M783" i="41"/>
  <c r="N783" i="41" l="1"/>
  <c r="O783" i="41"/>
  <c r="M784" i="41"/>
  <c r="N784" i="41" l="1"/>
  <c r="M785" i="41"/>
  <c r="O784" i="41"/>
  <c r="N785" i="41" l="1"/>
  <c r="M786" i="41"/>
  <c r="O785" i="41"/>
  <c r="N786" i="41" l="1"/>
  <c r="M787" i="41"/>
  <c r="O786" i="41"/>
  <c r="O787" i="41" l="1"/>
  <c r="N787" i="41"/>
  <c r="M788" i="41"/>
  <c r="N788" i="41" l="1"/>
  <c r="O788" i="41"/>
  <c r="M789" i="41"/>
  <c r="N789" i="41" l="1"/>
  <c r="M790" i="41"/>
  <c r="O789" i="41"/>
  <c r="N790" i="41" l="1"/>
  <c r="O790" i="41"/>
  <c r="M791" i="41"/>
  <c r="M792" i="41" l="1"/>
  <c r="N791" i="41"/>
  <c r="O791" i="41"/>
  <c r="N792" i="41" l="1"/>
  <c r="O792" i="41"/>
  <c r="M793" i="41"/>
  <c r="N793" i="41" l="1"/>
  <c r="M794" i="41"/>
  <c r="O793" i="41"/>
  <c r="N794" i="41" l="1"/>
  <c r="M795" i="41"/>
  <c r="O794" i="41"/>
  <c r="N795" i="41" l="1"/>
  <c r="M796" i="41"/>
  <c r="O795" i="41"/>
  <c r="N796" i="41" l="1"/>
  <c r="M797" i="41"/>
  <c r="O796" i="41"/>
  <c r="O797" i="41" l="1"/>
  <c r="M798" i="41"/>
  <c r="N797" i="41"/>
  <c r="N798" i="41" l="1"/>
  <c r="M799" i="41"/>
  <c r="O798" i="41"/>
  <c r="N799" i="41" l="1"/>
  <c r="O799" i="41"/>
  <c r="M800" i="41"/>
  <c r="N800" i="41" l="1"/>
  <c r="O800" i="41"/>
  <c r="M801" i="41"/>
  <c r="M802" i="41" l="1"/>
  <c r="O801" i="41"/>
  <c r="N801" i="41"/>
  <c r="O802" i="41" l="1"/>
  <c r="M803" i="41"/>
  <c r="N802" i="41"/>
  <c r="M804" i="41" l="1"/>
  <c r="O803" i="41"/>
  <c r="N803" i="41"/>
  <c r="N804" i="41" l="1"/>
  <c r="O804" i="41"/>
  <c r="M805" i="41"/>
  <c r="N805" i="41" l="1"/>
  <c r="M806" i="41"/>
  <c r="O805" i="41"/>
  <c r="N806" i="41" l="1"/>
  <c r="O806" i="41"/>
  <c r="M807" i="41"/>
  <c r="O807" i="41" l="1"/>
  <c r="N807" i="41"/>
  <c r="M808" i="41"/>
  <c r="O808" i="41" l="1"/>
  <c r="N808" i="41"/>
  <c r="M809" i="41"/>
  <c r="O809" i="41" l="1"/>
  <c r="N809" i="41"/>
  <c r="M810" i="41"/>
  <c r="O810" i="41" l="1"/>
  <c r="M811" i="41"/>
  <c r="N810" i="41"/>
  <c r="N811" i="41" l="1"/>
  <c r="M812" i="41"/>
  <c r="O811" i="41"/>
  <c r="M813" i="41" l="1"/>
  <c r="O812" i="41"/>
  <c r="N812" i="41"/>
  <c r="N813" i="41" l="1"/>
  <c r="O813" i="41"/>
  <c r="M814" i="41"/>
  <c r="M815" i="41" l="1"/>
  <c r="O814" i="41"/>
  <c r="N814" i="41"/>
  <c r="N815" i="41" l="1"/>
  <c r="O815" i="41"/>
  <c r="M816" i="41"/>
  <c r="O816" i="41" l="1"/>
  <c r="N816" i="41"/>
  <c r="M817" i="41"/>
  <c r="O817" i="41" l="1"/>
  <c r="M818" i="41"/>
  <c r="N817" i="41"/>
  <c r="O818" i="41" l="1"/>
  <c r="N818" i="41"/>
  <c r="M819" i="41"/>
  <c r="N819" i="41" l="1"/>
  <c r="M820" i="41"/>
  <c r="O819" i="41"/>
  <c r="M821" i="41" l="1"/>
  <c r="N820" i="41"/>
  <c r="O820" i="41"/>
  <c r="N821" i="41" l="1"/>
  <c r="O821" i="41"/>
  <c r="M822" i="41"/>
  <c r="N822" i="41" l="1"/>
  <c r="M823" i="41"/>
  <c r="O822" i="41"/>
  <c r="M824" i="41" l="1"/>
  <c r="O823" i="41"/>
  <c r="N823" i="41"/>
  <c r="N824" i="41" l="1"/>
  <c r="M825" i="41"/>
  <c r="O824" i="41"/>
  <c r="O825" i="41" l="1"/>
  <c r="M826" i="41"/>
  <c r="N825" i="41"/>
  <c r="N826" i="41" l="1"/>
  <c r="M827" i="41"/>
  <c r="O826" i="41"/>
  <c r="M828" i="41" l="1"/>
  <c r="O827" i="41"/>
  <c r="N827" i="41"/>
  <c r="N828" i="41" l="1"/>
  <c r="O828" i="41"/>
  <c r="M829" i="41"/>
  <c r="N829" i="41" l="1"/>
  <c r="M830" i="41"/>
  <c r="O829" i="41"/>
  <c r="N830" i="41" l="1"/>
  <c r="M831" i="41"/>
  <c r="O830" i="41"/>
  <c r="N831" i="41" l="1"/>
  <c r="M832" i="41"/>
  <c r="O831" i="41"/>
  <c r="N832" i="41" l="1"/>
  <c r="O832" i="41"/>
  <c r="M833" i="41"/>
  <c r="N833" i="41" l="1"/>
  <c r="O833" i="41"/>
  <c r="M834" i="41"/>
  <c r="N834" i="41" l="1"/>
  <c r="O834" i="41"/>
  <c r="M835" i="41"/>
  <c r="N835" i="41" l="1"/>
  <c r="O835" i="41"/>
  <c r="M836" i="41"/>
  <c r="N836" i="41" l="1"/>
  <c r="O836" i="41"/>
  <c r="M837" i="41"/>
  <c r="O837" i="41" l="1"/>
  <c r="N837" i="41"/>
  <c r="M838" i="41"/>
  <c r="N838" i="41" l="1"/>
  <c r="O838" i="41"/>
  <c r="M839" i="41"/>
  <c r="N839" i="41" l="1"/>
  <c r="M840" i="41"/>
  <c r="O839" i="41"/>
  <c r="M841" i="41" l="1"/>
  <c r="N840" i="41"/>
  <c r="O840" i="41"/>
  <c r="N841" i="41" l="1"/>
  <c r="M842" i="41"/>
  <c r="O841" i="41"/>
  <c r="O842" i="41" l="1"/>
  <c r="M843" i="41"/>
  <c r="N842" i="41"/>
  <c r="N843" i="41" l="1"/>
  <c r="M844" i="41"/>
  <c r="O843" i="41"/>
  <c r="O844" i="41" l="1"/>
  <c r="M845" i="41"/>
  <c r="N844" i="41"/>
  <c r="N845" i="41" l="1"/>
  <c r="O845" i="41"/>
  <c r="M846" i="41"/>
  <c r="M847" i="41" l="1"/>
  <c r="O846" i="41"/>
  <c r="N846" i="41"/>
  <c r="N847" i="41" l="1"/>
  <c r="O847" i="41"/>
  <c r="M848" i="41"/>
  <c r="M849" i="41" l="1"/>
  <c r="O848" i="41"/>
  <c r="N848" i="41"/>
  <c r="O849" i="41" l="1"/>
  <c r="N849" i="41"/>
  <c r="M850" i="41"/>
  <c r="N850" i="41" l="1"/>
  <c r="O850" i="41"/>
  <c r="M851" i="41"/>
  <c r="N851" i="41" l="1"/>
  <c r="O851" i="41"/>
  <c r="M852" i="41"/>
  <c r="O852" i="41" l="1"/>
  <c r="M853" i="41"/>
  <c r="N852" i="41"/>
  <c r="N853" i="41" l="1"/>
  <c r="M854" i="41"/>
  <c r="O853" i="41"/>
  <c r="M855" i="41" l="1"/>
  <c r="N854" i="41"/>
  <c r="O854" i="41"/>
  <c r="N855" i="41" l="1"/>
  <c r="M856" i="41"/>
  <c r="O855" i="41"/>
  <c r="N856" i="41" l="1"/>
  <c r="M857" i="41"/>
  <c r="O856" i="41"/>
  <c r="N857" i="41" l="1"/>
  <c r="M858" i="41"/>
  <c r="O857" i="41"/>
  <c r="N858" i="41" l="1"/>
  <c r="M859" i="41"/>
  <c r="O858" i="41"/>
  <c r="O859" i="41" l="1"/>
  <c r="M860" i="41"/>
  <c r="N859" i="41"/>
  <c r="M861" i="41" l="1"/>
  <c r="O860" i="41"/>
  <c r="N860" i="41"/>
  <c r="N861" i="41" l="1"/>
  <c r="M862" i="41"/>
  <c r="O861" i="41"/>
  <c r="O862" i="41" l="1"/>
  <c r="N862" i="41"/>
  <c r="M863" i="41"/>
  <c r="N863" i="41" l="1"/>
  <c r="O863" i="41"/>
  <c r="M864" i="41"/>
  <c r="N864" i="41" l="1"/>
  <c r="M865" i="41"/>
  <c r="O864" i="41"/>
  <c r="N865" i="41" l="1"/>
  <c r="O865" i="41"/>
  <c r="M866" i="41"/>
  <c r="N866" i="41" l="1"/>
  <c r="M867" i="41"/>
  <c r="O866" i="41"/>
  <c r="N867" i="41" l="1"/>
  <c r="M868" i="41"/>
  <c r="O867" i="41"/>
  <c r="M869" i="41" l="1"/>
  <c r="O868" i="41"/>
  <c r="N868" i="41"/>
  <c r="N869" i="41" l="1"/>
  <c r="O869" i="41"/>
  <c r="M870" i="41"/>
  <c r="N870" i="41" l="1"/>
  <c r="O870" i="41"/>
  <c r="M871" i="41"/>
  <c r="M872" i="41" l="1"/>
  <c r="N871" i="41"/>
  <c r="O871" i="41"/>
  <c r="M873" i="41" l="1"/>
  <c r="N872" i="41"/>
  <c r="O872" i="41"/>
  <c r="M874" i="41" l="1"/>
  <c r="O873" i="41"/>
  <c r="N873" i="41"/>
  <c r="M875" i="41" l="1"/>
  <c r="N874" i="41"/>
  <c r="O874" i="41"/>
  <c r="N875" i="41" l="1"/>
  <c r="M876" i="41"/>
  <c r="O875" i="41"/>
  <c r="O876" i="41" l="1"/>
  <c r="N876" i="41"/>
  <c r="M877" i="41"/>
  <c r="N877" i="41" l="1"/>
  <c r="O877" i="41"/>
  <c r="M878" i="41"/>
  <c r="N878" i="41" l="1"/>
  <c r="M879" i="41"/>
  <c r="O878" i="41"/>
  <c r="M880" i="41" l="1"/>
  <c r="O879" i="41"/>
  <c r="N879" i="41"/>
  <c r="N880" i="41" l="1"/>
  <c r="M881" i="41"/>
  <c r="O880" i="41"/>
  <c r="N881" i="41" l="1"/>
  <c r="O881" i="41"/>
  <c r="M882" i="41"/>
  <c r="O882" i="41" l="1"/>
  <c r="M883" i="41"/>
  <c r="N882" i="41"/>
  <c r="N883" i="41" l="1"/>
  <c r="M884" i="41"/>
  <c r="O883" i="41"/>
  <c r="N884" i="41" l="1"/>
  <c r="M885" i="41"/>
  <c r="O884" i="41"/>
  <c r="N885" i="41" l="1"/>
  <c r="M886" i="41"/>
  <c r="O885" i="41"/>
  <c r="N886" i="41" l="1"/>
  <c r="O886" i="41"/>
  <c r="M887" i="41"/>
  <c r="N887" i="41" l="1"/>
  <c r="O887" i="41"/>
  <c r="M888" i="41"/>
  <c r="N888" i="41" l="1"/>
  <c r="M889" i="41"/>
  <c r="O888" i="41"/>
  <c r="N889" i="41" l="1"/>
  <c r="M890" i="41"/>
  <c r="O889" i="41"/>
  <c r="N890" i="41" l="1"/>
  <c r="O890" i="41"/>
  <c r="M891" i="41"/>
  <c r="M892" i="41" l="1"/>
  <c r="O891" i="41"/>
  <c r="N891" i="41"/>
  <c r="M893" i="41" l="1"/>
  <c r="N892" i="41"/>
  <c r="O892" i="41"/>
  <c r="M894" i="41" l="1"/>
  <c r="O893" i="41"/>
  <c r="N893" i="41"/>
  <c r="N894" i="41" l="1"/>
  <c r="M895" i="41"/>
  <c r="O894" i="41"/>
  <c r="N895" i="41" l="1"/>
  <c r="O895" i="41"/>
  <c r="M896" i="41"/>
  <c r="M897" i="41" l="1"/>
  <c r="O896" i="41"/>
  <c r="N896" i="41"/>
  <c r="N897" i="41" l="1"/>
  <c r="O897" i="41"/>
  <c r="M898" i="41"/>
  <c r="N898" i="41" l="1"/>
  <c r="O898" i="41"/>
  <c r="M899" i="41"/>
  <c r="M900" i="41" l="1"/>
  <c r="O899" i="41"/>
  <c r="N899" i="41"/>
  <c r="M901" i="41" l="1"/>
  <c r="O900" i="41"/>
  <c r="N900" i="41"/>
  <c r="M902" i="41" l="1"/>
  <c r="O901" i="41"/>
  <c r="N901" i="41"/>
  <c r="O902" i="41" l="1"/>
  <c r="M903" i="41"/>
  <c r="N902" i="41"/>
  <c r="M904" i="41" l="1"/>
  <c r="O903" i="41"/>
  <c r="N903" i="41"/>
  <c r="M905" i="41" l="1"/>
  <c r="O904" i="41"/>
  <c r="N904" i="41"/>
  <c r="N905" i="41" l="1"/>
  <c r="O905" i="41"/>
  <c r="M906" i="41"/>
  <c r="N906" i="41" l="1"/>
  <c r="M907" i="41"/>
  <c r="O906" i="41"/>
  <c r="M908" i="41" l="1"/>
  <c r="N907" i="41"/>
  <c r="O907" i="41"/>
  <c r="N908" i="41" l="1"/>
  <c r="O908" i="41"/>
  <c r="M909" i="41"/>
  <c r="N909" i="41" l="1"/>
  <c r="O909" i="41"/>
  <c r="M910" i="41"/>
  <c r="N910" i="41" l="1"/>
  <c r="O910" i="41"/>
  <c r="M911" i="41"/>
  <c r="N911" i="41" l="1"/>
  <c r="M912" i="41"/>
  <c r="O911" i="41"/>
  <c r="N912" i="41" l="1"/>
  <c r="O912" i="41"/>
  <c r="M913" i="41"/>
  <c r="M914" i="41" l="1"/>
  <c r="O913" i="41"/>
  <c r="N913" i="41"/>
  <c r="M915" i="41" l="1"/>
  <c r="O914" i="41"/>
  <c r="N914" i="41"/>
  <c r="O915" i="41" l="1"/>
  <c r="N915" i="41"/>
  <c r="M916" i="41"/>
  <c r="N916" i="41" l="1"/>
  <c r="O916" i="41"/>
  <c r="M917" i="41"/>
  <c r="M918" i="41" l="1"/>
  <c r="N917" i="41"/>
  <c r="O917" i="41"/>
  <c r="M919" i="41" l="1"/>
  <c r="O918" i="41"/>
  <c r="N918" i="41"/>
  <c r="O919" i="41" l="1"/>
  <c r="M920" i="41"/>
  <c r="N919" i="41"/>
  <c r="N920" i="41" l="1"/>
  <c r="M921" i="41"/>
  <c r="O920" i="41"/>
  <c r="M922" i="41" l="1"/>
  <c r="O921" i="41"/>
  <c r="N921" i="41"/>
  <c r="N922" i="41" l="1"/>
  <c r="M923" i="41"/>
  <c r="O922" i="41"/>
  <c r="M924" i="41" l="1"/>
  <c r="N923" i="41"/>
  <c r="O923" i="41"/>
  <c r="M925" i="41" l="1"/>
  <c r="O924" i="41"/>
  <c r="N924" i="41"/>
  <c r="M926" i="41" l="1"/>
  <c r="O925" i="41"/>
  <c r="N925" i="41"/>
  <c r="M927" i="41" l="1"/>
  <c r="O926" i="41"/>
  <c r="N926" i="41"/>
  <c r="M928" i="41" l="1"/>
  <c r="N927" i="41"/>
  <c r="O927" i="41"/>
  <c r="O928" i="41" l="1"/>
  <c r="N928" i="41"/>
  <c r="M929" i="41"/>
  <c r="N929" i="41" l="1"/>
  <c r="O929" i="41"/>
  <c r="M930" i="41"/>
  <c r="N930" i="41" l="1"/>
  <c r="M931" i="41"/>
  <c r="O930" i="41"/>
  <c r="N931" i="41" l="1"/>
  <c r="M932" i="41"/>
  <c r="O931" i="41"/>
  <c r="M933" i="41" l="1"/>
  <c r="O932" i="41"/>
  <c r="N932" i="41"/>
  <c r="N933" i="41" l="1"/>
  <c r="M934" i="41"/>
  <c r="O933" i="41"/>
  <c r="O934" i="41" l="1"/>
  <c r="M935" i="41"/>
  <c r="N934" i="41"/>
  <c r="N935" i="41" l="1"/>
  <c r="O935" i="41"/>
  <c r="M936" i="41"/>
  <c r="M937" i="41" l="1"/>
  <c r="N936" i="41"/>
  <c r="O936" i="41"/>
  <c r="N937" i="41" l="1"/>
  <c r="M938" i="41"/>
  <c r="O937" i="41"/>
  <c r="M939" i="41" l="1"/>
  <c r="O938" i="41"/>
  <c r="N938" i="41"/>
  <c r="N939" i="41" l="1"/>
  <c r="O939" i="41"/>
  <c r="M940" i="41"/>
  <c r="O940" i="41" l="1"/>
  <c r="N940" i="41"/>
  <c r="M941" i="41"/>
  <c r="N941" i="41" l="1"/>
  <c r="M942" i="41"/>
  <c r="O941" i="41"/>
  <c r="O942" i="41" l="1"/>
  <c r="M943" i="41"/>
  <c r="N942" i="41"/>
  <c r="O943" i="41" l="1"/>
  <c r="M944" i="41"/>
  <c r="N943" i="41"/>
  <c r="M945" i="41" l="1"/>
  <c r="O944" i="41"/>
  <c r="N944" i="41"/>
  <c r="N945" i="41" l="1"/>
  <c r="O945" i="41"/>
  <c r="M946" i="41"/>
  <c r="M947" i="41" l="1"/>
  <c r="N946" i="41"/>
  <c r="O946" i="41"/>
  <c r="O947" i="41" l="1"/>
  <c r="N947" i="41"/>
  <c r="M948" i="41"/>
  <c r="N948" i="41" l="1"/>
  <c r="O948" i="41"/>
  <c r="M949" i="41"/>
  <c r="N949" i="41" l="1"/>
  <c r="M950" i="41"/>
  <c r="O949" i="41"/>
  <c r="N950" i="41" l="1"/>
  <c r="M951" i="41"/>
  <c r="O950" i="41"/>
  <c r="M952" i="41" l="1"/>
  <c r="O951" i="41"/>
  <c r="N951" i="41"/>
  <c r="M953" i="41" l="1"/>
  <c r="O952" i="41"/>
  <c r="N952" i="41"/>
  <c r="N953" i="41" l="1"/>
  <c r="M954" i="41"/>
  <c r="O953" i="41"/>
  <c r="M955" i="41" l="1"/>
  <c r="O954" i="41"/>
  <c r="N954" i="41"/>
  <c r="N955" i="41" l="1"/>
  <c r="O955" i="41"/>
  <c r="M956" i="41"/>
  <c r="N956" i="41" l="1"/>
  <c r="M957" i="41"/>
  <c r="O956" i="41"/>
  <c r="N957" i="41" l="1"/>
  <c r="O957" i="41"/>
  <c r="M958" i="41"/>
  <c r="N958" i="41" l="1"/>
  <c r="M959" i="41"/>
  <c r="O958" i="41"/>
  <c r="M960" i="41" l="1"/>
  <c r="N959" i="41"/>
  <c r="O959" i="41"/>
  <c r="M961" i="41" l="1"/>
  <c r="N960" i="41"/>
  <c r="O960" i="41"/>
  <c r="N961" i="41" l="1"/>
  <c r="M962" i="41"/>
  <c r="O961" i="41"/>
  <c r="M963" i="41" l="1"/>
  <c r="N962" i="41"/>
  <c r="O962" i="41"/>
  <c r="O963" i="41" l="1"/>
  <c r="N963" i="41"/>
  <c r="M964" i="41"/>
  <c r="N964" i="41" l="1"/>
  <c r="O964" i="41"/>
  <c r="M965" i="41"/>
  <c r="M966" i="41" l="1"/>
  <c r="N965" i="41"/>
  <c r="O965" i="41"/>
  <c r="N966" i="41" l="1"/>
  <c r="M967" i="41"/>
  <c r="O966" i="41"/>
  <c r="N967" i="41" l="1"/>
  <c r="M968" i="41"/>
  <c r="O967" i="41"/>
  <c r="O968" i="41" l="1"/>
  <c r="N968" i="41"/>
  <c r="M969" i="41"/>
  <c r="N969" i="41" l="1"/>
  <c r="O969" i="41"/>
  <c r="M970" i="41"/>
  <c r="N970" i="41" l="1"/>
  <c r="M971" i="41"/>
  <c r="O970" i="41"/>
  <c r="N971" i="41" l="1"/>
  <c r="M972" i="41"/>
  <c r="O971" i="41"/>
  <c r="O972" i="41" l="1"/>
  <c r="M973" i="41"/>
  <c r="N972" i="41"/>
  <c r="N973" i="41" l="1"/>
  <c r="O973" i="41"/>
  <c r="M974" i="41"/>
  <c r="N974" i="41" l="1"/>
  <c r="M975" i="41"/>
  <c r="O974" i="41"/>
  <c r="N975" i="41" l="1"/>
  <c r="O975" i="41"/>
  <c r="M976" i="41"/>
  <c r="M977" i="41" l="1"/>
  <c r="N976" i="41"/>
  <c r="O976" i="41"/>
  <c r="N977" i="41" l="1"/>
  <c r="M978" i="41"/>
  <c r="O977" i="41"/>
  <c r="N978" i="41" l="1"/>
  <c r="M979" i="41"/>
  <c r="O978" i="41"/>
  <c r="O979" i="41" l="1"/>
  <c r="M980" i="41"/>
  <c r="N979" i="41"/>
  <c r="N980" i="41" l="1"/>
  <c r="M981" i="41"/>
  <c r="O980" i="41"/>
  <c r="N981" i="41" l="1"/>
  <c r="M982" i="41"/>
  <c r="O981" i="41"/>
  <c r="M983" i="41" l="1"/>
  <c r="N982" i="41"/>
  <c r="O982" i="41"/>
  <c r="N983" i="41" l="1"/>
  <c r="M984" i="41"/>
  <c r="O983" i="41"/>
  <c r="N984" i="41" l="1"/>
  <c r="M985" i="41"/>
  <c r="O984" i="41"/>
  <c r="N985" i="41" l="1"/>
  <c r="M986" i="41"/>
  <c r="O985" i="41"/>
  <c r="N986" i="41" l="1"/>
  <c r="O986" i="41"/>
  <c r="M987" i="41"/>
  <c r="N987" i="41" l="1"/>
  <c r="O987" i="41"/>
  <c r="M988" i="41"/>
  <c r="N988" i="41" l="1"/>
  <c r="M989" i="41"/>
  <c r="O988" i="41"/>
  <c r="N989" i="41" l="1"/>
  <c r="O989" i="41"/>
  <c r="M990" i="41"/>
  <c r="M991" i="41" l="1"/>
  <c r="N990" i="41"/>
  <c r="O990" i="41"/>
  <c r="N991" i="41" l="1"/>
  <c r="M992" i="41"/>
  <c r="O991" i="41"/>
  <c r="N992" i="41" l="1"/>
  <c r="M993" i="41"/>
  <c r="O992" i="41"/>
  <c r="M994" i="41" l="1"/>
  <c r="O993" i="41"/>
  <c r="N993" i="41"/>
  <c r="N994" i="41" l="1"/>
  <c r="O994" i="41"/>
  <c r="M995" i="41"/>
  <c r="O995" i="41" l="1"/>
  <c r="M996" i="41"/>
  <c r="N995" i="41"/>
  <c r="N996" i="41" l="1"/>
  <c r="O996" i="41"/>
  <c r="M997" i="41"/>
  <c r="N997" i="41" l="1"/>
  <c r="M998" i="41"/>
  <c r="O997" i="41"/>
  <c r="M999" i="41" l="1"/>
  <c r="N998" i="41"/>
  <c r="O998" i="41"/>
  <c r="N999" i="41" l="1"/>
  <c r="M1000" i="41"/>
  <c r="O999" i="41"/>
  <c r="N1000" i="41" l="1"/>
  <c r="O1000" i="41"/>
  <c r="M1001" i="41"/>
  <c r="N1001" i="41" l="1"/>
  <c r="M1002" i="41"/>
  <c r="O1001" i="41"/>
  <c r="N1002" i="41" l="1"/>
  <c r="O1002" i="41"/>
  <c r="M1003" i="41"/>
  <c r="M1004" i="41" l="1"/>
  <c r="N1003" i="41"/>
  <c r="O1003" i="41"/>
  <c r="N1004" i="41" l="1"/>
  <c r="O1004" i="41"/>
  <c r="M1005" i="41"/>
  <c r="N1005" i="41" l="1"/>
  <c r="O1005" i="41"/>
  <c r="M1006" i="41"/>
  <c r="N1006" i="41" l="1"/>
  <c r="M1007" i="41"/>
  <c r="O1006" i="41"/>
  <c r="N1007" i="41" l="1"/>
  <c r="M1008" i="41"/>
  <c r="O1007" i="41"/>
  <c r="O1008" i="41" l="1"/>
  <c r="M1009" i="41"/>
  <c r="N1008" i="41"/>
  <c r="N1009" i="41" l="1"/>
  <c r="M1010" i="41"/>
  <c r="O1009" i="41"/>
  <c r="N1010" i="41" l="1"/>
  <c r="O1010" i="41"/>
  <c r="M1011" i="41"/>
  <c r="M1012" i="41" l="1"/>
  <c r="N1011" i="41"/>
  <c r="O1011" i="41"/>
  <c r="N1012" i="41" l="1"/>
  <c r="M1013" i="41"/>
  <c r="O1012" i="41"/>
  <c r="O1013" i="41" l="1"/>
  <c r="N1013" i="41"/>
  <c r="M1014" i="41"/>
  <c r="N1014" i="41" l="1"/>
  <c r="M1015" i="41"/>
  <c r="O1014" i="41"/>
  <c r="N1015" i="41" l="1"/>
  <c r="O1015" i="41"/>
  <c r="M1016" i="41"/>
  <c r="O1016" i="41" l="1"/>
  <c r="N1016" i="41"/>
  <c r="M1017" i="41"/>
  <c r="N1017" i="41" l="1"/>
  <c r="O1017" i="41"/>
  <c r="M1018" i="41"/>
  <c r="M1019" i="41" l="1"/>
  <c r="N1018" i="41"/>
  <c r="O1018" i="41"/>
  <c r="O1019" i="41" l="1"/>
  <c r="M1020" i="41"/>
  <c r="N1019" i="41"/>
  <c r="M1021" i="41" l="1"/>
  <c r="N1020" i="41"/>
  <c r="O1020" i="41"/>
  <c r="N1021" i="41" l="1"/>
  <c r="M1022" i="41"/>
  <c r="O1021" i="41"/>
  <c r="M1023" i="41" l="1"/>
  <c r="N1022" i="41"/>
  <c r="O1022" i="41"/>
  <c r="N1023" i="41" l="1"/>
  <c r="M1024" i="41"/>
  <c r="O1023" i="41"/>
  <c r="O1024" i="41" l="1"/>
  <c r="M1025" i="41"/>
  <c r="N1024" i="41"/>
  <c r="O1025" i="41" l="1"/>
  <c r="N1025" i="41"/>
  <c r="M1026" i="41"/>
  <c r="O1026" i="41" l="1"/>
  <c r="M1027" i="41"/>
  <c r="N1026" i="41"/>
  <c r="N1027" i="41" l="1"/>
  <c r="M1028" i="41"/>
  <c r="O1027" i="41"/>
  <c r="M1029" i="41" l="1"/>
  <c r="O1028" i="41"/>
  <c r="N1028" i="41"/>
  <c r="M1030" i="41" l="1"/>
  <c r="N1029" i="41"/>
  <c r="O1029" i="41"/>
  <c r="M1031" i="41" l="1"/>
  <c r="O1030" i="41"/>
  <c r="N1030" i="41"/>
  <c r="N1031" i="41" l="1"/>
  <c r="O1031" i="41"/>
  <c r="M1032" i="41"/>
  <c r="N1032" i="41" l="1"/>
  <c r="O1032" i="41"/>
  <c r="M1033" i="41"/>
  <c r="O1033" i="41" l="1"/>
  <c r="N1033" i="41"/>
  <c r="M1034" i="41"/>
  <c r="N1034" i="41" l="1"/>
  <c r="M1035" i="41"/>
  <c r="O1034" i="41"/>
  <c r="N1035" i="41" l="1"/>
  <c r="O1035" i="41"/>
  <c r="M1036" i="41"/>
  <c r="N1036" i="41" l="1"/>
  <c r="M1037" i="41"/>
  <c r="O1036" i="41"/>
  <c r="N1037" i="41" l="1"/>
  <c r="O1037" i="41"/>
  <c r="M1038" i="41"/>
  <c r="N1038" i="41" l="1"/>
  <c r="O1038" i="41"/>
  <c r="M1039" i="41"/>
  <c r="M1040" i="41" l="1"/>
  <c r="O1039" i="41"/>
  <c r="N1039" i="41"/>
  <c r="O1040" i="41" l="1"/>
  <c r="N1040" i="41"/>
  <c r="M1041" i="41"/>
  <c r="N1041" i="41" l="1"/>
  <c r="O1041" i="41"/>
  <c r="M1042" i="41"/>
  <c r="M1043" i="41" l="1"/>
  <c r="O1042" i="41"/>
  <c r="N1042" i="41"/>
  <c r="N1043" i="41" l="1"/>
  <c r="O1043" i="41"/>
  <c r="M1044" i="41"/>
  <c r="M1045" i="41" l="1"/>
  <c r="N1044" i="41"/>
  <c r="O1044" i="41"/>
  <c r="N1045" i="41" l="1"/>
  <c r="O1045" i="41"/>
  <c r="M1046" i="41"/>
  <c r="N1046" i="41" l="1"/>
  <c r="O1046" i="41"/>
  <c r="M1047" i="41"/>
  <c r="M1048" i="41" l="1"/>
  <c r="N1047" i="41"/>
  <c r="O1047" i="41"/>
  <c r="N1048" i="41" l="1"/>
  <c r="M1049" i="41"/>
  <c r="O1048" i="41"/>
  <c r="N1049" i="41" l="1"/>
  <c r="M1050" i="41"/>
  <c r="O1049" i="41"/>
  <c r="O1050" i="41" l="1"/>
  <c r="N1050" i="41"/>
  <c r="M1051" i="41"/>
  <c r="N1051" i="41" l="1"/>
  <c r="O1051" i="41"/>
  <c r="M1052" i="41"/>
  <c r="M1053" i="41" l="1"/>
  <c r="N1052" i="41"/>
  <c r="O1052" i="41"/>
  <c r="N1053" i="41" l="1"/>
  <c r="O1053" i="41"/>
  <c r="M1054" i="41"/>
  <c r="M1055" i="41" l="1"/>
  <c r="N1054" i="41"/>
  <c r="O1054" i="41"/>
  <c r="N1055" i="41" l="1"/>
  <c r="M1056" i="41"/>
  <c r="O1055" i="41"/>
  <c r="O1056" i="41" l="1"/>
  <c r="N1056" i="41"/>
  <c r="M1057" i="41"/>
  <c r="N1057" i="41" l="1"/>
  <c r="M1058" i="41"/>
  <c r="O1057" i="41"/>
  <c r="N1058" i="41" l="1"/>
  <c r="O1058" i="41"/>
  <c r="M1059" i="41"/>
  <c r="N1059" i="41" l="1"/>
  <c r="O1059" i="41"/>
  <c r="M1060" i="41"/>
  <c r="M1061" i="41" l="1"/>
  <c r="O1060" i="41"/>
  <c r="N1060" i="41"/>
  <c r="N1061" i="41" l="1"/>
  <c r="M1062" i="41"/>
  <c r="O1061" i="41"/>
  <c r="N1062" i="41" l="1"/>
  <c r="O1062" i="41"/>
  <c r="M1063" i="41"/>
  <c r="N1063" i="41" l="1"/>
  <c r="M1064" i="41"/>
  <c r="O1063" i="41"/>
  <c r="O1064" i="41" l="1"/>
  <c r="N1064" i="41"/>
  <c r="M1065" i="41"/>
  <c r="O1065" i="41" l="1"/>
  <c r="M1066" i="41"/>
  <c r="N1065" i="41"/>
  <c r="M1067" i="41" l="1"/>
  <c r="O1066" i="41"/>
  <c r="N1066" i="41"/>
  <c r="N1067" i="41" l="1"/>
  <c r="O1067" i="41"/>
  <c r="M1068" i="41"/>
  <c r="N1068" i="41" l="1"/>
  <c r="O1068" i="41"/>
  <c r="M1069" i="41"/>
  <c r="N1069" i="41" l="1"/>
  <c r="M1070" i="41"/>
  <c r="O1069" i="41"/>
  <c r="M1071" i="41" l="1"/>
  <c r="O1070" i="41"/>
  <c r="N1070" i="41"/>
  <c r="N1071" i="41" l="1"/>
  <c r="M1072" i="41"/>
  <c r="O1071" i="41"/>
  <c r="M1073" i="41" l="1"/>
  <c r="N1072" i="41"/>
  <c r="O1072" i="41"/>
  <c r="N1073" i="41" l="1"/>
  <c r="M1074" i="41"/>
  <c r="O1073" i="41"/>
  <c r="M1075" i="41" l="1"/>
  <c r="N1074" i="41"/>
  <c r="O1074" i="41"/>
  <c r="N1075" i="41" l="1"/>
  <c r="O1075" i="41"/>
  <c r="M1076" i="41"/>
  <c r="N1076" i="41" l="1"/>
  <c r="O1076" i="41"/>
  <c r="M1077" i="41"/>
  <c r="N1077" i="41" l="1"/>
  <c r="M1078" i="41"/>
  <c r="O1077" i="41"/>
  <c r="N1078" i="41" l="1"/>
  <c r="M1079" i="41"/>
  <c r="O1078" i="41"/>
  <c r="N1079" i="41" l="1"/>
  <c r="M1080" i="41"/>
  <c r="O1079" i="41"/>
  <c r="M1081" i="41" l="1"/>
  <c r="N1080" i="41"/>
  <c r="O1080" i="41"/>
  <c r="N1081" i="41" l="1"/>
  <c r="M1082" i="41"/>
  <c r="O1081" i="41"/>
  <c r="N1082" i="41" l="1"/>
  <c r="O1082" i="41"/>
  <c r="M1083" i="41"/>
  <c r="N1083" i="41" l="1"/>
  <c r="O1083" i="41"/>
  <c r="M1084" i="41"/>
  <c r="N1084" i="41" l="1"/>
  <c r="O1084" i="41"/>
  <c r="M1085" i="41"/>
  <c r="N1085" i="41" l="1"/>
  <c r="O1085" i="41"/>
  <c r="M1086" i="41"/>
  <c r="M1087" i="41" l="1"/>
  <c r="N1086" i="41"/>
  <c r="O1086" i="41"/>
  <c r="N1087" i="41" l="1"/>
  <c r="O1087" i="41"/>
  <c r="M1088" i="41"/>
  <c r="O1088" i="41" l="1"/>
  <c r="N1088" i="41"/>
  <c r="M1089" i="41"/>
  <c r="N1089" i="41" l="1"/>
  <c r="M1090" i="41"/>
  <c r="O1089" i="41"/>
  <c r="O1090" i="41" l="1"/>
  <c r="M1091" i="41"/>
  <c r="N1090" i="41"/>
  <c r="M1092" i="41" l="1"/>
  <c r="O1091" i="41"/>
  <c r="N1091" i="41"/>
  <c r="O1092" i="41" l="1"/>
  <c r="N1092" i="41"/>
  <c r="M1093" i="41"/>
  <c r="N1093" i="41" l="1"/>
  <c r="M1094" i="41"/>
  <c r="O1093" i="41"/>
  <c r="O1094" i="41" l="1"/>
  <c r="M1095" i="41"/>
  <c r="N1094" i="41"/>
  <c r="N1095" i="41" l="1"/>
  <c r="M1096" i="41"/>
  <c r="O1095" i="41"/>
  <c r="M1097" i="41" l="1"/>
  <c r="O1096" i="41"/>
  <c r="N1096" i="41"/>
  <c r="N1097" i="41" l="1"/>
  <c r="M1098" i="41"/>
  <c r="O1097" i="41"/>
  <c r="M1099" i="41" l="1"/>
  <c r="O1098" i="41"/>
  <c r="N1098" i="41"/>
  <c r="O1099" i="41" l="1"/>
  <c r="N1099" i="41"/>
  <c r="M1100" i="41"/>
  <c r="M1101" i="41" l="1"/>
  <c r="O1100" i="41"/>
  <c r="N1100" i="41"/>
  <c r="M1102" i="41" l="1"/>
  <c r="O1101" i="41"/>
  <c r="N1101" i="41"/>
  <c r="N1102" i="41" l="1"/>
  <c r="O1102" i="41"/>
  <c r="M1103" i="41"/>
  <c r="N1103" i="41" l="1"/>
  <c r="M1104" i="41"/>
  <c r="O1103" i="41"/>
  <c r="N1104" i="41" l="1"/>
  <c r="O1104" i="41"/>
  <c r="M1105" i="41"/>
  <c r="N1105" i="41" l="1"/>
  <c r="M1106" i="41"/>
  <c r="O1105" i="41"/>
  <c r="N1106" i="41" l="1"/>
  <c r="M1107" i="41"/>
  <c r="O1106" i="41"/>
  <c r="N1107" i="41" l="1"/>
  <c r="O1107" i="41"/>
  <c r="M1108" i="41"/>
  <c r="N1108" i="41" l="1"/>
  <c r="O1108" i="41"/>
  <c r="M1109" i="41"/>
  <c r="N1109" i="41" l="1"/>
  <c r="M1110" i="41"/>
  <c r="O1109" i="41"/>
  <c r="M1111" i="41" l="1"/>
  <c r="O1110" i="41"/>
  <c r="N1110" i="41"/>
  <c r="M1112" i="41" l="1"/>
  <c r="N1111" i="41"/>
  <c r="O1111" i="41"/>
  <c r="O1112" i="41" l="1"/>
  <c r="M1113" i="41"/>
  <c r="N1112" i="41"/>
  <c r="N1113" i="41" l="1"/>
  <c r="O1113" i="41"/>
  <c r="M1114" i="41"/>
  <c r="O1114" i="41" l="1"/>
  <c r="M1115" i="41"/>
  <c r="N1114" i="41"/>
  <c r="N1115" i="41" l="1"/>
  <c r="M1116" i="41"/>
  <c r="O1115" i="41"/>
  <c r="N1116" i="41" l="1"/>
  <c r="O1116" i="41"/>
  <c r="M1117" i="41"/>
  <c r="M1118" i="41" l="1"/>
  <c r="N1117" i="41"/>
  <c r="O1117" i="41"/>
  <c r="N1118" i="41" l="1"/>
  <c r="O1118" i="41"/>
  <c r="M1119" i="41"/>
  <c r="N1119" i="41" l="1"/>
  <c r="O1119" i="41"/>
  <c r="M1120" i="41"/>
  <c r="O1120" i="41" l="1"/>
  <c r="N1120" i="41"/>
  <c r="M1121" i="41"/>
  <c r="N1121" i="41" l="1"/>
  <c r="M1122" i="41"/>
  <c r="O1121" i="41"/>
  <c r="O1122" i="41" l="1"/>
  <c r="M1123" i="41"/>
  <c r="N1122" i="41"/>
  <c r="O1123" i="41" l="1"/>
  <c r="M1124" i="41"/>
  <c r="N1123" i="41"/>
  <c r="N1124" i="41" l="1"/>
  <c r="O1124" i="41"/>
  <c r="M1125" i="41"/>
  <c r="M1126" i="41" l="1"/>
  <c r="N1125" i="41"/>
  <c r="O1125" i="41"/>
  <c r="N1126" i="41" l="1"/>
  <c r="O1126" i="41"/>
  <c r="M1127" i="41"/>
  <c r="M1128" i="41" l="1"/>
  <c r="O1127" i="41"/>
  <c r="N1127" i="41"/>
  <c r="N1128" i="41" l="1"/>
  <c r="M1129" i="41"/>
  <c r="O1128" i="41"/>
  <c r="N1129" i="41" l="1"/>
  <c r="O1129" i="41"/>
  <c r="M1130" i="41"/>
  <c r="N1130" i="41" l="1"/>
  <c r="M1131" i="41"/>
  <c r="O1130" i="41"/>
  <c r="O1131" i="41" l="1"/>
  <c r="M1132" i="41"/>
  <c r="N1131" i="41"/>
  <c r="M1133" i="41" l="1"/>
  <c r="O1132" i="41"/>
  <c r="N1132" i="41"/>
  <c r="M1134" i="41" l="1"/>
  <c r="N1133" i="41"/>
  <c r="O1133" i="41"/>
  <c r="O1134" i="41" l="1"/>
  <c r="N1134" i="41"/>
  <c r="M1135" i="41"/>
  <c r="N1135" i="41" l="1"/>
  <c r="M1136" i="41"/>
  <c r="O1135" i="41"/>
  <c r="M1137" i="41" l="1"/>
  <c r="N1136" i="41"/>
  <c r="O1136" i="41"/>
  <c r="N1137" i="41" l="1"/>
  <c r="M1138" i="41"/>
  <c r="O1137" i="41"/>
  <c r="M1139" i="41" l="1"/>
  <c r="N1138" i="41"/>
  <c r="O1138" i="41"/>
  <c r="N1139" i="41" l="1"/>
  <c r="M1140" i="41"/>
  <c r="O1139" i="41"/>
  <c r="N1140" i="41" l="1"/>
  <c r="O1140" i="41"/>
  <c r="M1141" i="41"/>
  <c r="O1141" i="41" l="1"/>
  <c r="M1142" i="41"/>
  <c r="N1141" i="41"/>
  <c r="N1142" i="41" l="1"/>
  <c r="O1142" i="41"/>
  <c r="M1143" i="41"/>
  <c r="N1143" i="41" l="1"/>
  <c r="O1143" i="41"/>
  <c r="M1144" i="41"/>
  <c r="N1144" i="41" l="1"/>
  <c r="M1145" i="41"/>
  <c r="O1144" i="41"/>
  <c r="N1145" i="41" l="1"/>
  <c r="O1145" i="41"/>
  <c r="M1146" i="41"/>
  <c r="M1147" i="41" l="1"/>
  <c r="N1146" i="41"/>
  <c r="O1146" i="41"/>
  <c r="N1147" i="41" l="1"/>
  <c r="M1148" i="41"/>
  <c r="O1147" i="41"/>
  <c r="O1148" i="41" l="1"/>
  <c r="N1148" i="41"/>
  <c r="M1149" i="41"/>
  <c r="N1149" i="41" l="1"/>
  <c r="M1150" i="41"/>
  <c r="O1149" i="41"/>
  <c r="M1151" i="41" l="1"/>
  <c r="O1150" i="41"/>
  <c r="N1150" i="41"/>
  <c r="M1152" i="41" l="1"/>
  <c r="O1151" i="41"/>
  <c r="N1151" i="41"/>
  <c r="O1152" i="41" l="1"/>
  <c r="M1153" i="41"/>
  <c r="N1152" i="41"/>
  <c r="N1153" i="41" l="1"/>
  <c r="M1154" i="41"/>
  <c r="O1153" i="41"/>
  <c r="N1154" i="41" l="1"/>
  <c r="O1154" i="41"/>
  <c r="M1155" i="41"/>
  <c r="N1155" i="41" l="1"/>
  <c r="M1156" i="41"/>
  <c r="O1155" i="41"/>
  <c r="N1156" i="41" l="1"/>
  <c r="O1156" i="41"/>
  <c r="M1157" i="41"/>
  <c r="N1157" i="41" l="1"/>
  <c r="M1158" i="41"/>
  <c r="O1157" i="41"/>
  <c r="N1158" i="41" l="1"/>
  <c r="M1159" i="41"/>
  <c r="O1158" i="41"/>
  <c r="N1159" i="41" l="1"/>
  <c r="O1159" i="41"/>
  <c r="M1160" i="41"/>
  <c r="N1160" i="41" l="1"/>
  <c r="O1160" i="41"/>
  <c r="M1161" i="41"/>
  <c r="N1161" i="41" l="1"/>
  <c r="O1161" i="41"/>
  <c r="M1162" i="41"/>
  <c r="O1162" i="41" l="1"/>
  <c r="N1162" i="41"/>
  <c r="M1163" i="41"/>
  <c r="O1163" i="41" l="1"/>
  <c r="N1163" i="41"/>
  <c r="M1164" i="41"/>
  <c r="N1164" i="41" l="1"/>
  <c r="M1165" i="41"/>
  <c r="O1164" i="41"/>
  <c r="N1165" i="41" l="1"/>
  <c r="M1166" i="41"/>
  <c r="O1165" i="41"/>
  <c r="M1167" i="41" l="1"/>
  <c r="O1166" i="41"/>
  <c r="N1166" i="41"/>
  <c r="N1167" i="41" l="1"/>
  <c r="O1167" i="41"/>
  <c r="M1168" i="41"/>
  <c r="N1168" i="41" l="1"/>
  <c r="M1169" i="41"/>
  <c r="O1168" i="41"/>
  <c r="M1170" i="41" l="1"/>
  <c r="N1169" i="41"/>
  <c r="O1169" i="41"/>
  <c r="M1171" i="41" l="1"/>
  <c r="O1170" i="41"/>
  <c r="N1170" i="41"/>
  <c r="O1171" i="41" l="1"/>
  <c r="N1171" i="41"/>
  <c r="M1172" i="41"/>
  <c r="M1173" i="41" l="1"/>
  <c r="O1172" i="41"/>
  <c r="N1172" i="41"/>
  <c r="N1173" i="41" l="1"/>
  <c r="M1174" i="41"/>
  <c r="O1173" i="41"/>
  <c r="N1174" i="41" l="1"/>
  <c r="M1175" i="41"/>
  <c r="O1174" i="41"/>
  <c r="M1176" i="41" l="1"/>
  <c r="O1175" i="41"/>
  <c r="N1175" i="41"/>
  <c r="N1176" i="41" l="1"/>
  <c r="M1177" i="41"/>
  <c r="O1176" i="41"/>
  <c r="N1177" i="41" l="1"/>
  <c r="M1178" i="41"/>
  <c r="O1177" i="41"/>
  <c r="N1178" i="41" l="1"/>
  <c r="M1179" i="41"/>
  <c r="O1178" i="41"/>
  <c r="N1179" i="41" l="1"/>
  <c r="M1180" i="41"/>
  <c r="O1179" i="41"/>
  <c r="N1180" i="41" l="1"/>
  <c r="O1180" i="41"/>
  <c r="M1181" i="41"/>
  <c r="N1181" i="41" l="1"/>
  <c r="O1181" i="41"/>
  <c r="M1182" i="41"/>
  <c r="M1183" i="41" l="1"/>
  <c r="N1182" i="41"/>
  <c r="O1182" i="41"/>
  <c r="O1183" i="41" l="1"/>
  <c r="M1184" i="41"/>
  <c r="N1183" i="41"/>
  <c r="N1184" i="41" l="1"/>
  <c r="O1184" i="41"/>
  <c r="M1185" i="41"/>
  <c r="O1185" i="41" l="1"/>
  <c r="M1186" i="41"/>
  <c r="N1185" i="41"/>
  <c r="O1186" i="41" l="1"/>
  <c r="N1186" i="41"/>
  <c r="M1187" i="41"/>
  <c r="N1187" i="41" l="1"/>
  <c r="M1188" i="41"/>
  <c r="O1187" i="41"/>
  <c r="M1189" i="41" l="1"/>
  <c r="N1188" i="41"/>
  <c r="O1188" i="41"/>
  <c r="M1190" i="41" l="1"/>
  <c r="O1189" i="41"/>
  <c r="N1189" i="41"/>
  <c r="N1190" i="41" l="1"/>
  <c r="M1191" i="41"/>
  <c r="O1190" i="41"/>
  <c r="O1191" i="41" l="1"/>
  <c r="M1192" i="41"/>
  <c r="N1191" i="41"/>
  <c r="O1192" i="41" l="1"/>
  <c r="N1192" i="41"/>
  <c r="M1193" i="41"/>
  <c r="O1193" i="41" l="1"/>
  <c r="M1194" i="41"/>
  <c r="N1193" i="41"/>
  <c r="O1194" i="41" l="1"/>
  <c r="M1195" i="41"/>
  <c r="N1194" i="41"/>
  <c r="M1196" i="41" l="1"/>
  <c r="O1195" i="41"/>
  <c r="N1195" i="41"/>
  <c r="M1197" i="41" l="1"/>
  <c r="O1196" i="41"/>
  <c r="N1196" i="41"/>
  <c r="N1197" i="41" l="1"/>
  <c r="M1198" i="41"/>
  <c r="O1197" i="41"/>
  <c r="N1198" i="41" l="1"/>
  <c r="O1198" i="41"/>
  <c r="M1199" i="41"/>
  <c r="M1200" i="41" l="1"/>
  <c r="N1199" i="41"/>
  <c r="O1199" i="41"/>
  <c r="M1201" i="41" l="1"/>
  <c r="O1200" i="41"/>
  <c r="N1200" i="41"/>
  <c r="N1201" i="41" l="1"/>
  <c r="M1202" i="41"/>
  <c r="O1201" i="41"/>
  <c r="N1202" i="41" l="1"/>
  <c r="M1203" i="41"/>
  <c r="O1202" i="41"/>
  <c r="N1203" i="41" l="1"/>
  <c r="O1203" i="41"/>
  <c r="M1204" i="41"/>
  <c r="N1204" i="41" l="1"/>
  <c r="M1205" i="41"/>
  <c r="O1204" i="41"/>
  <c r="N1205" i="41" l="1"/>
  <c r="M1206" i="41"/>
  <c r="O1205" i="41"/>
  <c r="N1206" i="41" l="1"/>
  <c r="O1206" i="41"/>
  <c r="M1207" i="41"/>
  <c r="M1208" i="41" l="1"/>
  <c r="O1207" i="41"/>
  <c r="N1207" i="41"/>
  <c r="O1208" i="41" l="1"/>
  <c r="M1209" i="41"/>
  <c r="N1208" i="41"/>
  <c r="M1210" i="41" l="1"/>
  <c r="N1209" i="41"/>
  <c r="O1209" i="41"/>
  <c r="M1211" i="41" l="1"/>
  <c r="O1210" i="41"/>
  <c r="N1210" i="41"/>
  <c r="O1211" i="41" l="1"/>
  <c r="M1212" i="41"/>
  <c r="N1211" i="41"/>
  <c r="N1212" i="41" l="1"/>
  <c r="O1212" i="41"/>
  <c r="M1213" i="41"/>
  <c r="N1213" i="41" l="1"/>
  <c r="M1214" i="41"/>
  <c r="O1213" i="41"/>
  <c r="O1214" i="41" l="1"/>
  <c r="N1214" i="41"/>
  <c r="M1215" i="41"/>
  <c r="O1215" i="41" l="1"/>
  <c r="N1215" i="41"/>
  <c r="M1216" i="41"/>
  <c r="N1216" i="41" l="1"/>
  <c r="O1216" i="41"/>
  <c r="M1217" i="41"/>
  <c r="N1217" i="41" l="1"/>
  <c r="M1218" i="41"/>
  <c r="O1217" i="41"/>
  <c r="N1218" i="41" l="1"/>
  <c r="M1219" i="41"/>
  <c r="O1218" i="41"/>
  <c r="M1220" i="41" l="1"/>
  <c r="N1219" i="41"/>
  <c r="O1219" i="41"/>
  <c r="N1220" i="41" l="1"/>
  <c r="O1220" i="41"/>
  <c r="M1221" i="41"/>
  <c r="O1221" i="41" l="1"/>
  <c r="N1221" i="41"/>
  <c r="M1222" i="41"/>
  <c r="M1223" i="41" l="1"/>
  <c r="N1222" i="41"/>
  <c r="O1222" i="41"/>
  <c r="N1223" i="41" l="1"/>
  <c r="O1223" i="41"/>
  <c r="M1224" i="41"/>
  <c r="O1224" i="41" l="1"/>
  <c r="M1225" i="41"/>
  <c r="N1224" i="41"/>
  <c r="M1226" i="41" l="1"/>
  <c r="N1225" i="41"/>
  <c r="O1225" i="41"/>
  <c r="N1226" i="41" l="1"/>
  <c r="M1227" i="41"/>
  <c r="O1226" i="41"/>
  <c r="N1227" i="41" l="1"/>
  <c r="O1227" i="41"/>
  <c r="M1228" i="41"/>
  <c r="O1228" i="41" l="1"/>
  <c r="M1229" i="41"/>
  <c r="N1228" i="41"/>
  <c r="M1230" i="41" l="1"/>
  <c r="N1229" i="41"/>
  <c r="O1229" i="41"/>
  <c r="N1230" i="41" l="1"/>
  <c r="O1230" i="41"/>
  <c r="M1231" i="41"/>
  <c r="N1231" i="41" l="1"/>
  <c r="O1231" i="41"/>
  <c r="M1232" i="41"/>
  <c r="N1232" i="41" l="1"/>
  <c r="O1232" i="41"/>
  <c r="M1233" i="41"/>
  <c r="O1233" i="41" l="1"/>
  <c r="N1233" i="41"/>
  <c r="M1234" i="41"/>
  <c r="M1235" i="41" l="1"/>
  <c r="N1234" i="41"/>
  <c r="O1234" i="41"/>
  <c r="N1235" i="41" l="1"/>
  <c r="O1235" i="41"/>
  <c r="M1236" i="41"/>
  <c r="M1237" i="41" l="1"/>
  <c r="N1236" i="41"/>
  <c r="O1236" i="41"/>
  <c r="N1237" i="41" l="1"/>
  <c r="M1238" i="41"/>
  <c r="O1237" i="41"/>
  <c r="M1239" i="41" l="1"/>
  <c r="N1238" i="41"/>
  <c r="O1238" i="41"/>
  <c r="N1239" i="41" l="1"/>
  <c r="M1240" i="41"/>
  <c r="O1239" i="41"/>
  <c r="N1240" i="41" l="1"/>
  <c r="O1240" i="41"/>
  <c r="M1241" i="41"/>
  <c r="N1241" i="41" l="1"/>
  <c r="M1242" i="41"/>
  <c r="O1241" i="41"/>
  <c r="O1242" i="41" l="1"/>
  <c r="M1243" i="41"/>
  <c r="N1242" i="41"/>
  <c r="O1243" i="41" l="1"/>
  <c r="M1244" i="41"/>
  <c r="N1243" i="41"/>
  <c r="M1245" i="41" l="1"/>
  <c r="O1244" i="41"/>
  <c r="N1244" i="41"/>
  <c r="N1245" i="41" l="1"/>
  <c r="M1246" i="41"/>
  <c r="O1245" i="41"/>
  <c r="N1246" i="41" l="1"/>
  <c r="O1246" i="41"/>
  <c r="M1247" i="41"/>
  <c r="O1247" i="41" l="1"/>
  <c r="N1247" i="41"/>
  <c r="M1248" i="41"/>
  <c r="N1248" i="41" l="1"/>
  <c r="M1249" i="41"/>
  <c r="O1248" i="41"/>
  <c r="N1249" i="41" l="1"/>
  <c r="M1250" i="41"/>
  <c r="O1249" i="41"/>
  <c r="M1251" i="41" l="1"/>
  <c r="N1250" i="41"/>
  <c r="O1250" i="41"/>
  <c r="M1252" i="41" l="1"/>
  <c r="O1251" i="41"/>
  <c r="N1251" i="41"/>
  <c r="N1252" i="41" l="1"/>
  <c r="M1253" i="41"/>
  <c r="O1252" i="41"/>
  <c r="N1253" i="41" l="1"/>
  <c r="M1254" i="41"/>
  <c r="O1253" i="41"/>
  <c r="N1254" i="41" l="1"/>
  <c r="O1254" i="41"/>
  <c r="M1255" i="41"/>
  <c r="O1255" i="41" l="1"/>
  <c r="N1255" i="41"/>
  <c r="M1256" i="41"/>
  <c r="O1256" i="41" l="1"/>
  <c r="M1257" i="41"/>
  <c r="N1256" i="41"/>
  <c r="M1258" i="41" l="1"/>
  <c r="O1257" i="41"/>
  <c r="N1257" i="41"/>
  <c r="N1258" i="41" l="1"/>
  <c r="O1258" i="41"/>
  <c r="M1259" i="41"/>
  <c r="N1259" i="41" l="1"/>
  <c r="O1259" i="41"/>
  <c r="M1260" i="41"/>
  <c r="O1260" i="41" l="1"/>
  <c r="M1261" i="41"/>
  <c r="N1260" i="41"/>
  <c r="N1261" i="41" l="1"/>
  <c r="O1261" i="41"/>
  <c r="M1262" i="41"/>
  <c r="N1262" i="41" l="1"/>
  <c r="M1263" i="41"/>
  <c r="O1262" i="41"/>
  <c r="N1263" i="41" l="1"/>
  <c r="O1263" i="41"/>
  <c r="M1264" i="41"/>
  <c r="O1264" i="41" l="1"/>
  <c r="N1264" i="41"/>
  <c r="M1265" i="41"/>
  <c r="O1265" i="41" l="1"/>
  <c r="M1266" i="41"/>
  <c r="N1265" i="41"/>
  <c r="N1266" i="41" l="1"/>
  <c r="O1266" i="41"/>
  <c r="M1267" i="41"/>
  <c r="O1267" i="41" l="1"/>
  <c r="M1268" i="41"/>
  <c r="N1267" i="41"/>
  <c r="O1268" i="41" l="1"/>
  <c r="M1269" i="41"/>
  <c r="N1268" i="41"/>
  <c r="N1269" i="41" l="1"/>
  <c r="M1270" i="41"/>
  <c r="O1269" i="41"/>
  <c r="M1271" i="41" l="1"/>
  <c r="O1270" i="41"/>
  <c r="N1270" i="41"/>
  <c r="O1271" i="41" l="1"/>
  <c r="M1272" i="41"/>
  <c r="N1271" i="41"/>
  <c r="M1273" i="41" l="1"/>
  <c r="N1272" i="41"/>
  <c r="O1272" i="41"/>
  <c r="N1273" i="41" l="1"/>
  <c r="M1274" i="41"/>
  <c r="O1273" i="41"/>
  <c r="N1274" i="41" l="1"/>
  <c r="M1275" i="41"/>
  <c r="O1274" i="41"/>
  <c r="M1276" i="41" l="1"/>
  <c r="O1275" i="41"/>
  <c r="N1275" i="41"/>
  <c r="N1276" i="41" l="1"/>
  <c r="O1276" i="41"/>
  <c r="M1277" i="41"/>
  <c r="N1277" i="41" l="1"/>
  <c r="M1278" i="41"/>
  <c r="O1277" i="41"/>
  <c r="N1278" i="41" l="1"/>
  <c r="M1279" i="41"/>
  <c r="O1278" i="41"/>
  <c r="M1280" i="41" l="1"/>
  <c r="N1279" i="41"/>
  <c r="O1279" i="41"/>
  <c r="N1280" i="41" l="1"/>
  <c r="O1280" i="41"/>
  <c r="M1281" i="41"/>
  <c r="M1282" i="41" l="1"/>
  <c r="N1281" i="41"/>
  <c r="O1281" i="41"/>
  <c r="N1282" i="41" l="1"/>
  <c r="O1282" i="41"/>
  <c r="M1283" i="41"/>
  <c r="N1283" i="41" l="1"/>
  <c r="O1283" i="41"/>
  <c r="M1284" i="41"/>
  <c r="N1284" i="41" l="1"/>
  <c r="M1285" i="41"/>
  <c r="O1284" i="41"/>
  <c r="N1285" i="41" l="1"/>
  <c r="O1285" i="41"/>
  <c r="M1286" i="41"/>
  <c r="M1287" i="41" l="1"/>
  <c r="N1286" i="41"/>
  <c r="O1286" i="41"/>
  <c r="N1287" i="41" l="1"/>
  <c r="M1288" i="41"/>
  <c r="O1287" i="41"/>
  <c r="N1288" i="41" l="1"/>
  <c r="M1289" i="41"/>
  <c r="O1288" i="41"/>
  <c r="N1289" i="41" l="1"/>
  <c r="M1290" i="41"/>
  <c r="O1289" i="41"/>
  <c r="N1290" i="41" l="1"/>
  <c r="O1290" i="41"/>
  <c r="M1291" i="41"/>
  <c r="N1291" i="41" l="1"/>
  <c r="O1291" i="41"/>
  <c r="M1292" i="41"/>
  <c r="N1292" i="41" l="1"/>
  <c r="O1292" i="41"/>
  <c r="M1293" i="41"/>
  <c r="N1293" i="41" l="1"/>
  <c r="M1294" i="41"/>
  <c r="O1293" i="41"/>
  <c r="N1294" i="41" l="1"/>
  <c r="M1295" i="41"/>
  <c r="O1294" i="41"/>
  <c r="N1295" i="41" l="1"/>
  <c r="O1295" i="41"/>
  <c r="M1296" i="41"/>
  <c r="N1296" i="41" l="1"/>
  <c r="O1296" i="41"/>
  <c r="M1297" i="41"/>
  <c r="N1297" i="41" l="1"/>
  <c r="M1298" i="41"/>
  <c r="O1297" i="41"/>
  <c r="M1299" i="41" l="1"/>
  <c r="N1298" i="41"/>
  <c r="O1298" i="41"/>
  <c r="O1299" i="41" l="1"/>
  <c r="M1300" i="41"/>
  <c r="N1299" i="41"/>
  <c r="O1300" i="41" l="1"/>
  <c r="M1301" i="41"/>
  <c r="N1300" i="41"/>
  <c r="N1301" i="41" l="1"/>
  <c r="M1302" i="41"/>
  <c r="O1301" i="41"/>
  <c r="N1302" i="41" l="1"/>
  <c r="M1303" i="41"/>
  <c r="O1302" i="41"/>
  <c r="N1303" i="41" l="1"/>
  <c r="M1304" i="41"/>
  <c r="O1303" i="41"/>
  <c r="M1305" i="41" l="1"/>
  <c r="O1304" i="41"/>
  <c r="N1304" i="41"/>
  <c r="N1305" i="41" l="1"/>
  <c r="M1306" i="41"/>
  <c r="O1305" i="41"/>
  <c r="M1307" i="41" l="1"/>
  <c r="O1306" i="41"/>
  <c r="N1306" i="41"/>
  <c r="N1307" i="41" l="1"/>
  <c r="O1307" i="41"/>
  <c r="M1308" i="41"/>
  <c r="M1309" i="41" l="1"/>
  <c r="N1308" i="41"/>
  <c r="O1308" i="41"/>
  <c r="N1309" i="41" l="1"/>
  <c r="O1309" i="41"/>
  <c r="M1310" i="41"/>
  <c r="N1310" i="41" l="1"/>
  <c r="O1310" i="41"/>
  <c r="M1311" i="41"/>
  <c r="M1312" i="41" l="1"/>
  <c r="N1311" i="41"/>
  <c r="O1311" i="41"/>
  <c r="O1312" i="41" l="1"/>
  <c r="N1312" i="41"/>
  <c r="M1313" i="41"/>
  <c r="O1313" i="41" l="1"/>
  <c r="M1314" i="41"/>
  <c r="N1313" i="41"/>
  <c r="M1315" i="41" l="1"/>
  <c r="N1314" i="41"/>
  <c r="O1314" i="41"/>
  <c r="N1315" i="41" l="1"/>
  <c r="M1316" i="41"/>
  <c r="O1315" i="41"/>
  <c r="M1317" i="41" l="1"/>
  <c r="N1316" i="41"/>
  <c r="O1316" i="41"/>
  <c r="M1318" i="41" l="1"/>
  <c r="N1317" i="41"/>
  <c r="O1317" i="41"/>
  <c r="M1319" i="41" l="1"/>
  <c r="N1318" i="41"/>
  <c r="O1318" i="41"/>
  <c r="M1320" i="41" l="1"/>
  <c r="O1319" i="41"/>
  <c r="N1319" i="41"/>
  <c r="O1320" i="41" l="1"/>
  <c r="M1321" i="41"/>
  <c r="N1320" i="41"/>
  <c r="O1321" i="41" l="1"/>
  <c r="M1322" i="41"/>
  <c r="N1321" i="41"/>
  <c r="N1322" i="41" l="1"/>
  <c r="M1323" i="41"/>
  <c r="O1322" i="41"/>
  <c r="M1324" i="41" l="1"/>
  <c r="O1323" i="41"/>
  <c r="N1323" i="41"/>
  <c r="N1324" i="41" l="1"/>
  <c r="M1325" i="41"/>
  <c r="O1324" i="41"/>
  <c r="M1326" i="41" l="1"/>
  <c r="N1325" i="41"/>
  <c r="O1325" i="41"/>
  <c r="N1326" i="41" l="1"/>
  <c r="O1326" i="41"/>
  <c r="M1327" i="41"/>
  <c r="N1327" i="41" l="1"/>
  <c r="O1327" i="41"/>
  <c r="M1328" i="41"/>
  <c r="N1328" i="41" l="1"/>
  <c r="O1328" i="41"/>
  <c r="M1329" i="41"/>
  <c r="N1329" i="41" l="1"/>
  <c r="M1330" i="41"/>
  <c r="O1329" i="41"/>
  <c r="N1330" i="41" l="1"/>
  <c r="M1331" i="41"/>
  <c r="O1330" i="41"/>
  <c r="M1332" i="41" l="1"/>
  <c r="O1331" i="41"/>
  <c r="N1331" i="41"/>
  <c r="N1332" i="41" l="1"/>
  <c r="M1333" i="41"/>
  <c r="O1332" i="41"/>
  <c r="N1333" i="41" l="1"/>
  <c r="M1334" i="41"/>
  <c r="O1333" i="41"/>
  <c r="N1334" i="41" l="1"/>
  <c r="M1335" i="41"/>
  <c r="O1334" i="41"/>
  <c r="O1335" i="41" l="1"/>
  <c r="M1336" i="41"/>
  <c r="N1335" i="41"/>
  <c r="N1336" i="41" l="1"/>
  <c r="O1336" i="41"/>
  <c r="M1337" i="41"/>
  <c r="M1338" i="41" l="1"/>
  <c r="O1337" i="41"/>
  <c r="N1337" i="41"/>
  <c r="N1338" i="41" l="1"/>
  <c r="O1338" i="41"/>
  <c r="M1339" i="41"/>
  <c r="M1340" i="41" l="1"/>
  <c r="N1339" i="41"/>
  <c r="O1339" i="41"/>
  <c r="N1340" i="41" l="1"/>
  <c r="M1341" i="41"/>
  <c r="O1340" i="41"/>
  <c r="N1341" i="41" l="1"/>
  <c r="O1341" i="41"/>
  <c r="M1342" i="41"/>
  <c r="N1342" i="41" l="1"/>
  <c r="O1342" i="41"/>
  <c r="M1343" i="41"/>
  <c r="N1343" i="41" l="1"/>
  <c r="M1344" i="41"/>
  <c r="O1343" i="41"/>
  <c r="N1344" i="41" l="1"/>
  <c r="O1344" i="41"/>
  <c r="M1345" i="41"/>
  <c r="M1346" i="41" l="1"/>
  <c r="N1345" i="41"/>
  <c r="O1345" i="41"/>
  <c r="N1346" i="41" l="1"/>
  <c r="M1347" i="41"/>
  <c r="O1346" i="41"/>
  <c r="N1347" i="41" l="1"/>
  <c r="O1347" i="41"/>
  <c r="M1348" i="41"/>
  <c r="N1348" i="41" l="1"/>
  <c r="M1349" i="41"/>
  <c r="O1348" i="41"/>
  <c r="N1349" i="41" l="1"/>
  <c r="M1350" i="41"/>
  <c r="O1349" i="41"/>
  <c r="M1351" i="41" l="1"/>
  <c r="O1350" i="41"/>
  <c r="N1350" i="41"/>
  <c r="N1351" i="41" l="1"/>
  <c r="O1351" i="41"/>
  <c r="M1352" i="41"/>
  <c r="M1353" i="41" l="1"/>
  <c r="O1352" i="41"/>
  <c r="N1352" i="41"/>
  <c r="N1353" i="41" l="1"/>
  <c r="M1354" i="41"/>
  <c r="O1353" i="41"/>
  <c r="O1354" i="41" l="1"/>
  <c r="N1354" i="41"/>
  <c r="M1355" i="41"/>
  <c r="N1355" i="41" l="1"/>
  <c r="M1356" i="41"/>
  <c r="O1355" i="41"/>
  <c r="M1357" i="41" l="1"/>
  <c r="O1356" i="41"/>
  <c r="N1356" i="41"/>
  <c r="N1357" i="41" l="1"/>
  <c r="O1357" i="41"/>
  <c r="M1358" i="41"/>
  <c r="N1358" i="41" l="1"/>
  <c r="O1358" i="41"/>
  <c r="M1359" i="41"/>
  <c r="N1359" i="41" l="1"/>
  <c r="M1360" i="41"/>
  <c r="O1359" i="41"/>
  <c r="O1360" i="41" l="1"/>
  <c r="N1360" i="41"/>
  <c r="M1361" i="41"/>
  <c r="M1362" i="41" l="1"/>
  <c r="O1361" i="41"/>
  <c r="N1361" i="41"/>
  <c r="N1362" i="41" l="1"/>
  <c r="M1363" i="41"/>
  <c r="O1362" i="41"/>
  <c r="N1363" i="41" l="1"/>
  <c r="M1364" i="41"/>
  <c r="O1363" i="41"/>
  <c r="N1364" i="41" l="1"/>
  <c r="O1364" i="41"/>
  <c r="M1365" i="41"/>
  <c r="O1365" i="41" l="1"/>
  <c r="N1365" i="41"/>
  <c r="M1366" i="41"/>
  <c r="M1367" i="41" l="1"/>
  <c r="O1366" i="41"/>
  <c r="N1366" i="41"/>
  <c r="N1367" i="41" l="1"/>
  <c r="O1367" i="41"/>
  <c r="M1368" i="41"/>
  <c r="O1368" i="41" l="1"/>
  <c r="N1368" i="41"/>
  <c r="M1369" i="41"/>
  <c r="N1369" i="41" l="1"/>
  <c r="M1370" i="41"/>
  <c r="O1369" i="41"/>
  <c r="N1370" i="41" l="1"/>
  <c r="O1370" i="41"/>
  <c r="M1371" i="41"/>
  <c r="N1371" i="41" l="1"/>
  <c r="M1372" i="41"/>
  <c r="O1371" i="41"/>
  <c r="N1372" i="41" l="1"/>
  <c r="M1373" i="41"/>
  <c r="O1372" i="41"/>
  <c r="N1373" i="41" l="1"/>
  <c r="O1373" i="41"/>
  <c r="M1374" i="41"/>
  <c r="O1374" i="41" l="1"/>
  <c r="M1375" i="41"/>
  <c r="N1374" i="41"/>
  <c r="N1375" i="41" l="1"/>
  <c r="O1375" i="41"/>
  <c r="M1376" i="41"/>
  <c r="O1376" i="41" l="1"/>
  <c r="N1376" i="41"/>
  <c r="M1377" i="41"/>
  <c r="N1377" i="41" l="1"/>
  <c r="O1377" i="41"/>
  <c r="M1378" i="41"/>
  <c r="N1378" i="41" l="1"/>
  <c r="M1379" i="41"/>
  <c r="O1378" i="41"/>
  <c r="O1379" i="41" l="1"/>
  <c r="N1379" i="41"/>
  <c r="M1380" i="41"/>
  <c r="O1380" i="41" l="1"/>
  <c r="M1381" i="41"/>
  <c r="N1380" i="41"/>
  <c r="M1382" i="41" l="1"/>
  <c r="N1381" i="41"/>
  <c r="O1381" i="41"/>
  <c r="N1382" i="41" l="1"/>
  <c r="M1383" i="41"/>
  <c r="O1382" i="41"/>
  <c r="N1383" i="41" l="1"/>
  <c r="M1384" i="41"/>
  <c r="O1383" i="41"/>
  <c r="M1385" i="41" l="1"/>
  <c r="O1384" i="41"/>
  <c r="N1384" i="41"/>
  <c r="N1385" i="41" l="1"/>
  <c r="O1385" i="41"/>
  <c r="M1386" i="41"/>
  <c r="O1386" i="41" l="1"/>
  <c r="M1387" i="41"/>
  <c r="N1386" i="41"/>
  <c r="N1387" i="41" l="1"/>
  <c r="M1388" i="41"/>
  <c r="O1387" i="41"/>
  <c r="N1388" i="41" l="1"/>
  <c r="M1389" i="41"/>
  <c r="O1388" i="41"/>
  <c r="N1389" i="41" l="1"/>
  <c r="O1389" i="41"/>
  <c r="M1390" i="41"/>
  <c r="O1390" i="41" l="1"/>
  <c r="N1390" i="41"/>
  <c r="M1391" i="41"/>
  <c r="N1391" i="41" l="1"/>
  <c r="O1391" i="41"/>
  <c r="M1392" i="41"/>
  <c r="M1393" i="41" l="1"/>
  <c r="N1392" i="41"/>
  <c r="O1392" i="41"/>
  <c r="M1394" i="41" l="1"/>
  <c r="O1393" i="41"/>
  <c r="N1393" i="41"/>
  <c r="O1394" i="41" l="1"/>
  <c r="M1395" i="41"/>
  <c r="N1394" i="41"/>
  <c r="N1395" i="41" l="1"/>
  <c r="M1396" i="41"/>
  <c r="O1395" i="41"/>
  <c r="O1396" i="41" l="1"/>
  <c r="N1396" i="41"/>
  <c r="M1397" i="41"/>
  <c r="O1397" i="41" l="1"/>
  <c r="N1397" i="41"/>
  <c r="M1398" i="41"/>
  <c r="O1398" i="41" l="1"/>
  <c r="N1398" i="41"/>
  <c r="M1399" i="41"/>
  <c r="M1400" i="41" l="1"/>
  <c r="N1399" i="41"/>
  <c r="O1399" i="41"/>
  <c r="N1400" i="41" l="1"/>
  <c r="M1401" i="41"/>
  <c r="O1400" i="41"/>
  <c r="N1401" i="41" l="1"/>
  <c r="O1401" i="41"/>
  <c r="M1402" i="41"/>
  <c r="N1402" i="41" l="1"/>
  <c r="M1403" i="41"/>
  <c r="O1402" i="41"/>
  <c r="N1403" i="41" l="1"/>
  <c r="M1404" i="41"/>
  <c r="O1403" i="41"/>
  <c r="N1404" i="41" l="1"/>
  <c r="O1404" i="41"/>
  <c r="M1405" i="41"/>
  <c r="M1406" i="41" l="1"/>
  <c r="N1405" i="41"/>
  <c r="O1405" i="41"/>
  <c r="N1406" i="41" l="1"/>
  <c r="M1407" i="41"/>
  <c r="O1406" i="41"/>
  <c r="N1407" i="41" l="1"/>
  <c r="M1408" i="41"/>
  <c r="O1407" i="41"/>
  <c r="N1408" i="41" l="1"/>
  <c r="M1409" i="41"/>
  <c r="O1408" i="41"/>
  <c r="N1409" i="41" l="1"/>
  <c r="M1410" i="41"/>
  <c r="O1409" i="41"/>
  <c r="O1410" i="41" l="1"/>
  <c r="N1410" i="41"/>
  <c r="M1411" i="41"/>
  <c r="M1412" i="41" l="1"/>
  <c r="O1411" i="41"/>
  <c r="N1411" i="41"/>
  <c r="M1413" i="41" l="1"/>
  <c r="N1412" i="41"/>
  <c r="O1412" i="41"/>
  <c r="N1413" i="41" l="1"/>
  <c r="O1413" i="41"/>
  <c r="M1414" i="41"/>
  <c r="N1414" i="41" l="1"/>
  <c r="O1414" i="41"/>
  <c r="M1415" i="41"/>
  <c r="O1415" i="41" l="1"/>
  <c r="M1416" i="41"/>
  <c r="N1415" i="41"/>
  <c r="N1416" i="41" l="1"/>
  <c r="M1417" i="41"/>
  <c r="O1416" i="41"/>
  <c r="O1417" i="41" l="1"/>
  <c r="N1417" i="41"/>
  <c r="M1418" i="41"/>
  <c r="O1418" i="41" l="1"/>
  <c r="M1419" i="41"/>
  <c r="N1418" i="41"/>
  <c r="N1419" i="41" l="1"/>
  <c r="O1419" i="41"/>
  <c r="M1420" i="41"/>
  <c r="N1420" i="41" l="1"/>
  <c r="O1420" i="41"/>
  <c r="M1421" i="41"/>
  <c r="O1421" i="41" l="1"/>
  <c r="M1422" i="41"/>
  <c r="N1421" i="41"/>
  <c r="N1422" i="41" l="1"/>
  <c r="M1423" i="41"/>
  <c r="O1422" i="41"/>
  <c r="O1423" i="41" l="1"/>
  <c r="M1424" i="41"/>
  <c r="N1423" i="41"/>
  <c r="N1424" i="41" l="1"/>
  <c r="M1425" i="41"/>
  <c r="O1424" i="41"/>
  <c r="O1425" i="41" l="1"/>
  <c r="N1425" i="41"/>
  <c r="M1426" i="41"/>
  <c r="N1426" i="41" l="1"/>
  <c r="O1426" i="41"/>
  <c r="M1427" i="41"/>
  <c r="O1427" i="41" l="1"/>
  <c r="M1428" i="41"/>
  <c r="N1427" i="41"/>
  <c r="O1428" i="41" l="1"/>
  <c r="M1429" i="41"/>
  <c r="N1428" i="41"/>
  <c r="O1429" i="41" l="1"/>
  <c r="N1429" i="41"/>
  <c r="M1430" i="41"/>
  <c r="N1430" i="41" l="1"/>
  <c r="M1431" i="41"/>
  <c r="O1430" i="41"/>
  <c r="N1431" i="41" l="1"/>
  <c r="O1431" i="41"/>
  <c r="M1432" i="41"/>
  <c r="N1432" i="41" l="1"/>
  <c r="O1432" i="41"/>
  <c r="M1433" i="41"/>
  <c r="N1433" i="41" l="1"/>
  <c r="M1434" i="41"/>
  <c r="O1433" i="41"/>
  <c r="M1435" i="41" l="1"/>
  <c r="N1434" i="41"/>
  <c r="O1434" i="41"/>
  <c r="N1435" i="41" l="1"/>
  <c r="M1436" i="41"/>
  <c r="O1435" i="41"/>
  <c r="O1436" i="41" l="1"/>
  <c r="M1437" i="41"/>
  <c r="N1436" i="41"/>
  <c r="M1438" i="41" l="1"/>
  <c r="N1437" i="41"/>
  <c r="O1437" i="41"/>
  <c r="M1439" i="41" l="1"/>
  <c r="O1438" i="41"/>
  <c r="N1438" i="41"/>
  <c r="M1440" i="41" l="1"/>
  <c r="N1439" i="41"/>
  <c r="O1439" i="41"/>
  <c r="N1440" i="41" l="1"/>
  <c r="O1440" i="41"/>
  <c r="M1441" i="41"/>
  <c r="N1441" i="41" l="1"/>
  <c r="M1442" i="41"/>
  <c r="O1441" i="41"/>
  <c r="O1442" i="41" l="1"/>
  <c r="N1442" i="41"/>
  <c r="M1443" i="41"/>
  <c r="N1443" i="41" l="1"/>
  <c r="M1444" i="41"/>
  <c r="O1443" i="41"/>
  <c r="M1445" i="41" l="1"/>
  <c r="N1444" i="41"/>
  <c r="O1444" i="41"/>
  <c r="N1445" i="41" l="1"/>
  <c r="O1445" i="41"/>
  <c r="M1446" i="41"/>
  <c r="N1446" i="41" l="1"/>
  <c r="O1446" i="41"/>
  <c r="M1447" i="41"/>
  <c r="N1447" i="41" l="1"/>
  <c r="O1447" i="41"/>
  <c r="M1448" i="41"/>
  <c r="N1448" i="41" l="1"/>
  <c r="O1448" i="41"/>
  <c r="M1449" i="41"/>
  <c r="N1449" i="41" l="1"/>
  <c r="O1449" i="41"/>
  <c r="M1450" i="41"/>
  <c r="N1450" i="41" l="1"/>
  <c r="O1450" i="41"/>
  <c r="M1451" i="41"/>
  <c r="N1451" i="41" l="1"/>
  <c r="O1451" i="41"/>
  <c r="M1452" i="41"/>
  <c r="O1452" i="41" l="1"/>
  <c r="N1452" i="41"/>
  <c r="M1453" i="41"/>
  <c r="N1453" i="41" l="1"/>
  <c r="O1453" i="41"/>
  <c r="M1454" i="41"/>
  <c r="N1454" i="41" l="1"/>
  <c r="O1454" i="41"/>
  <c r="M1455" i="41"/>
  <c r="N1455" i="41" l="1"/>
  <c r="O1455" i="41"/>
  <c r="M1456" i="41"/>
  <c r="N1456" i="41" l="1"/>
  <c r="O1456" i="41"/>
  <c r="M1457" i="41"/>
  <c r="N1457" i="41" l="1"/>
  <c r="O1457" i="41"/>
  <c r="M1458" i="41"/>
  <c r="M1459" i="41" l="1"/>
  <c r="N1458" i="41"/>
  <c r="O1458" i="41"/>
  <c r="N1459" i="41" l="1"/>
  <c r="O1459" i="41"/>
  <c r="M1460" i="41"/>
  <c r="M1461" i="41" l="1"/>
  <c r="O1460" i="41"/>
  <c r="N1460" i="41"/>
  <c r="N1461" i="41" l="1"/>
  <c r="O1461" i="41"/>
  <c r="M1462" i="41"/>
  <c r="M1463" i="41" l="1"/>
  <c r="N1462" i="41"/>
  <c r="O1462" i="41"/>
  <c r="O1463" i="41" l="1"/>
  <c r="M1464" i="41"/>
  <c r="N1463" i="41"/>
  <c r="N1464" i="41" l="1"/>
  <c r="O1464" i="41"/>
  <c r="M1465" i="41"/>
  <c r="O1465" i="41" l="1"/>
  <c r="M1466" i="41"/>
  <c r="N1465" i="41"/>
  <c r="N1466" i="41" l="1"/>
  <c r="M1467" i="41"/>
  <c r="O1466" i="41"/>
  <c r="M1468" i="41" l="1"/>
  <c r="N1467" i="41"/>
  <c r="O1467" i="41"/>
  <c r="N1468" i="41" l="1"/>
  <c r="O1468" i="41"/>
  <c r="M1469" i="41"/>
  <c r="N1469" i="41" l="1"/>
  <c r="O1469" i="41"/>
  <c r="M1470" i="41"/>
  <c r="M1471" i="41" l="1"/>
  <c r="O1470" i="41"/>
  <c r="N1470" i="41"/>
  <c r="N1471" i="41" l="1"/>
  <c r="O1471" i="41"/>
  <c r="M1472" i="41"/>
  <c r="O1472" i="41" l="1"/>
  <c r="M1473" i="41"/>
  <c r="N1472" i="41"/>
  <c r="N1473" i="41" l="1"/>
  <c r="M1474" i="41"/>
  <c r="O1473" i="41"/>
  <c r="M1475" i="41" l="1"/>
  <c r="O1474" i="41"/>
  <c r="N1474" i="41"/>
  <c r="N1475" i="41" l="1"/>
  <c r="O1475" i="41"/>
  <c r="M1476" i="41"/>
  <c r="N1476" i="41" l="1"/>
  <c r="M1477" i="41"/>
  <c r="O1476" i="41"/>
  <c r="M1478" i="41" l="1"/>
  <c r="N1477" i="41"/>
  <c r="O1477" i="41"/>
  <c r="N1478" i="41" l="1"/>
  <c r="M1479" i="41"/>
  <c r="O1478" i="41"/>
  <c r="N1479" i="41" l="1"/>
  <c r="O1479" i="41"/>
  <c r="M1480" i="41"/>
  <c r="N1480" i="41" l="1"/>
  <c r="O1480" i="41"/>
  <c r="M1481" i="41"/>
  <c r="N1481" i="41" l="1"/>
  <c r="M1482" i="41"/>
  <c r="O1481" i="41"/>
  <c r="N1482" i="41" l="1"/>
  <c r="M1483" i="41"/>
  <c r="O1482" i="41"/>
  <c r="M1484" i="41" l="1"/>
  <c r="N1483" i="41"/>
  <c r="O1483" i="41"/>
  <c r="O1484" i="41" l="1"/>
  <c r="N1484" i="41"/>
  <c r="M1485" i="41"/>
  <c r="M1486" i="41" l="1"/>
  <c r="O1485" i="41"/>
  <c r="N1485" i="41"/>
  <c r="M1487" i="41" l="1"/>
  <c r="O1486" i="41"/>
  <c r="N1486" i="41"/>
  <c r="N1487" i="41" l="1"/>
  <c r="O1487" i="41"/>
  <c r="M1488" i="41"/>
  <c r="O1488" i="41" l="1"/>
  <c r="M1489" i="41"/>
  <c r="N1488" i="41"/>
  <c r="N1489" i="41" l="1"/>
  <c r="M1490" i="41"/>
  <c r="O1489" i="41"/>
  <c r="M1491" i="41" l="1"/>
  <c r="N1490" i="41"/>
  <c r="O1490" i="41"/>
  <c r="N1491" i="41" l="1"/>
  <c r="M1492" i="41"/>
  <c r="O1491" i="41"/>
  <c r="O1492" i="41" l="1"/>
  <c r="N1492" i="41"/>
  <c r="M1493" i="41"/>
  <c r="N1493" i="41" l="1"/>
  <c r="M1494" i="41"/>
  <c r="O1493" i="41"/>
  <c r="O1494" i="41" l="1"/>
  <c r="M1495" i="41"/>
  <c r="N1494" i="41"/>
  <c r="N1495" i="41" l="1"/>
  <c r="M1496" i="41"/>
  <c r="O1495" i="41"/>
  <c r="O1496" i="41" l="1"/>
  <c r="N1496" i="41"/>
  <c r="M1497" i="41"/>
  <c r="N1497" i="41" l="1"/>
  <c r="O1497" i="41"/>
  <c r="M1498" i="41"/>
  <c r="N1498" i="41" l="1"/>
  <c r="M1499" i="41"/>
  <c r="O1498" i="41"/>
  <c r="N1499" i="41" l="1"/>
  <c r="O1499" i="41"/>
  <c r="M1500" i="41"/>
  <c r="N1500" i="41" l="1"/>
  <c r="M1501" i="41"/>
  <c r="O1500" i="41"/>
  <c r="N1501" i="41" l="1"/>
  <c r="M1502" i="41"/>
  <c r="O1501" i="41"/>
  <c r="O1502" i="41" l="1"/>
  <c r="M1503" i="41"/>
  <c r="N1502" i="41"/>
  <c r="N1503" i="41" l="1"/>
  <c r="O1503" i="41"/>
  <c r="M1504" i="41"/>
  <c r="O1504" i="41" l="1"/>
  <c r="M1505" i="41"/>
  <c r="N1504" i="41"/>
  <c r="N1505" i="41" l="1"/>
  <c r="M1506" i="41"/>
  <c r="O1505" i="41"/>
  <c r="N1506" i="41" l="1"/>
  <c r="O1506" i="41"/>
  <c r="M1507" i="41"/>
  <c r="N1507" i="41" l="1"/>
  <c r="O1507" i="41"/>
  <c r="M1508" i="41"/>
  <c r="M1509" i="41" l="1"/>
  <c r="O1508" i="41"/>
  <c r="N1508" i="41"/>
  <c r="N1509" i="41" l="1"/>
  <c r="M1510" i="41"/>
  <c r="O1509" i="41"/>
  <c r="N1510" i="41" l="1"/>
  <c r="O1510" i="41"/>
  <c r="M1511" i="41"/>
  <c r="O1511" i="41" l="1"/>
  <c r="M1512" i="41"/>
  <c r="N1511" i="41"/>
  <c r="N1512" i="41" l="1"/>
  <c r="O1512" i="41"/>
  <c r="M1513" i="41"/>
  <c r="N1513" i="41" l="1"/>
  <c r="M1514" i="41"/>
  <c r="O1513" i="41"/>
  <c r="M1515" i="41" l="1"/>
  <c r="O1514" i="41"/>
  <c r="N1514" i="41"/>
  <c r="N1515" i="41" l="1"/>
  <c r="O1515" i="41"/>
  <c r="M1516" i="41"/>
  <c r="O1516" i="41" l="1"/>
  <c r="M1517" i="41"/>
  <c r="N1516" i="41"/>
  <c r="M1518" i="41" l="1"/>
  <c r="O1517" i="41"/>
  <c r="N1517" i="41"/>
  <c r="M1519" i="41" l="1"/>
  <c r="O1518" i="41"/>
  <c r="N1518" i="41"/>
  <c r="N1519" i="41" l="1"/>
  <c r="M1520" i="41"/>
  <c r="O1519" i="41"/>
  <c r="M1521" i="41" l="1"/>
  <c r="N1520" i="41"/>
  <c r="O1520" i="41"/>
  <c r="O1521" i="41" l="1"/>
  <c r="M1522" i="41"/>
  <c r="N1521" i="41"/>
  <c r="N1522" i="41" l="1"/>
  <c r="O1522" i="41"/>
  <c r="M1523" i="41"/>
  <c r="N1523" i="41" l="1"/>
  <c r="M1524" i="41"/>
  <c r="O1523" i="41"/>
  <c r="N1524" i="41" l="1"/>
  <c r="O1524" i="41"/>
  <c r="M1525" i="41"/>
  <c r="O1525" i="41" l="1"/>
  <c r="M1526" i="41"/>
  <c r="N1525" i="41"/>
  <c r="N1526" i="41" l="1"/>
  <c r="M1527" i="41"/>
  <c r="O1526" i="41"/>
  <c r="M1528" i="41" l="1"/>
  <c r="O1527" i="41"/>
  <c r="N1527" i="41"/>
  <c r="N1528" i="41" l="1"/>
  <c r="O1528" i="41"/>
  <c r="M1529" i="41"/>
  <c r="N1529" i="41" l="1"/>
  <c r="M1530" i="41"/>
  <c r="O1529" i="41"/>
  <c r="O1530" i="41" l="1"/>
  <c r="M1531" i="41"/>
  <c r="N1530" i="41"/>
  <c r="N1531" i="41" l="1"/>
  <c r="O1531" i="41"/>
  <c r="M1532" i="41"/>
  <c r="M1533" i="41" l="1"/>
  <c r="O1532" i="41"/>
  <c r="N1532" i="41"/>
  <c r="N1533" i="41" l="1"/>
  <c r="O1533" i="41"/>
  <c r="M1534" i="41"/>
  <c r="M1535" i="41" l="1"/>
  <c r="N1534" i="41"/>
  <c r="O1534" i="41"/>
  <c r="M1536" i="41" l="1"/>
  <c r="N1535" i="41"/>
  <c r="O1535" i="41"/>
  <c r="M1537" i="41" l="1"/>
  <c r="O1536" i="41"/>
  <c r="N1536" i="41"/>
  <c r="M1538" i="41" l="1"/>
  <c r="O1537" i="41"/>
  <c r="N1537" i="41"/>
  <c r="N1538" i="41" l="1"/>
  <c r="M1539" i="41"/>
  <c r="O1538" i="41"/>
  <c r="O1539" i="41" l="1"/>
  <c r="N1539" i="41"/>
  <c r="M1540" i="41"/>
  <c r="N1540" i="41" l="1"/>
  <c r="O1540" i="41"/>
  <c r="M1541" i="41"/>
  <c r="N1541" i="41" l="1"/>
  <c r="M1542" i="41"/>
  <c r="O1541" i="41"/>
  <c r="M1543" i="41" l="1"/>
  <c r="N1542" i="41"/>
  <c r="O1542" i="41"/>
  <c r="N1543" i="41" l="1"/>
  <c r="O1543" i="41"/>
  <c r="M1544" i="41"/>
  <c r="M1545" i="41" l="1"/>
  <c r="N1544" i="41"/>
  <c r="O1544" i="41"/>
  <c r="N1545" i="41" l="1"/>
  <c r="O1545" i="41"/>
  <c r="M1546" i="41"/>
  <c r="O1546" i="41" l="1"/>
  <c r="N1546" i="41"/>
  <c r="M1547" i="41"/>
  <c r="N1547" i="41" l="1"/>
  <c r="M1548" i="41"/>
  <c r="O1547" i="41"/>
  <c r="O1548" i="41" l="1"/>
  <c r="N1548" i="41"/>
  <c r="M1549" i="41"/>
  <c r="N1549" i="41" l="1"/>
  <c r="O1549" i="41"/>
  <c r="M1550" i="41"/>
  <c r="O1550" i="41" l="1"/>
  <c r="M1551" i="41"/>
  <c r="N1550" i="41"/>
  <c r="M1552" i="41" l="1"/>
  <c r="N1551" i="41"/>
  <c r="O1551" i="41"/>
  <c r="M1553" i="41" l="1"/>
  <c r="N1552" i="41"/>
  <c r="O1552" i="41"/>
  <c r="M1554" i="41" l="1"/>
  <c r="O1553" i="41"/>
  <c r="N1553" i="41"/>
  <c r="M1555" i="41" l="1"/>
  <c r="O1554" i="41"/>
  <c r="N1554" i="41"/>
  <c r="M1556" i="41" l="1"/>
  <c r="N1555" i="41"/>
  <c r="O1555" i="41"/>
  <c r="M1557" i="41" l="1"/>
  <c r="N1556" i="41"/>
  <c r="O1556" i="41"/>
  <c r="N1557" i="41" l="1"/>
  <c r="M1558" i="41"/>
  <c r="O1557" i="41"/>
  <c r="N1558" i="41" l="1"/>
  <c r="M1559" i="41"/>
  <c r="O1558" i="41"/>
  <c r="N1559" i="41" l="1"/>
  <c r="M1560" i="41"/>
  <c r="O1559" i="41"/>
  <c r="N1560" i="41" l="1"/>
  <c r="O1560" i="41"/>
  <c r="M1561" i="41"/>
  <c r="O1561" i="41" l="1"/>
  <c r="N1561" i="41"/>
  <c r="M1562" i="41"/>
  <c r="N1562" i="41" l="1"/>
  <c r="O1562" i="41"/>
  <c r="M1563" i="41"/>
  <c r="N1563" i="41" l="1"/>
  <c r="M1564" i="41"/>
  <c r="O1563" i="41"/>
  <c r="N1564" i="41" l="1"/>
  <c r="O1564" i="41"/>
  <c r="M1565" i="41"/>
  <c r="N1565" i="41" l="1"/>
  <c r="M1566" i="41"/>
  <c r="O1565" i="41"/>
  <c r="M1567" i="41" l="1"/>
  <c r="O1566" i="41"/>
  <c r="N1566" i="41"/>
  <c r="N1567" i="41" l="1"/>
  <c r="O1567" i="41"/>
  <c r="M1568" i="41"/>
  <c r="M1569" i="41" l="1"/>
  <c r="O1568" i="41"/>
  <c r="N1568" i="41"/>
  <c r="N1569" i="41" l="1"/>
  <c r="O1569" i="41"/>
  <c r="M1570" i="41"/>
  <c r="N1570" i="41" l="1"/>
  <c r="M1571" i="41"/>
  <c r="O1570" i="41"/>
  <c r="M1572" i="41" l="1"/>
  <c r="N1571" i="41"/>
  <c r="O1571" i="41"/>
  <c r="O1572" i="41" l="1"/>
  <c r="N1572" i="41"/>
  <c r="M1573" i="41"/>
  <c r="M1574" i="41" l="1"/>
  <c r="N1573" i="41"/>
  <c r="O1573" i="41"/>
  <c r="M1575" i="41" l="1"/>
  <c r="N1574" i="41"/>
  <c r="O1574" i="41"/>
  <c r="O1575" i="41" l="1"/>
  <c r="N1575" i="41"/>
  <c r="M1576" i="41"/>
  <c r="M1577" i="41" l="1"/>
  <c r="N1576" i="41"/>
  <c r="O1576" i="41"/>
  <c r="O1577" i="41" l="1"/>
  <c r="N1577" i="41"/>
  <c r="M1578" i="41"/>
  <c r="M1579" i="41" l="1"/>
  <c r="O1578" i="41"/>
  <c r="N1578" i="41"/>
  <c r="O1579" i="41" l="1"/>
  <c r="M1580" i="41"/>
  <c r="N1579" i="41"/>
  <c r="M1581" i="41" l="1"/>
  <c r="N1580" i="41"/>
  <c r="O1580" i="41"/>
  <c r="O1581" i="41" l="1"/>
  <c r="M1582" i="41"/>
  <c r="N1581" i="41"/>
  <c r="O1582" i="41" l="1"/>
  <c r="M1583" i="41"/>
  <c r="N1582" i="41"/>
  <c r="M1584" i="41" l="1"/>
  <c r="O1583" i="41"/>
  <c r="N1583" i="41"/>
  <c r="M1585" i="41" l="1"/>
  <c r="N1584" i="41"/>
  <c r="O1584" i="41"/>
  <c r="M1586" i="41" l="1"/>
  <c r="N1585" i="41"/>
  <c r="O1585" i="41"/>
  <c r="O1586" i="41" l="1"/>
  <c r="N1586" i="41"/>
  <c r="M1587" i="41"/>
  <c r="M1588" i="41" l="1"/>
  <c r="N1587" i="41"/>
  <c r="O1587" i="41"/>
  <c r="O1588" i="41" l="1"/>
  <c r="M1589" i="41"/>
  <c r="N1588" i="41"/>
  <c r="O1589" i="41" l="1"/>
  <c r="N1589" i="41"/>
  <c r="M1590" i="41"/>
  <c r="M1591" i="41" l="1"/>
  <c r="N1590" i="41"/>
  <c r="O1590" i="41"/>
  <c r="N1591" i="41" l="1"/>
  <c r="M1592" i="41"/>
  <c r="O1591" i="41"/>
  <c r="N1592" i="41" l="1"/>
  <c r="O1592" i="41"/>
  <c r="M1593" i="41"/>
  <c r="N1593" i="41" l="1"/>
  <c r="O1593" i="41"/>
  <c r="M1594" i="41"/>
  <c r="N1594" i="41" l="1"/>
  <c r="O1594" i="41"/>
  <c r="M1595" i="41"/>
  <c r="N1595" i="41" l="1"/>
  <c r="O1595" i="41"/>
  <c r="M1596" i="41"/>
  <c r="M1597" i="41" l="1"/>
  <c r="O1596" i="41"/>
  <c r="N1596" i="41"/>
  <c r="M1598" i="41" l="1"/>
  <c r="O1597" i="41"/>
  <c r="N1597" i="41"/>
  <c r="M1599" i="41" l="1"/>
  <c r="N1598" i="41"/>
  <c r="O1598" i="41"/>
  <c r="N1599" i="41" l="1"/>
  <c r="O1599" i="41"/>
  <c r="M1600" i="41"/>
  <c r="M1601" i="41" l="1"/>
  <c r="O1600" i="41"/>
  <c r="N1600" i="41"/>
  <c r="N1601" i="41" l="1"/>
  <c r="O1601" i="41"/>
  <c r="M1602" i="41"/>
  <c r="N1602" i="41" l="1"/>
  <c r="M1603" i="41"/>
  <c r="O1602" i="41"/>
  <c r="O1603" i="41" l="1"/>
  <c r="N1603" i="41"/>
  <c r="M1604" i="41"/>
  <c r="M1605" i="41" l="1"/>
  <c r="O1604" i="41"/>
  <c r="N1604" i="41"/>
  <c r="O1605" i="41" l="1"/>
  <c r="N1605" i="41"/>
  <c r="M1606" i="41"/>
  <c r="M1607" i="41" l="1"/>
  <c r="O1606" i="41"/>
  <c r="N1606" i="41"/>
  <c r="N1607" i="41" l="1"/>
  <c r="O1607" i="41"/>
  <c r="M1608" i="41"/>
  <c r="O1608" i="41" l="1"/>
  <c r="M1609" i="41"/>
  <c r="N1608" i="41"/>
  <c r="M1610" i="41" l="1"/>
  <c r="O1609" i="41"/>
  <c r="N1609" i="41"/>
  <c r="N1610" i="41" l="1"/>
  <c r="M1611" i="41"/>
  <c r="O1610" i="41"/>
  <c r="O1611" i="41" l="1"/>
  <c r="N1611" i="41"/>
  <c r="M1612" i="41"/>
  <c r="N1612" i="41" l="1"/>
  <c r="M1613" i="41"/>
  <c r="O1612" i="41"/>
  <c r="M1614" i="41" l="1"/>
  <c r="O1613" i="41"/>
  <c r="N1613" i="41"/>
  <c r="O1614" i="41" l="1"/>
  <c r="M1615" i="41"/>
  <c r="N1614" i="41"/>
  <c r="O1615" i="41" l="1"/>
  <c r="M1616" i="41"/>
  <c r="N1615" i="41"/>
  <c r="N1616" i="41" l="1"/>
  <c r="M1617" i="41"/>
  <c r="O1616" i="41"/>
  <c r="N1617" i="41" l="1"/>
  <c r="M1618" i="41"/>
  <c r="O1617" i="41"/>
  <c r="M1619" i="41" l="1"/>
  <c r="O1618" i="41"/>
  <c r="N1618" i="41"/>
  <c r="M1620" i="41" l="1"/>
  <c r="O1619" i="41"/>
  <c r="N1619" i="41"/>
  <c r="M1621" i="41" l="1"/>
  <c r="N1620" i="41"/>
  <c r="O1620" i="41"/>
  <c r="N1621" i="41" l="1"/>
  <c r="M1622" i="41"/>
  <c r="O1621" i="41"/>
  <c r="O1622" i="41" l="1"/>
  <c r="N1622" i="41"/>
  <c r="M1623" i="41"/>
  <c r="O1623" i="41" l="1"/>
  <c r="N1623" i="41"/>
  <c r="M1624" i="41"/>
  <c r="N1624" i="41" l="1"/>
  <c r="M1625" i="41"/>
  <c r="O1624" i="41"/>
  <c r="N1625" i="41" l="1"/>
  <c r="M1626" i="41"/>
  <c r="O1625" i="41"/>
  <c r="N1626" i="41" l="1"/>
  <c r="O1626" i="41"/>
  <c r="M1627" i="41"/>
  <c r="M1628" i="41" l="1"/>
  <c r="O1627" i="41"/>
  <c r="N1627" i="41"/>
  <c r="M1629" i="41" l="1"/>
  <c r="O1628" i="41"/>
  <c r="N1628" i="41"/>
  <c r="N1629" i="41" l="1"/>
  <c r="O1629" i="41"/>
  <c r="M1630" i="41"/>
  <c r="O1630" i="41" l="1"/>
  <c r="N1630" i="41"/>
  <c r="M1631" i="41"/>
  <c r="O1631" i="41" l="1"/>
  <c r="M1632" i="41"/>
  <c r="N1631" i="41"/>
  <c r="N1632" i="41" l="1"/>
  <c r="O1632" i="41"/>
  <c r="M1633" i="41"/>
  <c r="M1634" i="41" l="1"/>
  <c r="N1633" i="41"/>
  <c r="O1633" i="41"/>
  <c r="N1634" i="41" l="1"/>
  <c r="O1634" i="41"/>
  <c r="M1635" i="41"/>
  <c r="M1636" i="41" l="1"/>
  <c r="N1635" i="41"/>
  <c r="O1635" i="41"/>
  <c r="O1636" i="41" l="1"/>
  <c r="N1636" i="41"/>
  <c r="M1637" i="41"/>
  <c r="N1637" i="41" l="1"/>
  <c r="O1637" i="41"/>
  <c r="M1638" i="41"/>
  <c r="N1638" i="41" l="1"/>
  <c r="O1638" i="41"/>
  <c r="M1639" i="41"/>
  <c r="N1639" i="41" l="1"/>
  <c r="M1640" i="41"/>
  <c r="O1639" i="41"/>
  <c r="N1640" i="41" l="1"/>
  <c r="M1641" i="41"/>
  <c r="O1640" i="41"/>
  <c r="M1642" i="41" l="1"/>
  <c r="N1641" i="41"/>
  <c r="O1641" i="41"/>
  <c r="O1642" i="41" l="1"/>
  <c r="N1642" i="41"/>
  <c r="M1643" i="41"/>
  <c r="O1643" i="41" l="1"/>
  <c r="M1644" i="41"/>
  <c r="N1643" i="41"/>
  <c r="N1644" i="41" l="1"/>
  <c r="M1645" i="41"/>
  <c r="O1644" i="41"/>
  <c r="O1645" i="41" l="1"/>
  <c r="N1645" i="41"/>
  <c r="M1646" i="41"/>
  <c r="M1647" i="41" l="1"/>
  <c r="N1646" i="41"/>
  <c r="O1646" i="41"/>
  <c r="N1647" i="41" l="1"/>
  <c r="M1648" i="41"/>
  <c r="O1647" i="41"/>
  <c r="M1649" i="41" l="1"/>
  <c r="N1648" i="41"/>
  <c r="O1648" i="41"/>
  <c r="N1649" i="41" l="1"/>
  <c r="O1649" i="41"/>
  <c r="M1650" i="41"/>
  <c r="O1650" i="41" l="1"/>
  <c r="M1651" i="41"/>
  <c r="N1650" i="41"/>
  <c r="M1652" i="41" l="1"/>
  <c r="O1651" i="41"/>
  <c r="N1651" i="41"/>
  <c r="O1652" i="41" l="1"/>
  <c r="N1652" i="41"/>
  <c r="M1653" i="41"/>
  <c r="N1653" i="41" l="1"/>
  <c r="O1653" i="41"/>
  <c r="M1654" i="41"/>
  <c r="M1655" i="41" l="1"/>
  <c r="O1654" i="41"/>
  <c r="N1654" i="41"/>
  <c r="N1655" i="41" l="1"/>
  <c r="M1656" i="41"/>
  <c r="O1655" i="41"/>
  <c r="N1656" i="41" l="1"/>
  <c r="O1656" i="41"/>
  <c r="M1657" i="41"/>
  <c r="N1657" i="41" l="1"/>
  <c r="M1658" i="41"/>
  <c r="O1657" i="41"/>
  <c r="N1658" i="41" l="1"/>
  <c r="O1658" i="41"/>
  <c r="M1659" i="41"/>
  <c r="N1659" i="41" l="1"/>
  <c r="M1660" i="41"/>
  <c r="O1659" i="41"/>
  <c r="M1661" i="41" l="1"/>
  <c r="N1660" i="41"/>
  <c r="O1660" i="41"/>
  <c r="N1661" i="41" l="1"/>
  <c r="O1661" i="41"/>
  <c r="M1662" i="41"/>
  <c r="O1662" i="41" l="1"/>
  <c r="M1663" i="41"/>
  <c r="N1662" i="41"/>
  <c r="O1663" i="41" l="1"/>
  <c r="M1664" i="41"/>
  <c r="N1663" i="41"/>
  <c r="M1665" i="41" l="1"/>
  <c r="N1664" i="41"/>
  <c r="O1664" i="41"/>
  <c r="N1665" i="41" l="1"/>
  <c r="O1665" i="41"/>
  <c r="M1666" i="41"/>
  <c r="N1666" i="41" l="1"/>
  <c r="O1666" i="41"/>
  <c r="M1667" i="41"/>
  <c r="M1668" i="41" l="1"/>
  <c r="N1667" i="41"/>
  <c r="O1667" i="41"/>
  <c r="N1668" i="41" l="1"/>
  <c r="M1669" i="41"/>
  <c r="O1668" i="41"/>
  <c r="M1670" i="41" l="1"/>
  <c r="N1669" i="41"/>
  <c r="O1669" i="41"/>
  <c r="N1670" i="41" l="1"/>
  <c r="O1670" i="41"/>
  <c r="M1671" i="41"/>
  <c r="N1671" i="41" l="1"/>
  <c r="O1671" i="41"/>
  <c r="M1672" i="41"/>
  <c r="N1672" i="41" l="1"/>
  <c r="M1673" i="41"/>
  <c r="O1672" i="41"/>
  <c r="N1673" i="41" l="1"/>
  <c r="M1674" i="41"/>
  <c r="O1673" i="41"/>
  <c r="M1675" i="41" l="1"/>
  <c r="N1674" i="41"/>
  <c r="O1674" i="41"/>
  <c r="N1675" i="41" l="1"/>
  <c r="O1675" i="41"/>
  <c r="M1676" i="41"/>
  <c r="M1677" i="41" l="1"/>
  <c r="N1676" i="41"/>
  <c r="O1676" i="41"/>
  <c r="M1678" i="41" l="1"/>
  <c r="O1677" i="41"/>
  <c r="N1677" i="41"/>
  <c r="N1678" i="41" l="1"/>
  <c r="O1678" i="41"/>
  <c r="M1679" i="41"/>
  <c r="M1680" i="41" l="1"/>
  <c r="N1679" i="41"/>
  <c r="O1679" i="41"/>
  <c r="M1681" i="41" l="1"/>
  <c r="N1680" i="41"/>
  <c r="O1680" i="41"/>
  <c r="N1681" i="41" l="1"/>
  <c r="O1681" i="41"/>
  <c r="M1682" i="41"/>
  <c r="N1682" i="41" l="1"/>
  <c r="O1682" i="41"/>
  <c r="M1683" i="41"/>
  <c r="N1683" i="41" l="1"/>
  <c r="M1684" i="41"/>
  <c r="O1683" i="41"/>
  <c r="O1684" i="41" l="1"/>
  <c r="M1685" i="41"/>
  <c r="N1684" i="41"/>
  <c r="M1686" i="41" l="1"/>
  <c r="O1685" i="41"/>
  <c r="N1685" i="41"/>
  <c r="N1686" i="41" l="1"/>
  <c r="M1687" i="41"/>
  <c r="O1686" i="41"/>
  <c r="N1687" i="41" l="1"/>
  <c r="O1687" i="41"/>
  <c r="M1688" i="41"/>
  <c r="M1689" i="41" l="1"/>
  <c r="O1688" i="41"/>
  <c r="N1688" i="41"/>
  <c r="O1689" i="41" l="1"/>
  <c r="N1689" i="41"/>
  <c r="M1690" i="41"/>
  <c r="O1690" i="41" l="1"/>
  <c r="N1690" i="41"/>
  <c r="M1691" i="41"/>
  <c r="M1692" i="41" l="1"/>
  <c r="O1691" i="41"/>
  <c r="N1691" i="41"/>
  <c r="N1692" i="41" l="1"/>
  <c r="M1693" i="41"/>
  <c r="O1692" i="41"/>
  <c r="O1693" i="41" l="1"/>
  <c r="N1693" i="41"/>
  <c r="M1694" i="41"/>
  <c r="M1695" i="41" l="1"/>
  <c r="N1694" i="41"/>
  <c r="O1694" i="41"/>
  <c r="N1695" i="41" l="1"/>
  <c r="O1695" i="41"/>
  <c r="M1696" i="41"/>
  <c r="O1696" i="41" l="1"/>
  <c r="M1697" i="41"/>
  <c r="N1696" i="41"/>
  <c r="M1698" i="41" l="1"/>
  <c r="O1697" i="41"/>
  <c r="N1697" i="41"/>
  <c r="O1698" i="41" l="1"/>
  <c r="N1698" i="41"/>
  <c r="M1699" i="41"/>
  <c r="O1699" i="41" l="1"/>
  <c r="N1699" i="41"/>
  <c r="M1700" i="41"/>
  <c r="N1700" i="41" l="1"/>
  <c r="M1701" i="41"/>
  <c r="O1700" i="41"/>
  <c r="N1701" i="41" l="1"/>
  <c r="M1702" i="41"/>
  <c r="O1701" i="41"/>
  <c r="O1702" i="41" l="1"/>
  <c r="M1703" i="41"/>
  <c r="N1702" i="41"/>
  <c r="N1703" i="41" l="1"/>
  <c r="O1703" i="41"/>
  <c r="M1704" i="41"/>
  <c r="N1704" i="41" l="1"/>
  <c r="M1705" i="41"/>
  <c r="O1704" i="41"/>
  <c r="M1706" i="41" l="1"/>
  <c r="O1705" i="41"/>
  <c r="N1705" i="41"/>
  <c r="M1707" i="41" l="1"/>
  <c r="O1706" i="41"/>
  <c r="N1706" i="41"/>
  <c r="M1708" i="41" l="1"/>
  <c r="N1707" i="41"/>
  <c r="O1707" i="41"/>
  <c r="O1708" i="41" l="1"/>
  <c r="M1709" i="41"/>
  <c r="N1708" i="41"/>
  <c r="N1709" i="41" l="1"/>
  <c r="M1710" i="41"/>
  <c r="O1709" i="41"/>
  <c r="N1710" i="41" l="1"/>
  <c r="O1710" i="41"/>
  <c r="M1711" i="41"/>
  <c r="N1711" i="41" l="1"/>
  <c r="O1711" i="41"/>
  <c r="M1712" i="41"/>
  <c r="N1712" i="41" l="1"/>
  <c r="O1712" i="41"/>
  <c r="M1713" i="41"/>
  <c r="M1714" i="41" l="1"/>
  <c r="O1713" i="41"/>
  <c r="N1713" i="41"/>
  <c r="M1715" i="41" l="1"/>
  <c r="O1714" i="41"/>
  <c r="N1714" i="41"/>
  <c r="N1715" i="41" l="1"/>
  <c r="O1715" i="41"/>
  <c r="M1716" i="41"/>
  <c r="M1717" i="41" l="1"/>
  <c r="N1716" i="41"/>
  <c r="O1716" i="41"/>
  <c r="N1717" i="41" l="1"/>
  <c r="O1717" i="41"/>
  <c r="M1718" i="41"/>
  <c r="N1718" i="41" l="1"/>
  <c r="O1718" i="41"/>
  <c r="M1719" i="41"/>
  <c r="N1719" i="41" l="1"/>
  <c r="O1719" i="41"/>
  <c r="M1720" i="41"/>
  <c r="N1720" i="41" l="1"/>
  <c r="M1721" i="41"/>
  <c r="O1720" i="41"/>
  <c r="O1721" i="41" l="1"/>
  <c r="N1721" i="41"/>
  <c r="M1722" i="41"/>
  <c r="M1723" i="41" l="1"/>
  <c r="N1722" i="41"/>
  <c r="O1722" i="41"/>
  <c r="M1724" i="41" l="1"/>
  <c r="N1723" i="41"/>
  <c r="O1723" i="41"/>
  <c r="N1724" i="41" l="1"/>
  <c r="O1724" i="41"/>
  <c r="M1725" i="41"/>
  <c r="N1725" i="41" l="1"/>
  <c r="M1726" i="41"/>
  <c r="O1725" i="41"/>
  <c r="N1726" i="41" l="1"/>
  <c r="O1726" i="41"/>
  <c r="M1727" i="41"/>
  <c r="O1727" i="41" l="1"/>
  <c r="N1727" i="41"/>
  <c r="M1728" i="41"/>
  <c r="O1728" i="41" l="1"/>
  <c r="M1729" i="41"/>
  <c r="N1728" i="41"/>
  <c r="N1729" i="41" l="1"/>
  <c r="M1730" i="41"/>
  <c r="O1729" i="41"/>
  <c r="N1730" i="41" l="1"/>
  <c r="O1730" i="41"/>
  <c r="M1731" i="41"/>
  <c r="M1732" i="41" l="1"/>
  <c r="N1731" i="41"/>
  <c r="O1731" i="41"/>
  <c r="N1732" i="41" l="1"/>
  <c r="O1732" i="41"/>
  <c r="M1733" i="41"/>
  <c r="O1733" i="41" l="1"/>
  <c r="M1734" i="41"/>
  <c r="N1733" i="41"/>
  <c r="N1734" i="41" l="1"/>
  <c r="O1734" i="41"/>
  <c r="M1735" i="41"/>
  <c r="M1736" i="41" l="1"/>
  <c r="O1735" i="41"/>
  <c r="N1735" i="41"/>
  <c r="N1736" i="41" l="1"/>
  <c r="O1736" i="41"/>
  <c r="M1737" i="41"/>
  <c r="M1738" i="41" l="1"/>
  <c r="N1737" i="41"/>
  <c r="O1737" i="41"/>
  <c r="M1739" i="41" l="1"/>
  <c r="N1738" i="41"/>
  <c r="O1738" i="41"/>
  <c r="N1739" i="41" l="1"/>
  <c r="M1740" i="41"/>
  <c r="O1739" i="41"/>
  <c r="N1740" i="41" l="1"/>
  <c r="M1741" i="41"/>
  <c r="O1740" i="41"/>
  <c r="M1742" i="41" l="1"/>
  <c r="O1741" i="41"/>
  <c r="N1741" i="41"/>
  <c r="N1742" i="41" l="1"/>
  <c r="M1743" i="41"/>
  <c r="O1742" i="41"/>
  <c r="O1743" i="41" l="1"/>
  <c r="N1743" i="41"/>
  <c r="M1744" i="41"/>
  <c r="N1744" i="41" l="1"/>
  <c r="O1744" i="41"/>
  <c r="M1745" i="41"/>
  <c r="O1745" i="41" l="1"/>
  <c r="M1746" i="41"/>
  <c r="N1745" i="41"/>
  <c r="N1746" i="41" l="1"/>
  <c r="O1746" i="41"/>
  <c r="M1747" i="41"/>
  <c r="N1747" i="41" l="1"/>
  <c r="M1748" i="41"/>
  <c r="O1747" i="41"/>
  <c r="N1748" i="41" l="1"/>
  <c r="M1749" i="41"/>
  <c r="O1748" i="41"/>
  <c r="N1749" i="41" l="1"/>
  <c r="O1749" i="41"/>
  <c r="M1750" i="41"/>
  <c r="M1751" i="41" l="1"/>
  <c r="N1750" i="41"/>
  <c r="O1750" i="41"/>
  <c r="O1751" i="41" l="1"/>
  <c r="M1752" i="41"/>
  <c r="N1751" i="41"/>
  <c r="N1752" i="41" l="1"/>
  <c r="O1752" i="41"/>
  <c r="M1753" i="41"/>
  <c r="O1753" i="41" l="1"/>
  <c r="M1754" i="41"/>
  <c r="N1753" i="41"/>
  <c r="N1754" i="41" l="1"/>
  <c r="M1755" i="41"/>
  <c r="O1754" i="41"/>
  <c r="M1756" i="41" l="1"/>
  <c r="N1755" i="41"/>
  <c r="O1755" i="41"/>
  <c r="N1756" i="41" l="1"/>
  <c r="M1757" i="41"/>
  <c r="O1756" i="41"/>
  <c r="N1757" i="41" l="1"/>
  <c r="O1757" i="41"/>
  <c r="M1758" i="41"/>
  <c r="O1758" i="41" l="1"/>
  <c r="M1759" i="41"/>
  <c r="N1758" i="41"/>
  <c r="N1759" i="41" l="1"/>
  <c r="M1760" i="41"/>
  <c r="O1759" i="41"/>
  <c r="N1760" i="41" l="1"/>
  <c r="O1760" i="41"/>
  <c r="M1761" i="41"/>
  <c r="N1761" i="41" l="1"/>
  <c r="M1762" i="41"/>
  <c r="O1761" i="41"/>
  <c r="N1762" i="41" l="1"/>
  <c r="O1762" i="41"/>
  <c r="M1763" i="41"/>
  <c r="N1763" i="41" l="1"/>
  <c r="O1763" i="41"/>
  <c r="M1764" i="41"/>
  <c r="M1765" i="41" l="1"/>
  <c r="O1764" i="41"/>
  <c r="N1764" i="41"/>
  <c r="O1765" i="41" l="1"/>
  <c r="N1765" i="41"/>
  <c r="M1766" i="41"/>
  <c r="N1766" i="41" l="1"/>
  <c r="O1766" i="41"/>
  <c r="M1767" i="41"/>
  <c r="N1767" i="41" l="1"/>
  <c r="M1768" i="41"/>
  <c r="O1767" i="41"/>
  <c r="N1768" i="41" l="1"/>
  <c r="M1769" i="41"/>
  <c r="O1768" i="41"/>
  <c r="O1769" i="41" l="1"/>
  <c r="N1769" i="41"/>
  <c r="M1770" i="41"/>
  <c r="N1770" i="41" l="1"/>
  <c r="O1770" i="41"/>
  <c r="M1771" i="41"/>
  <c r="O1771" i="41" l="1"/>
  <c r="M1772" i="41"/>
  <c r="N1771" i="41"/>
  <c r="N1772" i="41" l="1"/>
  <c r="M1773" i="41"/>
  <c r="O1772" i="41"/>
  <c r="N1773" i="41" l="1"/>
  <c r="M1774" i="41"/>
  <c r="O1773" i="41"/>
  <c r="N1774" i="41" l="1"/>
  <c r="O1774" i="41"/>
  <c r="M1775" i="41"/>
  <c r="O1775" i="41" l="1"/>
  <c r="M1776" i="41"/>
  <c r="N1775" i="41"/>
  <c r="O1776" i="41" l="1"/>
  <c r="M1777" i="41"/>
  <c r="N1776" i="41"/>
  <c r="N1777" i="41" l="1"/>
  <c r="O1777" i="41"/>
  <c r="M1778" i="41"/>
  <c r="O1778" i="41" l="1"/>
  <c r="M1779" i="41"/>
  <c r="N1778" i="41"/>
  <c r="O1779" i="41" l="1"/>
  <c r="M1780" i="41"/>
  <c r="N1779" i="41"/>
  <c r="N1780" i="41" l="1"/>
  <c r="M1781" i="41"/>
  <c r="O1780" i="41"/>
  <c r="M1782" i="41" l="1"/>
  <c r="N1781" i="41"/>
  <c r="O1781" i="41"/>
  <c r="O1782" i="41" l="1"/>
  <c r="M1783" i="41"/>
  <c r="N1782" i="41"/>
  <c r="M1784" i="41" l="1"/>
  <c r="N1783" i="41"/>
  <c r="O1783" i="41"/>
  <c r="N1784" i="41" l="1"/>
  <c r="O1784" i="41"/>
  <c r="M1785" i="41"/>
  <c r="M1786" i="41" l="1"/>
  <c r="O1785" i="41"/>
  <c r="N1785" i="41"/>
  <c r="N1786" i="41" l="1"/>
  <c r="O1786" i="41"/>
  <c r="M1787" i="41"/>
  <c r="N1787" i="41" l="1"/>
  <c r="M1788" i="41"/>
  <c r="O1787" i="41"/>
  <c r="N1788" i="41" l="1"/>
  <c r="O1788" i="41"/>
  <c r="M1789" i="41"/>
  <c r="M1790" i="41" l="1"/>
  <c r="N1789" i="41"/>
  <c r="O1789" i="41"/>
  <c r="N1790" i="41" l="1"/>
  <c r="O1790" i="41"/>
  <c r="M1791" i="41"/>
  <c r="O1791" i="41" l="1"/>
  <c r="N1791" i="41"/>
  <c r="M1792" i="41"/>
  <c r="M1793" i="41" l="1"/>
  <c r="O1792" i="41"/>
  <c r="N1792" i="41"/>
  <c r="N1793" i="41" l="1"/>
  <c r="M1794" i="41"/>
  <c r="O1793" i="41"/>
  <c r="M1795" i="41" l="1"/>
  <c r="N1794" i="41"/>
  <c r="O1794" i="41"/>
  <c r="N1795" i="41" l="1"/>
  <c r="O1795" i="41"/>
  <c r="M1796" i="41"/>
  <c r="M1797" i="41" l="1"/>
  <c r="N1796" i="41"/>
  <c r="O1796" i="41"/>
  <c r="M1798" i="41" l="1"/>
  <c r="O1797" i="41"/>
  <c r="N1797" i="41"/>
  <c r="M1799" i="41" l="1"/>
  <c r="O1798" i="41"/>
  <c r="N1798" i="41"/>
  <c r="M1800" i="41" l="1"/>
  <c r="O1799" i="41"/>
  <c r="N1799" i="41"/>
  <c r="M1801" i="41" l="1"/>
  <c r="O1800" i="41"/>
  <c r="N1800" i="41"/>
  <c r="M1802" i="41" l="1"/>
  <c r="N1801" i="41"/>
  <c r="O1801" i="41"/>
  <c r="N1802" i="41" l="1"/>
  <c r="M1803" i="41"/>
  <c r="O1802" i="41"/>
  <c r="N1803" i="41" l="1"/>
  <c r="O1803" i="41"/>
  <c r="M1804" i="41"/>
  <c r="M1805" i="41" l="1"/>
  <c r="O1804" i="41"/>
  <c r="N1804" i="41"/>
  <c r="N1805" i="41" l="1"/>
  <c r="O1805" i="41"/>
  <c r="M1806" i="41"/>
  <c r="M1807" i="41" l="1"/>
  <c r="N1806" i="41"/>
  <c r="O1806" i="41"/>
  <c r="N1807" i="41" l="1"/>
  <c r="O1807" i="41"/>
  <c r="M1808" i="41"/>
  <c r="N1808" i="41" l="1"/>
  <c r="O1808" i="41"/>
  <c r="M1809" i="41"/>
  <c r="M1810" i="41" l="1"/>
  <c r="O1809" i="41"/>
  <c r="N1809" i="41"/>
  <c r="O1810" i="41" l="1"/>
  <c r="N1810" i="41"/>
  <c r="M1811" i="41"/>
  <c r="N1811" i="41" l="1"/>
  <c r="O1811" i="41"/>
  <c r="M1812" i="41"/>
  <c r="O1812" i="41" l="1"/>
  <c r="N1812" i="41"/>
  <c r="M1813" i="41"/>
  <c r="N1813" i="41" l="1"/>
  <c r="O1813" i="41"/>
  <c r="M1814" i="41"/>
  <c r="M1815" i="41" l="1"/>
  <c r="N1814" i="41"/>
  <c r="O1814" i="41"/>
  <c r="N1815" i="41" l="1"/>
  <c r="M1816" i="41"/>
  <c r="O1815" i="41"/>
  <c r="M1817" i="41" l="1"/>
  <c r="O1816" i="41"/>
  <c r="N1816" i="41"/>
  <c r="N1817" i="41" l="1"/>
  <c r="O1817" i="41"/>
  <c r="M1818" i="41"/>
  <c r="M1819" i="41" l="1"/>
  <c r="N1818" i="41"/>
  <c r="O1818" i="41"/>
  <c r="N1819" i="41" l="1"/>
  <c r="M1820" i="41"/>
  <c r="O1819" i="41"/>
  <c r="M1821" i="41" l="1"/>
  <c r="N1820" i="41"/>
  <c r="O1820" i="41"/>
  <c r="O1821" i="41" l="1"/>
  <c r="N1821" i="41"/>
  <c r="M1822" i="41"/>
  <c r="O1822" i="41" l="1"/>
  <c r="N1822" i="41"/>
  <c r="M1823" i="41"/>
  <c r="N1823" i="41" l="1"/>
  <c r="O1823" i="41"/>
  <c r="M1824" i="41"/>
  <c r="M1825" i="41" l="1"/>
  <c r="O1824" i="41"/>
  <c r="N1824" i="41"/>
  <c r="N1825" i="41" l="1"/>
  <c r="M1826" i="41"/>
  <c r="O1825" i="41"/>
  <c r="N1826" i="41" l="1"/>
  <c r="M1827" i="41"/>
  <c r="O1826" i="41"/>
  <c r="N1827" i="41" l="1"/>
  <c r="M1828" i="41"/>
  <c r="O1827" i="41"/>
  <c r="O1828" i="41" l="1"/>
  <c r="M1829" i="41"/>
  <c r="N1828" i="41"/>
  <c r="N1829" i="41" l="1"/>
  <c r="M1830" i="41"/>
  <c r="O1829" i="41"/>
  <c r="N1830" i="41" l="1"/>
  <c r="O1830" i="41"/>
  <c r="M1831" i="41"/>
  <c r="N1831" i="41" l="1"/>
  <c r="O1831" i="41"/>
  <c r="M1832" i="41"/>
  <c r="O1832" i="41" l="1"/>
  <c r="N1832" i="41"/>
  <c r="M1833" i="41"/>
  <c r="N1833" i="41" l="1"/>
  <c r="M1834" i="41"/>
  <c r="O1833" i="41"/>
  <c r="N1834" i="41" l="1"/>
  <c r="O1834" i="41"/>
  <c r="M1835" i="41"/>
  <c r="N1835" i="41" l="1"/>
  <c r="M1836" i="41"/>
  <c r="O1835" i="41"/>
  <c r="M1837" i="41" l="1"/>
  <c r="N1836" i="41"/>
  <c r="O1836" i="41"/>
  <c r="N1837" i="41" l="1"/>
  <c r="M1838" i="41"/>
  <c r="O1837" i="41"/>
  <c r="O1838" i="41" l="1"/>
  <c r="N1838" i="41"/>
  <c r="M1839" i="41"/>
  <c r="N1839" i="41" l="1"/>
  <c r="M1840" i="41"/>
  <c r="O1839" i="41"/>
  <c r="N1840" i="41" l="1"/>
  <c r="M1841" i="41"/>
  <c r="O1840" i="41"/>
  <c r="N1841" i="41" l="1"/>
  <c r="M1842" i="41"/>
  <c r="O1841" i="41"/>
  <c r="M1843" i="41" l="1"/>
  <c r="O1842" i="41"/>
  <c r="N1842" i="41"/>
  <c r="M1844" i="41" l="1"/>
  <c r="O1843" i="41"/>
  <c r="N1843" i="41"/>
  <c r="O1844" i="41" l="1"/>
  <c r="N1844" i="41"/>
  <c r="M1845" i="41"/>
  <c r="N1845" i="41" l="1"/>
  <c r="M1846" i="41"/>
  <c r="O1845" i="41"/>
  <c r="N1846" i="41" l="1"/>
  <c r="O1846" i="41"/>
  <c r="M1847" i="41"/>
  <c r="N1847" i="41" l="1"/>
  <c r="M1848" i="41"/>
  <c r="O1847" i="41"/>
  <c r="N1848" i="41" l="1"/>
  <c r="O1848" i="41"/>
  <c r="M1849" i="41"/>
  <c r="N1849" i="41" l="1"/>
  <c r="O1849" i="41"/>
  <c r="M1850" i="41"/>
  <c r="N1850" i="41" l="1"/>
  <c r="O1850" i="41"/>
  <c r="M1851" i="41"/>
  <c r="N1851" i="41" l="1"/>
  <c r="O1851" i="41"/>
  <c r="M1852" i="41"/>
  <c r="N1852" i="41" l="1"/>
  <c r="O1852" i="41"/>
  <c r="M1853" i="41"/>
  <c r="N1853" i="41" l="1"/>
  <c r="O1853" i="41"/>
  <c r="M1854" i="41"/>
  <c r="N1854" i="41" l="1"/>
  <c r="M1855" i="41"/>
  <c r="O1854" i="41"/>
  <c r="N1855" i="41" l="1"/>
  <c r="O1855" i="41"/>
  <c r="M1856" i="41"/>
  <c r="M1857" i="41" l="1"/>
  <c r="O1856" i="41"/>
  <c r="N1856" i="41"/>
  <c r="M1858" i="41" l="1"/>
  <c r="O1857" i="41"/>
  <c r="N1857" i="41"/>
  <c r="M1859" i="41" l="1"/>
  <c r="O1858" i="41"/>
  <c r="N1858" i="41"/>
  <c r="M1860" i="41" l="1"/>
  <c r="N1859" i="41"/>
  <c r="O1859" i="41"/>
  <c r="M1861" i="41" l="1"/>
  <c r="N1860" i="41"/>
  <c r="O1860" i="41"/>
  <c r="N1861" i="41" l="1"/>
  <c r="O1861" i="41"/>
  <c r="M1862" i="41"/>
  <c r="M1863" i="41" l="1"/>
  <c r="N1862" i="41"/>
  <c r="O1862" i="41"/>
  <c r="N1863" i="41" l="1"/>
  <c r="O1863" i="41"/>
  <c r="M1864" i="41"/>
  <c r="N1864" i="41" l="1"/>
  <c r="M1865" i="41"/>
  <c r="O1864" i="41"/>
  <c r="M1866" i="41" l="1"/>
  <c r="O1865" i="41"/>
  <c r="N1865" i="41"/>
  <c r="N1866" i="41" l="1"/>
  <c r="M1867" i="41"/>
  <c r="O1866" i="41"/>
  <c r="M1868" i="41" l="1"/>
  <c r="O1867" i="41"/>
  <c r="N1867" i="41"/>
  <c r="N1868" i="41" l="1"/>
  <c r="M1869" i="41"/>
  <c r="O1868" i="41"/>
  <c r="N1869" i="41" l="1"/>
  <c r="M1870" i="41"/>
  <c r="O1869" i="41"/>
  <c r="N1870" i="41" l="1"/>
  <c r="O1870" i="41"/>
  <c r="M1871" i="41"/>
  <c r="O1871" i="41" l="1"/>
  <c r="N1871" i="41"/>
  <c r="M1872" i="41"/>
  <c r="N1872" i="41" l="1"/>
  <c r="O1872" i="41"/>
  <c r="M1873" i="41"/>
  <c r="N1873" i="41" l="1"/>
  <c r="M1874" i="41"/>
  <c r="O1873" i="41"/>
  <c r="N1874" i="41" l="1"/>
  <c r="M1875" i="41"/>
  <c r="O1874" i="41"/>
  <c r="M1876" i="41" l="1"/>
  <c r="O1875" i="41"/>
  <c r="N1875" i="41"/>
  <c r="M1877" i="41" l="1"/>
  <c r="O1876" i="41"/>
  <c r="N1876" i="41"/>
  <c r="N1877" i="41" l="1"/>
  <c r="M1878" i="41"/>
  <c r="O1877" i="41"/>
  <c r="N1878" i="41" l="1"/>
  <c r="O1878" i="41"/>
  <c r="M1879" i="41"/>
  <c r="O1879" i="41" l="1"/>
  <c r="N1879" i="41"/>
  <c r="M1880" i="41"/>
  <c r="N1880" i="41" l="1"/>
  <c r="O1880" i="41"/>
  <c r="M1881" i="41"/>
  <c r="N1881" i="41" l="1"/>
  <c r="M1882" i="41"/>
  <c r="O1881" i="41"/>
  <c r="N1882" i="41" l="1"/>
  <c r="M1883" i="41"/>
  <c r="O1882" i="41"/>
  <c r="N1883" i="41" l="1"/>
  <c r="O1883" i="41"/>
  <c r="M1884" i="41"/>
  <c r="O1884" i="41" l="1"/>
  <c r="N1884" i="41"/>
  <c r="M1885" i="41"/>
  <c r="N1885" i="41" l="1"/>
  <c r="M1886" i="41"/>
  <c r="O1885" i="41"/>
  <c r="M1887" i="41" l="1"/>
  <c r="O1886" i="41"/>
  <c r="N1886" i="41"/>
  <c r="M1888" i="41" l="1"/>
  <c r="N1887" i="41"/>
  <c r="O1887" i="41"/>
  <c r="N1888" i="41" l="1"/>
  <c r="O1888" i="41"/>
  <c r="M1889" i="41"/>
  <c r="M1890" i="41" l="1"/>
  <c r="N1889" i="41"/>
  <c r="O1889" i="41"/>
  <c r="O1890" i="41" l="1"/>
  <c r="M1891" i="41"/>
  <c r="N1890" i="41"/>
  <c r="N1891" i="41" l="1"/>
  <c r="M1892" i="41"/>
  <c r="O1891" i="41"/>
  <c r="M1893" i="41" l="1"/>
  <c r="O1892" i="41"/>
  <c r="N1892" i="41"/>
  <c r="N1893" i="41" l="1"/>
  <c r="M1894" i="41"/>
  <c r="O1893" i="41"/>
  <c r="N1894" i="41" l="1"/>
  <c r="M1895" i="41"/>
  <c r="O1894" i="41"/>
  <c r="N1895" i="41" l="1"/>
  <c r="M1896" i="41"/>
  <c r="O1895" i="41"/>
  <c r="O1896" i="41" l="1"/>
  <c r="N1896" i="41"/>
  <c r="M1897" i="41"/>
  <c r="N1897" i="41" l="1"/>
  <c r="O1897" i="41"/>
  <c r="M1898" i="41"/>
  <c r="N1898" i="41" l="1"/>
  <c r="M1899" i="41"/>
  <c r="O1898" i="41"/>
  <c r="M1900" i="41" l="1"/>
  <c r="O1899" i="41"/>
  <c r="N1899" i="41"/>
  <c r="N1900" i="41" l="1"/>
  <c r="O1900" i="41"/>
  <c r="M1901" i="41"/>
  <c r="O1901" i="41" l="1"/>
  <c r="N1901" i="41"/>
  <c r="M1902" i="41"/>
  <c r="N1902" i="41" l="1"/>
  <c r="O1902" i="41"/>
  <c r="M1903" i="41"/>
  <c r="M1904" i="41" l="1"/>
  <c r="O1903" i="41"/>
  <c r="N1903" i="41"/>
  <c r="M1905" i="41" l="1"/>
  <c r="O1904" i="41"/>
  <c r="N1904" i="41"/>
  <c r="M1906" i="41" l="1"/>
  <c r="N1905" i="41"/>
  <c r="O1905" i="41"/>
  <c r="M1907" i="41" l="1"/>
  <c r="N1906" i="41"/>
  <c r="O1906" i="41"/>
  <c r="M1908" i="41" l="1"/>
  <c r="O1907" i="41"/>
  <c r="N1907" i="41"/>
  <c r="N1908" i="41" l="1"/>
  <c r="M1909" i="41"/>
  <c r="O1908" i="41"/>
  <c r="N1909" i="41" l="1"/>
  <c r="M1910" i="41"/>
  <c r="O1909" i="41"/>
  <c r="N1910" i="41" l="1"/>
  <c r="O1910" i="41"/>
  <c r="M1911" i="41"/>
  <c r="N1911" i="41" l="1"/>
  <c r="O1911" i="41"/>
  <c r="M1912" i="41"/>
  <c r="N1912" i="41" l="1"/>
  <c r="O1912" i="41"/>
  <c r="M1913" i="41"/>
  <c r="M1914" i="41" l="1"/>
  <c r="O1913" i="41"/>
  <c r="N1913" i="41"/>
  <c r="M1915" i="41" l="1"/>
  <c r="O1914" i="41"/>
  <c r="N1914" i="41"/>
  <c r="M1916" i="41" l="1"/>
  <c r="O1915" i="41"/>
  <c r="N1915" i="41"/>
  <c r="N1916" i="41" l="1"/>
  <c r="M1917" i="41"/>
  <c r="O1916" i="41"/>
  <c r="O1917" i="41" l="1"/>
  <c r="M1918" i="41"/>
  <c r="N1917" i="41"/>
  <c r="N1918" i="41" l="1"/>
  <c r="M1919" i="41"/>
  <c r="O1918" i="41"/>
  <c r="N1919" i="41" l="1"/>
  <c r="M1920" i="41"/>
  <c r="O1919" i="41"/>
  <c r="O1920" i="41" l="1"/>
  <c r="M1921" i="41"/>
  <c r="N1920" i="41"/>
  <c r="N1921" i="41" l="1"/>
  <c r="M1922" i="41"/>
  <c r="O1921" i="41"/>
  <c r="N1922" i="41" l="1"/>
  <c r="O1922" i="41"/>
  <c r="M1923" i="41"/>
  <c r="M1924" i="41" l="1"/>
  <c r="O1923" i="41"/>
  <c r="N1923" i="41"/>
  <c r="O1924" i="41" l="1"/>
  <c r="M1925" i="41"/>
  <c r="N1924" i="41"/>
  <c r="M1926" i="41" l="1"/>
  <c r="N1925" i="41"/>
  <c r="O1925" i="41"/>
  <c r="N1926" i="41" l="1"/>
  <c r="M1927" i="41"/>
  <c r="O1926" i="41"/>
  <c r="M1928" i="41" l="1"/>
  <c r="N1927" i="41"/>
  <c r="O1927" i="41"/>
  <c r="M1929" i="41" l="1"/>
  <c r="N1928" i="41"/>
  <c r="O1928" i="41"/>
  <c r="M1930" i="41" l="1"/>
  <c r="N1929" i="41"/>
  <c r="O1929" i="41"/>
  <c r="N1930" i="41" l="1"/>
  <c r="M1931" i="41"/>
  <c r="O1930" i="41"/>
  <c r="O1931" i="41" l="1"/>
  <c r="M1932" i="41"/>
  <c r="N1931" i="41"/>
  <c r="O1932" i="41" l="1"/>
  <c r="N1932" i="41"/>
  <c r="M1933" i="41"/>
  <c r="N1933" i="41" l="1"/>
  <c r="M1934" i="41"/>
  <c r="O1933" i="41"/>
  <c r="N1934" i="41" l="1"/>
  <c r="M1935" i="41"/>
  <c r="O1934" i="41"/>
  <c r="N1935" i="41" l="1"/>
  <c r="O1935" i="41"/>
  <c r="M1936" i="41"/>
  <c r="N1936" i="41" l="1"/>
  <c r="M1937" i="41"/>
  <c r="O1936" i="41"/>
  <c r="O1937" i="41" l="1"/>
  <c r="N1937" i="41"/>
  <c r="M1938" i="41"/>
  <c r="N1938" i="41" l="1"/>
  <c r="O1938" i="41"/>
  <c r="M1939" i="41"/>
  <c r="M1940" i="41" l="1"/>
  <c r="O1939" i="41"/>
  <c r="N1939" i="41"/>
  <c r="N1940" i="41" l="1"/>
  <c r="O1940" i="41"/>
  <c r="M1941" i="41"/>
  <c r="O1941" i="41" l="1"/>
  <c r="N1941" i="41"/>
  <c r="M1942" i="41"/>
  <c r="O1942" i="41" l="1"/>
  <c r="N1942" i="41"/>
  <c r="M1943" i="41"/>
  <c r="O1943" i="41" l="1"/>
  <c r="N1943" i="41"/>
  <c r="M1944" i="41"/>
  <c r="N1944" i="41" l="1"/>
  <c r="O1944" i="41"/>
  <c r="M1945" i="41"/>
  <c r="O1945" i="41" l="1"/>
  <c r="M1946" i="41"/>
  <c r="N1945" i="41"/>
  <c r="O1946" i="41" l="1"/>
  <c r="N1946" i="41"/>
  <c r="M1947" i="41"/>
  <c r="N1947" i="41" l="1"/>
  <c r="O1947" i="41"/>
  <c r="M1948" i="41"/>
  <c r="N1948" i="41" l="1"/>
  <c r="M1949" i="41"/>
  <c r="O1948" i="41"/>
  <c r="M1950" i="41" l="1"/>
  <c r="N1949" i="41"/>
  <c r="O1949" i="41"/>
  <c r="N1950" i="41" l="1"/>
  <c r="O1950" i="41"/>
  <c r="M1951" i="41"/>
  <c r="N1951" i="41" l="1"/>
  <c r="M1952" i="41"/>
  <c r="O1951" i="41"/>
  <c r="M1953" i="41" l="1"/>
  <c r="O1952" i="41"/>
  <c r="N1952" i="41"/>
  <c r="M1954" i="41" l="1"/>
  <c r="O1953" i="41"/>
  <c r="N1953" i="41"/>
  <c r="M1955" i="41" l="1"/>
  <c r="O1954" i="41"/>
  <c r="N1954" i="41"/>
  <c r="N1955" i="41" l="1"/>
  <c r="M1956" i="41"/>
  <c r="O1955" i="41"/>
  <c r="N1956" i="41" l="1"/>
  <c r="O1956" i="41"/>
  <c r="M1957" i="41"/>
  <c r="M1958" i="41" l="1"/>
  <c r="O1957" i="41"/>
  <c r="N1957" i="41"/>
  <c r="O1958" i="41" l="1"/>
  <c r="M1959" i="41"/>
  <c r="N1958" i="41"/>
  <c r="N1959" i="41" l="1"/>
  <c r="O1959" i="41"/>
  <c r="M1960" i="41"/>
  <c r="O1960" i="41" l="1"/>
  <c r="N1960" i="41"/>
  <c r="M1961" i="41"/>
  <c r="N1961" i="41" l="1"/>
  <c r="O1961" i="41"/>
  <c r="M1962" i="41"/>
  <c r="N1962" i="41" l="1"/>
  <c r="M1963" i="41"/>
  <c r="O1962" i="41"/>
  <c r="M1964" i="41" l="1"/>
  <c r="N1963" i="41"/>
  <c r="O1963" i="41"/>
  <c r="N1964" i="41" l="1"/>
  <c r="M1965" i="41"/>
  <c r="O1964" i="41"/>
  <c r="N1965" i="41" l="1"/>
  <c r="O1965" i="41"/>
  <c r="M1966" i="41"/>
  <c r="M1967" i="41" l="1"/>
  <c r="N1966" i="41"/>
  <c r="O1966" i="41"/>
  <c r="M1968" i="41" l="1"/>
  <c r="N1967" i="41"/>
  <c r="O1967" i="41"/>
  <c r="N1968" i="41" l="1"/>
  <c r="O1968" i="41"/>
  <c r="M1969" i="41"/>
  <c r="O1969" i="41" l="1"/>
  <c r="M1970" i="41"/>
  <c r="N1969" i="41"/>
  <c r="N1970" i="41" l="1"/>
  <c r="O1970" i="41"/>
  <c r="M1971" i="41"/>
  <c r="M1972" i="41" l="1"/>
  <c r="N1971" i="41"/>
  <c r="O1971" i="41"/>
  <c r="N1972" i="41" l="1"/>
  <c r="O1972" i="41"/>
  <c r="M1973" i="41"/>
  <c r="O1973" i="41" l="1"/>
  <c r="M1974" i="41"/>
  <c r="N1973" i="41"/>
  <c r="O1974" i="41" l="1"/>
  <c r="N1974" i="41"/>
  <c r="M1975" i="41"/>
  <c r="N1975" i="41" l="1"/>
  <c r="O1975" i="41"/>
  <c r="M1976" i="41"/>
  <c r="N1976" i="41" l="1"/>
  <c r="O1976" i="41"/>
  <c r="M1977" i="41"/>
  <c r="N1977" i="41" l="1"/>
  <c r="O1977" i="41"/>
  <c r="M1978" i="41"/>
  <c r="N1978" i="41" l="1"/>
  <c r="M1979" i="41"/>
  <c r="O1978" i="41"/>
  <c r="N1979" i="41" l="1"/>
  <c r="M1980" i="41"/>
  <c r="O1979" i="41"/>
  <c r="O1980" i="41" l="1"/>
  <c r="M1981" i="41"/>
  <c r="N1980" i="41"/>
  <c r="N1981" i="41" l="1"/>
  <c r="O1981" i="41"/>
  <c r="M1982" i="41"/>
  <c r="N1982" i="41" l="1"/>
  <c r="M1983" i="41"/>
  <c r="O1982" i="41"/>
  <c r="M1984" i="41" l="1"/>
  <c r="O1983" i="41"/>
  <c r="N1983" i="41"/>
  <c r="N1984" i="41" l="1"/>
  <c r="M1985" i="41"/>
  <c r="O1984" i="41"/>
  <c r="M1986" i="41" l="1"/>
  <c r="O1985" i="41"/>
  <c r="N1985" i="41"/>
  <c r="M1987" i="41" l="1"/>
  <c r="N1986" i="41"/>
  <c r="O1986" i="41"/>
  <c r="M1988" i="41" l="1"/>
  <c r="N1987" i="41"/>
  <c r="O1987" i="41"/>
  <c r="N1988" i="41" l="1"/>
  <c r="M1989" i="41"/>
  <c r="O1988" i="41"/>
  <c r="M1990" i="41" l="1"/>
  <c r="O1989" i="41"/>
  <c r="N1989" i="41"/>
  <c r="M1991" i="41" l="1"/>
  <c r="N1990" i="41"/>
  <c r="O1990" i="41"/>
  <c r="O1991" i="41" l="1"/>
  <c r="M1992" i="41"/>
  <c r="N1991" i="41"/>
  <c r="M1993" i="41" l="1"/>
  <c r="O1992" i="41"/>
  <c r="N1992" i="41"/>
  <c r="N1993" i="41" l="1"/>
  <c r="O1993" i="41"/>
  <c r="M1994" i="41"/>
  <c r="M1995" i="41" l="1"/>
  <c r="O1994" i="41"/>
  <c r="N1994" i="41"/>
  <c r="M1996" i="41" l="1"/>
  <c r="N1995" i="41"/>
  <c r="O1995" i="41"/>
  <c r="O1996" i="41" l="1"/>
  <c r="N1996" i="41"/>
  <c r="M1997" i="41"/>
  <c r="O1997" i="41" l="1"/>
  <c r="N1997" i="41"/>
  <c r="M1998" i="41"/>
  <c r="N1998" i="41" l="1"/>
  <c r="O1998" i="41"/>
  <c r="M1999" i="41"/>
  <c r="M2000" i="41" l="1"/>
  <c r="N1999" i="41"/>
  <c r="O1999" i="41"/>
  <c r="N2000" i="41" l="1"/>
  <c r="O2000" i="41"/>
  <c r="M2001" i="41"/>
  <c r="N2001" i="41" l="1"/>
  <c r="O2001" i="41"/>
  <c r="M2002" i="41"/>
  <c r="N2002" i="41" l="1"/>
  <c r="M2003" i="41"/>
  <c r="O2002" i="41"/>
  <c r="O2003" i="41" l="1"/>
  <c r="N2003" i="41"/>
  <c r="M2004" i="41"/>
  <c r="N2004" i="41" l="1"/>
  <c r="O2004" i="41"/>
  <c r="M2005" i="41"/>
  <c r="N2005" i="41" l="1"/>
  <c r="M2006" i="41"/>
  <c r="O2005" i="41"/>
  <c r="M2007" i="41" l="1"/>
  <c r="O2006" i="41"/>
  <c r="N2006" i="41"/>
  <c r="N2007" i="41" l="1"/>
  <c r="O2007" i="41"/>
  <c r="M2008" i="41"/>
  <c r="N2008" i="41" l="1"/>
  <c r="O2008" i="41"/>
  <c r="M2009" i="41"/>
  <c r="N2009" i="41" l="1"/>
  <c r="M2010" i="41"/>
  <c r="O2009" i="41"/>
  <c r="O2010" i="41" l="1"/>
  <c r="N2010" i="41"/>
  <c r="M2011" i="41"/>
  <c r="N2011" i="41" l="1"/>
  <c r="O2011" i="41"/>
  <c r="M2012" i="41"/>
  <c r="N2012" i="41" l="1"/>
  <c r="M2013" i="41"/>
  <c r="O2012" i="41"/>
  <c r="N2013" i="41" l="1"/>
  <c r="O2013" i="41"/>
  <c r="M2014" i="41"/>
  <c r="N2014" i="41" l="1"/>
  <c r="O2014" i="41"/>
  <c r="M2015" i="41"/>
  <c r="N2015" i="41" l="1"/>
  <c r="O2015" i="41"/>
  <c r="M2016" i="41"/>
  <c r="N2016" i="41" l="1"/>
  <c r="M2017" i="41"/>
  <c r="O2016" i="41"/>
  <c r="N2017" i="41" l="1"/>
  <c r="O2017" i="41"/>
  <c r="M2018" i="41"/>
  <c r="O2018" i="41" l="1"/>
  <c r="M2019" i="41"/>
  <c r="N2018" i="41"/>
  <c r="M2020" i="41" l="1"/>
  <c r="O2019" i="41"/>
  <c r="N2019" i="41"/>
  <c r="M2021" i="41" l="1"/>
  <c r="O2020" i="41"/>
  <c r="N2020" i="41"/>
  <c r="O2021" i="41" l="1"/>
  <c r="M2022" i="41"/>
  <c r="N2021" i="41"/>
  <c r="N2022" i="41" l="1"/>
  <c r="O2022" i="41"/>
  <c r="M2023" i="41"/>
  <c r="N2023" i="41" l="1"/>
  <c r="O2023" i="41"/>
  <c r="M2024" i="41"/>
  <c r="N2024" i="41" l="1"/>
  <c r="O2024" i="41"/>
  <c r="M2025" i="41"/>
  <c r="N2025" i="41" l="1"/>
  <c r="O2025" i="41"/>
  <c r="M2026" i="41"/>
  <c r="N2026" i="41" l="1"/>
  <c r="O2026" i="41"/>
  <c r="M2027" i="41"/>
  <c r="N2027" i="41" l="1"/>
  <c r="M2028" i="41"/>
  <c r="O2027" i="41"/>
  <c r="M2029" i="41" l="1"/>
  <c r="O2028" i="41"/>
  <c r="N2028" i="41"/>
  <c r="N2029" i="41" l="1"/>
  <c r="O2029" i="41"/>
  <c r="M2030" i="41"/>
  <c r="N2030" i="41" l="1"/>
  <c r="M2031" i="41"/>
  <c r="O2030" i="41"/>
  <c r="N2031" i="41" l="1"/>
  <c r="O2031" i="41"/>
  <c r="M2032" i="41"/>
  <c r="M2033" i="41" l="1"/>
  <c r="O2032" i="41"/>
  <c r="N2032" i="41"/>
  <c r="N2033" i="41" l="1"/>
  <c r="M2034" i="41"/>
  <c r="O2033" i="41"/>
  <c r="N2034" i="41" l="1"/>
  <c r="M2035" i="41"/>
  <c r="O2034" i="41"/>
  <c r="M2036" i="41" l="1"/>
  <c r="N2035" i="41"/>
  <c r="O2035" i="41"/>
  <c r="M2037" i="41" l="1"/>
  <c r="N2036" i="41"/>
  <c r="O2036" i="41"/>
  <c r="O2037" i="41" l="1"/>
  <c r="M2038" i="41"/>
  <c r="N2037" i="41"/>
  <c r="M2039" i="41" l="1"/>
  <c r="O2038" i="41"/>
  <c r="N2038" i="41"/>
  <c r="O2039" i="41" l="1"/>
  <c r="M2040" i="41"/>
  <c r="N2039" i="41"/>
  <c r="O2040" i="41" l="1"/>
  <c r="N2040" i="41"/>
  <c r="M2041" i="41"/>
  <c r="N2041" i="41" l="1"/>
  <c r="O2041" i="41"/>
  <c r="M2042" i="41"/>
  <c r="N2042" i="41" l="1"/>
  <c r="M2043" i="41"/>
  <c r="O2042" i="41"/>
  <c r="N2043" i="41" l="1"/>
  <c r="O2043" i="41"/>
  <c r="M2044" i="41"/>
  <c r="O2044" i="41" l="1"/>
  <c r="N2044" i="41"/>
  <c r="M2045" i="41"/>
  <c r="N2045" i="41" l="1"/>
  <c r="M2046" i="41"/>
  <c r="O2045" i="41"/>
  <c r="N2046" i="41" l="1"/>
  <c r="M2047" i="41"/>
  <c r="O2046" i="41"/>
  <c r="M2048" i="41" l="1"/>
  <c r="O2047" i="41"/>
  <c r="N2047" i="41"/>
  <c r="M2049" i="41" l="1"/>
  <c r="N2048" i="41"/>
  <c r="O2048" i="41"/>
  <c r="N2049" i="41" l="1"/>
  <c r="M2050" i="41"/>
  <c r="O2049" i="41"/>
  <c r="N2050" i="41" l="1"/>
  <c r="M2051" i="41"/>
  <c r="O2050" i="41"/>
  <c r="M2052" i="41" l="1"/>
  <c r="O2051" i="41"/>
  <c r="N2051" i="41"/>
  <c r="O2052" i="41" l="1"/>
  <c r="N2052" i="41"/>
  <c r="M2053" i="41"/>
  <c r="N2053" i="41" l="1"/>
  <c r="O2053" i="41"/>
  <c r="M2054" i="41"/>
  <c r="N2054" i="41" l="1"/>
  <c r="M2055" i="41"/>
  <c r="O2054" i="41"/>
  <c r="N2055" i="41" l="1"/>
  <c r="M2056" i="41"/>
  <c r="O2055" i="41"/>
  <c r="M2057" i="41" l="1"/>
  <c r="O2056" i="41"/>
  <c r="N2056" i="41"/>
  <c r="N2057" i="41" l="1"/>
  <c r="O2057" i="41"/>
  <c r="M2058" i="41"/>
  <c r="N2058" i="41" l="1"/>
  <c r="O2058" i="41"/>
  <c r="M2059" i="41"/>
  <c r="N2059" i="41" l="1"/>
  <c r="O2059" i="41"/>
  <c r="M2060" i="41"/>
  <c r="O2060" i="41" l="1"/>
  <c r="M2061" i="41"/>
  <c r="N2060" i="41"/>
  <c r="O2061" i="41" l="1"/>
  <c r="M2062" i="41"/>
  <c r="N2061" i="41"/>
  <c r="N2062" i="41" l="1"/>
  <c r="M2063" i="41"/>
  <c r="O2062" i="41"/>
  <c r="O2063" i="41" l="1"/>
  <c r="N2063" i="41"/>
  <c r="M2064" i="41"/>
  <c r="M2065" i="41" l="1"/>
  <c r="N2064" i="41"/>
  <c r="O2064" i="41"/>
  <c r="M2066" i="41" l="1"/>
  <c r="N2065" i="41"/>
  <c r="O2065" i="41"/>
  <c r="N2066" i="41" l="1"/>
  <c r="M2067" i="41"/>
  <c r="O2066" i="41"/>
  <c r="O2067" i="41" l="1"/>
  <c r="M2068" i="41"/>
  <c r="N2067" i="41"/>
  <c r="N2068" i="41" l="1"/>
  <c r="M2069" i="41"/>
  <c r="O2068" i="41"/>
  <c r="N2069" i="41" l="1"/>
  <c r="O2069" i="41"/>
  <c r="M2070" i="41"/>
  <c r="N2070" i="41" l="1"/>
  <c r="M2071" i="41"/>
  <c r="O2070" i="41"/>
  <c r="N2071" i="41" l="1"/>
  <c r="O2071" i="41"/>
  <c r="M2072" i="41"/>
  <c r="N2072" i="41" l="1"/>
  <c r="O2072" i="41"/>
  <c r="M2073" i="41"/>
  <c r="N2073" i="41" l="1"/>
  <c r="M2074" i="41"/>
  <c r="O2073" i="41"/>
  <c r="N2074" i="41" l="1"/>
  <c r="M2075" i="41"/>
  <c r="O2074" i="41"/>
  <c r="O2075" i="41" l="1"/>
  <c r="M2076" i="41"/>
  <c r="N2075" i="41"/>
  <c r="N2076" i="41" l="1"/>
  <c r="M2077" i="41"/>
  <c r="O2076" i="41"/>
  <c r="N2077" i="41" l="1"/>
  <c r="M2078" i="41"/>
  <c r="O2077" i="41"/>
  <c r="N2078" i="41" l="1"/>
  <c r="M2079" i="41"/>
  <c r="O2078" i="41"/>
  <c r="N2079" i="41" l="1"/>
  <c r="O2079" i="41"/>
  <c r="M2080" i="41"/>
  <c r="N2080" i="41" l="1"/>
  <c r="O2080" i="41"/>
  <c r="M2081" i="41"/>
  <c r="O2081" i="41" l="1"/>
  <c r="M2082" i="41"/>
  <c r="N2081" i="41"/>
  <c r="N2082" i="41" l="1"/>
  <c r="O2082" i="41"/>
  <c r="M2083" i="41"/>
  <c r="N2083" i="41" l="1"/>
  <c r="O2083" i="41"/>
  <c r="M2084" i="41"/>
  <c r="M2085" i="41" l="1"/>
  <c r="O2084" i="41"/>
  <c r="N2084" i="41"/>
  <c r="N2085" i="41" l="1"/>
  <c r="M2086" i="41"/>
  <c r="O2085" i="41"/>
  <c r="O2086" i="41" l="1"/>
  <c r="N2086" i="41"/>
  <c r="M2087" i="41"/>
  <c r="N2087" i="41" l="1"/>
  <c r="O2087" i="41"/>
  <c r="M2088" i="41"/>
  <c r="M2089" i="41" l="1"/>
  <c r="N2088" i="41"/>
  <c r="O2088" i="41"/>
  <c r="M2090" i="41" l="1"/>
  <c r="N2089" i="41"/>
  <c r="O2089" i="41"/>
  <c r="N2090" i="41" l="1"/>
  <c r="M2091" i="41"/>
  <c r="O2090" i="41"/>
  <c r="M2092" i="41" l="1"/>
  <c r="N2091" i="41"/>
  <c r="O2091" i="41"/>
  <c r="O2092" i="41" l="1"/>
  <c r="M2093" i="41"/>
  <c r="N2092" i="41"/>
  <c r="M2094" i="41" l="1"/>
  <c r="O2093" i="41"/>
  <c r="N2093" i="41"/>
  <c r="N2094" i="41" l="1"/>
  <c r="M2095" i="41"/>
  <c r="O2094" i="41"/>
  <c r="M2096" i="41" l="1"/>
  <c r="O2095" i="41"/>
  <c r="N2095" i="41"/>
  <c r="O2096" i="41" l="1"/>
  <c r="M2097" i="41"/>
  <c r="N2096" i="41"/>
  <c r="N2097" i="41" l="1"/>
  <c r="M2098" i="41"/>
  <c r="O2097" i="41"/>
  <c r="O2098" i="41" l="1"/>
  <c r="N2098" i="41"/>
  <c r="M2099" i="41"/>
  <c r="N2099" i="41" l="1"/>
  <c r="M2100" i="41"/>
  <c r="O2099" i="41"/>
  <c r="N2100" i="41" l="1"/>
  <c r="M2101" i="41"/>
  <c r="O2100" i="41"/>
  <c r="M2102" i="41" l="1"/>
  <c r="O2101" i="41"/>
  <c r="N2101" i="41"/>
  <c r="N2102" i="41" l="1"/>
  <c r="M2103" i="41"/>
  <c r="O2102" i="41"/>
  <c r="N2103" i="41" l="1"/>
  <c r="M2104" i="41"/>
  <c r="O2103" i="41"/>
  <c r="N2104" i="41" l="1"/>
  <c r="O2104" i="41"/>
</calcChain>
</file>

<file path=xl/sharedStrings.xml><?xml version="1.0" encoding="utf-8"?>
<sst xmlns="http://schemas.openxmlformats.org/spreadsheetml/2006/main" count="4402" uniqueCount="431">
  <si>
    <t>FA = face amount</t>
  </si>
  <si>
    <t>XPO_C = exposure on a count basis</t>
  </si>
  <si>
    <t>q = expected qx from the 2015 VBT</t>
  </si>
  <si>
    <t>MI=2019 mortality improvement factors for AG38 &amp; VM20; varies by gender and age</t>
  </si>
  <si>
    <t>Variable Name</t>
  </si>
  <si>
    <t>Description</t>
  </si>
  <si>
    <t>Formula</t>
  </si>
  <si>
    <t>ExpDeathQx2015VBTwMI_byPol</t>
  </si>
  <si>
    <t>Expected Deaths - Count - w/MI</t>
  </si>
  <si>
    <t>XPO_C * q * ((1-MI)^(ObservationYear-2015))</t>
  </si>
  <si>
    <t>ExpDeathQx2015VBTwMI_byAmt</t>
  </si>
  <si>
    <t>Expected Deaths - Amount - w/MI</t>
  </si>
  <si>
    <t>XPO_C * q * ((1-MI)^(ObservationYear-2015)) * FA</t>
  </si>
  <si>
    <t>2CenMomP1wMI_byAmt</t>
  </si>
  <si>
    <t xml:space="preserve">2nd Central Moment - Amount - w/MI - Part 1 </t>
  </si>
  <si>
    <t>XPO_C * (q * ((1-MI)^(ObservationYear-2015))) * (FA^2)</t>
  </si>
  <si>
    <t>2CenMomP2wMI_byAmt</t>
  </si>
  <si>
    <t xml:space="preserve">2nd Central Moment - Amount - w/MI - Part 2 </t>
  </si>
  <si>
    <t>XPO_C * ((q * ((1-MI)^(ObservationYear-2015)))^2) * (FA^2)</t>
  </si>
  <si>
    <t>3CenMomP1wMI_byAmt</t>
  </si>
  <si>
    <t xml:space="preserve">3rd Central Moment - Amount - w/MI - Part 1 </t>
  </si>
  <si>
    <t>XPO_C * (q * ((1-MI)^(ObservationYear-2015))) * (FA^3)</t>
  </si>
  <si>
    <t>3CenMomP2wMI_byAmt</t>
  </si>
  <si>
    <t xml:space="preserve">3rd Central Moment - Amount - w/MI - Part 2 </t>
  </si>
  <si>
    <t>XPO_C * ((q * ((1-MI)^(ObservationYear-2015)))^2) * (FA^3)</t>
  </si>
  <si>
    <t>3CenMomP3wMI_byAmt</t>
  </si>
  <si>
    <t xml:space="preserve">3rd Central Moment - Amount - w/MI - Part 3 </t>
  </si>
  <si>
    <t>XPO_C * ((q * ((1-MI)^(ObservationYear-2015)))^3) * (FA^3)</t>
  </si>
  <si>
    <t>2CenMomP2wMI_byPol</t>
  </si>
  <si>
    <t>2nd Central Moment - Count - w/MI - Part 2</t>
  </si>
  <si>
    <t>XPO_C * ((q * ((1-MI)^(ObservationYear-2015)))^2)</t>
  </si>
  <si>
    <t>same as '4' &amp; '6' except FA =1</t>
  </si>
  <si>
    <t>3CenMomP3wMI_byPol</t>
  </si>
  <si>
    <t xml:space="preserve">3rd Central Moment - Count - w/MI - Part 3 </t>
  </si>
  <si>
    <t>XPO_C * ((q * ((1-MI)^(ObservationYear-2015)))^3)</t>
  </si>
  <si>
    <t>same as '7' except FA =1</t>
  </si>
  <si>
    <t>2CenMomP1_byAmt</t>
  </si>
  <si>
    <t>2nd Central Moment - Amount - Part 1</t>
  </si>
  <si>
    <t>XPO_C * (q) * (FA^2)</t>
  </si>
  <si>
    <t>2CenMomP2_byAmt</t>
  </si>
  <si>
    <t>2nd Central Moment - Amount - Part 2</t>
  </si>
  <si>
    <t>XPO_C * (q^2) * (FA^2)</t>
  </si>
  <si>
    <t>3CenMomP1_byAmt</t>
  </si>
  <si>
    <t>3rd Central Moment - Amount - Part 1</t>
  </si>
  <si>
    <t>XPO_C * (q) * (FA^3)</t>
  </si>
  <si>
    <t>3CenMomP2_byAmt</t>
  </si>
  <si>
    <t>3rd Central Moment - Amount - Part 2</t>
  </si>
  <si>
    <t>XPO_C * (q^2) * (FA^3)</t>
  </si>
  <si>
    <t>3CenMomP3_byAmt</t>
  </si>
  <si>
    <t>3rd Central Moment - Amount - Part 3</t>
  </si>
  <si>
    <t>XPO_C * (q^3) * (FA^3)</t>
  </si>
  <si>
    <t>2CenMomP2_byPol</t>
  </si>
  <si>
    <t>2nd Central Moment - Count-  Part 2</t>
  </si>
  <si>
    <t>XPO_C * (q^2)</t>
  </si>
  <si>
    <t>3CenMomP3_byPol</t>
  </si>
  <si>
    <t xml:space="preserve">3rd Central Moment - Count - Part 3 </t>
  </si>
  <si>
    <t>XPO_C * (q^3)</t>
  </si>
  <si>
    <t>Attained Age</t>
  </si>
  <si>
    <t>In CI</t>
  </si>
  <si>
    <t>Male</t>
  </si>
  <si>
    <t>Below</t>
  </si>
  <si>
    <t>Above</t>
  </si>
  <si>
    <t>PLT Indicator</t>
  </si>
  <si>
    <t>DUR_ LE _35</t>
  </si>
  <si>
    <t>Adult_Juv</t>
  </si>
  <si>
    <t>Smoker Status</t>
  </si>
  <si>
    <t>Record Count</t>
  </si>
  <si>
    <t>Exposed Number</t>
  </si>
  <si>
    <t>Actual Number</t>
  </si>
  <si>
    <t>Expected Number</t>
  </si>
  <si>
    <t>A/E Number</t>
  </si>
  <si>
    <t>Exposed Face</t>
  </si>
  <si>
    <t>Actual Face</t>
  </si>
  <si>
    <t>Expected Face</t>
  </si>
  <si>
    <t>A/E Face</t>
  </si>
  <si>
    <t>N</t>
  </si>
  <si>
    <t>Adult</t>
  </si>
  <si>
    <t>NonSmoker</t>
  </si>
  <si>
    <t>Smoker</t>
  </si>
  <si>
    <t>Y</t>
  </si>
  <si>
    <t>Gender</t>
  </si>
  <si>
    <t>DUR</t>
  </si>
  <si>
    <t>Female</t>
  </si>
  <si>
    <t>Observation Year</t>
  </si>
  <si>
    <t>2009</t>
  </si>
  <si>
    <t>2010</t>
  </si>
  <si>
    <t>2011</t>
  </si>
  <si>
    <t>2012</t>
  </si>
  <si>
    <t>2013</t>
  </si>
  <si>
    <t>2014</t>
  </si>
  <si>
    <t>2015</t>
  </si>
  <si>
    <t>Count</t>
  </si>
  <si>
    <t>Min Dur</t>
  </si>
  <si>
    <t>Max DUR</t>
  </si>
  <si>
    <t>This tab shows the filtered data by Sex and Tobacco Groupings</t>
  </si>
  <si>
    <t>All</t>
  </si>
  <si>
    <t>FNS</t>
  </si>
  <si>
    <t>FS</t>
  </si>
  <si>
    <t>MNS</t>
  </si>
  <si>
    <t>MS</t>
  </si>
  <si>
    <t>%</t>
  </si>
  <si>
    <t>Error</t>
  </si>
  <si>
    <t>Probability</t>
  </si>
  <si>
    <t># of std deviations from 100%</t>
  </si>
  <si>
    <t>Position Number</t>
  </si>
  <si>
    <t>Face Amount Band</t>
  </si>
  <si>
    <t>1-9999</t>
  </si>
  <si>
    <t>10000-24999</t>
  </si>
  <si>
    <t>100000-249999</t>
  </si>
  <si>
    <t>1000000-2499999</t>
  </si>
  <si>
    <t>10000000+</t>
  </si>
  <si>
    <t>25000-49999</t>
  </si>
  <si>
    <t>250000-499999</t>
  </si>
  <si>
    <t>2500000-4999999</t>
  </si>
  <si>
    <t>50000-99999</t>
  </si>
  <si>
    <t>500000-999999</t>
  </si>
  <si>
    <t>5000000-9999999</t>
  </si>
  <si>
    <t>Field</t>
  </si>
  <si>
    <t>2009 through 2016.  Data from the NYDFS VM-51 data calls for 2009-2016, data from the KID VM-51 data calls from 2011-2015, and data from the Kansas Backfill from 2009-2010</t>
  </si>
  <si>
    <t>Preferred Indicator</t>
  </si>
  <si>
    <t>set to 1 if a policy was submitted into a preferred class structure; 0 otherwise</t>
  </si>
  <si>
    <t>Male, Female</t>
  </si>
  <si>
    <t>Smoker, Nonsmoker, Unknown. Set to Unknown for Issue Years &lt; 1981
For Juveniles, Qx rates are based on 'Unknown' Smoker Status but the recors are labeled using the submitted smoker status.</t>
  </si>
  <si>
    <t>Insurance Plan</t>
  </si>
  <si>
    <t>Perm =Whole Life
Term 
UL = Universal Life
ULSG = Universal Life with Secondary Guarantees
VL = Variable Universal Life
VLSG = Variable Universal Life with Secondary Guarantees
Other = Unknown</t>
  </si>
  <si>
    <t>Issue Age</t>
  </si>
  <si>
    <t>Duration</t>
  </si>
  <si>
    <t>Age Basis</t>
  </si>
  <si>
    <t>Face amount is the sum of the base segment and all associated riders</t>
  </si>
  <si>
    <t>Issue Year</t>
  </si>
  <si>
    <t>Number of Preferred Classes</t>
  </si>
  <si>
    <t>For Nonsmoker: 2, 3 or 4.  For Smoker:  2</t>
  </si>
  <si>
    <t>Preferred Class</t>
  </si>
  <si>
    <t>SOA Anticipated Level Term Period</t>
  </si>
  <si>
    <t>Only for years 2012+</t>
  </si>
  <si>
    <t>SOA Guaranteed Level Term Period</t>
  </si>
  <si>
    <t>SOA Post level term indicator</t>
  </si>
  <si>
    <t>For 2009-2011 level term period is based on Guaranteed period.  For 2012-2016 level term period is based on Anticipated period</t>
  </si>
  <si>
    <t>Select_Ultimate_Indicator</t>
  </si>
  <si>
    <t>Number of Deaths</t>
  </si>
  <si>
    <t>Death Claim Amount</t>
  </si>
  <si>
    <t>Policies Exposed</t>
  </si>
  <si>
    <t>Amount Exposed</t>
  </si>
  <si>
    <t>Expected Death QX7580E by Amount</t>
  </si>
  <si>
    <t>Expected Death QX2001VBT by Amount</t>
  </si>
  <si>
    <t>Expected Death QX2008VBT by Amount</t>
  </si>
  <si>
    <t>Expected Death QX2008VBTLU by Amount</t>
  </si>
  <si>
    <t>Expected Death QX2015VBT by Amount</t>
  </si>
  <si>
    <t>Expected Death QX7580E by Policy</t>
  </si>
  <si>
    <t>Expected Death QX2001VBT by Policy</t>
  </si>
  <si>
    <t>Expected Death QX2008VBT by Policy</t>
  </si>
  <si>
    <t>Expected Death QX2008VBTLU by Policy</t>
  </si>
  <si>
    <t>Expected Death QX2015VBT by Policy</t>
  </si>
  <si>
    <t>see sheet 'Additional Fields'</t>
  </si>
  <si>
    <t>2015 is the starting point for MI, mortality improvment will regress for older data.</t>
  </si>
  <si>
    <t>same as '11' &amp; '13' except FA =1</t>
  </si>
  <si>
    <t>same as '14' except FA =1</t>
  </si>
  <si>
    <t>inverse nomal</t>
  </si>
  <si>
    <t>Actual</t>
  </si>
  <si>
    <t>Expected</t>
  </si>
  <si>
    <t>A/E</t>
  </si>
  <si>
    <t>Totals</t>
  </si>
  <si>
    <t>Expected Face w MI</t>
  </si>
  <si>
    <t>A/E Face w MI</t>
  </si>
  <si>
    <t>2016</t>
  </si>
  <si>
    <t>Smoker_Status</t>
  </si>
  <si>
    <t>Expected Number w MI</t>
  </si>
  <si>
    <t>Expected Face MI</t>
  </si>
  <si>
    <t>2MOMP1wMI_Face</t>
  </si>
  <si>
    <t>2MOMP2wMI_Face</t>
  </si>
  <si>
    <t>CUM A/E</t>
  </si>
  <si>
    <t>Remaining A/E</t>
  </si>
  <si>
    <t>CUM CRED STD DEV</t>
  </si>
  <si>
    <t>q^2</t>
  </si>
  <si>
    <t>q</t>
  </si>
  <si>
    <t>CUM_CRED Numerator</t>
  </si>
  <si>
    <t>CUM_CRED_VARIANCE</t>
  </si>
  <si>
    <t>CUM CRED TEST VALUE</t>
  </si>
  <si>
    <t>Remaining CRED Numerator</t>
  </si>
  <si>
    <t>Remaining CRED_VARIANCE</t>
  </si>
  <si>
    <t>Remaining CRED STD DEV</t>
  </si>
  <si>
    <t>Remaining Cred test value</t>
  </si>
  <si>
    <t>Cell is not credible</t>
  </si>
  <si>
    <t>Not Cred.</t>
  </si>
  <si>
    <t>This tab identifies the number of standard deviations that the A/E  of each cell of the current mortality table is from 100%.</t>
  </si>
  <si>
    <t>Cell</t>
  </si>
  <si>
    <t>Various high level summaries of the post-filtered experience are included in the following tabs:</t>
  </si>
  <si>
    <t>ByYear</t>
  </si>
  <si>
    <t>SexTobacco</t>
  </si>
  <si>
    <t>ByBand</t>
  </si>
  <si>
    <t>The AE tab shows the actual /expected ratio for each of the cells.</t>
  </si>
  <si>
    <t>Users of the last two charts and the confidence interval chart should note that the values show are based on the total metrics for the cell, not for the individual durations.</t>
  </si>
  <si>
    <t>Mark Rosa</t>
  </si>
  <si>
    <t>The Standard Deviations tab shows the distance from a theoretical 100% A/E as measured in std. deviations.  For example, if a cell had an A/E of 105% and a std dev of 2%, the chart would show 2.5.</t>
  </si>
  <si>
    <t>Cred Factor Before Capping</t>
  </si>
  <si>
    <t>Exp Pctg</t>
  </si>
  <si>
    <t>AA GROUP</t>
  </si>
  <si>
    <t>New_AA_Grp</t>
  </si>
  <si>
    <t>90 Plus</t>
  </si>
  <si>
    <t>z</t>
  </si>
  <si>
    <t>Variance</t>
  </si>
  <si>
    <t>3rd moment</t>
  </si>
  <si>
    <t>90 PLUS</t>
  </si>
  <si>
    <t>3MOMP1wMI_FACE</t>
  </si>
  <si>
    <t>3MOMP2wMI_FACE</t>
  </si>
  <si>
    <t>3MOMP3wMI_FACE</t>
  </si>
  <si>
    <t>Standard Normal Position</t>
  </si>
  <si>
    <t># of Std Devs from 100%</t>
  </si>
  <si>
    <t>Variance w/ A/E Adustment</t>
  </si>
  <si>
    <t>CUM Expected Number w MI</t>
  </si>
  <si>
    <t>CUM Exposed Face</t>
  </si>
  <si>
    <t>Third Moment w/ A/E adjustment</t>
  </si>
  <si>
    <t>Variance w/M Adjustment</t>
  </si>
  <si>
    <t>Third Moment w/M adjustment</t>
  </si>
  <si>
    <t>Sex/ Tobac.</t>
  </si>
  <si>
    <t>Dur</t>
  </si>
  <si>
    <t>Expected Face with MI</t>
  </si>
  <si>
    <t>Std.Dev.</t>
  </si>
  <si>
    <t># of std devs from 100%</t>
  </si>
  <si>
    <t>Standard Dist (Conf. Int.)</t>
  </si>
  <si>
    <t>Standard Dist (A/E Conf. Int.)</t>
  </si>
  <si>
    <t>Choose Cell --&gt;</t>
  </si>
  <si>
    <t>beta</t>
  </si>
  <si>
    <t>alpha</t>
  </si>
  <si>
    <t>[GAMMAINV(0.025, alpha, beta) + x0 , GAMMAINV(0.975, alpha, beta) + x0]</t>
  </si>
  <si>
    <t>               beta =   2*(Var(S))/E[(S-E[S])3]</t>
  </si>
  <si>
    <t>               alpha = 4*(Var(S))3/E[(S-E[S])3] 2</t>
  </si>
  <si>
    <t>               x0 = E[S] – 2*(Var(S))2/E[(S-E[S])3]</t>
  </si>
  <si>
    <t>gamma (actl math)</t>
  </si>
  <si>
    <t>Normal</t>
  </si>
  <si>
    <t>Skewness-adjusted gamma</t>
  </si>
  <si>
    <t>Significance</t>
  </si>
  <si>
    <t>=M8</t>
  </si>
  <si>
    <t>=GAMMA.INV(G8,$B$34,1/$B$35)+$B$33</t>
  </si>
  <si>
    <t>B33</t>
  </si>
  <si>
    <t>B34</t>
  </si>
  <si>
    <t>B35</t>
  </si>
  <si>
    <t>=VLOOKUP($B$2,Cells!$A$7:$AJ$108,34)</t>
  </si>
  <si>
    <t>=VLOOKUP($B$2,Cells!$A$7:$AJ$108,35)</t>
  </si>
  <si>
    <t>=VLOOKUP($B$2,Cells!$A$7:$AJ$108,36)</t>
  </si>
  <si>
    <t>Xo</t>
  </si>
  <si>
    <t>=U76-2*(V76^2)/W76</t>
  </si>
  <si>
    <t>=4*(V76^3)/(W76^2)</t>
  </si>
  <si>
    <t>=2*(V76/W76)</t>
  </si>
  <si>
    <t>U</t>
  </si>
  <si>
    <t>V</t>
  </si>
  <si>
    <t>W</t>
  </si>
  <si>
    <t>=VLOOKUP($A7,Calcs!$AU$5:$BX$968,11,FALSE)</t>
  </si>
  <si>
    <t>=VLOOKUP($A7,Calcs!$AU$5:$BX$968,26,FALSE)</t>
  </si>
  <si>
    <t>=VLOOKUP($A7,Calcs!$AU$5:$BX$968,27,FALSE)</t>
  </si>
  <si>
    <t>CUM Expected Face MI</t>
  </si>
  <si>
    <t>=IF($AS16=1,SUM(M$4:M16)-SUM(BE$4:BE15),0)</t>
  </si>
  <si>
    <t>=IF($AS16=1,(BV16)*(BM16-3*BV16*BN16+2*BV16^2*BO16),"")</t>
  </si>
  <si>
    <t>=IF(AU16="","",AC16)</t>
  </si>
  <si>
    <t>M</t>
  </si>
  <si>
    <t>AC</t>
  </si>
  <si>
    <t>AB5*W5-(AB5^2)*X5</t>
  </si>
  <si>
    <t>AS</t>
  </si>
  <si>
    <t>BV</t>
  </si>
  <si>
    <t>BM</t>
  </si>
  <si>
    <t>BN</t>
  </si>
  <si>
    <t>BO</t>
  </si>
  <si>
    <t>=IF($AS16=1,BD16/BE16,0)</t>
  </si>
  <si>
    <t>BD</t>
  </si>
  <si>
    <t>BE</t>
  </si>
  <si>
    <t>=IF($AS16=1,SUM(P$4:P16)-SUM(BM$4:BM15),0)</t>
  </si>
  <si>
    <t>=IF($AS16=1,SUM(Q$4:Q16)-SUM(BN$4:BN15),0)</t>
  </si>
  <si>
    <t>=IF($AS16=1,SUM(R$4:R16)-SUM(BO$4:BO15),0)</t>
  </si>
  <si>
    <t>CUM Actual Face</t>
  </si>
  <si>
    <t>=IF($AS16=1,SUM(L$4:L16)-SUM(BD$4:BD15),0)</t>
  </si>
  <si>
    <t>L</t>
  </si>
  <si>
    <t>P</t>
  </si>
  <si>
    <t>Q</t>
  </si>
  <si>
    <t>R</t>
  </si>
  <si>
    <t>X</t>
  </si>
  <si>
    <t>AB</t>
  </si>
  <si>
    <t>=GAMMA.INV(Prob,alpha,1/beta)+Xo</t>
  </si>
  <si>
    <t>SUM(x</t>
  </si>
  <si>
    <t>SUM(3MOMP1wMI_FACE)</t>
  </si>
  <si>
    <t>SUM(3MOMP2wMI_FACE)</t>
  </si>
  <si>
    <t>SUM(3MOMP3wMI_FACE)</t>
  </si>
  <si>
    <t>The cells were created by aggregating data within a sex\tobacco\attained age block to include multiple durations until full credibility was achievied.</t>
  </si>
  <si>
    <t>Credibility was calculated with severity and with mortality improvement applied. A 95% confidence interval and 5% error margin was assumed.</t>
  </si>
  <si>
    <t>100% is below Confidence Interval</t>
  </si>
  <si>
    <t>100% is within Confidence Interval</t>
  </si>
  <si>
    <t>100% is above Confidence Interval</t>
  </si>
  <si>
    <t>Durations in cells where 100% falls within the confidence intervals are shown as green boxes.</t>
  </si>
  <si>
    <t>Durations in which 100% falls above the lower limit of confidence intervals are shown as yellow boxes.  The mortality rates for these cells are probably too high.</t>
  </si>
  <si>
    <t>Durations in which 100% falls below the lower limit of confidence intervals are shown as red boxes.  The mortality rates for these cells are probably too low.</t>
  </si>
  <si>
    <t>Gamma Position</t>
  </si>
  <si>
    <t>Cell Starter</t>
  </si>
  <si>
    <t>CUM 2MOMP1wMI_Face</t>
  </si>
  <si>
    <t>CUM 2MOMP2wMI_Face</t>
  </si>
  <si>
    <t>CUM 3MOMP1wMI_FACE</t>
  </si>
  <si>
    <t>CUM 3MOMP2wMI_FACE</t>
  </si>
  <si>
    <t>CUM 3MOMP3wMI_FACE</t>
  </si>
  <si>
    <t>Remaining Expected Number w MI</t>
  </si>
  <si>
    <t>Remaining Exposed Face</t>
  </si>
  <si>
    <t>Remaining Actual Face</t>
  </si>
  <si>
    <t>Remaining Expected Face MI</t>
  </si>
  <si>
    <t>Remaining 2MOMP1wMI_Face</t>
  </si>
  <si>
    <t>Remaining 2MOMP2wMI_Face</t>
  </si>
  <si>
    <t>Cell Analysis: Comparison of Distribution Functions</t>
  </si>
  <si>
    <t>Std. Norm. Confidence Interval</t>
  </si>
  <si>
    <t>Variance Total Claims w/M Adjustment</t>
  </si>
  <si>
    <t>Third Moment Total Claims w/M adjustment</t>
  </si>
  <si>
    <t>Xo Total Claims</t>
  </si>
  <si>
    <t>alpha Total Claims</t>
  </si>
  <si>
    <t>beta Total Claims</t>
  </si>
  <si>
    <t>Low Gamma CI Total Claims: gammainv (.025, alpha, 1/beta)+x0</t>
  </si>
  <si>
    <t>High Gamma CI Total Claims: gammainv (.975, alpha, 1/beta)+x0</t>
  </si>
  <si>
    <t>Xo A/E</t>
  </si>
  <si>
    <t>Alpha A/E</t>
  </si>
  <si>
    <t>Beta A/E</t>
  </si>
  <si>
    <t>Low Gamma CI A/E</t>
  </si>
  <si>
    <t>High Gamma CI A/E</t>
  </si>
  <si>
    <t>Expected Face MI (u)</t>
  </si>
  <si>
    <t>This tab performs calculations for each cell identified in the Calcs Tab</t>
  </si>
  <si>
    <t>Std Dev of AI</t>
  </si>
  <si>
    <t>Change from normal position</t>
  </si>
  <si>
    <t>Second Moment A/E (Variance)</t>
  </si>
  <si>
    <t>Third Moment A/E (Skewness)</t>
  </si>
  <si>
    <t>Std dev</t>
  </si>
  <si>
    <t>std devs</t>
  </si>
  <si>
    <t>Norm Dist</t>
  </si>
  <si>
    <t>Translated Gamma</t>
  </si>
  <si>
    <t>Gamma (conf int)</t>
  </si>
  <si>
    <t>Gamma (A/E conf int)</t>
  </si>
  <si>
    <t>x</t>
  </si>
  <si>
    <t>Cumulative Claims Parameters</t>
  </si>
  <si>
    <t>A/E Parameters</t>
  </si>
  <si>
    <t>100 Pct</t>
  </si>
  <si>
    <t>Low CI</t>
  </si>
  <si>
    <t>High CI</t>
  </si>
  <si>
    <t>Orange</t>
  </si>
  <si>
    <t>Gray</t>
  </si>
  <si>
    <t>Yellow</t>
  </si>
  <si>
    <t>Low CI (norm. dist)</t>
  </si>
  <si>
    <t>High CI (norm. dist)</t>
  </si>
  <si>
    <t>Light Blue</t>
  </si>
  <si>
    <t>Dark Blue</t>
  </si>
  <si>
    <t>Normal Dist.</t>
  </si>
  <si>
    <t>Translated Gamma Dist.</t>
  </si>
  <si>
    <t>x0</t>
  </si>
  <si>
    <t>Green</t>
  </si>
  <si>
    <t>Stuart's Chart for cell 51</t>
  </si>
  <si>
    <t>The Cell Analysis tab shows the normal and translated gamma distributions for a selected cell.</t>
  </si>
  <si>
    <t>18 - 29</t>
  </si>
  <si>
    <t>30 - 39</t>
  </si>
  <si>
    <t>40 - 49</t>
  </si>
  <si>
    <t>50 - 59</t>
  </si>
  <si>
    <t>60 - 69</t>
  </si>
  <si>
    <t>70 - 79</t>
  </si>
  <si>
    <t>80 - 89</t>
  </si>
  <si>
    <t>AA\Dur - &gt;</t>
  </si>
  <si>
    <t>library(dplyr)</t>
  </si>
  <si>
    <t>library(readr)</t>
  </si>
  <si>
    <t>ILEC_All&lt;-read_csv("D:/_Mervyn/ILEC 2009 - 2018/ILEC 2009-18 20210528.csv")</t>
  </si>
  <si>
    <t>ILEC_2&lt;- ILEC_All %&gt;% group_by(Duration, Attained_Age,Smoker_Status,Gender)  %&gt;% filter(Duration&lt;=36,Issue_Age&gt;=18,</t>
  </si>
  <si>
    <t>         SOA_Post_level_Term_Indicator!="Post Level Term",Observation_Year&lt;2018,Smoker_Status=="NonSmoker"|Smoker_Status=="Smoker") %&gt;%</t>
  </si>
  <si>
    <t xml:space="preserve"># length in the statement below counts the number of observations in the summarized group; "count" or "tally" does not work   </t>
  </si>
  <si>
    <t>       summarize(Count=length(Number_Of_Deaths),ActualNumber=sum(Number_Of_Deaths),ExpectedNumberwMI=sum(ExpDeathQx2015VBTwMI_byPol),</t>
  </si>
  <si>
    <t>       ExposedFace=sum(Amount_Exposed),ActualFace=sum(Death_Claim_Amount),ExpectedFacewMI=sum(ExpDeathQx2015VBTwMI_byAmt),</t>
  </si>
  <si>
    <t>       MOM2P1wMI_Face=sum(Cen2MomP1wMI_byAmt),MOM2P2wMI_Face=sum(Cen2MomP2wMI_byAmt),</t>
  </si>
  <si>
    <t>       MOM3P1wMI_Face=sum(Cen3MomP1wMI_byAmt),MOM3P2wMI_Face=sum(Cen3MomP2wMI_byAmt),MOM3P3wMI_Face=sum(Cen3MomP3wMI_byAmt))</t>
  </si>
  <si>
    <t># Create age bands only on the smaller extract – don’t want this additional column in the full dataset because it’s so large already</t>
  </si>
  <si>
    <t>ILEC_2$AgeBand&lt;-case_when(</t>
  </si>
  <si>
    <t>   ILEC_2$Attained_Age&lt;30 ~"18 - 29",</t>
  </si>
  <si>
    <t>   ILEC_2$Attained_Age&lt;40 ~"30 - 39",</t>
  </si>
  <si>
    <t>   ILEC_2$Attained_Age&lt;50 ~"40 - 49",</t>
  </si>
  <si>
    <t>   ILEC_2$Attained_Age&lt;60 ~"50 - 59",</t>
  </si>
  <si>
    <t>   ILEC_2$Attained_Age&lt;70 ~"60 - 69",</t>
  </si>
  <si>
    <t>   ILEC_2$Attained_Age&lt;80 ~"70 - 79",</t>
  </si>
  <si>
    <t>   ILEC_2$Attained_Age&lt;90 ~"80 - 89",</t>
  </si>
  <si>
    <t>   ILEC_2$Attained_Age&lt;200 ~"90 PLUS",</t>
  </si>
  <si>
    <t>)</t>
  </si>
  <si>
    <t>ILEC_2Summary&lt;-ILEC_2 %&gt;% group_by(Duration, AgeBand,Smoker_Status,Gender) %&gt;%</t>
  </si>
  <si>
    <t>  summarize(Count=sum(Count),ActualNumber=sum(ActualNumber),ExpectedNumberwMI=sum(ExpectedNumberwMI),</t>
  </si>
  <si>
    <t>            ExposedFace=sum(ExposedFace),ActualFace=sum(ActualFace),ExpectedFacewMI=sum(ExpectedFacewMI),</t>
  </si>
  <si>
    <t>            MOM2P1wMI_Face=sum(MOM2P1wMI_Face),MOM2P2wMI_Face=sum(MOM2P2wMI_Face),</t>
  </si>
  <si>
    <t>            MOM3P1wMI_Face=sum(MOM3P1wMI_Face),MOM3P2wMI_Face=sum(MOM3P2wMI_Face),MOM3P3wMI_Face=sum(MOM3P3wMI_Face))</t>
  </si>
  <si>
    <t>write.csv(ILEC_2Summary,"D:/_Mervyn/ILEC 2009 - 2018/InputForVBRCredibilityXLS_2009_2017_test.csv")</t>
  </si>
  <si>
    <t>## Develop summary shown in ByYear tab: smoker, gender observation year</t>
  </si>
  <si>
    <t>ILEC_ByYear&lt;- ILEC_All %&gt;% group_by(Smoker_Status,Gender,Observation_Year)  %&gt;% filter(Duration&lt;=36,Issue_Age&gt;=18,</t>
  </si>
  <si>
    <t>                                                                                        SOA_Post_level_Term_Indicator!="Post Level Term",Observation_Year&lt;2018,Smoker_Status=="NonSmoker"|Smoker_Status=="Smoker") %&gt;%</t>
  </si>
  <si>
    <t>   summarize(Count=length(Number_Of_Deaths),ExposedNumber=sum(Policies_Exposed),</t>
  </si>
  <si>
    <t>             ActualNumber=sum(Number_Of_Deaths),ExpectedNumber=sum(Expected_Death_QX2015VBT_by_Policy),</t>
  </si>
  <si>
    <t>             ExposedFace=sum(Amount_Exposed),ActualFace=sum(Death_Claim_Amount),ExpectedFace=sum(Expected_Death_QX2015VBT_by_Amount),</t>
  </si>
  <si>
    <t>             ExpectedFacewMI=sum(ExpDeathQx2015VBTwMI_byAmt))</t>
  </si>
  <si>
    <t>write.csv(ILEC_ByYear,"D:/_Mervyn/ILEC 2009 - 2018/2009_2017Summary By Year.csv")</t>
  </si>
  <si>
    <t>## Develop summary shown in ByBand tab: smoker, gender observation year</t>
  </si>
  <si>
    <t>ILEC_ByYear&lt;- ILEC_All %&gt;% group_by(Smoker_Status,Gender,Face_Amount_Band)  %&gt;% filter(Duration&lt;=36,Issue_Age&gt;=18,</t>
  </si>
  <si>
    <t>                                                                                       SOA_Post_level_Term_Indicator!="Post Level Term",Observation_Year&lt;2018,Smoker_Status=="NonSmoker"|Smoker_Status=="Smoker") %&gt;%</t>
  </si>
  <si>
    <t>write.csv(ILEC_ByYear,"D:/_Mervyn/ILEC 2009 - 2018/2009_2017Summary By FABand.csv")</t>
  </si>
  <si>
    <t>The following is the program written in R by Mervyn Kopinsky of the SOA that was used to summarize the data from MIB to the level required for the Calcs tab.</t>
  </si>
  <si>
    <t>2017</t>
  </si>
  <si>
    <t>This tab shows results by Face Amount Band</t>
  </si>
  <si>
    <t>Actual (Face)</t>
  </si>
  <si>
    <t>Expected with MI (FACE)</t>
  </si>
  <si>
    <t>A/E Face w/MI</t>
  </si>
  <si>
    <t>This workbook was developed as an analysis of the 2015VBT table vis-à-vis the 2009-2017 SOA mortality experience data.</t>
  </si>
  <si>
    <t>Also 78 records were excluded because they had a value of "NA" in fields required for this analysis.</t>
  </si>
  <si>
    <t>At the SOA's request, MIB created a file containing 42 million grouped experience records.</t>
  </si>
  <si>
    <t>The overall A/E of these records based on face amount and with 2019 mortality improvement applied was 90.7%.</t>
  </si>
  <si>
    <t>This tab groups the data into fully credible cells.</t>
  </si>
  <si>
    <t>This tab identifies the assigned cell number for each sex/tobacco/age range/duration cohort.</t>
  </si>
  <si>
    <t>This tab displays the A/E ratio for each cell.</t>
  </si>
  <si>
    <t>This tab displays the number of standard deviations that the A/E ratio differs from 100% for each cell.</t>
  </si>
  <si>
    <t>This tab provides a summary of the data for each cell.</t>
  </si>
  <si>
    <t>This tab shows formulas that were added to the MIB extract for second and third moment calculations.</t>
  </si>
  <si>
    <t>This tab describes the field in the tab delimited summary file created by MIB.</t>
  </si>
  <si>
    <t>This tab summarizes the data by Observation Year</t>
  </si>
  <si>
    <t>After exclusions, the resulting data included 31.8 million records which were used in the analysis.</t>
  </si>
  <si>
    <t xml:space="preserve">The 31.8 million records were also summarized by sex, smoker status, attained age group, and duration. </t>
  </si>
  <si>
    <t xml:space="preserve">In the Calcs tab, the experience was summarized into 116 cells.  </t>
  </si>
  <si>
    <t>The data for the 116 cells was transferred to the Cells tab.</t>
  </si>
  <si>
    <t>104 of the cells were fully credible</t>
  </si>
  <si>
    <t>12 cells that were not credible were also produced.  These represented sex\tobacco\attained age blocks that did not have enough experience to be considered fully credible even if all durations were included.</t>
  </si>
  <si>
    <t>The A/E rate and standard deviation for each of the 11 cells were calculated.</t>
  </si>
  <si>
    <t>As shown on the Cell Ranges tab, 32 of the104 cells had A/E ratios that fell within the confidence interval (100% +/- ~2 std. devs.)</t>
  </si>
  <si>
    <t>Approximately 70% of the expected face amount released was included in the cells  in which 100% falls above the lower limit of confidence intervals (represented by the yellow regions of the chart).</t>
  </si>
  <si>
    <t>Records were excluded if they were unismoke, had a duration greater than 36, were issued to juvenile insureds, or were in post level term durations.</t>
  </si>
  <si>
    <t>Numbers shown in report:</t>
  </si>
  <si>
    <t xml:space="preserve">This tab identifies the cells of the current mortality table where 100% is wihin, below or above the confidence interval. </t>
  </si>
  <si>
    <t>% Death Claims in Fully Credible Cells</t>
  </si>
  <si>
    <t>In cells where 100% is below lower level of CI</t>
  </si>
  <si>
    <t>In cells where 100% is above upper level of CI</t>
  </si>
  <si>
    <t>In Non -fully Credible Cells</t>
  </si>
  <si>
    <t>A/E of Fully Credible Cells</t>
  </si>
  <si>
    <t>% Death Claims in cells that include 100%</t>
  </si>
  <si>
    <t>2021 Version 3 (Revised September 2021 to include data for observation 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</si>
</sst>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_(* #,##0_);_(* \(#,##0\);_(* &quot;-&quot;??_);_(@_)"/>
    <numFmt numFmtId="165" formatCode="0.0%"/>
    <numFmt numFmtId="166" formatCode="_(* #,##0.0_);_(* \(#,##0.0\);_(* &quot;-&quot;??_);_(@_)"/>
    <numFmt numFmtId="167" formatCode="_(* #,##0.0000_);_(* \(#,##0.0000\);_(* &quot;-&quot;??_);_(@_)"/>
    <numFmt numFmtId="168" formatCode="_(* #,##0.000_);_(* \(#,##0.000\);_(* &quot;-&quot;??_);_(@_)"/>
    <numFmt numFmtId="169" formatCode="0.0000000E+00"/>
    <numFmt numFmtId="170" formatCode="#,##0.0_);\(#,##0.0\)"/>
    <numFmt numFmtId="171" formatCode="0.000000000000"/>
    <numFmt numFmtId="172" formatCode="_(* #,##0.00000000_);_(* \(#,##0.00000000\);_(* &quot;-&quot;??_);_(@_)"/>
    <numFmt numFmtId="173" formatCode="0.000000"/>
    <numFmt numFmtId="174" formatCode="#,##0.00000000_);\(#,##0.00000000\)"/>
    <numFmt numFmtId="175" formatCode="#,##0.0000000000000_);\(#,##0.0000000000000\)"/>
    <numFmt numFmtId="176" formatCode="0.0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FF0000"/>
      <name val="Calibri"/>
      <family val="2"/>
      <scheme val="minor"/>
    </font>
    <font>
      <b/>
      <sz val="11"/>
      <name val="Calibri"/>
      <family val="2"/>
      <scheme val="minor"/>
    </font>
    <font>
      <b/>
      <sz val="11"/>
      <color theme="4"/>
      <name val="Calibri"/>
      <family val="2"/>
      <scheme val="minor"/>
    </font>
    <font>
      <sz val="11"/>
      <color theme="4"/>
      <name val="Calibri"/>
      <family val="2"/>
      <scheme val="minor"/>
    </font>
    <font>
      <sz val="11"/>
      <color rgb="FF4472C4"/>
      <name val="Calibri"/>
      <family val="2"/>
      <scheme val="minor"/>
    </font>
    <font>
      <b/>
      <i/>
      <u/>
      <sz val="11"/>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00B050"/>
        <bgColor indexed="64"/>
      </patternFill>
    </fill>
    <fill>
      <patternFill patternType="solid">
        <fgColor rgb="FF00B0F0"/>
        <bgColor indexed="64"/>
      </patternFill>
    </fill>
    <fill>
      <patternFill patternType="solid">
        <fgColor rgb="FFFF3300"/>
        <bgColor indexed="64"/>
      </patternFill>
    </fill>
    <fill>
      <patternFill patternType="solid">
        <fgColor rgb="FFFFC000"/>
        <bgColor indexed="64"/>
      </patternFill>
    </fill>
    <fill>
      <patternFill patternType="solid">
        <fgColor theme="2" tint="-0.249977111117893"/>
        <bgColor indexed="64"/>
      </patternFill>
    </fill>
    <fill>
      <patternFill patternType="solid">
        <fgColor theme="4"/>
        <bgColor indexed="64"/>
      </patternFill>
    </fill>
    <fill>
      <patternFill patternType="solid">
        <fgColor theme="0" tint="-0.14999847407452621"/>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0" fontId="2" fillId="0" borderId="0" xfId="0" applyFont="1"/>
    <xf numFmtId="0" fontId="0" fillId="0" borderId="0" xfId="0" applyAlignment="1">
      <alignment wrapText="1"/>
    </xf>
    <xf numFmtId="0" fontId="3" fillId="0" borderId="0" xfId="0" applyFont="1"/>
    <xf numFmtId="0" fontId="3" fillId="0" borderId="0" xfId="0" applyFont="1" applyAlignment="1">
      <alignment horizontal="center"/>
    </xf>
    <xf numFmtId="0" fontId="0" fillId="0" borderId="1" xfId="0" applyBorder="1" applyAlignment="1">
      <alignment horizontal="center"/>
    </xf>
    <xf numFmtId="0" fontId="0" fillId="0" borderId="0" xfId="0" applyAlignment="1">
      <alignment horizontal="center" wrapText="1"/>
    </xf>
    <xf numFmtId="0" fontId="0" fillId="2" borderId="0" xfId="0" applyFill="1"/>
    <xf numFmtId="1" fontId="0" fillId="0" borderId="0" xfId="0" applyNumberFormat="1"/>
    <xf numFmtId="164" fontId="0" fillId="0" borderId="0" xfId="1" applyNumberFormat="1" applyFont="1"/>
    <xf numFmtId="165" fontId="0" fillId="0" borderId="0" xfId="2" applyNumberFormat="1" applyFont="1"/>
    <xf numFmtId="0" fontId="0" fillId="3" borderId="0" xfId="0" applyFill="1"/>
    <xf numFmtId="0" fontId="0" fillId="0" borderId="0" xfId="0" applyAlignment="1">
      <alignment horizontal="center"/>
    </xf>
    <xf numFmtId="164" fontId="3" fillId="0" borderId="0" xfId="1" applyNumberFormat="1" applyFont="1"/>
    <xf numFmtId="165" fontId="3" fillId="0" borderId="0" xfId="2" applyNumberFormat="1" applyFont="1"/>
    <xf numFmtId="0" fontId="3" fillId="0" borderId="0" xfId="0" applyFont="1" applyAlignment="1">
      <alignment horizontal="center" vertical="top" wrapText="1"/>
    </xf>
    <xf numFmtId="164" fontId="3" fillId="0" borderId="0" xfId="1" applyNumberFormat="1" applyFont="1" applyAlignment="1">
      <alignment horizontal="center" vertical="top" wrapText="1"/>
    </xf>
    <xf numFmtId="165" fontId="3" fillId="0" borderId="0" xfId="2" applyNumberFormat="1" applyFont="1" applyAlignment="1">
      <alignment horizontal="center" vertical="top" wrapText="1"/>
    </xf>
    <xf numFmtId="0" fontId="3" fillId="0" borderId="0" xfId="0" applyFont="1" applyAlignment="1">
      <alignment horizontal="left"/>
    </xf>
    <xf numFmtId="164" fontId="3" fillId="0" borderId="0" xfId="1" applyNumberFormat="1" applyFont="1" applyAlignment="1">
      <alignment wrapText="1"/>
    </xf>
    <xf numFmtId="165" fontId="3" fillId="0" borderId="0" xfId="2" applyNumberFormat="1" applyFont="1" applyAlignment="1">
      <alignment wrapText="1"/>
    </xf>
    <xf numFmtId="0" fontId="3" fillId="0" borderId="0" xfId="0" applyFont="1" applyFill="1"/>
    <xf numFmtId="164" fontId="3" fillId="0" borderId="0" xfId="1" applyNumberFormat="1" applyFont="1" applyFill="1"/>
    <xf numFmtId="0" fontId="3" fillId="0" borderId="1" xfId="0" applyFont="1" applyBorder="1" applyAlignment="1">
      <alignment horizontal="center"/>
    </xf>
    <xf numFmtId="0" fontId="3" fillId="0" borderId="1" xfId="0" applyFont="1" applyBorder="1" applyAlignment="1">
      <alignment horizontal="left" vertical="top"/>
    </xf>
    <xf numFmtId="0" fontId="2" fillId="2" borderId="0" xfId="0" applyFont="1" applyFill="1"/>
    <xf numFmtId="0" fontId="3" fillId="2" borderId="1" xfId="0" applyFont="1" applyFill="1" applyBorder="1" applyAlignment="1">
      <alignment horizontal="center"/>
    </xf>
    <xf numFmtId="0" fontId="3" fillId="4" borderId="1" xfId="0" applyFont="1" applyFill="1" applyBorder="1" applyAlignment="1">
      <alignment horizontal="center"/>
    </xf>
    <xf numFmtId="0" fontId="3" fillId="0" borderId="1" xfId="0" applyFont="1" applyBorder="1" applyAlignment="1">
      <alignment horizontal="left"/>
    </xf>
    <xf numFmtId="9" fontId="3" fillId="0" borderId="1" xfId="2" applyFont="1" applyBorder="1" applyAlignment="1">
      <alignment horizontal="center"/>
    </xf>
    <xf numFmtId="0" fontId="3" fillId="0" borderId="1" xfId="0" quotePrefix="1" applyFont="1" applyBorder="1" applyAlignment="1">
      <alignment horizontal="center"/>
    </xf>
    <xf numFmtId="0" fontId="0" fillId="0" borderId="0" xfId="0" applyAlignment="1">
      <alignment horizontal="left" wrapText="1"/>
    </xf>
    <xf numFmtId="0" fontId="3" fillId="0" borderId="2" xfId="0" applyFont="1" applyBorder="1"/>
    <xf numFmtId="0" fontId="3" fillId="0" borderId="3" xfId="0" applyFont="1" applyBorder="1"/>
    <xf numFmtId="0" fontId="0" fillId="0" borderId="4" xfId="0" applyBorder="1"/>
    <xf numFmtId="0" fontId="0" fillId="0" borderId="5" xfId="0" applyBorder="1" applyAlignment="1">
      <alignment wrapText="1"/>
    </xf>
    <xf numFmtId="0" fontId="0" fillId="0" borderId="6" xfId="0" applyBorder="1"/>
    <xf numFmtId="0" fontId="0" fillId="0" borderId="7" xfId="0" applyBorder="1"/>
    <xf numFmtId="0" fontId="0" fillId="0" borderId="7" xfId="0" applyBorder="1" applyAlignment="1">
      <alignment wrapText="1"/>
    </xf>
    <xf numFmtId="0" fontId="0" fillId="0" borderId="8" xfId="0" applyBorder="1"/>
    <xf numFmtId="0" fontId="0" fillId="0" borderId="9" xfId="0" applyBorder="1"/>
    <xf numFmtId="0" fontId="0" fillId="0" borderId="4" xfId="0" applyBorder="1" applyAlignment="1">
      <alignment horizontal="left" wrapText="1"/>
    </xf>
    <xf numFmtId="0" fontId="0" fillId="0" borderId="5" xfId="0" applyBorder="1"/>
    <xf numFmtId="0" fontId="0" fillId="0" borderId="6" xfId="0" applyBorder="1" applyAlignment="1">
      <alignment horizontal="left" wrapText="1"/>
    </xf>
    <xf numFmtId="0" fontId="4" fillId="0" borderId="6" xfId="0" applyFont="1"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0" xfId="0" applyAlignment="1">
      <alignment horizontal="left"/>
    </xf>
    <xf numFmtId="0" fontId="3" fillId="0" borderId="10" xfId="0" applyFont="1" applyBorder="1" applyAlignment="1">
      <alignment horizontal="left" wrapText="1"/>
    </xf>
    <xf numFmtId="0" fontId="4" fillId="0" borderId="0" xfId="0" applyFont="1" applyAlignment="1">
      <alignment horizontal="left" vertical="top"/>
    </xf>
    <xf numFmtId="0" fontId="0" fillId="0" borderId="0" xfId="0" applyAlignment="1">
      <alignment horizontal="left" vertical="top"/>
    </xf>
    <xf numFmtId="164" fontId="0" fillId="0" borderId="0" xfId="1" applyNumberFormat="1" applyFont="1" applyFill="1"/>
    <xf numFmtId="166" fontId="0" fillId="0" borderId="0" xfId="1" applyNumberFormat="1" applyFont="1" applyFill="1"/>
    <xf numFmtId="164" fontId="3" fillId="0" borderId="0" xfId="0" applyNumberFormat="1" applyFont="1"/>
    <xf numFmtId="167" fontId="0" fillId="0" borderId="0" xfId="1" applyNumberFormat="1" applyFont="1"/>
    <xf numFmtId="0" fontId="0" fillId="2" borderId="0" xfId="0" applyFill="1" applyAlignment="1">
      <alignment horizontal="center"/>
    </xf>
    <xf numFmtId="14" fontId="0" fillId="0" borderId="0" xfId="0" applyNumberFormat="1"/>
    <xf numFmtId="0" fontId="3" fillId="0" borderId="0" xfId="0" applyFont="1" applyFill="1" applyAlignment="1">
      <alignment horizontal="left"/>
    </xf>
    <xf numFmtId="165" fontId="0" fillId="0" borderId="0" xfId="2" applyNumberFormat="1" applyFont="1" applyFill="1"/>
    <xf numFmtId="0" fontId="0" fillId="0" borderId="0" xfId="0" applyFont="1" applyFill="1"/>
    <xf numFmtId="0" fontId="0" fillId="0" borderId="0" xfId="0" applyFont="1" applyFill="1" applyAlignment="1">
      <alignment horizontal="center"/>
    </xf>
    <xf numFmtId="0" fontId="2" fillId="0" borderId="0" xfId="0" applyFont="1" applyFill="1" applyAlignment="1">
      <alignment horizontal="center"/>
    </xf>
    <xf numFmtId="0" fontId="2" fillId="0" borderId="0" xfId="0" applyFont="1" applyFill="1"/>
    <xf numFmtId="165" fontId="2" fillId="0" borderId="0" xfId="2" applyNumberFormat="1" applyFont="1" applyFill="1"/>
    <xf numFmtId="166" fontId="2" fillId="0" borderId="0" xfId="1" applyNumberFormat="1" applyFont="1" applyFill="1"/>
    <xf numFmtId="0" fontId="0" fillId="0" borderId="12" xfId="0" applyBorder="1" applyAlignment="1">
      <alignment horizontal="center"/>
    </xf>
    <xf numFmtId="166" fontId="0" fillId="2" borderId="0" xfId="1" applyNumberFormat="1" applyFont="1" applyFill="1"/>
    <xf numFmtId="43" fontId="3" fillId="0" borderId="0" xfId="1" applyFont="1" applyAlignment="1">
      <alignment horizontal="center"/>
    </xf>
    <xf numFmtId="164" fontId="4" fillId="0" borderId="0" xfId="1" applyNumberFormat="1" applyFont="1" applyFill="1"/>
    <xf numFmtId="164" fontId="2" fillId="0" borderId="0" xfId="1" applyNumberFormat="1" applyFont="1" applyFill="1"/>
    <xf numFmtId="164" fontId="7" fillId="0" borderId="0" xfId="1" applyNumberFormat="1" applyFont="1" applyFill="1"/>
    <xf numFmtId="164" fontId="6" fillId="0" borderId="0" xfId="1" applyNumberFormat="1" applyFont="1" applyFill="1"/>
    <xf numFmtId="164" fontId="2" fillId="0" borderId="0" xfId="1" applyNumberFormat="1" applyFont="1"/>
    <xf numFmtId="169" fontId="0" fillId="0" borderId="0" xfId="1" applyNumberFormat="1" applyFont="1"/>
    <xf numFmtId="43" fontId="6" fillId="2" borderId="0" xfId="1" applyFont="1" applyFill="1" applyAlignment="1">
      <alignment horizontal="center"/>
    </xf>
    <xf numFmtId="164" fontId="6" fillId="2" borderId="0" xfId="1" applyNumberFormat="1" applyFont="1" applyFill="1" applyAlignment="1">
      <alignment horizontal="center"/>
    </xf>
    <xf numFmtId="41" fontId="0" fillId="3" borderId="0" xfId="0" applyNumberFormat="1" applyFill="1"/>
    <xf numFmtId="10" fontId="0" fillId="3" borderId="0" xfId="0" applyNumberFormat="1" applyFill="1"/>
    <xf numFmtId="0" fontId="0" fillId="0" borderId="0" xfId="0" applyAlignment="1">
      <alignment horizontal="center"/>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164" fontId="3" fillId="0" borderId="18" xfId="1" applyNumberFormat="1" applyFont="1" applyBorder="1" applyAlignment="1">
      <alignment horizontal="center" vertical="top" wrapText="1"/>
    </xf>
    <xf numFmtId="165" fontId="3" fillId="0" borderId="14" xfId="2" applyNumberFormat="1" applyFont="1" applyBorder="1" applyAlignment="1">
      <alignment horizontal="center" vertical="top" wrapText="1"/>
    </xf>
    <xf numFmtId="0" fontId="0" fillId="0" borderId="19" xfId="0" applyBorder="1" applyAlignment="1">
      <alignment horizontal="center"/>
    </xf>
    <xf numFmtId="164" fontId="0" fillId="0" borderId="1" xfId="1" applyNumberFormat="1" applyFont="1" applyBorder="1"/>
    <xf numFmtId="165" fontId="0" fillId="0" borderId="15" xfId="2" applyNumberFormat="1" applyFont="1" applyBorder="1"/>
    <xf numFmtId="0" fontId="0" fillId="0" borderId="20" xfId="0" applyBorder="1" applyAlignment="1">
      <alignment horizontal="center"/>
    </xf>
    <xf numFmtId="0" fontId="0" fillId="0" borderId="21" xfId="0" applyBorder="1" applyAlignment="1">
      <alignment horizontal="center"/>
    </xf>
    <xf numFmtId="164" fontId="0" fillId="0" borderId="21" xfId="1" applyNumberFormat="1" applyFont="1" applyBorder="1"/>
    <xf numFmtId="165" fontId="0" fillId="0" borderId="22" xfId="2" applyNumberFormat="1" applyFont="1" applyBorder="1"/>
    <xf numFmtId="0" fontId="0" fillId="0" borderId="17" xfId="0" applyBorder="1" applyAlignment="1">
      <alignment horizontal="center"/>
    </xf>
    <xf numFmtId="0" fontId="0" fillId="0" borderId="18" xfId="0" applyBorder="1" applyAlignment="1">
      <alignment horizontal="center"/>
    </xf>
    <xf numFmtId="164" fontId="0" fillId="0" borderId="18" xfId="1" applyNumberFormat="1" applyFont="1" applyBorder="1"/>
    <xf numFmtId="165" fontId="0" fillId="0" borderId="14" xfId="2" applyNumberFormat="1" applyFont="1" applyBorder="1"/>
    <xf numFmtId="0" fontId="3" fillId="0" borderId="20" xfId="0" applyFont="1" applyBorder="1" applyAlignment="1">
      <alignment horizontal="center"/>
    </xf>
    <xf numFmtId="0" fontId="3" fillId="0" borderId="21" xfId="0" applyFont="1" applyBorder="1" applyAlignment="1">
      <alignment horizontal="center"/>
    </xf>
    <xf numFmtId="164" fontId="3" fillId="0" borderId="21" xfId="1" applyNumberFormat="1" applyFont="1" applyBorder="1"/>
    <xf numFmtId="165" fontId="3" fillId="0" borderId="22" xfId="2" applyNumberFormat="1" applyFont="1" applyBorder="1"/>
    <xf numFmtId="0" fontId="6" fillId="0" borderId="0" xfId="0" applyFont="1" applyAlignment="1">
      <alignment horizontal="center" vertical="top" wrapText="1"/>
    </xf>
    <xf numFmtId="0" fontId="3" fillId="2" borderId="0" xfId="0" applyFont="1" applyFill="1" applyAlignment="1">
      <alignment horizontal="center" vertical="top" wrapText="1"/>
    </xf>
    <xf numFmtId="164" fontId="6" fillId="0" borderId="0" xfId="1" applyNumberFormat="1" applyFont="1" applyAlignment="1">
      <alignment horizontal="center" vertical="top" wrapText="1"/>
    </xf>
    <xf numFmtId="0" fontId="6" fillId="3" borderId="0" xfId="0" applyFont="1" applyFill="1" applyAlignment="1">
      <alignment horizontal="center" vertical="top" wrapText="1"/>
    </xf>
    <xf numFmtId="0" fontId="8" fillId="0" borderId="0" xfId="0" applyFont="1" applyAlignment="1">
      <alignment horizontal="center" vertical="top" wrapText="1"/>
    </xf>
    <xf numFmtId="0" fontId="9" fillId="0" borderId="0" xfId="0" applyFont="1"/>
    <xf numFmtId="164" fontId="0" fillId="0" borderId="1" xfId="1" applyNumberFormat="1" applyFont="1" applyBorder="1" applyAlignment="1">
      <alignment horizontal="center"/>
    </xf>
    <xf numFmtId="9" fontId="0" fillId="0" borderId="1" xfId="2" applyFont="1" applyBorder="1" applyAlignment="1">
      <alignment horizontal="center"/>
    </xf>
    <xf numFmtId="168" fontId="0" fillId="0" borderId="1" xfId="1" applyNumberFormat="1" applyFont="1" applyBorder="1" applyAlignment="1">
      <alignment horizontal="center"/>
    </xf>
    <xf numFmtId="166" fontId="0" fillId="0" borderId="1" xfId="1" applyNumberFormat="1" applyFont="1" applyBorder="1" applyAlignment="1">
      <alignment horizontal="center"/>
    </xf>
    <xf numFmtId="0" fontId="3" fillId="0" borderId="1" xfId="0" applyFont="1" applyBorder="1" applyAlignment="1">
      <alignment horizontal="center" vertical="top" wrapText="1"/>
    </xf>
    <xf numFmtId="164" fontId="3" fillId="0" borderId="1" xfId="1" applyNumberFormat="1" applyFont="1" applyBorder="1" applyAlignment="1">
      <alignment horizontal="center" vertical="top" wrapText="1"/>
    </xf>
    <xf numFmtId="9" fontId="3" fillId="0" borderId="1" xfId="2" applyFont="1" applyBorder="1" applyAlignment="1">
      <alignment horizontal="center" vertical="top" wrapText="1"/>
    </xf>
    <xf numFmtId="168" fontId="3" fillId="0" borderId="1" xfId="1" applyNumberFormat="1" applyFont="1" applyBorder="1" applyAlignment="1">
      <alignment horizontal="center" vertical="top" wrapText="1"/>
    </xf>
    <xf numFmtId="166" fontId="3" fillId="0" borderId="1" xfId="1" applyNumberFormat="1" applyFont="1" applyBorder="1" applyAlignment="1">
      <alignment horizontal="center" vertical="top" wrapText="1"/>
    </xf>
    <xf numFmtId="0" fontId="0" fillId="2" borderId="1" xfId="0" applyFill="1" applyBorder="1" applyAlignment="1">
      <alignment horizontal="center"/>
    </xf>
    <xf numFmtId="9" fontId="0" fillId="2" borderId="1" xfId="2" applyFont="1" applyFill="1" applyBorder="1" applyAlignment="1">
      <alignment horizontal="center"/>
    </xf>
    <xf numFmtId="0" fontId="6" fillId="0" borderId="0" xfId="0" applyFont="1" applyAlignment="1">
      <alignment horizontal="center"/>
    </xf>
    <xf numFmtId="165" fontId="6" fillId="0" borderId="0" xfId="2" applyNumberFormat="1" applyFont="1" applyAlignment="1">
      <alignment horizontal="center"/>
    </xf>
    <xf numFmtId="43" fontId="0" fillId="0" borderId="0" xfId="0" applyNumberFormat="1"/>
    <xf numFmtId="165" fontId="0" fillId="0" borderId="0" xfId="0" applyNumberFormat="1"/>
    <xf numFmtId="0" fontId="10" fillId="0" borderId="0" xfId="0" applyFont="1" applyAlignment="1">
      <alignment vertical="center"/>
    </xf>
    <xf numFmtId="165" fontId="0" fillId="0" borderId="0" xfId="2" applyNumberFormat="1" applyFont="1" applyFill="1" applyAlignment="1">
      <alignment horizontal="center"/>
    </xf>
    <xf numFmtId="0" fontId="0" fillId="0" borderId="0" xfId="0" quotePrefix="1"/>
    <xf numFmtId="0" fontId="3" fillId="0" borderId="0" xfId="0" applyFont="1" applyFill="1" applyAlignment="1">
      <alignment horizontal="center" vertical="top" wrapText="1"/>
    </xf>
    <xf numFmtId="0" fontId="8" fillId="0" borderId="0" xfId="0" applyFont="1" applyFill="1" applyAlignment="1">
      <alignment horizontal="center" vertical="top" wrapText="1"/>
    </xf>
    <xf numFmtId="165" fontId="3" fillId="0" borderId="0" xfId="2" applyNumberFormat="1" applyFont="1" applyFill="1" applyAlignment="1">
      <alignment horizontal="center" vertical="top" wrapText="1"/>
    </xf>
    <xf numFmtId="9" fontId="3" fillId="0" borderId="0" xfId="0" applyNumberFormat="1" applyFont="1" applyFill="1" applyAlignment="1">
      <alignment vertical="top" wrapText="1"/>
    </xf>
    <xf numFmtId="166" fontId="3" fillId="0" borderId="0" xfId="1" applyNumberFormat="1" applyFont="1" applyFill="1" applyAlignment="1">
      <alignment horizontal="center" vertical="top" wrapText="1"/>
    </xf>
    <xf numFmtId="0" fontId="3" fillId="0" borderId="0" xfId="0" applyFont="1" applyFill="1" applyAlignment="1">
      <alignment vertical="top" wrapText="1"/>
    </xf>
    <xf numFmtId="0" fontId="3" fillId="0" borderId="0" xfId="0" applyFont="1" applyAlignment="1">
      <alignment vertical="top" wrapText="1"/>
    </xf>
    <xf numFmtId="164" fontId="3" fillId="0" borderId="0" xfId="1" applyNumberFormat="1" applyFont="1" applyFill="1" applyAlignment="1">
      <alignment vertical="top" wrapText="1"/>
    </xf>
    <xf numFmtId="164" fontId="7" fillId="0" borderId="0" xfId="1" applyNumberFormat="1" applyFont="1" applyFill="1" applyAlignment="1">
      <alignment vertical="top" wrapText="1"/>
    </xf>
    <xf numFmtId="164" fontId="6" fillId="0" borderId="0" xfId="1" applyNumberFormat="1" applyFont="1" applyFill="1" applyAlignment="1">
      <alignment vertical="top" wrapText="1"/>
    </xf>
    <xf numFmtId="165" fontId="1" fillId="0" borderId="0" xfId="2" applyNumberFormat="1" applyFont="1"/>
    <xf numFmtId="0" fontId="4" fillId="0" borderId="0" xfId="0" applyFont="1" applyFill="1"/>
    <xf numFmtId="0" fontId="3" fillId="6" borderId="1" xfId="0" applyFont="1" applyFill="1" applyBorder="1" applyAlignment="1">
      <alignment horizontal="center"/>
    </xf>
    <xf numFmtId="0" fontId="0" fillId="3" borderId="0" xfId="0" quotePrefix="1" applyFill="1"/>
    <xf numFmtId="171" fontId="0" fillId="3" borderId="0" xfId="0" applyNumberFormat="1" applyFill="1"/>
    <xf numFmtId="165" fontId="0" fillId="3" borderId="0" xfId="0" applyNumberFormat="1" applyFill="1"/>
    <xf numFmtId="165" fontId="6" fillId="3" borderId="0" xfId="0" applyNumberFormat="1" applyFont="1" applyFill="1" applyAlignment="1">
      <alignment horizontal="center" vertical="top" wrapText="1"/>
    </xf>
    <xf numFmtId="167" fontId="0" fillId="0" borderId="0" xfId="1" applyNumberFormat="1" applyFont="1" applyFill="1"/>
    <xf numFmtId="172" fontId="0" fillId="0" borderId="0" xfId="1" applyNumberFormat="1" applyFont="1" applyFill="1"/>
    <xf numFmtId="43" fontId="0" fillId="0" borderId="0" xfId="1" applyFont="1" applyFill="1"/>
    <xf numFmtId="10" fontId="0" fillId="0" borderId="0" xfId="2" applyNumberFormat="1" applyFont="1"/>
    <xf numFmtId="0" fontId="0" fillId="0" borderId="0" xfId="0" applyFill="1"/>
    <xf numFmtId="173" fontId="0" fillId="0" borderId="0" xfId="0" applyNumberFormat="1" applyAlignment="1">
      <alignment horizontal="center"/>
    </xf>
    <xf numFmtId="9" fontId="0" fillId="0" borderId="0" xfId="0" applyNumberFormat="1"/>
    <xf numFmtId="174" fontId="0" fillId="0" borderId="0" xfId="0" applyNumberFormat="1"/>
    <xf numFmtId="175" fontId="0" fillId="0" borderId="0" xfId="0" applyNumberFormat="1"/>
    <xf numFmtId="9" fontId="0" fillId="0" borderId="0" xfId="2" applyFont="1" applyAlignment="1">
      <alignment horizontal="center"/>
    </xf>
    <xf numFmtId="0" fontId="0" fillId="0" borderId="0" xfId="0" applyAlignment="1">
      <alignment horizontal="center"/>
    </xf>
    <xf numFmtId="170" fontId="0" fillId="0" borderId="0" xfId="1" applyNumberFormat="1" applyFont="1" applyAlignment="1">
      <alignment horizontal="center"/>
    </xf>
    <xf numFmtId="37" fontId="0" fillId="0" borderId="0" xfId="1" applyNumberFormat="1" applyFont="1" applyAlignment="1">
      <alignment horizontal="center"/>
    </xf>
    <xf numFmtId="0" fontId="3" fillId="0" borderId="0" xfId="0" applyFont="1" applyAlignment="1">
      <alignment horizontal="center"/>
    </xf>
    <xf numFmtId="174" fontId="0" fillId="0" borderId="0" xfId="0" applyNumberFormat="1" applyAlignment="1">
      <alignment horizontal="center"/>
    </xf>
    <xf numFmtId="164" fontId="6" fillId="0" borderId="0" xfId="1" applyNumberFormat="1" applyFont="1" applyFill="1" applyAlignment="1">
      <alignment horizontal="center"/>
    </xf>
    <xf numFmtId="9" fontId="6" fillId="0" borderId="0" xfId="2" applyFont="1" applyFill="1" applyAlignment="1">
      <alignment horizontal="center"/>
    </xf>
    <xf numFmtId="9" fontId="4" fillId="0" borderId="0" xfId="2" applyFont="1" applyFill="1"/>
    <xf numFmtId="43" fontId="0" fillId="0" borderId="0" xfId="1" applyFont="1"/>
    <xf numFmtId="164" fontId="0" fillId="7" borderId="0" xfId="1" applyNumberFormat="1" applyFont="1" applyFill="1" applyAlignment="1">
      <alignment horizontal="center"/>
    </xf>
    <xf numFmtId="0" fontId="0" fillId="8" borderId="0" xfId="0" applyFill="1" applyAlignment="1">
      <alignment horizontal="center"/>
    </xf>
    <xf numFmtId="0" fontId="0" fillId="5" borderId="0" xfId="0" applyFill="1" applyAlignment="1">
      <alignment horizontal="center"/>
    </xf>
    <xf numFmtId="0" fontId="0" fillId="9" borderId="0" xfId="0" applyFill="1" applyAlignment="1">
      <alignment horizontal="center"/>
    </xf>
    <xf numFmtId="0" fontId="0" fillId="4" borderId="0" xfId="0" applyFont="1" applyFill="1" applyAlignment="1">
      <alignment horizontal="center"/>
    </xf>
    <xf numFmtId="0" fontId="0" fillId="10" borderId="0" xfId="0" applyFill="1"/>
    <xf numFmtId="1" fontId="0" fillId="10" borderId="0" xfId="0" applyNumberFormat="1" applyFill="1"/>
    <xf numFmtId="0" fontId="2" fillId="10" borderId="0" xfId="0" applyFont="1" applyFill="1"/>
    <xf numFmtId="0" fontId="0" fillId="10" borderId="0" xfId="0" applyFill="1" applyAlignment="1">
      <alignment wrapText="1"/>
    </xf>
    <xf numFmtId="0" fontId="9" fillId="10" borderId="0" xfId="0" applyFont="1" applyFill="1"/>
    <xf numFmtId="164" fontId="0" fillId="10" borderId="0" xfId="1" applyNumberFormat="1" applyFont="1" applyFill="1"/>
    <xf numFmtId="164" fontId="2" fillId="10" borderId="0" xfId="1" applyNumberFormat="1" applyFont="1" applyFill="1"/>
    <xf numFmtId="41" fontId="0" fillId="10" borderId="0" xfId="0" applyNumberFormat="1" applyFill="1"/>
    <xf numFmtId="10" fontId="0" fillId="10" borderId="0" xfId="0" applyNumberFormat="1" applyFill="1"/>
    <xf numFmtId="171" fontId="0" fillId="10" borderId="0" xfId="0" applyNumberFormat="1" applyFill="1"/>
    <xf numFmtId="165" fontId="0" fillId="10" borderId="0" xfId="0" applyNumberFormat="1" applyFill="1"/>
    <xf numFmtId="0" fontId="0" fillId="10" borderId="0" xfId="0" applyFont="1" applyFill="1" applyAlignment="1">
      <alignment horizontal="center"/>
    </xf>
    <xf numFmtId="0" fontId="0" fillId="10" borderId="0" xfId="0" applyFont="1" applyFill="1"/>
    <xf numFmtId="165" fontId="0" fillId="10" borderId="0" xfId="2" applyNumberFormat="1" applyFont="1" applyFill="1"/>
    <xf numFmtId="166" fontId="0" fillId="10" borderId="0" xfId="1" applyNumberFormat="1" applyFont="1" applyFill="1"/>
    <xf numFmtId="43" fontId="0" fillId="10" borderId="0" xfId="0" applyNumberFormat="1" applyFill="1"/>
    <xf numFmtId="165" fontId="0" fillId="10" borderId="0" xfId="2" applyNumberFormat="1" applyFont="1" applyFill="1" applyAlignment="1">
      <alignment horizontal="center"/>
    </xf>
    <xf numFmtId="172" fontId="0" fillId="10" borderId="0" xfId="1" applyNumberFormat="1" applyFont="1" applyFill="1"/>
    <xf numFmtId="167" fontId="0" fillId="10" borderId="0" xfId="1" applyNumberFormat="1" applyFont="1" applyFill="1"/>
    <xf numFmtId="9" fontId="6" fillId="2" borderId="0" xfId="2" applyNumberFormat="1" applyFont="1" applyFill="1" applyAlignment="1">
      <alignment horizontal="center"/>
    </xf>
    <xf numFmtId="0" fontId="0" fillId="0" borderId="13" xfId="0" applyBorder="1" applyAlignment="1">
      <alignment horizontal="center"/>
    </xf>
    <xf numFmtId="0" fontId="0" fillId="0" borderId="13" xfId="0"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wrapText="1"/>
    </xf>
    <xf numFmtId="1" fontId="0" fillId="0" borderId="1" xfId="0" applyNumberFormat="1" applyBorder="1" applyAlignment="1">
      <alignment horizontal="center"/>
    </xf>
    <xf numFmtId="1" fontId="0" fillId="0" borderId="0" xfId="1" applyNumberFormat="1" applyFont="1" applyBorder="1" applyAlignment="1">
      <alignment horizontal="center"/>
    </xf>
    <xf numFmtId="164" fontId="0" fillId="0" borderId="0" xfId="1" applyNumberFormat="1"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0" fillId="0" borderId="13" xfId="0" applyBorder="1" applyAlignment="1">
      <alignment horizontal="center"/>
    </xf>
    <xf numFmtId="0" fontId="0" fillId="0" borderId="0" xfId="0" applyAlignment="1">
      <alignment vertical="center"/>
    </xf>
    <xf numFmtId="0" fontId="6" fillId="0" borderId="0" xfId="0" applyFont="1"/>
    <xf numFmtId="164" fontId="3" fillId="0" borderId="0" xfId="1" applyNumberFormat="1" applyFont="1" applyAlignment="1">
      <alignment horizontal="center"/>
    </xf>
    <xf numFmtId="0" fontId="11" fillId="0" borderId="0" xfId="0" applyFont="1"/>
    <xf numFmtId="0" fontId="6" fillId="0" borderId="0" xfId="0" applyFont="1" applyAlignment="1">
      <alignment horizontal="left"/>
    </xf>
    <xf numFmtId="3" fontId="0" fillId="2" borderId="1" xfId="1" applyNumberFormat="1" applyFont="1" applyFill="1" applyBorder="1" applyAlignment="1">
      <alignment horizontal="center"/>
    </xf>
    <xf numFmtId="176" fontId="0" fillId="2" borderId="1" xfId="0" applyNumberFormat="1" applyFill="1" applyBorder="1" applyAlignment="1">
      <alignment horizontal="center"/>
    </xf>
    <xf numFmtId="9" fontId="0" fillId="0" borderId="0" xfId="2" applyFont="1" applyBorder="1" applyAlignment="1">
      <alignment horizontal="center"/>
    </xf>
    <xf numFmtId="3" fontId="0" fillId="0" borderId="0" xfId="0" applyNumberFormat="1"/>
    <xf numFmtId="0" fontId="6" fillId="0" borderId="0" xfId="0" applyFont="1" applyFill="1" applyAlignment="1">
      <alignment horizontal="left"/>
    </xf>
    <xf numFmtId="0" fontId="6" fillId="0" borderId="1" xfId="0" applyFont="1" applyBorder="1" applyAlignment="1">
      <alignment horizontal="left"/>
    </xf>
    <xf numFmtId="165" fontId="0" fillId="0" borderId="1" xfId="2" applyNumberFormat="1" applyFont="1" applyBorder="1" applyAlignment="1">
      <alignment horizontal="center"/>
    </xf>
    <xf numFmtId="165" fontId="3" fillId="0" borderId="1" xfId="2" applyNumberFormat="1" applyFont="1" applyBorder="1" applyAlignment="1">
      <alignment horizontal="center" vertical="top" wrapText="1"/>
    </xf>
    <xf numFmtId="165" fontId="0" fillId="2" borderId="1" xfId="2" applyNumberFormat="1" applyFont="1" applyFill="1" applyBorder="1" applyAlignment="1">
      <alignment horizontal="center"/>
    </xf>
    <xf numFmtId="166" fontId="0" fillId="2" borderId="1" xfId="0" applyNumberFormat="1" applyFill="1" applyBorder="1" applyAlignment="1">
      <alignment horizontal="center"/>
    </xf>
    <xf numFmtId="164" fontId="8" fillId="0" borderId="0" xfId="1" applyNumberFormat="1" applyFont="1" applyAlignment="1">
      <alignment horizontal="center" vertical="top" wrapText="1"/>
    </xf>
    <xf numFmtId="167" fontId="8" fillId="0" borderId="0" xfId="1" applyNumberFormat="1" applyFont="1" applyAlignment="1">
      <alignment horizontal="center" vertical="top" wrapText="1"/>
    </xf>
    <xf numFmtId="0" fontId="3" fillId="11" borderId="1" xfId="0" applyFont="1" applyFill="1" applyBorder="1" applyAlignment="1">
      <alignment horizontal="center"/>
    </xf>
    <xf numFmtId="0" fontId="7" fillId="0" borderId="0" xfId="0" applyFont="1" applyFill="1" applyAlignment="1">
      <alignment horizontal="left"/>
    </xf>
    <xf numFmtId="9" fontId="3" fillId="6" borderId="1" xfId="2" applyFont="1" applyFill="1" applyBorder="1" applyAlignment="1">
      <alignment horizontal="center"/>
    </xf>
    <xf numFmtId="9" fontId="3" fillId="2" borderId="1" xfId="2" applyFont="1" applyFill="1" applyBorder="1" applyAlignment="1">
      <alignment horizontal="center"/>
    </xf>
    <xf numFmtId="9" fontId="3" fillId="11" borderId="1" xfId="2" applyFont="1" applyFill="1" applyBorder="1" applyAlignment="1">
      <alignment horizontal="center"/>
    </xf>
    <xf numFmtId="9" fontId="3" fillId="4" borderId="1" xfId="2" applyFont="1" applyFill="1" applyBorder="1" applyAlignment="1">
      <alignment horizontal="center"/>
    </xf>
    <xf numFmtId="43" fontId="3" fillId="0" borderId="2" xfId="1" applyFont="1" applyBorder="1" applyAlignment="1">
      <alignment horizontal="center"/>
    </xf>
    <xf numFmtId="43" fontId="3" fillId="0" borderId="11" xfId="1" applyFont="1" applyBorder="1" applyAlignment="1">
      <alignment horizontal="center"/>
    </xf>
    <xf numFmtId="43" fontId="3" fillId="0" borderId="3" xfId="1" applyFont="1" applyBorder="1" applyAlignment="1">
      <alignment horizontal="center"/>
    </xf>
    <xf numFmtId="165" fontId="3" fillId="0" borderId="2" xfId="2" applyNumberFormat="1" applyFont="1" applyBorder="1" applyAlignment="1">
      <alignment horizontal="center"/>
    </xf>
    <xf numFmtId="165" fontId="3" fillId="0" borderId="3" xfId="2" applyNumberFormat="1" applyFont="1" applyBorder="1" applyAlignment="1">
      <alignment horizontal="center"/>
    </xf>
    <xf numFmtId="9" fontId="3" fillId="0" borderId="2" xfId="2" applyFont="1" applyBorder="1" applyAlignment="1">
      <alignment horizontal="center"/>
    </xf>
    <xf numFmtId="9" fontId="3" fillId="0" borderId="3" xfId="2"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wrapText="1"/>
    </xf>
    <xf numFmtId="164" fontId="0" fillId="0" borderId="0" xfId="1" applyNumberFormat="1" applyFont="1" applyAlignment="1">
      <alignment horizontal="center"/>
    </xf>
    <xf numFmtId="174" fontId="0" fillId="0" borderId="0" xfId="0" applyNumberFormat="1" applyAlignment="1">
      <alignment horizontal="center"/>
    </xf>
    <xf numFmtId="0" fontId="0" fillId="0" borderId="0" xfId="0" applyAlignment="1">
      <alignment horizontal="center"/>
    </xf>
    <xf numFmtId="37" fontId="0" fillId="0" borderId="0" xfId="1" applyNumberFormat="1" applyFont="1" applyAlignment="1">
      <alignment horizontal="center"/>
    </xf>
    <xf numFmtId="0" fontId="3" fillId="0" borderId="0" xfId="0" applyFont="1" applyAlignment="1">
      <alignment horizontal="center"/>
    </xf>
    <xf numFmtId="170" fontId="0" fillId="0" borderId="0" xfId="1" applyNumberFormat="1" applyFont="1" applyAlignment="1">
      <alignment horizontal="center"/>
    </xf>
    <xf numFmtId="37" fontId="0" fillId="0" borderId="0" xfId="0" applyNumberFormat="1" applyAlignment="1">
      <alignment horizontal="center"/>
    </xf>
    <xf numFmtId="165" fontId="0" fillId="0" borderId="0" xfId="2" applyNumberFormat="1" applyFont="1" applyAlignment="1">
      <alignment horizontal="center"/>
    </xf>
    <xf numFmtId="0" fontId="3" fillId="10" borderId="0" xfId="0" applyFont="1" applyFill="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0" fillId="0" borderId="0" xfId="0" applyAlignment="1">
      <alignment horizontal="left" wrapText="1"/>
    </xf>
  </cellXfs>
  <cellStyles count="3">
    <cellStyle name="Comma" xfId="1" builtinId="3"/>
    <cellStyle name="Normal" xfId="0" builtinId="0"/>
    <cellStyle name="Percent" xfId="2" builtinId="5"/>
  </cellStyles>
  <dxfs count="167">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auto="1"/>
      </font>
      <fill>
        <patternFill>
          <bgColor rgb="FFFFFF00"/>
        </patternFill>
      </fill>
    </dxf>
    <dxf>
      <font>
        <color auto="1"/>
      </font>
      <fill>
        <patternFill>
          <bgColor rgb="FFFF0000"/>
        </patternFill>
      </fill>
    </dxf>
    <dxf>
      <font>
        <color auto="1"/>
      </font>
      <fill>
        <patternFill>
          <bgColor rgb="FFFFFF00"/>
        </patternFill>
      </fill>
    </dxf>
    <dxf>
      <font>
        <color auto="1"/>
      </font>
      <fill>
        <patternFill>
          <bgColor rgb="FFFF0000"/>
        </patternFill>
      </fill>
    </dxf>
    <dxf>
      <font>
        <color auto="1"/>
      </font>
      <fill>
        <patternFill>
          <bgColor theme="4" tint="0.79998168889431442"/>
        </patternFill>
      </fill>
    </dxf>
    <dxf>
      <font>
        <color auto="1"/>
      </font>
      <fill>
        <patternFill>
          <bgColor theme="9"/>
        </patternFill>
      </fill>
    </dxf>
    <dxf>
      <font>
        <color auto="1"/>
      </font>
      <fill>
        <patternFill>
          <bgColor theme="4" tint="0.79998168889431442"/>
        </patternFill>
      </fill>
    </dxf>
    <dxf>
      <font>
        <color auto="1"/>
      </font>
      <fill>
        <patternFill>
          <bgColor theme="9"/>
        </patternFill>
      </fill>
    </dxf>
    <dxf>
      <font>
        <color auto="1"/>
      </font>
      <fill>
        <patternFill>
          <bgColor rgb="FFFF0000"/>
        </patternFill>
      </fill>
    </dxf>
    <dxf>
      <font>
        <color auto="1"/>
      </font>
      <fill>
        <patternFill>
          <bgColor rgb="FFFFFF00"/>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auto="1"/>
      </font>
      <fill>
        <patternFill>
          <bgColor rgb="FFFFFF00"/>
        </patternFill>
      </fill>
    </dxf>
    <dxf>
      <font>
        <color theme="0"/>
      </font>
      <fill>
        <patternFill>
          <bgColor rgb="FF00B050"/>
        </patternFill>
      </fill>
    </dxf>
    <dxf>
      <font>
        <color theme="1"/>
      </font>
      <fill>
        <patternFill>
          <bgColor rgb="FFFF0000"/>
        </patternFill>
      </fill>
    </dxf>
    <dxf>
      <font>
        <color theme="1"/>
      </font>
      <fill>
        <patternFill>
          <bgColor theme="8" tint="0.79998168889431442"/>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'Cell Analysis'!$L$3</c:f>
              <c:strCache>
                <c:ptCount val="1"/>
                <c:pt idx="0">
                  <c:v>Norm Dist</c:v>
                </c:pt>
              </c:strCache>
            </c:strRef>
          </c:tx>
          <c:spPr>
            <a:ln w="3175" cap="rnd">
              <a:solidFill>
                <a:schemeClr val="tx1"/>
              </a:solidFill>
              <a:prstDash val="sysDot"/>
              <a:round/>
            </a:ln>
            <a:effectLst/>
          </c:spPr>
          <c:marker>
            <c:symbol val="circle"/>
            <c:size val="5"/>
            <c:spPr>
              <a:solidFill>
                <a:schemeClr val="accent1"/>
              </a:solidFill>
              <a:ln w="3175">
                <a:solidFill>
                  <a:schemeClr val="accent1"/>
                </a:solidFill>
                <a:prstDash val="sysDot"/>
              </a:ln>
              <a:effectLst/>
            </c:spPr>
          </c:marker>
          <c:xVal>
            <c:numRef>
              <c:f>'Cell Analysis'!$K$4:$K$2104</c:f>
              <c:numCache>
                <c:formatCode>0.00%</c:formatCode>
                <c:ptCount val="2101"/>
                <c:pt idx="0">
                  <c:v>0.1837209238704961</c:v>
                </c:pt>
                <c:pt idx="1">
                  <c:v>0.1842475182066059</c:v>
                </c:pt>
                <c:pt idx="2">
                  <c:v>0.18477411254271559</c:v>
                </c:pt>
                <c:pt idx="3">
                  <c:v>0.18530070687882538</c:v>
                </c:pt>
                <c:pt idx="4">
                  <c:v>0.18582730121493507</c:v>
                </c:pt>
                <c:pt idx="5">
                  <c:v>0.18635389555104487</c:v>
                </c:pt>
                <c:pt idx="6">
                  <c:v>0.18688048988715467</c:v>
                </c:pt>
                <c:pt idx="7">
                  <c:v>0.18740708422326435</c:v>
                </c:pt>
                <c:pt idx="8">
                  <c:v>0.18793367855937415</c:v>
                </c:pt>
                <c:pt idx="9">
                  <c:v>0.18846027289548384</c:v>
                </c:pt>
                <c:pt idx="10">
                  <c:v>0.18898686723159364</c:v>
                </c:pt>
                <c:pt idx="11">
                  <c:v>0.18951346156770332</c:v>
                </c:pt>
                <c:pt idx="12">
                  <c:v>0.19004005590381312</c:v>
                </c:pt>
                <c:pt idx="13">
                  <c:v>0.19056665023992292</c:v>
                </c:pt>
                <c:pt idx="14">
                  <c:v>0.19109324457603261</c:v>
                </c:pt>
                <c:pt idx="15">
                  <c:v>0.1916198389121424</c:v>
                </c:pt>
                <c:pt idx="16">
                  <c:v>0.19214643324825209</c:v>
                </c:pt>
                <c:pt idx="17">
                  <c:v>0.19267302758436189</c:v>
                </c:pt>
                <c:pt idx="18">
                  <c:v>0.19319962192047169</c:v>
                </c:pt>
                <c:pt idx="19">
                  <c:v>0.19372621625658137</c:v>
                </c:pt>
                <c:pt idx="20">
                  <c:v>0.19425281059269117</c:v>
                </c:pt>
                <c:pt idx="21">
                  <c:v>0.19477940492880086</c:v>
                </c:pt>
                <c:pt idx="22">
                  <c:v>0.19530599926491066</c:v>
                </c:pt>
                <c:pt idx="23">
                  <c:v>0.19583259360102045</c:v>
                </c:pt>
                <c:pt idx="24">
                  <c:v>0.19635918793713014</c:v>
                </c:pt>
                <c:pt idx="25">
                  <c:v>0.19688578227323994</c:v>
                </c:pt>
                <c:pt idx="26">
                  <c:v>0.19741237660934963</c:v>
                </c:pt>
                <c:pt idx="27">
                  <c:v>0.19793897094545942</c:v>
                </c:pt>
                <c:pt idx="28">
                  <c:v>0.19846556528156911</c:v>
                </c:pt>
                <c:pt idx="29">
                  <c:v>0.19899215961767891</c:v>
                </c:pt>
                <c:pt idx="30">
                  <c:v>0.19951875395378871</c:v>
                </c:pt>
                <c:pt idx="31">
                  <c:v>0.20004534828989839</c:v>
                </c:pt>
                <c:pt idx="32">
                  <c:v>0.20057194262600819</c:v>
                </c:pt>
                <c:pt idx="33">
                  <c:v>0.20109853696211788</c:v>
                </c:pt>
                <c:pt idx="34">
                  <c:v>0.20162513129822768</c:v>
                </c:pt>
                <c:pt idx="35">
                  <c:v>0.20215172563433748</c:v>
                </c:pt>
                <c:pt idx="36">
                  <c:v>0.20267831997044716</c:v>
                </c:pt>
                <c:pt idx="37">
                  <c:v>0.20320491430655696</c:v>
                </c:pt>
                <c:pt idx="38">
                  <c:v>0.20373150864266665</c:v>
                </c:pt>
                <c:pt idx="39">
                  <c:v>0.20425810297877645</c:v>
                </c:pt>
                <c:pt idx="40">
                  <c:v>0.20478469731488624</c:v>
                </c:pt>
                <c:pt idx="41">
                  <c:v>0.20531129165099593</c:v>
                </c:pt>
                <c:pt idx="42">
                  <c:v>0.20583788598710573</c:v>
                </c:pt>
                <c:pt idx="43">
                  <c:v>0.20636448032321542</c:v>
                </c:pt>
                <c:pt idx="44">
                  <c:v>0.20689107465932521</c:v>
                </c:pt>
                <c:pt idx="45">
                  <c:v>0.20741766899543501</c:v>
                </c:pt>
                <c:pt idx="46">
                  <c:v>0.2079442633315447</c:v>
                </c:pt>
                <c:pt idx="47">
                  <c:v>0.2084708576676545</c:v>
                </c:pt>
                <c:pt idx="48">
                  <c:v>0.20899745200376418</c:v>
                </c:pt>
                <c:pt idx="49">
                  <c:v>0.20952404633987398</c:v>
                </c:pt>
                <c:pt idx="50">
                  <c:v>0.21005064067598367</c:v>
                </c:pt>
                <c:pt idx="51">
                  <c:v>0.21057723501209347</c:v>
                </c:pt>
                <c:pt idx="52">
                  <c:v>0.21110382934820326</c:v>
                </c:pt>
                <c:pt idx="53">
                  <c:v>0.21163042368431295</c:v>
                </c:pt>
                <c:pt idx="54">
                  <c:v>0.21215701802042275</c:v>
                </c:pt>
                <c:pt idx="55">
                  <c:v>0.21268361235653244</c:v>
                </c:pt>
                <c:pt idx="56">
                  <c:v>0.21321020669264223</c:v>
                </c:pt>
                <c:pt idx="57">
                  <c:v>0.21373680102875203</c:v>
                </c:pt>
                <c:pt idx="58">
                  <c:v>0.21426339536486172</c:v>
                </c:pt>
                <c:pt idx="59">
                  <c:v>0.21478998970097152</c:v>
                </c:pt>
                <c:pt idx="60">
                  <c:v>0.2153165840370812</c:v>
                </c:pt>
                <c:pt idx="61">
                  <c:v>0.215843178373191</c:v>
                </c:pt>
                <c:pt idx="62">
                  <c:v>0.2163697727093008</c:v>
                </c:pt>
                <c:pt idx="63">
                  <c:v>0.21689636704541049</c:v>
                </c:pt>
                <c:pt idx="64">
                  <c:v>0.21742296138152029</c:v>
                </c:pt>
                <c:pt idx="65">
                  <c:v>0.21794955571762997</c:v>
                </c:pt>
                <c:pt idx="66">
                  <c:v>0.21847615005373977</c:v>
                </c:pt>
                <c:pt idx="67">
                  <c:v>0.21900274438984946</c:v>
                </c:pt>
                <c:pt idx="68">
                  <c:v>0.21952933872595926</c:v>
                </c:pt>
                <c:pt idx="69">
                  <c:v>0.22005593306206905</c:v>
                </c:pt>
                <c:pt idx="70">
                  <c:v>0.22058252739817874</c:v>
                </c:pt>
                <c:pt idx="71">
                  <c:v>0.22110912173428854</c:v>
                </c:pt>
                <c:pt idx="72">
                  <c:v>0.22163571607039823</c:v>
                </c:pt>
                <c:pt idx="73">
                  <c:v>0.22216231040650802</c:v>
                </c:pt>
                <c:pt idx="74">
                  <c:v>0.22268890474261782</c:v>
                </c:pt>
                <c:pt idx="75">
                  <c:v>0.22321549907872751</c:v>
                </c:pt>
                <c:pt idx="76">
                  <c:v>0.22374209341483731</c:v>
                </c:pt>
                <c:pt idx="77">
                  <c:v>0.22426868775094699</c:v>
                </c:pt>
                <c:pt idx="78">
                  <c:v>0.22479528208705679</c:v>
                </c:pt>
                <c:pt idx="79">
                  <c:v>0.22532187642316659</c:v>
                </c:pt>
                <c:pt idx="80">
                  <c:v>0.22584847075927628</c:v>
                </c:pt>
                <c:pt idx="81">
                  <c:v>0.22637506509538607</c:v>
                </c:pt>
                <c:pt idx="82">
                  <c:v>0.22690165943149576</c:v>
                </c:pt>
                <c:pt idx="83">
                  <c:v>0.22742825376760556</c:v>
                </c:pt>
                <c:pt idx="84">
                  <c:v>0.22795484810371525</c:v>
                </c:pt>
                <c:pt idx="85">
                  <c:v>0.22848144243982504</c:v>
                </c:pt>
                <c:pt idx="86">
                  <c:v>0.22900803677593484</c:v>
                </c:pt>
                <c:pt idx="87">
                  <c:v>0.22953463111204453</c:v>
                </c:pt>
                <c:pt idx="88">
                  <c:v>0.23006122544815433</c:v>
                </c:pt>
                <c:pt idx="89">
                  <c:v>0.23058781978426401</c:v>
                </c:pt>
                <c:pt idx="90">
                  <c:v>0.23111441412037381</c:v>
                </c:pt>
                <c:pt idx="91">
                  <c:v>0.23164100845648361</c:v>
                </c:pt>
                <c:pt idx="92">
                  <c:v>0.2321676027925933</c:v>
                </c:pt>
                <c:pt idx="93">
                  <c:v>0.2326941971287031</c:v>
                </c:pt>
                <c:pt idx="94">
                  <c:v>0.23322079146481278</c:v>
                </c:pt>
                <c:pt idx="95">
                  <c:v>0.23374738580092258</c:v>
                </c:pt>
                <c:pt idx="96">
                  <c:v>0.23427398013703238</c:v>
                </c:pt>
                <c:pt idx="97">
                  <c:v>0.23480057447314207</c:v>
                </c:pt>
                <c:pt idx="98">
                  <c:v>0.23532716880925186</c:v>
                </c:pt>
                <c:pt idx="99">
                  <c:v>0.23585376314536155</c:v>
                </c:pt>
                <c:pt idx="100">
                  <c:v>0.23638035748147135</c:v>
                </c:pt>
                <c:pt idx="101">
                  <c:v>0.23690695181758104</c:v>
                </c:pt>
                <c:pt idx="102">
                  <c:v>0.23743354615369083</c:v>
                </c:pt>
                <c:pt idx="103">
                  <c:v>0.23796014048980063</c:v>
                </c:pt>
                <c:pt idx="104">
                  <c:v>0.23848673482591032</c:v>
                </c:pt>
                <c:pt idx="105">
                  <c:v>0.23901332916202012</c:v>
                </c:pt>
                <c:pt idx="106">
                  <c:v>0.2395399234981298</c:v>
                </c:pt>
                <c:pt idx="107">
                  <c:v>0.2400665178342396</c:v>
                </c:pt>
                <c:pt idx="108">
                  <c:v>0.2405931121703494</c:v>
                </c:pt>
                <c:pt idx="109">
                  <c:v>0.24111970650645909</c:v>
                </c:pt>
                <c:pt idx="110">
                  <c:v>0.24164630084256888</c:v>
                </c:pt>
                <c:pt idx="111">
                  <c:v>0.24217289517867857</c:v>
                </c:pt>
                <c:pt idx="112">
                  <c:v>0.24269948951478837</c:v>
                </c:pt>
                <c:pt idx="113">
                  <c:v>0.24322608385089817</c:v>
                </c:pt>
                <c:pt idx="114">
                  <c:v>0.24375267818700785</c:v>
                </c:pt>
                <c:pt idx="115">
                  <c:v>0.24427927252311765</c:v>
                </c:pt>
                <c:pt idx="116">
                  <c:v>0.24480586685922734</c:v>
                </c:pt>
                <c:pt idx="117">
                  <c:v>0.24533246119533714</c:v>
                </c:pt>
                <c:pt idx="118">
                  <c:v>0.24585905553144682</c:v>
                </c:pt>
                <c:pt idx="119">
                  <c:v>0.24638564986755662</c:v>
                </c:pt>
                <c:pt idx="120">
                  <c:v>0.24691224420366642</c:v>
                </c:pt>
                <c:pt idx="121">
                  <c:v>0.24743883853977611</c:v>
                </c:pt>
                <c:pt idx="122">
                  <c:v>0.2479654328758859</c:v>
                </c:pt>
                <c:pt idx="123">
                  <c:v>0.24849202721199559</c:v>
                </c:pt>
                <c:pt idx="124">
                  <c:v>0.24901862154810539</c:v>
                </c:pt>
                <c:pt idx="125">
                  <c:v>0.24954521588421519</c:v>
                </c:pt>
                <c:pt idx="126">
                  <c:v>0.25007181022032487</c:v>
                </c:pt>
                <c:pt idx="127">
                  <c:v>0.25059840455643467</c:v>
                </c:pt>
                <c:pt idx="128">
                  <c:v>0.25112499889254436</c:v>
                </c:pt>
                <c:pt idx="129">
                  <c:v>0.25165159322865416</c:v>
                </c:pt>
                <c:pt idx="130">
                  <c:v>0.25217818756476396</c:v>
                </c:pt>
                <c:pt idx="131">
                  <c:v>0.25270478190087364</c:v>
                </c:pt>
                <c:pt idx="132">
                  <c:v>0.25323137623698344</c:v>
                </c:pt>
                <c:pt idx="133">
                  <c:v>0.25375797057309313</c:v>
                </c:pt>
                <c:pt idx="134">
                  <c:v>0.25428456490920293</c:v>
                </c:pt>
                <c:pt idx="135">
                  <c:v>0.25481115924531272</c:v>
                </c:pt>
                <c:pt idx="136">
                  <c:v>0.25533775358142241</c:v>
                </c:pt>
                <c:pt idx="137">
                  <c:v>0.25586434791753221</c:v>
                </c:pt>
                <c:pt idx="138">
                  <c:v>0.2563909422536419</c:v>
                </c:pt>
                <c:pt idx="139">
                  <c:v>0.25691753658975169</c:v>
                </c:pt>
                <c:pt idx="140">
                  <c:v>0.25744413092586138</c:v>
                </c:pt>
                <c:pt idx="141">
                  <c:v>0.25797072526197118</c:v>
                </c:pt>
                <c:pt idx="142">
                  <c:v>0.25849731959808098</c:v>
                </c:pt>
                <c:pt idx="143">
                  <c:v>0.25902391393419066</c:v>
                </c:pt>
                <c:pt idx="144">
                  <c:v>0.25955050827030046</c:v>
                </c:pt>
                <c:pt idx="145">
                  <c:v>0.26007710260641015</c:v>
                </c:pt>
                <c:pt idx="146">
                  <c:v>0.26060369694251995</c:v>
                </c:pt>
                <c:pt idx="147">
                  <c:v>0.26113029127862974</c:v>
                </c:pt>
                <c:pt idx="148">
                  <c:v>0.26165688561473943</c:v>
                </c:pt>
                <c:pt idx="149">
                  <c:v>0.26218347995084923</c:v>
                </c:pt>
                <c:pt idx="150">
                  <c:v>0.26271007428695892</c:v>
                </c:pt>
                <c:pt idx="151">
                  <c:v>0.26323666862306871</c:v>
                </c:pt>
                <c:pt idx="152">
                  <c:v>0.26376326295917851</c:v>
                </c:pt>
                <c:pt idx="153">
                  <c:v>0.2642898572952882</c:v>
                </c:pt>
                <c:pt idx="154">
                  <c:v>0.264816451631398</c:v>
                </c:pt>
                <c:pt idx="155">
                  <c:v>0.26534304596750768</c:v>
                </c:pt>
                <c:pt idx="156">
                  <c:v>0.26586964030361748</c:v>
                </c:pt>
                <c:pt idx="157">
                  <c:v>0.26639623463972717</c:v>
                </c:pt>
                <c:pt idx="158">
                  <c:v>0.26692282897583697</c:v>
                </c:pt>
                <c:pt idx="159">
                  <c:v>0.26744942331194677</c:v>
                </c:pt>
                <c:pt idx="160">
                  <c:v>0.26797601764805645</c:v>
                </c:pt>
                <c:pt idx="161">
                  <c:v>0.26850261198416625</c:v>
                </c:pt>
                <c:pt idx="162">
                  <c:v>0.26902920632027594</c:v>
                </c:pt>
                <c:pt idx="163">
                  <c:v>0.26955580065638574</c:v>
                </c:pt>
                <c:pt idx="164">
                  <c:v>0.27008239499249553</c:v>
                </c:pt>
                <c:pt idx="165">
                  <c:v>0.27060898932860522</c:v>
                </c:pt>
                <c:pt idx="166">
                  <c:v>0.27113558366471502</c:v>
                </c:pt>
                <c:pt idx="167">
                  <c:v>0.27166217800082471</c:v>
                </c:pt>
                <c:pt idx="168">
                  <c:v>0.2721887723369345</c:v>
                </c:pt>
                <c:pt idx="169">
                  <c:v>0.2727153666730443</c:v>
                </c:pt>
                <c:pt idx="170">
                  <c:v>0.27324196100915399</c:v>
                </c:pt>
                <c:pt idx="171">
                  <c:v>0.27376855534526379</c:v>
                </c:pt>
                <c:pt idx="172">
                  <c:v>0.27429514968137347</c:v>
                </c:pt>
                <c:pt idx="173">
                  <c:v>0.27482174401748327</c:v>
                </c:pt>
                <c:pt idx="174">
                  <c:v>0.27534833835359296</c:v>
                </c:pt>
                <c:pt idx="175">
                  <c:v>0.27587493268970276</c:v>
                </c:pt>
                <c:pt idx="176">
                  <c:v>0.27640152702581255</c:v>
                </c:pt>
                <c:pt idx="177">
                  <c:v>0.27692812136192224</c:v>
                </c:pt>
                <c:pt idx="178">
                  <c:v>0.27745471569803204</c:v>
                </c:pt>
                <c:pt idx="179">
                  <c:v>0.27798131003414173</c:v>
                </c:pt>
                <c:pt idx="180">
                  <c:v>0.27850790437025152</c:v>
                </c:pt>
                <c:pt idx="181">
                  <c:v>0.27903449870636132</c:v>
                </c:pt>
                <c:pt idx="182">
                  <c:v>0.27956109304247101</c:v>
                </c:pt>
                <c:pt idx="183">
                  <c:v>0.28008768737858081</c:v>
                </c:pt>
                <c:pt idx="184">
                  <c:v>0.28061428171469049</c:v>
                </c:pt>
                <c:pt idx="185">
                  <c:v>0.28114087605080029</c:v>
                </c:pt>
                <c:pt idx="186">
                  <c:v>0.28166747038691009</c:v>
                </c:pt>
                <c:pt idx="187">
                  <c:v>0.28219406472301978</c:v>
                </c:pt>
                <c:pt idx="188">
                  <c:v>0.28272065905912958</c:v>
                </c:pt>
                <c:pt idx="189">
                  <c:v>0.28324725339523926</c:v>
                </c:pt>
                <c:pt idx="190">
                  <c:v>0.28377384773134906</c:v>
                </c:pt>
                <c:pt idx="191">
                  <c:v>0.28430044206745875</c:v>
                </c:pt>
                <c:pt idx="192">
                  <c:v>0.28482703640356855</c:v>
                </c:pt>
                <c:pt idx="193">
                  <c:v>0.28535363073967834</c:v>
                </c:pt>
                <c:pt idx="194">
                  <c:v>0.28588022507578803</c:v>
                </c:pt>
                <c:pt idx="195">
                  <c:v>0.28640681941189783</c:v>
                </c:pt>
                <c:pt idx="196">
                  <c:v>0.28693341374800752</c:v>
                </c:pt>
                <c:pt idx="197">
                  <c:v>0.28746000808411731</c:v>
                </c:pt>
                <c:pt idx="198">
                  <c:v>0.28798660242022711</c:v>
                </c:pt>
                <c:pt idx="199">
                  <c:v>0.2885131967563368</c:v>
                </c:pt>
                <c:pt idx="200">
                  <c:v>0.2890397910924466</c:v>
                </c:pt>
                <c:pt idx="201">
                  <c:v>0.28956638542855628</c:v>
                </c:pt>
                <c:pt idx="202">
                  <c:v>0.29009297976466608</c:v>
                </c:pt>
                <c:pt idx="203">
                  <c:v>0.29061957410077588</c:v>
                </c:pt>
                <c:pt idx="204">
                  <c:v>0.29114616843688557</c:v>
                </c:pt>
                <c:pt idx="205">
                  <c:v>0.29167276277299536</c:v>
                </c:pt>
                <c:pt idx="206">
                  <c:v>0.29219935710910505</c:v>
                </c:pt>
                <c:pt idx="207">
                  <c:v>0.29272595144521485</c:v>
                </c:pt>
                <c:pt idx="208">
                  <c:v>0.29325254578132454</c:v>
                </c:pt>
                <c:pt idx="209">
                  <c:v>0.29377914011743433</c:v>
                </c:pt>
                <c:pt idx="210">
                  <c:v>0.29430573445354413</c:v>
                </c:pt>
                <c:pt idx="211">
                  <c:v>0.29483232878965382</c:v>
                </c:pt>
                <c:pt idx="212">
                  <c:v>0.29535892312576362</c:v>
                </c:pt>
                <c:pt idx="213">
                  <c:v>0.2958855174618733</c:v>
                </c:pt>
                <c:pt idx="214">
                  <c:v>0.2964121117979831</c:v>
                </c:pt>
                <c:pt idx="215">
                  <c:v>0.2969387061340929</c:v>
                </c:pt>
                <c:pt idx="216">
                  <c:v>0.29746530047020259</c:v>
                </c:pt>
                <c:pt idx="217">
                  <c:v>0.29799189480631239</c:v>
                </c:pt>
                <c:pt idx="218">
                  <c:v>0.29851848914242207</c:v>
                </c:pt>
                <c:pt idx="219">
                  <c:v>0.29904508347853187</c:v>
                </c:pt>
                <c:pt idx="220">
                  <c:v>0.29957167781464167</c:v>
                </c:pt>
                <c:pt idx="221">
                  <c:v>0.30009827215075136</c:v>
                </c:pt>
                <c:pt idx="222">
                  <c:v>0.30062486648686115</c:v>
                </c:pt>
                <c:pt idx="223">
                  <c:v>0.30115146082297084</c:v>
                </c:pt>
                <c:pt idx="224">
                  <c:v>0.30167805515908064</c:v>
                </c:pt>
                <c:pt idx="225">
                  <c:v>0.30220464949519044</c:v>
                </c:pt>
                <c:pt idx="226">
                  <c:v>0.30273124383130012</c:v>
                </c:pt>
                <c:pt idx="227">
                  <c:v>0.30325783816740992</c:v>
                </c:pt>
                <c:pt idx="228">
                  <c:v>0.30378443250351961</c:v>
                </c:pt>
                <c:pt idx="229">
                  <c:v>0.30431102683962941</c:v>
                </c:pt>
                <c:pt idx="230">
                  <c:v>0.30483762117573909</c:v>
                </c:pt>
                <c:pt idx="231">
                  <c:v>0.30536421551184889</c:v>
                </c:pt>
                <c:pt idx="232">
                  <c:v>0.30589080984795869</c:v>
                </c:pt>
                <c:pt idx="233">
                  <c:v>0.30641740418406838</c:v>
                </c:pt>
                <c:pt idx="234">
                  <c:v>0.30694399852017817</c:v>
                </c:pt>
                <c:pt idx="235">
                  <c:v>0.30747059285628786</c:v>
                </c:pt>
                <c:pt idx="236">
                  <c:v>0.30799718719239766</c:v>
                </c:pt>
                <c:pt idx="237">
                  <c:v>0.30852378152850746</c:v>
                </c:pt>
                <c:pt idx="238">
                  <c:v>0.30905037586461714</c:v>
                </c:pt>
                <c:pt idx="239">
                  <c:v>0.30957697020072694</c:v>
                </c:pt>
                <c:pt idx="240">
                  <c:v>0.31010356453683663</c:v>
                </c:pt>
                <c:pt idx="241">
                  <c:v>0.31063015887294643</c:v>
                </c:pt>
                <c:pt idx="242">
                  <c:v>0.31115675320905622</c:v>
                </c:pt>
                <c:pt idx="243">
                  <c:v>0.31168334754516591</c:v>
                </c:pt>
                <c:pt idx="244">
                  <c:v>0.31220994188127571</c:v>
                </c:pt>
                <c:pt idx="245">
                  <c:v>0.3127365362173854</c:v>
                </c:pt>
                <c:pt idx="246">
                  <c:v>0.31326313055349519</c:v>
                </c:pt>
                <c:pt idx="247">
                  <c:v>0.31378972488960488</c:v>
                </c:pt>
                <c:pt idx="248">
                  <c:v>0.31431631922571468</c:v>
                </c:pt>
                <c:pt idx="249">
                  <c:v>0.31484291356182448</c:v>
                </c:pt>
                <c:pt idx="250">
                  <c:v>0.31536950789793416</c:v>
                </c:pt>
                <c:pt idx="251">
                  <c:v>0.31589610223404396</c:v>
                </c:pt>
                <c:pt idx="252">
                  <c:v>0.31642269657015365</c:v>
                </c:pt>
                <c:pt idx="253">
                  <c:v>0.31694929090626345</c:v>
                </c:pt>
                <c:pt idx="254">
                  <c:v>0.31747588524237325</c:v>
                </c:pt>
                <c:pt idx="255">
                  <c:v>0.31800247957848293</c:v>
                </c:pt>
                <c:pt idx="256">
                  <c:v>0.31852907391459273</c:v>
                </c:pt>
                <c:pt idx="257">
                  <c:v>0.31905566825070242</c:v>
                </c:pt>
                <c:pt idx="258">
                  <c:v>0.31958226258681222</c:v>
                </c:pt>
                <c:pt idx="259">
                  <c:v>0.32010885692292201</c:v>
                </c:pt>
                <c:pt idx="260">
                  <c:v>0.3206354512590317</c:v>
                </c:pt>
                <c:pt idx="261">
                  <c:v>0.3211620455951415</c:v>
                </c:pt>
                <c:pt idx="262">
                  <c:v>0.32168863993125119</c:v>
                </c:pt>
                <c:pt idx="263">
                  <c:v>0.32221523426736098</c:v>
                </c:pt>
                <c:pt idx="264">
                  <c:v>0.32274182860347067</c:v>
                </c:pt>
                <c:pt idx="265">
                  <c:v>0.32326842293958047</c:v>
                </c:pt>
                <c:pt idx="266">
                  <c:v>0.32379501727569027</c:v>
                </c:pt>
                <c:pt idx="267">
                  <c:v>0.32432161161179995</c:v>
                </c:pt>
                <c:pt idx="268">
                  <c:v>0.32484820594790975</c:v>
                </c:pt>
                <c:pt idx="269">
                  <c:v>0.32537480028401944</c:v>
                </c:pt>
                <c:pt idx="270">
                  <c:v>0.32590139462012924</c:v>
                </c:pt>
                <c:pt idx="271">
                  <c:v>0.32642798895623903</c:v>
                </c:pt>
                <c:pt idx="272">
                  <c:v>0.32695458329234872</c:v>
                </c:pt>
                <c:pt idx="273">
                  <c:v>0.32748117762845852</c:v>
                </c:pt>
                <c:pt idx="274">
                  <c:v>0.32800777196456821</c:v>
                </c:pt>
                <c:pt idx="275">
                  <c:v>0.328534366300678</c:v>
                </c:pt>
                <c:pt idx="276">
                  <c:v>0.3290609606367878</c:v>
                </c:pt>
                <c:pt idx="277">
                  <c:v>0.32958755497289749</c:v>
                </c:pt>
                <c:pt idx="278">
                  <c:v>0.33011414930900729</c:v>
                </c:pt>
                <c:pt idx="279">
                  <c:v>0.33064074364511697</c:v>
                </c:pt>
                <c:pt idx="280">
                  <c:v>0.33116733798122677</c:v>
                </c:pt>
                <c:pt idx="281">
                  <c:v>0.33169393231733646</c:v>
                </c:pt>
                <c:pt idx="282">
                  <c:v>0.33222052665344626</c:v>
                </c:pt>
                <c:pt idx="283">
                  <c:v>0.33274712098955606</c:v>
                </c:pt>
                <c:pt idx="284">
                  <c:v>0.33327371532566574</c:v>
                </c:pt>
                <c:pt idx="285">
                  <c:v>0.33380030966177554</c:v>
                </c:pt>
                <c:pt idx="286">
                  <c:v>0.33432690399788523</c:v>
                </c:pt>
                <c:pt idx="287">
                  <c:v>0.33485349833399503</c:v>
                </c:pt>
                <c:pt idx="288">
                  <c:v>0.33538009267010482</c:v>
                </c:pt>
                <c:pt idx="289">
                  <c:v>0.33590668700621451</c:v>
                </c:pt>
                <c:pt idx="290">
                  <c:v>0.33643328134232431</c:v>
                </c:pt>
                <c:pt idx="291">
                  <c:v>0.336959875678434</c:v>
                </c:pt>
                <c:pt idx="292">
                  <c:v>0.33748647001454379</c:v>
                </c:pt>
                <c:pt idx="293">
                  <c:v>0.33801306435065359</c:v>
                </c:pt>
                <c:pt idx="294">
                  <c:v>0.33853965868676328</c:v>
                </c:pt>
                <c:pt idx="295">
                  <c:v>0.33906625302287308</c:v>
                </c:pt>
                <c:pt idx="296">
                  <c:v>0.33959284735898276</c:v>
                </c:pt>
                <c:pt idx="297">
                  <c:v>0.34011944169509256</c:v>
                </c:pt>
                <c:pt idx="298">
                  <c:v>0.34064603603120225</c:v>
                </c:pt>
                <c:pt idx="299">
                  <c:v>0.34117263036731205</c:v>
                </c:pt>
                <c:pt idx="300">
                  <c:v>0.34169922470342184</c:v>
                </c:pt>
                <c:pt idx="301">
                  <c:v>0.34222581903953153</c:v>
                </c:pt>
                <c:pt idx="302">
                  <c:v>0.34275241337564133</c:v>
                </c:pt>
                <c:pt idx="303">
                  <c:v>0.34327900771175102</c:v>
                </c:pt>
                <c:pt idx="304">
                  <c:v>0.34380560204786081</c:v>
                </c:pt>
                <c:pt idx="305">
                  <c:v>0.34433219638397061</c:v>
                </c:pt>
                <c:pt idx="306">
                  <c:v>0.3448587907200803</c:v>
                </c:pt>
                <c:pt idx="307">
                  <c:v>0.3453853850561901</c:v>
                </c:pt>
                <c:pt idx="308">
                  <c:v>0.34591197939229978</c:v>
                </c:pt>
                <c:pt idx="309">
                  <c:v>0.34643857372840958</c:v>
                </c:pt>
                <c:pt idx="310">
                  <c:v>0.34696516806451938</c:v>
                </c:pt>
                <c:pt idx="311">
                  <c:v>0.34749176240062907</c:v>
                </c:pt>
                <c:pt idx="312">
                  <c:v>0.34801835673673887</c:v>
                </c:pt>
                <c:pt idx="313">
                  <c:v>0.34854495107284855</c:v>
                </c:pt>
                <c:pt idx="314">
                  <c:v>0.34907154540895835</c:v>
                </c:pt>
                <c:pt idx="315">
                  <c:v>0.34959813974506815</c:v>
                </c:pt>
                <c:pt idx="316">
                  <c:v>0.35012473408117784</c:v>
                </c:pt>
                <c:pt idx="317">
                  <c:v>0.35065132841728763</c:v>
                </c:pt>
                <c:pt idx="318">
                  <c:v>0.35117792275339732</c:v>
                </c:pt>
                <c:pt idx="319">
                  <c:v>0.35170451708950712</c:v>
                </c:pt>
                <c:pt idx="320">
                  <c:v>0.35223111142561681</c:v>
                </c:pt>
                <c:pt idx="321">
                  <c:v>0.3527577057617266</c:v>
                </c:pt>
                <c:pt idx="322">
                  <c:v>0.3532843000978364</c:v>
                </c:pt>
                <c:pt idx="323">
                  <c:v>0.35381089443394609</c:v>
                </c:pt>
                <c:pt idx="324">
                  <c:v>0.35433748877005589</c:v>
                </c:pt>
                <c:pt idx="325">
                  <c:v>0.35486408310616557</c:v>
                </c:pt>
                <c:pt idx="326">
                  <c:v>0.35539067744227537</c:v>
                </c:pt>
                <c:pt idx="327">
                  <c:v>0.35591727177838517</c:v>
                </c:pt>
                <c:pt idx="328">
                  <c:v>0.35644386611449486</c:v>
                </c:pt>
                <c:pt idx="329">
                  <c:v>0.35697046045060465</c:v>
                </c:pt>
                <c:pt idx="330">
                  <c:v>0.35749705478671434</c:v>
                </c:pt>
                <c:pt idx="331">
                  <c:v>0.35802364912282414</c:v>
                </c:pt>
                <c:pt idx="332">
                  <c:v>0.35855024345893394</c:v>
                </c:pt>
                <c:pt idx="333">
                  <c:v>0.35907683779504362</c:v>
                </c:pt>
                <c:pt idx="334">
                  <c:v>0.35960343213115342</c:v>
                </c:pt>
                <c:pt idx="335">
                  <c:v>0.36013002646726311</c:v>
                </c:pt>
                <c:pt idx="336">
                  <c:v>0.36065662080337291</c:v>
                </c:pt>
                <c:pt idx="337">
                  <c:v>0.36118321513948259</c:v>
                </c:pt>
                <c:pt idx="338">
                  <c:v>0.36170980947559239</c:v>
                </c:pt>
                <c:pt idx="339">
                  <c:v>0.36223640381170219</c:v>
                </c:pt>
                <c:pt idx="340">
                  <c:v>0.36276299814781188</c:v>
                </c:pt>
                <c:pt idx="341">
                  <c:v>0.36328959248392168</c:v>
                </c:pt>
                <c:pt idx="342">
                  <c:v>0.36381618682003136</c:v>
                </c:pt>
                <c:pt idx="343">
                  <c:v>0.36434278115614116</c:v>
                </c:pt>
                <c:pt idx="344">
                  <c:v>0.36486937549225096</c:v>
                </c:pt>
                <c:pt idx="345">
                  <c:v>0.36539596982836064</c:v>
                </c:pt>
                <c:pt idx="346">
                  <c:v>0.36592256416447044</c:v>
                </c:pt>
                <c:pt idx="347">
                  <c:v>0.36644915850058013</c:v>
                </c:pt>
                <c:pt idx="348">
                  <c:v>0.36697575283668993</c:v>
                </c:pt>
                <c:pt idx="349">
                  <c:v>0.36750234717279973</c:v>
                </c:pt>
                <c:pt idx="350">
                  <c:v>0.36802894150890941</c:v>
                </c:pt>
                <c:pt idx="351">
                  <c:v>0.36855553584501916</c:v>
                </c:pt>
                <c:pt idx="352">
                  <c:v>0.36908213018112895</c:v>
                </c:pt>
                <c:pt idx="353">
                  <c:v>0.3696087245172387</c:v>
                </c:pt>
                <c:pt idx="354">
                  <c:v>0.37013531885334844</c:v>
                </c:pt>
                <c:pt idx="355">
                  <c:v>0.37066191318945818</c:v>
                </c:pt>
                <c:pt idx="356">
                  <c:v>0.37118850752556792</c:v>
                </c:pt>
                <c:pt idx="357">
                  <c:v>0.37171510186167767</c:v>
                </c:pt>
                <c:pt idx="358">
                  <c:v>0.37224169619778746</c:v>
                </c:pt>
                <c:pt idx="359">
                  <c:v>0.37276829053389721</c:v>
                </c:pt>
                <c:pt idx="360">
                  <c:v>0.37329488487000695</c:v>
                </c:pt>
                <c:pt idx="361">
                  <c:v>0.37382147920611669</c:v>
                </c:pt>
                <c:pt idx="362">
                  <c:v>0.37434807354222643</c:v>
                </c:pt>
                <c:pt idx="363">
                  <c:v>0.37487466787833623</c:v>
                </c:pt>
                <c:pt idx="364">
                  <c:v>0.37540126221444597</c:v>
                </c:pt>
                <c:pt idx="365">
                  <c:v>0.37592785655055572</c:v>
                </c:pt>
                <c:pt idx="366">
                  <c:v>0.37645445088666546</c:v>
                </c:pt>
                <c:pt idx="367">
                  <c:v>0.3769810452227752</c:v>
                </c:pt>
                <c:pt idx="368">
                  <c:v>0.37750763955888494</c:v>
                </c:pt>
                <c:pt idx="369">
                  <c:v>0.37803423389499474</c:v>
                </c:pt>
                <c:pt idx="370">
                  <c:v>0.37856082823110448</c:v>
                </c:pt>
                <c:pt idx="371">
                  <c:v>0.37908742256721423</c:v>
                </c:pt>
                <c:pt idx="372">
                  <c:v>0.37961401690332397</c:v>
                </c:pt>
                <c:pt idx="373">
                  <c:v>0.38014061123943371</c:v>
                </c:pt>
                <c:pt idx="374">
                  <c:v>0.38066720557554345</c:v>
                </c:pt>
                <c:pt idx="375">
                  <c:v>0.38119379991165325</c:v>
                </c:pt>
                <c:pt idx="376">
                  <c:v>0.381720394247763</c:v>
                </c:pt>
                <c:pt idx="377">
                  <c:v>0.38224698858387274</c:v>
                </c:pt>
                <c:pt idx="378">
                  <c:v>0.38277358291998248</c:v>
                </c:pt>
                <c:pt idx="379">
                  <c:v>0.38330017725609222</c:v>
                </c:pt>
                <c:pt idx="380">
                  <c:v>0.38382677159220202</c:v>
                </c:pt>
                <c:pt idx="381">
                  <c:v>0.38435336592831176</c:v>
                </c:pt>
                <c:pt idx="382">
                  <c:v>0.38487996026442151</c:v>
                </c:pt>
                <c:pt idx="383">
                  <c:v>0.38540655460053125</c:v>
                </c:pt>
                <c:pt idx="384">
                  <c:v>0.38593314893664099</c:v>
                </c:pt>
                <c:pt idx="385">
                  <c:v>0.38645974327275073</c:v>
                </c:pt>
                <c:pt idx="386">
                  <c:v>0.38698633760886053</c:v>
                </c:pt>
                <c:pt idx="387">
                  <c:v>0.38751293194497027</c:v>
                </c:pt>
                <c:pt idx="388">
                  <c:v>0.38803952628108002</c:v>
                </c:pt>
                <c:pt idx="389">
                  <c:v>0.38856612061718976</c:v>
                </c:pt>
                <c:pt idx="390">
                  <c:v>0.3890927149532995</c:v>
                </c:pt>
                <c:pt idx="391">
                  <c:v>0.3896193092894093</c:v>
                </c:pt>
                <c:pt idx="392">
                  <c:v>0.39014590362551904</c:v>
                </c:pt>
                <c:pt idx="393">
                  <c:v>0.39067249796162878</c:v>
                </c:pt>
                <c:pt idx="394">
                  <c:v>0.39119909229773853</c:v>
                </c:pt>
                <c:pt idx="395">
                  <c:v>0.39172568663384827</c:v>
                </c:pt>
                <c:pt idx="396">
                  <c:v>0.39225228096995801</c:v>
                </c:pt>
                <c:pt idx="397">
                  <c:v>0.39277887530606781</c:v>
                </c:pt>
                <c:pt idx="398">
                  <c:v>0.39330546964217755</c:v>
                </c:pt>
                <c:pt idx="399">
                  <c:v>0.39383206397828729</c:v>
                </c:pt>
                <c:pt idx="400">
                  <c:v>0.39435865831439704</c:v>
                </c:pt>
                <c:pt idx="401">
                  <c:v>0.39488525265050678</c:v>
                </c:pt>
                <c:pt idx="402">
                  <c:v>0.39541184698661652</c:v>
                </c:pt>
                <c:pt idx="403">
                  <c:v>0.39593844132272632</c:v>
                </c:pt>
                <c:pt idx="404">
                  <c:v>0.39646503565883606</c:v>
                </c:pt>
                <c:pt idx="405">
                  <c:v>0.3969916299949458</c:v>
                </c:pt>
                <c:pt idx="406">
                  <c:v>0.39751822433105555</c:v>
                </c:pt>
                <c:pt idx="407">
                  <c:v>0.39804481866716529</c:v>
                </c:pt>
                <c:pt idx="408">
                  <c:v>0.39857141300327509</c:v>
                </c:pt>
                <c:pt idx="409">
                  <c:v>0.39909800733938483</c:v>
                </c:pt>
                <c:pt idx="410">
                  <c:v>0.39962460167549457</c:v>
                </c:pt>
                <c:pt idx="411">
                  <c:v>0.40015119601160432</c:v>
                </c:pt>
                <c:pt idx="412">
                  <c:v>0.40067779034771406</c:v>
                </c:pt>
                <c:pt idx="413">
                  <c:v>0.4012043846838238</c:v>
                </c:pt>
                <c:pt idx="414">
                  <c:v>0.4017309790199336</c:v>
                </c:pt>
                <c:pt idx="415">
                  <c:v>0.40225757335604334</c:v>
                </c:pt>
                <c:pt idx="416">
                  <c:v>0.40278416769215308</c:v>
                </c:pt>
                <c:pt idx="417">
                  <c:v>0.40331076202826283</c:v>
                </c:pt>
                <c:pt idx="418">
                  <c:v>0.40383735636437257</c:v>
                </c:pt>
                <c:pt idx="419">
                  <c:v>0.40436395070048231</c:v>
                </c:pt>
                <c:pt idx="420">
                  <c:v>0.40489054503659211</c:v>
                </c:pt>
                <c:pt idx="421">
                  <c:v>0.40541713937270185</c:v>
                </c:pt>
                <c:pt idx="422">
                  <c:v>0.40594373370881159</c:v>
                </c:pt>
                <c:pt idx="423">
                  <c:v>0.40647032804492134</c:v>
                </c:pt>
                <c:pt idx="424">
                  <c:v>0.40699692238103108</c:v>
                </c:pt>
                <c:pt idx="425">
                  <c:v>0.40752351671714088</c:v>
                </c:pt>
                <c:pt idx="426">
                  <c:v>0.40805011105325062</c:v>
                </c:pt>
                <c:pt idx="427">
                  <c:v>0.40857670538936036</c:v>
                </c:pt>
                <c:pt idx="428">
                  <c:v>0.4091032997254701</c:v>
                </c:pt>
                <c:pt idx="429">
                  <c:v>0.40962989406157985</c:v>
                </c:pt>
                <c:pt idx="430">
                  <c:v>0.41015648839768959</c:v>
                </c:pt>
                <c:pt idx="431">
                  <c:v>0.41068308273379939</c:v>
                </c:pt>
                <c:pt idx="432">
                  <c:v>0.41120967706990913</c:v>
                </c:pt>
                <c:pt idx="433">
                  <c:v>0.41173627140601887</c:v>
                </c:pt>
                <c:pt idx="434">
                  <c:v>0.41226286574212861</c:v>
                </c:pt>
                <c:pt idx="435">
                  <c:v>0.41278946007823836</c:v>
                </c:pt>
                <c:pt idx="436">
                  <c:v>0.41331605441434816</c:v>
                </c:pt>
                <c:pt idx="437">
                  <c:v>0.4138426487504579</c:v>
                </c:pt>
                <c:pt idx="438">
                  <c:v>0.41436924308656764</c:v>
                </c:pt>
                <c:pt idx="439">
                  <c:v>0.41489583742267738</c:v>
                </c:pt>
                <c:pt idx="440">
                  <c:v>0.41542243175878713</c:v>
                </c:pt>
                <c:pt idx="441">
                  <c:v>0.41594902609489687</c:v>
                </c:pt>
                <c:pt idx="442">
                  <c:v>0.41647562043100667</c:v>
                </c:pt>
                <c:pt idx="443">
                  <c:v>0.41700221476711641</c:v>
                </c:pt>
                <c:pt idx="444">
                  <c:v>0.41752880910322615</c:v>
                </c:pt>
                <c:pt idx="445">
                  <c:v>0.41805540343933589</c:v>
                </c:pt>
                <c:pt idx="446">
                  <c:v>0.41858199777544564</c:v>
                </c:pt>
                <c:pt idx="447">
                  <c:v>0.41910859211155538</c:v>
                </c:pt>
                <c:pt idx="448">
                  <c:v>0.41963518644766518</c:v>
                </c:pt>
                <c:pt idx="449">
                  <c:v>0.42016178078377492</c:v>
                </c:pt>
                <c:pt idx="450">
                  <c:v>0.42068837511988466</c:v>
                </c:pt>
                <c:pt idx="451">
                  <c:v>0.4212149694559944</c:v>
                </c:pt>
                <c:pt idx="452">
                  <c:v>0.42174156379210415</c:v>
                </c:pt>
                <c:pt idx="453">
                  <c:v>0.42226815812821394</c:v>
                </c:pt>
                <c:pt idx="454">
                  <c:v>0.42279475246432369</c:v>
                </c:pt>
                <c:pt idx="455">
                  <c:v>0.42332134680043343</c:v>
                </c:pt>
                <c:pt idx="456">
                  <c:v>0.42384794113654317</c:v>
                </c:pt>
                <c:pt idx="457">
                  <c:v>0.42437453547265291</c:v>
                </c:pt>
                <c:pt idx="458">
                  <c:v>0.42490112980876266</c:v>
                </c:pt>
                <c:pt idx="459">
                  <c:v>0.42542772414487245</c:v>
                </c:pt>
                <c:pt idx="460">
                  <c:v>0.4259543184809822</c:v>
                </c:pt>
                <c:pt idx="461">
                  <c:v>0.42648091281709194</c:v>
                </c:pt>
                <c:pt idx="462">
                  <c:v>0.42700750715320168</c:v>
                </c:pt>
                <c:pt idx="463">
                  <c:v>0.42753410148931142</c:v>
                </c:pt>
                <c:pt idx="464">
                  <c:v>0.42806069582542117</c:v>
                </c:pt>
                <c:pt idx="465">
                  <c:v>0.42858729016153096</c:v>
                </c:pt>
                <c:pt idx="466">
                  <c:v>0.42911388449764071</c:v>
                </c:pt>
                <c:pt idx="467">
                  <c:v>0.42964047883375045</c:v>
                </c:pt>
                <c:pt idx="468">
                  <c:v>0.43016707316986019</c:v>
                </c:pt>
                <c:pt idx="469">
                  <c:v>0.43069366750596993</c:v>
                </c:pt>
                <c:pt idx="470">
                  <c:v>0.43122026184207973</c:v>
                </c:pt>
                <c:pt idx="471">
                  <c:v>0.43174685617818948</c:v>
                </c:pt>
                <c:pt idx="472">
                  <c:v>0.43227345051429922</c:v>
                </c:pt>
                <c:pt idx="473">
                  <c:v>0.43280004485040896</c:v>
                </c:pt>
                <c:pt idx="474">
                  <c:v>0.4333266391865187</c:v>
                </c:pt>
                <c:pt idx="475">
                  <c:v>0.43385323352262845</c:v>
                </c:pt>
                <c:pt idx="476">
                  <c:v>0.43437982785873824</c:v>
                </c:pt>
                <c:pt idx="477">
                  <c:v>0.43490642219484799</c:v>
                </c:pt>
                <c:pt idx="478">
                  <c:v>0.43543301653095773</c:v>
                </c:pt>
                <c:pt idx="479">
                  <c:v>0.43595961086706747</c:v>
                </c:pt>
                <c:pt idx="480">
                  <c:v>0.43648620520317721</c:v>
                </c:pt>
                <c:pt idx="481">
                  <c:v>0.43701279953928701</c:v>
                </c:pt>
                <c:pt idx="482">
                  <c:v>0.43753939387539675</c:v>
                </c:pt>
                <c:pt idx="483">
                  <c:v>0.4380659882115065</c:v>
                </c:pt>
                <c:pt idx="484">
                  <c:v>0.43859258254761624</c:v>
                </c:pt>
                <c:pt idx="485">
                  <c:v>0.43911917688372598</c:v>
                </c:pt>
                <c:pt idx="486">
                  <c:v>0.43964577121983572</c:v>
                </c:pt>
                <c:pt idx="487">
                  <c:v>0.44017236555594552</c:v>
                </c:pt>
                <c:pt idx="488">
                  <c:v>0.44069895989205526</c:v>
                </c:pt>
                <c:pt idx="489">
                  <c:v>0.44122555422816501</c:v>
                </c:pt>
                <c:pt idx="490">
                  <c:v>0.44175214856427475</c:v>
                </c:pt>
                <c:pt idx="491">
                  <c:v>0.44227874290038449</c:v>
                </c:pt>
                <c:pt idx="492">
                  <c:v>0.44280533723649423</c:v>
                </c:pt>
                <c:pt idx="493">
                  <c:v>0.44333193157260403</c:v>
                </c:pt>
                <c:pt idx="494">
                  <c:v>0.44385852590871377</c:v>
                </c:pt>
                <c:pt idx="495">
                  <c:v>0.44438512024482352</c:v>
                </c:pt>
                <c:pt idx="496">
                  <c:v>0.44491171458093326</c:v>
                </c:pt>
                <c:pt idx="497">
                  <c:v>0.445438308917043</c:v>
                </c:pt>
                <c:pt idx="498">
                  <c:v>0.4459649032531528</c:v>
                </c:pt>
                <c:pt idx="499">
                  <c:v>0.44649149758926254</c:v>
                </c:pt>
                <c:pt idx="500">
                  <c:v>0.44701809192537229</c:v>
                </c:pt>
                <c:pt idx="501">
                  <c:v>0.44754468626148203</c:v>
                </c:pt>
                <c:pt idx="502">
                  <c:v>0.44807128059759177</c:v>
                </c:pt>
                <c:pt idx="503">
                  <c:v>0.44859787493370151</c:v>
                </c:pt>
                <c:pt idx="504">
                  <c:v>0.44912446926981131</c:v>
                </c:pt>
                <c:pt idx="505">
                  <c:v>0.44965106360592105</c:v>
                </c:pt>
                <c:pt idx="506">
                  <c:v>0.4501776579420308</c:v>
                </c:pt>
                <c:pt idx="507">
                  <c:v>0.45070425227814054</c:v>
                </c:pt>
                <c:pt idx="508">
                  <c:v>0.45123084661425028</c:v>
                </c:pt>
                <c:pt idx="509">
                  <c:v>0.45175744095036002</c:v>
                </c:pt>
                <c:pt idx="510">
                  <c:v>0.45228403528646982</c:v>
                </c:pt>
                <c:pt idx="511">
                  <c:v>0.45281062962257956</c:v>
                </c:pt>
                <c:pt idx="512">
                  <c:v>0.45333722395868931</c:v>
                </c:pt>
                <c:pt idx="513">
                  <c:v>0.45386381829479905</c:v>
                </c:pt>
                <c:pt idx="514">
                  <c:v>0.45439041263090879</c:v>
                </c:pt>
                <c:pt idx="515">
                  <c:v>0.45491700696701859</c:v>
                </c:pt>
                <c:pt idx="516">
                  <c:v>0.45544360130312833</c:v>
                </c:pt>
                <c:pt idx="517">
                  <c:v>0.45597019563923807</c:v>
                </c:pt>
                <c:pt idx="518">
                  <c:v>0.45649678997534782</c:v>
                </c:pt>
                <c:pt idx="519">
                  <c:v>0.45702338431145756</c:v>
                </c:pt>
                <c:pt idx="520">
                  <c:v>0.4575499786475673</c:v>
                </c:pt>
                <c:pt idx="521">
                  <c:v>0.4580765729836771</c:v>
                </c:pt>
                <c:pt idx="522">
                  <c:v>0.45860316731978684</c:v>
                </c:pt>
                <c:pt idx="523">
                  <c:v>0.45912976165589658</c:v>
                </c:pt>
                <c:pt idx="524">
                  <c:v>0.45965635599200633</c:v>
                </c:pt>
                <c:pt idx="525">
                  <c:v>0.46018295032811607</c:v>
                </c:pt>
                <c:pt idx="526">
                  <c:v>0.46070954466422587</c:v>
                </c:pt>
                <c:pt idx="527">
                  <c:v>0.46123613900033561</c:v>
                </c:pt>
                <c:pt idx="528">
                  <c:v>0.46176273333644535</c:v>
                </c:pt>
                <c:pt idx="529">
                  <c:v>0.46228932767255509</c:v>
                </c:pt>
                <c:pt idx="530">
                  <c:v>0.46281592200866484</c:v>
                </c:pt>
                <c:pt idx="531">
                  <c:v>0.46334251634477458</c:v>
                </c:pt>
                <c:pt idx="532">
                  <c:v>0.46386911068088438</c:v>
                </c:pt>
                <c:pt idx="533">
                  <c:v>0.46439570501699412</c:v>
                </c:pt>
                <c:pt idx="534">
                  <c:v>0.46492229935310386</c:v>
                </c:pt>
                <c:pt idx="535">
                  <c:v>0.46544889368921361</c:v>
                </c:pt>
                <c:pt idx="536">
                  <c:v>0.46597548802532335</c:v>
                </c:pt>
                <c:pt idx="537">
                  <c:v>0.46650208236143309</c:v>
                </c:pt>
                <c:pt idx="538">
                  <c:v>0.46702867669754289</c:v>
                </c:pt>
                <c:pt idx="539">
                  <c:v>0.46755527103365263</c:v>
                </c:pt>
                <c:pt idx="540">
                  <c:v>0.46808186536976237</c:v>
                </c:pt>
                <c:pt idx="541">
                  <c:v>0.46860845970587212</c:v>
                </c:pt>
                <c:pt idx="542">
                  <c:v>0.46913505404198186</c:v>
                </c:pt>
                <c:pt idx="543">
                  <c:v>0.46966164837809166</c:v>
                </c:pt>
                <c:pt idx="544">
                  <c:v>0.4701882427142014</c:v>
                </c:pt>
                <c:pt idx="545">
                  <c:v>0.47071483705031114</c:v>
                </c:pt>
                <c:pt idx="546">
                  <c:v>0.47124143138642088</c:v>
                </c:pt>
                <c:pt idx="547">
                  <c:v>0.47176802572253063</c:v>
                </c:pt>
                <c:pt idx="548">
                  <c:v>0.47229462005864037</c:v>
                </c:pt>
                <c:pt idx="549">
                  <c:v>0.47282121439475017</c:v>
                </c:pt>
                <c:pt idx="550">
                  <c:v>0.47334780873085991</c:v>
                </c:pt>
                <c:pt idx="551">
                  <c:v>0.47387440306696965</c:v>
                </c:pt>
                <c:pt idx="552">
                  <c:v>0.47440099740307939</c:v>
                </c:pt>
                <c:pt idx="553">
                  <c:v>0.47492759173918914</c:v>
                </c:pt>
                <c:pt idx="554">
                  <c:v>0.47545418607529888</c:v>
                </c:pt>
                <c:pt idx="555">
                  <c:v>0.47598078041140868</c:v>
                </c:pt>
                <c:pt idx="556">
                  <c:v>0.47650737474751842</c:v>
                </c:pt>
                <c:pt idx="557">
                  <c:v>0.47703396908362816</c:v>
                </c:pt>
                <c:pt idx="558">
                  <c:v>0.4775605634197379</c:v>
                </c:pt>
                <c:pt idx="559">
                  <c:v>0.47808715775584765</c:v>
                </c:pt>
                <c:pt idx="560">
                  <c:v>0.47861375209195745</c:v>
                </c:pt>
                <c:pt idx="561">
                  <c:v>0.47914034642806719</c:v>
                </c:pt>
                <c:pt idx="562">
                  <c:v>0.47966694076417693</c:v>
                </c:pt>
                <c:pt idx="563">
                  <c:v>0.48019353510028667</c:v>
                </c:pt>
                <c:pt idx="564">
                  <c:v>0.48072012943639642</c:v>
                </c:pt>
                <c:pt idx="565">
                  <c:v>0.48124672377250616</c:v>
                </c:pt>
                <c:pt idx="566">
                  <c:v>0.48177331810861596</c:v>
                </c:pt>
                <c:pt idx="567">
                  <c:v>0.4822999124447257</c:v>
                </c:pt>
                <c:pt idx="568">
                  <c:v>0.48282650678083544</c:v>
                </c:pt>
                <c:pt idx="569">
                  <c:v>0.48335310111694518</c:v>
                </c:pt>
                <c:pt idx="570">
                  <c:v>0.48387969545305493</c:v>
                </c:pt>
                <c:pt idx="571">
                  <c:v>0.48440628978916472</c:v>
                </c:pt>
                <c:pt idx="572">
                  <c:v>0.48493288412527447</c:v>
                </c:pt>
                <c:pt idx="573">
                  <c:v>0.48545947846138421</c:v>
                </c:pt>
                <c:pt idx="574">
                  <c:v>0.48598607279749395</c:v>
                </c:pt>
                <c:pt idx="575">
                  <c:v>0.48651266713360369</c:v>
                </c:pt>
                <c:pt idx="576">
                  <c:v>0.48703926146971344</c:v>
                </c:pt>
                <c:pt idx="577">
                  <c:v>0.48756585580582323</c:v>
                </c:pt>
                <c:pt idx="578">
                  <c:v>0.48809245014193298</c:v>
                </c:pt>
                <c:pt idx="579">
                  <c:v>0.48861904447804272</c:v>
                </c:pt>
                <c:pt idx="580">
                  <c:v>0.48914563881415246</c:v>
                </c:pt>
                <c:pt idx="581">
                  <c:v>0.4896722331502622</c:v>
                </c:pt>
                <c:pt idx="582">
                  <c:v>0.49019882748637195</c:v>
                </c:pt>
                <c:pt idx="583">
                  <c:v>0.49072542182248174</c:v>
                </c:pt>
                <c:pt idx="584">
                  <c:v>0.49125201615859149</c:v>
                </c:pt>
                <c:pt idx="585">
                  <c:v>0.49177861049470123</c:v>
                </c:pt>
                <c:pt idx="586">
                  <c:v>0.49230520483081097</c:v>
                </c:pt>
                <c:pt idx="587">
                  <c:v>0.49283179916692071</c:v>
                </c:pt>
                <c:pt idx="588">
                  <c:v>0.49335839350303051</c:v>
                </c:pt>
                <c:pt idx="589">
                  <c:v>0.49388498783914025</c:v>
                </c:pt>
                <c:pt idx="590">
                  <c:v>0.49441158217525</c:v>
                </c:pt>
                <c:pt idx="591">
                  <c:v>0.49493817651135974</c:v>
                </c:pt>
                <c:pt idx="592">
                  <c:v>0.49546477084746948</c:v>
                </c:pt>
                <c:pt idx="593">
                  <c:v>0.49599136518357922</c:v>
                </c:pt>
                <c:pt idx="594">
                  <c:v>0.49651795951968902</c:v>
                </c:pt>
                <c:pt idx="595">
                  <c:v>0.49704455385579877</c:v>
                </c:pt>
                <c:pt idx="596">
                  <c:v>0.49757114819190851</c:v>
                </c:pt>
                <c:pt idx="597">
                  <c:v>0.49809774252801825</c:v>
                </c:pt>
                <c:pt idx="598">
                  <c:v>0.49862433686412799</c:v>
                </c:pt>
                <c:pt idx="599">
                  <c:v>0.49915093120023774</c:v>
                </c:pt>
                <c:pt idx="600">
                  <c:v>0.49967752553634753</c:v>
                </c:pt>
                <c:pt idx="601">
                  <c:v>0.50020411987245728</c:v>
                </c:pt>
                <c:pt idx="602">
                  <c:v>0.50073071420856707</c:v>
                </c:pt>
                <c:pt idx="603">
                  <c:v>0.50125730854467676</c:v>
                </c:pt>
                <c:pt idx="604">
                  <c:v>0.50178390288078645</c:v>
                </c:pt>
                <c:pt idx="605">
                  <c:v>0.50231049721689636</c:v>
                </c:pt>
                <c:pt idx="606">
                  <c:v>0.50283709155300604</c:v>
                </c:pt>
                <c:pt idx="607">
                  <c:v>0.50336368588911573</c:v>
                </c:pt>
                <c:pt idx="608">
                  <c:v>0.50389028022522553</c:v>
                </c:pt>
                <c:pt idx="609">
                  <c:v>0.50441687456133533</c:v>
                </c:pt>
                <c:pt idx="610">
                  <c:v>0.50494346889744501</c:v>
                </c:pt>
                <c:pt idx="611">
                  <c:v>0.50547006323355481</c:v>
                </c:pt>
                <c:pt idx="612">
                  <c:v>0.50599665756966461</c:v>
                </c:pt>
                <c:pt idx="613">
                  <c:v>0.5065232519057743</c:v>
                </c:pt>
                <c:pt idx="614">
                  <c:v>0.50704984624188398</c:v>
                </c:pt>
                <c:pt idx="615">
                  <c:v>0.50757644057799378</c:v>
                </c:pt>
                <c:pt idx="616">
                  <c:v>0.50810303491410358</c:v>
                </c:pt>
                <c:pt idx="617">
                  <c:v>0.50862962925021327</c:v>
                </c:pt>
                <c:pt idx="618">
                  <c:v>0.50915622358632306</c:v>
                </c:pt>
                <c:pt idx="619">
                  <c:v>0.50968281792243286</c:v>
                </c:pt>
                <c:pt idx="620">
                  <c:v>0.51020941225854255</c:v>
                </c:pt>
                <c:pt idx="621">
                  <c:v>0.51073600659465224</c:v>
                </c:pt>
                <c:pt idx="622">
                  <c:v>0.51126260093076215</c:v>
                </c:pt>
                <c:pt idx="623">
                  <c:v>0.51178919526687183</c:v>
                </c:pt>
                <c:pt idx="624">
                  <c:v>0.51231578960298152</c:v>
                </c:pt>
                <c:pt idx="625">
                  <c:v>0.51284238393909132</c:v>
                </c:pt>
                <c:pt idx="626">
                  <c:v>0.51336897827520112</c:v>
                </c:pt>
                <c:pt idx="627">
                  <c:v>0.5138955726113108</c:v>
                </c:pt>
                <c:pt idx="628">
                  <c:v>0.5144221669474206</c:v>
                </c:pt>
                <c:pt idx="629">
                  <c:v>0.5149487612835304</c:v>
                </c:pt>
                <c:pt idx="630">
                  <c:v>0.51547535561964009</c:v>
                </c:pt>
                <c:pt idx="631">
                  <c:v>0.51600194995574977</c:v>
                </c:pt>
                <c:pt idx="632">
                  <c:v>0.51652854429185957</c:v>
                </c:pt>
                <c:pt idx="633">
                  <c:v>0.51705513862796937</c:v>
                </c:pt>
                <c:pt idx="634">
                  <c:v>0.51758173296407906</c:v>
                </c:pt>
                <c:pt idx="635">
                  <c:v>0.51810832730018885</c:v>
                </c:pt>
                <c:pt idx="636">
                  <c:v>0.51863492163629865</c:v>
                </c:pt>
                <c:pt idx="637">
                  <c:v>0.51916151597240834</c:v>
                </c:pt>
                <c:pt idx="638">
                  <c:v>0.51968811030851803</c:v>
                </c:pt>
                <c:pt idx="639">
                  <c:v>0.52021470464462793</c:v>
                </c:pt>
                <c:pt idx="640">
                  <c:v>0.52074129898073762</c:v>
                </c:pt>
                <c:pt idx="641">
                  <c:v>0.52126789331684731</c:v>
                </c:pt>
                <c:pt idx="642">
                  <c:v>0.52179448765295711</c:v>
                </c:pt>
                <c:pt idx="643">
                  <c:v>0.5223210819890669</c:v>
                </c:pt>
                <c:pt idx="644">
                  <c:v>0.52284767632517659</c:v>
                </c:pt>
                <c:pt idx="645">
                  <c:v>0.52337427066128639</c:v>
                </c:pt>
                <c:pt idx="646">
                  <c:v>0.52390086499739619</c:v>
                </c:pt>
                <c:pt idx="647">
                  <c:v>0.52442745933350587</c:v>
                </c:pt>
                <c:pt idx="648">
                  <c:v>0.52495405366961556</c:v>
                </c:pt>
                <c:pt idx="649">
                  <c:v>0.52548064800572536</c:v>
                </c:pt>
                <c:pt idx="650">
                  <c:v>0.52600724234183516</c:v>
                </c:pt>
                <c:pt idx="651">
                  <c:v>0.52653383667794484</c:v>
                </c:pt>
                <c:pt idx="652">
                  <c:v>0.52706043101405464</c:v>
                </c:pt>
                <c:pt idx="653">
                  <c:v>0.52758702535016444</c:v>
                </c:pt>
                <c:pt idx="654">
                  <c:v>0.52811361968627413</c:v>
                </c:pt>
                <c:pt idx="655">
                  <c:v>0.52864021402238381</c:v>
                </c:pt>
                <c:pt idx="656">
                  <c:v>0.52916680835849372</c:v>
                </c:pt>
                <c:pt idx="657">
                  <c:v>0.52969340269460341</c:v>
                </c:pt>
                <c:pt idx="658">
                  <c:v>0.5302199970307131</c:v>
                </c:pt>
                <c:pt idx="659">
                  <c:v>0.5307465913668229</c:v>
                </c:pt>
                <c:pt idx="660">
                  <c:v>0.53127318570293269</c:v>
                </c:pt>
                <c:pt idx="661">
                  <c:v>0.53179978003904238</c:v>
                </c:pt>
                <c:pt idx="662">
                  <c:v>0.53232637437515218</c:v>
                </c:pt>
                <c:pt idx="663">
                  <c:v>0.53285296871126198</c:v>
                </c:pt>
                <c:pt idx="664">
                  <c:v>0.53337956304737166</c:v>
                </c:pt>
                <c:pt idx="665">
                  <c:v>0.53390615738348135</c:v>
                </c:pt>
                <c:pt idx="666">
                  <c:v>0.53443275171959115</c:v>
                </c:pt>
                <c:pt idx="667">
                  <c:v>0.53495934605570095</c:v>
                </c:pt>
                <c:pt idx="668">
                  <c:v>0.53548594039181063</c:v>
                </c:pt>
                <c:pt idx="669">
                  <c:v>0.53601253472792043</c:v>
                </c:pt>
                <c:pt idx="670">
                  <c:v>0.53653912906403023</c:v>
                </c:pt>
                <c:pt idx="671">
                  <c:v>0.53706572340013992</c:v>
                </c:pt>
                <c:pt idx="672">
                  <c:v>0.5375923177362496</c:v>
                </c:pt>
                <c:pt idx="673">
                  <c:v>0.53811891207235951</c:v>
                </c:pt>
                <c:pt idx="674">
                  <c:v>0.5386455064084692</c:v>
                </c:pt>
                <c:pt idx="675">
                  <c:v>0.53917210074457889</c:v>
                </c:pt>
                <c:pt idx="676">
                  <c:v>0.53969869508068868</c:v>
                </c:pt>
                <c:pt idx="677">
                  <c:v>0.54022528941679848</c:v>
                </c:pt>
                <c:pt idx="678">
                  <c:v>0.54075188375290817</c:v>
                </c:pt>
                <c:pt idx="679">
                  <c:v>0.54127847808901797</c:v>
                </c:pt>
                <c:pt idx="680">
                  <c:v>0.54180507242512777</c:v>
                </c:pt>
                <c:pt idx="681">
                  <c:v>0.54233166676123745</c:v>
                </c:pt>
                <c:pt idx="682">
                  <c:v>0.54285826109734714</c:v>
                </c:pt>
                <c:pt idx="683">
                  <c:v>0.54338485543345694</c:v>
                </c:pt>
                <c:pt idx="684">
                  <c:v>0.54391144976956673</c:v>
                </c:pt>
                <c:pt idx="685">
                  <c:v>0.54443804410567642</c:v>
                </c:pt>
                <c:pt idx="686">
                  <c:v>0.54496463844178622</c:v>
                </c:pt>
                <c:pt idx="687">
                  <c:v>0.54549123277789602</c:v>
                </c:pt>
                <c:pt idx="688">
                  <c:v>0.5460178271140057</c:v>
                </c:pt>
                <c:pt idx="689">
                  <c:v>0.54654442145011539</c:v>
                </c:pt>
                <c:pt idx="690">
                  <c:v>0.5470710157862253</c:v>
                </c:pt>
                <c:pt idx="691">
                  <c:v>0.54759761012233499</c:v>
                </c:pt>
                <c:pt idx="692">
                  <c:v>0.54812420445844467</c:v>
                </c:pt>
                <c:pt idx="693">
                  <c:v>0.54865079879455447</c:v>
                </c:pt>
                <c:pt idx="694">
                  <c:v>0.54917739313066427</c:v>
                </c:pt>
                <c:pt idx="695">
                  <c:v>0.54970398746677396</c:v>
                </c:pt>
                <c:pt idx="696">
                  <c:v>0.55023058180288376</c:v>
                </c:pt>
                <c:pt idx="697">
                  <c:v>0.55075717613899355</c:v>
                </c:pt>
                <c:pt idx="698">
                  <c:v>0.55128377047510324</c:v>
                </c:pt>
                <c:pt idx="699">
                  <c:v>0.55181036481121293</c:v>
                </c:pt>
                <c:pt idx="700">
                  <c:v>0.55233695914732273</c:v>
                </c:pt>
                <c:pt idx="701">
                  <c:v>0.55286355348343252</c:v>
                </c:pt>
                <c:pt idx="702">
                  <c:v>0.55339014781954221</c:v>
                </c:pt>
                <c:pt idx="703">
                  <c:v>0.55391674215565201</c:v>
                </c:pt>
                <c:pt idx="704">
                  <c:v>0.55444333649176181</c:v>
                </c:pt>
                <c:pt idx="705">
                  <c:v>0.55496993082787149</c:v>
                </c:pt>
                <c:pt idx="706">
                  <c:v>0.55549652516398129</c:v>
                </c:pt>
                <c:pt idx="707">
                  <c:v>0.55602311950009109</c:v>
                </c:pt>
                <c:pt idx="708">
                  <c:v>0.55654971383620078</c:v>
                </c:pt>
                <c:pt idx="709">
                  <c:v>0.55707630817231046</c:v>
                </c:pt>
                <c:pt idx="710">
                  <c:v>0.55760290250842026</c:v>
                </c:pt>
                <c:pt idx="711">
                  <c:v>0.55812949684453006</c:v>
                </c:pt>
                <c:pt idx="712">
                  <c:v>0.55865609118063975</c:v>
                </c:pt>
                <c:pt idx="713">
                  <c:v>0.55918268551674954</c:v>
                </c:pt>
                <c:pt idx="714">
                  <c:v>0.55970927985285934</c:v>
                </c:pt>
                <c:pt idx="715">
                  <c:v>0.56023587418896903</c:v>
                </c:pt>
                <c:pt idx="716">
                  <c:v>0.56076246852507872</c:v>
                </c:pt>
                <c:pt idx="717">
                  <c:v>0.56128906286118851</c:v>
                </c:pt>
                <c:pt idx="718">
                  <c:v>0.56181565719729831</c:v>
                </c:pt>
                <c:pt idx="719">
                  <c:v>0.562342251533408</c:v>
                </c:pt>
                <c:pt idx="720">
                  <c:v>0.5628688458695178</c:v>
                </c:pt>
                <c:pt idx="721">
                  <c:v>0.5633954402056276</c:v>
                </c:pt>
                <c:pt idx="722">
                  <c:v>0.56392203454173728</c:v>
                </c:pt>
                <c:pt idx="723">
                  <c:v>0.56444862887784708</c:v>
                </c:pt>
                <c:pt idx="724">
                  <c:v>0.56497522321395688</c:v>
                </c:pt>
                <c:pt idx="725">
                  <c:v>0.56550181755006657</c:v>
                </c:pt>
                <c:pt idx="726">
                  <c:v>0.56602841188617625</c:v>
                </c:pt>
                <c:pt idx="727">
                  <c:v>0.56655500622228605</c:v>
                </c:pt>
                <c:pt idx="728">
                  <c:v>0.56708160055839585</c:v>
                </c:pt>
                <c:pt idx="729">
                  <c:v>0.56760819489450554</c:v>
                </c:pt>
                <c:pt idx="730">
                  <c:v>0.56813478923061533</c:v>
                </c:pt>
                <c:pt idx="731">
                  <c:v>0.56866138356672513</c:v>
                </c:pt>
                <c:pt idx="732">
                  <c:v>0.56918797790283482</c:v>
                </c:pt>
                <c:pt idx="733">
                  <c:v>0.56971457223894451</c:v>
                </c:pt>
                <c:pt idx="734">
                  <c:v>0.5702411665750543</c:v>
                </c:pt>
                <c:pt idx="735">
                  <c:v>0.5707677609111641</c:v>
                </c:pt>
                <c:pt idx="736">
                  <c:v>0.57129435524727379</c:v>
                </c:pt>
                <c:pt idx="737">
                  <c:v>0.57182094958338359</c:v>
                </c:pt>
                <c:pt idx="738">
                  <c:v>0.57234754391949338</c:v>
                </c:pt>
                <c:pt idx="739">
                  <c:v>0.57287413825560307</c:v>
                </c:pt>
                <c:pt idx="740">
                  <c:v>0.57340073259171287</c:v>
                </c:pt>
                <c:pt idx="741">
                  <c:v>0.57392732692782267</c:v>
                </c:pt>
                <c:pt idx="742">
                  <c:v>0.57445392126393235</c:v>
                </c:pt>
                <c:pt idx="743">
                  <c:v>0.57498051560004204</c:v>
                </c:pt>
                <c:pt idx="744">
                  <c:v>0.57550710993615184</c:v>
                </c:pt>
                <c:pt idx="745">
                  <c:v>0.57603370427226164</c:v>
                </c:pt>
                <c:pt idx="746">
                  <c:v>0.57656029860837132</c:v>
                </c:pt>
                <c:pt idx="747">
                  <c:v>0.57708689294448112</c:v>
                </c:pt>
                <c:pt idx="748">
                  <c:v>0.57761348728059092</c:v>
                </c:pt>
                <c:pt idx="749">
                  <c:v>0.57814008161670061</c:v>
                </c:pt>
                <c:pt idx="750">
                  <c:v>0.57866667595281029</c:v>
                </c:pt>
                <c:pt idx="751">
                  <c:v>0.5791932702889202</c:v>
                </c:pt>
                <c:pt idx="752">
                  <c:v>0.57971986462502989</c:v>
                </c:pt>
                <c:pt idx="753">
                  <c:v>0.58024645896113958</c:v>
                </c:pt>
                <c:pt idx="754">
                  <c:v>0.58077305329724938</c:v>
                </c:pt>
                <c:pt idx="755">
                  <c:v>0.58129964763335917</c:v>
                </c:pt>
                <c:pt idx="756">
                  <c:v>0.58182624196946886</c:v>
                </c:pt>
                <c:pt idx="757">
                  <c:v>0.58235283630557866</c:v>
                </c:pt>
                <c:pt idx="758">
                  <c:v>0.58287943064168846</c:v>
                </c:pt>
                <c:pt idx="759">
                  <c:v>0.58340602497779814</c:v>
                </c:pt>
                <c:pt idx="760">
                  <c:v>0.58393261931390783</c:v>
                </c:pt>
                <c:pt idx="761">
                  <c:v>0.58445921365001763</c:v>
                </c:pt>
                <c:pt idx="762">
                  <c:v>0.58498580798612743</c:v>
                </c:pt>
                <c:pt idx="763">
                  <c:v>0.58551240232223711</c:v>
                </c:pt>
                <c:pt idx="764">
                  <c:v>0.58603899665834691</c:v>
                </c:pt>
                <c:pt idx="765">
                  <c:v>0.58656559099445671</c:v>
                </c:pt>
                <c:pt idx="766">
                  <c:v>0.5870921853305664</c:v>
                </c:pt>
                <c:pt idx="767">
                  <c:v>0.58761877966667608</c:v>
                </c:pt>
                <c:pt idx="768">
                  <c:v>0.58814537400278599</c:v>
                </c:pt>
                <c:pt idx="769">
                  <c:v>0.58867196833889568</c:v>
                </c:pt>
                <c:pt idx="770">
                  <c:v>0.58919856267500537</c:v>
                </c:pt>
                <c:pt idx="771">
                  <c:v>0.58972515701111516</c:v>
                </c:pt>
                <c:pt idx="772">
                  <c:v>0.59025175134722496</c:v>
                </c:pt>
                <c:pt idx="773">
                  <c:v>0.59077834568333465</c:v>
                </c:pt>
                <c:pt idx="774">
                  <c:v>0.59130494001944445</c:v>
                </c:pt>
                <c:pt idx="775">
                  <c:v>0.59183153435555425</c:v>
                </c:pt>
                <c:pt idx="776">
                  <c:v>0.59235812869166393</c:v>
                </c:pt>
                <c:pt idx="777">
                  <c:v>0.59288472302777362</c:v>
                </c:pt>
                <c:pt idx="778">
                  <c:v>0.59341131736388342</c:v>
                </c:pt>
                <c:pt idx="779">
                  <c:v>0.59393791169999322</c:v>
                </c:pt>
                <c:pt idx="780">
                  <c:v>0.5944645060361029</c:v>
                </c:pt>
                <c:pt idx="781">
                  <c:v>0.5949911003722127</c:v>
                </c:pt>
                <c:pt idx="782">
                  <c:v>0.5955176947083225</c:v>
                </c:pt>
                <c:pt idx="783">
                  <c:v>0.59604428904443219</c:v>
                </c:pt>
                <c:pt idx="784">
                  <c:v>0.59657088338054187</c:v>
                </c:pt>
                <c:pt idx="785">
                  <c:v>0.59709747771665178</c:v>
                </c:pt>
                <c:pt idx="786">
                  <c:v>0.59762407205276147</c:v>
                </c:pt>
                <c:pt idx="787">
                  <c:v>0.59815066638887116</c:v>
                </c:pt>
                <c:pt idx="788">
                  <c:v>0.59867726072498095</c:v>
                </c:pt>
                <c:pt idx="789">
                  <c:v>0.59920385506109075</c:v>
                </c:pt>
                <c:pt idx="790">
                  <c:v>0.59973044939720044</c:v>
                </c:pt>
                <c:pt idx="791">
                  <c:v>0.60025704373331024</c:v>
                </c:pt>
                <c:pt idx="792">
                  <c:v>0.60078363806942003</c:v>
                </c:pt>
                <c:pt idx="793">
                  <c:v>0.60131023240552972</c:v>
                </c:pt>
                <c:pt idx="794">
                  <c:v>0.60183682674163941</c:v>
                </c:pt>
                <c:pt idx="795">
                  <c:v>0.60236342107774921</c:v>
                </c:pt>
                <c:pt idx="796">
                  <c:v>0.602890015413859</c:v>
                </c:pt>
                <c:pt idx="797">
                  <c:v>0.60341660974996869</c:v>
                </c:pt>
                <c:pt idx="798">
                  <c:v>0.60394320408607849</c:v>
                </c:pt>
                <c:pt idx="799">
                  <c:v>0.60446979842218829</c:v>
                </c:pt>
                <c:pt idx="800">
                  <c:v>0.60499639275829797</c:v>
                </c:pt>
                <c:pt idx="801">
                  <c:v>0.60552298709440766</c:v>
                </c:pt>
                <c:pt idx="802">
                  <c:v>0.60604958143051757</c:v>
                </c:pt>
                <c:pt idx="803">
                  <c:v>0.60657617576662726</c:v>
                </c:pt>
                <c:pt idx="804">
                  <c:v>0.60710277010273694</c:v>
                </c:pt>
                <c:pt idx="805">
                  <c:v>0.60762936443884674</c:v>
                </c:pt>
                <c:pt idx="806">
                  <c:v>0.60815595877495654</c:v>
                </c:pt>
                <c:pt idx="807">
                  <c:v>0.60868255311106623</c:v>
                </c:pt>
                <c:pt idx="808">
                  <c:v>0.60920914744717602</c:v>
                </c:pt>
                <c:pt idx="809">
                  <c:v>0.60973574178328582</c:v>
                </c:pt>
                <c:pt idx="810">
                  <c:v>0.61026233611939551</c:v>
                </c:pt>
                <c:pt idx="811">
                  <c:v>0.6107889304555052</c:v>
                </c:pt>
                <c:pt idx="812">
                  <c:v>0.61131552479161499</c:v>
                </c:pt>
                <c:pt idx="813">
                  <c:v>0.61184211912772479</c:v>
                </c:pt>
                <c:pt idx="814">
                  <c:v>0.61236871346383448</c:v>
                </c:pt>
                <c:pt idx="815">
                  <c:v>0.61289530779994428</c:v>
                </c:pt>
                <c:pt idx="816">
                  <c:v>0.61342190213605408</c:v>
                </c:pt>
                <c:pt idx="817">
                  <c:v>0.61394849647216376</c:v>
                </c:pt>
                <c:pt idx="818">
                  <c:v>0.61447509080827345</c:v>
                </c:pt>
                <c:pt idx="819">
                  <c:v>0.61500168514438336</c:v>
                </c:pt>
                <c:pt idx="820">
                  <c:v>0.61552827948049305</c:v>
                </c:pt>
                <c:pt idx="821">
                  <c:v>0.61605487381660273</c:v>
                </c:pt>
                <c:pt idx="822">
                  <c:v>0.61658146815271253</c:v>
                </c:pt>
                <c:pt idx="823">
                  <c:v>0.61710806248882233</c:v>
                </c:pt>
                <c:pt idx="824">
                  <c:v>0.61763465682493202</c:v>
                </c:pt>
                <c:pt idx="825">
                  <c:v>0.61816125116104181</c:v>
                </c:pt>
                <c:pt idx="826">
                  <c:v>0.61868784549715161</c:v>
                </c:pt>
                <c:pt idx="827">
                  <c:v>0.6192144398332613</c:v>
                </c:pt>
                <c:pt idx="828">
                  <c:v>0.61974103416937099</c:v>
                </c:pt>
                <c:pt idx="829">
                  <c:v>0.62026762850548078</c:v>
                </c:pt>
                <c:pt idx="830">
                  <c:v>0.62079422284159058</c:v>
                </c:pt>
                <c:pt idx="831">
                  <c:v>0.62132081717770027</c:v>
                </c:pt>
                <c:pt idx="832">
                  <c:v>0.62184741151381007</c:v>
                </c:pt>
                <c:pt idx="833">
                  <c:v>0.62237400584991986</c:v>
                </c:pt>
                <c:pt idx="834">
                  <c:v>0.62290060018602955</c:v>
                </c:pt>
                <c:pt idx="835">
                  <c:v>0.62342719452213935</c:v>
                </c:pt>
                <c:pt idx="836">
                  <c:v>0.62395378885824904</c:v>
                </c:pt>
                <c:pt idx="837">
                  <c:v>0.62448038319435883</c:v>
                </c:pt>
                <c:pt idx="838">
                  <c:v>0.62500697753046852</c:v>
                </c:pt>
                <c:pt idx="839">
                  <c:v>0.62553357186657832</c:v>
                </c:pt>
                <c:pt idx="840">
                  <c:v>0.62606016620268812</c:v>
                </c:pt>
                <c:pt idx="841">
                  <c:v>0.6265867605387978</c:v>
                </c:pt>
                <c:pt idx="842">
                  <c:v>0.6271133548749076</c:v>
                </c:pt>
                <c:pt idx="843">
                  <c:v>0.6276399492110174</c:v>
                </c:pt>
                <c:pt idx="844">
                  <c:v>0.62816654354712709</c:v>
                </c:pt>
                <c:pt idx="845">
                  <c:v>0.62869313788323677</c:v>
                </c:pt>
                <c:pt idx="846">
                  <c:v>0.62921973221934657</c:v>
                </c:pt>
                <c:pt idx="847">
                  <c:v>0.62974632655545637</c:v>
                </c:pt>
                <c:pt idx="848">
                  <c:v>0.63027292089156606</c:v>
                </c:pt>
                <c:pt idx="849">
                  <c:v>0.63079951522767586</c:v>
                </c:pt>
                <c:pt idx="850">
                  <c:v>0.63132610956378565</c:v>
                </c:pt>
                <c:pt idx="851">
                  <c:v>0.63185270389989534</c:v>
                </c:pt>
                <c:pt idx="852">
                  <c:v>0.63237929823600514</c:v>
                </c:pt>
                <c:pt idx="853">
                  <c:v>0.63290589257211483</c:v>
                </c:pt>
                <c:pt idx="854">
                  <c:v>0.63343248690822462</c:v>
                </c:pt>
                <c:pt idx="855">
                  <c:v>0.63395908124433431</c:v>
                </c:pt>
                <c:pt idx="856">
                  <c:v>0.63448567558044411</c:v>
                </c:pt>
                <c:pt idx="857">
                  <c:v>0.63501226991655391</c:v>
                </c:pt>
                <c:pt idx="858">
                  <c:v>0.63553886425266359</c:v>
                </c:pt>
                <c:pt idx="859">
                  <c:v>0.63606545858877339</c:v>
                </c:pt>
                <c:pt idx="860">
                  <c:v>0.63659205292488319</c:v>
                </c:pt>
                <c:pt idx="861">
                  <c:v>0.63711864726099288</c:v>
                </c:pt>
                <c:pt idx="862">
                  <c:v>0.63764524159710267</c:v>
                </c:pt>
                <c:pt idx="863">
                  <c:v>0.63817183593321236</c:v>
                </c:pt>
                <c:pt idx="864">
                  <c:v>0.63869843026932216</c:v>
                </c:pt>
                <c:pt idx="865">
                  <c:v>0.63922502460543185</c:v>
                </c:pt>
                <c:pt idx="866">
                  <c:v>0.63975161894154164</c:v>
                </c:pt>
                <c:pt idx="867">
                  <c:v>0.64027821327765144</c:v>
                </c:pt>
                <c:pt idx="868">
                  <c:v>0.64080480761376113</c:v>
                </c:pt>
                <c:pt idx="869">
                  <c:v>0.64133140194987093</c:v>
                </c:pt>
                <c:pt idx="870">
                  <c:v>0.64185799628598061</c:v>
                </c:pt>
                <c:pt idx="871">
                  <c:v>0.64238459062209041</c:v>
                </c:pt>
                <c:pt idx="872">
                  <c:v>0.6429111849582001</c:v>
                </c:pt>
                <c:pt idx="873">
                  <c:v>0.6434377792943099</c:v>
                </c:pt>
                <c:pt idx="874">
                  <c:v>0.6439643736304197</c:v>
                </c:pt>
                <c:pt idx="875">
                  <c:v>0.64449096796652938</c:v>
                </c:pt>
                <c:pt idx="876">
                  <c:v>0.64501756230263918</c:v>
                </c:pt>
                <c:pt idx="877">
                  <c:v>0.64554415663874898</c:v>
                </c:pt>
                <c:pt idx="878">
                  <c:v>0.64607075097485867</c:v>
                </c:pt>
                <c:pt idx="879">
                  <c:v>0.64659734531096846</c:v>
                </c:pt>
                <c:pt idx="880">
                  <c:v>0.64712393964707815</c:v>
                </c:pt>
                <c:pt idx="881">
                  <c:v>0.64765053398318795</c:v>
                </c:pt>
                <c:pt idx="882">
                  <c:v>0.64817712831929764</c:v>
                </c:pt>
                <c:pt idx="883">
                  <c:v>0.64870372265540743</c:v>
                </c:pt>
                <c:pt idx="884">
                  <c:v>0.64923031699151723</c:v>
                </c:pt>
                <c:pt idx="885">
                  <c:v>0.64975691132762692</c:v>
                </c:pt>
                <c:pt idx="886">
                  <c:v>0.65028350566373672</c:v>
                </c:pt>
                <c:pt idx="887">
                  <c:v>0.6508100999998464</c:v>
                </c:pt>
                <c:pt idx="888">
                  <c:v>0.6513366943359562</c:v>
                </c:pt>
                <c:pt idx="889">
                  <c:v>0.65186328867206589</c:v>
                </c:pt>
                <c:pt idx="890">
                  <c:v>0.65238988300817569</c:v>
                </c:pt>
                <c:pt idx="891">
                  <c:v>0.65291647734428548</c:v>
                </c:pt>
                <c:pt idx="892">
                  <c:v>0.65344307168039517</c:v>
                </c:pt>
                <c:pt idx="893">
                  <c:v>0.65396966601650497</c:v>
                </c:pt>
                <c:pt idx="894">
                  <c:v>0.65449626035261477</c:v>
                </c:pt>
                <c:pt idx="895">
                  <c:v>0.65502285468872445</c:v>
                </c:pt>
                <c:pt idx="896">
                  <c:v>0.65554944902483425</c:v>
                </c:pt>
                <c:pt idx="897">
                  <c:v>0.65607604336094394</c:v>
                </c:pt>
                <c:pt idx="898">
                  <c:v>0.65660263769705374</c:v>
                </c:pt>
                <c:pt idx="899">
                  <c:v>0.65712923203316342</c:v>
                </c:pt>
                <c:pt idx="900">
                  <c:v>0.65765582636927322</c:v>
                </c:pt>
                <c:pt idx="901">
                  <c:v>0.65818242070538302</c:v>
                </c:pt>
                <c:pt idx="902">
                  <c:v>0.65870901504149271</c:v>
                </c:pt>
                <c:pt idx="903">
                  <c:v>0.6592356093776025</c:v>
                </c:pt>
                <c:pt idx="904">
                  <c:v>0.65976220371371219</c:v>
                </c:pt>
                <c:pt idx="905">
                  <c:v>0.66028879804982199</c:v>
                </c:pt>
                <c:pt idx="906">
                  <c:v>0.66081539238593168</c:v>
                </c:pt>
                <c:pt idx="907">
                  <c:v>0.66134198672204147</c:v>
                </c:pt>
                <c:pt idx="908">
                  <c:v>0.66186858105815127</c:v>
                </c:pt>
                <c:pt idx="909">
                  <c:v>0.66239517539426096</c:v>
                </c:pt>
                <c:pt idx="910">
                  <c:v>0.66292176973037076</c:v>
                </c:pt>
                <c:pt idx="911">
                  <c:v>0.66344836406648056</c:v>
                </c:pt>
                <c:pt idx="912">
                  <c:v>0.66397495840259024</c:v>
                </c:pt>
                <c:pt idx="913">
                  <c:v>0.66450155273870004</c:v>
                </c:pt>
                <c:pt idx="914">
                  <c:v>0.66502814707480973</c:v>
                </c:pt>
                <c:pt idx="915">
                  <c:v>0.66555474141091953</c:v>
                </c:pt>
                <c:pt idx="916">
                  <c:v>0.66608133574702921</c:v>
                </c:pt>
                <c:pt idx="917">
                  <c:v>0.66660793008313901</c:v>
                </c:pt>
                <c:pt idx="918">
                  <c:v>0.66713452441924881</c:v>
                </c:pt>
                <c:pt idx="919">
                  <c:v>0.6676611187553585</c:v>
                </c:pt>
                <c:pt idx="920">
                  <c:v>0.66818771309146829</c:v>
                </c:pt>
                <c:pt idx="921">
                  <c:v>0.66871430742757798</c:v>
                </c:pt>
                <c:pt idx="922">
                  <c:v>0.66924090176368778</c:v>
                </c:pt>
                <c:pt idx="923">
                  <c:v>0.66976749609979747</c:v>
                </c:pt>
                <c:pt idx="924">
                  <c:v>0.67029409043590726</c:v>
                </c:pt>
                <c:pt idx="925">
                  <c:v>0.67082068477201706</c:v>
                </c:pt>
                <c:pt idx="926">
                  <c:v>0.67134727910812675</c:v>
                </c:pt>
                <c:pt idx="927">
                  <c:v>0.67187387344423655</c:v>
                </c:pt>
                <c:pt idx="928">
                  <c:v>0.67240046778034634</c:v>
                </c:pt>
                <c:pt idx="929">
                  <c:v>0.67292706211645603</c:v>
                </c:pt>
                <c:pt idx="930">
                  <c:v>0.67345365645256583</c:v>
                </c:pt>
                <c:pt idx="931">
                  <c:v>0.67398025078867552</c:v>
                </c:pt>
                <c:pt idx="932">
                  <c:v>0.67450684512478531</c:v>
                </c:pt>
                <c:pt idx="933">
                  <c:v>0.675033439460895</c:v>
                </c:pt>
                <c:pt idx="934">
                  <c:v>0.6755600337970048</c:v>
                </c:pt>
                <c:pt idx="935">
                  <c:v>0.6760866281331146</c:v>
                </c:pt>
                <c:pt idx="936">
                  <c:v>0.67661322246922428</c:v>
                </c:pt>
                <c:pt idx="937">
                  <c:v>0.67713981680533408</c:v>
                </c:pt>
                <c:pt idx="938">
                  <c:v>0.67766641114144388</c:v>
                </c:pt>
                <c:pt idx="939">
                  <c:v>0.67819300547755357</c:v>
                </c:pt>
                <c:pt idx="940">
                  <c:v>0.67871959981366325</c:v>
                </c:pt>
                <c:pt idx="941">
                  <c:v>0.67924619414977305</c:v>
                </c:pt>
                <c:pt idx="942">
                  <c:v>0.67977278848588285</c:v>
                </c:pt>
                <c:pt idx="943">
                  <c:v>0.68029938282199254</c:v>
                </c:pt>
                <c:pt idx="944">
                  <c:v>0.68082597715810234</c:v>
                </c:pt>
                <c:pt idx="945">
                  <c:v>0.68135257149421213</c:v>
                </c:pt>
                <c:pt idx="946">
                  <c:v>0.68187916583032182</c:v>
                </c:pt>
                <c:pt idx="947">
                  <c:v>0.68240576016643162</c:v>
                </c:pt>
                <c:pt idx="948">
                  <c:v>0.68293235450254131</c:v>
                </c:pt>
                <c:pt idx="949">
                  <c:v>0.6834589488386511</c:v>
                </c:pt>
                <c:pt idx="950">
                  <c:v>0.68398554317476079</c:v>
                </c:pt>
                <c:pt idx="951">
                  <c:v>0.68451213751087059</c:v>
                </c:pt>
                <c:pt idx="952">
                  <c:v>0.68503873184698039</c:v>
                </c:pt>
                <c:pt idx="953">
                  <c:v>0.68556532618309007</c:v>
                </c:pt>
                <c:pt idx="954">
                  <c:v>0.68609192051919987</c:v>
                </c:pt>
                <c:pt idx="955">
                  <c:v>0.68661851485530967</c:v>
                </c:pt>
                <c:pt idx="956">
                  <c:v>0.68714510919141936</c:v>
                </c:pt>
                <c:pt idx="957">
                  <c:v>0.68767170352752904</c:v>
                </c:pt>
                <c:pt idx="958">
                  <c:v>0.68819829786363884</c:v>
                </c:pt>
                <c:pt idx="959">
                  <c:v>0.68872489219974864</c:v>
                </c:pt>
                <c:pt idx="960">
                  <c:v>0.68925148653585833</c:v>
                </c:pt>
                <c:pt idx="961">
                  <c:v>0.68977808087196812</c:v>
                </c:pt>
                <c:pt idx="962">
                  <c:v>0.69030467520807792</c:v>
                </c:pt>
                <c:pt idx="963">
                  <c:v>0.69083126954418761</c:v>
                </c:pt>
                <c:pt idx="964">
                  <c:v>0.69135786388029741</c:v>
                </c:pt>
                <c:pt idx="965">
                  <c:v>0.69188445821640709</c:v>
                </c:pt>
                <c:pt idx="966">
                  <c:v>0.69241105255251689</c:v>
                </c:pt>
                <c:pt idx="967">
                  <c:v>0.69293764688862658</c:v>
                </c:pt>
                <c:pt idx="968">
                  <c:v>0.69346424122473638</c:v>
                </c:pt>
                <c:pt idx="969">
                  <c:v>0.69399083556084618</c:v>
                </c:pt>
                <c:pt idx="970">
                  <c:v>0.69451742989695586</c:v>
                </c:pt>
                <c:pt idx="971">
                  <c:v>0.69504402423306566</c:v>
                </c:pt>
                <c:pt idx="972">
                  <c:v>0.69557061856917546</c:v>
                </c:pt>
                <c:pt idx="973">
                  <c:v>0.69609721290528515</c:v>
                </c:pt>
                <c:pt idx="974">
                  <c:v>0.69662380724139483</c:v>
                </c:pt>
                <c:pt idx="975">
                  <c:v>0.69715040157750463</c:v>
                </c:pt>
                <c:pt idx="976">
                  <c:v>0.69767699591361443</c:v>
                </c:pt>
                <c:pt idx="977">
                  <c:v>0.69820359024972412</c:v>
                </c:pt>
                <c:pt idx="978">
                  <c:v>0.69873018458583391</c:v>
                </c:pt>
                <c:pt idx="979">
                  <c:v>0.69925677892194371</c:v>
                </c:pt>
                <c:pt idx="980">
                  <c:v>0.6997833732580534</c:v>
                </c:pt>
                <c:pt idx="981">
                  <c:v>0.7003099675941632</c:v>
                </c:pt>
                <c:pt idx="982">
                  <c:v>0.70083656193027288</c:v>
                </c:pt>
                <c:pt idx="983">
                  <c:v>0.70136315626638268</c:v>
                </c:pt>
                <c:pt idx="984">
                  <c:v>0.70188975060249237</c:v>
                </c:pt>
                <c:pt idx="985">
                  <c:v>0.70241634493860217</c:v>
                </c:pt>
                <c:pt idx="986">
                  <c:v>0.70294293927471196</c:v>
                </c:pt>
                <c:pt idx="987">
                  <c:v>0.70346953361082165</c:v>
                </c:pt>
                <c:pt idx="988">
                  <c:v>0.70399612794693145</c:v>
                </c:pt>
                <c:pt idx="989">
                  <c:v>0.70452272228304125</c:v>
                </c:pt>
                <c:pt idx="990">
                  <c:v>0.70504931661915093</c:v>
                </c:pt>
                <c:pt idx="991">
                  <c:v>0.70557591095526062</c:v>
                </c:pt>
                <c:pt idx="992">
                  <c:v>0.70610250529137042</c:v>
                </c:pt>
                <c:pt idx="993">
                  <c:v>0.70662909962748022</c:v>
                </c:pt>
                <c:pt idx="994">
                  <c:v>0.7071556939635899</c:v>
                </c:pt>
                <c:pt idx="995">
                  <c:v>0.7076822882996997</c:v>
                </c:pt>
                <c:pt idx="996">
                  <c:v>0.7082088826358095</c:v>
                </c:pt>
                <c:pt idx="997">
                  <c:v>0.70873547697191919</c:v>
                </c:pt>
                <c:pt idx="998">
                  <c:v>0.70926207130802899</c:v>
                </c:pt>
                <c:pt idx="999">
                  <c:v>0.70978866564413867</c:v>
                </c:pt>
                <c:pt idx="1000">
                  <c:v>0.71031525998024847</c:v>
                </c:pt>
                <c:pt idx="1001">
                  <c:v>0.71084185431635816</c:v>
                </c:pt>
                <c:pt idx="1002">
                  <c:v>0.71136844865246796</c:v>
                </c:pt>
                <c:pt idx="1003">
                  <c:v>0.71189504298857775</c:v>
                </c:pt>
                <c:pt idx="1004">
                  <c:v>0.71242163732468744</c:v>
                </c:pt>
                <c:pt idx="1005">
                  <c:v>0.71294823166079724</c:v>
                </c:pt>
                <c:pt idx="1006">
                  <c:v>0.71347482599690704</c:v>
                </c:pt>
                <c:pt idx="1007">
                  <c:v>0.71400142033301672</c:v>
                </c:pt>
                <c:pt idx="1008">
                  <c:v>0.71452801466912641</c:v>
                </c:pt>
                <c:pt idx="1009">
                  <c:v>0.71505460900523621</c:v>
                </c:pt>
                <c:pt idx="1010">
                  <c:v>0.71558120334134601</c:v>
                </c:pt>
                <c:pt idx="1011">
                  <c:v>0.71610779767745569</c:v>
                </c:pt>
                <c:pt idx="1012">
                  <c:v>0.71663439201356549</c:v>
                </c:pt>
                <c:pt idx="1013">
                  <c:v>0.71716098634967529</c:v>
                </c:pt>
                <c:pt idx="1014">
                  <c:v>0.71768758068578498</c:v>
                </c:pt>
                <c:pt idx="1015">
                  <c:v>0.71821417502189477</c:v>
                </c:pt>
                <c:pt idx="1016">
                  <c:v>0.71874076935800446</c:v>
                </c:pt>
                <c:pt idx="1017">
                  <c:v>0.71926736369411426</c:v>
                </c:pt>
                <c:pt idx="1018">
                  <c:v>0.71979395803022395</c:v>
                </c:pt>
                <c:pt idx="1019">
                  <c:v>0.72032055236633374</c:v>
                </c:pt>
                <c:pt idx="1020">
                  <c:v>0.72084714670244354</c:v>
                </c:pt>
                <c:pt idx="1021">
                  <c:v>0.72137374103855323</c:v>
                </c:pt>
                <c:pt idx="1022">
                  <c:v>0.72190033537466303</c:v>
                </c:pt>
                <c:pt idx="1023">
                  <c:v>0.72242692971077282</c:v>
                </c:pt>
                <c:pt idx="1024">
                  <c:v>0.72295352404688251</c:v>
                </c:pt>
                <c:pt idx="1025">
                  <c:v>0.7234801183829922</c:v>
                </c:pt>
                <c:pt idx="1026">
                  <c:v>0.724006712719102</c:v>
                </c:pt>
                <c:pt idx="1027">
                  <c:v>0.72453330705521179</c:v>
                </c:pt>
                <c:pt idx="1028">
                  <c:v>0.72505990139132148</c:v>
                </c:pt>
                <c:pt idx="1029">
                  <c:v>0.72558649572743128</c:v>
                </c:pt>
                <c:pt idx="1030">
                  <c:v>0.72611309006354108</c:v>
                </c:pt>
                <c:pt idx="1031">
                  <c:v>0.72663968439965076</c:v>
                </c:pt>
                <c:pt idx="1032">
                  <c:v>0.72716627873576056</c:v>
                </c:pt>
                <c:pt idx="1033">
                  <c:v>0.72769287307187025</c:v>
                </c:pt>
                <c:pt idx="1034">
                  <c:v>0.72821946740798005</c:v>
                </c:pt>
                <c:pt idx="1035">
                  <c:v>0.72874606174408973</c:v>
                </c:pt>
                <c:pt idx="1036">
                  <c:v>0.72927265608019953</c:v>
                </c:pt>
                <c:pt idx="1037">
                  <c:v>0.72979925041630933</c:v>
                </c:pt>
                <c:pt idx="1038">
                  <c:v>0.73032584475241902</c:v>
                </c:pt>
                <c:pt idx="1039">
                  <c:v>0.73085243908852882</c:v>
                </c:pt>
                <c:pt idx="1040">
                  <c:v>0.73137903342463861</c:v>
                </c:pt>
                <c:pt idx="1041">
                  <c:v>0.7319056277607483</c:v>
                </c:pt>
                <c:pt idx="1042">
                  <c:v>0.7324322220968581</c:v>
                </c:pt>
                <c:pt idx="1043">
                  <c:v>0.73295881643296779</c:v>
                </c:pt>
                <c:pt idx="1044">
                  <c:v>0.73348541076907758</c:v>
                </c:pt>
                <c:pt idx="1045">
                  <c:v>0.73401200510518727</c:v>
                </c:pt>
                <c:pt idx="1046">
                  <c:v>0.73453859944129707</c:v>
                </c:pt>
                <c:pt idx="1047">
                  <c:v>0.73506519377740687</c:v>
                </c:pt>
                <c:pt idx="1048">
                  <c:v>0.73559178811351655</c:v>
                </c:pt>
                <c:pt idx="1049">
                  <c:v>0.73611838244962635</c:v>
                </c:pt>
                <c:pt idx="1050">
                  <c:v>0.73664497678573604</c:v>
                </c:pt>
                <c:pt idx="1051">
                  <c:v>0.73717157112184584</c:v>
                </c:pt>
                <c:pt idx="1052">
                  <c:v>0.73769816545795552</c:v>
                </c:pt>
                <c:pt idx="1053">
                  <c:v>0.73822475979406532</c:v>
                </c:pt>
                <c:pt idx="1054">
                  <c:v>0.73875135413017512</c:v>
                </c:pt>
                <c:pt idx="1055">
                  <c:v>0.73927794846628481</c:v>
                </c:pt>
                <c:pt idx="1056">
                  <c:v>0.7398045428023946</c:v>
                </c:pt>
                <c:pt idx="1057">
                  <c:v>0.7403311371385044</c:v>
                </c:pt>
                <c:pt idx="1058">
                  <c:v>0.74085773147461409</c:v>
                </c:pt>
                <c:pt idx="1059">
                  <c:v>0.74138432581072389</c:v>
                </c:pt>
                <c:pt idx="1060">
                  <c:v>0.74191092014683357</c:v>
                </c:pt>
                <c:pt idx="1061">
                  <c:v>0.74243751448294337</c:v>
                </c:pt>
                <c:pt idx="1062">
                  <c:v>0.74296410881905306</c:v>
                </c:pt>
                <c:pt idx="1063">
                  <c:v>0.74349070315516286</c:v>
                </c:pt>
                <c:pt idx="1064">
                  <c:v>0.74401729749127266</c:v>
                </c:pt>
                <c:pt idx="1065">
                  <c:v>0.74454389182738234</c:v>
                </c:pt>
                <c:pt idx="1066">
                  <c:v>0.74507048616349214</c:v>
                </c:pt>
                <c:pt idx="1067">
                  <c:v>0.74559708049960183</c:v>
                </c:pt>
                <c:pt idx="1068">
                  <c:v>0.74612367483571163</c:v>
                </c:pt>
                <c:pt idx="1069">
                  <c:v>0.74665026917182131</c:v>
                </c:pt>
                <c:pt idx="1070">
                  <c:v>0.74717686350793111</c:v>
                </c:pt>
                <c:pt idx="1071">
                  <c:v>0.74770345784404091</c:v>
                </c:pt>
                <c:pt idx="1072">
                  <c:v>0.7482300521801506</c:v>
                </c:pt>
                <c:pt idx="1073">
                  <c:v>0.74875664651626039</c:v>
                </c:pt>
                <c:pt idx="1074">
                  <c:v>0.74928324085237019</c:v>
                </c:pt>
                <c:pt idx="1075">
                  <c:v>0.74980983518847988</c:v>
                </c:pt>
                <c:pt idx="1076">
                  <c:v>0.75033642952458968</c:v>
                </c:pt>
                <c:pt idx="1077">
                  <c:v>0.75086302386069936</c:v>
                </c:pt>
                <c:pt idx="1078">
                  <c:v>0.75138961819680916</c:v>
                </c:pt>
                <c:pt idx="1079">
                  <c:v>0.75191621253291885</c:v>
                </c:pt>
                <c:pt idx="1080">
                  <c:v>0.75244280686902865</c:v>
                </c:pt>
                <c:pt idx="1081">
                  <c:v>0.75296940120513844</c:v>
                </c:pt>
                <c:pt idx="1082">
                  <c:v>0.75349599554124813</c:v>
                </c:pt>
                <c:pt idx="1083">
                  <c:v>0.75402258987735793</c:v>
                </c:pt>
                <c:pt idx="1084">
                  <c:v>0.75454918421346762</c:v>
                </c:pt>
                <c:pt idx="1085">
                  <c:v>0.75507577854957741</c:v>
                </c:pt>
                <c:pt idx="1086">
                  <c:v>0.7556023728856871</c:v>
                </c:pt>
                <c:pt idx="1087">
                  <c:v>0.7561289672217969</c:v>
                </c:pt>
                <c:pt idx="1088">
                  <c:v>0.7566555615579067</c:v>
                </c:pt>
                <c:pt idx="1089">
                  <c:v>0.75718215589401638</c:v>
                </c:pt>
                <c:pt idx="1090">
                  <c:v>0.75770875023012618</c:v>
                </c:pt>
                <c:pt idx="1091">
                  <c:v>0.75823534456623598</c:v>
                </c:pt>
                <c:pt idx="1092">
                  <c:v>0.75876193890234567</c:v>
                </c:pt>
                <c:pt idx="1093">
                  <c:v>0.75928853323845547</c:v>
                </c:pt>
                <c:pt idx="1094">
                  <c:v>0.75981512757456515</c:v>
                </c:pt>
                <c:pt idx="1095">
                  <c:v>0.76034172191067495</c:v>
                </c:pt>
                <c:pt idx="1096">
                  <c:v>0.76086831624678464</c:v>
                </c:pt>
                <c:pt idx="1097">
                  <c:v>0.76139491058289444</c:v>
                </c:pt>
                <c:pt idx="1098">
                  <c:v>0.76192150491900423</c:v>
                </c:pt>
                <c:pt idx="1099">
                  <c:v>0.76244809925511392</c:v>
                </c:pt>
                <c:pt idx="1100">
                  <c:v>0.76297469359122372</c:v>
                </c:pt>
                <c:pt idx="1101">
                  <c:v>0.76350128792733352</c:v>
                </c:pt>
                <c:pt idx="1102">
                  <c:v>0.7640278822634432</c:v>
                </c:pt>
                <c:pt idx="1103">
                  <c:v>0.764554476599553</c:v>
                </c:pt>
                <c:pt idx="1104">
                  <c:v>0.7650810709356628</c:v>
                </c:pt>
                <c:pt idx="1105">
                  <c:v>0.76560766527177249</c:v>
                </c:pt>
                <c:pt idx="1106">
                  <c:v>0.76613425960788228</c:v>
                </c:pt>
                <c:pt idx="1107">
                  <c:v>0.76666085394399208</c:v>
                </c:pt>
                <c:pt idx="1108">
                  <c:v>0.76718744828010177</c:v>
                </c:pt>
                <c:pt idx="1109">
                  <c:v>0.76771404261621157</c:v>
                </c:pt>
                <c:pt idx="1110">
                  <c:v>0.76824063695232137</c:v>
                </c:pt>
                <c:pt idx="1111">
                  <c:v>0.76876723128843105</c:v>
                </c:pt>
                <c:pt idx="1112">
                  <c:v>0.76929382562454085</c:v>
                </c:pt>
                <c:pt idx="1113">
                  <c:v>0.76982041996065065</c:v>
                </c:pt>
                <c:pt idx="1114">
                  <c:v>0.77034701429676034</c:v>
                </c:pt>
                <c:pt idx="1115">
                  <c:v>0.77087360863287013</c:v>
                </c:pt>
                <c:pt idx="1116">
                  <c:v>0.77140020296897993</c:v>
                </c:pt>
                <c:pt idx="1117">
                  <c:v>0.77192679730508973</c:v>
                </c:pt>
                <c:pt idx="1118">
                  <c:v>0.77245339164119942</c:v>
                </c:pt>
                <c:pt idx="1119">
                  <c:v>0.77297998597730921</c:v>
                </c:pt>
                <c:pt idx="1120">
                  <c:v>0.77350658031341901</c:v>
                </c:pt>
                <c:pt idx="1121">
                  <c:v>0.7740331746495287</c:v>
                </c:pt>
                <c:pt idx="1122">
                  <c:v>0.7745597689856385</c:v>
                </c:pt>
                <c:pt idx="1123">
                  <c:v>0.7750863633217483</c:v>
                </c:pt>
                <c:pt idx="1124">
                  <c:v>0.77561295765785809</c:v>
                </c:pt>
                <c:pt idx="1125">
                  <c:v>0.77613955199396778</c:v>
                </c:pt>
                <c:pt idx="1126">
                  <c:v>0.77666614633007758</c:v>
                </c:pt>
                <c:pt idx="1127">
                  <c:v>0.77719274066618738</c:v>
                </c:pt>
                <c:pt idx="1128">
                  <c:v>0.77771933500229706</c:v>
                </c:pt>
                <c:pt idx="1129">
                  <c:v>0.77824592933840686</c:v>
                </c:pt>
                <c:pt idx="1130">
                  <c:v>0.77877252367451666</c:v>
                </c:pt>
                <c:pt idx="1131">
                  <c:v>0.77929911801062635</c:v>
                </c:pt>
                <c:pt idx="1132">
                  <c:v>0.77982571234673614</c:v>
                </c:pt>
                <c:pt idx="1133">
                  <c:v>0.78035230668284594</c:v>
                </c:pt>
                <c:pt idx="1134">
                  <c:v>0.78087890101895563</c:v>
                </c:pt>
                <c:pt idx="1135">
                  <c:v>0.78140549535506543</c:v>
                </c:pt>
                <c:pt idx="1136">
                  <c:v>0.78193208969117522</c:v>
                </c:pt>
                <c:pt idx="1137">
                  <c:v>0.78245868402728491</c:v>
                </c:pt>
                <c:pt idx="1138">
                  <c:v>0.78298527836339471</c:v>
                </c:pt>
                <c:pt idx="1139">
                  <c:v>0.78351187269950451</c:v>
                </c:pt>
                <c:pt idx="1140">
                  <c:v>0.78403846703561419</c:v>
                </c:pt>
                <c:pt idx="1141">
                  <c:v>0.78456506137172399</c:v>
                </c:pt>
                <c:pt idx="1142">
                  <c:v>0.78509165570783379</c:v>
                </c:pt>
                <c:pt idx="1143">
                  <c:v>0.78561825004394359</c:v>
                </c:pt>
                <c:pt idx="1144">
                  <c:v>0.78614484438005328</c:v>
                </c:pt>
                <c:pt idx="1145">
                  <c:v>0.78667143871616307</c:v>
                </c:pt>
                <c:pt idx="1146">
                  <c:v>0.78719803305227287</c:v>
                </c:pt>
                <c:pt idx="1147">
                  <c:v>0.78772462738838256</c:v>
                </c:pt>
                <c:pt idx="1148">
                  <c:v>0.78825122172449236</c:v>
                </c:pt>
                <c:pt idx="1149">
                  <c:v>0.78877781606060215</c:v>
                </c:pt>
                <c:pt idx="1150">
                  <c:v>0.78930441039671195</c:v>
                </c:pt>
                <c:pt idx="1151">
                  <c:v>0.78983100473282164</c:v>
                </c:pt>
                <c:pt idx="1152">
                  <c:v>0.79035759906893144</c:v>
                </c:pt>
                <c:pt idx="1153">
                  <c:v>0.79088419340504124</c:v>
                </c:pt>
                <c:pt idx="1154">
                  <c:v>0.79141078774115092</c:v>
                </c:pt>
                <c:pt idx="1155">
                  <c:v>0.79193738207726072</c:v>
                </c:pt>
                <c:pt idx="1156">
                  <c:v>0.79246397641337052</c:v>
                </c:pt>
                <c:pt idx="1157">
                  <c:v>0.79299057074948021</c:v>
                </c:pt>
                <c:pt idx="1158">
                  <c:v>0.79351716508559</c:v>
                </c:pt>
                <c:pt idx="1159">
                  <c:v>0.7940437594216998</c:v>
                </c:pt>
                <c:pt idx="1160">
                  <c:v>0.79457035375780949</c:v>
                </c:pt>
                <c:pt idx="1161">
                  <c:v>0.79509694809391929</c:v>
                </c:pt>
                <c:pt idx="1162">
                  <c:v>0.79562354243002908</c:v>
                </c:pt>
                <c:pt idx="1163">
                  <c:v>0.79615013676613877</c:v>
                </c:pt>
                <c:pt idx="1164">
                  <c:v>0.79667673110224857</c:v>
                </c:pt>
                <c:pt idx="1165">
                  <c:v>0.79720332543835837</c:v>
                </c:pt>
                <c:pt idx="1166">
                  <c:v>0.79772991977446817</c:v>
                </c:pt>
                <c:pt idx="1167">
                  <c:v>0.79825651411057785</c:v>
                </c:pt>
                <c:pt idx="1168">
                  <c:v>0.79878310844668765</c:v>
                </c:pt>
                <c:pt idx="1169">
                  <c:v>0.79930970278279745</c:v>
                </c:pt>
                <c:pt idx="1170">
                  <c:v>0.79983629711890714</c:v>
                </c:pt>
                <c:pt idx="1171">
                  <c:v>0.80036289145501693</c:v>
                </c:pt>
                <c:pt idx="1172">
                  <c:v>0.80088948579112673</c:v>
                </c:pt>
                <c:pt idx="1173">
                  <c:v>0.80141608012723653</c:v>
                </c:pt>
                <c:pt idx="1174">
                  <c:v>0.80194267446334622</c:v>
                </c:pt>
                <c:pt idx="1175">
                  <c:v>0.80246926879945601</c:v>
                </c:pt>
                <c:pt idx="1176">
                  <c:v>0.80299586313556581</c:v>
                </c:pt>
                <c:pt idx="1177">
                  <c:v>0.8035224574716755</c:v>
                </c:pt>
                <c:pt idx="1178">
                  <c:v>0.8040490518077853</c:v>
                </c:pt>
                <c:pt idx="1179">
                  <c:v>0.8045756461438951</c:v>
                </c:pt>
                <c:pt idx="1180">
                  <c:v>0.80510224048000478</c:v>
                </c:pt>
                <c:pt idx="1181">
                  <c:v>0.80562883481611458</c:v>
                </c:pt>
                <c:pt idx="1182">
                  <c:v>0.80615542915222438</c:v>
                </c:pt>
                <c:pt idx="1183">
                  <c:v>0.80668202348833407</c:v>
                </c:pt>
                <c:pt idx="1184">
                  <c:v>0.80720861782444386</c:v>
                </c:pt>
                <c:pt idx="1185">
                  <c:v>0.80773521216055366</c:v>
                </c:pt>
                <c:pt idx="1186">
                  <c:v>0.80826180649666335</c:v>
                </c:pt>
                <c:pt idx="1187">
                  <c:v>0.80878840083277315</c:v>
                </c:pt>
                <c:pt idx="1188">
                  <c:v>0.80931499516888294</c:v>
                </c:pt>
                <c:pt idx="1189">
                  <c:v>0.80984158950499274</c:v>
                </c:pt>
                <c:pt idx="1190">
                  <c:v>0.81036818384110243</c:v>
                </c:pt>
                <c:pt idx="1191">
                  <c:v>0.81089477817721223</c:v>
                </c:pt>
                <c:pt idx="1192">
                  <c:v>0.81142137251332203</c:v>
                </c:pt>
                <c:pt idx="1193">
                  <c:v>0.81194796684943171</c:v>
                </c:pt>
                <c:pt idx="1194">
                  <c:v>0.81247456118554151</c:v>
                </c:pt>
                <c:pt idx="1195">
                  <c:v>0.81300115552165131</c:v>
                </c:pt>
                <c:pt idx="1196">
                  <c:v>0.813527749857761</c:v>
                </c:pt>
                <c:pt idx="1197">
                  <c:v>0.81405434419387079</c:v>
                </c:pt>
                <c:pt idx="1198">
                  <c:v>0.81458093852998059</c:v>
                </c:pt>
                <c:pt idx="1199">
                  <c:v>0.81510753286609039</c:v>
                </c:pt>
                <c:pt idx="1200">
                  <c:v>0.81563412720220008</c:v>
                </c:pt>
                <c:pt idx="1201">
                  <c:v>0.81616072153830987</c:v>
                </c:pt>
                <c:pt idx="1202">
                  <c:v>0.81668731587441967</c:v>
                </c:pt>
                <c:pt idx="1203">
                  <c:v>0.81721391021052936</c:v>
                </c:pt>
                <c:pt idx="1204">
                  <c:v>0.81774050454663916</c:v>
                </c:pt>
                <c:pt idx="1205">
                  <c:v>0.81826709888274896</c:v>
                </c:pt>
                <c:pt idx="1206">
                  <c:v>0.81879369321885864</c:v>
                </c:pt>
                <c:pt idx="1207">
                  <c:v>0.81932028755496844</c:v>
                </c:pt>
                <c:pt idx="1208">
                  <c:v>0.81984688189107824</c:v>
                </c:pt>
                <c:pt idx="1209">
                  <c:v>0.82037347622718793</c:v>
                </c:pt>
                <c:pt idx="1210">
                  <c:v>0.82090007056329772</c:v>
                </c:pt>
                <c:pt idx="1211">
                  <c:v>0.82142666489940752</c:v>
                </c:pt>
                <c:pt idx="1212">
                  <c:v>0.82195325923551732</c:v>
                </c:pt>
                <c:pt idx="1213">
                  <c:v>0.82247985357162701</c:v>
                </c:pt>
                <c:pt idx="1214">
                  <c:v>0.8230064479077368</c:v>
                </c:pt>
                <c:pt idx="1215">
                  <c:v>0.8235330422438466</c:v>
                </c:pt>
                <c:pt idx="1216">
                  <c:v>0.82405963657995629</c:v>
                </c:pt>
                <c:pt idx="1217">
                  <c:v>0.82458623091606609</c:v>
                </c:pt>
                <c:pt idx="1218">
                  <c:v>0.82511282525217589</c:v>
                </c:pt>
                <c:pt idx="1219">
                  <c:v>0.82563941958828557</c:v>
                </c:pt>
                <c:pt idx="1220">
                  <c:v>0.82616601392439537</c:v>
                </c:pt>
                <c:pt idx="1221">
                  <c:v>0.82669260826050517</c:v>
                </c:pt>
                <c:pt idx="1222">
                  <c:v>0.82721920259661497</c:v>
                </c:pt>
                <c:pt idx="1223">
                  <c:v>0.82774579693272465</c:v>
                </c:pt>
                <c:pt idx="1224">
                  <c:v>0.82827239126883445</c:v>
                </c:pt>
                <c:pt idx="1225">
                  <c:v>0.82879898560494425</c:v>
                </c:pt>
                <c:pt idx="1226">
                  <c:v>0.82932557994105394</c:v>
                </c:pt>
                <c:pt idx="1227">
                  <c:v>0.82985217427716373</c:v>
                </c:pt>
                <c:pt idx="1228">
                  <c:v>0.83037876861327353</c:v>
                </c:pt>
                <c:pt idx="1229">
                  <c:v>0.83090536294938322</c:v>
                </c:pt>
                <c:pt idx="1230">
                  <c:v>0.83143195728549302</c:v>
                </c:pt>
                <c:pt idx="1231">
                  <c:v>0.83195855162160282</c:v>
                </c:pt>
                <c:pt idx="1232">
                  <c:v>0.8324851459577125</c:v>
                </c:pt>
                <c:pt idx="1233">
                  <c:v>0.8330117402938223</c:v>
                </c:pt>
                <c:pt idx="1234">
                  <c:v>0.8335383346299321</c:v>
                </c:pt>
                <c:pt idx="1235">
                  <c:v>0.83406492896604179</c:v>
                </c:pt>
                <c:pt idx="1236">
                  <c:v>0.83459152330215158</c:v>
                </c:pt>
                <c:pt idx="1237">
                  <c:v>0.83511811763826138</c:v>
                </c:pt>
                <c:pt idx="1238">
                  <c:v>0.83564471197437118</c:v>
                </c:pt>
                <c:pt idx="1239">
                  <c:v>0.83617130631048087</c:v>
                </c:pt>
                <c:pt idx="1240">
                  <c:v>0.83669790064659066</c:v>
                </c:pt>
                <c:pt idx="1241">
                  <c:v>0.83722449498270046</c:v>
                </c:pt>
                <c:pt idx="1242">
                  <c:v>0.83775108931881015</c:v>
                </c:pt>
                <c:pt idx="1243">
                  <c:v>0.83827768365491995</c:v>
                </c:pt>
                <c:pt idx="1244">
                  <c:v>0.83880427799102975</c:v>
                </c:pt>
                <c:pt idx="1245">
                  <c:v>0.83933087232713943</c:v>
                </c:pt>
                <c:pt idx="1246">
                  <c:v>0.83985746666324923</c:v>
                </c:pt>
                <c:pt idx="1247">
                  <c:v>0.84038406099935903</c:v>
                </c:pt>
                <c:pt idx="1248">
                  <c:v>0.84091065533546883</c:v>
                </c:pt>
                <c:pt idx="1249">
                  <c:v>0.84143724967157851</c:v>
                </c:pt>
                <c:pt idx="1250">
                  <c:v>0.84196384400768831</c:v>
                </c:pt>
                <c:pt idx="1251">
                  <c:v>0.84249043834379811</c:v>
                </c:pt>
                <c:pt idx="1252">
                  <c:v>0.8430170326799078</c:v>
                </c:pt>
                <c:pt idx="1253">
                  <c:v>0.84354362701601759</c:v>
                </c:pt>
                <c:pt idx="1254">
                  <c:v>0.84407022135212739</c:v>
                </c:pt>
                <c:pt idx="1255">
                  <c:v>0.84459681568823708</c:v>
                </c:pt>
                <c:pt idx="1256">
                  <c:v>0.84512341002434688</c:v>
                </c:pt>
                <c:pt idx="1257">
                  <c:v>0.84565000436045668</c:v>
                </c:pt>
                <c:pt idx="1258">
                  <c:v>0.84617659869656636</c:v>
                </c:pt>
                <c:pt idx="1259">
                  <c:v>0.84670319303267616</c:v>
                </c:pt>
                <c:pt idx="1260">
                  <c:v>0.84722978736878596</c:v>
                </c:pt>
                <c:pt idx="1261">
                  <c:v>0.84775638170489576</c:v>
                </c:pt>
                <c:pt idx="1262">
                  <c:v>0.84828297604100544</c:v>
                </c:pt>
                <c:pt idx="1263">
                  <c:v>0.84880957037711524</c:v>
                </c:pt>
                <c:pt idx="1264">
                  <c:v>0.84933616471322504</c:v>
                </c:pt>
                <c:pt idx="1265">
                  <c:v>0.84986275904933473</c:v>
                </c:pt>
                <c:pt idx="1266">
                  <c:v>0.85038935338544452</c:v>
                </c:pt>
                <c:pt idx="1267">
                  <c:v>0.85091594772155432</c:v>
                </c:pt>
                <c:pt idx="1268">
                  <c:v>0.85144254205766401</c:v>
                </c:pt>
                <c:pt idx="1269">
                  <c:v>0.85196913639377381</c:v>
                </c:pt>
                <c:pt idx="1270">
                  <c:v>0.85249573072988361</c:v>
                </c:pt>
                <c:pt idx="1271">
                  <c:v>0.8530223250659934</c:v>
                </c:pt>
                <c:pt idx="1272">
                  <c:v>0.85354891940210309</c:v>
                </c:pt>
                <c:pt idx="1273">
                  <c:v>0.85407551373821289</c:v>
                </c:pt>
                <c:pt idx="1274">
                  <c:v>0.85460210807432269</c:v>
                </c:pt>
                <c:pt idx="1275">
                  <c:v>0.85512870241043237</c:v>
                </c:pt>
                <c:pt idx="1276">
                  <c:v>0.85565529674654217</c:v>
                </c:pt>
                <c:pt idx="1277">
                  <c:v>0.85618189108265197</c:v>
                </c:pt>
                <c:pt idx="1278">
                  <c:v>0.85670848541876166</c:v>
                </c:pt>
                <c:pt idx="1279">
                  <c:v>0.85723507975487145</c:v>
                </c:pt>
                <c:pt idx="1280">
                  <c:v>0.85776167409098125</c:v>
                </c:pt>
                <c:pt idx="1281">
                  <c:v>0.85828826842709094</c:v>
                </c:pt>
                <c:pt idx="1282">
                  <c:v>0.85881486276320074</c:v>
                </c:pt>
                <c:pt idx="1283">
                  <c:v>0.85934145709931054</c:v>
                </c:pt>
                <c:pt idx="1284">
                  <c:v>0.85986805143542033</c:v>
                </c:pt>
                <c:pt idx="1285">
                  <c:v>0.86039464577153002</c:v>
                </c:pt>
                <c:pt idx="1286">
                  <c:v>0.86092124010763982</c:v>
                </c:pt>
                <c:pt idx="1287">
                  <c:v>0.86144783444374962</c:v>
                </c:pt>
                <c:pt idx="1288">
                  <c:v>0.8619744287798593</c:v>
                </c:pt>
                <c:pt idx="1289">
                  <c:v>0.8625010231159691</c:v>
                </c:pt>
                <c:pt idx="1290">
                  <c:v>0.8630276174520789</c:v>
                </c:pt>
                <c:pt idx="1291">
                  <c:v>0.86355421178818859</c:v>
                </c:pt>
                <c:pt idx="1292">
                  <c:v>0.86408080612429838</c:v>
                </c:pt>
                <c:pt idx="1293">
                  <c:v>0.86460740046040818</c:v>
                </c:pt>
                <c:pt idx="1294">
                  <c:v>0.86513399479651787</c:v>
                </c:pt>
                <c:pt idx="1295">
                  <c:v>0.86566058913262767</c:v>
                </c:pt>
                <c:pt idx="1296">
                  <c:v>0.86618718346873746</c:v>
                </c:pt>
                <c:pt idx="1297">
                  <c:v>0.86671377780484715</c:v>
                </c:pt>
                <c:pt idx="1298">
                  <c:v>0.86724037214095695</c:v>
                </c:pt>
                <c:pt idx="1299">
                  <c:v>0.86776696647706675</c:v>
                </c:pt>
                <c:pt idx="1300">
                  <c:v>0.86829356081318876</c:v>
                </c:pt>
                <c:pt idx="1301">
                  <c:v>0.86882015514929856</c:v>
                </c:pt>
                <c:pt idx="1302">
                  <c:v>0.86934674948540824</c:v>
                </c:pt>
                <c:pt idx="1303">
                  <c:v>0.86987334382151804</c:v>
                </c:pt>
                <c:pt idx="1304">
                  <c:v>0.87039993815762784</c:v>
                </c:pt>
                <c:pt idx="1305">
                  <c:v>0.87092653249373753</c:v>
                </c:pt>
                <c:pt idx="1306">
                  <c:v>0.87145312682984732</c:v>
                </c:pt>
                <c:pt idx="1307">
                  <c:v>0.87197972116595712</c:v>
                </c:pt>
                <c:pt idx="1308">
                  <c:v>0.87250631550206692</c:v>
                </c:pt>
                <c:pt idx="1309">
                  <c:v>0.87303290983817661</c:v>
                </c:pt>
                <c:pt idx="1310">
                  <c:v>0.87355950417428641</c:v>
                </c:pt>
                <c:pt idx="1311">
                  <c:v>0.8740860985103962</c:v>
                </c:pt>
                <c:pt idx="1312">
                  <c:v>0.87461269284650589</c:v>
                </c:pt>
                <c:pt idx="1313">
                  <c:v>0.87513928718261569</c:v>
                </c:pt>
                <c:pt idx="1314">
                  <c:v>0.87566588151872549</c:v>
                </c:pt>
                <c:pt idx="1315">
                  <c:v>0.87619247585483517</c:v>
                </c:pt>
                <c:pt idx="1316">
                  <c:v>0.87671907019094497</c:v>
                </c:pt>
                <c:pt idx="1317">
                  <c:v>0.87724566452705477</c:v>
                </c:pt>
                <c:pt idx="1318">
                  <c:v>0.87777225886316446</c:v>
                </c:pt>
                <c:pt idx="1319">
                  <c:v>0.87829885319927425</c:v>
                </c:pt>
                <c:pt idx="1320">
                  <c:v>0.87882544753538405</c:v>
                </c:pt>
                <c:pt idx="1321">
                  <c:v>0.87935204187149385</c:v>
                </c:pt>
                <c:pt idx="1322">
                  <c:v>0.87987863620760354</c:v>
                </c:pt>
                <c:pt idx="1323">
                  <c:v>0.88040523054371334</c:v>
                </c:pt>
                <c:pt idx="1324">
                  <c:v>0.88093182487982313</c:v>
                </c:pt>
                <c:pt idx="1325">
                  <c:v>0.88145841921593282</c:v>
                </c:pt>
                <c:pt idx="1326">
                  <c:v>0.88198501355204262</c:v>
                </c:pt>
                <c:pt idx="1327">
                  <c:v>0.88251160788815242</c:v>
                </c:pt>
                <c:pt idx="1328">
                  <c:v>0.8830382022242621</c:v>
                </c:pt>
                <c:pt idx="1329">
                  <c:v>0.8835647965603719</c:v>
                </c:pt>
                <c:pt idx="1330">
                  <c:v>0.8840913908964817</c:v>
                </c:pt>
                <c:pt idx="1331">
                  <c:v>0.88461798523259139</c:v>
                </c:pt>
                <c:pt idx="1332">
                  <c:v>0.88514457956870118</c:v>
                </c:pt>
                <c:pt idx="1333">
                  <c:v>0.88567117390481098</c:v>
                </c:pt>
                <c:pt idx="1334">
                  <c:v>0.88619776824092078</c:v>
                </c:pt>
                <c:pt idx="1335">
                  <c:v>0.88672436257703047</c:v>
                </c:pt>
                <c:pt idx="1336">
                  <c:v>0.88725095691314027</c:v>
                </c:pt>
                <c:pt idx="1337">
                  <c:v>0.88777755124925006</c:v>
                </c:pt>
                <c:pt idx="1338">
                  <c:v>0.88830414558535975</c:v>
                </c:pt>
                <c:pt idx="1339">
                  <c:v>0.88883073992146955</c:v>
                </c:pt>
                <c:pt idx="1340">
                  <c:v>0.88935733425757935</c:v>
                </c:pt>
                <c:pt idx="1341">
                  <c:v>0.88988392859368903</c:v>
                </c:pt>
                <c:pt idx="1342">
                  <c:v>0.89041052292979883</c:v>
                </c:pt>
                <c:pt idx="1343">
                  <c:v>0.89093711726590863</c:v>
                </c:pt>
                <c:pt idx="1344">
                  <c:v>0.89146371160201832</c:v>
                </c:pt>
                <c:pt idx="1345">
                  <c:v>0.89199030593812811</c:v>
                </c:pt>
                <c:pt idx="1346">
                  <c:v>0.89251690027423791</c:v>
                </c:pt>
                <c:pt idx="1347">
                  <c:v>0.89304349461034771</c:v>
                </c:pt>
                <c:pt idx="1348">
                  <c:v>0.8935700889464574</c:v>
                </c:pt>
                <c:pt idx="1349">
                  <c:v>0.8940966832825672</c:v>
                </c:pt>
                <c:pt idx="1350">
                  <c:v>0.89462327761867699</c:v>
                </c:pt>
                <c:pt idx="1351">
                  <c:v>0.89514987195478668</c:v>
                </c:pt>
                <c:pt idx="1352">
                  <c:v>0.89567646629089648</c:v>
                </c:pt>
                <c:pt idx="1353">
                  <c:v>0.89620306062700628</c:v>
                </c:pt>
                <c:pt idx="1354">
                  <c:v>0.89672965496311596</c:v>
                </c:pt>
                <c:pt idx="1355">
                  <c:v>0.89725624929922576</c:v>
                </c:pt>
                <c:pt idx="1356">
                  <c:v>0.89778284363533556</c:v>
                </c:pt>
                <c:pt idx="1357">
                  <c:v>0.89830943797144525</c:v>
                </c:pt>
                <c:pt idx="1358">
                  <c:v>0.89883603230755504</c:v>
                </c:pt>
                <c:pt idx="1359">
                  <c:v>0.89936262664366484</c:v>
                </c:pt>
                <c:pt idx="1360">
                  <c:v>0.89988922097977464</c:v>
                </c:pt>
                <c:pt idx="1361">
                  <c:v>0.90041581531588433</c:v>
                </c:pt>
                <c:pt idx="1362">
                  <c:v>0.90094240965199412</c:v>
                </c:pt>
                <c:pt idx="1363">
                  <c:v>0.90146900398810392</c:v>
                </c:pt>
                <c:pt idx="1364">
                  <c:v>0.90199559832421361</c:v>
                </c:pt>
                <c:pt idx="1365">
                  <c:v>0.90252219266032341</c:v>
                </c:pt>
                <c:pt idx="1366">
                  <c:v>0.90304878699643321</c:v>
                </c:pt>
                <c:pt idx="1367">
                  <c:v>0.90357538133254289</c:v>
                </c:pt>
                <c:pt idx="1368">
                  <c:v>0.90410197566865269</c:v>
                </c:pt>
                <c:pt idx="1369">
                  <c:v>0.90462857000476249</c:v>
                </c:pt>
                <c:pt idx="1370">
                  <c:v>0.90515516434087218</c:v>
                </c:pt>
                <c:pt idx="1371">
                  <c:v>0.90568175867698197</c:v>
                </c:pt>
                <c:pt idx="1372">
                  <c:v>0.90620835301309177</c:v>
                </c:pt>
                <c:pt idx="1373">
                  <c:v>0.90673494734920157</c:v>
                </c:pt>
                <c:pt idx="1374">
                  <c:v>0.90726154168531126</c:v>
                </c:pt>
                <c:pt idx="1375">
                  <c:v>0.90778813602142105</c:v>
                </c:pt>
                <c:pt idx="1376">
                  <c:v>0.90831473035753085</c:v>
                </c:pt>
                <c:pt idx="1377">
                  <c:v>0.90884132469364054</c:v>
                </c:pt>
                <c:pt idx="1378">
                  <c:v>0.90936791902975034</c:v>
                </c:pt>
                <c:pt idx="1379">
                  <c:v>0.90989451336586014</c:v>
                </c:pt>
                <c:pt idx="1380">
                  <c:v>0.91042110770196982</c:v>
                </c:pt>
                <c:pt idx="1381">
                  <c:v>0.91094770203807962</c:v>
                </c:pt>
                <c:pt idx="1382">
                  <c:v>0.91147429637418942</c:v>
                </c:pt>
                <c:pt idx="1383">
                  <c:v>0.91200089071029922</c:v>
                </c:pt>
                <c:pt idx="1384">
                  <c:v>0.9125274850464089</c:v>
                </c:pt>
                <c:pt idx="1385">
                  <c:v>0.9130540793825187</c:v>
                </c:pt>
                <c:pt idx="1386">
                  <c:v>0.9135806737186285</c:v>
                </c:pt>
                <c:pt idx="1387">
                  <c:v>0.91410726805473819</c:v>
                </c:pt>
                <c:pt idx="1388">
                  <c:v>0.91463386239084798</c:v>
                </c:pt>
                <c:pt idx="1389">
                  <c:v>0.91516045672695778</c:v>
                </c:pt>
                <c:pt idx="1390">
                  <c:v>0.91568705106306747</c:v>
                </c:pt>
                <c:pt idx="1391">
                  <c:v>0.91621364539917727</c:v>
                </c:pt>
                <c:pt idx="1392">
                  <c:v>0.91674023973528707</c:v>
                </c:pt>
                <c:pt idx="1393">
                  <c:v>0.91726683407139675</c:v>
                </c:pt>
                <c:pt idx="1394">
                  <c:v>0.91779342840750655</c:v>
                </c:pt>
                <c:pt idx="1395">
                  <c:v>0.91832002274361635</c:v>
                </c:pt>
                <c:pt idx="1396">
                  <c:v>0.91884661707972615</c:v>
                </c:pt>
                <c:pt idx="1397">
                  <c:v>0.91937321141583583</c:v>
                </c:pt>
                <c:pt idx="1398">
                  <c:v>0.91989980575194563</c:v>
                </c:pt>
                <c:pt idx="1399">
                  <c:v>0.92042640008805543</c:v>
                </c:pt>
                <c:pt idx="1400">
                  <c:v>0.92095299442416512</c:v>
                </c:pt>
                <c:pt idx="1401">
                  <c:v>0.92147958876027491</c:v>
                </c:pt>
                <c:pt idx="1402">
                  <c:v>0.92200618309638471</c:v>
                </c:pt>
                <c:pt idx="1403">
                  <c:v>0.9225327774324944</c:v>
                </c:pt>
                <c:pt idx="1404">
                  <c:v>0.9230593717686042</c:v>
                </c:pt>
                <c:pt idx="1405">
                  <c:v>0.923585966104714</c:v>
                </c:pt>
                <c:pt idx="1406">
                  <c:v>0.92411256044082379</c:v>
                </c:pt>
                <c:pt idx="1407">
                  <c:v>0.92463915477693348</c:v>
                </c:pt>
                <c:pt idx="1408">
                  <c:v>0.92516574911304328</c:v>
                </c:pt>
                <c:pt idx="1409">
                  <c:v>0.92569234344915308</c:v>
                </c:pt>
                <c:pt idx="1410">
                  <c:v>0.92621893778526276</c:v>
                </c:pt>
                <c:pt idx="1411">
                  <c:v>0.92674553212137256</c:v>
                </c:pt>
                <c:pt idx="1412">
                  <c:v>0.92727212645748236</c:v>
                </c:pt>
                <c:pt idx="1413">
                  <c:v>0.92779872079359205</c:v>
                </c:pt>
                <c:pt idx="1414">
                  <c:v>0.92832531512970184</c:v>
                </c:pt>
                <c:pt idx="1415">
                  <c:v>0.92885190946581164</c:v>
                </c:pt>
                <c:pt idx="1416">
                  <c:v>0.92937850380192133</c:v>
                </c:pt>
                <c:pt idx="1417">
                  <c:v>0.92990509813803113</c:v>
                </c:pt>
                <c:pt idx="1418">
                  <c:v>0.93043169247414093</c:v>
                </c:pt>
                <c:pt idx="1419">
                  <c:v>0.93095828681025061</c:v>
                </c:pt>
                <c:pt idx="1420">
                  <c:v>0.93148488114636041</c:v>
                </c:pt>
                <c:pt idx="1421">
                  <c:v>0.93201147548247021</c:v>
                </c:pt>
                <c:pt idx="1422">
                  <c:v>0.93253806981858001</c:v>
                </c:pt>
                <c:pt idx="1423">
                  <c:v>0.93306466415468969</c:v>
                </c:pt>
                <c:pt idx="1424">
                  <c:v>0.93359125849079949</c:v>
                </c:pt>
                <c:pt idx="1425">
                  <c:v>0.93411785282690929</c:v>
                </c:pt>
                <c:pt idx="1426">
                  <c:v>0.93464444716301898</c:v>
                </c:pt>
                <c:pt idx="1427">
                  <c:v>0.93517104149912877</c:v>
                </c:pt>
                <c:pt idx="1428">
                  <c:v>0.93569763583523857</c:v>
                </c:pt>
                <c:pt idx="1429">
                  <c:v>0.93622423017134837</c:v>
                </c:pt>
                <c:pt idx="1430">
                  <c:v>0.93675082450745806</c:v>
                </c:pt>
                <c:pt idx="1431">
                  <c:v>0.93727741884356786</c:v>
                </c:pt>
                <c:pt idx="1432">
                  <c:v>0.93780401317967765</c:v>
                </c:pt>
                <c:pt idx="1433">
                  <c:v>0.93833060751578734</c:v>
                </c:pt>
                <c:pt idx="1434">
                  <c:v>0.93885720185189714</c:v>
                </c:pt>
                <c:pt idx="1435">
                  <c:v>0.93938379618800694</c:v>
                </c:pt>
                <c:pt idx="1436">
                  <c:v>0.93991039052411662</c:v>
                </c:pt>
                <c:pt idx="1437">
                  <c:v>0.94043698486022642</c:v>
                </c:pt>
                <c:pt idx="1438">
                  <c:v>0.94096357919633622</c:v>
                </c:pt>
                <c:pt idx="1439">
                  <c:v>0.94149017353244591</c:v>
                </c:pt>
                <c:pt idx="1440">
                  <c:v>0.9420167678685557</c:v>
                </c:pt>
                <c:pt idx="1441">
                  <c:v>0.9425433622046655</c:v>
                </c:pt>
                <c:pt idx="1442">
                  <c:v>0.94306995654077519</c:v>
                </c:pt>
                <c:pt idx="1443">
                  <c:v>0.94359655087688499</c:v>
                </c:pt>
                <c:pt idx="1444">
                  <c:v>0.94412314521299479</c:v>
                </c:pt>
                <c:pt idx="1445">
                  <c:v>0.94464973954910447</c:v>
                </c:pt>
                <c:pt idx="1446">
                  <c:v>0.94517633388521427</c:v>
                </c:pt>
                <c:pt idx="1447">
                  <c:v>0.94570292822132407</c:v>
                </c:pt>
                <c:pt idx="1448">
                  <c:v>0.94622952255743387</c:v>
                </c:pt>
                <c:pt idx="1449">
                  <c:v>0.94675611689354355</c:v>
                </c:pt>
                <c:pt idx="1450">
                  <c:v>0.94728271122965335</c:v>
                </c:pt>
                <c:pt idx="1451">
                  <c:v>0.94780930556576315</c:v>
                </c:pt>
                <c:pt idx="1452">
                  <c:v>0.94833589990187284</c:v>
                </c:pt>
                <c:pt idx="1453">
                  <c:v>0.94886249423798263</c:v>
                </c:pt>
                <c:pt idx="1454">
                  <c:v>0.94938908857409243</c:v>
                </c:pt>
                <c:pt idx="1455">
                  <c:v>0.94991568291020223</c:v>
                </c:pt>
                <c:pt idx="1456">
                  <c:v>0.95044227724631192</c:v>
                </c:pt>
                <c:pt idx="1457">
                  <c:v>0.95096887158242172</c:v>
                </c:pt>
                <c:pt idx="1458">
                  <c:v>0.95149546591853151</c:v>
                </c:pt>
                <c:pt idx="1459">
                  <c:v>0.9520220602546412</c:v>
                </c:pt>
                <c:pt idx="1460">
                  <c:v>0.952548654590751</c:v>
                </c:pt>
                <c:pt idx="1461">
                  <c:v>0.9530752489268608</c:v>
                </c:pt>
                <c:pt idx="1462">
                  <c:v>0.95360184326297048</c:v>
                </c:pt>
                <c:pt idx="1463">
                  <c:v>0.95412843759908028</c:v>
                </c:pt>
                <c:pt idx="1464">
                  <c:v>0.95465503193519008</c:v>
                </c:pt>
                <c:pt idx="1465">
                  <c:v>0.95518162627129977</c:v>
                </c:pt>
                <c:pt idx="1466">
                  <c:v>0.95570822060740956</c:v>
                </c:pt>
                <c:pt idx="1467">
                  <c:v>0.95623481494351936</c:v>
                </c:pt>
                <c:pt idx="1468">
                  <c:v>0.95676140927962905</c:v>
                </c:pt>
                <c:pt idx="1469">
                  <c:v>0.95728800361573885</c:v>
                </c:pt>
                <c:pt idx="1470">
                  <c:v>0.95781459795184865</c:v>
                </c:pt>
                <c:pt idx="1471">
                  <c:v>0.95834119228795844</c:v>
                </c:pt>
                <c:pt idx="1472">
                  <c:v>0.95886778662406813</c:v>
                </c:pt>
                <c:pt idx="1473">
                  <c:v>0.95939438096017793</c:v>
                </c:pt>
                <c:pt idx="1474">
                  <c:v>0.95992097529628773</c:v>
                </c:pt>
                <c:pt idx="1475">
                  <c:v>0.96044756963239741</c:v>
                </c:pt>
                <c:pt idx="1476">
                  <c:v>0.96097416396850721</c:v>
                </c:pt>
                <c:pt idx="1477">
                  <c:v>0.96150075830461701</c:v>
                </c:pt>
                <c:pt idx="1478">
                  <c:v>0.96202735264072681</c:v>
                </c:pt>
                <c:pt idx="1479">
                  <c:v>0.96255394697683649</c:v>
                </c:pt>
                <c:pt idx="1480">
                  <c:v>0.96308054131294629</c:v>
                </c:pt>
                <c:pt idx="1481">
                  <c:v>0.96360713564905609</c:v>
                </c:pt>
                <c:pt idx="1482">
                  <c:v>0.96413372998516578</c:v>
                </c:pt>
                <c:pt idx="1483">
                  <c:v>0.96466032432127558</c:v>
                </c:pt>
                <c:pt idx="1484">
                  <c:v>0.96518691865738537</c:v>
                </c:pt>
                <c:pt idx="1485">
                  <c:v>0.96571351299349506</c:v>
                </c:pt>
                <c:pt idx="1486">
                  <c:v>0.96624010732960486</c:v>
                </c:pt>
                <c:pt idx="1487">
                  <c:v>0.96676670166571466</c:v>
                </c:pt>
                <c:pt idx="1488">
                  <c:v>0.96729329600182434</c:v>
                </c:pt>
                <c:pt idx="1489">
                  <c:v>0.96781989033793414</c:v>
                </c:pt>
                <c:pt idx="1490">
                  <c:v>0.96834648467404394</c:v>
                </c:pt>
                <c:pt idx="1491">
                  <c:v>0.96887307901015363</c:v>
                </c:pt>
                <c:pt idx="1492">
                  <c:v>0.96939967334626342</c:v>
                </c:pt>
                <c:pt idx="1493">
                  <c:v>0.96992626768237322</c:v>
                </c:pt>
                <c:pt idx="1494">
                  <c:v>0.97045286201848302</c:v>
                </c:pt>
                <c:pt idx="1495">
                  <c:v>0.97097945635459271</c:v>
                </c:pt>
                <c:pt idx="1496">
                  <c:v>0.97150605069070251</c:v>
                </c:pt>
                <c:pt idx="1497">
                  <c:v>0.9720326450268123</c:v>
                </c:pt>
                <c:pt idx="1498">
                  <c:v>0.97255923936292199</c:v>
                </c:pt>
                <c:pt idx="1499">
                  <c:v>0.97308583369903179</c:v>
                </c:pt>
                <c:pt idx="1500">
                  <c:v>0.97361242803514159</c:v>
                </c:pt>
                <c:pt idx="1501">
                  <c:v>0.97413902237125127</c:v>
                </c:pt>
                <c:pt idx="1502">
                  <c:v>0.97466561670736107</c:v>
                </c:pt>
                <c:pt idx="1503">
                  <c:v>0.97519221104347076</c:v>
                </c:pt>
                <c:pt idx="1504">
                  <c:v>0.97571880537958056</c:v>
                </c:pt>
                <c:pt idx="1505">
                  <c:v>0.97624539971569035</c:v>
                </c:pt>
                <c:pt idx="1506">
                  <c:v>0.97677199405180004</c:v>
                </c:pt>
                <c:pt idx="1507">
                  <c:v>0.97729858838790984</c:v>
                </c:pt>
                <c:pt idx="1508">
                  <c:v>0.97782518272401953</c:v>
                </c:pt>
                <c:pt idx="1509">
                  <c:v>0.97835177706012932</c:v>
                </c:pt>
                <c:pt idx="1510">
                  <c:v>0.97887837139623901</c:v>
                </c:pt>
                <c:pt idx="1511">
                  <c:v>0.97940496573234881</c:v>
                </c:pt>
                <c:pt idx="1512">
                  <c:v>0.97993156006845861</c:v>
                </c:pt>
                <c:pt idx="1513">
                  <c:v>0.98045815440456829</c:v>
                </c:pt>
                <c:pt idx="1514">
                  <c:v>0.98098474874067809</c:v>
                </c:pt>
                <c:pt idx="1515">
                  <c:v>0.98151134307678789</c:v>
                </c:pt>
                <c:pt idx="1516">
                  <c:v>0.98203793741289758</c:v>
                </c:pt>
                <c:pt idx="1517">
                  <c:v>0.98256453174900737</c:v>
                </c:pt>
                <c:pt idx="1518">
                  <c:v>0.98309112608511706</c:v>
                </c:pt>
                <c:pt idx="1519">
                  <c:v>0.98361772042122686</c:v>
                </c:pt>
                <c:pt idx="1520">
                  <c:v>0.98414431475733655</c:v>
                </c:pt>
                <c:pt idx="1521">
                  <c:v>0.98467090909344634</c:v>
                </c:pt>
                <c:pt idx="1522">
                  <c:v>0.98519750342955614</c:v>
                </c:pt>
                <c:pt idx="1523">
                  <c:v>0.98572409776566583</c:v>
                </c:pt>
                <c:pt idx="1524">
                  <c:v>0.98625069210177563</c:v>
                </c:pt>
                <c:pt idx="1525">
                  <c:v>0.98677728643788531</c:v>
                </c:pt>
                <c:pt idx="1526">
                  <c:v>0.98730388077399511</c:v>
                </c:pt>
                <c:pt idx="1527">
                  <c:v>0.9878304751101048</c:v>
                </c:pt>
                <c:pt idx="1528">
                  <c:v>0.9883570694462146</c:v>
                </c:pt>
                <c:pt idx="1529">
                  <c:v>0.9888836637823244</c:v>
                </c:pt>
                <c:pt idx="1530">
                  <c:v>0.98941025811843408</c:v>
                </c:pt>
                <c:pt idx="1531">
                  <c:v>0.98993685245454388</c:v>
                </c:pt>
                <c:pt idx="1532">
                  <c:v>0.99046344679065368</c:v>
                </c:pt>
                <c:pt idx="1533">
                  <c:v>0.99099004112676337</c:v>
                </c:pt>
                <c:pt idx="1534">
                  <c:v>0.99151663546287316</c:v>
                </c:pt>
                <c:pt idx="1535">
                  <c:v>0.99204322979898285</c:v>
                </c:pt>
                <c:pt idx="1536">
                  <c:v>0.99256982413509265</c:v>
                </c:pt>
                <c:pt idx="1537">
                  <c:v>0.99309641847120234</c:v>
                </c:pt>
                <c:pt idx="1538">
                  <c:v>0.99362301280731213</c:v>
                </c:pt>
                <c:pt idx="1539">
                  <c:v>0.99414960714342193</c:v>
                </c:pt>
                <c:pt idx="1540">
                  <c:v>0.99467620147953162</c:v>
                </c:pt>
                <c:pt idx="1541">
                  <c:v>0.99520279581564142</c:v>
                </c:pt>
                <c:pt idx="1542">
                  <c:v>0.9957293901517511</c:v>
                </c:pt>
                <c:pt idx="1543">
                  <c:v>0.9962559844878609</c:v>
                </c:pt>
                <c:pt idx="1544">
                  <c:v>0.99678257882397059</c:v>
                </c:pt>
                <c:pt idx="1545">
                  <c:v>0.99730917316008039</c:v>
                </c:pt>
                <c:pt idx="1546">
                  <c:v>0.99783576749619018</c:v>
                </c:pt>
                <c:pt idx="1547">
                  <c:v>0.99836236183229987</c:v>
                </c:pt>
                <c:pt idx="1548">
                  <c:v>0.99888895616840967</c:v>
                </c:pt>
                <c:pt idx="1549">
                  <c:v>0.99941555050451947</c:v>
                </c:pt>
                <c:pt idx="1550">
                  <c:v>0.99994214484062915</c:v>
                </c:pt>
                <c:pt idx="1551">
                  <c:v>1.0004687391767388</c:v>
                </c:pt>
                <c:pt idx="1552">
                  <c:v>1.0009953335128488</c:v>
                </c:pt>
                <c:pt idx="1553">
                  <c:v>1.0015219278489584</c:v>
                </c:pt>
                <c:pt idx="1554">
                  <c:v>1.0020485221850681</c:v>
                </c:pt>
                <c:pt idx="1555">
                  <c:v>1.0025751165211778</c:v>
                </c:pt>
                <c:pt idx="1556">
                  <c:v>1.0031017108572877</c:v>
                </c:pt>
                <c:pt idx="1557">
                  <c:v>1.0036283051933974</c:v>
                </c:pt>
                <c:pt idx="1558">
                  <c:v>1.0041548995295071</c:v>
                </c:pt>
                <c:pt idx="1559">
                  <c:v>1.004681493865617</c:v>
                </c:pt>
                <c:pt idx="1560">
                  <c:v>1.0052080882017267</c:v>
                </c:pt>
                <c:pt idx="1561">
                  <c:v>1.0057346825378364</c:v>
                </c:pt>
                <c:pt idx="1562">
                  <c:v>1.0062612768739463</c:v>
                </c:pt>
                <c:pt idx="1563">
                  <c:v>1.006787871210056</c:v>
                </c:pt>
                <c:pt idx="1564">
                  <c:v>1.0073144655461657</c:v>
                </c:pt>
                <c:pt idx="1565">
                  <c:v>1.0078410598822756</c:v>
                </c:pt>
                <c:pt idx="1566">
                  <c:v>1.0083676542183853</c:v>
                </c:pt>
                <c:pt idx="1567">
                  <c:v>1.0088942485544949</c:v>
                </c:pt>
                <c:pt idx="1568">
                  <c:v>1.0094208428906046</c:v>
                </c:pt>
                <c:pt idx="1569">
                  <c:v>1.0099474372267145</c:v>
                </c:pt>
                <c:pt idx="1570">
                  <c:v>1.0104740315628242</c:v>
                </c:pt>
                <c:pt idx="1571">
                  <c:v>1.0110006258989339</c:v>
                </c:pt>
                <c:pt idx="1572">
                  <c:v>1.0115272202350436</c:v>
                </c:pt>
                <c:pt idx="1573">
                  <c:v>1.0120538145711535</c:v>
                </c:pt>
                <c:pt idx="1574">
                  <c:v>1.0125804089072632</c:v>
                </c:pt>
                <c:pt idx="1575">
                  <c:v>1.0131070032433729</c:v>
                </c:pt>
                <c:pt idx="1576">
                  <c:v>1.0136335975794828</c:v>
                </c:pt>
                <c:pt idx="1577">
                  <c:v>1.0141601919155925</c:v>
                </c:pt>
                <c:pt idx="1578">
                  <c:v>1.0146867862517022</c:v>
                </c:pt>
                <c:pt idx="1579">
                  <c:v>1.0152133805878121</c:v>
                </c:pt>
                <c:pt idx="1580">
                  <c:v>1.0157399749239218</c:v>
                </c:pt>
                <c:pt idx="1581">
                  <c:v>1.0162665692600314</c:v>
                </c:pt>
                <c:pt idx="1582">
                  <c:v>1.0167931635961414</c:v>
                </c:pt>
                <c:pt idx="1583">
                  <c:v>1.017319757932251</c:v>
                </c:pt>
                <c:pt idx="1584">
                  <c:v>1.0178463522683607</c:v>
                </c:pt>
                <c:pt idx="1585">
                  <c:v>1.0183729466044704</c:v>
                </c:pt>
                <c:pt idx="1586">
                  <c:v>1.0188995409405803</c:v>
                </c:pt>
                <c:pt idx="1587">
                  <c:v>1.01942613527669</c:v>
                </c:pt>
                <c:pt idx="1588">
                  <c:v>1.0199527296127997</c:v>
                </c:pt>
                <c:pt idx="1589">
                  <c:v>1.0204793239489094</c:v>
                </c:pt>
                <c:pt idx="1590">
                  <c:v>1.0210059182850193</c:v>
                </c:pt>
                <c:pt idx="1591">
                  <c:v>1.021532512621129</c:v>
                </c:pt>
                <c:pt idx="1592">
                  <c:v>1.0220591069572387</c:v>
                </c:pt>
                <c:pt idx="1593">
                  <c:v>1.0225857012933486</c:v>
                </c:pt>
                <c:pt idx="1594">
                  <c:v>1.0231122956294583</c:v>
                </c:pt>
                <c:pt idx="1595">
                  <c:v>1.023638889965568</c:v>
                </c:pt>
                <c:pt idx="1596">
                  <c:v>1.0241654843016779</c:v>
                </c:pt>
                <c:pt idx="1597">
                  <c:v>1.0246920786377876</c:v>
                </c:pt>
                <c:pt idx="1598">
                  <c:v>1.0252186729738972</c:v>
                </c:pt>
                <c:pt idx="1599">
                  <c:v>1.0257452673100071</c:v>
                </c:pt>
                <c:pt idx="1600">
                  <c:v>1.0262718616461168</c:v>
                </c:pt>
                <c:pt idx="1601">
                  <c:v>1.0267984559822265</c:v>
                </c:pt>
                <c:pt idx="1602">
                  <c:v>1.0273250503183362</c:v>
                </c:pt>
                <c:pt idx="1603">
                  <c:v>1.0278516446544461</c:v>
                </c:pt>
                <c:pt idx="1604">
                  <c:v>1.0283782389905558</c:v>
                </c:pt>
                <c:pt idx="1605">
                  <c:v>1.0289048333266655</c:v>
                </c:pt>
                <c:pt idx="1606">
                  <c:v>1.0294314276627752</c:v>
                </c:pt>
                <c:pt idx="1607">
                  <c:v>1.0299580219988851</c:v>
                </c:pt>
                <c:pt idx="1608">
                  <c:v>1.0304846163349948</c:v>
                </c:pt>
                <c:pt idx="1609">
                  <c:v>1.0310112106711045</c:v>
                </c:pt>
                <c:pt idx="1610">
                  <c:v>1.0315378050072144</c:v>
                </c:pt>
                <c:pt idx="1611">
                  <c:v>1.0320643993433241</c:v>
                </c:pt>
                <c:pt idx="1612">
                  <c:v>1.0325909936794337</c:v>
                </c:pt>
                <c:pt idx="1613">
                  <c:v>1.0331175880155437</c:v>
                </c:pt>
                <c:pt idx="1614">
                  <c:v>1.0336441823516533</c:v>
                </c:pt>
                <c:pt idx="1615">
                  <c:v>1.034170776687763</c:v>
                </c:pt>
                <c:pt idx="1616">
                  <c:v>1.0346973710238729</c:v>
                </c:pt>
                <c:pt idx="1617">
                  <c:v>1.0352239653599826</c:v>
                </c:pt>
                <c:pt idx="1618">
                  <c:v>1.0357505596960923</c:v>
                </c:pt>
                <c:pt idx="1619">
                  <c:v>1.036277154032202</c:v>
                </c:pt>
                <c:pt idx="1620">
                  <c:v>1.0368037483683119</c:v>
                </c:pt>
                <c:pt idx="1621">
                  <c:v>1.0373303427044216</c:v>
                </c:pt>
                <c:pt idx="1622">
                  <c:v>1.0378569370405313</c:v>
                </c:pt>
                <c:pt idx="1623">
                  <c:v>1.038383531376641</c:v>
                </c:pt>
                <c:pt idx="1624">
                  <c:v>1.0389101257127509</c:v>
                </c:pt>
                <c:pt idx="1625">
                  <c:v>1.0394367200488606</c:v>
                </c:pt>
                <c:pt idx="1626">
                  <c:v>1.0399633143849702</c:v>
                </c:pt>
                <c:pt idx="1627">
                  <c:v>1.0404899087210802</c:v>
                </c:pt>
                <c:pt idx="1628">
                  <c:v>1.0410165030571898</c:v>
                </c:pt>
                <c:pt idx="1629">
                  <c:v>1.0415430973932995</c:v>
                </c:pt>
                <c:pt idx="1630">
                  <c:v>1.0420696917294094</c:v>
                </c:pt>
                <c:pt idx="1631">
                  <c:v>1.0425962860655191</c:v>
                </c:pt>
                <c:pt idx="1632">
                  <c:v>1.0431228804016288</c:v>
                </c:pt>
                <c:pt idx="1633">
                  <c:v>1.0436494747377387</c:v>
                </c:pt>
                <c:pt idx="1634">
                  <c:v>1.0441760690738484</c:v>
                </c:pt>
                <c:pt idx="1635">
                  <c:v>1.0447026634099581</c:v>
                </c:pt>
                <c:pt idx="1636">
                  <c:v>1.0452292577460678</c:v>
                </c:pt>
                <c:pt idx="1637">
                  <c:v>1.0457558520821777</c:v>
                </c:pt>
                <c:pt idx="1638">
                  <c:v>1.0462824464182874</c:v>
                </c:pt>
                <c:pt idx="1639">
                  <c:v>1.0468090407543971</c:v>
                </c:pt>
                <c:pt idx="1640">
                  <c:v>1.0473356350905068</c:v>
                </c:pt>
                <c:pt idx="1641">
                  <c:v>1.0478622294266167</c:v>
                </c:pt>
                <c:pt idx="1642">
                  <c:v>1.0483888237627264</c:v>
                </c:pt>
                <c:pt idx="1643">
                  <c:v>1.048915418098836</c:v>
                </c:pt>
                <c:pt idx="1644">
                  <c:v>1.0494420124349459</c:v>
                </c:pt>
                <c:pt idx="1645">
                  <c:v>1.0499686067710556</c:v>
                </c:pt>
                <c:pt idx="1646">
                  <c:v>1.0504952011071653</c:v>
                </c:pt>
                <c:pt idx="1647">
                  <c:v>1.0510217954432752</c:v>
                </c:pt>
                <c:pt idx="1648">
                  <c:v>1.0515483897793849</c:v>
                </c:pt>
                <c:pt idx="1649">
                  <c:v>1.0520749841154946</c:v>
                </c:pt>
                <c:pt idx="1650">
                  <c:v>1.0526015784516045</c:v>
                </c:pt>
                <c:pt idx="1651">
                  <c:v>1.0531281727877142</c:v>
                </c:pt>
                <c:pt idx="1652">
                  <c:v>1.0536547671238239</c:v>
                </c:pt>
                <c:pt idx="1653">
                  <c:v>1.0541813614599336</c:v>
                </c:pt>
                <c:pt idx="1654">
                  <c:v>1.0547079557960435</c:v>
                </c:pt>
                <c:pt idx="1655">
                  <c:v>1.0552345501321532</c:v>
                </c:pt>
                <c:pt idx="1656">
                  <c:v>1.0557611444682629</c:v>
                </c:pt>
                <c:pt idx="1657">
                  <c:v>1.0562877388043725</c:v>
                </c:pt>
                <c:pt idx="1658">
                  <c:v>1.0568143331404825</c:v>
                </c:pt>
                <c:pt idx="1659">
                  <c:v>1.0573409274765921</c:v>
                </c:pt>
                <c:pt idx="1660">
                  <c:v>1.0578675218127018</c:v>
                </c:pt>
                <c:pt idx="1661">
                  <c:v>1.0583941161488117</c:v>
                </c:pt>
                <c:pt idx="1662">
                  <c:v>1.0589207104849214</c:v>
                </c:pt>
                <c:pt idx="1663">
                  <c:v>1.0594473048210311</c:v>
                </c:pt>
                <c:pt idx="1664">
                  <c:v>1.059973899157141</c:v>
                </c:pt>
                <c:pt idx="1665">
                  <c:v>1.0605004934932507</c:v>
                </c:pt>
                <c:pt idx="1666">
                  <c:v>1.0610270878293604</c:v>
                </c:pt>
                <c:pt idx="1667">
                  <c:v>1.0615536821654703</c:v>
                </c:pt>
                <c:pt idx="1668">
                  <c:v>1.06208027650158</c:v>
                </c:pt>
                <c:pt idx="1669">
                  <c:v>1.0626068708376897</c:v>
                </c:pt>
                <c:pt idx="1670">
                  <c:v>1.0631334651737994</c:v>
                </c:pt>
                <c:pt idx="1671">
                  <c:v>1.0636600595099093</c:v>
                </c:pt>
                <c:pt idx="1672">
                  <c:v>1.064186653846019</c:v>
                </c:pt>
                <c:pt idx="1673">
                  <c:v>1.0647132481821286</c:v>
                </c:pt>
                <c:pt idx="1674">
                  <c:v>1.0652398425182383</c:v>
                </c:pt>
                <c:pt idx="1675">
                  <c:v>1.0657664368543482</c:v>
                </c:pt>
                <c:pt idx="1676">
                  <c:v>1.0662930311904579</c:v>
                </c:pt>
                <c:pt idx="1677">
                  <c:v>1.0668196255265676</c:v>
                </c:pt>
                <c:pt idx="1678">
                  <c:v>1.0673462198626775</c:v>
                </c:pt>
                <c:pt idx="1679">
                  <c:v>1.0678728141987872</c:v>
                </c:pt>
                <c:pt idx="1680">
                  <c:v>1.0683994085348969</c:v>
                </c:pt>
                <c:pt idx="1681">
                  <c:v>1.0689260028710068</c:v>
                </c:pt>
                <c:pt idx="1682">
                  <c:v>1.0694525972071165</c:v>
                </c:pt>
                <c:pt idx="1683">
                  <c:v>1.0699791915432262</c:v>
                </c:pt>
                <c:pt idx="1684">
                  <c:v>1.0705057858793361</c:v>
                </c:pt>
                <c:pt idx="1685">
                  <c:v>1.0710323802154458</c:v>
                </c:pt>
                <c:pt idx="1686">
                  <c:v>1.0715589745515555</c:v>
                </c:pt>
                <c:pt idx="1687">
                  <c:v>1.0720855688876652</c:v>
                </c:pt>
                <c:pt idx="1688">
                  <c:v>1.0726121632237751</c:v>
                </c:pt>
                <c:pt idx="1689">
                  <c:v>1.0731387575598847</c:v>
                </c:pt>
                <c:pt idx="1690">
                  <c:v>1.0736653518959944</c:v>
                </c:pt>
                <c:pt idx="1691">
                  <c:v>1.0741919462321041</c:v>
                </c:pt>
                <c:pt idx="1692">
                  <c:v>1.074718540568214</c:v>
                </c:pt>
                <c:pt idx="1693">
                  <c:v>1.0752451349043237</c:v>
                </c:pt>
                <c:pt idx="1694">
                  <c:v>1.0757717292404334</c:v>
                </c:pt>
                <c:pt idx="1695">
                  <c:v>1.0762983235765433</c:v>
                </c:pt>
                <c:pt idx="1696">
                  <c:v>1.076824917912653</c:v>
                </c:pt>
                <c:pt idx="1697">
                  <c:v>1.0773515122487627</c:v>
                </c:pt>
                <c:pt idx="1698">
                  <c:v>1.0778781065848726</c:v>
                </c:pt>
                <c:pt idx="1699">
                  <c:v>1.0784047009209823</c:v>
                </c:pt>
                <c:pt idx="1700">
                  <c:v>1.078931295257092</c:v>
                </c:pt>
                <c:pt idx="1701">
                  <c:v>1.0794578895932019</c:v>
                </c:pt>
                <c:pt idx="1702">
                  <c:v>1.0799844839293116</c:v>
                </c:pt>
                <c:pt idx="1703">
                  <c:v>1.0805110782654213</c:v>
                </c:pt>
                <c:pt idx="1704">
                  <c:v>1.0810376726015312</c:v>
                </c:pt>
                <c:pt idx="1705">
                  <c:v>1.0815642669376409</c:v>
                </c:pt>
                <c:pt idx="1706">
                  <c:v>1.0820908612737505</c:v>
                </c:pt>
                <c:pt idx="1707">
                  <c:v>1.0826174556098602</c:v>
                </c:pt>
                <c:pt idx="1708">
                  <c:v>1.0831440499459701</c:v>
                </c:pt>
                <c:pt idx="1709">
                  <c:v>1.0836706442820798</c:v>
                </c:pt>
                <c:pt idx="1710">
                  <c:v>1.0841972386181895</c:v>
                </c:pt>
                <c:pt idx="1711">
                  <c:v>1.0847238329542992</c:v>
                </c:pt>
                <c:pt idx="1712">
                  <c:v>1.0852504272904091</c:v>
                </c:pt>
                <c:pt idx="1713">
                  <c:v>1.0857770216265188</c:v>
                </c:pt>
                <c:pt idx="1714">
                  <c:v>1.0863036159626285</c:v>
                </c:pt>
                <c:pt idx="1715">
                  <c:v>1.0868302102987384</c:v>
                </c:pt>
                <c:pt idx="1716">
                  <c:v>1.0873568046348481</c:v>
                </c:pt>
                <c:pt idx="1717">
                  <c:v>1.0878833989709578</c:v>
                </c:pt>
                <c:pt idx="1718">
                  <c:v>1.0884099933070677</c:v>
                </c:pt>
                <c:pt idx="1719">
                  <c:v>1.0889365876431774</c:v>
                </c:pt>
                <c:pt idx="1720">
                  <c:v>1.089463181979287</c:v>
                </c:pt>
                <c:pt idx="1721">
                  <c:v>1.089989776315397</c:v>
                </c:pt>
                <c:pt idx="1722">
                  <c:v>1.0905163706515066</c:v>
                </c:pt>
                <c:pt idx="1723">
                  <c:v>1.0910429649876163</c:v>
                </c:pt>
                <c:pt idx="1724">
                  <c:v>1.091569559323726</c:v>
                </c:pt>
                <c:pt idx="1725">
                  <c:v>1.0920961536598359</c:v>
                </c:pt>
                <c:pt idx="1726">
                  <c:v>1.0926227479959456</c:v>
                </c:pt>
                <c:pt idx="1727">
                  <c:v>1.0931493423320553</c:v>
                </c:pt>
                <c:pt idx="1728">
                  <c:v>1.093675936668165</c:v>
                </c:pt>
                <c:pt idx="1729">
                  <c:v>1.0942025310042749</c:v>
                </c:pt>
                <c:pt idx="1730">
                  <c:v>1.0947291253403846</c:v>
                </c:pt>
                <c:pt idx="1731">
                  <c:v>1.0952557196764943</c:v>
                </c:pt>
                <c:pt idx="1732">
                  <c:v>1.0957823140126042</c:v>
                </c:pt>
                <c:pt idx="1733">
                  <c:v>1.0963089083487139</c:v>
                </c:pt>
                <c:pt idx="1734">
                  <c:v>1.0968355026848235</c:v>
                </c:pt>
                <c:pt idx="1735">
                  <c:v>1.0973620970209335</c:v>
                </c:pt>
                <c:pt idx="1736">
                  <c:v>1.0978886913570431</c:v>
                </c:pt>
                <c:pt idx="1737">
                  <c:v>1.0984152856931528</c:v>
                </c:pt>
                <c:pt idx="1738">
                  <c:v>1.0989418800292627</c:v>
                </c:pt>
                <c:pt idx="1739">
                  <c:v>1.0994684743653724</c:v>
                </c:pt>
                <c:pt idx="1740">
                  <c:v>1.0999950687014821</c:v>
                </c:pt>
                <c:pt idx="1741">
                  <c:v>1.1005216630375918</c:v>
                </c:pt>
                <c:pt idx="1742">
                  <c:v>1.1010482573737017</c:v>
                </c:pt>
                <c:pt idx="1743">
                  <c:v>1.1015748517098114</c:v>
                </c:pt>
                <c:pt idx="1744">
                  <c:v>1.1021014460459211</c:v>
                </c:pt>
                <c:pt idx="1745">
                  <c:v>1.1026280403820308</c:v>
                </c:pt>
                <c:pt idx="1746">
                  <c:v>1.1031546347181407</c:v>
                </c:pt>
                <c:pt idx="1747">
                  <c:v>1.1036812290542504</c:v>
                </c:pt>
                <c:pt idx="1748">
                  <c:v>1.1042078233903601</c:v>
                </c:pt>
                <c:pt idx="1749">
                  <c:v>1.10473441772647</c:v>
                </c:pt>
                <c:pt idx="1750">
                  <c:v>1.1052610120625797</c:v>
                </c:pt>
                <c:pt idx="1751">
                  <c:v>1.1057876063986893</c:v>
                </c:pt>
                <c:pt idx="1752">
                  <c:v>1.1063142007347992</c:v>
                </c:pt>
                <c:pt idx="1753">
                  <c:v>1.1068407950709089</c:v>
                </c:pt>
                <c:pt idx="1754">
                  <c:v>1.1073673894070186</c:v>
                </c:pt>
                <c:pt idx="1755">
                  <c:v>1.1078939837431285</c:v>
                </c:pt>
                <c:pt idx="1756">
                  <c:v>1.1084205780792382</c:v>
                </c:pt>
                <c:pt idx="1757">
                  <c:v>1.1089471724153479</c:v>
                </c:pt>
                <c:pt idx="1758">
                  <c:v>1.1094737667514576</c:v>
                </c:pt>
                <c:pt idx="1759">
                  <c:v>1.1100003610875675</c:v>
                </c:pt>
                <c:pt idx="1760">
                  <c:v>1.1105269554236772</c:v>
                </c:pt>
                <c:pt idx="1761">
                  <c:v>1.1110535497597869</c:v>
                </c:pt>
                <c:pt idx="1762">
                  <c:v>1.1115801440958968</c:v>
                </c:pt>
                <c:pt idx="1763">
                  <c:v>1.1121067384320065</c:v>
                </c:pt>
                <c:pt idx="1764">
                  <c:v>1.1126333327681162</c:v>
                </c:pt>
                <c:pt idx="1765">
                  <c:v>1.1131599271042258</c:v>
                </c:pt>
                <c:pt idx="1766">
                  <c:v>1.1136865214403358</c:v>
                </c:pt>
                <c:pt idx="1767">
                  <c:v>1.1142131157764454</c:v>
                </c:pt>
                <c:pt idx="1768">
                  <c:v>1.1147397101125551</c:v>
                </c:pt>
                <c:pt idx="1769">
                  <c:v>1.115266304448665</c:v>
                </c:pt>
                <c:pt idx="1770">
                  <c:v>1.1157928987847747</c:v>
                </c:pt>
                <c:pt idx="1771">
                  <c:v>1.1163194931208844</c:v>
                </c:pt>
                <c:pt idx="1772">
                  <c:v>1.1168460874569943</c:v>
                </c:pt>
                <c:pt idx="1773">
                  <c:v>1.117372681793104</c:v>
                </c:pt>
                <c:pt idx="1774">
                  <c:v>1.1178992761292137</c:v>
                </c:pt>
                <c:pt idx="1775">
                  <c:v>1.1184258704653236</c:v>
                </c:pt>
                <c:pt idx="1776">
                  <c:v>1.1189524648014333</c:v>
                </c:pt>
                <c:pt idx="1777">
                  <c:v>1.119479059137543</c:v>
                </c:pt>
                <c:pt idx="1778">
                  <c:v>1.1200056534736527</c:v>
                </c:pt>
                <c:pt idx="1779">
                  <c:v>1.1205322478097623</c:v>
                </c:pt>
                <c:pt idx="1780">
                  <c:v>1.1210588421458723</c:v>
                </c:pt>
                <c:pt idx="1781">
                  <c:v>1.1215854364819819</c:v>
                </c:pt>
                <c:pt idx="1782">
                  <c:v>1.1221120308180916</c:v>
                </c:pt>
                <c:pt idx="1783">
                  <c:v>1.1226386251542015</c:v>
                </c:pt>
                <c:pt idx="1784">
                  <c:v>1.1231652194903112</c:v>
                </c:pt>
                <c:pt idx="1785">
                  <c:v>1.1236918138264209</c:v>
                </c:pt>
                <c:pt idx="1786">
                  <c:v>1.1242184081625308</c:v>
                </c:pt>
                <c:pt idx="1787">
                  <c:v>1.1247450024986405</c:v>
                </c:pt>
                <c:pt idx="1788">
                  <c:v>1.1252715968347502</c:v>
                </c:pt>
                <c:pt idx="1789">
                  <c:v>1.1257981911708601</c:v>
                </c:pt>
                <c:pt idx="1790">
                  <c:v>1.1263247855069698</c:v>
                </c:pt>
                <c:pt idx="1791">
                  <c:v>1.1268513798430795</c:v>
                </c:pt>
                <c:pt idx="1792">
                  <c:v>1.1273779741791894</c:v>
                </c:pt>
                <c:pt idx="1793">
                  <c:v>1.1279045685152991</c:v>
                </c:pt>
                <c:pt idx="1794">
                  <c:v>1.1284311628514088</c:v>
                </c:pt>
                <c:pt idx="1795">
                  <c:v>1.1289577571875185</c:v>
                </c:pt>
                <c:pt idx="1796">
                  <c:v>1.1294843515236281</c:v>
                </c:pt>
                <c:pt idx="1797">
                  <c:v>1.130010945859738</c:v>
                </c:pt>
                <c:pt idx="1798">
                  <c:v>1.1305375401958477</c:v>
                </c:pt>
                <c:pt idx="1799">
                  <c:v>1.1310641345319574</c:v>
                </c:pt>
                <c:pt idx="1800">
                  <c:v>1.1315907288680673</c:v>
                </c:pt>
                <c:pt idx="1801">
                  <c:v>1.132117323204177</c:v>
                </c:pt>
                <c:pt idx="1802">
                  <c:v>1.1326439175402867</c:v>
                </c:pt>
                <c:pt idx="1803">
                  <c:v>1.1331705118763966</c:v>
                </c:pt>
                <c:pt idx="1804">
                  <c:v>1.1336971062125063</c:v>
                </c:pt>
                <c:pt idx="1805">
                  <c:v>1.134223700548616</c:v>
                </c:pt>
                <c:pt idx="1806">
                  <c:v>1.1347502948847259</c:v>
                </c:pt>
                <c:pt idx="1807">
                  <c:v>1.1352768892208356</c:v>
                </c:pt>
                <c:pt idx="1808">
                  <c:v>1.1358034835569453</c:v>
                </c:pt>
                <c:pt idx="1809">
                  <c:v>1.1363300778930552</c:v>
                </c:pt>
                <c:pt idx="1810">
                  <c:v>1.1368566722291649</c:v>
                </c:pt>
                <c:pt idx="1811">
                  <c:v>1.1373832665652746</c:v>
                </c:pt>
                <c:pt idx="1812">
                  <c:v>1.1379098609013842</c:v>
                </c:pt>
                <c:pt idx="1813">
                  <c:v>1.1384364552374939</c:v>
                </c:pt>
                <c:pt idx="1814">
                  <c:v>1.1389630495736038</c:v>
                </c:pt>
                <c:pt idx="1815">
                  <c:v>1.1394896439097135</c:v>
                </c:pt>
                <c:pt idx="1816">
                  <c:v>1.1400162382458232</c:v>
                </c:pt>
                <c:pt idx="1817">
                  <c:v>1.1405428325819331</c:v>
                </c:pt>
                <c:pt idx="1818">
                  <c:v>1.1410694269180428</c:v>
                </c:pt>
                <c:pt idx="1819">
                  <c:v>1.1415960212541525</c:v>
                </c:pt>
                <c:pt idx="1820">
                  <c:v>1.1421226155902624</c:v>
                </c:pt>
                <c:pt idx="1821">
                  <c:v>1.1426492099263721</c:v>
                </c:pt>
                <c:pt idx="1822">
                  <c:v>1.1431758042624818</c:v>
                </c:pt>
                <c:pt idx="1823">
                  <c:v>1.1437023985985917</c:v>
                </c:pt>
                <c:pt idx="1824">
                  <c:v>1.1442289929347014</c:v>
                </c:pt>
                <c:pt idx="1825">
                  <c:v>1.1447555872708111</c:v>
                </c:pt>
                <c:pt idx="1826">
                  <c:v>1.145282181606921</c:v>
                </c:pt>
                <c:pt idx="1827">
                  <c:v>1.1458087759430307</c:v>
                </c:pt>
                <c:pt idx="1828">
                  <c:v>1.1463353702791403</c:v>
                </c:pt>
                <c:pt idx="1829">
                  <c:v>1.14686196461525</c:v>
                </c:pt>
                <c:pt idx="1830">
                  <c:v>1.1473885589513597</c:v>
                </c:pt>
                <c:pt idx="1831">
                  <c:v>1.1479151532874696</c:v>
                </c:pt>
                <c:pt idx="1832">
                  <c:v>1.1484417476235793</c:v>
                </c:pt>
                <c:pt idx="1833">
                  <c:v>1.148968341959689</c:v>
                </c:pt>
                <c:pt idx="1834">
                  <c:v>1.1494949362957989</c:v>
                </c:pt>
                <c:pt idx="1835">
                  <c:v>1.1500215306319086</c:v>
                </c:pt>
                <c:pt idx="1836">
                  <c:v>1.1505481249680183</c:v>
                </c:pt>
                <c:pt idx="1837">
                  <c:v>1.1510747193041282</c:v>
                </c:pt>
                <c:pt idx="1838">
                  <c:v>1.1516013136402379</c:v>
                </c:pt>
                <c:pt idx="1839">
                  <c:v>1.1521279079763476</c:v>
                </c:pt>
                <c:pt idx="1840">
                  <c:v>1.1526545023124575</c:v>
                </c:pt>
                <c:pt idx="1841">
                  <c:v>1.1531810966485672</c:v>
                </c:pt>
                <c:pt idx="1842">
                  <c:v>1.1537076909846768</c:v>
                </c:pt>
                <c:pt idx="1843">
                  <c:v>1.1542342853207868</c:v>
                </c:pt>
                <c:pt idx="1844">
                  <c:v>1.1547608796568964</c:v>
                </c:pt>
                <c:pt idx="1845">
                  <c:v>1.1552874739930061</c:v>
                </c:pt>
                <c:pt idx="1846">
                  <c:v>1.1558140683291158</c:v>
                </c:pt>
                <c:pt idx="1847">
                  <c:v>1.1563406626652255</c:v>
                </c:pt>
                <c:pt idx="1848">
                  <c:v>1.1568672570013354</c:v>
                </c:pt>
                <c:pt idx="1849">
                  <c:v>1.1573938513374451</c:v>
                </c:pt>
                <c:pt idx="1850">
                  <c:v>1.1579204456735548</c:v>
                </c:pt>
                <c:pt idx="1851">
                  <c:v>1.1584470400096647</c:v>
                </c:pt>
                <c:pt idx="1852">
                  <c:v>1.1589736343457744</c:v>
                </c:pt>
                <c:pt idx="1853">
                  <c:v>1.1595002286818841</c:v>
                </c:pt>
                <c:pt idx="1854">
                  <c:v>1.160026823017994</c:v>
                </c:pt>
                <c:pt idx="1855">
                  <c:v>1.1605534173541037</c:v>
                </c:pt>
                <c:pt idx="1856">
                  <c:v>1.1610800116902134</c:v>
                </c:pt>
                <c:pt idx="1857">
                  <c:v>1.1616066060263233</c:v>
                </c:pt>
                <c:pt idx="1858">
                  <c:v>1.1621332003624329</c:v>
                </c:pt>
                <c:pt idx="1859">
                  <c:v>1.1626597946985426</c:v>
                </c:pt>
                <c:pt idx="1860">
                  <c:v>1.1631863890346525</c:v>
                </c:pt>
                <c:pt idx="1861">
                  <c:v>1.1637129833707622</c:v>
                </c:pt>
                <c:pt idx="1862">
                  <c:v>1.1642395777068719</c:v>
                </c:pt>
                <c:pt idx="1863">
                  <c:v>1.1647661720429816</c:v>
                </c:pt>
                <c:pt idx="1864">
                  <c:v>1.1652927663790913</c:v>
                </c:pt>
                <c:pt idx="1865">
                  <c:v>1.1658193607152012</c:v>
                </c:pt>
                <c:pt idx="1866">
                  <c:v>1.1663459550513109</c:v>
                </c:pt>
                <c:pt idx="1867">
                  <c:v>1.1668725493874206</c:v>
                </c:pt>
                <c:pt idx="1868">
                  <c:v>1.1673991437235305</c:v>
                </c:pt>
                <c:pt idx="1869">
                  <c:v>1.1679257380596402</c:v>
                </c:pt>
                <c:pt idx="1870">
                  <c:v>1.1684523323957499</c:v>
                </c:pt>
                <c:pt idx="1871">
                  <c:v>1.1689789267318598</c:v>
                </c:pt>
                <c:pt idx="1872">
                  <c:v>1.1695055210679695</c:v>
                </c:pt>
                <c:pt idx="1873">
                  <c:v>1.1700321154040791</c:v>
                </c:pt>
                <c:pt idx="1874">
                  <c:v>1.1705587097401891</c:v>
                </c:pt>
                <c:pt idx="1875">
                  <c:v>1.1710853040762987</c:v>
                </c:pt>
                <c:pt idx="1876">
                  <c:v>1.1716118984124084</c:v>
                </c:pt>
                <c:pt idx="1877">
                  <c:v>1.1721384927485183</c:v>
                </c:pt>
                <c:pt idx="1878">
                  <c:v>1.172665087084628</c:v>
                </c:pt>
                <c:pt idx="1879">
                  <c:v>1.1731916814207377</c:v>
                </c:pt>
                <c:pt idx="1880">
                  <c:v>1.1737182757568474</c:v>
                </c:pt>
                <c:pt idx="1881">
                  <c:v>1.1742448700929571</c:v>
                </c:pt>
                <c:pt idx="1882">
                  <c:v>1.174771464429067</c:v>
                </c:pt>
                <c:pt idx="1883">
                  <c:v>1.1752980587651767</c:v>
                </c:pt>
                <c:pt idx="1884">
                  <c:v>1.1758246531012864</c:v>
                </c:pt>
                <c:pt idx="1885">
                  <c:v>1.1763512474373963</c:v>
                </c:pt>
                <c:pt idx="1886">
                  <c:v>1.176877841773506</c:v>
                </c:pt>
                <c:pt idx="1887">
                  <c:v>1.1774044361096156</c:v>
                </c:pt>
                <c:pt idx="1888">
                  <c:v>1.1779310304457256</c:v>
                </c:pt>
                <c:pt idx="1889">
                  <c:v>1.1784576247818352</c:v>
                </c:pt>
                <c:pt idx="1890">
                  <c:v>1.1789842191179449</c:v>
                </c:pt>
                <c:pt idx="1891">
                  <c:v>1.1795108134540548</c:v>
                </c:pt>
                <c:pt idx="1892">
                  <c:v>1.1800374077901645</c:v>
                </c:pt>
                <c:pt idx="1893">
                  <c:v>1.1805640021262742</c:v>
                </c:pt>
                <c:pt idx="1894">
                  <c:v>1.1810905964623841</c:v>
                </c:pt>
                <c:pt idx="1895">
                  <c:v>1.1816171907984938</c:v>
                </c:pt>
                <c:pt idx="1896">
                  <c:v>1.1821437851346035</c:v>
                </c:pt>
                <c:pt idx="1897">
                  <c:v>1.1826703794707132</c:v>
                </c:pt>
                <c:pt idx="1898">
                  <c:v>1.1831969738068229</c:v>
                </c:pt>
                <c:pt idx="1899">
                  <c:v>1.1837235681429328</c:v>
                </c:pt>
                <c:pt idx="1900">
                  <c:v>1.1842501624790425</c:v>
                </c:pt>
                <c:pt idx="1901">
                  <c:v>1.1847767568151522</c:v>
                </c:pt>
                <c:pt idx="1902">
                  <c:v>1.1853033511512621</c:v>
                </c:pt>
                <c:pt idx="1903">
                  <c:v>1.1858299454873718</c:v>
                </c:pt>
                <c:pt idx="1904">
                  <c:v>1.1863565398234814</c:v>
                </c:pt>
                <c:pt idx="1905">
                  <c:v>1.1868831341595913</c:v>
                </c:pt>
                <c:pt idx="1906">
                  <c:v>1.187409728495701</c:v>
                </c:pt>
                <c:pt idx="1907">
                  <c:v>1.1879363228318107</c:v>
                </c:pt>
                <c:pt idx="1908">
                  <c:v>1.1884629171679206</c:v>
                </c:pt>
                <c:pt idx="1909">
                  <c:v>1.1889895115040303</c:v>
                </c:pt>
                <c:pt idx="1910">
                  <c:v>1.18951610584014</c:v>
                </c:pt>
                <c:pt idx="1911">
                  <c:v>1.1900427001762499</c:v>
                </c:pt>
                <c:pt idx="1912">
                  <c:v>1.1905692945123596</c:v>
                </c:pt>
                <c:pt idx="1913">
                  <c:v>1.1910958888484693</c:v>
                </c:pt>
                <c:pt idx="1914">
                  <c:v>1.191622483184579</c:v>
                </c:pt>
                <c:pt idx="1915">
                  <c:v>1.1921490775206887</c:v>
                </c:pt>
                <c:pt idx="1916">
                  <c:v>1.1926756718567986</c:v>
                </c:pt>
                <c:pt idx="1917">
                  <c:v>1.1932022661929083</c:v>
                </c:pt>
                <c:pt idx="1918">
                  <c:v>1.1937288605290179</c:v>
                </c:pt>
                <c:pt idx="1919">
                  <c:v>1.1942554548651279</c:v>
                </c:pt>
                <c:pt idx="1920">
                  <c:v>1.1947820492012375</c:v>
                </c:pt>
                <c:pt idx="1921">
                  <c:v>1.1953086435373472</c:v>
                </c:pt>
                <c:pt idx="1922">
                  <c:v>1.1958352378734571</c:v>
                </c:pt>
                <c:pt idx="1923">
                  <c:v>1.1963618322095668</c:v>
                </c:pt>
                <c:pt idx="1924">
                  <c:v>1.1968884265456765</c:v>
                </c:pt>
                <c:pt idx="1925">
                  <c:v>1.1974150208817864</c:v>
                </c:pt>
                <c:pt idx="1926">
                  <c:v>1.1979416152178961</c:v>
                </c:pt>
                <c:pt idx="1927">
                  <c:v>1.1984682095540058</c:v>
                </c:pt>
                <c:pt idx="1928">
                  <c:v>1.1989948038901157</c:v>
                </c:pt>
                <c:pt idx="1929">
                  <c:v>1.1995213982262254</c:v>
                </c:pt>
                <c:pt idx="1930">
                  <c:v>1.2000479925623351</c:v>
                </c:pt>
                <c:pt idx="1931">
                  <c:v>1.2005745868984448</c:v>
                </c:pt>
                <c:pt idx="1932">
                  <c:v>1.2011011812345544</c:v>
                </c:pt>
                <c:pt idx="1933">
                  <c:v>1.2016277755706644</c:v>
                </c:pt>
                <c:pt idx="1934">
                  <c:v>1.202154369906774</c:v>
                </c:pt>
                <c:pt idx="1935">
                  <c:v>1.2026809642428837</c:v>
                </c:pt>
                <c:pt idx="1936">
                  <c:v>1.2032075585789936</c:v>
                </c:pt>
                <c:pt idx="1937">
                  <c:v>1.2037341529151033</c:v>
                </c:pt>
                <c:pt idx="1938">
                  <c:v>1.204260747251213</c:v>
                </c:pt>
                <c:pt idx="1939">
                  <c:v>1.2047873415873229</c:v>
                </c:pt>
                <c:pt idx="1940">
                  <c:v>1.2053139359234326</c:v>
                </c:pt>
                <c:pt idx="1941">
                  <c:v>1.2058405302595423</c:v>
                </c:pt>
                <c:pt idx="1942">
                  <c:v>1.2063671245956522</c:v>
                </c:pt>
                <c:pt idx="1943">
                  <c:v>1.2068937189317619</c:v>
                </c:pt>
                <c:pt idx="1944">
                  <c:v>1.2074203132678716</c:v>
                </c:pt>
                <c:pt idx="1945">
                  <c:v>1.2079469076039815</c:v>
                </c:pt>
                <c:pt idx="1946">
                  <c:v>1.2084735019400912</c:v>
                </c:pt>
                <c:pt idx="1947">
                  <c:v>1.2090000962762009</c:v>
                </c:pt>
                <c:pt idx="1948">
                  <c:v>1.2095266906123106</c:v>
                </c:pt>
                <c:pt idx="1949">
                  <c:v>1.2100532849484205</c:v>
                </c:pt>
                <c:pt idx="1950">
                  <c:v>1.2105798792845301</c:v>
                </c:pt>
                <c:pt idx="1951">
                  <c:v>1.2111064736206398</c:v>
                </c:pt>
                <c:pt idx="1952">
                  <c:v>1.2116330679567495</c:v>
                </c:pt>
                <c:pt idx="1953">
                  <c:v>1.2121596622928594</c:v>
                </c:pt>
                <c:pt idx="1954">
                  <c:v>1.2126862566289691</c:v>
                </c:pt>
                <c:pt idx="1955">
                  <c:v>1.2132128509650788</c:v>
                </c:pt>
                <c:pt idx="1956">
                  <c:v>1.2137394453011887</c:v>
                </c:pt>
                <c:pt idx="1957">
                  <c:v>1.2142660396372984</c:v>
                </c:pt>
                <c:pt idx="1958">
                  <c:v>1.2147926339734081</c:v>
                </c:pt>
                <c:pt idx="1959">
                  <c:v>1.215319228309518</c:v>
                </c:pt>
                <c:pt idx="1960">
                  <c:v>1.2158458226456277</c:v>
                </c:pt>
                <c:pt idx="1961">
                  <c:v>1.2163724169817374</c:v>
                </c:pt>
                <c:pt idx="1962">
                  <c:v>1.2168990113178473</c:v>
                </c:pt>
                <c:pt idx="1963">
                  <c:v>1.217425605653957</c:v>
                </c:pt>
                <c:pt idx="1964">
                  <c:v>1.2179521999900667</c:v>
                </c:pt>
                <c:pt idx="1965">
                  <c:v>1.2184787943261763</c:v>
                </c:pt>
                <c:pt idx="1966">
                  <c:v>1.2190053886622862</c:v>
                </c:pt>
                <c:pt idx="1967">
                  <c:v>1.2195319829983959</c:v>
                </c:pt>
                <c:pt idx="1968">
                  <c:v>1.2200585773345056</c:v>
                </c:pt>
                <c:pt idx="1969">
                  <c:v>1.2205851716706153</c:v>
                </c:pt>
                <c:pt idx="1970">
                  <c:v>1.2211117660067252</c:v>
                </c:pt>
                <c:pt idx="1971">
                  <c:v>1.2216383603428349</c:v>
                </c:pt>
                <c:pt idx="1972">
                  <c:v>1.2221649546789446</c:v>
                </c:pt>
                <c:pt idx="1973">
                  <c:v>1.2226915490150545</c:v>
                </c:pt>
                <c:pt idx="1974">
                  <c:v>1.2232181433511642</c:v>
                </c:pt>
                <c:pt idx="1975">
                  <c:v>1.2237447376872739</c:v>
                </c:pt>
                <c:pt idx="1976">
                  <c:v>1.2242713320233838</c:v>
                </c:pt>
                <c:pt idx="1977">
                  <c:v>1.2247979263594935</c:v>
                </c:pt>
                <c:pt idx="1978">
                  <c:v>1.2253245206956032</c:v>
                </c:pt>
                <c:pt idx="1979">
                  <c:v>1.2258511150317131</c:v>
                </c:pt>
                <c:pt idx="1980">
                  <c:v>1.2263777093678228</c:v>
                </c:pt>
                <c:pt idx="1981">
                  <c:v>1.2269043037039324</c:v>
                </c:pt>
                <c:pt idx="1982">
                  <c:v>1.2274308980400421</c:v>
                </c:pt>
                <c:pt idx="1983">
                  <c:v>1.227957492376152</c:v>
                </c:pt>
                <c:pt idx="1984">
                  <c:v>1.2284840867122617</c:v>
                </c:pt>
                <c:pt idx="1985">
                  <c:v>1.2290106810483714</c:v>
                </c:pt>
                <c:pt idx="1986">
                  <c:v>1.2295372753844811</c:v>
                </c:pt>
                <c:pt idx="1987">
                  <c:v>1.230063869720591</c:v>
                </c:pt>
                <c:pt idx="1988">
                  <c:v>1.2305904640567007</c:v>
                </c:pt>
                <c:pt idx="1989">
                  <c:v>1.2311170583928104</c:v>
                </c:pt>
                <c:pt idx="1990">
                  <c:v>1.2316436527289203</c:v>
                </c:pt>
                <c:pt idx="1991">
                  <c:v>1.23217024706503</c:v>
                </c:pt>
                <c:pt idx="1992">
                  <c:v>1.2326968414011397</c:v>
                </c:pt>
                <c:pt idx="1993">
                  <c:v>1.2332234357372496</c:v>
                </c:pt>
                <c:pt idx="1994">
                  <c:v>1.2337500300733593</c:v>
                </c:pt>
                <c:pt idx="1995">
                  <c:v>1.2342766244094689</c:v>
                </c:pt>
                <c:pt idx="1996">
                  <c:v>1.2348032187455789</c:v>
                </c:pt>
                <c:pt idx="1997">
                  <c:v>1.2353298130816885</c:v>
                </c:pt>
                <c:pt idx="1998">
                  <c:v>1.2358564074177982</c:v>
                </c:pt>
                <c:pt idx="1999">
                  <c:v>1.2363830017539079</c:v>
                </c:pt>
                <c:pt idx="2000">
                  <c:v>1.2369095960900178</c:v>
                </c:pt>
                <c:pt idx="2001">
                  <c:v>1.2374361904261275</c:v>
                </c:pt>
                <c:pt idx="2002">
                  <c:v>1.2379627847622372</c:v>
                </c:pt>
                <c:pt idx="2003">
                  <c:v>1.2384893790983469</c:v>
                </c:pt>
                <c:pt idx="2004">
                  <c:v>1.2390159734344568</c:v>
                </c:pt>
                <c:pt idx="2005">
                  <c:v>1.2395425677705665</c:v>
                </c:pt>
                <c:pt idx="2006">
                  <c:v>1.2400691621066762</c:v>
                </c:pt>
                <c:pt idx="2007">
                  <c:v>1.2405957564427861</c:v>
                </c:pt>
                <c:pt idx="2008">
                  <c:v>1.2411223507788958</c:v>
                </c:pt>
                <c:pt idx="2009">
                  <c:v>1.2416489451150055</c:v>
                </c:pt>
                <c:pt idx="2010">
                  <c:v>1.2421755394511154</c:v>
                </c:pt>
                <c:pt idx="2011">
                  <c:v>1.242702133787225</c:v>
                </c:pt>
                <c:pt idx="2012">
                  <c:v>1.2432287281233347</c:v>
                </c:pt>
                <c:pt idx="2013">
                  <c:v>1.2437553224594446</c:v>
                </c:pt>
                <c:pt idx="2014">
                  <c:v>1.2442819167955543</c:v>
                </c:pt>
                <c:pt idx="2015">
                  <c:v>1.244808511131664</c:v>
                </c:pt>
                <c:pt idx="2016">
                  <c:v>1.2453351054677737</c:v>
                </c:pt>
                <c:pt idx="2017">
                  <c:v>1.2458616998038836</c:v>
                </c:pt>
                <c:pt idx="2018">
                  <c:v>1.2463882941399933</c:v>
                </c:pt>
                <c:pt idx="2019">
                  <c:v>1.246914888476103</c:v>
                </c:pt>
                <c:pt idx="2020">
                  <c:v>1.2474414828122127</c:v>
                </c:pt>
                <c:pt idx="2021">
                  <c:v>1.2479680771483226</c:v>
                </c:pt>
                <c:pt idx="2022">
                  <c:v>1.2484946714844323</c:v>
                </c:pt>
                <c:pt idx="2023">
                  <c:v>1.249021265820542</c:v>
                </c:pt>
                <c:pt idx="2024">
                  <c:v>1.2495478601566519</c:v>
                </c:pt>
                <c:pt idx="2025">
                  <c:v>1.2500744544927616</c:v>
                </c:pt>
                <c:pt idx="2026">
                  <c:v>1.2506010488288712</c:v>
                </c:pt>
                <c:pt idx="2027">
                  <c:v>1.2511276431649812</c:v>
                </c:pt>
                <c:pt idx="2028">
                  <c:v>1.2516542375010908</c:v>
                </c:pt>
                <c:pt idx="2029">
                  <c:v>1.2521808318372005</c:v>
                </c:pt>
                <c:pt idx="2030">
                  <c:v>1.2527074261733104</c:v>
                </c:pt>
                <c:pt idx="2031">
                  <c:v>1.2532340205094201</c:v>
                </c:pt>
                <c:pt idx="2032">
                  <c:v>1.2537606148455298</c:v>
                </c:pt>
                <c:pt idx="2033">
                  <c:v>1.2542872091816395</c:v>
                </c:pt>
                <c:pt idx="2034">
                  <c:v>1.2548138035177494</c:v>
                </c:pt>
                <c:pt idx="2035">
                  <c:v>1.2553403978538591</c:v>
                </c:pt>
                <c:pt idx="2036">
                  <c:v>1.2558669921899688</c:v>
                </c:pt>
                <c:pt idx="2037">
                  <c:v>1.2563935865260785</c:v>
                </c:pt>
                <c:pt idx="2038">
                  <c:v>1.2569201808621884</c:v>
                </c:pt>
                <c:pt idx="2039">
                  <c:v>1.2574467751982981</c:v>
                </c:pt>
                <c:pt idx="2040">
                  <c:v>1.2579733695344077</c:v>
                </c:pt>
                <c:pt idx="2041">
                  <c:v>1.2584999638705177</c:v>
                </c:pt>
                <c:pt idx="2042">
                  <c:v>1.2590265582066273</c:v>
                </c:pt>
                <c:pt idx="2043">
                  <c:v>1.259553152542737</c:v>
                </c:pt>
                <c:pt idx="2044">
                  <c:v>1.2600797468788469</c:v>
                </c:pt>
                <c:pt idx="2045">
                  <c:v>1.2606063412149566</c:v>
                </c:pt>
                <c:pt idx="2046">
                  <c:v>1.2611329355510663</c:v>
                </c:pt>
                <c:pt idx="2047">
                  <c:v>1.2616595298871762</c:v>
                </c:pt>
                <c:pt idx="2048">
                  <c:v>1.2621861242232859</c:v>
                </c:pt>
                <c:pt idx="2049">
                  <c:v>1.2627127185593956</c:v>
                </c:pt>
                <c:pt idx="2050">
                  <c:v>1.2632393128955053</c:v>
                </c:pt>
                <c:pt idx="2051">
                  <c:v>1.2637659072316152</c:v>
                </c:pt>
                <c:pt idx="2052">
                  <c:v>1.2642925015677249</c:v>
                </c:pt>
                <c:pt idx="2053">
                  <c:v>1.2648190959038346</c:v>
                </c:pt>
                <c:pt idx="2054">
                  <c:v>1.2653456902399443</c:v>
                </c:pt>
                <c:pt idx="2055">
                  <c:v>1.2658722845760542</c:v>
                </c:pt>
                <c:pt idx="2056">
                  <c:v>1.2663988789121639</c:v>
                </c:pt>
                <c:pt idx="2057">
                  <c:v>1.2669254732482735</c:v>
                </c:pt>
                <c:pt idx="2058">
                  <c:v>1.2674520675843834</c:v>
                </c:pt>
                <c:pt idx="2059">
                  <c:v>1.2679786619204931</c:v>
                </c:pt>
                <c:pt idx="2060">
                  <c:v>1.2685052562566028</c:v>
                </c:pt>
                <c:pt idx="2061">
                  <c:v>1.2690318505927127</c:v>
                </c:pt>
                <c:pt idx="2062">
                  <c:v>1.2695584449288224</c:v>
                </c:pt>
                <c:pt idx="2063">
                  <c:v>1.2700850392649321</c:v>
                </c:pt>
                <c:pt idx="2064">
                  <c:v>1.270611633601042</c:v>
                </c:pt>
                <c:pt idx="2065">
                  <c:v>1.2711382279371517</c:v>
                </c:pt>
                <c:pt idx="2066">
                  <c:v>1.2716648222732614</c:v>
                </c:pt>
                <c:pt idx="2067">
                  <c:v>1.2721914166093711</c:v>
                </c:pt>
                <c:pt idx="2068">
                  <c:v>1.272718010945481</c:v>
                </c:pt>
                <c:pt idx="2069">
                  <c:v>1.2732446052815907</c:v>
                </c:pt>
                <c:pt idx="2070">
                  <c:v>1.2737711996177004</c:v>
                </c:pt>
                <c:pt idx="2071">
                  <c:v>1.27429779395381</c:v>
                </c:pt>
                <c:pt idx="2072">
                  <c:v>1.27482438828992</c:v>
                </c:pt>
                <c:pt idx="2073">
                  <c:v>1.2753509826260296</c:v>
                </c:pt>
                <c:pt idx="2074">
                  <c:v>1.2758775769621393</c:v>
                </c:pt>
                <c:pt idx="2075">
                  <c:v>1.2764041712982492</c:v>
                </c:pt>
                <c:pt idx="2076">
                  <c:v>1.2769307656343589</c:v>
                </c:pt>
                <c:pt idx="2077">
                  <c:v>1.2774573599704686</c:v>
                </c:pt>
                <c:pt idx="2078">
                  <c:v>1.2779839543065785</c:v>
                </c:pt>
                <c:pt idx="2079">
                  <c:v>1.2785105486426882</c:v>
                </c:pt>
                <c:pt idx="2080">
                  <c:v>1.2790371429787979</c:v>
                </c:pt>
                <c:pt idx="2081">
                  <c:v>1.2795637373149078</c:v>
                </c:pt>
                <c:pt idx="2082">
                  <c:v>1.2800903316510175</c:v>
                </c:pt>
                <c:pt idx="2083">
                  <c:v>1.2806169259871272</c:v>
                </c:pt>
                <c:pt idx="2084">
                  <c:v>1.2811435203232371</c:v>
                </c:pt>
                <c:pt idx="2085">
                  <c:v>1.2816701146593468</c:v>
                </c:pt>
                <c:pt idx="2086">
                  <c:v>1.2821967089954565</c:v>
                </c:pt>
                <c:pt idx="2087">
                  <c:v>1.2827233033315661</c:v>
                </c:pt>
                <c:pt idx="2088">
                  <c:v>1.2832498976676758</c:v>
                </c:pt>
                <c:pt idx="2089">
                  <c:v>1.2837764920037857</c:v>
                </c:pt>
                <c:pt idx="2090">
                  <c:v>1.2843030863398954</c:v>
                </c:pt>
                <c:pt idx="2091">
                  <c:v>1.2848296806760051</c:v>
                </c:pt>
                <c:pt idx="2092">
                  <c:v>1.285356275012115</c:v>
                </c:pt>
                <c:pt idx="2093">
                  <c:v>1.2858828693482247</c:v>
                </c:pt>
                <c:pt idx="2094">
                  <c:v>1.2864094636843344</c:v>
                </c:pt>
                <c:pt idx="2095">
                  <c:v>1.2869360580204443</c:v>
                </c:pt>
                <c:pt idx="2096">
                  <c:v>1.287462652356554</c:v>
                </c:pt>
                <c:pt idx="2097">
                  <c:v>1.2879892466926637</c:v>
                </c:pt>
                <c:pt idx="2098">
                  <c:v>1.2885158410287736</c:v>
                </c:pt>
                <c:pt idx="2099">
                  <c:v>1.2890424353648833</c:v>
                </c:pt>
                <c:pt idx="2100">
                  <c:v>1.289569029700993</c:v>
                </c:pt>
              </c:numCache>
            </c:numRef>
          </c:xVal>
          <c:yVal>
            <c:numRef>
              <c:f>'Cell Analysis'!$L$4:$L$2104</c:f>
              <c:numCache>
                <c:formatCode>General</c:formatCode>
                <c:ptCount val="2101"/>
                <c:pt idx="0">
                  <c:v>1.5189733744761607E-36</c:v>
                </c:pt>
                <c:pt idx="1">
                  <c:v>1.729763502030479E-36</c:v>
                </c:pt>
                <c:pt idx="2">
                  <c:v>1.9696083091457424E-36</c:v>
                </c:pt>
                <c:pt idx="3">
                  <c:v>2.2424851551148791E-36</c:v>
                </c:pt>
                <c:pt idx="4">
                  <c:v>2.5529120682209511E-36</c:v>
                </c:pt>
                <c:pt idx="5">
                  <c:v>2.9060207198193515E-36</c:v>
                </c:pt>
                <c:pt idx="6">
                  <c:v>3.3076391763406474E-36</c:v>
                </c:pt>
                <c:pt idx="7">
                  <c:v>3.7643857296899938E-36</c:v>
                </c:pt>
                <c:pt idx="8">
                  <c:v>4.2837752781813756E-36</c:v>
                </c:pt>
                <c:pt idx="9">
                  <c:v>4.8743399242873688E-36</c:v>
                </c:pt>
                <c:pt idx="10">
                  <c:v>5.5457656750400971E-36</c:v>
                </c:pt>
                <c:pt idx="11">
                  <c:v>6.309047379174862E-36</c:v>
                </c:pt>
                <c:pt idx="12">
                  <c:v>7.1766643157921546E-36</c:v>
                </c:pt>
                <c:pt idx="13">
                  <c:v>8.1627791666295576E-36</c:v>
                </c:pt>
                <c:pt idx="14">
                  <c:v>9.2834634627298631E-36</c:v>
                </c:pt>
                <c:pt idx="15">
                  <c:v>1.0556953001698457E-35</c:v>
                </c:pt>
                <c:pt idx="16">
                  <c:v>1.2003937189930909E-35</c:v>
                </c:pt>
                <c:pt idx="17">
                  <c:v>1.3647886781941374E-35</c:v>
                </c:pt>
                <c:pt idx="18">
                  <c:v>1.5515425073936749E-35</c:v>
                </c:pt>
                <c:pt idx="19">
                  <c:v>1.7636748269741129E-35</c:v>
                </c:pt>
                <c:pt idx="20">
                  <c:v>2.0046101483803193E-35</c:v>
                </c:pt>
                <c:pt idx="21">
                  <c:v>2.2782317689423634E-35</c:v>
                </c:pt>
                <c:pt idx="22">
                  <c:v>2.58894278728611E-35</c:v>
                </c:pt>
                <c:pt idx="23">
                  <c:v>2.9417351729708568E-35</c:v>
                </c:pt>
                <c:pt idx="24">
                  <c:v>3.3422679454607889E-35</c:v>
                </c:pt>
                <c:pt idx="25">
                  <c:v>3.7969556546875503E-35</c:v>
                </c:pt>
                <c:pt idx="26">
                  <c:v>4.3130685102908139E-35</c:v>
                </c:pt>
                <c:pt idx="27">
                  <c:v>4.8988456814108668E-35</c:v>
                </c:pt>
                <c:pt idx="28">
                  <c:v>5.5636234861819029E-35</c:v>
                </c:pt>
                <c:pt idx="29">
                  <c:v>6.3179804127279687E-35</c:v>
                </c:pt>
                <c:pt idx="30">
                  <c:v>7.1739011647124222E-35</c:v>
                </c:pt>
                <c:pt idx="31">
                  <c:v>8.1449622080050859E-35</c:v>
                </c:pt>
                <c:pt idx="32">
                  <c:v>9.2465416148850593E-35</c:v>
                </c:pt>
                <c:pt idx="33">
                  <c:v>1.049605636304506E-34</c:v>
                </c:pt>
                <c:pt idx="34">
                  <c:v>1.1913230653695854E-34</c:v>
                </c:pt>
                <c:pt idx="35">
                  <c:v>1.35203992721442E-34</c:v>
                </c:pt>
                <c:pt idx="36">
                  <c:v>1.5342850531968584E-34</c:v>
                </c:pt>
                <c:pt idx="37">
                  <c:v>1.7409213927728472E-34</c:v>
                </c:pt>
                <c:pt idx="38">
                  <c:v>1.9751898279421335E-34</c:v>
                </c:pt>
                <c:pt idx="39">
                  <c:v>2.2407586894049042E-34</c:v>
                </c:pt>
                <c:pt idx="40">
                  <c:v>2.541779710625636E-34</c:v>
                </c:pt>
                <c:pt idx="41">
                  <c:v>2.8829512502999094E-34</c:v>
                </c:pt>
                <c:pt idx="42">
                  <c:v>3.2695897200017142E-34</c:v>
                </c:pt>
                <c:pt idx="43">
                  <c:v>3.7077102735554285E-34</c:v>
                </c:pt>
                <c:pt idx="44">
                  <c:v>4.2041179496390286E-34</c:v>
                </c:pt>
                <c:pt idx="45">
                  <c:v>4.7665106111776007E-34</c:v>
                </c:pt>
                <c:pt idx="46">
                  <c:v>5.4035951963887799E-34</c:v>
                </c:pt>
                <c:pt idx="47">
                  <c:v>6.1252189893076243E-34</c:v>
                </c:pt>
                <c:pt idx="48">
                  <c:v>6.9425178349525777E-34</c:v>
                </c:pt>
                <c:pt idx="49">
                  <c:v>7.868083469074252E-34</c:v>
                </c:pt>
                <c:pt idx="50">
                  <c:v>8.9161524080573159E-34</c:v>
                </c:pt>
                <c:pt idx="51">
                  <c:v>1.0102819154911997E-33</c:v>
                </c:pt>
                <c:pt idx="52">
                  <c:v>1.1446276826701316E-33</c:v>
                </c:pt>
                <c:pt idx="53">
                  <c:v>1.2967088702120328E-33</c:v>
                </c:pt>
                <c:pt idx="54">
                  <c:v>1.4688494630691999E-33</c:v>
                </c:pt>
                <c:pt idx="55">
                  <c:v>1.6636756743390164E-33</c:v>
                </c:pt>
                <c:pt idx="56">
                  <c:v>1.8841549465308773E-33</c:v>
                </c:pt>
                <c:pt idx="57">
                  <c:v>2.1336399462055706E-33</c:v>
                </c:pt>
                <c:pt idx="58">
                  <c:v>2.4159181861578593E-33</c:v>
                </c:pt>
                <c:pt idx="59">
                  <c:v>2.735267989194351E-33</c:v>
                </c:pt>
                <c:pt idx="60">
                  <c:v>3.0965215974133233E-33</c:v>
                </c:pt>
                <c:pt idx="61">
                  <c:v>3.5051363319654866E-33</c:v>
                </c:pt>
                <c:pt idx="62">
                  <c:v>3.9672748219434722E-33</c:v>
                </c:pt>
                <c:pt idx="63">
                  <c:v>4.4898954488721708E-33</c:v>
                </c:pt>
                <c:pt idx="64">
                  <c:v>5.0808542970076636E-33</c:v>
                </c:pt>
                <c:pt idx="65">
                  <c:v>5.7490200612438359E-33</c:v>
                </c:pt>
                <c:pt idx="66">
                  <c:v>6.5044035460989305E-33</c:v>
                </c:pt>
                <c:pt idx="67">
                  <c:v>7.3583035934528822E-33</c:v>
                </c:pt>
                <c:pt idx="68">
                  <c:v>8.3234715062276478E-33</c:v>
                </c:pt>
                <c:pt idx="69">
                  <c:v>9.4142962931315676E-33</c:v>
                </c:pt>
                <c:pt idx="70">
                  <c:v>1.0647013349445182E-32</c:v>
                </c:pt>
                <c:pt idx="71">
                  <c:v>1.2039939514481471E-32</c:v>
                </c:pt>
                <c:pt idx="72">
                  <c:v>1.3613737812243125E-32</c:v>
                </c:pt>
                <c:pt idx="73">
                  <c:v>1.5391715592800054E-32</c:v>
                </c:pt>
                <c:pt idx="74">
                  <c:v>1.7400160253579583E-32</c:v>
                </c:pt>
                <c:pt idx="75">
                  <c:v>1.9668717238248803E-32</c:v>
                </c:pt>
                <c:pt idx="76">
                  <c:v>2.2230815593153292E-32</c:v>
                </c:pt>
                <c:pt idx="77">
                  <c:v>2.5124147015067513E-32</c:v>
                </c:pt>
                <c:pt idx="78">
                  <c:v>2.839120505811741E-32</c:v>
                </c:pt>
                <c:pt idx="79">
                  <c:v>3.2079891991812915E-32</c:v>
                </c:pt>
                <c:pt idx="80">
                  <c:v>3.6244201727201125E-32</c:v>
                </c:pt>
                <c:pt idx="81">
                  <c:v>4.0944988266463305E-32</c:v>
                </c:pt>
                <c:pt idx="82">
                  <c:v>4.6250830296492025E-32</c:v>
                </c:pt>
                <c:pt idx="83">
                  <c:v>5.2239003854638283E-32</c:v>
                </c:pt>
                <c:pt idx="84">
                  <c:v>5.8996576461970327E-32</c:v>
                </c:pt>
                <c:pt idx="85">
                  <c:v>6.6621637765461821E-32</c:v>
                </c:pt>
                <c:pt idx="86">
                  <c:v>7.5224683577065769E-32</c:v>
                </c:pt>
                <c:pt idx="87">
                  <c:v>8.4930172268954319E-32</c:v>
                </c:pt>
                <c:pt idx="88">
                  <c:v>9.58782748071477E-32</c:v>
                </c:pt>
                <c:pt idx="89">
                  <c:v>1.0822684231100322E-31</c:v>
                </c:pt>
                <c:pt idx="90">
                  <c:v>1.2215361794725958E-31</c:v>
                </c:pt>
                <c:pt idx="91">
                  <c:v>1.3785872324259055E-31</c:v>
                </c:pt>
                <c:pt idx="92">
                  <c:v>1.5556745257063419E-31</c:v>
                </c:pt>
                <c:pt idx="93">
                  <c:v>1.7553341368544545E-31</c:v>
                </c:pt>
                <c:pt idx="94">
                  <c:v>1.9804205678690949E-31</c:v>
                </c:pt>
                <c:pt idx="95">
                  <c:v>2.2341463977414885E-31</c:v>
                </c:pt>
                <c:pt idx="96">
                  <c:v>2.5201268313705265E-31</c:v>
                </c:pt>
                <c:pt idx="97">
                  <c:v>2.8424297442829289E-31</c:v>
                </c:pt>
                <c:pt idx="98">
                  <c:v>3.2056318953207028E-31</c:v>
                </c:pt>
                <c:pt idx="99">
                  <c:v>3.6148820609403052E-31</c:v>
                </c:pt>
                <c:pt idx="100">
                  <c:v>4.0759719360428478E-31</c:v>
                </c:pt>
                <c:pt idx="101">
                  <c:v>4.595415748482297E-31</c:v>
                </c:pt>
                <c:pt idx="102">
                  <c:v>5.1805396488808234E-31</c:v>
                </c:pt>
                <c:pt idx="103">
                  <c:v>5.8395820655767721E-31</c:v>
                </c:pt>
                <c:pt idx="104">
                  <c:v>6.5818063580691509E-31</c:v>
                </c:pt>
                <c:pt idx="105">
                  <c:v>7.4176272630122242E-31</c:v>
                </c:pt>
                <c:pt idx="106">
                  <c:v>8.3587528066986504E-31</c:v>
                </c:pt>
                <c:pt idx="107">
                  <c:v>9.4183435593133191E-31</c:v>
                </c:pt>
                <c:pt idx="108">
                  <c:v>1.0611191331576261E-30</c:v>
                </c:pt>
                <c:pt idx="109">
                  <c:v>1.1953919666564631E-30</c:v>
                </c:pt>
                <c:pt idx="110">
                  <c:v>1.3465208761660811E-30</c:v>
                </c:pt>
                <c:pt idx="111">
                  <c:v>1.5166047771261032E-30</c:v>
                </c:pt>
                <c:pt idx="112">
                  <c:v>1.7080017794043543E-30</c:v>
                </c:pt>
                <c:pt idx="113">
                  <c:v>1.9233609243629534E-30</c:v>
                </c:pt>
                <c:pt idx="114">
                  <c:v>2.165657774330623E-30</c:v>
                </c:pt>
                <c:pt idx="115">
                  <c:v>2.4382343179619757E-30</c:v>
                </c:pt>
                <c:pt idx="116">
                  <c:v>2.7448437102163234E-30</c:v>
                </c:pt>
                <c:pt idx="117">
                  <c:v>3.0897004274721668E-30</c:v>
                </c:pt>
                <c:pt idx="118">
                  <c:v>3.4775364873600095E-30</c:v>
                </c:pt>
                <c:pt idx="119">
                  <c:v>3.9136644601094712E-30</c:v>
                </c:pt>
                <c:pt idx="120">
                  <c:v>4.4040480845050732E-30</c:v>
                </c:pt>
                <c:pt idx="121">
                  <c:v>4.9553813980036939E-30</c:v>
                </c:pt>
                <c:pt idx="122">
                  <c:v>5.575177398349315E-30</c:v>
                </c:pt>
                <c:pt idx="123">
                  <c:v>6.2718673744648881E-30</c:v>
                </c:pt>
                <c:pt idx="124">
                  <c:v>7.0549121789673246E-30</c:v>
                </c:pt>
                <c:pt idx="125">
                  <c:v>7.9349268649755728E-30</c:v>
                </c:pt>
                <c:pt idx="126">
                  <c:v>8.9238202778161094E-30</c:v>
                </c:pt>
                <c:pt idx="127">
                  <c:v>1.0034951379773362E-29</c:v>
                </c:pt>
                <c:pt idx="128">
                  <c:v>1.1283304295503079E-29</c:v>
                </c:pt>
                <c:pt idx="129">
                  <c:v>1.2685684299623774E-29</c:v>
                </c:pt>
                <c:pt idx="130">
                  <c:v>1.4260937229163151E-29</c:v>
                </c:pt>
                <c:pt idx="131">
                  <c:v>1.6030195095106178E-29</c:v>
                </c:pt>
                <c:pt idx="132">
                  <c:v>1.801715099278679E-29</c:v>
                </c:pt>
                <c:pt idx="133">
                  <c:v>2.0248366774151959E-29</c:v>
                </c:pt>
                <c:pt idx="134">
                  <c:v>2.2753617350430358E-29</c:v>
                </c:pt>
                <c:pt idx="135">
                  <c:v>2.5566275946213369E-29</c:v>
                </c:pt>
                <c:pt idx="136">
                  <c:v>2.8723745130882426E-29</c:v>
                </c:pt>
                <c:pt idx="137">
                  <c:v>3.2267939016663674E-29</c:v>
                </c:pt>
                <c:pt idx="138">
                  <c:v>3.6245822641033354E-29</c:v>
                </c:pt>
                <c:pt idx="139">
                  <c:v>4.0710015252277779E-29</c:v>
                </c:pt>
                <c:pt idx="140">
                  <c:v>4.5719464998890121E-29</c:v>
                </c:pt>
                <c:pt idx="141">
                  <c:v>5.1340203395549686E-29</c:v>
                </c:pt>
                <c:pt idx="142">
                  <c:v>5.7646188910795007E-29</c:v>
                </c:pt>
                <c:pt idx="143">
                  <c:v>6.4720250105833209E-29</c:v>
                </c:pt>
                <c:pt idx="144">
                  <c:v>7.2655139962649232E-29</c:v>
                </c:pt>
                <c:pt idx="145">
                  <c:v>8.1554714387191055E-29</c:v>
                </c:pt>
                <c:pt idx="146">
                  <c:v>9.1535249375420234E-29</c:v>
                </c:pt>
                <c:pt idx="147">
                  <c:v>1.0272691300407145E-28</c:v>
                </c:pt>
                <c:pt idx="148">
                  <c:v>1.1527541027354016E-28</c:v>
                </c:pt>
                <c:pt idx="149">
                  <c:v>1.293438209091832E-28</c:v>
                </c:pt>
                <c:pt idx="150">
                  <c:v>1.4511465254331087E-28</c:v>
                </c:pt>
                <c:pt idx="151">
                  <c:v>1.6279213428061287E-28</c:v>
                </c:pt>
                <c:pt idx="152">
                  <c:v>1.8260477852388207E-28</c:v>
                </c:pt>
                <c:pt idx="153">
                  <c:v>2.0480824213832175E-28</c:v>
                </c:pt>
                <c:pt idx="154">
                  <c:v>2.2968852159816157E-28</c:v>
                </c:pt>
                <c:pt idx="155">
                  <c:v>2.5756552072939503E-28</c:v>
                </c:pt>
                <c:pt idx="156">
                  <c:v>2.8879703408338775E-28</c:v>
                </c:pt>
                <c:pt idx="157">
                  <c:v>3.2378319389764641E-28</c:v>
                </c:pt>
                <c:pt idx="158">
                  <c:v>3.6297143407917718E-28</c:v>
                </c:pt>
                <c:pt idx="159">
                  <c:v>4.0686203074412669E-28</c:v>
                </c:pt>
                <c:pt idx="160">
                  <c:v>4.5601428563543782E-28</c:v>
                </c:pt>
                <c:pt idx="161">
                  <c:v>5.1105342629330522E-28</c:v>
                </c:pt>
                <c:pt idx="162">
                  <c:v>5.7267830525879827E-28</c:v>
                </c:pt>
                <c:pt idx="163">
                  <c:v>6.416699899425165E-28</c:v>
                </c:pt>
                <c:pt idx="164">
                  <c:v>7.1890134519380038E-28</c:v>
                </c:pt>
                <c:pt idx="165">
                  <c:v>8.0534772217936041E-28</c:v>
                </c:pt>
                <c:pt idx="166">
                  <c:v>9.0209888005161618E-28</c:v>
                </c:pt>
                <c:pt idx="167">
                  <c:v>1.0103722812032808E-27</c:v>
                </c:pt>
                <c:pt idx="168">
                  <c:v>1.1315279168232156E-27</c:v>
                </c:pt>
                <c:pt idx="169">
                  <c:v>1.2670848371696622E-27</c:v>
                </c:pt>
                <c:pt idx="170">
                  <c:v>1.4187395806557226E-27</c:v>
                </c:pt>
                <c:pt idx="171">
                  <c:v>1.5883867177188268E-27</c:v>
                </c:pt>
                <c:pt idx="172">
                  <c:v>1.7781417497618342E-27</c:v>
                </c:pt>
                <c:pt idx="173">
                  <c:v>1.9903666304806589E-27</c:v>
                </c:pt>
                <c:pt idx="174">
                  <c:v>2.2276982069265058E-27</c:v>
                </c:pt>
                <c:pt idx="175">
                  <c:v>2.4930799110251029E-27</c:v>
                </c:pt>
                <c:pt idx="176">
                  <c:v>2.7897970693539916E-27</c:v>
                </c:pt>
                <c:pt idx="177">
                  <c:v>3.1215162401757902E-27</c:v>
                </c:pt>
                <c:pt idx="178">
                  <c:v>3.4923290324809068E-27</c:v>
                </c:pt>
                <c:pt idx="179">
                  <c:v>3.9068009126215418E-27</c:v>
                </c:pt>
                <c:pt idx="180">
                  <c:v>4.3700255605625655E-27</c:v>
                </c:pt>
                <c:pt idx="181">
                  <c:v>4.8876854004570723E-27</c:v>
                </c:pt>
                <c:pt idx="182">
                  <c:v>5.4661189998513541E-27</c:v>
                </c:pt>
                <c:pt idx="183">
                  <c:v>6.1123961090944052E-27</c:v>
                </c:pt>
                <c:pt idx="184">
                  <c:v>6.8344011983034888E-27</c:v>
                </c:pt>
                <c:pt idx="185">
                  <c:v>7.6409264444504483E-27</c:v>
                </c:pt>
                <c:pt idx="186">
                  <c:v>8.5417752268056728E-27</c:v>
                </c:pt>
                <c:pt idx="187">
                  <c:v>9.5478773062459788E-27</c:v>
                </c:pt>
                <c:pt idx="188">
                  <c:v>1.0671416994065028E-26</c:v>
                </c:pt>
                <c:pt idx="189">
                  <c:v>1.1925975760291839E-26</c:v>
                </c:pt>
                <c:pt idx="190">
                  <c:v>1.3326690891706307E-26</c:v>
                </c:pt>
                <c:pt idx="191">
                  <c:v>1.4890431987403329E-26</c:v>
                </c:pt>
                <c:pt idx="192">
                  <c:v>1.6635997276831561E-26</c:v>
                </c:pt>
                <c:pt idx="193">
                  <c:v>1.8584331963776559E-26</c:v>
                </c:pt>
                <c:pt idx="194">
                  <c:v>2.0758771042128609E-26</c:v>
                </c:pt>
                <c:pt idx="195">
                  <c:v>2.3185309297983413E-26</c:v>
                </c:pt>
                <c:pt idx="196">
                  <c:v>2.5892901510561188E-26</c:v>
                </c:pt>
                <c:pt idx="197">
                  <c:v>2.8913796194696082E-26</c:v>
                </c:pt>
                <c:pt idx="198">
                  <c:v>3.2283906593716601E-26</c:v>
                </c:pt>
                <c:pt idx="199">
                  <c:v>3.6043223037297915E-26</c:v>
                </c:pt>
                <c:pt idx="200">
                  <c:v>4.0236271228460618E-26</c:v>
                </c:pt>
                <c:pt idx="201">
                  <c:v>4.4912621522147894E-26</c:v>
                </c:pt>
                <c:pt idx="202">
                  <c:v>5.0127454809809378E-26</c:v>
                </c:pt>
                <c:pt idx="203">
                  <c:v>5.5942191235960819E-26</c:v>
                </c:pt>
                <c:pt idx="204">
                  <c:v>6.2425188650101852E-26</c:v>
                </c:pt>
                <c:pt idx="205">
                  <c:v>6.9652518447689717E-26</c:v>
                </c:pt>
                <c:pt idx="206">
                  <c:v>7.7708827284765805E-26</c:v>
                </c:pt>
                <c:pt idx="207">
                  <c:v>8.6688294071043249E-26</c:v>
                </c:pt>
                <c:pt idx="208">
                  <c:v>9.6695692665031087E-26</c:v>
                </c:pt>
                <c:pt idx="209">
                  <c:v>1.0784757182278072E-25</c:v>
                </c:pt>
                <c:pt idx="210">
                  <c:v>1.202735652004304E-25</c:v>
                </c:pt>
                <c:pt idx="211">
                  <c:v>1.341178455929276E-25</c:v>
                </c:pt>
                <c:pt idx="212">
                  <c:v>1.4954073912085447E-25</c:v>
                </c:pt>
                <c:pt idx="213">
                  <c:v>1.6672051677016302E-25</c:v>
                </c:pt>
                <c:pt idx="214">
                  <c:v>1.8585538256269187E-25</c:v>
                </c:pt>
                <c:pt idx="215">
                  <c:v>2.0716567970768039E-25</c:v>
                </c:pt>
                <c:pt idx="216">
                  <c:v>2.3089633837731781E-25</c:v>
                </c:pt>
                <c:pt idx="217">
                  <c:v>2.5731959128520385E-25</c:v>
                </c:pt>
                <c:pt idx="218">
                  <c:v>2.8673798605174565E-25</c:v>
                </c:pt>
                <c:pt idx="219">
                  <c:v>3.1948772644251347E-25</c:v>
                </c:pt>
                <c:pt idx="220">
                  <c:v>3.5594237799591442E-25</c:v>
                </c:pt>
                <c:pt idx="221">
                  <c:v>3.9651697734931687E-25</c:v>
                </c:pt>
                <c:pt idx="222">
                  <c:v>4.4167258876608313E-25</c:v>
                </c:pt>
                <c:pt idx="223">
                  <c:v>4.9192135600103352E-25</c:v>
                </c:pt>
                <c:pt idx="224">
                  <c:v>5.4783210276580568E-25</c:v>
                </c:pt>
                <c:pt idx="225">
                  <c:v>6.100365407177955E-25</c:v>
                </c:pt>
                <c:pt idx="226">
                  <c:v>6.7923615015411584E-25</c:v>
                </c:pt>
                <c:pt idx="227">
                  <c:v>7.5620980550665566E-25</c:v>
                </c:pt>
                <c:pt idx="228">
                  <c:v>8.4182222537309694E-25</c:v>
                </c:pt>
                <c:pt idx="229">
                  <c:v>9.3703333525892295E-25</c:v>
                </c:pt>
                <c:pt idx="230">
                  <c:v>1.0429086405270563E-24</c:v>
                </c:pt>
                <c:pt idx="231">
                  <c:v>1.1606307173483684E-24</c:v>
                </c:pt>
                <c:pt idx="232">
                  <c:v>1.2915119408165456E-24</c:v>
                </c:pt>
                <c:pt idx="233">
                  <c:v>1.4370085819480584E-24</c:v>
                </c:pt>
                <c:pt idx="234">
                  <c:v>1.598736419150025E-24</c:v>
                </c:pt>
                <c:pt idx="235">
                  <c:v>1.7784880250454805E-24</c:v>
                </c:pt>
                <c:pt idx="236">
                  <c:v>1.9782519064403847E-24</c:v>
                </c:pt>
                <c:pt idx="237">
                  <c:v>2.2002336938654758E-24</c:v>
                </c:pt>
                <c:pt idx="238">
                  <c:v>2.4468795977071751E-24</c:v>
                </c:pt>
                <c:pt idx="239">
                  <c:v>2.7209023706552931E-24</c:v>
                </c:pt>
                <c:pt idx="240">
                  <c:v>3.0253100412535343E-24</c:v>
                </c:pt>
                <c:pt idx="241">
                  <c:v>3.363437710990614E-24</c:v>
                </c:pt>
                <c:pt idx="242">
                  <c:v>3.7389827378701435E-24</c:v>
                </c:pt>
                <c:pt idx="243">
                  <c:v>4.1560436630412734E-24</c:v>
                </c:pt>
                <c:pt idx="244">
                  <c:v>4.6191632741828866E-24</c:v>
                </c:pt>
                <c:pt idx="245">
                  <c:v>5.1333762402516433E-24</c:v>
                </c:pt>
                <c:pt idx="246">
                  <c:v>5.7042617973342811E-24</c:v>
                </c:pt>
                <c:pt idx="247">
                  <c:v>6.3380020150937109E-24</c:v>
                </c:pt>
                <c:pt idx="248">
                  <c:v>7.0414462281507421E-24</c:v>
                </c:pt>
                <c:pt idx="249">
                  <c:v>7.8221822772025761E-24</c:v>
                </c:pt>
                <c:pt idx="250">
                  <c:v>8.6886152713282195E-24</c:v>
                </c:pt>
                <c:pt idx="251">
                  <c:v>9.6500546563673035E-24</c:v>
                </c:pt>
                <c:pt idx="252">
                  <c:v>1.0716810455201206E-23</c:v>
                </c:pt>
                <c:pt idx="253">
                  <c:v>1.1900299634938792E-23</c:v>
                </c:pt>
                <c:pt idx="254">
                  <c:v>1.3213163654258942E-23</c:v>
                </c:pt>
                <c:pt idx="255">
                  <c:v>1.4669398352393738E-23</c:v>
                </c:pt>
                <c:pt idx="256">
                  <c:v>1.6284497460453117E-23</c:v>
                </c:pt>
                <c:pt idx="257">
                  <c:v>1.8075611147089818E-23</c:v>
                </c:pt>
                <c:pt idx="258">
                  <c:v>2.0061721155100277E-23</c:v>
                </c:pt>
                <c:pt idx="259">
                  <c:v>2.2263834244770344E-23</c:v>
                </c:pt>
                <c:pt idx="260">
                  <c:v>2.4705195835072564E-23</c:v>
                </c:pt>
                <c:pt idx="261">
                  <c:v>2.741152592681369E-23</c:v>
                </c:pt>
                <c:pt idx="262">
                  <c:v>3.0411279604237937E-23</c:v>
                </c:pt>
                <c:pt idx="263">
                  <c:v>3.3735934645430149E-23</c:v>
                </c:pt>
                <c:pt idx="264">
                  <c:v>3.7420309029149374E-23</c:v>
                </c:pt>
                <c:pt idx="265">
                  <c:v>4.1502911408892474E-23</c:v>
                </c:pt>
                <c:pt idx="266">
                  <c:v>4.6026327936504363E-23</c:v>
                </c:pt>
                <c:pt idx="267">
                  <c:v>5.1037649160444881E-23</c:v>
                </c:pt>
                <c:pt idx="268">
                  <c:v>5.6588941100806756E-23</c:v>
                </c:pt>
                <c:pt idx="269">
                  <c:v>6.2737765017940092E-23</c:v>
                </c:pt>
                <c:pt idx="270">
                  <c:v>6.9547750847625214E-23</c:v>
                </c:pt>
                <c:pt idx="271">
                  <c:v>7.7089229777299136E-23</c:v>
                </c:pt>
                <c:pt idx="272">
                  <c:v>8.54399319893764E-23</c:v>
                </c:pt>
                <c:pt idx="273">
                  <c:v>9.4685756204034626E-23</c:v>
                </c:pt>
                <c:pt idx="274">
                  <c:v>1.0492161832042624E-22</c:v>
                </c:pt>
                <c:pt idx="275">
                  <c:v>1.1625238718798898E-22</c:v>
                </c:pt>
                <c:pt idx="276">
                  <c:v>1.2879391634482455E-22</c:v>
                </c:pt>
                <c:pt idx="277">
                  <c:v>1.4267418144509759E-22</c:v>
                </c:pt>
                <c:pt idx="278">
                  <c:v>1.5803453406996278E-22</c:v>
                </c:pt>
                <c:pt idx="279">
                  <c:v>1.7503108368485353E-22</c:v>
                </c:pt>
                <c:pt idx="280">
                  <c:v>1.9383622067997797E-22</c:v>
                </c:pt>
                <c:pt idx="281">
                  <c:v>2.1464029472017086E-22</c:v>
                </c:pt>
                <c:pt idx="282">
                  <c:v>2.3765346404659065E-22</c:v>
                </c:pt>
                <c:pt idx="283">
                  <c:v>2.6310773292804995E-22</c:v>
                </c:pt>
                <c:pt idx="284">
                  <c:v>2.9125919616796156E-22</c:v>
                </c:pt>
                <c:pt idx="285">
                  <c:v>3.2239051144807766E-22</c:v>
                </c:pt>
                <c:pt idx="286">
                  <c:v>3.5681362234926072E-22</c:v>
                </c:pt>
                <c:pt idx="287">
                  <c:v>3.9487275714985711E-22</c:v>
                </c:pt>
                <c:pt idx="288">
                  <c:v>4.3694773098287489E-22</c:v>
                </c:pt>
                <c:pt idx="289">
                  <c:v>4.8345758165650372E-22</c:v>
                </c:pt>
                <c:pt idx="290">
                  <c:v>5.3486457243007166E-22</c:v>
                </c:pt>
                <c:pt idx="291">
                  <c:v>5.9167859831664522E-22</c:v>
                </c:pt>
                <c:pt idx="292">
                  <c:v>6.5446203608054603E-22</c:v>
                </c:pt>
                <c:pt idx="293">
                  <c:v>7.238350820446103E-22</c:v>
                </c:pt>
                <c:pt idx="294">
                  <c:v>8.0048162615047486E-22</c:v>
                </c:pt>
                <c:pt idx="295">
                  <c:v>8.8515571546365075E-22</c:v>
                </c:pt>
                <c:pt idx="296">
                  <c:v>9.7868866552098384E-22</c:v>
                </c:pt>
                <c:pt idx="297">
                  <c:v>1.081996883628747E-21</c:v>
                </c:pt>
                <c:pt idx="298">
                  <c:v>1.1960904744788565E-21</c:v>
                </c:pt>
                <c:pt idx="299">
                  <c:v>1.3220827053144724E-21</c:v>
                </c:pt>
                <c:pt idx="300">
                  <c:v>1.4612004153986255E-21</c:v>
                </c:pt>
                <c:pt idx="301">
                  <c:v>1.6147954627869487E-21</c:v>
                </c:pt>
                <c:pt idx="302">
                  <c:v>1.7843573104410464E-21</c:v>
                </c:pt>
                <c:pt idx="303">
                  <c:v>1.9715268636238283E-21</c:v>
                </c:pt>
                <c:pt idx="304">
                  <c:v>2.1781116813686027E-21</c:v>
                </c:pt>
                <c:pt idx="305">
                  <c:v>2.4061026967014724E-21</c:v>
                </c:pt>
                <c:pt idx="306">
                  <c:v>2.6576925933218134E-21</c:v>
                </c:pt>
                <c:pt idx="307">
                  <c:v>2.9352960007082074E-21</c:v>
                </c:pt>
                <c:pt idx="308">
                  <c:v>3.2415716852425253E-21</c:v>
                </c:pt>
                <c:pt idx="309">
                  <c:v>3.5794469320535875E-21</c:v>
                </c:pt>
                <c:pt idx="310">
                  <c:v>3.9521443310163274E-21</c:v>
                </c:pt>
                <c:pt idx="311">
                  <c:v>4.3632112008535776E-21</c:v>
                </c:pt>
                <c:pt idx="312">
                  <c:v>4.8165519077451886E-21</c:v>
                </c:pt>
                <c:pt idx="313">
                  <c:v>5.3164633594242977E-21</c:v>
                </c:pt>
                <c:pt idx="314">
                  <c:v>5.8676739826490703E-21</c:v>
                </c:pt>
                <c:pt idx="315">
                  <c:v>6.4753865213755375E-21</c:v>
                </c:pt>
                <c:pt idx="316">
                  <c:v>7.1453250251759774E-21</c:v>
                </c:pt>
                <c:pt idx="317">
                  <c:v>7.8837864326994985E-21</c:v>
                </c:pt>
                <c:pt idx="318">
                  <c:v>8.6976971935288403E-21</c:v>
                </c:pt>
                <c:pt idx="319">
                  <c:v>9.5946754139824545E-21</c:v>
                </c:pt>
                <c:pt idx="320">
                  <c:v>1.0583099058542267E-20</c:v>
                </c:pt>
                <c:pt idx="321">
                  <c:v>1.1672180789059299E-20</c:v>
                </c:pt>
                <c:pt idx="322">
                  <c:v>1.2872050079061126E-20</c:v>
                </c:pt>
                <c:pt idx="323">
                  <c:v>1.4193843300837635E-20</c:v>
                </c:pt>
                <c:pt idx="324">
                  <c:v>1.5649802548931267E-20</c:v>
                </c:pt>
                <c:pt idx="325">
                  <c:v>1.7253384035784119E-20</c:v>
                </c:pt>
                <c:pt idx="326">
                  <c:v>1.9019376974111028E-20</c:v>
                </c:pt>
                <c:pt idx="327">
                  <c:v>2.0964033946717309E-20</c:v>
                </c:pt>
                <c:pt idx="328">
                  <c:v>2.3105213858619939E-20</c:v>
                </c:pt>
                <c:pt idx="329">
                  <c:v>2.546253866921344E-20</c:v>
                </c:pt>
                <c:pt idx="330">
                  <c:v>2.8057565214588189E-20</c:v>
                </c:pt>
                <c:pt idx="331">
                  <c:v>3.0913973552921244E-20</c:v>
                </c:pt>
                <c:pt idx="332">
                  <c:v>3.4057773399953347E-20</c:v>
                </c:pt>
                <c:pt idx="333">
                  <c:v>3.7517530368058966E-20</c:v>
                </c:pt>
                <c:pt idx="334">
                  <c:v>4.1324613882400169E-20</c:v>
                </c:pt>
                <c:pt idx="335">
                  <c:v>4.5513468822305407E-20</c:v>
                </c:pt>
                <c:pt idx="336">
                  <c:v>5.0121913126784395E-20</c:v>
                </c:pt>
                <c:pt idx="337">
                  <c:v>5.5191463811277132E-20</c:v>
                </c:pt>
                <c:pt idx="338">
                  <c:v>6.0767694070045012E-20</c:v>
                </c:pt>
                <c:pt idx="339">
                  <c:v>6.690062438667892E-20</c:v>
                </c:pt>
                <c:pt idx="340">
                  <c:v>7.3645150845980718E-20</c:v>
                </c:pt>
                <c:pt idx="341">
                  <c:v>8.1061514135881325E-20</c:v>
                </c:pt>
                <c:pt idx="342">
                  <c:v>8.9215813050461625E-20</c:v>
                </c:pt>
                <c:pt idx="343">
                  <c:v>9.8180566656825589E-20</c:v>
                </c:pt>
                <c:pt idx="344">
                  <c:v>1.080353296722444E-19</c:v>
                </c:pt>
                <c:pt idx="345">
                  <c:v>1.1886736601646647E-19</c:v>
                </c:pt>
                <c:pt idx="346">
                  <c:v>1.3077238596048692E-19</c:v>
                </c:pt>
                <c:pt idx="347">
                  <c:v>1.4385535279078167E-19</c:v>
                </c:pt>
                <c:pt idx="348">
                  <c:v>1.5823136545071714E-19</c:v>
                </c:pt>
                <c:pt idx="349">
                  <c:v>1.7402662421250901E-19</c:v>
                </c:pt>
                <c:pt idx="350">
                  <c:v>1.9137948707811776E-19</c:v>
                </c:pt>
                <c:pt idx="351">
                  <c:v>2.1044162531062125E-19</c:v>
                </c:pt>
                <c:pt idx="352">
                  <c:v>2.3137928726371763E-19</c:v>
                </c:pt>
                <c:pt idx="353">
                  <c:v>2.5437468051231353E-19</c:v>
                </c:pt>
                <c:pt idx="354">
                  <c:v>2.7962748319693863E-19</c:v>
                </c:pt>
                <c:pt idx="355">
                  <c:v>3.0735649648620606E-19</c:v>
                </c:pt>
                <c:pt idx="356">
                  <c:v>3.3780145114162643E-19</c:v>
                </c:pt>
                <c:pt idx="357">
                  <c:v>3.712249823455404E-19</c:v>
                </c:pt>
                <c:pt idx="358">
                  <c:v>4.0791478823440591E-19</c:v>
                </c:pt>
                <c:pt idx="359">
                  <c:v>4.4818598897515227E-19</c:v>
                </c:pt>
                <c:pt idx="360">
                  <c:v>4.9238370474194613E-19</c:v>
                </c:pt>
                <c:pt idx="361">
                  <c:v>5.4088587260532E-19</c:v>
                </c:pt>
                <c:pt idx="362">
                  <c:v>5.9410632414683868E-19</c:v>
                </c:pt>
                <c:pt idx="363">
                  <c:v>6.5249814757337734E-19</c:v>
                </c:pt>
                <c:pt idx="364">
                  <c:v>7.1655736023929062E-19</c:v>
                </c:pt>
                <c:pt idx="365">
                  <c:v>7.8682691980746611E-19</c:v>
                </c:pt>
                <c:pt idx="366">
                  <c:v>8.6390110480783499E-19</c:v>
                </c:pt>
                <c:pt idx="367">
                  <c:v>9.4843029810217725E-19</c:v>
                </c:pt>
                <c:pt idx="368">
                  <c:v>1.0411262097559935E-18</c:v>
                </c:pt>
                <c:pt idx="369">
                  <c:v>1.1427675790732555E-18</c:v>
                </c:pt>
                <c:pt idx="370">
                  <c:v>1.2542063990900604E-18</c:v>
                </c:pt>
                <c:pt idx="371">
                  <c:v>1.3763747106736821E-18</c:v>
                </c:pt>
                <c:pt idx="372">
                  <c:v>1.5102920175607725E-18</c:v>
                </c:pt>
                <c:pt idx="373">
                  <c:v>1.6570733782213674E-18</c:v>
                </c:pt>
                <c:pt idx="374">
                  <c:v>1.8179382353852566E-18</c:v>
                </c:pt>
                <c:pt idx="375">
                  <c:v>1.9942200494487813E-18</c:v>
                </c:pt>
                <c:pt idx="376">
                  <c:v>2.1873768078287485E-18</c:v>
                </c:pt>
                <c:pt idx="377">
                  <c:v>2.3990024886881418E-18</c:v>
                </c:pt>
                <c:pt idx="378">
                  <c:v>2.6308395643662176E-18</c:v>
                </c:pt>
                <c:pt idx="379">
                  <c:v>2.8847926373528405E-18</c:v>
                </c:pt>
                <c:pt idx="380">
                  <c:v>3.162943309803276E-18</c:v>
                </c:pt>
                <c:pt idx="381">
                  <c:v>3.4675663964498163E-18</c:v>
                </c:pt>
                <c:pt idx="382">
                  <c:v>3.8011476003920185E-18</c:v>
                </c:pt>
                <c:pt idx="383">
                  <c:v>4.1664027817003472E-18</c:v>
                </c:pt>
                <c:pt idx="384">
                  <c:v>4.566298960121441E-18</c:v>
                </c:pt>
                <c:pt idx="385">
                  <c:v>5.0040772055000537E-18</c:v>
                </c:pt>
                <c:pt idx="386">
                  <c:v>5.4832775829183408E-18</c:v>
                </c:pt>
                <c:pt idx="387">
                  <c:v>6.0077663340831721E-18</c:v>
                </c:pt>
                <c:pt idx="388">
                  <c:v>6.5817654922665753E-18</c:v>
                </c:pt>
                <c:pt idx="389">
                  <c:v>7.2098851452239294E-18</c:v>
                </c:pt>
                <c:pt idx="390">
                  <c:v>7.897158579094893E-18</c:v>
                </c:pt>
                <c:pt idx="391">
                  <c:v>8.6490805564542613E-18</c:v>
                </c:pt>
                <c:pt idx="392">
                  <c:v>9.4716490035560421E-18</c:v>
                </c:pt>
                <c:pt idx="393">
                  <c:v>1.0371410405547188E-17</c:v>
                </c:pt>
                <c:pt idx="394">
                  <c:v>1.1355509234172874E-17</c:v>
                </c:pt>
                <c:pt idx="395">
                  <c:v>1.2431741760420975E-17</c:v>
                </c:pt>
                <c:pt idx="396">
                  <c:v>1.3608614634836833E-17</c:v>
                </c:pt>
                <c:pt idx="397">
                  <c:v>1.4895408651083375E-17</c:v>
                </c:pt>
                <c:pt idx="398">
                  <c:v>1.6302248143928687E-17</c:v>
                </c:pt>
                <c:pt idx="399">
                  <c:v>1.7840176511452552E-17</c:v>
                </c:pt>
                <c:pt idx="400">
                  <c:v>1.9521238393111592E-17</c:v>
                </c:pt>
                <c:pt idx="401">
                  <c:v>2.1358569080668877E-17</c:v>
                </c:pt>
                <c:pt idx="402">
                  <c:v>2.3366491788154683E-17</c:v>
                </c:pt>
                <c:pt idx="403">
                  <c:v>2.5560623460306577E-17</c:v>
                </c:pt>
                <c:pt idx="404">
                  <c:v>2.7957989856663006E-17</c:v>
                </c:pt>
                <c:pt idx="405">
                  <c:v>3.0577150711030943E-17</c:v>
                </c:pt>
                <c:pt idx="406">
                  <c:v>3.3438335833804294E-17</c:v>
                </c:pt>
                <c:pt idx="407">
                  <c:v>3.6563593098000376E-17</c:v>
                </c:pt>
                <c:pt idx="408">
                  <c:v>3.997694932936789E-17</c:v>
                </c:pt>
                <c:pt idx="409">
                  <c:v>4.3704585206998809E-17</c:v>
                </c:pt>
                <c:pt idx="410">
                  <c:v>4.7775025374087208E-17</c:v>
                </c:pt>
                <c:pt idx="411">
                  <c:v>5.2219345059385931E-17</c:v>
                </c:pt>
                <c:pt idx="412">
                  <c:v>5.7071394619166555E-17</c:v>
                </c:pt>
                <c:pt idx="413">
                  <c:v>6.2368043527731683E-17</c:v>
                </c:pt>
                <c:pt idx="414">
                  <c:v>6.8149445472526212E-17</c:v>
                </c:pt>
                <c:pt idx="415">
                  <c:v>7.4459326348389719E-17</c:v>
                </c:pt>
                <c:pt idx="416">
                  <c:v>8.1345297095379783E-17</c:v>
                </c:pt>
                <c:pt idx="417">
                  <c:v>8.8859193486739084E-17</c:v>
                </c:pt>
                <c:pt idx="418">
                  <c:v>9.7057445149018793E-17</c:v>
                </c:pt>
                <c:pt idx="419">
                  <c:v>1.0600147628611764E-16</c:v>
                </c:pt>
                <c:pt idx="420">
                  <c:v>1.1575814078423835E-16</c:v>
                </c:pt>
                <c:pt idx="421">
                  <c:v>1.2640019459672332E-16</c:v>
                </c:pt>
                <c:pt idx="422">
                  <c:v>1.3800680854773767E-16</c:v>
                </c:pt>
                <c:pt idx="423">
                  <c:v>1.5066412495326442E-16</c:v>
                </c:pt>
                <c:pt idx="424">
                  <c:v>1.6446586173841962E-16</c:v>
                </c:pt>
                <c:pt idx="425">
                  <c:v>1.7951396803335385E-16</c:v>
                </c:pt>
                <c:pt idx="426">
                  <c:v>1.9591933555778302E-16</c:v>
                </c:pt>
                <c:pt idx="427">
                  <c:v>2.1380257045837744E-16</c:v>
                </c:pt>
                <c:pt idx="428">
                  <c:v>2.3329483064608202E-16</c:v>
                </c:pt>
                <c:pt idx="429">
                  <c:v>2.5453873409394382E-16</c:v>
                </c:pt>
                <c:pt idx="430">
                  <c:v>2.7768934400287252E-16</c:v>
                </c:pt>
                <c:pt idx="431">
                  <c:v>3.0291523722536697E-16</c:v>
                </c:pt>
                <c:pt idx="432">
                  <c:v>3.3039966285861589E-16</c:v>
                </c:pt>
                <c:pt idx="433">
                  <c:v>3.6034179848126322E-16</c:v>
                </c:pt>
                <c:pt idx="434">
                  <c:v>3.9295811211618902E-16</c:v>
                </c:pt>
                <c:pt idx="435">
                  <c:v>4.2848383865801824E-16</c:v>
                </c:pt>
                <c:pt idx="436">
                  <c:v>4.6717458021274555E-16</c:v>
                </c:pt>
                <c:pt idx="437">
                  <c:v>5.0930804056186198E-16</c:v>
                </c:pt>
                <c:pt idx="438">
                  <c:v>5.5518590478908561E-16</c:v>
                </c:pt>
                <c:pt idx="439">
                  <c:v>6.0513587599891352E-16</c:v>
                </c:pt>
                <c:pt idx="440">
                  <c:v>6.5951388201780594E-16</c:v>
                </c:pt>
                <c:pt idx="441">
                  <c:v>7.1870646600638619E-16</c:v>
                </c:pt>
                <c:pt idx="442">
                  <c:v>7.8313337603047949E-16</c:v>
                </c:pt>
                <c:pt idx="443">
                  <c:v>8.5325036984621654E-16</c:v>
                </c:pt>
                <c:pt idx="444">
                  <c:v>9.2955225245702096E-16</c:v>
                </c:pt>
                <c:pt idx="445">
                  <c:v>1.0125761654047966E-15</c:v>
                </c:pt>
                <c:pt idx="446">
                  <c:v>1.1029051482725493E-15</c:v>
                </c:pt>
                <c:pt idx="447">
                  <c:v>1.2011719945087262E-15</c:v>
                </c:pt>
                <c:pt idx="448">
                  <c:v>1.3080634254445935E-15</c:v>
                </c:pt>
                <c:pt idx="449">
                  <c:v>1.424324608273886E-15</c:v>
                </c:pt>
                <c:pt idx="450">
                  <c:v>1.5507640458101517E-15</c:v>
                </c:pt>
                <c:pt idx="451">
                  <c:v>1.688258868042007E-15</c:v>
                </c:pt>
                <c:pt idx="452">
                  <c:v>1.8377605578827356E-15</c:v>
                </c:pt>
                <c:pt idx="453">
                  <c:v>2.0003011460709666E-15</c:v>
                </c:pt>
                <c:pt idx="454">
                  <c:v>2.1769999129374889E-15</c:v>
                </c:pt>
                <c:pt idx="455">
                  <c:v>2.3690706377246103E-15</c:v>
                </c:pt>
                <c:pt idx="456">
                  <c:v>2.5778294393450009E-15</c:v>
                </c:pt>
                <c:pt idx="457">
                  <c:v>2.8047032559141669E-15</c:v>
                </c:pt>
                <c:pt idx="458">
                  <c:v>3.0512390141021825E-15</c:v>
                </c:pt>
                <c:pt idx="459">
                  <c:v>3.3191135433476351E-15</c:v>
                </c:pt>
                <c:pt idx="460">
                  <c:v>3.6101442942791822E-15</c:v>
                </c:pt>
                <c:pt idx="461">
                  <c:v>3.9263009253228939E-15</c:v>
                </c:pt>
                <c:pt idx="462">
                  <c:v>4.2697178264588064E-15</c:v>
                </c:pt>
                <c:pt idx="463">
                  <c:v>4.6427076544569068E-15</c:v>
                </c:pt>
                <c:pt idx="464">
                  <c:v>5.0477759596964835E-15</c:v>
                </c:pt>
                <c:pt idx="465">
                  <c:v>5.4876369908869494E-15</c:v>
                </c:pt>
                <c:pt idx="466">
                  <c:v>5.965230770692294E-15</c:v>
                </c:pt>
                <c:pt idx="467">
                  <c:v>6.4837415424526416E-15</c:v>
                </c:pt>
                <c:pt idx="468">
                  <c:v>7.0466176959313613E-15</c:v>
                </c:pt>
                <c:pt idx="469">
                  <c:v>7.6575932883348851E-15</c:v>
                </c:pt>
                <c:pt idx="470">
                  <c:v>8.3207112857978114E-15</c:v>
                </c:pt>
                <c:pt idx="471">
                  <c:v>9.0403486601448275E-15</c:v>
                </c:pt>
                <c:pt idx="472">
                  <c:v>9.8212434860829802E-15</c:v>
                </c:pt>
                <c:pt idx="473">
                  <c:v>1.0668524195093236E-14</c:v>
                </c:pt>
                <c:pt idx="474">
                  <c:v>1.1587741154241308E-14</c:v>
                </c:pt>
                <c:pt idx="475">
                  <c:v>1.258490075096788E-14</c:v>
                </c:pt>
                <c:pt idx="476">
                  <c:v>1.3666502178720978E-14</c:v>
                </c:pt>
                <c:pt idx="477">
                  <c:v>1.4839577133119369E-14</c:v>
                </c:pt>
                <c:pt idx="478">
                  <c:v>1.6111732644269553E-14</c:v>
                </c:pt>
                <c:pt idx="479">
                  <c:v>1.7491197287969829E-14</c:v>
                </c:pt>
                <c:pt idx="480">
                  <c:v>1.8986871036920402E-14</c:v>
                </c:pt>
                <c:pt idx="481">
                  <c:v>2.0608379032797083E-14</c:v>
                </c:pt>
                <c:pt idx="482">
                  <c:v>2.2366129581250231E-14</c:v>
                </c:pt>
                <c:pt idx="483">
                  <c:v>2.4271376694651197E-14</c:v>
                </c:pt>
                <c:pt idx="484">
                  <c:v>2.6336287531848591E-14</c:v>
                </c:pt>
                <c:pt idx="485">
                  <c:v>2.8574015110433826E-14</c:v>
                </c:pt>
                <c:pt idx="486">
                  <c:v>3.099877669517083E-14</c:v>
                </c:pt>
                <c:pt idx="487">
                  <c:v>3.3625938296470517E-14</c:v>
                </c:pt>
                <c:pt idx="488">
                  <c:v>3.6472105745220168E-14</c:v>
                </c:pt>
                <c:pt idx="489">
                  <c:v>3.9555222845074868E-14</c:v>
                </c:pt>
                <c:pt idx="490">
                  <c:v>4.2894677140651316E-14</c:v>
                </c:pt>
                <c:pt idx="491">
                  <c:v>4.6511413880115609E-14</c:v>
                </c:pt>
                <c:pt idx="492">
                  <c:v>5.0428058793605464E-14</c:v>
                </c:pt>
                <c:pt idx="493">
                  <c:v>5.466905035500402E-14</c:v>
                </c:pt>
                <c:pt idx="494">
                  <c:v>5.9260782243977591E-14</c:v>
                </c:pt>
                <c:pt idx="495">
                  <c:v>6.4231756778158064E-14</c:v>
                </c:pt>
                <c:pt idx="496">
                  <c:v>6.9612750142152056E-14</c:v>
                </c:pt>
                <c:pt idx="497">
                  <c:v>7.5436990300910352E-14</c:v>
                </c:pt>
                <c:pt idx="498">
                  <c:v>8.1740348550261948E-14</c:v>
                </c:pt>
                <c:pt idx="499">
                  <c:v>8.85615457273335E-14</c:v>
                </c:pt>
                <c:pt idx="500">
                  <c:v>9.594237417850782E-14</c:v>
                </c:pt>
                <c:pt idx="501">
                  <c:v>1.0392793666286419E-13</c:v>
                </c:pt>
                <c:pt idx="502">
                  <c:v>1.1256690345506335E-13</c:v>
                </c:pt>
                <c:pt idx="503">
                  <c:v>1.2191178900377311E-13</c:v>
                </c:pt>
                <c:pt idx="504">
                  <c:v>1.3201924960042403E-13</c:v>
                </c:pt>
                <c:pt idx="505">
                  <c:v>1.4295040361876333E-13</c:v>
                </c:pt>
                <c:pt idx="506">
                  <c:v>1.5477117599889011E-13</c:v>
                </c:pt>
                <c:pt idx="507">
                  <c:v>1.6755266877056981E-13</c:v>
                </c:pt>
                <c:pt idx="508">
                  <c:v>1.8137155954042237E-13</c:v>
                </c:pt>
                <c:pt idx="509">
                  <c:v>1.9631053000639544E-13</c:v>
                </c:pt>
                <c:pt idx="510">
                  <c:v>2.1245872671160315E-13</c:v>
                </c:pt>
                <c:pt idx="511">
                  <c:v>2.2991225640863704E-13</c:v>
                </c:pt>
                <c:pt idx="512">
                  <c:v>2.4877471857572329E-13</c:v>
                </c:pt>
                <c:pt idx="513">
                  <c:v>2.6915777780814026E-13</c:v>
                </c:pt>
                <c:pt idx="514">
                  <c:v>2.9118177900319469E-13</c:v>
                </c:pt>
                <c:pt idx="515">
                  <c:v>3.1497640846542771E-13</c:v>
                </c:pt>
                <c:pt idx="516">
                  <c:v>3.4068140428160294E-13</c:v>
                </c:pt>
                <c:pt idx="517">
                  <c:v>3.6844731955346084E-13</c:v>
                </c:pt>
                <c:pt idx="518">
                  <c:v>3.9843634233098814E-13</c:v>
                </c:pt>
                <c:pt idx="519">
                  <c:v>4.3082317636159754E-13</c:v>
                </c:pt>
                <c:pt idx="520">
                  <c:v>4.6579598706185368E-13</c:v>
                </c:pt>
                <c:pt idx="521">
                  <c:v>5.0355741742984241E-13</c:v>
                </c:pt>
                <c:pt idx="522">
                  <c:v>5.4432567894897851E-13</c:v>
                </c:pt>
                <c:pt idx="523">
                  <c:v>5.8833572288997065E-13</c:v>
                </c:pt>
                <c:pt idx="524">
                  <c:v>6.358404977973881E-13</c:v>
                </c:pt>
                <c:pt idx="525">
                  <c:v>6.8711229935355431E-13</c:v>
                </c:pt>
                <c:pt idx="526">
                  <c:v>7.4244421924616945E-13</c:v>
                </c:pt>
                <c:pt idx="527">
                  <c:v>8.0215170012929457E-13</c:v>
                </c:pt>
                <c:pt idx="528">
                  <c:v>8.6657420426237548E-13</c:v>
                </c:pt>
                <c:pt idx="529">
                  <c:v>9.3607700394005237E-13</c:v>
                </c:pt>
                <c:pt idx="530">
                  <c:v>1.0110531023901024E-12</c:v>
                </c:pt>
                <c:pt idx="531">
                  <c:v>1.0919252944189364E-12</c:v>
                </c:pt>
                <c:pt idx="532">
                  <c:v>1.1791483767272381E-12</c:v>
                </c:pt>
                <c:pt idx="533">
                  <c:v>1.2732115185046445E-12</c:v>
                </c:pt>
                <c:pt idx="534">
                  <c:v>1.3746408036448843E-12</c:v>
                </c:pt>
                <c:pt idx="535">
                  <c:v>1.4840019567043593E-12</c:v>
                </c:pt>
                <c:pt idx="536">
                  <c:v>1.6019032655613009E-12</c:v>
                </c:pt>
                <c:pt idx="537">
                  <c:v>1.7289987146222715E-12</c:v>
                </c:pt>
                <c:pt idx="538">
                  <c:v>1.8659913433719635E-12</c:v>
                </c:pt>
                <c:pt idx="539">
                  <c:v>2.0136368460744477E-12</c:v>
                </c:pt>
                <c:pt idx="540">
                  <c:v>2.1727474295140245E-12</c:v>
                </c:pt>
                <c:pt idx="541">
                  <c:v>2.3441959468144444E-12</c:v>
                </c:pt>
                <c:pt idx="542">
                  <c:v>2.5289203266032152E-12</c:v>
                </c:pt>
                <c:pt idx="543">
                  <c:v>2.7279283180961134E-12</c:v>
                </c:pt>
                <c:pt idx="544">
                  <c:v>2.9423025740715253E-12</c:v>
                </c:pt>
                <c:pt idx="545">
                  <c:v>3.1732060951916631E-12</c:v>
                </c:pt>
                <c:pt idx="546">
                  <c:v>3.4218880607107213E-12</c:v>
                </c:pt>
                <c:pt idx="547">
                  <c:v>3.6896900722995738E-12</c:v>
                </c:pt>
                <c:pt idx="548">
                  <c:v>3.97805283951414E-12</c:v>
                </c:pt>
                <c:pt idx="549">
                  <c:v>4.2885233373510573E-12</c:v>
                </c:pt>
                <c:pt idx="550">
                  <c:v>4.6227624683746203E-12</c:v>
                </c:pt>
                <c:pt idx="551">
                  <c:v>4.9825532640738277E-12</c:v>
                </c:pt>
                <c:pt idx="552">
                  <c:v>5.3698096624209319E-12</c:v>
                </c:pt>
                <c:pt idx="553">
                  <c:v>5.786585901069519E-12</c:v>
                </c:pt>
                <c:pt idx="554">
                  <c:v>6.2350865682527442E-12</c:v>
                </c:pt>
                <c:pt idx="555">
                  <c:v>6.7176773562361669E-12</c:v>
                </c:pt>
                <c:pt idx="556">
                  <c:v>7.2368965651513898E-12</c:v>
                </c:pt>
                <c:pt idx="557">
                  <c:v>7.7954674082034206E-12</c:v>
                </c:pt>
                <c:pt idx="558">
                  <c:v>8.3963111726077069E-12</c:v>
                </c:pt>
                <c:pt idx="559">
                  <c:v>9.0425612941983205E-12</c:v>
                </c:pt>
                <c:pt idx="560">
                  <c:v>9.7375784074581267E-12</c:v>
                </c:pt>
                <c:pt idx="561">
                  <c:v>1.0484966436775613E-11</c:v>
                </c:pt>
                <c:pt idx="562">
                  <c:v>1.1288589799046593E-11</c:v>
                </c:pt>
                <c:pt idx="563">
                  <c:v>1.2152591792320358E-11</c:v>
                </c:pt>
                <c:pt idx="564">
                  <c:v>1.3081414250070397E-11</c:v>
                </c:pt>
                <c:pt idx="565">
                  <c:v>1.4079818545849823E-11</c:v>
                </c:pt>
                <c:pt idx="566">
                  <c:v>1.5152908038604292E-11</c:v>
                </c:pt>
                <c:pt idx="567">
                  <c:v>1.6306152054770758E-11</c:v>
                </c:pt>
                <c:pt idx="568">
                  <c:v>1.754541150952033E-11</c:v>
                </c:pt>
                <c:pt idx="569">
                  <c:v>1.8876966276111851E-11</c:v>
                </c:pt>
                <c:pt idx="570">
                  <c:v>2.0307544419359484E-11</c:v>
                </c:pt>
                <c:pt idx="571">
                  <c:v>2.1844353416680163E-11</c:v>
                </c:pt>
                <c:pt idx="572">
                  <c:v>2.3495113498121821E-11</c:v>
                </c:pt>
                <c:pt idx="573">
                  <c:v>2.5268093245201444E-11</c:v>
                </c:pt>
                <c:pt idx="574">
                  <c:v>2.7172147597324032E-11</c:v>
                </c:pt>
                <c:pt idx="575">
                  <c:v>2.921675842406355E-11</c:v>
                </c:pt>
                <c:pt idx="576">
                  <c:v>3.1412077831669723E-11</c:v>
                </c:pt>
                <c:pt idx="577">
                  <c:v>3.3768974382877936E-11</c:v>
                </c:pt>
                <c:pt idx="578">
                  <c:v>3.6299082420466995E-11</c:v>
                </c:pt>
                <c:pt idx="579">
                  <c:v>3.9014854697077103E-11</c:v>
                </c:pt>
                <c:pt idx="580">
                  <c:v>4.1929618526602303E-11</c:v>
                </c:pt>
                <c:pt idx="581">
                  <c:v>4.5057635686063014E-11</c:v>
                </c:pt>
                <c:pt idx="582">
                  <c:v>4.841416631127426E-11</c:v>
                </c:pt>
                <c:pt idx="583">
                  <c:v>5.2015537044923359E-11</c:v>
                </c:pt>
                <c:pt idx="584">
                  <c:v>5.5879213711875716E-11</c:v>
                </c:pt>
                <c:pt idx="585">
                  <c:v>6.0023878813755438E-11</c:v>
                </c:pt>
                <c:pt idx="586">
                  <c:v>6.4469514153055027E-11</c:v>
                </c:pt>
                <c:pt idx="587">
                  <c:v>6.923748891639342E-11</c:v>
                </c:pt>
                <c:pt idx="588">
                  <c:v>7.4350653567036371E-11</c:v>
                </c:pt>
                <c:pt idx="589">
                  <c:v>7.9833439918518334E-11</c:v>
                </c:pt>
                <c:pt idx="590">
                  <c:v>8.5711967784261763E-11</c:v>
                </c:pt>
                <c:pt idx="591">
                  <c:v>9.2014158622466139E-11</c:v>
                </c:pt>
                <c:pt idx="592">
                  <c:v>9.8769856621443042E-11</c:v>
                </c:pt>
                <c:pt idx="593">
                  <c:v>1.0601095769794699E-10</c:v>
                </c:pt>
                <c:pt idx="594">
                  <c:v>1.1377154691010251E-10</c:v>
                </c:pt>
                <c:pt idx="595">
                  <c:v>1.2208804481725013E-10</c:v>
                </c:pt>
                <c:pt idx="596">
                  <c:v>1.3099936335164437E-10</c:v>
                </c:pt>
                <c:pt idx="597">
                  <c:v>1.4054707180135913E-10</c:v>
                </c:pt>
                <c:pt idx="598">
                  <c:v>1.5077557354032215E-10</c:v>
                </c:pt>
                <c:pt idx="599">
                  <c:v>1.6173229418002106E-10</c:v>
                </c:pt>
                <c:pt idx="600">
                  <c:v>1.7346788185834891E-10</c:v>
                </c:pt>
                <c:pt idx="601">
                  <c:v>1.8603642042434822E-10</c:v>
                </c:pt>
                <c:pt idx="602">
                  <c:v>1.9949565632347682E-10</c:v>
                </c:pt>
                <c:pt idx="603">
                  <c:v>2.1390724003643994E-10</c:v>
                </c:pt>
                <c:pt idx="604">
                  <c:v>2.2933698297601714E-10</c:v>
                </c:pt>
                <c:pt idx="605">
                  <c:v>2.4585513080051674E-10</c:v>
                </c:pt>
                <c:pt idx="606">
                  <c:v>2.6353665415986133E-10</c:v>
                </c:pt>
                <c:pt idx="607">
                  <c:v>2.8246155795120938E-10</c:v>
                </c:pt>
                <c:pt idx="608">
                  <c:v>3.0271521022487601E-10</c:v>
                </c:pt>
                <c:pt idx="609">
                  <c:v>3.2438869194948935E-10</c:v>
                </c:pt>
                <c:pt idx="610">
                  <c:v>3.4757916891692716E-10</c:v>
                </c:pt>
                <c:pt idx="611">
                  <c:v>3.7239028714343396E-10</c:v>
                </c:pt>
                <c:pt idx="612">
                  <c:v>3.9893259320343037E-10</c:v>
                </c:pt>
                <c:pt idx="613">
                  <c:v>4.2732398101735866E-10</c:v>
                </c:pt>
                <c:pt idx="614">
                  <c:v>4.57690166704276E-10</c:v>
                </c:pt>
                <c:pt idx="615">
                  <c:v>4.9016519320449371E-10</c:v>
                </c:pt>
                <c:pt idx="616">
                  <c:v>5.2489196647746317E-10</c:v>
                </c:pt>
                <c:pt idx="617">
                  <c:v>5.6202282518560636E-10</c:v>
                </c:pt>
                <c:pt idx="618">
                  <c:v>6.0172014588619125E-10</c:v>
                </c:pt>
                <c:pt idx="619">
                  <c:v>6.4415698587084726E-10</c:v>
                </c:pt>
                <c:pt idx="620">
                  <c:v>6.8951776591681471E-10</c:v>
                </c:pt>
                <c:pt idx="621">
                  <c:v>7.3799899534485739E-10</c:v>
                </c:pt>
                <c:pt idx="622">
                  <c:v>7.8981004191724849E-10</c:v>
                </c:pt>
                <c:pt idx="623">
                  <c:v>8.451739492551768E-10</c:v>
                </c:pt>
                <c:pt idx="624">
                  <c:v>9.043283046095504E-10</c:v>
                </c:pt>
                <c:pt idx="625">
                  <c:v>9.6752615998078514E-10</c:v>
                </c:pt>
                <c:pt idx="626">
                  <c:v>1.0350370097557035E-9</c:v>
                </c:pt>
                <c:pt idx="627">
                  <c:v>1.1071478282101026E-9</c:v>
                </c:pt>
                <c:pt idx="628">
                  <c:v>1.184164170416455E-9</c:v>
                </c:pt>
                <c:pt idx="629">
                  <c:v>1.2664113402973277E-9</c:v>
                </c:pt>
                <c:pt idx="630">
                  <c:v>1.3542356297776831E-9</c:v>
                </c:pt>
                <c:pt idx="631">
                  <c:v>1.4480056332125034E-9</c:v>
                </c:pt>
                <c:pt idx="632">
                  <c:v>1.5481136415021131E-9</c:v>
                </c:pt>
                <c:pt idx="633">
                  <c:v>1.6549771205561433E-9</c:v>
                </c:pt>
                <c:pt idx="634">
                  <c:v>1.7690402790290644E-9</c:v>
                </c:pt>
                <c:pt idx="635">
                  <c:v>1.8907757305260254E-9</c:v>
                </c:pt>
                <c:pt idx="636">
                  <c:v>2.0206862557682605E-9</c:v>
                </c:pt>
                <c:pt idx="637">
                  <c:v>2.1593066705143313E-9</c:v>
                </c:pt>
                <c:pt idx="638">
                  <c:v>2.3072058053552962E-9</c:v>
                </c:pt>
                <c:pt idx="639">
                  <c:v>2.4649886038419046E-9</c:v>
                </c:pt>
                <c:pt idx="640">
                  <c:v>2.6332983457593162E-9</c:v>
                </c:pt>
                <c:pt idx="641">
                  <c:v>2.8128190027428783E-9</c:v>
                </c:pt>
                <c:pt idx="642">
                  <c:v>3.0042777338222741E-9</c:v>
                </c:pt>
                <c:pt idx="643">
                  <c:v>3.208447528901318E-9</c:v>
                </c:pt>
                <c:pt idx="644">
                  <c:v>3.4261500086183661E-9</c:v>
                </c:pt>
                <c:pt idx="645">
                  <c:v>3.6582583894951553E-9</c:v>
                </c:pt>
                <c:pt idx="646">
                  <c:v>3.9057006237667776E-9</c:v>
                </c:pt>
                <c:pt idx="647">
                  <c:v>4.1694627237991958E-9</c:v>
                </c:pt>
                <c:pt idx="648">
                  <c:v>4.4505922815367368E-9</c:v>
                </c:pt>
                <c:pt idx="649">
                  <c:v>4.7502021939885868E-9</c:v>
                </c:pt>
                <c:pt idx="650">
                  <c:v>5.0694746063581251E-9</c:v>
                </c:pt>
                <c:pt idx="651">
                  <c:v>5.4096650850450693E-9</c:v>
                </c:pt>
                <c:pt idx="652">
                  <c:v>5.7721070334075052E-9</c:v>
                </c:pt>
                <c:pt idx="653">
                  <c:v>6.1582163638610473E-9</c:v>
                </c:pt>
                <c:pt idx="654">
                  <c:v>6.5694964406218806E-9</c:v>
                </c:pt>
                <c:pt idx="655">
                  <c:v>7.0075433081605055E-9</c:v>
                </c:pt>
                <c:pt idx="656">
                  <c:v>7.474051221237501E-9</c:v>
                </c:pt>
                <c:pt idx="657">
                  <c:v>7.9708184932323216E-9</c:v>
                </c:pt>
                <c:pt idx="658">
                  <c:v>8.4997536803674861E-9</c:v>
                </c:pt>
                <c:pt idx="659">
                  <c:v>9.0628821203506766E-9</c:v>
                </c:pt>
                <c:pt idx="660">
                  <c:v>9.6623528449419691E-9</c:v>
                </c:pt>
                <c:pt idx="661">
                  <c:v>1.0300445886974027E-8</c:v>
                </c:pt>
                <c:pt idx="662">
                  <c:v>1.0979580003430319E-8</c:v>
                </c:pt>
                <c:pt idx="663">
                  <c:v>1.1702320837313581E-8</c:v>
                </c:pt>
                <c:pt idx="664">
                  <c:v>1.2471389542226811E-8</c:v>
                </c:pt>
                <c:pt idx="665">
                  <c:v>1.3289671894827866E-8</c:v>
                </c:pt>
                <c:pt idx="666">
                  <c:v>1.416022792162637E-8</c:v>
                </c:pt>
                <c:pt idx="667">
                  <c:v>1.508630206796024E-8</c:v>
                </c:pt>
                <c:pt idx="668">
                  <c:v>1.6071333938425558E-8</c:v>
                </c:pt>
                <c:pt idx="669">
                  <c:v>1.7118969639539458E-8</c:v>
                </c:pt>
                <c:pt idx="670">
                  <c:v>1.8233073756992348E-8</c:v>
                </c:pt>
                <c:pt idx="671">
                  <c:v>1.9417742001508046E-8</c:v>
                </c:pt>
                <c:pt idx="672">
                  <c:v>2.0677314559059597E-8</c:v>
                </c:pt>
                <c:pt idx="673">
                  <c:v>2.2016390183011906E-8</c:v>
                </c:pt>
                <c:pt idx="674">
                  <c:v>2.3439841067664554E-8</c:v>
                </c:pt>
                <c:pt idx="675">
                  <c:v>2.4952828544680785E-8</c:v>
                </c:pt>
                <c:pt idx="676">
                  <c:v>2.6560819645956356E-8</c:v>
                </c:pt>
                <c:pt idx="677">
                  <c:v>2.8269604578701566E-8</c:v>
                </c:pt>
                <c:pt idx="678">
                  <c:v>3.0085315160791866E-8</c:v>
                </c:pt>
                <c:pt idx="679">
                  <c:v>3.2014444266853588E-8</c:v>
                </c:pt>
                <c:pt idx="680">
                  <c:v>3.4063866338064498E-8</c:v>
                </c:pt>
                <c:pt idx="681">
                  <c:v>3.624085901129691E-8</c:v>
                </c:pt>
                <c:pt idx="682">
                  <c:v>3.8553125925984006E-8</c:v>
                </c:pt>
                <c:pt idx="683">
                  <c:v>4.1008820769980295E-8</c:v>
                </c:pt>
                <c:pt idx="684">
                  <c:v>4.3616572628713258E-8</c:v>
                </c:pt>
                <c:pt idx="685">
                  <c:v>4.6385512705091003E-8</c:v>
                </c:pt>
                <c:pt idx="686">
                  <c:v>4.9325302480936556E-8</c:v>
                </c:pt>
                <c:pt idx="687">
                  <c:v>5.2446163394177854E-8</c:v>
                </c:pt>
                <c:pt idx="688">
                  <c:v>5.5758908109662266E-8</c:v>
                </c:pt>
                <c:pt idx="689">
                  <c:v>5.9274973465232748E-8</c:v>
                </c:pt>
                <c:pt idx="690">
                  <c:v>6.3006455178674319E-8</c:v>
                </c:pt>
                <c:pt idx="691">
                  <c:v>6.6966144405266962E-8</c:v>
                </c:pt>
                <c:pt idx="692">
                  <c:v>7.1167566240049647E-8</c:v>
                </c:pt>
                <c:pt idx="693">
                  <c:v>7.5625020263349833E-8</c:v>
                </c:pt>
                <c:pt idx="694">
                  <c:v>8.0353623232934472E-8</c:v>
                </c:pt>
                <c:pt idx="695">
                  <c:v>8.5369354031034297E-8</c:v>
                </c:pt>
                <c:pt idx="696">
                  <c:v>9.0689100979668795E-8</c:v>
                </c:pt>
                <c:pt idx="697">
                  <c:v>9.6330711643062505E-8</c:v>
                </c:pt>
                <c:pt idx="698">
                  <c:v>1.0231304524162016E-7</c:v>
                </c:pt>
                <c:pt idx="699">
                  <c:v>1.0865602780775191E-7</c:v>
                </c:pt>
                <c:pt idx="700">
                  <c:v>1.1538071022000782E-7</c:v>
                </c:pt>
                <c:pt idx="701">
                  <c:v>1.2250932925836279E-7</c:v>
                </c:pt>
                <c:pt idx="702">
                  <c:v>1.300653718302044E-7</c:v>
                </c:pt>
                <c:pt idx="703">
                  <c:v>1.3807364252353115E-7</c:v>
                </c:pt>
                <c:pt idx="704">
                  <c:v>1.465603346511303E-7</c:v>
                </c:pt>
                <c:pt idx="705">
                  <c:v>1.5555310495714222E-7</c:v>
                </c:pt>
                <c:pt idx="706">
                  <c:v>1.6508115216530726E-7</c:v>
                </c:pt>
                <c:pt idx="707">
                  <c:v>1.7517529955642693E-7</c:v>
                </c:pt>
                <c:pt idx="708">
                  <c:v>1.8586808177124527E-7</c:v>
                </c:pt>
                <c:pt idx="709">
                  <c:v>1.971938360438902E-7</c:v>
                </c:pt>
                <c:pt idx="710">
                  <c:v>2.0918879808035674E-7</c:v>
                </c:pt>
                <c:pt idx="711">
                  <c:v>2.2189120280632743E-7</c:v>
                </c:pt>
                <c:pt idx="712">
                  <c:v>2.35341390218747E-7</c:v>
                </c:pt>
                <c:pt idx="713">
                  <c:v>2.4958191658618534E-7</c:v>
                </c:pt>
                <c:pt idx="714">
                  <c:v>2.646576712539894E-7</c:v>
                </c:pt>
                <c:pt idx="715">
                  <c:v>2.8061599932185248E-7</c:v>
                </c:pt>
                <c:pt idx="716">
                  <c:v>2.9750683047325622E-7</c:v>
                </c:pt>
                <c:pt idx="717">
                  <c:v>3.1538281424879248E-7</c:v>
                </c:pt>
                <c:pt idx="718">
                  <c:v>3.3429946206828846E-7</c:v>
                </c:pt>
                <c:pt idx="719">
                  <c:v>3.5431529632024595E-7</c:v>
                </c:pt>
                <c:pt idx="720">
                  <c:v>3.7549200685108728E-7</c:v>
                </c:pt>
                <c:pt idx="721">
                  <c:v>3.9789461520131272E-7</c:v>
                </c:pt>
                <c:pt idx="722">
                  <c:v>4.2159164695101756E-7</c:v>
                </c:pt>
                <c:pt idx="723">
                  <c:v>4.4665531255291319E-7</c:v>
                </c:pt>
                <c:pt idx="724">
                  <c:v>4.7316169704748678E-7</c:v>
                </c:pt>
                <c:pt idx="725">
                  <c:v>5.0119095907216603E-7</c:v>
                </c:pt>
                <c:pt idx="726">
                  <c:v>5.3082753959402952E-7</c:v>
                </c:pt>
                <c:pt idx="727">
                  <c:v>5.6216038081414684E-7</c:v>
                </c:pt>
                <c:pt idx="728">
                  <c:v>5.9528315571092696E-7</c:v>
                </c:pt>
                <c:pt idx="729">
                  <c:v>6.3029450870978313E-7</c:v>
                </c:pt>
                <c:pt idx="730">
                  <c:v>6.672983079872844E-7</c:v>
                </c:pt>
                <c:pt idx="731">
                  <c:v>7.0640390993931085E-7</c:v>
                </c:pt>
                <c:pt idx="732">
                  <c:v>7.4772643636554832E-7</c:v>
                </c:pt>
                <c:pt idx="733">
                  <c:v>7.9138706494555806E-7</c:v>
                </c:pt>
                <c:pt idx="734">
                  <c:v>8.3751333360602381E-7</c:v>
                </c:pt>
                <c:pt idx="735">
                  <c:v>8.8623945940378809E-7</c:v>
                </c:pt>
                <c:pt idx="736">
                  <c:v>9.3770667257552595E-7</c:v>
                </c:pt>
                <c:pt idx="737">
                  <c:v>9.9206356643169285E-7</c:v>
                </c:pt>
                <c:pt idx="738">
                  <c:v>1.0494664638005019E-6</c:v>
                </c:pt>
                <c:pt idx="739">
                  <c:v>1.110079800756998E-6</c:v>
                </c:pt>
                <c:pt idx="740">
                  <c:v>1.1740765284022541E-6</c:v>
                </c:pt>
                <c:pt idx="741">
                  <c:v>1.2416385334889983E-6</c:v>
                </c:pt>
                <c:pt idx="742">
                  <c:v>1.312957078722768E-6</c:v>
                </c:pt>
                <c:pt idx="743">
                  <c:v>1.3882332636009741E-6</c:v>
                </c:pt>
                <c:pt idx="744">
                  <c:v>1.4676785066873769E-6</c:v>
                </c:pt>
                <c:pt idx="745">
                  <c:v>1.5515150502555067E-6</c:v>
                </c:pt>
                <c:pt idx="746">
                  <c:v>1.6399764882722269E-6</c:v>
                </c:pt>
                <c:pt idx="747">
                  <c:v>1.7333083187313106E-6</c:v>
                </c:pt>
                <c:pt idx="748">
                  <c:v>1.8317685213868887E-6</c:v>
                </c:pt>
                <c:pt idx="749">
                  <c:v>1.9356281619788852E-6</c:v>
                </c:pt>
                <c:pt idx="750">
                  <c:v>2.0451720240851315E-6</c:v>
                </c:pt>
                <c:pt idx="751">
                  <c:v>2.160699269779663E-6</c:v>
                </c:pt>
                <c:pt idx="752">
                  <c:v>2.2825241303226482E-6</c:v>
                </c:pt>
                <c:pt idx="753">
                  <c:v>2.4109766281563888E-6</c:v>
                </c:pt>
                <c:pt idx="754">
                  <c:v>2.5464033315291798E-6</c:v>
                </c:pt>
                <c:pt idx="755">
                  <c:v>2.6891681431220517E-6</c:v>
                </c:pt>
                <c:pt idx="756">
                  <c:v>2.8396531241053729E-6</c:v>
                </c:pt>
                <c:pt idx="757">
                  <c:v>2.9982593551071185E-6</c:v>
                </c:pt>
                <c:pt idx="758">
                  <c:v>3.1654078356311551E-6</c:v>
                </c:pt>
                <c:pt idx="759">
                  <c:v>3.3415404235227831E-6</c:v>
                </c:pt>
                <c:pt idx="760">
                  <c:v>3.5271208161390301E-6</c:v>
                </c:pt>
                <c:pt idx="761">
                  <c:v>3.7226355749433065E-6</c:v>
                </c:pt>
                <c:pt idx="762">
                  <c:v>3.9285951953091988E-6</c:v>
                </c:pt>
                <c:pt idx="763">
                  <c:v>4.1455352233846367E-6</c:v>
                </c:pt>
                <c:pt idx="764">
                  <c:v>4.3740174219365207E-6</c:v>
                </c:pt>
                <c:pt idx="765">
                  <c:v>4.6146309871663747E-6</c:v>
                </c:pt>
                <c:pt idx="766">
                  <c:v>4.8679938185625095E-6</c:v>
                </c:pt>
                <c:pt idx="767">
                  <c:v>5.1347538439284302E-6</c:v>
                </c:pt>
                <c:pt idx="768">
                  <c:v>5.4155904018061633E-6</c:v>
                </c:pt>
                <c:pt idx="769">
                  <c:v>5.7112156835927798E-6</c:v>
                </c:pt>
                <c:pt idx="770">
                  <c:v>6.0223762377348589E-6</c:v>
                </c:pt>
                <c:pt idx="771">
                  <c:v>6.349854538465664E-6</c:v>
                </c:pt>
                <c:pt idx="772">
                  <c:v>6.6944706216441068E-6</c:v>
                </c:pt>
                <c:pt idx="773">
                  <c:v>7.0570837903422509E-6</c:v>
                </c:pt>
                <c:pt idx="774">
                  <c:v>7.4385943929236007E-6</c:v>
                </c:pt>
                <c:pt idx="775">
                  <c:v>7.8399456764493063E-6</c:v>
                </c:pt>
                <c:pt idx="776">
                  <c:v>8.2621257183527032E-6</c:v>
                </c:pt>
                <c:pt idx="777">
                  <c:v>8.7061694394216314E-6</c:v>
                </c:pt>
                <c:pt idx="778">
                  <c:v>9.1731607012359065E-6</c:v>
                </c:pt>
                <c:pt idx="779">
                  <c:v>9.6642344913153313E-6</c:v>
                </c:pt>
                <c:pt idx="780">
                  <c:v>1.0180579199346915E-5</c:v>
                </c:pt>
                <c:pt idx="781">
                  <c:v>1.0723438987974324E-5</c:v>
                </c:pt>
                <c:pt idx="782">
                  <c:v>1.1294116261749836E-5</c:v>
                </c:pt>
                <c:pt idx="783">
                  <c:v>1.1893974237975796E-5</c:v>
                </c:pt>
                <c:pt idx="784">
                  <c:v>1.2524439623282899E-5</c:v>
                </c:pt>
                <c:pt idx="785">
                  <c:v>1.318700539992511E-5</c:v>
                </c:pt>
                <c:pt idx="786">
                  <c:v>1.3883233725900381E-5</c:v>
                </c:pt>
                <c:pt idx="787">
                  <c:v>1.4614758953150425E-5</c:v>
                </c:pt>
                <c:pt idx="788">
                  <c:v>1.5383290768220216E-5</c:v>
                </c:pt>
                <c:pt idx="789">
                  <c:v>1.6190617459914029E-5</c:v>
                </c:pt>
                <c:pt idx="790">
                  <c:v>1.7038609318626162E-5</c:v>
                </c:pt>
                <c:pt idx="791">
                  <c:v>1.7929222172178431E-5</c:v>
                </c:pt>
                <c:pt idx="792">
                  <c:v>1.8864501063148568E-5</c:v>
                </c:pt>
                <c:pt idx="793">
                  <c:v>1.9846584072840836E-5</c:v>
                </c:pt>
                <c:pt idx="794">
                  <c:v>2.08777062972074E-5</c:v>
                </c:pt>
                <c:pt idx="795">
                  <c:v>2.1960203980199095E-5</c:v>
                </c:pt>
                <c:pt idx="796">
                  <c:v>2.3096518810197945E-5</c:v>
                </c:pt>
                <c:pt idx="797">
                  <c:v>2.4289202385360821E-5</c:v>
                </c:pt>
                <c:pt idx="798">
                  <c:v>2.5540920853883749E-5</c:v>
                </c:pt>
                <c:pt idx="799">
                  <c:v>2.6854459735378466E-5</c:v>
                </c:pt>
                <c:pt idx="800">
                  <c:v>2.8232728929753197E-5</c:v>
                </c:pt>
                <c:pt idx="801">
                  <c:v>2.967876792017341E-5</c:v>
                </c:pt>
                <c:pt idx="802">
                  <c:v>3.1195751176884572E-5</c:v>
                </c:pt>
                <c:pt idx="803">
                  <c:v>3.2786993768875622E-5</c:v>
                </c:pt>
                <c:pt idx="804">
                  <c:v>3.4455957190589297E-5</c:v>
                </c:pt>
                <c:pt idx="805">
                  <c:v>3.620625541106806E-5</c:v>
                </c:pt>
                <c:pt idx="806">
                  <c:v>3.8041661153173581E-5</c:v>
                </c:pt>
                <c:pt idx="807">
                  <c:v>3.996611241072386E-5</c:v>
                </c:pt>
                <c:pt idx="808">
                  <c:v>4.1983719211627063E-5</c:v>
                </c:pt>
                <c:pt idx="809">
                  <c:v>4.4098770635314958E-5</c:v>
                </c:pt>
                <c:pt idx="810">
                  <c:v>4.6315742093035276E-5</c:v>
                </c:pt>
                <c:pt idx="811">
                  <c:v>4.8639302879787873E-5</c:v>
                </c:pt>
                <c:pt idx="812">
                  <c:v>5.1074324006945635E-5</c:v>
                </c:pt>
                <c:pt idx="813">
                  <c:v>5.3625886324854739E-5</c:v>
                </c:pt>
                <c:pt idx="814">
                  <c:v>5.6299288944968813E-5</c:v>
                </c:pt>
                <c:pt idx="815">
                  <c:v>5.9100057971334032E-5</c:v>
                </c:pt>
                <c:pt idx="816">
                  <c:v>6.20339555515012E-5</c:v>
                </c:pt>
                <c:pt idx="817">
                  <c:v>6.5106989257239571E-5</c:v>
                </c:pt>
                <c:pt idx="818">
                  <c:v>6.8325421805680682E-5</c:v>
                </c:pt>
                <c:pt idx="819">
                  <c:v>7.1695781131820695E-5</c:v>
                </c:pt>
                <c:pt idx="820">
                  <c:v>7.5224870823583108E-5</c:v>
                </c:pt>
                <c:pt idx="821">
                  <c:v>7.8919780930979152E-5</c:v>
                </c:pt>
                <c:pt idx="822">
                  <c:v>8.2787899161134918E-5</c:v>
                </c:pt>
                <c:pt idx="823">
                  <c:v>8.6836922471326641E-5</c:v>
                </c:pt>
                <c:pt idx="824">
                  <c:v>9.1074869072439504E-5</c:v>
                </c:pt>
                <c:pt idx="825">
                  <c:v>9.551009085558972E-5</c:v>
                </c:pt>
                <c:pt idx="826">
                  <c:v>1.0015128625495948E-4</c:v>
                </c:pt>
                <c:pt idx="827">
                  <c:v>1.0500751356024563E-4</c:v>
                </c:pt>
                <c:pt idx="828">
                  <c:v>1.1008820469242683E-4</c:v>
                </c:pt>
                <c:pt idx="829">
                  <c:v>1.1540317945689709E-4</c:v>
                </c:pt>
                <c:pt idx="830">
                  <c:v>1.2096266028835715E-4</c:v>
                </c:pt>
                <c:pt idx="831">
                  <c:v>1.2677728750220258E-4</c:v>
                </c:pt>
                <c:pt idx="832">
                  <c:v>1.3285813506748941E-4</c:v>
                </c:pt>
                <c:pt idx="833">
                  <c:v>1.3921672691689943E-4</c:v>
                </c:pt>
                <c:pt idx="834">
                  <c:v>1.458650538095235E-4</c:v>
                </c:pt>
                <c:pt idx="835">
                  <c:v>1.5281559076260774E-4</c:v>
                </c:pt>
                <c:pt idx="836">
                  <c:v>1.6008131506877152E-4</c:v>
                </c:pt>
                <c:pt idx="837">
                  <c:v>1.6767572491562687E-4</c:v>
                </c:pt>
                <c:pt idx="838">
                  <c:v>1.7561285862501864E-4</c:v>
                </c:pt>
                <c:pt idx="839">
                  <c:v>1.8390731452958166E-4</c:v>
                </c:pt>
                <c:pt idx="840">
                  <c:v>1.9257427150459652E-4</c:v>
                </c:pt>
                <c:pt idx="841">
                  <c:v>2.0162951017358541E-4</c:v>
                </c:pt>
                <c:pt idx="842">
                  <c:v>2.1108943480644795E-4</c:v>
                </c:pt>
                <c:pt idx="843">
                  <c:v>2.2097109592929051E-4</c:v>
                </c:pt>
                <c:pt idx="844">
                  <c:v>2.3129221366558638E-4</c:v>
                </c:pt>
                <c:pt idx="845">
                  <c:v>2.420712018286102E-4</c:v>
                </c:pt>
                <c:pt idx="846">
                  <c:v>2.533271927855355E-4</c:v>
                </c:pt>
                <c:pt idx="847">
                  <c:v>2.6508006311396696E-4</c:v>
                </c:pt>
                <c:pt idx="848">
                  <c:v>2.7735046007210768E-4</c:v>
                </c:pt>
                <c:pt idx="849">
                  <c:v>2.9015982890412699E-4</c:v>
                </c:pt>
                <c:pt idx="850">
                  <c:v>3.0353044100270841E-4</c:v>
                </c:pt>
                <c:pt idx="851">
                  <c:v>3.174854229512001E-4</c:v>
                </c:pt>
                <c:pt idx="852">
                  <c:v>3.3204878646815372E-4</c:v>
                </c:pt>
                <c:pt idx="853">
                  <c:v>3.4724545927742277E-4</c:v>
                </c:pt>
                <c:pt idx="854">
                  <c:v>3.6310131692750844E-4</c:v>
                </c:pt>
                <c:pt idx="855">
                  <c:v>3.7964321558406252E-4</c:v>
                </c:pt>
                <c:pt idx="856">
                  <c:v>3.9689902582007653E-4</c:v>
                </c:pt>
                <c:pt idx="857">
                  <c:v>4.1489766742847729E-4</c:v>
                </c:pt>
                <c:pt idx="858">
                  <c:v>4.3366914528241861E-4</c:v>
                </c:pt>
                <c:pt idx="859">
                  <c:v>4.5324458626887573E-4</c:v>
                </c:pt>
                <c:pt idx="860">
                  <c:v>4.7365627732149648E-4</c:v>
                </c:pt>
                <c:pt idx="861">
                  <c:v>4.9493770457919835E-4</c:v>
                </c:pt>
                <c:pt idx="862">
                  <c:v>5.1712359369726797E-4</c:v>
                </c:pt>
                <c:pt idx="863">
                  <c:v>5.4024995133809004E-4</c:v>
                </c:pt>
                <c:pt idx="864">
                  <c:v>5.6435410786917083E-4</c:v>
                </c:pt>
                <c:pt idx="865">
                  <c:v>5.8947476129623416E-4</c:v>
                </c:pt>
                <c:pt idx="866">
                  <c:v>6.1565202245985023E-4</c:v>
                </c:pt>
                <c:pt idx="867">
                  <c:v>6.4292746152408073E-4</c:v>
                </c:pt>
                <c:pt idx="868">
                  <c:v>6.7134415578628485E-4</c:v>
                </c:pt>
                <c:pt idx="869">
                  <c:v>7.0094673883736914E-4</c:v>
                </c:pt>
                <c:pt idx="870">
                  <c:v>7.3178145110212303E-4</c:v>
                </c:pt>
                <c:pt idx="871">
                  <c:v>7.6389619178980606E-4</c:v>
                </c:pt>
                <c:pt idx="872">
                  <c:v>7.9734057228507415E-4</c:v>
                </c:pt>
                <c:pt idx="873">
                  <c:v>8.3216597101016089E-4</c:v>
                </c:pt>
                <c:pt idx="874">
                  <c:v>8.6842558978896824E-4</c:v>
                </c:pt>
                <c:pt idx="875">
                  <c:v>9.0617451174447269E-4</c:v>
                </c:pt>
                <c:pt idx="876">
                  <c:v>9.4546976076086977E-4</c:v>
                </c:pt>
                <c:pt idx="877">
                  <c:v>9.8637036254207327E-4</c:v>
                </c:pt>
                <c:pt idx="878">
                  <c:v>1.0289374072987244E-3</c:v>
                </c:pt>
                <c:pt idx="879">
                  <c:v>1.0732341140958044E-3</c:v>
                </c:pt>
                <c:pt idx="880">
                  <c:v>1.1193258968931854E-3</c:v>
                </c:pt>
                <c:pt idx="881">
                  <c:v>1.1672804323119125E-3</c:v>
                </c:pt>
                <c:pt idx="882">
                  <c:v>1.2171677291587003E-3</c:v>
                </c:pt>
                <c:pt idx="883">
                  <c:v>1.2690601997418461E-3</c:v>
                </c:pt>
                <c:pt idx="884">
                  <c:v>1.3230327330113537E-3</c:v>
                </c:pt>
                <c:pt idx="885">
                  <c:v>1.3791627695565907E-3</c:v>
                </c:pt>
                <c:pt idx="886">
                  <c:v>1.4375303784946775E-3</c:v>
                </c:pt>
                <c:pt idx="887">
                  <c:v>1.4982183362827921E-3</c:v>
                </c:pt>
                <c:pt idx="888">
                  <c:v>1.5613122074880116E-3</c:v>
                </c:pt>
                <c:pt idx="889">
                  <c:v>1.6269004275476571E-3</c:v>
                </c:pt>
                <c:pt idx="890">
                  <c:v>1.695074387553947E-3</c:v>
                </c:pt>
                <c:pt idx="891">
                  <c:v>1.7659285210957988E-3</c:v>
                </c:pt>
                <c:pt idx="892">
                  <c:v>1.8395603931913929E-3</c:v>
                </c:pt>
                <c:pt idx="893">
                  <c:v>1.9160707913444934E-3</c:v>
                </c:pt>
                <c:pt idx="894">
                  <c:v>1.9955638187573524E-3</c:v>
                </c:pt>
                <c:pt idx="895">
                  <c:v>2.0781469897333932E-3</c:v>
                </c:pt>
                <c:pt idx="896">
                  <c:v>2.1639313273021051E-3</c:v>
                </c:pt>
                <c:pt idx="897">
                  <c:v>2.2530314630984567E-3</c:v>
                </c:pt>
                <c:pt idx="898">
                  <c:v>2.3455657395293874E-3</c:v>
                </c:pt>
                <c:pt idx="899">
                  <c:v>2.4416563142585952E-3</c:v>
                </c:pt>
                <c:pt idx="900">
                  <c:v>2.5414292670418513E-3</c:v>
                </c:pt>
                <c:pt idx="901">
                  <c:v>2.6450147089432641E-3</c:v>
                </c:pt>
                <c:pt idx="902">
                  <c:v>2.7525468939636863E-3</c:v>
                </c:pt>
                <c:pt idx="903">
                  <c:v>2.8641643331113378E-3</c:v>
                </c:pt>
                <c:pt idx="904">
                  <c:v>2.9800099109440919E-3</c:v>
                </c:pt>
                <c:pt idx="905">
                  <c:v>3.1002310046131694E-3</c:v>
                </c:pt>
                <c:pt idx="906">
                  <c:v>3.2249796054360691E-3</c:v>
                </c:pt>
                <c:pt idx="907">
                  <c:v>3.3544124430274391E-3</c:v>
                </c:pt>
                <c:pt idx="908">
                  <c:v>3.488691112014255E-3</c:v>
                </c:pt>
                <c:pt idx="909">
                  <c:v>3.6279822013625049E-3</c:v>
                </c:pt>
                <c:pt idx="910">
                  <c:v>3.7724574263406987E-3</c:v>
                </c:pt>
                <c:pt idx="911">
                  <c:v>3.9222937631448011E-3</c:v>
                </c:pt>
                <c:pt idx="912">
                  <c:v>4.0776735862090036E-3</c:v>
                </c:pt>
                <c:pt idx="913">
                  <c:v>4.2387848082249078E-3</c:v>
                </c:pt>
                <c:pt idx="914">
                  <c:v>4.4058210228909017E-3</c:v>
                </c:pt>
                <c:pt idx="915">
                  <c:v>4.5789816504131975E-3</c:v>
                </c:pt>
                <c:pt idx="916">
                  <c:v>4.7584720857772643E-3</c:v>
                </c:pt>
                <c:pt idx="917">
                  <c:v>4.9445038498092553E-3</c:v>
                </c:pt>
                <c:pt idx="918">
                  <c:v>5.13729474304355E-3</c:v>
                </c:pt>
                <c:pt idx="919">
                  <c:v>5.3370690024131702E-3</c:v>
                </c:pt>
                <c:pt idx="920">
                  <c:v>5.5440574607773536E-3</c:v>
                </c:pt>
                <c:pt idx="921">
                  <c:v>5.7584977092987634E-3</c:v>
                </c:pt>
                <c:pt idx="922">
                  <c:v>5.9806342626830327E-3</c:v>
                </c:pt>
                <c:pt idx="923">
                  <c:v>6.2107187272891521E-3</c:v>
                </c:pt>
                <c:pt idx="924">
                  <c:v>6.4490099721204747E-3</c:v>
                </c:pt>
                <c:pt idx="925">
                  <c:v>6.6957743027013872E-3</c:v>
                </c:pt>
                <c:pt idx="926">
                  <c:v>6.9512856378456129E-3</c:v>
                </c:pt>
                <c:pt idx="927">
                  <c:v>7.2158256893184248E-3</c:v>
                </c:pt>
                <c:pt idx="928">
                  <c:v>7.4896841443934216E-3</c:v>
                </c:pt>
                <c:pt idx="929">
                  <c:v>7.7731588513032706E-3</c:v>
                </c:pt>
                <c:pt idx="930">
                  <c:v>8.0665560075811431E-3</c:v>
                </c:pt>
                <c:pt idx="931">
                  <c:v>8.370190351286548E-3</c:v>
                </c:pt>
                <c:pt idx="932">
                  <c:v>8.6843853551094863E-3</c:v>
                </c:pt>
                <c:pt idx="933">
                  <c:v>9.0094734233408351E-3</c:v>
                </c:pt>
                <c:pt idx="934">
                  <c:v>9.3457960916987978E-3</c:v>
                </c:pt>
                <c:pt idx="935">
                  <c:v>9.6937042299941132E-3</c:v>
                </c:pt>
                <c:pt idx="936">
                  <c:v>1.0053558247618487E-2</c:v>
                </c:pt>
                <c:pt idx="937">
                  <c:v>1.0425728301835073E-2</c:v>
                </c:pt>
                <c:pt idx="938">
                  <c:v>1.0810594508847559E-2</c:v>
                </c:pt>
                <c:pt idx="939">
                  <c:v>1.1208547157623242E-2</c:v>
                </c:pt>
                <c:pt idx="940">
                  <c:v>1.16199869264409E-2</c:v>
                </c:pt>
                <c:pt idx="941">
                  <c:v>1.2045325102131098E-2</c:v>
                </c:pt>
                <c:pt idx="942">
                  <c:v>1.2484983801974754E-2</c:v>
                </c:pt>
                <c:pt idx="943">
                  <c:v>1.2939396198222177E-2</c:v>
                </c:pt>
                <c:pt idx="944">
                  <c:v>1.3409006745191212E-2</c:v>
                </c:pt>
                <c:pt idx="945">
                  <c:v>1.3894271408898731E-2</c:v>
                </c:pt>
                <c:pt idx="946">
                  <c:v>1.4395657899179489E-2</c:v>
                </c:pt>
                <c:pt idx="947">
                  <c:v>1.4913645904239561E-2</c:v>
                </c:pt>
                <c:pt idx="948">
                  <c:v>1.5448727327588599E-2</c:v>
                </c:pt>
                <c:pt idx="949">
                  <c:v>1.600140652729443E-2</c:v>
                </c:pt>
                <c:pt idx="950">
                  <c:v>1.6572200557493959E-2</c:v>
                </c:pt>
                <c:pt idx="951">
                  <c:v>1.7161639412097914E-2</c:v>
                </c:pt>
                <c:pt idx="952">
                  <c:v>1.7770266270614985E-2</c:v>
                </c:pt>
                <c:pt idx="953">
                  <c:v>1.8398637746024137E-2</c:v>
                </c:pt>
                <c:pt idx="954">
                  <c:v>1.9047324134615524E-2</c:v>
                </c:pt>
                <c:pt idx="955">
                  <c:v>1.9716909667715582E-2</c:v>
                </c:pt>
                <c:pt idx="956">
                  <c:v>2.0407992765212275E-2</c:v>
                </c:pt>
                <c:pt idx="957">
                  <c:v>2.1121186290787387E-2</c:v>
                </c:pt>
                <c:pt idx="958">
                  <c:v>2.1857117808759839E-2</c:v>
                </c:pt>
                <c:pt idx="959">
                  <c:v>2.2616429842440302E-2</c:v>
                </c:pt>
                <c:pt idx="960">
                  <c:v>2.3399780133892555E-2</c:v>
                </c:pt>
                <c:pt idx="961">
                  <c:v>2.4207841904992186E-2</c:v>
                </c:pt>
                <c:pt idx="962">
                  <c:v>2.5041304119666201E-2</c:v>
                </c:pt>
                <c:pt idx="963">
                  <c:v>2.5900871747197518E-2</c:v>
                </c:pt>
                <c:pt idx="964">
                  <c:v>2.6787266026469088E-2</c:v>
                </c:pt>
                <c:pt idx="965">
                  <c:v>2.770122473101725E-2</c:v>
                </c:pt>
                <c:pt idx="966">
                  <c:v>2.8643502434763567E-2</c:v>
                </c:pt>
                <c:pt idx="967">
                  <c:v>2.961487077828261E-2</c:v>
                </c:pt>
                <c:pt idx="968">
                  <c:v>3.0616118735465579E-2</c:v>
                </c:pt>
                <c:pt idx="969">
                  <c:v>3.1648052880425701E-2</c:v>
                </c:pt>
                <c:pt idx="970">
                  <c:v>3.2711497654495249E-2</c:v>
                </c:pt>
                <c:pt idx="971">
                  <c:v>3.3807295633152955E-2</c:v>
                </c:pt>
                <c:pt idx="972">
                  <c:v>3.4936307792713589E-2</c:v>
                </c:pt>
                <c:pt idx="973">
                  <c:v>3.6099413776614381E-2</c:v>
                </c:pt>
                <c:pt idx="974">
                  <c:v>3.7297512161119158E-2</c:v>
                </c:pt>
                <c:pt idx="975">
                  <c:v>3.8531520720258158E-2</c:v>
                </c:pt>
                <c:pt idx="976">
                  <c:v>3.9802376689817821E-2</c:v>
                </c:pt>
                <c:pt idx="977">
                  <c:v>4.1111037030188445E-2</c:v>
                </c:pt>
                <c:pt idx="978">
                  <c:v>4.2458478687871788E-2</c:v>
                </c:pt>
                <c:pt idx="979">
                  <c:v>4.3845698855440964E-2</c:v>
                </c:pt>
                <c:pt idx="980">
                  <c:v>4.5273715229749552E-2</c:v>
                </c:pt>
                <c:pt idx="981">
                  <c:v>4.6743566268171687E-2</c:v>
                </c:pt>
                <c:pt idx="982">
                  <c:v>4.8256311442650003E-2</c:v>
                </c:pt>
                <c:pt idx="983">
                  <c:v>4.9813031491332274E-2</c:v>
                </c:pt>
                <c:pt idx="984">
                  <c:v>5.1414828667556187E-2</c:v>
                </c:pt>
                <c:pt idx="985">
                  <c:v>5.3062826985954555E-2</c:v>
                </c:pt>
                <c:pt idx="986">
                  <c:v>5.4758172465426948E-2</c:v>
                </c:pt>
                <c:pt idx="987">
                  <c:v>5.6502033368739095E-2</c:v>
                </c:pt>
                <c:pt idx="988">
                  <c:v>5.8295600438491135E-2</c:v>
                </c:pt>
                <c:pt idx="989">
                  <c:v>6.014008712919193E-2</c:v>
                </c:pt>
                <c:pt idx="990">
                  <c:v>6.2036729835180868E-2</c:v>
                </c:pt>
                <c:pt idx="991">
                  <c:v>6.3986788114122908E-2</c:v>
                </c:pt>
                <c:pt idx="992">
                  <c:v>6.5991544905798658E-2</c:v>
                </c:pt>
                <c:pt idx="993">
                  <c:v>6.8052306745909785E-2</c:v>
                </c:pt>
                <c:pt idx="994">
                  <c:v>7.0170403974614978E-2</c:v>
                </c:pt>
                <c:pt idx="995">
                  <c:v>7.2347190939502135E-2</c:v>
                </c:pt>
                <c:pt idx="996">
                  <c:v>7.4584046192695708E-2</c:v>
                </c:pt>
                <c:pt idx="997">
                  <c:v>7.6882372681804284E-2</c:v>
                </c:pt>
                <c:pt idx="998">
                  <c:v>7.9243597934397073E-2</c:v>
                </c:pt>
                <c:pt idx="999">
                  <c:v>8.1669174235692005E-2</c:v>
                </c:pt>
                <c:pt idx="1000">
                  <c:v>8.4160578799149954E-2</c:v>
                </c:pt>
                <c:pt idx="1001">
                  <c:v>8.6719313929638581E-2</c:v>
                </c:pt>
                <c:pt idx="1002">
                  <c:v>8.9346907178855031E-2</c:v>
                </c:pt>
                <c:pt idx="1003">
                  <c:v>9.2044911492659226E-2</c:v>
                </c:pt>
                <c:pt idx="1004">
                  <c:v>9.4814905349997591E-2</c:v>
                </c:pt>
                <c:pt idx="1005">
                  <c:v>9.7658492893071339E-2</c:v>
                </c:pt>
                <c:pt idx="1006">
                  <c:v>0.1005773040483999</c:v>
                </c:pt>
                <c:pt idx="1007">
                  <c:v>0.10357299463844333</c:v>
                </c:pt>
                <c:pt idx="1008">
                  <c:v>0.10664724648342636</c:v>
                </c:pt>
                <c:pt idx="1009">
                  <c:v>0.10980176749300678</c:v>
                </c:pt>
                <c:pt idx="1010">
                  <c:v>0.11303829174743345</c:v>
                </c:pt>
                <c:pt idx="1011">
                  <c:v>0.11635857956783384</c:v>
                </c:pt>
                <c:pt idx="1012">
                  <c:v>0.11976441757526672</c:v>
                </c:pt>
                <c:pt idx="1013">
                  <c:v>0.12325761873816353</c:v>
                </c:pt>
                <c:pt idx="1014">
                  <c:v>0.12684002240780348</c:v>
                </c:pt>
                <c:pt idx="1015">
                  <c:v>0.13051349434144272</c:v>
                </c:pt>
                <c:pt idx="1016">
                  <c:v>0.13427992671271688</c:v>
                </c:pt>
                <c:pt idx="1017">
                  <c:v>0.13814123810895815</c:v>
                </c:pt>
                <c:pt idx="1018">
                  <c:v>0.14209937351502819</c:v>
                </c:pt>
                <c:pt idx="1019">
                  <c:v>0.14615630428331006</c:v>
                </c:pt>
                <c:pt idx="1020">
                  <c:v>0.1503140280894564</c:v>
                </c:pt>
                <c:pt idx="1021">
                  <c:v>0.15457456887353235</c:v>
                </c:pt>
                <c:pt idx="1022">
                  <c:v>0.15893997676616464</c:v>
                </c:pt>
                <c:pt idx="1023">
                  <c:v>0.16341232799930522</c:v>
                </c:pt>
                <c:pt idx="1024">
                  <c:v>0.16799372480124694</c:v>
                </c:pt>
                <c:pt idx="1025">
                  <c:v>0.1726862952754982</c:v>
                </c:pt>
                <c:pt idx="1026">
                  <c:v>0.17749219326313559</c:v>
                </c:pt>
                <c:pt idx="1027">
                  <c:v>0.18241359818825742</c:v>
                </c:pt>
                <c:pt idx="1028">
                  <c:v>0.18745271488616394</c:v>
                </c:pt>
                <c:pt idx="1029">
                  <c:v>0.19261177341388785</c:v>
                </c:pt>
                <c:pt idx="1030">
                  <c:v>0.19789302884268584</c:v>
                </c:pt>
                <c:pt idx="1031">
                  <c:v>0.20329876103214231</c:v>
                </c:pt>
                <c:pt idx="1032">
                  <c:v>0.20883127438550536</c:v>
                </c:pt>
                <c:pt idx="1033">
                  <c:v>0.21449289758587756</c:v>
                </c:pt>
                <c:pt idx="1034">
                  <c:v>0.22028598331292773</c:v>
                </c:pt>
                <c:pt idx="1035">
                  <c:v>0.22621290793973128</c:v>
                </c:pt>
                <c:pt idx="1036">
                  <c:v>0.23227607120941951</c:v>
                </c:pt>
                <c:pt idx="1037">
                  <c:v>0.23847789589125612</c:v>
                </c:pt>
                <c:pt idx="1038">
                  <c:v>0.24482082741582276</c:v>
                </c:pt>
                <c:pt idx="1039">
                  <c:v>0.25130733348896661</c:v>
                </c:pt>
                <c:pt idx="1040">
                  <c:v>0.25793990368416336</c:v>
                </c:pt>
                <c:pt idx="1041">
                  <c:v>0.26472104901299459</c:v>
                </c:pt>
                <c:pt idx="1042">
                  <c:v>0.27165330147340899</c:v>
                </c:pt>
                <c:pt idx="1043">
                  <c:v>0.27873921357543985</c:v>
                </c:pt>
                <c:pt idx="1044">
                  <c:v>0.28598135784411205</c:v>
                </c:pt>
                <c:pt idx="1045">
                  <c:v>0.29338232629919686</c:v>
                </c:pt>
                <c:pt idx="1046">
                  <c:v>0.30094472991157595</c:v>
                </c:pt>
                <c:pt idx="1047">
                  <c:v>0.30867119803588761</c:v>
                </c:pt>
                <c:pt idx="1048">
                  <c:v>0.31656437781922764</c:v>
                </c:pt>
                <c:pt idx="1049">
                  <c:v>0.32462693358563094</c:v>
                </c:pt>
                <c:pt idx="1050">
                  <c:v>0.33286154619606623</c:v>
                </c:pt>
                <c:pt idx="1051">
                  <c:v>0.34127091238375384</c:v>
                </c:pt>
                <c:pt idx="1052">
                  <c:v>0.34985774406452408</c:v>
                </c:pt>
                <c:pt idx="1053">
                  <c:v>0.35862476762206025</c:v>
                </c:pt>
                <c:pt idx="1054">
                  <c:v>0.36757472316777151</c:v>
                </c:pt>
                <c:pt idx="1055">
                  <c:v>0.37671036377515199</c:v>
                </c:pt>
                <c:pt idx="1056">
                  <c:v>0.38603445468842706</c:v>
                </c:pt>
                <c:pt idx="1057">
                  <c:v>0.39554977250532292</c:v>
                </c:pt>
                <c:pt idx="1058">
                  <c:v>0.40525910433383144</c:v>
                </c:pt>
                <c:pt idx="1059">
                  <c:v>0.41516524692283319</c:v>
                </c:pt>
                <c:pt idx="1060">
                  <c:v>0.42527100576643501</c:v>
                </c:pt>
                <c:pt idx="1061">
                  <c:v>0.43557919418197572</c:v>
                </c:pt>
                <c:pt idx="1062">
                  <c:v>0.44609263236154867</c:v>
                </c:pt>
                <c:pt idx="1063">
                  <c:v>0.4568141463970456</c:v>
                </c:pt>
                <c:pt idx="1064">
                  <c:v>0.46774656727859704</c:v>
                </c:pt>
                <c:pt idx="1065">
                  <c:v>0.47889272986643761</c:v>
                </c:pt>
                <c:pt idx="1066">
                  <c:v>0.4902554718361567</c:v>
                </c:pt>
                <c:pt idx="1067">
                  <c:v>0.50183763259731162</c:v>
                </c:pt>
                <c:pt idx="1068">
                  <c:v>0.51364205218549053</c:v>
                </c:pt>
                <c:pt idx="1069">
                  <c:v>0.52567157012778731</c:v>
                </c:pt>
                <c:pt idx="1070">
                  <c:v>0.53792902428182932</c:v>
                </c:pt>
                <c:pt idx="1071">
                  <c:v>0.55041724964836547</c:v>
                </c:pt>
                <c:pt idx="1072">
                  <c:v>0.56313907715757461</c:v>
                </c:pt>
                <c:pt idx="1073">
                  <c:v>0.57609733242919781</c:v>
                </c:pt>
                <c:pt idx="1074">
                  <c:v>0.58929483450661302</c:v>
                </c:pt>
                <c:pt idx="1075">
                  <c:v>0.60273439456506472</c:v>
                </c:pt>
                <c:pt idx="1076">
                  <c:v>0.61641881459421555</c:v>
                </c:pt>
                <c:pt idx="1077">
                  <c:v>0.63035088605520317</c:v>
                </c:pt>
                <c:pt idx="1078">
                  <c:v>0.64453338851250541</c:v>
                </c:pt>
                <c:pt idx="1079">
                  <c:v>0.65896908824078271</c:v>
                </c:pt>
                <c:pt idx="1080">
                  <c:v>0.67366073680707272</c:v>
                </c:pt>
                <c:pt idx="1081">
                  <c:v>0.68861106962854901</c:v>
                </c:pt>
                <c:pt idx="1082">
                  <c:v>0.70382280450624513</c:v>
                </c:pt>
                <c:pt idx="1083">
                  <c:v>0.71929864013507472</c:v>
                </c:pt>
                <c:pt idx="1084">
                  <c:v>0.73504125459048131</c:v>
                </c:pt>
                <c:pt idx="1085">
                  <c:v>0.75105330379221402</c:v>
                </c:pt>
                <c:pt idx="1086">
                  <c:v>0.76733741994554239</c:v>
                </c:pt>
                <c:pt idx="1087">
                  <c:v>0.78389620996048226</c:v>
                </c:pt>
                <c:pt idx="1088">
                  <c:v>0.80073225384939406</c:v>
                </c:pt>
                <c:pt idx="1089">
                  <c:v>0.81784810310355494</c:v>
                </c:pt>
                <c:pt idx="1090">
                  <c:v>0.83524627904918869</c:v>
                </c:pt>
                <c:pt idx="1091">
                  <c:v>0.85292927118348805</c:v>
                </c:pt>
                <c:pt idx="1092">
                  <c:v>0.87089953549127019</c:v>
                </c:pt>
                <c:pt idx="1093">
                  <c:v>0.88915949274283357</c:v>
                </c:pt>
                <c:pt idx="1094">
                  <c:v>0.90771152677363132</c:v>
                </c:pt>
                <c:pt idx="1095">
                  <c:v>0.92655798274649914</c:v>
                </c:pt>
                <c:pt idx="1096">
                  <c:v>0.94570116539701254</c:v>
                </c:pt>
                <c:pt idx="1097">
                  <c:v>0.9651433372628091</c:v>
                </c:pt>
                <c:pt idx="1098">
                  <c:v>0.98488671689749541</c:v>
                </c:pt>
                <c:pt idx="1099">
                  <c:v>1.0049334770700002</c:v>
                </c:pt>
                <c:pt idx="1100">
                  <c:v>1.0252857429501268</c:v>
                </c:pt>
                <c:pt idx="1101">
                  <c:v>1.0459455902810835</c:v>
                </c:pt>
                <c:pt idx="1102">
                  <c:v>1.0669150435399111</c:v>
                </c:pt>
                <c:pt idx="1103">
                  <c:v>1.088196074086643</c:v>
                </c:pt>
                <c:pt idx="1104">
                  <c:v>1.1097905983030409</c:v>
                </c:pt>
                <c:pt idx="1105">
                  <c:v>1.1317004757219193</c:v>
                </c:pt>
                <c:pt idx="1106">
                  <c:v>1.153927507147954</c:v>
                </c:pt>
                <c:pt idx="1107">
                  <c:v>1.1764734327709103</c:v>
                </c:pt>
                <c:pt idx="1108">
                  <c:v>1.1993399302723557</c:v>
                </c:pt>
                <c:pt idx="1109">
                  <c:v>1.2225286129268509</c:v>
                </c:pt>
                <c:pt idx="1110">
                  <c:v>1.2460410276986054</c:v>
                </c:pt>
                <c:pt idx="1111">
                  <c:v>1.2698786533347517</c:v>
                </c:pt>
                <c:pt idx="1112">
                  <c:v>1.2940428984562919</c:v>
                </c:pt>
                <c:pt idx="1113">
                  <c:v>1.3185350996477696</c:v>
                </c:pt>
                <c:pt idx="1114">
                  <c:v>1.3433565195469033</c:v>
                </c:pt>
                <c:pt idx="1115">
                  <c:v>1.3685083449352835</c:v>
                </c:pt>
                <c:pt idx="1116">
                  <c:v>1.3939916848312686</c:v>
                </c:pt>
                <c:pt idx="1117">
                  <c:v>1.4198075685863694</c:v>
                </c:pt>
                <c:pt idx="1118">
                  <c:v>1.4459569439862605</c:v>
                </c:pt>
                <c:pt idx="1119">
                  <c:v>1.4724406753577211</c:v>
                </c:pt>
                <c:pt idx="1120">
                  <c:v>1.4992595416826617</c:v>
                </c:pt>
                <c:pt idx="1121">
                  <c:v>1.5264142347206313</c:v>
                </c:pt>
                <c:pt idx="1122">
                  <c:v>1.5539053571410313</c:v>
                </c:pt>
                <c:pt idx="1123">
                  <c:v>1.5817334206663085</c:v>
                </c:pt>
                <c:pt idx="1124">
                  <c:v>1.6098988442275353</c:v>
                </c:pt>
                <c:pt idx="1125">
                  <c:v>1.6384019521336521</c:v>
                </c:pt>
                <c:pt idx="1126">
                  <c:v>1.6672429722557758</c:v>
                </c:pt>
                <c:pt idx="1127">
                  <c:v>1.69642203422785</c:v>
                </c:pt>
                <c:pt idx="1128">
                  <c:v>1.7259391676651388</c:v>
                </c:pt>
                <c:pt idx="1129">
                  <c:v>1.7557943004018837</c:v>
                </c:pt>
                <c:pt idx="1130">
                  <c:v>1.7859872567494914</c:v>
                </c:pt>
                <c:pt idx="1131">
                  <c:v>1.8165177557767598</c:v>
                </c:pt>
                <c:pt idx="1132">
                  <c:v>1.8473854096135143</c:v>
                </c:pt>
                <c:pt idx="1133">
                  <c:v>1.8785897217790257</c:v>
                </c:pt>
                <c:pt idx="1134">
                  <c:v>1.9101300855367545</c:v>
                </c:pt>
                <c:pt idx="1135">
                  <c:v>1.9420057822768215</c:v>
                </c:pt>
                <c:pt idx="1136">
                  <c:v>1.9742159799275674</c:v>
                </c:pt>
                <c:pt idx="1137">
                  <c:v>2.0067597313977985</c:v>
                </c:pt>
                <c:pt idx="1138">
                  <c:v>2.03963597305109</c:v>
                </c:pt>
                <c:pt idx="1139">
                  <c:v>2.07284352321355</c:v>
                </c:pt>
                <c:pt idx="1140">
                  <c:v>2.1063810807166266</c:v>
                </c:pt>
                <c:pt idx="1141">
                  <c:v>2.1402472234763348</c:v>
                </c:pt>
                <c:pt idx="1142">
                  <c:v>2.1744404071103158</c:v>
                </c:pt>
                <c:pt idx="1143">
                  <c:v>2.2089589635942861</c:v>
                </c:pt>
                <c:pt idx="1144">
                  <c:v>2.2438010999592342</c:v>
                </c:pt>
                <c:pt idx="1145">
                  <c:v>2.2789648970308587</c:v>
                </c:pt>
                <c:pt idx="1146">
                  <c:v>2.3144483082125999</c:v>
                </c:pt>
                <c:pt idx="1147">
                  <c:v>2.3502491583138005</c:v>
                </c:pt>
                <c:pt idx="1148">
                  <c:v>2.3863651424243533</c:v>
                </c:pt>
                <c:pt idx="1149">
                  <c:v>2.4227938248371781</c:v>
                </c:pt>
                <c:pt idx="1150">
                  <c:v>2.4595326380200522</c:v>
                </c:pt>
                <c:pt idx="1151">
                  <c:v>2.4965788816380616</c:v>
                </c:pt>
                <c:pt idx="1152">
                  <c:v>2.5339297216281262</c:v>
                </c:pt>
                <c:pt idx="1153">
                  <c:v>2.5715821893268189</c:v>
                </c:pt>
                <c:pt idx="1154">
                  <c:v>2.6095331806529627</c:v>
                </c:pt>
                <c:pt idx="1155">
                  <c:v>2.6477794553462495</c:v>
                </c:pt>
                <c:pt idx="1156">
                  <c:v>2.6863176362630927</c:v>
                </c:pt>
                <c:pt idx="1157">
                  <c:v>2.7251442087311415</c:v>
                </c:pt>
                <c:pt idx="1158">
                  <c:v>2.764255519963621</c:v>
                </c:pt>
                <c:pt idx="1159">
                  <c:v>2.803647778534657</c:v>
                </c:pt>
                <c:pt idx="1160">
                  <c:v>2.8433170539169335</c:v>
                </c:pt>
                <c:pt idx="1161">
                  <c:v>2.8832592760827676</c:v>
                </c:pt>
                <c:pt idx="1162">
                  <c:v>2.9234702351696971</c:v>
                </c:pt>
                <c:pt idx="1163">
                  <c:v>2.9639455812118207</c:v>
                </c:pt>
                <c:pt idx="1164">
                  <c:v>3.0046808239379197</c:v>
                </c:pt>
                <c:pt idx="1165">
                  <c:v>3.045671332637323</c:v>
                </c:pt>
                <c:pt idx="1166">
                  <c:v>3.0869123360947115</c:v>
                </c:pt>
                <c:pt idx="1167">
                  <c:v>3.1283989225946978</c:v>
                </c:pt>
                <c:pt idx="1168">
                  <c:v>3.1701260399972444</c:v>
                </c:pt>
                <c:pt idx="1169">
                  <c:v>3.2120884958846894</c:v>
                </c:pt>
                <c:pt idx="1170">
                  <c:v>3.2542809577814169</c:v>
                </c:pt>
                <c:pt idx="1171">
                  <c:v>3.2966979534469365</c:v>
                </c:pt>
                <c:pt idx="1172">
                  <c:v>3.3393338712430833</c:v>
                </c:pt>
                <c:pt idx="1173">
                  <c:v>3.3821829605762583</c:v>
                </c:pt>
                <c:pt idx="1174">
                  <c:v>3.4252393324152743</c:v>
                </c:pt>
                <c:pt idx="1175">
                  <c:v>3.468496959885591</c:v>
                </c:pt>
                <c:pt idx="1176">
                  <c:v>3.5119496789404026</c:v>
                </c:pt>
                <c:pt idx="1177">
                  <c:v>3.5555911891093359</c:v>
                </c:pt>
                <c:pt idx="1178">
                  <c:v>3.5994150543251897</c:v>
                </c:pt>
                <c:pt idx="1179">
                  <c:v>3.6434147038291327</c:v>
                </c:pt>
                <c:pt idx="1180">
                  <c:v>3.6875834331549302</c:v>
                </c:pt>
                <c:pt idx="1181">
                  <c:v>3.7319144051925206</c:v>
                </c:pt>
                <c:pt idx="1182">
                  <c:v>3.7764006513311621</c:v>
                </c:pt>
                <c:pt idx="1183">
                  <c:v>3.8210350726826099</c:v>
                </c:pt>
                <c:pt idx="1184">
                  <c:v>3.8658104413844603</c:v>
                </c:pt>
                <c:pt idx="1185">
                  <c:v>3.9107194019837324</c:v>
                </c:pt>
                <c:pt idx="1186">
                  <c:v>3.9557544729009924</c:v>
                </c:pt>
                <c:pt idx="1187">
                  <c:v>4.0009080479749803</c:v>
                </c:pt>
                <c:pt idx="1188">
                  <c:v>4.04617239808766</c:v>
                </c:pt>
                <c:pt idx="1189">
                  <c:v>4.0915396728698159</c:v>
                </c:pt>
                <c:pt idx="1190">
                  <c:v>4.1370019024869498</c:v>
                </c:pt>
                <c:pt idx="1191">
                  <c:v>4.1825509995053967</c:v>
                </c:pt>
                <c:pt idx="1192">
                  <c:v>4.2281787608383068</c:v>
                </c:pt>
                <c:pt idx="1193">
                  <c:v>4.2738768697713763</c:v>
                </c:pt>
                <c:pt idx="1194">
                  <c:v>4.3196368980678841</c:v>
                </c:pt>
                <c:pt idx="1195">
                  <c:v>4.3654503081525746</c:v>
                </c:pt>
                <c:pt idx="1196">
                  <c:v>4.4113084553740709</c:v>
                </c:pt>
                <c:pt idx="1197">
                  <c:v>4.457202590345207</c:v>
                </c:pt>
                <c:pt idx="1198">
                  <c:v>4.5031238613606224</c:v>
                </c:pt>
                <c:pt idx="1199">
                  <c:v>4.5490633168911438</c:v>
                </c:pt>
                <c:pt idx="1200">
                  <c:v>4.5950119081541017</c:v>
                </c:pt>
                <c:pt idx="1201">
                  <c:v>4.6409604917589213</c:v>
                </c:pt>
                <c:pt idx="1202">
                  <c:v>4.6868998324270121</c:v>
                </c:pt>
                <c:pt idx="1203">
                  <c:v>4.7328206057852515</c:v>
                </c:pt>
                <c:pt idx="1204">
                  <c:v>4.7787134012320225</c:v>
                </c:pt>
                <c:pt idx="1205">
                  <c:v>4.8245687248747124</c:v>
                </c:pt>
                <c:pt idx="1206">
                  <c:v>4.8703770025377731</c:v>
                </c:pt>
                <c:pt idx="1207">
                  <c:v>4.9161285828401207</c:v>
                </c:pt>
                <c:pt idx="1208">
                  <c:v>4.9618137403406193</c:v>
                </c:pt>
                <c:pt idx="1209">
                  <c:v>5.0074226787505483</c:v>
                </c:pt>
                <c:pt idx="1210">
                  <c:v>5.0529455342116689</c:v>
                </c:pt>
                <c:pt idx="1211">
                  <c:v>5.0983723786384427</c:v>
                </c:pt>
                <c:pt idx="1212">
                  <c:v>5.1436932231231518</c:v>
                </c:pt>
                <c:pt idx="1213">
                  <c:v>5.1888980214022933</c:v>
                </c:pt>
                <c:pt idx="1214">
                  <c:v>5.2339766733828181</c:v>
                </c:pt>
                <c:pt idx="1215">
                  <c:v>5.2789190287264729</c:v>
                </c:pt>
                <c:pt idx="1216">
                  <c:v>5.3237148904907787</c:v>
                </c:pt>
                <c:pt idx="1217">
                  <c:v>5.3683540188248537</c:v>
                </c:pt>
                <c:pt idx="1218">
                  <c:v>5.4128261347182374</c:v>
                </c:pt>
                <c:pt idx="1219">
                  <c:v>5.4571209238010967</c:v>
                </c:pt>
                <c:pt idx="1220">
                  <c:v>5.5012280401938307</c:v>
                </c:pt>
                <c:pt idx="1221">
                  <c:v>5.5451371104041334</c:v>
                </c:pt>
                <c:pt idx="1222">
                  <c:v>5.5888377372696754</c:v>
                </c:pt>
                <c:pt idx="1223">
                  <c:v>5.6323195039443039</c:v>
                </c:pt>
                <c:pt idx="1224">
                  <c:v>5.6755719779257685</c:v>
                </c:pt>
                <c:pt idx="1225">
                  <c:v>5.7185847151227742</c:v>
                </c:pt>
                <c:pt idx="1226">
                  <c:v>5.7613472639593493</c:v>
                </c:pt>
                <c:pt idx="1227">
                  <c:v>5.8038491695142875</c:v>
                </c:pt>
                <c:pt idx="1228">
                  <c:v>5.8460799776933561</c:v>
                </c:pt>
                <c:pt idx="1229">
                  <c:v>5.8880292394321447</c:v>
                </c:pt>
                <c:pt idx="1230">
                  <c:v>5.9296865149271918</c:v>
                </c:pt>
                <c:pt idx="1231">
                  <c:v>5.9710413778929539</c:v>
                </c:pt>
                <c:pt idx="1232">
                  <c:v>6.012083419842396</c:v>
                </c:pt>
                <c:pt idx="1233">
                  <c:v>6.0528022543887356</c:v>
                </c:pt>
                <c:pt idx="1234">
                  <c:v>6.0931875215657882</c:v>
                </c:pt>
                <c:pt idx="1235">
                  <c:v>6.1332288921646239</c:v>
                </c:pt>
                <c:pt idx="1236">
                  <c:v>6.1729160720839458</c:v>
                </c:pt>
                <c:pt idx="1237">
                  <c:v>6.2122388066915839</c:v>
                </c:pt>
                <c:pt idx="1238">
                  <c:v>6.251186885194719</c:v>
                </c:pt>
                <c:pt idx="1239">
                  <c:v>6.2897501450161277</c:v>
                </c:pt>
                <c:pt idx="1240">
                  <c:v>6.3279184761739549</c:v>
                </c:pt>
                <c:pt idx="1241">
                  <c:v>6.3656818256622518</c:v>
                </c:pt>
                <c:pt idx="1242">
                  <c:v>6.4030302018298366</c:v>
                </c:pt>
                <c:pt idx="1243">
                  <c:v>6.4399536787547182</c:v>
                </c:pt>
                <c:pt idx="1244">
                  <c:v>6.4764424006113961</c:v>
                </c:pt>
                <c:pt idx="1245">
                  <c:v>6.5124865860284604</c:v>
                </c:pt>
                <c:pt idx="1246">
                  <c:v>6.5480765324337993</c:v>
                </c:pt>
                <c:pt idx="1247">
                  <c:v>6.5832026203846077</c:v>
                </c:pt>
                <c:pt idx="1248">
                  <c:v>6.6178553178796919</c:v>
                </c:pt>
                <c:pt idx="1249">
                  <c:v>6.6520251846512286</c:v>
                </c:pt>
                <c:pt idx="1250">
                  <c:v>6.6857028764334032</c:v>
                </c:pt>
                <c:pt idx="1251">
                  <c:v>6.7188791492051019</c:v>
                </c:pt>
                <c:pt idx="1252">
                  <c:v>6.7515448634041109</c:v>
                </c:pt>
                <c:pt idx="1253">
                  <c:v>6.7836909881100853</c:v>
                </c:pt>
                <c:pt idx="1254">
                  <c:v>6.8153086051935627</c:v>
                </c:pt>
                <c:pt idx="1255">
                  <c:v>6.8463889134284495</c:v>
                </c:pt>
                <c:pt idx="1256">
                  <c:v>6.8769232325653329</c:v>
                </c:pt>
                <c:pt idx="1257">
                  <c:v>6.9069030073628515</c:v>
                </c:pt>
                <c:pt idx="1258">
                  <c:v>6.9363198115747</c:v>
                </c:pt>
                <c:pt idx="1259">
                  <c:v>6.9651653518895591</c:v>
                </c:pt>
                <c:pt idx="1260">
                  <c:v>6.9934314718213493</c:v>
                </c:pt>
                <c:pt idx="1261">
                  <c:v>7.0211101555473752</c:v>
                </c:pt>
                <c:pt idx="1262">
                  <c:v>7.0481935316917195</c:v>
                </c:pt>
                <c:pt idx="1263">
                  <c:v>7.0746738770514837</c:v>
                </c:pt>
                <c:pt idx="1264">
                  <c:v>7.1005436202633039</c:v>
                </c:pt>
                <c:pt idx="1265">
                  <c:v>7.1257953454078153</c:v>
                </c:pt>
                <c:pt idx="1266">
                  <c:v>7.1504217955496303</c:v>
                </c:pt>
                <c:pt idx="1267">
                  <c:v>7.1744158762103876</c:v>
                </c:pt>
                <c:pt idx="1268">
                  <c:v>7.1977706587726766</c:v>
                </c:pt>
                <c:pt idx="1269">
                  <c:v>7.2204793838124921</c:v>
                </c:pt>
                <c:pt idx="1270">
                  <c:v>7.2425354643579158</c:v>
                </c:pt>
                <c:pt idx="1271">
                  <c:v>7.2639324890719452</c:v>
                </c:pt>
                <c:pt idx="1272">
                  <c:v>7.2846642253572291</c:v>
                </c:pt>
                <c:pt idx="1273">
                  <c:v>7.3047246223806575</c:v>
                </c:pt>
                <c:pt idx="1274">
                  <c:v>7.3241078140156981</c:v>
                </c:pt>
                <c:pt idx="1275">
                  <c:v>7.3428081217005223</c:v>
                </c:pt>
                <c:pt idx="1276">
                  <c:v>7.3608200572099873</c:v>
                </c:pt>
                <c:pt idx="1277">
                  <c:v>7.3781383253394903</c:v>
                </c:pt>
                <c:pt idx="1278">
                  <c:v>7.3947578264989708</c:v>
                </c:pt>
                <c:pt idx="1279">
                  <c:v>7.4106736592152211</c:v>
                </c:pt>
                <c:pt idx="1280">
                  <c:v>7.4258811225407593</c:v>
                </c:pt>
                <c:pt idx="1281">
                  <c:v>7.4403757183676857</c:v>
                </c:pt>
                <c:pt idx="1282">
                  <c:v>7.4541531536448762</c:v>
                </c:pt>
                <c:pt idx="1283">
                  <c:v>7.4672093424969708</c:v>
                </c:pt>
                <c:pt idx="1284">
                  <c:v>7.4795404082437402</c:v>
                </c:pt>
                <c:pt idx="1285">
                  <c:v>7.491142685318394</c:v>
                </c:pt>
                <c:pt idx="1286">
                  <c:v>7.502012721083533</c:v>
                </c:pt>
                <c:pt idx="1287">
                  <c:v>7.5121472775434377</c:v>
                </c:pt>
                <c:pt idx="1288">
                  <c:v>7.5215433329515697</c:v>
                </c:pt>
                <c:pt idx="1289">
                  <c:v>7.5301980833121132</c:v>
                </c:pt>
                <c:pt idx="1290">
                  <c:v>7.5381089437745414</c:v>
                </c:pt>
                <c:pt idx="1291">
                  <c:v>7.5452735499202248</c:v>
                </c:pt>
                <c:pt idx="1292">
                  <c:v>7.5516897589401992</c:v>
                </c:pt>
                <c:pt idx="1293">
                  <c:v>7.5573556507032453</c:v>
                </c:pt>
                <c:pt idx="1294">
                  <c:v>7.5622695287135624</c:v>
                </c:pt>
                <c:pt idx="1295">
                  <c:v>7.566429920957364</c:v>
                </c:pt>
                <c:pt idx="1296">
                  <c:v>7.5698355806377693</c:v>
                </c:pt>
                <c:pt idx="1297">
                  <c:v>7.5724854867975369</c:v>
                </c:pt>
                <c:pt idx="1298">
                  <c:v>7.5743788448291465</c:v>
                </c:pt>
                <c:pt idx="1299">
                  <c:v>7.5755150868719108</c:v>
                </c:pt>
                <c:pt idx="1300">
                  <c:v>0</c:v>
                </c:pt>
                <c:pt idx="1301">
                  <c:v>7.5755150868719294</c:v>
                </c:pt>
                <c:pt idx="1302">
                  <c:v>7.574378844829182</c:v>
                </c:pt>
                <c:pt idx="1303">
                  <c:v>7.5724854867975901</c:v>
                </c:pt>
                <c:pt idx="1304">
                  <c:v>7.5698355806378403</c:v>
                </c:pt>
                <c:pt idx="1305">
                  <c:v>7.5664299209574519</c:v>
                </c:pt>
                <c:pt idx="1306">
                  <c:v>7.562269528713669</c:v>
                </c:pt>
                <c:pt idx="1307">
                  <c:v>7.557355650703367</c:v>
                </c:pt>
                <c:pt idx="1308">
                  <c:v>7.5516897589403396</c:v>
                </c:pt>
                <c:pt idx="1309">
                  <c:v>7.5452735499203847</c:v>
                </c:pt>
                <c:pt idx="1310">
                  <c:v>7.5381089437747155</c:v>
                </c:pt>
                <c:pt idx="1311">
                  <c:v>7.5301980833123059</c:v>
                </c:pt>
                <c:pt idx="1312">
                  <c:v>7.5215433329517793</c:v>
                </c:pt>
                <c:pt idx="1313">
                  <c:v>7.5121472775436651</c:v>
                </c:pt>
                <c:pt idx="1314">
                  <c:v>7.5020127210837764</c:v>
                </c:pt>
                <c:pt idx="1315">
                  <c:v>7.4911426853186578</c:v>
                </c:pt>
                <c:pt idx="1316">
                  <c:v>7.4795404082440164</c:v>
                </c:pt>
                <c:pt idx="1317">
                  <c:v>7.4672093424972656</c:v>
                </c:pt>
                <c:pt idx="1318">
                  <c:v>7.4541531536451915</c:v>
                </c:pt>
                <c:pt idx="1319">
                  <c:v>7.4403757183680161</c:v>
                </c:pt>
                <c:pt idx="1320">
                  <c:v>7.4258811225411039</c:v>
                </c:pt>
                <c:pt idx="1321">
                  <c:v>7.4106736592155826</c:v>
                </c:pt>
                <c:pt idx="1322">
                  <c:v>7.3947578264993519</c:v>
                </c:pt>
                <c:pt idx="1323">
                  <c:v>7.3781383253398838</c:v>
                </c:pt>
                <c:pt idx="1324">
                  <c:v>7.3608200572103968</c:v>
                </c:pt>
                <c:pt idx="1325">
                  <c:v>7.3428081217009522</c:v>
                </c:pt>
                <c:pt idx="1326">
                  <c:v>7.3241078140161386</c:v>
                </c:pt>
                <c:pt idx="1327">
                  <c:v>7.3047246223811158</c:v>
                </c:pt>
                <c:pt idx="1328">
                  <c:v>7.2846642253577052</c:v>
                </c:pt>
                <c:pt idx="1329">
                  <c:v>7.2639324890724337</c:v>
                </c:pt>
                <c:pt idx="1330">
                  <c:v>7.2425354643584194</c:v>
                </c:pt>
                <c:pt idx="1331">
                  <c:v>7.2204793838130161</c:v>
                </c:pt>
                <c:pt idx="1332">
                  <c:v>7.1977706587732158</c:v>
                </c:pt>
                <c:pt idx="1333">
                  <c:v>7.1744158762109356</c:v>
                </c:pt>
                <c:pt idx="1334">
                  <c:v>7.1504217955501934</c:v>
                </c:pt>
                <c:pt idx="1335">
                  <c:v>7.1257953454083998</c:v>
                </c:pt>
                <c:pt idx="1336">
                  <c:v>7.1005436202638963</c:v>
                </c:pt>
                <c:pt idx="1337">
                  <c:v>7.0746738770520903</c:v>
                </c:pt>
                <c:pt idx="1338">
                  <c:v>7.0481935316923456</c:v>
                </c:pt>
                <c:pt idx="1339">
                  <c:v>7.0211101555480102</c:v>
                </c:pt>
                <c:pt idx="1340">
                  <c:v>6.9934314718219985</c:v>
                </c:pt>
                <c:pt idx="1341">
                  <c:v>6.9651653518902279</c:v>
                </c:pt>
                <c:pt idx="1342">
                  <c:v>6.936319811575383</c:v>
                </c:pt>
                <c:pt idx="1343">
                  <c:v>6.9069030073635407</c:v>
                </c:pt>
                <c:pt idx="1344">
                  <c:v>6.8769232325660417</c:v>
                </c:pt>
                <c:pt idx="1345">
                  <c:v>6.8463889134291716</c:v>
                </c:pt>
                <c:pt idx="1346">
                  <c:v>6.8153086051942884</c:v>
                </c:pt>
                <c:pt idx="1347">
                  <c:v>6.7836909881108252</c:v>
                </c:pt>
                <c:pt idx="1348">
                  <c:v>6.7515448634048685</c:v>
                </c:pt>
                <c:pt idx="1349">
                  <c:v>6.7188791492058666</c:v>
                </c:pt>
                <c:pt idx="1350">
                  <c:v>6.6857028764341795</c:v>
                </c:pt>
                <c:pt idx="1351">
                  <c:v>6.6520251846520217</c:v>
                </c:pt>
                <c:pt idx="1352">
                  <c:v>6.6178553178804904</c:v>
                </c:pt>
                <c:pt idx="1353">
                  <c:v>6.5832026203854168</c:v>
                </c:pt>
                <c:pt idx="1354">
                  <c:v>6.5480765324346271</c:v>
                </c:pt>
                <c:pt idx="1355">
                  <c:v>6.512486586029298</c:v>
                </c:pt>
                <c:pt idx="1356">
                  <c:v>6.4764424006122363</c:v>
                </c:pt>
                <c:pt idx="1357">
                  <c:v>6.439953678755578</c:v>
                </c:pt>
                <c:pt idx="1358">
                  <c:v>6.4030302018307061</c:v>
                </c:pt>
                <c:pt idx="1359">
                  <c:v>6.3656818256631222</c:v>
                </c:pt>
                <c:pt idx="1360">
                  <c:v>6.3279184761748342</c:v>
                </c:pt>
                <c:pt idx="1361">
                  <c:v>6.2897501450170266</c:v>
                </c:pt>
                <c:pt idx="1362">
                  <c:v>6.2511868851956169</c:v>
                </c:pt>
                <c:pt idx="1363">
                  <c:v>6.2122388066924916</c:v>
                </c:pt>
                <c:pt idx="1364">
                  <c:v>6.1729160720848704</c:v>
                </c:pt>
                <c:pt idx="1365">
                  <c:v>6.1332288921655564</c:v>
                </c:pt>
                <c:pt idx="1366">
                  <c:v>6.0931875215667217</c:v>
                </c:pt>
                <c:pt idx="1367">
                  <c:v>6.0528022543896851</c:v>
                </c:pt>
                <c:pt idx="1368">
                  <c:v>6.0120834198433535</c:v>
                </c:pt>
                <c:pt idx="1369">
                  <c:v>5.9710413778939095</c:v>
                </c:pt>
                <c:pt idx="1370">
                  <c:v>5.9296865149281635</c:v>
                </c:pt>
                <c:pt idx="1371">
                  <c:v>5.8880292394331226</c:v>
                </c:pt>
                <c:pt idx="1372">
                  <c:v>5.8460799776943304</c:v>
                </c:pt>
                <c:pt idx="1373">
                  <c:v>5.8038491695152699</c:v>
                </c:pt>
                <c:pt idx="1374">
                  <c:v>5.7613472639603467</c:v>
                </c:pt>
                <c:pt idx="1375">
                  <c:v>5.7185847151237699</c:v>
                </c:pt>
                <c:pt idx="1376">
                  <c:v>5.6755719779267695</c:v>
                </c:pt>
                <c:pt idx="1377">
                  <c:v>5.6323195039453191</c:v>
                </c:pt>
                <c:pt idx="1378">
                  <c:v>5.588837737270687</c:v>
                </c:pt>
                <c:pt idx="1379">
                  <c:v>5.5451371104051486</c:v>
                </c:pt>
                <c:pt idx="1380">
                  <c:v>5.5012280401948601</c:v>
                </c:pt>
                <c:pt idx="1381">
                  <c:v>5.4571209238021305</c:v>
                </c:pt>
                <c:pt idx="1382">
                  <c:v>5.4128261347192668</c:v>
                </c:pt>
                <c:pt idx="1383">
                  <c:v>5.3683540188258858</c:v>
                </c:pt>
                <c:pt idx="1384">
                  <c:v>5.323714890491825</c:v>
                </c:pt>
                <c:pt idx="1385">
                  <c:v>5.2789190287275138</c:v>
                </c:pt>
                <c:pt idx="1386">
                  <c:v>5.2339766733838609</c:v>
                </c:pt>
                <c:pt idx="1387">
                  <c:v>5.1888980214033493</c:v>
                </c:pt>
                <c:pt idx="1388">
                  <c:v>5.1436932231242016</c:v>
                </c:pt>
                <c:pt idx="1389">
                  <c:v>5.0983723786394952</c:v>
                </c:pt>
                <c:pt idx="1390">
                  <c:v>5.052945534212733</c:v>
                </c:pt>
                <c:pt idx="1391">
                  <c:v>5.007422678751615</c:v>
                </c:pt>
                <c:pt idx="1392">
                  <c:v>4.961813740341678</c:v>
                </c:pt>
                <c:pt idx="1393">
                  <c:v>4.9161285828411909</c:v>
                </c:pt>
                <c:pt idx="1394">
                  <c:v>4.8703770025388442</c:v>
                </c:pt>
                <c:pt idx="1395">
                  <c:v>4.8245687248757756</c:v>
                </c:pt>
                <c:pt idx="1396">
                  <c:v>4.7787134012330865</c:v>
                </c:pt>
                <c:pt idx="1397">
                  <c:v>4.7328206057863245</c:v>
                </c:pt>
                <c:pt idx="1398">
                  <c:v>4.6868998324280771</c:v>
                </c:pt>
                <c:pt idx="1399">
                  <c:v>4.6409604917599871</c:v>
                </c:pt>
                <c:pt idx="1400">
                  <c:v>4.5950119081551781</c:v>
                </c:pt>
                <c:pt idx="1401">
                  <c:v>4.5490633168922097</c:v>
                </c:pt>
                <c:pt idx="1402">
                  <c:v>4.5031238613616873</c:v>
                </c:pt>
                <c:pt idx="1403">
                  <c:v>4.4572025903462817</c:v>
                </c:pt>
                <c:pt idx="1404">
                  <c:v>4.4113084553751447</c:v>
                </c:pt>
                <c:pt idx="1405">
                  <c:v>4.3654503081536369</c:v>
                </c:pt>
                <c:pt idx="1406">
                  <c:v>4.3196368980689455</c:v>
                </c:pt>
                <c:pt idx="1407">
                  <c:v>4.2738768697724456</c:v>
                </c:pt>
                <c:pt idx="1408">
                  <c:v>4.2281787608393664</c:v>
                </c:pt>
                <c:pt idx="1409">
                  <c:v>4.1825509995064536</c:v>
                </c:pt>
                <c:pt idx="1410">
                  <c:v>4.1370019024880147</c:v>
                </c:pt>
                <c:pt idx="1411">
                  <c:v>4.0915396728708702</c:v>
                </c:pt>
                <c:pt idx="1412">
                  <c:v>4.0461723980887117</c:v>
                </c:pt>
                <c:pt idx="1413">
                  <c:v>4.0009080479760391</c:v>
                </c:pt>
                <c:pt idx="1414">
                  <c:v>3.9557544729020475</c:v>
                </c:pt>
                <c:pt idx="1415">
                  <c:v>3.9107194019847751</c:v>
                </c:pt>
                <c:pt idx="1416">
                  <c:v>3.8658104413855092</c:v>
                </c:pt>
                <c:pt idx="1417">
                  <c:v>3.8210350726836562</c:v>
                </c:pt>
                <c:pt idx="1418">
                  <c:v>3.7764006513321955</c:v>
                </c:pt>
                <c:pt idx="1419">
                  <c:v>3.7319144051935602</c:v>
                </c:pt>
                <c:pt idx="1420">
                  <c:v>3.6875834331559654</c:v>
                </c:pt>
                <c:pt idx="1421">
                  <c:v>3.6434147038301545</c:v>
                </c:pt>
                <c:pt idx="1422">
                  <c:v>3.5994150543262089</c:v>
                </c:pt>
                <c:pt idx="1423">
                  <c:v>3.55559118911036</c:v>
                </c:pt>
                <c:pt idx="1424">
                  <c:v>3.5119496789414137</c:v>
                </c:pt>
                <c:pt idx="1425">
                  <c:v>3.4684969598865965</c:v>
                </c:pt>
                <c:pt idx="1426">
                  <c:v>3.4252393324162838</c:v>
                </c:pt>
                <c:pt idx="1427">
                  <c:v>3.3821829605772549</c:v>
                </c:pt>
                <c:pt idx="1428">
                  <c:v>3.3393338712440759</c:v>
                </c:pt>
                <c:pt idx="1429">
                  <c:v>3.2966979534479228</c:v>
                </c:pt>
                <c:pt idx="1430">
                  <c:v>3.2542809577824063</c:v>
                </c:pt>
                <c:pt idx="1431">
                  <c:v>3.2120884958856655</c:v>
                </c:pt>
                <c:pt idx="1432">
                  <c:v>3.1701260399982156</c:v>
                </c:pt>
                <c:pt idx="1433">
                  <c:v>3.1283989225956708</c:v>
                </c:pt>
                <c:pt idx="1434">
                  <c:v>3.0869123360956703</c:v>
                </c:pt>
                <c:pt idx="1435">
                  <c:v>3.0456713326382761</c:v>
                </c:pt>
                <c:pt idx="1436">
                  <c:v>3.0046808239388763</c:v>
                </c:pt>
                <c:pt idx="1437">
                  <c:v>2.9639455812127715</c:v>
                </c:pt>
                <c:pt idx="1438">
                  <c:v>2.9234702351706323</c:v>
                </c:pt>
                <c:pt idx="1439">
                  <c:v>2.8832592760837055</c:v>
                </c:pt>
                <c:pt idx="1440">
                  <c:v>2.8433170539178647</c:v>
                </c:pt>
                <c:pt idx="1441">
                  <c:v>2.803647778535574</c:v>
                </c:pt>
                <c:pt idx="1442">
                  <c:v>2.7642555199645389</c:v>
                </c:pt>
                <c:pt idx="1443">
                  <c:v>2.7251442087320537</c:v>
                </c:pt>
                <c:pt idx="1444">
                  <c:v>2.6863176362639902</c:v>
                </c:pt>
                <c:pt idx="1445">
                  <c:v>2.6477794553471479</c:v>
                </c:pt>
                <c:pt idx="1446">
                  <c:v>2.6095331806538549</c:v>
                </c:pt>
                <c:pt idx="1447">
                  <c:v>2.571582189327696</c:v>
                </c:pt>
                <c:pt idx="1448">
                  <c:v>2.5339297216289967</c:v>
                </c:pt>
                <c:pt idx="1449">
                  <c:v>2.496578881638932</c:v>
                </c:pt>
                <c:pt idx="1450">
                  <c:v>2.459532638020907</c:v>
                </c:pt>
                <c:pt idx="1451">
                  <c:v>2.4227938248380263</c:v>
                </c:pt>
                <c:pt idx="1452">
                  <c:v>2.3863651424252019</c:v>
                </c:pt>
                <c:pt idx="1453">
                  <c:v>2.3502491583146421</c:v>
                </c:pt>
                <c:pt idx="1454">
                  <c:v>2.3144483082134268</c:v>
                </c:pt>
                <c:pt idx="1455">
                  <c:v>2.2789648970316776</c:v>
                </c:pt>
                <c:pt idx="1456">
                  <c:v>2.2438010999600531</c:v>
                </c:pt>
                <c:pt idx="1457">
                  <c:v>2.2089589635950908</c:v>
                </c:pt>
                <c:pt idx="1458">
                  <c:v>2.1744404071111116</c:v>
                </c:pt>
                <c:pt idx="1459">
                  <c:v>2.140247223477131</c:v>
                </c:pt>
                <c:pt idx="1460">
                  <c:v>2.1063810807174148</c:v>
                </c:pt>
                <c:pt idx="1461">
                  <c:v>2.0728435232143245</c:v>
                </c:pt>
                <c:pt idx="1462">
                  <c:v>2.0396359730518627</c:v>
                </c:pt>
                <c:pt idx="1463">
                  <c:v>2.0067597313985641</c:v>
                </c:pt>
                <c:pt idx="1464">
                  <c:v>1.9742159799283185</c:v>
                </c:pt>
                <c:pt idx="1465">
                  <c:v>1.9420057822775711</c:v>
                </c:pt>
                <c:pt idx="1466">
                  <c:v>1.9101300855374967</c:v>
                </c:pt>
                <c:pt idx="1467">
                  <c:v>1.8785897217797527</c:v>
                </c:pt>
                <c:pt idx="1468">
                  <c:v>1.8473854096142406</c:v>
                </c:pt>
                <c:pt idx="1469">
                  <c:v>1.8165177557774781</c:v>
                </c:pt>
                <c:pt idx="1470">
                  <c:v>1.7859872567501951</c:v>
                </c:pt>
                <c:pt idx="1471">
                  <c:v>1.7557943004025791</c:v>
                </c:pt>
                <c:pt idx="1472">
                  <c:v>1.7259391676658336</c:v>
                </c:pt>
                <c:pt idx="1473">
                  <c:v>1.696422034228531</c:v>
                </c:pt>
                <c:pt idx="1474">
                  <c:v>1.6672429722564484</c:v>
                </c:pt>
                <c:pt idx="1475">
                  <c:v>1.6384019521343229</c:v>
                </c:pt>
                <c:pt idx="1476">
                  <c:v>1.6098988442281925</c:v>
                </c:pt>
                <c:pt idx="1477">
                  <c:v>1.581733420666958</c:v>
                </c:pt>
                <c:pt idx="1478">
                  <c:v>1.553905357141673</c:v>
                </c:pt>
                <c:pt idx="1479">
                  <c:v>1.5264142347212706</c:v>
                </c:pt>
                <c:pt idx="1480">
                  <c:v>1.4992595416832879</c:v>
                </c:pt>
                <c:pt idx="1481">
                  <c:v>1.4724406753583392</c:v>
                </c:pt>
                <c:pt idx="1482">
                  <c:v>1.4459569439868767</c:v>
                </c:pt>
                <c:pt idx="1483">
                  <c:v>1.4198075685869715</c:v>
                </c:pt>
                <c:pt idx="1484">
                  <c:v>1.3939916848318632</c:v>
                </c:pt>
                <c:pt idx="1485">
                  <c:v>1.3685083449358759</c:v>
                </c:pt>
                <c:pt idx="1486">
                  <c:v>1.3433565195474877</c:v>
                </c:pt>
                <c:pt idx="1487">
                  <c:v>1.3185350996483414</c:v>
                </c:pt>
                <c:pt idx="1488">
                  <c:v>1.2940428984568613</c:v>
                </c:pt>
                <c:pt idx="1489">
                  <c:v>1.2698786533353132</c:v>
                </c:pt>
                <c:pt idx="1490">
                  <c:v>1.246041027699154</c:v>
                </c:pt>
                <c:pt idx="1491">
                  <c:v>1.2225286129273976</c:v>
                </c:pt>
                <c:pt idx="1492">
                  <c:v>1.1993399302728949</c:v>
                </c:pt>
                <c:pt idx="1493">
                  <c:v>1.1764734327714375</c:v>
                </c:pt>
                <c:pt idx="1494">
                  <c:v>1.1539275071484738</c:v>
                </c:pt>
                <c:pt idx="1495">
                  <c:v>1.1317004757224358</c:v>
                </c:pt>
                <c:pt idx="1496">
                  <c:v>1.1097905983035457</c:v>
                </c:pt>
                <c:pt idx="1497">
                  <c:v>1.0881960740871406</c:v>
                </c:pt>
                <c:pt idx="1498">
                  <c:v>1.0669150435404058</c:v>
                </c:pt>
                <c:pt idx="1499">
                  <c:v>1.0459455902815662</c:v>
                </c:pt>
                <c:pt idx="1500">
                  <c:v>1.0252857429506024</c:v>
                </c:pt>
                <c:pt idx="1501">
                  <c:v>1.0049334770704732</c:v>
                </c:pt>
                <c:pt idx="1502">
                  <c:v>0.9848867168979567</c:v>
                </c:pt>
                <c:pt idx="1503">
                  <c:v>0.96514333726326762</c:v>
                </c:pt>
                <c:pt idx="1504">
                  <c:v>0.94570116539746396</c:v>
                </c:pt>
                <c:pt idx="1505">
                  <c:v>0.92655798274693935</c:v>
                </c:pt>
                <c:pt idx="1506">
                  <c:v>0.90771152677406908</c:v>
                </c:pt>
                <c:pt idx="1507">
                  <c:v>0.88915949274326023</c:v>
                </c:pt>
                <c:pt idx="1508">
                  <c:v>0.87089953549169397</c:v>
                </c:pt>
                <c:pt idx="1509">
                  <c:v>0.85292927118390205</c:v>
                </c:pt>
                <c:pt idx="1510">
                  <c:v>0.83524627904959814</c:v>
                </c:pt>
                <c:pt idx="1511">
                  <c:v>0.81784810310395895</c:v>
                </c:pt>
                <c:pt idx="1512">
                  <c:v>0.80073225384978808</c:v>
                </c:pt>
                <c:pt idx="1513">
                  <c:v>0.78389620996087284</c:v>
                </c:pt>
                <c:pt idx="1514">
                  <c:v>0.76733741994592675</c:v>
                </c:pt>
                <c:pt idx="1515">
                  <c:v>0.75105330379258828</c:v>
                </c:pt>
                <c:pt idx="1516">
                  <c:v>0.73504125459085312</c:v>
                </c:pt>
                <c:pt idx="1517">
                  <c:v>0.71929864013543665</c:v>
                </c:pt>
                <c:pt idx="1518">
                  <c:v>0.70382280450660417</c:v>
                </c:pt>
                <c:pt idx="1519">
                  <c:v>0.68861106962889851</c:v>
                </c:pt>
                <c:pt idx="1520">
                  <c:v>0.67366073680741978</c:v>
                </c:pt>
                <c:pt idx="1521">
                  <c:v>0.65896908824112366</c:v>
                </c:pt>
                <c:pt idx="1522">
                  <c:v>0.64453338851283715</c:v>
                </c:pt>
                <c:pt idx="1523">
                  <c:v>0.63035088605553213</c:v>
                </c:pt>
                <c:pt idx="1524">
                  <c:v>0.61641881459453585</c:v>
                </c:pt>
                <c:pt idx="1525">
                  <c:v>0.60273439456538214</c:v>
                </c:pt>
                <c:pt idx="1526">
                  <c:v>0.58929483450692177</c:v>
                </c:pt>
                <c:pt idx="1527">
                  <c:v>0.57609733242950367</c:v>
                </c:pt>
                <c:pt idx="1528">
                  <c:v>0.56313907715787503</c:v>
                </c:pt>
                <c:pt idx="1529">
                  <c:v>0.55041724964865801</c:v>
                </c:pt>
                <c:pt idx="1530">
                  <c:v>0.53792902428211908</c:v>
                </c:pt>
                <c:pt idx="1531">
                  <c:v>0.52567157012807131</c:v>
                </c:pt>
                <c:pt idx="1532">
                  <c:v>0.51364205218576753</c:v>
                </c:pt>
                <c:pt idx="1533">
                  <c:v>0.50183763259758507</c:v>
                </c:pt>
                <c:pt idx="1534">
                  <c:v>0.49025547183642265</c:v>
                </c:pt>
                <c:pt idx="1535">
                  <c:v>0.47889272986670117</c:v>
                </c:pt>
                <c:pt idx="1536">
                  <c:v>0.46774656727885305</c:v>
                </c:pt>
                <c:pt idx="1537">
                  <c:v>0.45681414639729895</c:v>
                </c:pt>
                <c:pt idx="1538">
                  <c:v>0.44609263236179714</c:v>
                </c:pt>
                <c:pt idx="1539">
                  <c:v>0.43557919418221691</c:v>
                </c:pt>
                <c:pt idx="1540">
                  <c:v>0.42527100576667387</c:v>
                </c:pt>
                <c:pt idx="1541">
                  <c:v>0.41516524692306511</c:v>
                </c:pt>
                <c:pt idx="1542">
                  <c:v>0.40525910433406087</c:v>
                </c:pt>
                <c:pt idx="1543">
                  <c:v>0.39554977250554568</c:v>
                </c:pt>
                <c:pt idx="1544">
                  <c:v>0.38603445468864755</c:v>
                </c:pt>
                <c:pt idx="1545">
                  <c:v>0.37671036377536798</c:v>
                </c:pt>
                <c:pt idx="1546">
                  <c:v>0.36757472316798162</c:v>
                </c:pt>
                <c:pt idx="1547">
                  <c:v>0.35862476762226714</c:v>
                </c:pt>
                <c:pt idx="1548">
                  <c:v>0.34985774406472714</c:v>
                </c:pt>
                <c:pt idx="1549">
                  <c:v>0.34127091238395119</c:v>
                </c:pt>
                <c:pt idx="1550">
                  <c:v>0.33286154619626096</c:v>
                </c:pt>
                <c:pt idx="1551">
                  <c:v>0.32462693358582168</c:v>
                </c:pt>
                <c:pt idx="1552">
                  <c:v>0.31656437781941266</c:v>
                </c:pt>
                <c:pt idx="1553">
                  <c:v>0.30867119803606857</c:v>
                </c:pt>
                <c:pt idx="1554">
                  <c:v>0.3009447299117548</c:v>
                </c:pt>
                <c:pt idx="1555">
                  <c:v>0.29338232629937366</c:v>
                </c:pt>
                <c:pt idx="1556">
                  <c:v>0.28598135784428169</c:v>
                </c:pt>
                <c:pt idx="1557">
                  <c:v>0.27873921357560749</c:v>
                </c:pt>
                <c:pt idx="1558">
                  <c:v>0.27165330147357308</c:v>
                </c:pt>
                <c:pt idx="1559">
                  <c:v>0.26472104901315352</c:v>
                </c:pt>
                <c:pt idx="1560">
                  <c:v>0.25793990368431879</c:v>
                </c:pt>
                <c:pt idx="1561">
                  <c:v>0.2513073334891201</c:v>
                </c:pt>
                <c:pt idx="1562">
                  <c:v>0.24482082741597141</c:v>
                </c:pt>
                <c:pt idx="1563">
                  <c:v>0.23847789589140153</c:v>
                </c:pt>
                <c:pt idx="1564">
                  <c:v>0.23227607120956301</c:v>
                </c:pt>
                <c:pt idx="1565">
                  <c:v>0.22621290793987017</c:v>
                </c:pt>
                <c:pt idx="1566">
                  <c:v>0.22028598331306387</c:v>
                </c:pt>
                <c:pt idx="1567">
                  <c:v>0.21449289758601159</c:v>
                </c:pt>
                <c:pt idx="1568">
                  <c:v>0.20883127438563637</c:v>
                </c:pt>
                <c:pt idx="1569">
                  <c:v>0.20329876103226921</c:v>
                </c:pt>
                <c:pt idx="1570">
                  <c:v>0.19789302884280968</c:v>
                </c:pt>
                <c:pt idx="1571">
                  <c:v>0.19261177341401003</c:v>
                </c:pt>
                <c:pt idx="1572">
                  <c:v>0.1874527148862844</c:v>
                </c:pt>
                <c:pt idx="1573">
                  <c:v>0.18241359818837286</c:v>
                </c:pt>
                <c:pt idx="1574">
                  <c:v>0.17749219326324944</c:v>
                </c:pt>
                <c:pt idx="1575">
                  <c:v>0.17268629527561039</c:v>
                </c:pt>
                <c:pt idx="1576">
                  <c:v>0.16799372480135444</c:v>
                </c:pt>
                <c:pt idx="1577">
                  <c:v>0.16341232799941016</c:v>
                </c:pt>
                <c:pt idx="1578">
                  <c:v>0.15893997676626806</c:v>
                </c:pt>
                <c:pt idx="1579">
                  <c:v>0.15457456887363236</c:v>
                </c:pt>
                <c:pt idx="1580">
                  <c:v>0.15031402808955394</c:v>
                </c:pt>
                <c:pt idx="1581">
                  <c:v>0.14615630428340617</c:v>
                </c:pt>
                <c:pt idx="1582">
                  <c:v>0.14209937351512111</c:v>
                </c:pt>
                <c:pt idx="1583">
                  <c:v>0.13814123810904896</c:v>
                </c:pt>
                <c:pt idx="1584">
                  <c:v>0.13427992671280606</c:v>
                </c:pt>
                <c:pt idx="1585">
                  <c:v>0.13051349434152978</c:v>
                </c:pt>
                <c:pt idx="1586">
                  <c:v>0.12684002240788775</c:v>
                </c:pt>
                <c:pt idx="1587">
                  <c:v>0.12325761873824551</c:v>
                </c:pt>
                <c:pt idx="1588">
                  <c:v>0.11976441757534742</c:v>
                </c:pt>
                <c:pt idx="1589">
                  <c:v>0.1163585795679133</c:v>
                </c:pt>
                <c:pt idx="1590">
                  <c:v>0.11303829174750933</c:v>
                </c:pt>
                <c:pt idx="1591">
                  <c:v>0.10980176749308147</c:v>
                </c:pt>
                <c:pt idx="1592">
                  <c:v>0.10664724648349985</c:v>
                </c:pt>
                <c:pt idx="1593">
                  <c:v>0.10357299463851367</c:v>
                </c:pt>
                <c:pt idx="1594">
                  <c:v>0.10057730404846851</c:v>
                </c:pt>
                <c:pt idx="1595">
                  <c:v>9.7658492893138799E-2</c:v>
                </c:pt>
                <c:pt idx="1596">
                  <c:v>9.4814905350062678E-2</c:v>
                </c:pt>
                <c:pt idx="1597">
                  <c:v>9.2044911492722592E-2</c:v>
                </c:pt>
                <c:pt idx="1598">
                  <c:v>8.9346907178917398E-2</c:v>
                </c:pt>
                <c:pt idx="1599">
                  <c:v>8.6719313929698741E-2</c:v>
                </c:pt>
                <c:pt idx="1600">
                  <c:v>8.4160578799208408E-2</c:v>
                </c:pt>
                <c:pt idx="1601">
                  <c:v>8.1669174235749528E-2</c:v>
                </c:pt>
                <c:pt idx="1602">
                  <c:v>7.9243597934453097E-2</c:v>
                </c:pt>
                <c:pt idx="1603">
                  <c:v>7.688237268185838E-2</c:v>
                </c:pt>
                <c:pt idx="1604">
                  <c:v>7.4584046192748304E-2</c:v>
                </c:pt>
                <c:pt idx="1605">
                  <c:v>7.2347190939553746E-2</c:v>
                </c:pt>
                <c:pt idx="1606">
                  <c:v>7.0170403974665702E-2</c:v>
                </c:pt>
                <c:pt idx="1607">
                  <c:v>6.805230674595826E-2</c:v>
                </c:pt>
                <c:pt idx="1608">
                  <c:v>6.5991544905846244E-2</c:v>
                </c:pt>
                <c:pt idx="1609">
                  <c:v>6.3986788114169621E-2</c:v>
                </c:pt>
                <c:pt idx="1610">
                  <c:v>6.2036729835225436E-2</c:v>
                </c:pt>
                <c:pt idx="1611">
                  <c:v>6.0140087129235249E-2</c:v>
                </c:pt>
                <c:pt idx="1612">
                  <c:v>5.8295600438533698E-2</c:v>
                </c:pt>
                <c:pt idx="1613">
                  <c:v>5.6502033368780097E-2</c:v>
                </c:pt>
                <c:pt idx="1614">
                  <c:v>5.4758172465466819E-2</c:v>
                </c:pt>
                <c:pt idx="1615">
                  <c:v>5.3062826985993662E-2</c:v>
                </c:pt>
                <c:pt idx="1616">
                  <c:v>5.1414828667593858E-2</c:v>
                </c:pt>
                <c:pt idx="1617">
                  <c:v>4.9813031491368863E-2</c:v>
                </c:pt>
                <c:pt idx="1618">
                  <c:v>4.8256311442685919E-2</c:v>
                </c:pt>
                <c:pt idx="1619">
                  <c:v>4.6743566268206603E-2</c:v>
                </c:pt>
                <c:pt idx="1620">
                  <c:v>4.5273715229783205E-2</c:v>
                </c:pt>
                <c:pt idx="1621">
                  <c:v>4.3845698855473604E-2</c:v>
                </c:pt>
                <c:pt idx="1622">
                  <c:v>4.245847868790377E-2</c:v>
                </c:pt>
                <c:pt idx="1623">
                  <c:v>4.1111037030219851E-2</c:v>
                </c:pt>
                <c:pt idx="1624">
                  <c:v>3.9802376689847686E-2</c:v>
                </c:pt>
                <c:pt idx="1625">
                  <c:v>3.8531520720287454E-2</c:v>
                </c:pt>
                <c:pt idx="1626">
                  <c:v>3.7297512161147885E-2</c:v>
                </c:pt>
                <c:pt idx="1627">
                  <c:v>3.6099413776641762E-2</c:v>
                </c:pt>
                <c:pt idx="1628">
                  <c:v>3.4936307792740151E-2</c:v>
                </c:pt>
                <c:pt idx="1629">
                  <c:v>3.380729563317899E-2</c:v>
                </c:pt>
                <c:pt idx="1630">
                  <c:v>3.2711497654520298E-2</c:v>
                </c:pt>
                <c:pt idx="1631">
                  <c:v>3.1648052880449987E-2</c:v>
                </c:pt>
                <c:pt idx="1632">
                  <c:v>3.0616118735489372E-2</c:v>
                </c:pt>
                <c:pt idx="1633">
                  <c:v>2.961487077830547E-2</c:v>
                </c:pt>
                <c:pt idx="1634">
                  <c:v>2.8643502434785754E-2</c:v>
                </c:pt>
                <c:pt idx="1635">
                  <c:v>2.7701224731038945E-2</c:v>
                </c:pt>
                <c:pt idx="1636">
                  <c:v>2.6787266026490172E-2</c:v>
                </c:pt>
                <c:pt idx="1637">
                  <c:v>2.5900871747217741E-2</c:v>
                </c:pt>
                <c:pt idx="1638">
                  <c:v>2.5041304119685859E-2</c:v>
                </c:pt>
                <c:pt idx="1639">
                  <c:v>2.4207841905011407E-2</c:v>
                </c:pt>
                <c:pt idx="1640">
                  <c:v>2.3399780133911346E-2</c:v>
                </c:pt>
                <c:pt idx="1641">
                  <c:v>2.261642984245818E-2</c:v>
                </c:pt>
                <c:pt idx="1642">
                  <c:v>2.1857117808777332E-2</c:v>
                </c:pt>
                <c:pt idx="1643">
                  <c:v>2.1121186290804495E-2</c:v>
                </c:pt>
                <c:pt idx="1644">
                  <c:v>2.0407992765228554E-2</c:v>
                </c:pt>
                <c:pt idx="1645">
                  <c:v>1.9716909667731358E-2</c:v>
                </c:pt>
                <c:pt idx="1646">
                  <c:v>1.9047324134630936E-2</c:v>
                </c:pt>
                <c:pt idx="1647">
                  <c:v>1.8398637746038945E-2</c:v>
                </c:pt>
                <c:pt idx="1648">
                  <c:v>1.7770266270629317E-2</c:v>
                </c:pt>
                <c:pt idx="1649">
                  <c:v>1.7161639412111941E-2</c:v>
                </c:pt>
                <c:pt idx="1650">
                  <c:v>1.6572200557507411E-2</c:v>
                </c:pt>
                <c:pt idx="1651">
                  <c:v>1.6001406527307447E-2</c:v>
                </c:pt>
                <c:pt idx="1652">
                  <c:v>1.5448727327601337E-2</c:v>
                </c:pt>
                <c:pt idx="1653">
                  <c:v>1.4913645904251852E-2</c:v>
                </c:pt>
                <c:pt idx="1654">
                  <c:v>1.4395657899191302E-2</c:v>
                </c:pt>
                <c:pt idx="1655">
                  <c:v>1.3894271408910183E-2</c:v>
                </c:pt>
                <c:pt idx="1656">
                  <c:v>1.3409006745202382E-2</c:v>
                </c:pt>
                <c:pt idx="1657">
                  <c:v>1.2939396198233095E-2</c:v>
                </c:pt>
                <c:pt idx="1658">
                  <c:v>1.2484983801985121E-2</c:v>
                </c:pt>
                <c:pt idx="1659">
                  <c:v>1.2045325102141218E-2</c:v>
                </c:pt>
                <c:pt idx="1660">
                  <c:v>1.1619986926450788E-2</c:v>
                </c:pt>
                <c:pt idx="1661">
                  <c:v>1.120854715763263E-2</c:v>
                </c:pt>
                <c:pt idx="1662">
                  <c:v>1.0810594508856622E-2</c:v>
                </c:pt>
                <c:pt idx="1663">
                  <c:v>1.0425728301843934E-2</c:v>
                </c:pt>
                <c:pt idx="1664">
                  <c:v>1.005355824762697E-2</c:v>
                </c:pt>
                <c:pt idx="1665">
                  <c:v>9.6937042300023167E-3</c:v>
                </c:pt>
                <c:pt idx="1666">
                  <c:v>9.3457960917067984E-3</c:v>
                </c:pt>
                <c:pt idx="1667">
                  <c:v>9.0094734233485008E-3</c:v>
                </c:pt>
                <c:pt idx="1668">
                  <c:v>8.6843853551168988E-3</c:v>
                </c:pt>
                <c:pt idx="1669">
                  <c:v>8.3701903512937801E-3</c:v>
                </c:pt>
                <c:pt idx="1670">
                  <c:v>8.0665560075881288E-3</c:v>
                </c:pt>
                <c:pt idx="1671">
                  <c:v>7.7731588513099605E-3</c:v>
                </c:pt>
                <c:pt idx="1672">
                  <c:v>7.489684144399893E-3</c:v>
                </c:pt>
                <c:pt idx="1673">
                  <c:v>7.2158256893247253E-3</c:v>
                </c:pt>
                <c:pt idx="1674">
                  <c:v>6.9512856378517434E-3</c:v>
                </c:pt>
                <c:pt idx="1675">
                  <c:v>6.6957743027072211E-3</c:v>
                </c:pt>
                <c:pt idx="1676">
                  <c:v>6.4490099721261507E-3</c:v>
                </c:pt>
                <c:pt idx="1677">
                  <c:v>6.210718727294685E-3</c:v>
                </c:pt>
                <c:pt idx="1678">
                  <c:v>5.9806342626882759E-3</c:v>
                </c:pt>
                <c:pt idx="1679">
                  <c:v>5.7584977093038678E-3</c:v>
                </c:pt>
                <c:pt idx="1680">
                  <c:v>5.5440574607822837E-3</c:v>
                </c:pt>
                <c:pt idx="1681">
                  <c:v>5.3370690024178817E-3</c:v>
                </c:pt>
                <c:pt idx="1682">
                  <c:v>5.1372947430480985E-3</c:v>
                </c:pt>
                <c:pt idx="1683">
                  <c:v>4.944503849813691E-3</c:v>
                </c:pt>
                <c:pt idx="1684">
                  <c:v>4.7584720857814988E-3</c:v>
                </c:pt>
                <c:pt idx="1685">
                  <c:v>4.5789816504172845E-3</c:v>
                </c:pt>
                <c:pt idx="1686">
                  <c:v>4.405821022894882E-3</c:v>
                </c:pt>
                <c:pt idx="1687">
                  <c:v>4.2387848082287493E-3</c:v>
                </c:pt>
                <c:pt idx="1688">
                  <c:v>4.0776735862126726E-3</c:v>
                </c:pt>
                <c:pt idx="1689">
                  <c:v>3.9222937631483443E-3</c:v>
                </c:pt>
                <c:pt idx="1690">
                  <c:v>3.7724574263441326E-3</c:v>
                </c:pt>
                <c:pt idx="1691">
                  <c:v>3.6279822013658499E-3</c:v>
                </c:pt>
                <c:pt idx="1692">
                  <c:v>3.4886911120174308E-3</c:v>
                </c:pt>
                <c:pt idx="1693">
                  <c:v>3.354412443030523E-3</c:v>
                </c:pt>
                <c:pt idx="1694">
                  <c:v>3.2249796054390706E-3</c:v>
                </c:pt>
                <c:pt idx="1695">
                  <c:v>3.1002310046160083E-3</c:v>
                </c:pt>
                <c:pt idx="1696">
                  <c:v>2.9800099109468527E-3</c:v>
                </c:pt>
                <c:pt idx="1697">
                  <c:v>2.8641643331139984E-3</c:v>
                </c:pt>
                <c:pt idx="1698">
                  <c:v>2.7525468939662268E-3</c:v>
                </c:pt>
                <c:pt idx="1699">
                  <c:v>2.6450147089457096E-3</c:v>
                </c:pt>
                <c:pt idx="1700">
                  <c:v>2.54142926704423E-3</c:v>
                </c:pt>
                <c:pt idx="1701">
                  <c:v>2.4416563142608634E-3</c:v>
                </c:pt>
                <c:pt idx="1702">
                  <c:v>2.3455657395315792E-3</c:v>
                </c:pt>
                <c:pt idx="1703">
                  <c:v>2.2530314631005856E-3</c:v>
                </c:pt>
                <c:pt idx="1704">
                  <c:v>2.1639313273041157E-3</c:v>
                </c:pt>
                <c:pt idx="1705">
                  <c:v>2.0781469897353461E-3</c:v>
                </c:pt>
                <c:pt idx="1706">
                  <c:v>1.9955638187592315E-3</c:v>
                </c:pt>
                <c:pt idx="1707">
                  <c:v>1.9160707913463242E-3</c:v>
                </c:pt>
                <c:pt idx="1708">
                  <c:v>1.8395603931931346E-3</c:v>
                </c:pt>
                <c:pt idx="1709">
                  <c:v>1.7659285210974739E-3</c:v>
                </c:pt>
                <c:pt idx="1710">
                  <c:v>1.6950743875555699E-3</c:v>
                </c:pt>
                <c:pt idx="1711">
                  <c:v>1.6269004275492381E-3</c:v>
                </c:pt>
                <c:pt idx="1712">
                  <c:v>1.5613122074895009E-3</c:v>
                </c:pt>
                <c:pt idx="1713">
                  <c:v>1.4982183362842426E-3</c:v>
                </c:pt>
                <c:pt idx="1714">
                  <c:v>1.4375303784960689E-3</c:v>
                </c:pt>
                <c:pt idx="1715">
                  <c:v>1.3791627695579184E-3</c:v>
                </c:pt>
                <c:pt idx="1716">
                  <c:v>1.32303273301263E-3</c:v>
                </c:pt>
                <c:pt idx="1717">
                  <c:v>1.269060199743086E-3</c:v>
                </c:pt>
                <c:pt idx="1718">
                  <c:v>1.2171677291598786E-3</c:v>
                </c:pt>
                <c:pt idx="1719">
                  <c:v>1.1672804323130509E-3</c:v>
                </c:pt>
                <c:pt idx="1720">
                  <c:v>1.1193258968942869E-3</c:v>
                </c:pt>
                <c:pt idx="1721">
                  <c:v>1.0732341140968433E-3</c:v>
                </c:pt>
                <c:pt idx="1722">
                  <c:v>1.0289374072997314E-3</c:v>
                </c:pt>
                <c:pt idx="1723">
                  <c:v>9.863703625430406E-4</c:v>
                </c:pt>
                <c:pt idx="1724">
                  <c:v>9.4546976076181032E-4</c:v>
                </c:pt>
                <c:pt idx="1725">
                  <c:v>9.0617451174536433E-4</c:v>
                </c:pt>
                <c:pt idx="1726">
                  <c:v>8.6842558978982454E-4</c:v>
                </c:pt>
                <c:pt idx="1727">
                  <c:v>8.3216597101099009E-4</c:v>
                </c:pt>
                <c:pt idx="1728">
                  <c:v>7.9734057228588004E-4</c:v>
                </c:pt>
                <c:pt idx="1729">
                  <c:v>7.6389619179056457E-4</c:v>
                </c:pt>
                <c:pt idx="1730">
                  <c:v>7.3178145110286137E-4</c:v>
                </c:pt>
                <c:pt idx="1731">
                  <c:v>7.0094673883807528E-4</c:v>
                </c:pt>
                <c:pt idx="1732">
                  <c:v>6.7134415578695738E-4</c:v>
                </c:pt>
                <c:pt idx="1733">
                  <c:v>6.4292746152472594E-4</c:v>
                </c:pt>
                <c:pt idx="1734">
                  <c:v>6.1565202246047679E-4</c:v>
                </c:pt>
                <c:pt idx="1735">
                  <c:v>5.8947476129682895E-4</c:v>
                </c:pt>
                <c:pt idx="1736">
                  <c:v>5.6435410786974329E-4</c:v>
                </c:pt>
                <c:pt idx="1737">
                  <c:v>5.4024995133864385E-4</c:v>
                </c:pt>
                <c:pt idx="1738">
                  <c:v>5.1712359369778882E-4</c:v>
                </c:pt>
                <c:pt idx="1739">
                  <c:v>4.9493770457970218E-4</c:v>
                </c:pt>
                <c:pt idx="1740">
                  <c:v>4.7365627732197943E-4</c:v>
                </c:pt>
                <c:pt idx="1741">
                  <c:v>4.5324458626934514E-4</c:v>
                </c:pt>
                <c:pt idx="1742">
                  <c:v>4.3366914528286308E-4</c:v>
                </c:pt>
                <c:pt idx="1743">
                  <c:v>4.1489766742890328E-4</c:v>
                </c:pt>
                <c:pt idx="1744">
                  <c:v>3.9689902582048831E-4</c:v>
                </c:pt>
                <c:pt idx="1745">
                  <c:v>3.7964321558446172E-4</c:v>
                </c:pt>
                <c:pt idx="1746">
                  <c:v>3.6310131692788379E-4</c:v>
                </c:pt>
                <c:pt idx="1747">
                  <c:v>3.4724545927778663E-4</c:v>
                </c:pt>
                <c:pt idx="1748">
                  <c:v>3.3204878646850104E-4</c:v>
                </c:pt>
                <c:pt idx="1749">
                  <c:v>3.1748542295153057E-4</c:v>
                </c:pt>
                <c:pt idx="1750">
                  <c:v>3.0353044100302489E-4</c:v>
                </c:pt>
                <c:pt idx="1751">
                  <c:v>2.901598289044342E-4</c:v>
                </c:pt>
                <c:pt idx="1752">
                  <c:v>2.7735046007239836E-4</c:v>
                </c:pt>
                <c:pt idx="1753">
                  <c:v>2.6508006311424615E-4</c:v>
                </c:pt>
                <c:pt idx="1754">
                  <c:v>2.5332719278580416E-4</c:v>
                </c:pt>
                <c:pt idx="1755">
                  <c:v>2.4207120182886518E-4</c:v>
                </c:pt>
                <c:pt idx="1756">
                  <c:v>2.3129221366583079E-4</c:v>
                </c:pt>
                <c:pt idx="1757">
                  <c:v>2.209710959295248E-4</c:v>
                </c:pt>
                <c:pt idx="1758">
                  <c:v>2.1108943480667439E-4</c:v>
                </c:pt>
                <c:pt idx="1759">
                  <c:v>2.0162951017379995E-4</c:v>
                </c:pt>
                <c:pt idx="1760">
                  <c:v>1.9257427150480176E-4</c:v>
                </c:pt>
                <c:pt idx="1761">
                  <c:v>1.8390731452977999E-4</c:v>
                </c:pt>
                <c:pt idx="1762">
                  <c:v>1.7561285862520673E-4</c:v>
                </c:pt>
                <c:pt idx="1763">
                  <c:v>1.6767572491580709E-4</c:v>
                </c:pt>
                <c:pt idx="1764">
                  <c:v>1.6008131506894553E-4</c:v>
                </c:pt>
                <c:pt idx="1765">
                  <c:v>1.528155907627739E-4</c:v>
                </c:pt>
                <c:pt idx="1766">
                  <c:v>1.4586505380968104E-4</c:v>
                </c:pt>
                <c:pt idx="1767">
                  <c:v>1.3921672691704999E-4</c:v>
                </c:pt>
                <c:pt idx="1768">
                  <c:v>1.3285813506763527E-4</c:v>
                </c:pt>
                <c:pt idx="1769">
                  <c:v>1.2677728750234039E-4</c:v>
                </c:pt>
                <c:pt idx="1770">
                  <c:v>1.2096266028848907E-4</c:v>
                </c:pt>
                <c:pt idx="1771">
                  <c:v>1.1540317945702399E-4</c:v>
                </c:pt>
                <c:pt idx="1772">
                  <c:v>1.100882046925473E-4</c:v>
                </c:pt>
                <c:pt idx="1773">
                  <c:v>1.0500751356036073E-4</c:v>
                </c:pt>
                <c:pt idx="1774">
                  <c:v>1.0015128625506944E-4</c:v>
                </c:pt>
                <c:pt idx="1775">
                  <c:v>9.5510090855694047E-5</c:v>
                </c:pt>
                <c:pt idx="1776">
                  <c:v>9.1074869072540294E-5</c:v>
                </c:pt>
                <c:pt idx="1777">
                  <c:v>8.6836922471422755E-5</c:v>
                </c:pt>
                <c:pt idx="1778">
                  <c:v>8.2787899161227414E-5</c:v>
                </c:pt>
                <c:pt idx="1779">
                  <c:v>7.8919780931068449E-5</c:v>
                </c:pt>
                <c:pt idx="1780">
                  <c:v>7.5224870823666889E-5</c:v>
                </c:pt>
                <c:pt idx="1781">
                  <c:v>7.1695781131900682E-5</c:v>
                </c:pt>
                <c:pt idx="1782">
                  <c:v>6.8325421805758487E-5</c:v>
                </c:pt>
                <c:pt idx="1783">
                  <c:v>6.5106989257312429E-5</c:v>
                </c:pt>
                <c:pt idx="1784">
                  <c:v>6.2033955551570846E-5</c:v>
                </c:pt>
                <c:pt idx="1785">
                  <c:v>5.9100057971401225E-5</c:v>
                </c:pt>
                <c:pt idx="1786">
                  <c:v>5.629928894503232E-5</c:v>
                </c:pt>
                <c:pt idx="1787">
                  <c:v>5.3625886324915333E-5</c:v>
                </c:pt>
                <c:pt idx="1788">
                  <c:v>5.107432400700387E-5</c:v>
                </c:pt>
                <c:pt idx="1789">
                  <c:v>4.8639302879842991E-5</c:v>
                </c:pt>
                <c:pt idx="1790">
                  <c:v>4.6315742093087934E-5</c:v>
                </c:pt>
                <c:pt idx="1791">
                  <c:v>4.409877063536517E-5</c:v>
                </c:pt>
                <c:pt idx="1792">
                  <c:v>4.1983719211674571E-5</c:v>
                </c:pt>
                <c:pt idx="1793">
                  <c:v>3.9966112410769722E-5</c:v>
                </c:pt>
                <c:pt idx="1794">
                  <c:v>3.8041661153217166E-5</c:v>
                </c:pt>
                <c:pt idx="1795">
                  <c:v>3.6206255411109931E-5</c:v>
                </c:pt>
                <c:pt idx="1796">
                  <c:v>3.445595719062969E-5</c:v>
                </c:pt>
                <c:pt idx="1797">
                  <c:v>3.278699376891342E-5</c:v>
                </c:pt>
                <c:pt idx="1798">
                  <c:v>3.1195751176920601E-5</c:v>
                </c:pt>
                <c:pt idx="1799">
                  <c:v>2.9678767920208416E-5</c:v>
                </c:pt>
                <c:pt idx="1800">
                  <c:v>2.8232728929785896E-5</c:v>
                </c:pt>
                <c:pt idx="1801">
                  <c:v>2.6854459735409668E-5</c:v>
                </c:pt>
                <c:pt idx="1802">
                  <c:v>2.5540920853913785E-5</c:v>
                </c:pt>
                <c:pt idx="1803">
                  <c:v>2.4289202385389122E-5</c:v>
                </c:pt>
                <c:pt idx="1804">
                  <c:v>2.3096518810224898E-5</c:v>
                </c:pt>
                <c:pt idx="1805">
                  <c:v>2.1960203980224997E-5</c:v>
                </c:pt>
                <c:pt idx="1806">
                  <c:v>2.0877706297231909E-5</c:v>
                </c:pt>
                <c:pt idx="1807">
                  <c:v>1.9846584072864177E-5</c:v>
                </c:pt>
                <c:pt idx="1808">
                  <c:v>1.8864501063170855E-5</c:v>
                </c:pt>
                <c:pt idx="1809">
                  <c:v>1.7929222172199421E-5</c:v>
                </c:pt>
                <c:pt idx="1810">
                  <c:v>1.703860931864641E-5</c:v>
                </c:pt>
                <c:pt idx="1811">
                  <c:v>1.6190617459933216E-5</c:v>
                </c:pt>
                <c:pt idx="1812">
                  <c:v>1.5383290768238607E-5</c:v>
                </c:pt>
                <c:pt idx="1813">
                  <c:v>1.4614758953168132E-5</c:v>
                </c:pt>
                <c:pt idx="1814">
                  <c:v>1.3883233725916931E-5</c:v>
                </c:pt>
                <c:pt idx="1815">
                  <c:v>1.3187005399940851E-5</c:v>
                </c:pt>
                <c:pt idx="1816">
                  <c:v>1.2524439623298161E-5</c:v>
                </c:pt>
                <c:pt idx="1817">
                  <c:v>1.1893974237990057E-5</c:v>
                </c:pt>
                <c:pt idx="1818">
                  <c:v>1.1294116261763397E-5</c:v>
                </c:pt>
                <c:pt idx="1819">
                  <c:v>1.0723438987987373E-5</c:v>
                </c:pt>
                <c:pt idx="1820">
                  <c:v>1.0180579199359194E-5</c:v>
                </c:pt>
                <c:pt idx="1821">
                  <c:v>9.6642344913270017E-6</c:v>
                </c:pt>
                <c:pt idx="1822">
                  <c:v>9.1731607012470839E-6</c:v>
                </c:pt>
                <c:pt idx="1823">
                  <c:v>8.7061694394321939E-6</c:v>
                </c:pt>
                <c:pt idx="1824">
                  <c:v>8.2621257183627406E-6</c:v>
                </c:pt>
                <c:pt idx="1825">
                  <c:v>7.8399456764588896E-6</c:v>
                </c:pt>
                <c:pt idx="1826">
                  <c:v>7.4385943929325987E-6</c:v>
                </c:pt>
                <c:pt idx="1827">
                  <c:v>7.0570837903509126E-6</c:v>
                </c:pt>
                <c:pt idx="1828">
                  <c:v>6.6944706216523001E-6</c:v>
                </c:pt>
                <c:pt idx="1829">
                  <c:v>6.3498545384735143E-6</c:v>
                </c:pt>
                <c:pt idx="1830">
                  <c:v>6.0223762377423907E-6</c:v>
                </c:pt>
                <c:pt idx="1831">
                  <c:v>5.711215683599811E-6</c:v>
                </c:pt>
                <c:pt idx="1832">
                  <c:v>5.4155904018128404E-6</c:v>
                </c:pt>
                <c:pt idx="1833">
                  <c:v>5.1347538439348964E-6</c:v>
                </c:pt>
                <c:pt idx="1834">
                  <c:v>4.8679938185685362E-6</c:v>
                </c:pt>
                <c:pt idx="1835">
                  <c:v>4.6146309871720965E-6</c:v>
                </c:pt>
                <c:pt idx="1836">
                  <c:v>4.3740174219420137E-6</c:v>
                </c:pt>
                <c:pt idx="1837">
                  <c:v>4.1455352233897909E-6</c:v>
                </c:pt>
                <c:pt idx="1838">
                  <c:v>3.9285951953140972E-6</c:v>
                </c:pt>
                <c:pt idx="1839">
                  <c:v>3.7226355749479885E-6</c:v>
                </c:pt>
                <c:pt idx="1840">
                  <c:v>3.5271208161434465E-6</c:v>
                </c:pt>
                <c:pt idx="1841">
                  <c:v>3.3415404235269734E-6</c:v>
                </c:pt>
                <c:pt idx="1842">
                  <c:v>3.1654078356351476E-6</c:v>
                </c:pt>
                <c:pt idx="1843">
                  <c:v>2.9982593551108624E-6</c:v>
                </c:pt>
                <c:pt idx="1844">
                  <c:v>2.8396531241089546E-6</c:v>
                </c:pt>
                <c:pt idx="1845">
                  <c:v>2.6891681431254483E-6</c:v>
                </c:pt>
                <c:pt idx="1846">
                  <c:v>2.5464033315324269E-6</c:v>
                </c:pt>
                <c:pt idx="1847">
                  <c:v>2.4109766281595024E-6</c:v>
                </c:pt>
                <c:pt idx="1848">
                  <c:v>2.2825241303255468E-6</c:v>
                </c:pt>
                <c:pt idx="1849">
                  <c:v>2.1606992697824112E-6</c:v>
                </c:pt>
                <c:pt idx="1850">
                  <c:v>2.045172024087787E-6</c:v>
                </c:pt>
                <c:pt idx="1851">
                  <c:v>1.9356281619813573E-6</c:v>
                </c:pt>
                <c:pt idx="1852">
                  <c:v>1.8317685213892312E-6</c:v>
                </c:pt>
                <c:pt idx="1853">
                  <c:v>1.7333083187335584E-6</c:v>
                </c:pt>
                <c:pt idx="1854">
                  <c:v>1.6399764882743332E-6</c:v>
                </c:pt>
                <c:pt idx="1855">
                  <c:v>1.5515150502575021E-6</c:v>
                </c:pt>
                <c:pt idx="1856">
                  <c:v>1.4676785066892827E-6</c:v>
                </c:pt>
                <c:pt idx="1857">
                  <c:v>1.3882332636027668E-6</c:v>
                </c:pt>
                <c:pt idx="1858">
                  <c:v>1.3129570787244659E-6</c:v>
                </c:pt>
                <c:pt idx="1859">
                  <c:v>1.2416385334906129E-6</c:v>
                </c:pt>
                <c:pt idx="1860">
                  <c:v>1.1740765284037619E-6</c:v>
                </c:pt>
                <c:pt idx="1861">
                  <c:v>1.1100798007584415E-6</c:v>
                </c:pt>
                <c:pt idx="1862">
                  <c:v>1.0494664638018684E-6</c:v>
                </c:pt>
                <c:pt idx="1863">
                  <c:v>9.9206356643299686E-7</c:v>
                </c:pt>
                <c:pt idx="1864">
                  <c:v>9.3770667257677533E-7</c:v>
                </c:pt>
                <c:pt idx="1865">
                  <c:v>8.8623945940494842E-7</c:v>
                </c:pt>
                <c:pt idx="1866">
                  <c:v>8.3751333360713374E-7</c:v>
                </c:pt>
                <c:pt idx="1867">
                  <c:v>7.9138706494662077E-7</c:v>
                </c:pt>
                <c:pt idx="1868">
                  <c:v>7.4772643636653384E-7</c:v>
                </c:pt>
                <c:pt idx="1869">
                  <c:v>7.0640390994024185E-7</c:v>
                </c:pt>
                <c:pt idx="1870">
                  <c:v>6.6729830798817569E-7</c:v>
                </c:pt>
                <c:pt idx="1871">
                  <c:v>6.302945087106183E-7</c:v>
                </c:pt>
                <c:pt idx="1872">
                  <c:v>5.9528315571171576E-7</c:v>
                </c:pt>
                <c:pt idx="1873">
                  <c:v>5.6216038081489985E-7</c:v>
                </c:pt>
                <c:pt idx="1874">
                  <c:v>5.3082753959473478E-7</c:v>
                </c:pt>
                <c:pt idx="1875">
                  <c:v>5.011909590728337E-7</c:v>
                </c:pt>
                <c:pt idx="1876">
                  <c:v>4.7316169704811883E-7</c:v>
                </c:pt>
                <c:pt idx="1877">
                  <c:v>4.4665531255350352E-7</c:v>
                </c:pt>
                <c:pt idx="1878">
                  <c:v>4.2159164695158222E-7</c:v>
                </c:pt>
                <c:pt idx="1879">
                  <c:v>3.9789461520184566E-7</c:v>
                </c:pt>
                <c:pt idx="1880">
                  <c:v>3.754920068515955E-7</c:v>
                </c:pt>
                <c:pt idx="1881">
                  <c:v>3.543152963207331E-7</c:v>
                </c:pt>
                <c:pt idx="1882">
                  <c:v>3.3429946206874099E-7</c:v>
                </c:pt>
                <c:pt idx="1883">
                  <c:v>3.1538281424922388E-7</c:v>
                </c:pt>
                <c:pt idx="1884">
                  <c:v>2.9750683047366629E-7</c:v>
                </c:pt>
                <c:pt idx="1885">
                  <c:v>2.8061599932223227E-7</c:v>
                </c:pt>
                <c:pt idx="1886">
                  <c:v>2.646576712543486E-7</c:v>
                </c:pt>
                <c:pt idx="1887">
                  <c:v>2.4958191658652855E-7</c:v>
                </c:pt>
                <c:pt idx="1888">
                  <c:v>2.3534139021906805E-7</c:v>
                </c:pt>
                <c:pt idx="1889">
                  <c:v>2.2189120280663017E-7</c:v>
                </c:pt>
                <c:pt idx="1890">
                  <c:v>2.0918879808064512E-7</c:v>
                </c:pt>
                <c:pt idx="1891">
                  <c:v>1.9719383604416062E-7</c:v>
                </c:pt>
                <c:pt idx="1892">
                  <c:v>1.8586808177150083E-7</c:v>
                </c:pt>
                <c:pt idx="1893">
                  <c:v>1.7517529955666778E-7</c:v>
                </c:pt>
                <c:pt idx="1894">
                  <c:v>1.6508115216553188E-7</c:v>
                </c:pt>
                <c:pt idx="1895">
                  <c:v>1.5555310495735666E-7</c:v>
                </c:pt>
                <c:pt idx="1896">
                  <c:v>1.4656033465133284E-7</c:v>
                </c:pt>
                <c:pt idx="1897">
                  <c:v>1.3807364252372444E-7</c:v>
                </c:pt>
                <c:pt idx="1898">
                  <c:v>1.3006537183038829E-7</c:v>
                </c:pt>
                <c:pt idx="1899">
                  <c:v>1.2250932925853341E-7</c:v>
                </c:pt>
                <c:pt idx="1900">
                  <c:v>1.1538071022017015E-7</c:v>
                </c:pt>
                <c:pt idx="1901">
                  <c:v>1.0865602780790632E-7</c:v>
                </c:pt>
                <c:pt idx="1902">
                  <c:v>1.0231304524176302E-7</c:v>
                </c:pt>
                <c:pt idx="1903">
                  <c:v>9.6330711643197355E-8</c:v>
                </c:pt>
                <c:pt idx="1904">
                  <c:v>9.0689100979797028E-8</c:v>
                </c:pt>
                <c:pt idx="1905">
                  <c:v>8.5369354031154112E-8</c:v>
                </c:pt>
                <c:pt idx="1906">
                  <c:v>8.0353623233047234E-8</c:v>
                </c:pt>
                <c:pt idx="1907">
                  <c:v>7.5625020263457035E-8</c:v>
                </c:pt>
                <c:pt idx="1908">
                  <c:v>7.1167566240150033E-8</c:v>
                </c:pt>
                <c:pt idx="1909">
                  <c:v>6.6966144405361419E-8</c:v>
                </c:pt>
                <c:pt idx="1910">
                  <c:v>6.3006455178763403E-8</c:v>
                </c:pt>
                <c:pt idx="1911">
                  <c:v>5.927497346531677E-8</c:v>
                </c:pt>
                <c:pt idx="1912">
                  <c:v>5.575890810974151E-8</c:v>
                </c:pt>
                <c:pt idx="1913">
                  <c:v>5.2446163394252386E-8</c:v>
                </c:pt>
                <c:pt idx="1914">
                  <c:v>4.9325302481007528E-8</c:v>
                </c:pt>
                <c:pt idx="1915">
                  <c:v>4.6385512705158402E-8</c:v>
                </c:pt>
                <c:pt idx="1916">
                  <c:v>4.3616572628775852E-8</c:v>
                </c:pt>
                <c:pt idx="1917">
                  <c:v>4.1008820770039587E-8</c:v>
                </c:pt>
                <c:pt idx="1918">
                  <c:v>3.8553125926040168E-8</c:v>
                </c:pt>
                <c:pt idx="1919">
                  <c:v>3.6240859011348923E-8</c:v>
                </c:pt>
                <c:pt idx="1920">
                  <c:v>3.4063866338113513E-8</c:v>
                </c:pt>
                <c:pt idx="1921">
                  <c:v>3.2014444266900228E-8</c:v>
                </c:pt>
                <c:pt idx="1922">
                  <c:v>3.0085315160835158E-8</c:v>
                </c:pt>
                <c:pt idx="1923">
                  <c:v>2.8269604578742445E-8</c:v>
                </c:pt>
                <c:pt idx="1924">
                  <c:v>2.6560819645995141E-8</c:v>
                </c:pt>
                <c:pt idx="1925">
                  <c:v>2.4952828544716952E-8</c:v>
                </c:pt>
                <c:pt idx="1926">
                  <c:v>2.3439841067698618E-8</c:v>
                </c:pt>
                <c:pt idx="1927">
                  <c:v>2.2016390183043898E-8</c:v>
                </c:pt>
                <c:pt idx="1928">
                  <c:v>2.0677314559089716E-8</c:v>
                </c:pt>
                <c:pt idx="1929">
                  <c:v>1.9417742001536398E-8</c:v>
                </c:pt>
                <c:pt idx="1930">
                  <c:v>1.8233073757018973E-8</c:v>
                </c:pt>
                <c:pt idx="1931">
                  <c:v>1.711896963956476E-8</c:v>
                </c:pt>
                <c:pt idx="1932">
                  <c:v>1.6071333938449536E-8</c:v>
                </c:pt>
                <c:pt idx="1933">
                  <c:v>1.5086302067982428E-8</c:v>
                </c:pt>
                <c:pt idx="1934">
                  <c:v>1.4160227921647347E-8</c:v>
                </c:pt>
                <c:pt idx="1935">
                  <c:v>1.3289671894847695E-8</c:v>
                </c:pt>
                <c:pt idx="1936">
                  <c:v>1.2471389542245201E-8</c:v>
                </c:pt>
                <c:pt idx="1937">
                  <c:v>1.1702320837330877E-8</c:v>
                </c:pt>
                <c:pt idx="1938">
                  <c:v>1.0979580003446741E-8</c:v>
                </c:pt>
                <c:pt idx="1939">
                  <c:v>1.0300445886989251E-8</c:v>
                </c:pt>
                <c:pt idx="1940">
                  <c:v>9.6623528449563174E-9</c:v>
                </c:pt>
                <c:pt idx="1941">
                  <c:v>9.0628821203642638E-9</c:v>
                </c:pt>
                <c:pt idx="1942">
                  <c:v>8.499753680380137E-9</c:v>
                </c:pt>
                <c:pt idx="1943">
                  <c:v>7.9708184932441867E-9</c:v>
                </c:pt>
                <c:pt idx="1944">
                  <c:v>7.4740512212486812E-9</c:v>
                </c:pt>
                <c:pt idx="1945">
                  <c:v>7.0075433081709875E-9</c:v>
                </c:pt>
                <c:pt idx="1946">
                  <c:v>6.5694964406317066E-9</c:v>
                </c:pt>
                <c:pt idx="1947">
                  <c:v>6.1582163638702802E-9</c:v>
                </c:pt>
                <c:pt idx="1948">
                  <c:v>5.7721070334162618E-9</c:v>
                </c:pt>
                <c:pt idx="1949">
                  <c:v>5.4096650850531996E-9</c:v>
                </c:pt>
                <c:pt idx="1950">
                  <c:v>5.0694746063657616E-9</c:v>
                </c:pt>
                <c:pt idx="1951">
                  <c:v>4.7502021939958105E-9</c:v>
                </c:pt>
                <c:pt idx="1952">
                  <c:v>4.4505922815435677E-9</c:v>
                </c:pt>
                <c:pt idx="1953">
                  <c:v>4.1694627238055064E-9</c:v>
                </c:pt>
                <c:pt idx="1954">
                  <c:v>3.9057006237727018E-9</c:v>
                </c:pt>
                <c:pt idx="1955">
                  <c:v>3.6582583895007698E-9</c:v>
                </c:pt>
                <c:pt idx="1956">
                  <c:v>3.4261500086235996E-9</c:v>
                </c:pt>
                <c:pt idx="1957">
                  <c:v>3.2084475289061967E-9</c:v>
                </c:pt>
                <c:pt idx="1958">
                  <c:v>3.0042777338268952E-9</c:v>
                </c:pt>
                <c:pt idx="1959">
                  <c:v>2.8128190027471755E-9</c:v>
                </c:pt>
                <c:pt idx="1960">
                  <c:v>2.6332983457633483E-9</c:v>
                </c:pt>
                <c:pt idx="1961">
                  <c:v>2.4649886038456877E-9</c:v>
                </c:pt>
                <c:pt idx="1962">
                  <c:v>2.3072058053588373E-9</c:v>
                </c:pt>
                <c:pt idx="1963">
                  <c:v>2.1593066705176528E-9</c:v>
                </c:pt>
                <c:pt idx="1964">
                  <c:v>2.0206862557713686E-9</c:v>
                </c:pt>
                <c:pt idx="1965">
                  <c:v>1.8907757305289743E-9</c:v>
                </c:pt>
                <c:pt idx="1966">
                  <c:v>1.7690402790317983E-9</c:v>
                </c:pt>
                <c:pt idx="1967">
                  <c:v>1.6549771205587067E-9</c:v>
                </c:pt>
                <c:pt idx="1968">
                  <c:v>1.5481136415045274E-9</c:v>
                </c:pt>
                <c:pt idx="1969">
                  <c:v>1.4480056332147823E-9</c:v>
                </c:pt>
                <c:pt idx="1970">
                  <c:v>1.3542356297797855E-9</c:v>
                </c:pt>
                <c:pt idx="1971">
                  <c:v>1.2664113402993074E-9</c:v>
                </c:pt>
                <c:pt idx="1972">
                  <c:v>1.1841641704183188E-9</c:v>
                </c:pt>
                <c:pt idx="1973">
                  <c:v>1.1071478282118333E-9</c:v>
                </c:pt>
                <c:pt idx="1974">
                  <c:v>1.0350370097573214E-9</c:v>
                </c:pt>
                <c:pt idx="1975">
                  <c:v>9.6752615998231108E-10</c:v>
                </c:pt>
                <c:pt idx="1976">
                  <c:v>9.0432830461096726E-10</c:v>
                </c:pt>
                <c:pt idx="1977">
                  <c:v>8.4517394925650391E-10</c:v>
                </c:pt>
                <c:pt idx="1978">
                  <c:v>7.8981004191848864E-10</c:v>
                </c:pt>
                <c:pt idx="1979">
                  <c:v>7.3799899534601875E-10</c:v>
                </c:pt>
                <c:pt idx="1980">
                  <c:v>6.8951776591790235E-10</c:v>
                </c:pt>
                <c:pt idx="1981">
                  <c:v>6.4415698587186345E-10</c:v>
                </c:pt>
                <c:pt idx="1982">
                  <c:v>6.0172014588715327E-10</c:v>
                </c:pt>
                <c:pt idx="1983">
                  <c:v>5.6202282518649682E-10</c:v>
                </c:pt>
                <c:pt idx="1984">
                  <c:v>5.2489196647829666E-10</c:v>
                </c:pt>
                <c:pt idx="1985">
                  <c:v>4.9016519320527912E-10</c:v>
                </c:pt>
                <c:pt idx="1986">
                  <c:v>4.5769016670501426E-10</c:v>
                </c:pt>
                <c:pt idx="1987">
                  <c:v>4.2732398101804036E-10</c:v>
                </c:pt>
                <c:pt idx="1988">
                  <c:v>3.9893259320406957E-10</c:v>
                </c:pt>
                <c:pt idx="1989">
                  <c:v>3.7239028714403599E-10</c:v>
                </c:pt>
                <c:pt idx="1990">
                  <c:v>3.4757916891748525E-10</c:v>
                </c:pt>
                <c:pt idx="1991">
                  <c:v>3.2438869195000908E-10</c:v>
                </c:pt>
                <c:pt idx="1992">
                  <c:v>3.0271521022536539E-10</c:v>
                </c:pt>
                <c:pt idx="1993">
                  <c:v>2.8246155795166298E-10</c:v>
                </c:pt>
                <c:pt idx="1994">
                  <c:v>2.6353665416028547E-10</c:v>
                </c:pt>
                <c:pt idx="1995">
                  <c:v>2.4585513080091332E-10</c:v>
                </c:pt>
                <c:pt idx="1996">
                  <c:v>2.2933698297638785E-10</c:v>
                </c:pt>
                <c:pt idx="1997">
                  <c:v>2.1390724003678573E-10</c:v>
                </c:pt>
                <c:pt idx="1998">
                  <c:v>1.9949565632379999E-10</c:v>
                </c:pt>
                <c:pt idx="1999">
                  <c:v>1.8603642042465355E-10</c:v>
                </c:pt>
                <c:pt idx="2000">
                  <c:v>1.7346788185862933E-10</c:v>
                </c:pt>
                <c:pt idx="2001">
                  <c:v>1.6173229418028597E-10</c:v>
                </c:pt>
                <c:pt idx="2002">
                  <c:v>1.5077557354056963E-10</c:v>
                </c:pt>
                <c:pt idx="2003">
                  <c:v>1.4054707180159131E-10</c:v>
                </c:pt>
                <c:pt idx="2004">
                  <c:v>1.3099936335185801E-10</c:v>
                </c:pt>
                <c:pt idx="2005">
                  <c:v>1.2208804481745141E-10</c:v>
                </c:pt>
                <c:pt idx="2006">
                  <c:v>1.1377154691029087E-10</c:v>
                </c:pt>
                <c:pt idx="2007">
                  <c:v>1.0601095769812137E-10</c:v>
                </c:pt>
                <c:pt idx="2008">
                  <c:v>9.8769856621605854E-11</c:v>
                </c:pt>
                <c:pt idx="2009">
                  <c:v>9.2014158622618482E-11</c:v>
                </c:pt>
                <c:pt idx="2010">
                  <c:v>8.5711967784402449E-11</c:v>
                </c:pt>
                <c:pt idx="2011">
                  <c:v>7.983343991864992E-11</c:v>
                </c:pt>
                <c:pt idx="2012">
                  <c:v>7.4350653567159453E-11</c:v>
                </c:pt>
                <c:pt idx="2013">
                  <c:v>6.9237488916507054E-11</c:v>
                </c:pt>
                <c:pt idx="2014">
                  <c:v>6.4469514153161759E-11</c:v>
                </c:pt>
                <c:pt idx="2015">
                  <c:v>6.0023878813855462E-11</c:v>
                </c:pt>
                <c:pt idx="2016">
                  <c:v>5.587921371196962E-11</c:v>
                </c:pt>
                <c:pt idx="2017">
                  <c:v>5.2015537045009476E-11</c:v>
                </c:pt>
                <c:pt idx="2018">
                  <c:v>4.8414166311355447E-11</c:v>
                </c:pt>
                <c:pt idx="2019">
                  <c:v>4.5057635686138572E-11</c:v>
                </c:pt>
                <c:pt idx="2020">
                  <c:v>4.1929618526673357E-11</c:v>
                </c:pt>
                <c:pt idx="2021">
                  <c:v>3.9014854697142386E-11</c:v>
                </c:pt>
                <c:pt idx="2022">
                  <c:v>3.6299082420528251E-11</c:v>
                </c:pt>
                <c:pt idx="2023">
                  <c:v>3.376897438293516E-11</c:v>
                </c:pt>
                <c:pt idx="2024">
                  <c:v>3.1412077831722391E-11</c:v>
                </c:pt>
                <c:pt idx="2025">
                  <c:v>2.9216758424112858E-11</c:v>
                </c:pt>
                <c:pt idx="2026">
                  <c:v>2.7172147597370083E-11</c:v>
                </c:pt>
                <c:pt idx="2027">
                  <c:v>2.5268093245243818E-11</c:v>
                </c:pt>
                <c:pt idx="2028">
                  <c:v>2.3495113498161468E-11</c:v>
                </c:pt>
                <c:pt idx="2029">
                  <c:v>2.184435341671726E-11</c:v>
                </c:pt>
                <c:pt idx="2030">
                  <c:v>2.0307544419393753E-11</c:v>
                </c:pt>
                <c:pt idx="2031">
                  <c:v>1.8876966276143843E-11</c:v>
                </c:pt>
                <c:pt idx="2032">
                  <c:v>1.7545411509550186E-11</c:v>
                </c:pt>
                <c:pt idx="2033">
                  <c:v>1.6306152054798795E-11</c:v>
                </c:pt>
                <c:pt idx="2034">
                  <c:v>1.5152908038629974E-11</c:v>
                </c:pt>
                <c:pt idx="2035">
                  <c:v>1.4079818545873986E-11</c:v>
                </c:pt>
                <c:pt idx="2036">
                  <c:v>1.308141425009289E-11</c:v>
                </c:pt>
                <c:pt idx="2037">
                  <c:v>1.2152591792341427E-11</c:v>
                </c:pt>
                <c:pt idx="2038">
                  <c:v>1.1288589799065883E-11</c:v>
                </c:pt>
                <c:pt idx="2039">
                  <c:v>1.0484966436793717E-11</c:v>
                </c:pt>
                <c:pt idx="2040">
                  <c:v>9.7375784074749401E-12</c:v>
                </c:pt>
                <c:pt idx="2041">
                  <c:v>9.0425612942138705E-12</c:v>
                </c:pt>
                <c:pt idx="2042">
                  <c:v>8.3963111726222036E-12</c:v>
                </c:pt>
                <c:pt idx="2043">
                  <c:v>7.7954674082169624E-12</c:v>
                </c:pt>
                <c:pt idx="2044">
                  <c:v>7.236896565163808E-12</c:v>
                </c:pt>
                <c:pt idx="2045">
                  <c:v>6.7176773562478137E-12</c:v>
                </c:pt>
                <c:pt idx="2046">
                  <c:v>6.2350865682636647E-12</c:v>
                </c:pt>
                <c:pt idx="2047">
                  <c:v>5.7865859010795098E-12</c:v>
                </c:pt>
                <c:pt idx="2048">
                  <c:v>5.3698096624302425E-12</c:v>
                </c:pt>
                <c:pt idx="2049">
                  <c:v>4.9825532640825188E-12</c:v>
                </c:pt>
                <c:pt idx="2050">
                  <c:v>4.6227624683827661E-12</c:v>
                </c:pt>
                <c:pt idx="2051">
                  <c:v>4.2885233373584922E-12</c:v>
                </c:pt>
                <c:pt idx="2052">
                  <c:v>3.9780528395211355E-12</c:v>
                </c:pt>
                <c:pt idx="2053">
                  <c:v>3.6896900723060749E-12</c:v>
                </c:pt>
                <c:pt idx="2054">
                  <c:v>3.4218880607167874E-12</c:v>
                </c:pt>
                <c:pt idx="2055">
                  <c:v>3.1732060951972098E-12</c:v>
                </c:pt>
                <c:pt idx="2056">
                  <c:v>2.9423025740767206E-12</c:v>
                </c:pt>
                <c:pt idx="2057">
                  <c:v>2.7279283181009303E-12</c:v>
                </c:pt>
                <c:pt idx="2058">
                  <c:v>2.5289203266076537E-12</c:v>
                </c:pt>
                <c:pt idx="2059">
                  <c:v>2.3441959468185835E-12</c:v>
                </c:pt>
                <c:pt idx="2060">
                  <c:v>2.1727474295178837E-12</c:v>
                </c:pt>
                <c:pt idx="2061">
                  <c:v>2.0136368460779886E-12</c:v>
                </c:pt>
                <c:pt idx="2062">
                  <c:v>1.8659913433752718E-12</c:v>
                </c:pt>
                <c:pt idx="2063">
                  <c:v>1.7289987146253611E-12</c:v>
                </c:pt>
                <c:pt idx="2064">
                  <c:v>1.6019032655641294E-12</c:v>
                </c:pt>
                <c:pt idx="2065">
                  <c:v>1.4840019567069899E-12</c:v>
                </c:pt>
                <c:pt idx="2066">
                  <c:v>1.3746408036473357E-12</c:v>
                </c:pt>
                <c:pt idx="2067">
                  <c:v>1.273211518506938E-12</c:v>
                </c:pt>
                <c:pt idx="2068">
                  <c:v>1.1791483767293285E-12</c:v>
                </c:pt>
                <c:pt idx="2069">
                  <c:v>1.0919252944208914E-12</c:v>
                </c:pt>
                <c:pt idx="2070">
                  <c:v>1.01105310239192E-12</c:v>
                </c:pt>
                <c:pt idx="2071">
                  <c:v>9.3607700394175157E-13</c:v>
                </c:pt>
                <c:pt idx="2072">
                  <c:v>8.6657420426392725E-13</c:v>
                </c:pt>
                <c:pt idx="2073">
                  <c:v>8.0215170013074234E-13</c:v>
                </c:pt>
                <c:pt idx="2074">
                  <c:v>7.4244421924751201E-13</c:v>
                </c:pt>
                <c:pt idx="2075">
                  <c:v>6.8711229935478953E-13</c:v>
                </c:pt>
                <c:pt idx="2076">
                  <c:v>6.3584049779853557E-13</c:v>
                </c:pt>
                <c:pt idx="2077">
                  <c:v>5.88335722891043E-13</c:v>
                </c:pt>
                <c:pt idx="2078">
                  <c:v>5.4432567894995705E-13</c:v>
                </c:pt>
                <c:pt idx="2079">
                  <c:v>5.0355741743075482E-13</c:v>
                </c:pt>
                <c:pt idx="2080">
                  <c:v>4.65795987062706E-13</c:v>
                </c:pt>
                <c:pt idx="2081">
                  <c:v>4.3082317636237343E-13</c:v>
                </c:pt>
                <c:pt idx="2082">
                  <c:v>3.9843634233171006E-13</c:v>
                </c:pt>
                <c:pt idx="2083">
                  <c:v>3.6844731955413237E-13</c:v>
                </c:pt>
                <c:pt idx="2084">
                  <c:v>3.4068140428221656E-13</c:v>
                </c:pt>
                <c:pt idx="2085">
                  <c:v>3.1497640846599614E-13</c:v>
                </c:pt>
                <c:pt idx="2086">
                  <c:v>2.9118177900372748E-13</c:v>
                </c:pt>
                <c:pt idx="2087">
                  <c:v>2.6915777780863458E-13</c:v>
                </c:pt>
                <c:pt idx="2088">
                  <c:v>2.4877471857618464E-13</c:v>
                </c:pt>
                <c:pt idx="2089">
                  <c:v>2.2991225640905765E-13</c:v>
                </c:pt>
                <c:pt idx="2090">
                  <c:v>2.1245872671199496E-13</c:v>
                </c:pt>
                <c:pt idx="2091">
                  <c:v>1.963105300067609E-13</c:v>
                </c:pt>
                <c:pt idx="2092">
                  <c:v>1.8137155954075548E-13</c:v>
                </c:pt>
                <c:pt idx="2093">
                  <c:v>1.6755266877087877E-13</c:v>
                </c:pt>
                <c:pt idx="2094">
                  <c:v>1.5477117599917822E-13</c:v>
                </c:pt>
                <c:pt idx="2095">
                  <c:v>1.4295040361902589E-13</c:v>
                </c:pt>
                <c:pt idx="2096">
                  <c:v>1.3201924960066838E-13</c:v>
                </c:pt>
                <c:pt idx="2097">
                  <c:v>1.2191178900400093E-13</c:v>
                </c:pt>
                <c:pt idx="2098">
                  <c:v>1.1256690345527093E-13</c:v>
                </c:pt>
                <c:pt idx="2099">
                  <c:v>1.0392793666305656E-13</c:v>
                </c:pt>
                <c:pt idx="2100">
                  <c:v>9.5942374178686431E-14</c:v>
                </c:pt>
              </c:numCache>
            </c:numRef>
          </c:yVal>
          <c:smooth val="0"/>
          <c:extLst>
            <c:ext xmlns:c16="http://schemas.microsoft.com/office/drawing/2014/chart" uri="{C3380CC4-5D6E-409C-BE32-E72D297353CC}">
              <c16:uniqueId val="{00000000-D291-3B4B-AFF5-494FE48C3F66}"/>
            </c:ext>
          </c:extLst>
        </c:ser>
        <c:ser>
          <c:idx val="1"/>
          <c:order val="1"/>
          <c:tx>
            <c:strRef>
              <c:f>'Cell Analysis'!$R$3</c:f>
              <c:strCache>
                <c:ptCount val="1"/>
              </c:strCache>
            </c:strRef>
          </c:tx>
          <c:spPr>
            <a:ln w="25400" cap="rnd">
              <a:noFill/>
              <a:round/>
            </a:ln>
            <a:effectLst/>
          </c:spPr>
          <c:marker>
            <c:symbol val="circle"/>
            <c:size val="5"/>
            <c:spPr>
              <a:solidFill>
                <a:schemeClr val="accent2"/>
              </a:solidFill>
              <a:ln w="9525">
                <a:solidFill>
                  <a:schemeClr val="accent2"/>
                </a:solidFill>
              </a:ln>
              <a:effectLst/>
            </c:spPr>
          </c:marker>
          <c:xVal>
            <c:numRef>
              <c:f>'Cell Analysis'!$Q$4:$Q$202</c:f>
              <c:numCache>
                <c:formatCode>0%</c:formatCode>
                <c:ptCount val="199"/>
                <c:pt idx="0">
                  <c:v>0.86829356081318876</c:v>
                </c:pt>
                <c:pt idx="1">
                  <c:v>0.86829356081318876</c:v>
                </c:pt>
                <c:pt idx="2">
                  <c:v>0.86829356081318876</c:v>
                </c:pt>
                <c:pt idx="3">
                  <c:v>0.86829356081318876</c:v>
                </c:pt>
                <c:pt idx="4">
                  <c:v>0.86829356081318876</c:v>
                </c:pt>
                <c:pt idx="5">
                  <c:v>0.86829356081318876</c:v>
                </c:pt>
                <c:pt idx="6">
                  <c:v>0.86829356081318876</c:v>
                </c:pt>
                <c:pt idx="7">
                  <c:v>0.86829356081318876</c:v>
                </c:pt>
                <c:pt idx="8">
                  <c:v>0.86829356081318876</c:v>
                </c:pt>
                <c:pt idx="9">
                  <c:v>0.86829356081318876</c:v>
                </c:pt>
                <c:pt idx="10">
                  <c:v>0.86829356081318876</c:v>
                </c:pt>
                <c:pt idx="11">
                  <c:v>0.86829356081318876</c:v>
                </c:pt>
                <c:pt idx="12">
                  <c:v>0.86829356081318876</c:v>
                </c:pt>
                <c:pt idx="13">
                  <c:v>0.86829356081318876</c:v>
                </c:pt>
                <c:pt idx="14">
                  <c:v>0.86829356081318876</c:v>
                </c:pt>
                <c:pt idx="15">
                  <c:v>0.86829356081318876</c:v>
                </c:pt>
                <c:pt idx="16">
                  <c:v>0.86829356081318876</c:v>
                </c:pt>
                <c:pt idx="17">
                  <c:v>0.86829356081318876</c:v>
                </c:pt>
                <c:pt idx="18">
                  <c:v>0.86829356081318876</c:v>
                </c:pt>
                <c:pt idx="19">
                  <c:v>0.86829356081318876</c:v>
                </c:pt>
                <c:pt idx="20">
                  <c:v>0.86829356081318876</c:v>
                </c:pt>
                <c:pt idx="21">
                  <c:v>0.86829356081318876</c:v>
                </c:pt>
                <c:pt idx="22">
                  <c:v>0.86829356081318876</c:v>
                </c:pt>
                <c:pt idx="23">
                  <c:v>0.86829356081318876</c:v>
                </c:pt>
                <c:pt idx="24">
                  <c:v>0.86829356081318876</c:v>
                </c:pt>
                <c:pt idx="25">
                  <c:v>0.86829356081318876</c:v>
                </c:pt>
                <c:pt idx="26">
                  <c:v>0.86829356081318876</c:v>
                </c:pt>
                <c:pt idx="27">
                  <c:v>0.86829356081318876</c:v>
                </c:pt>
                <c:pt idx="28">
                  <c:v>0.86829356081318876</c:v>
                </c:pt>
                <c:pt idx="29">
                  <c:v>0.86829356081318876</c:v>
                </c:pt>
                <c:pt idx="30">
                  <c:v>0.86829356081318876</c:v>
                </c:pt>
                <c:pt idx="31">
                  <c:v>0.86829356081318876</c:v>
                </c:pt>
                <c:pt idx="32">
                  <c:v>0.86829356081318876</c:v>
                </c:pt>
                <c:pt idx="33">
                  <c:v>0.86829356081318876</c:v>
                </c:pt>
                <c:pt idx="34">
                  <c:v>0.86829356081318876</c:v>
                </c:pt>
                <c:pt idx="35">
                  <c:v>0.86829356081318876</c:v>
                </c:pt>
                <c:pt idx="36">
                  <c:v>0.86829356081318876</c:v>
                </c:pt>
                <c:pt idx="37">
                  <c:v>0.86829356081318876</c:v>
                </c:pt>
                <c:pt idx="38">
                  <c:v>0.86829356081318876</c:v>
                </c:pt>
                <c:pt idx="39">
                  <c:v>0.86829356081318876</c:v>
                </c:pt>
                <c:pt idx="40">
                  <c:v>0.86829356081318876</c:v>
                </c:pt>
                <c:pt idx="41">
                  <c:v>0.86829356081318876</c:v>
                </c:pt>
                <c:pt idx="42">
                  <c:v>0.86829356081318876</c:v>
                </c:pt>
                <c:pt idx="43">
                  <c:v>0.86829356081318876</c:v>
                </c:pt>
                <c:pt idx="44">
                  <c:v>0.86829356081318876</c:v>
                </c:pt>
                <c:pt idx="45">
                  <c:v>0.86829356081318876</c:v>
                </c:pt>
                <c:pt idx="46">
                  <c:v>0.86829356081318876</c:v>
                </c:pt>
                <c:pt idx="47">
                  <c:v>0.86829356081318876</c:v>
                </c:pt>
                <c:pt idx="48">
                  <c:v>0.86829356081318876</c:v>
                </c:pt>
                <c:pt idx="49">
                  <c:v>0.86829356081318876</c:v>
                </c:pt>
                <c:pt idx="50">
                  <c:v>0.86829356081318876</c:v>
                </c:pt>
                <c:pt idx="51">
                  <c:v>0.86829356081318876</c:v>
                </c:pt>
                <c:pt idx="52">
                  <c:v>0.86829356081318876</c:v>
                </c:pt>
                <c:pt idx="53">
                  <c:v>0.86829356081318876</c:v>
                </c:pt>
                <c:pt idx="54">
                  <c:v>0.86829356081318876</c:v>
                </c:pt>
                <c:pt idx="55">
                  <c:v>0.86829356081318876</c:v>
                </c:pt>
                <c:pt idx="56">
                  <c:v>0.86829356081318876</c:v>
                </c:pt>
                <c:pt idx="57">
                  <c:v>0.86829356081318876</c:v>
                </c:pt>
                <c:pt idx="58">
                  <c:v>0.86829356081318876</c:v>
                </c:pt>
                <c:pt idx="59">
                  <c:v>0.86829356081318876</c:v>
                </c:pt>
                <c:pt idx="60">
                  <c:v>0.86829356081318876</c:v>
                </c:pt>
                <c:pt idx="61">
                  <c:v>0.86829356081318876</c:v>
                </c:pt>
                <c:pt idx="62">
                  <c:v>0.86829356081318876</c:v>
                </c:pt>
                <c:pt idx="63">
                  <c:v>0.86829356081318876</c:v>
                </c:pt>
                <c:pt idx="64">
                  <c:v>0.86829356081318876</c:v>
                </c:pt>
                <c:pt idx="65">
                  <c:v>0.86829356081318876</c:v>
                </c:pt>
                <c:pt idx="66">
                  <c:v>0.86829356081318876</c:v>
                </c:pt>
                <c:pt idx="67">
                  <c:v>0.86829356081318876</c:v>
                </c:pt>
                <c:pt idx="68">
                  <c:v>0.86829356081318876</c:v>
                </c:pt>
                <c:pt idx="69">
                  <c:v>0.86829356081318876</c:v>
                </c:pt>
                <c:pt idx="70">
                  <c:v>0.86829356081318876</c:v>
                </c:pt>
                <c:pt idx="71">
                  <c:v>0.86829356081318876</c:v>
                </c:pt>
                <c:pt idx="72">
                  <c:v>0.86829356081318876</c:v>
                </c:pt>
                <c:pt idx="73">
                  <c:v>0.86829356081318876</c:v>
                </c:pt>
                <c:pt idx="74">
                  <c:v>0.86829356081318876</c:v>
                </c:pt>
                <c:pt idx="75">
                  <c:v>0.86829356081318876</c:v>
                </c:pt>
                <c:pt idx="76">
                  <c:v>0.86829356081318876</c:v>
                </c:pt>
                <c:pt idx="77">
                  <c:v>0.86829356081318876</c:v>
                </c:pt>
                <c:pt idx="78">
                  <c:v>0.86829356081318876</c:v>
                </c:pt>
                <c:pt idx="79">
                  <c:v>0.86829356081318876</c:v>
                </c:pt>
                <c:pt idx="80">
                  <c:v>0.86829356081318876</c:v>
                </c:pt>
                <c:pt idx="81">
                  <c:v>0.86829356081318876</c:v>
                </c:pt>
                <c:pt idx="82">
                  <c:v>0.86829356081318876</c:v>
                </c:pt>
                <c:pt idx="83">
                  <c:v>0.86829356081318876</c:v>
                </c:pt>
                <c:pt idx="84">
                  <c:v>0.86829356081318876</c:v>
                </c:pt>
                <c:pt idx="85">
                  <c:v>0.86829356081318876</c:v>
                </c:pt>
                <c:pt idx="86">
                  <c:v>0.86829356081318876</c:v>
                </c:pt>
                <c:pt idx="87">
                  <c:v>0.86829356081318876</c:v>
                </c:pt>
                <c:pt idx="88">
                  <c:v>0.86829356081318876</c:v>
                </c:pt>
                <c:pt idx="89">
                  <c:v>0.86829356081318876</c:v>
                </c:pt>
                <c:pt idx="90">
                  <c:v>0.86829356081318876</c:v>
                </c:pt>
                <c:pt idx="91">
                  <c:v>0.86829356081318876</c:v>
                </c:pt>
                <c:pt idx="92">
                  <c:v>0.86829356081318876</c:v>
                </c:pt>
                <c:pt idx="93">
                  <c:v>0.86829356081318876</c:v>
                </c:pt>
                <c:pt idx="94">
                  <c:v>0.86829356081318876</c:v>
                </c:pt>
                <c:pt idx="95">
                  <c:v>0.86829356081318876</c:v>
                </c:pt>
                <c:pt idx="96">
                  <c:v>0.86829356081318876</c:v>
                </c:pt>
                <c:pt idx="97">
                  <c:v>0.86829356081318876</c:v>
                </c:pt>
                <c:pt idx="98">
                  <c:v>0.86829356081318876</c:v>
                </c:pt>
                <c:pt idx="99">
                  <c:v>0.86829356081318876</c:v>
                </c:pt>
                <c:pt idx="100">
                  <c:v>0.86829356081318876</c:v>
                </c:pt>
                <c:pt idx="101">
                  <c:v>0.86829356081318876</c:v>
                </c:pt>
                <c:pt idx="102">
                  <c:v>0.86829356081318876</c:v>
                </c:pt>
                <c:pt idx="103">
                  <c:v>0.86829356081318876</c:v>
                </c:pt>
                <c:pt idx="104">
                  <c:v>0.86829356081318876</c:v>
                </c:pt>
                <c:pt idx="105">
                  <c:v>0.86829356081318876</c:v>
                </c:pt>
                <c:pt idx="106">
                  <c:v>0.86829356081318876</c:v>
                </c:pt>
                <c:pt idx="107">
                  <c:v>0.86829356081318876</c:v>
                </c:pt>
                <c:pt idx="108">
                  <c:v>0.86829356081318876</c:v>
                </c:pt>
                <c:pt idx="109">
                  <c:v>0.86829356081318876</c:v>
                </c:pt>
                <c:pt idx="110">
                  <c:v>0.86829356081318876</c:v>
                </c:pt>
                <c:pt idx="111">
                  <c:v>0.86829356081318876</c:v>
                </c:pt>
                <c:pt idx="112">
                  <c:v>0.86829356081318876</c:v>
                </c:pt>
                <c:pt idx="113">
                  <c:v>0.86829356081318876</c:v>
                </c:pt>
                <c:pt idx="114">
                  <c:v>0.86829356081318876</c:v>
                </c:pt>
                <c:pt idx="115">
                  <c:v>0.86829356081318876</c:v>
                </c:pt>
                <c:pt idx="116">
                  <c:v>0.86829356081318876</c:v>
                </c:pt>
                <c:pt idx="117">
                  <c:v>0.86829356081318876</c:v>
                </c:pt>
                <c:pt idx="118">
                  <c:v>0.86829356081318876</c:v>
                </c:pt>
                <c:pt idx="119">
                  <c:v>0.86829356081318876</c:v>
                </c:pt>
                <c:pt idx="120">
                  <c:v>0.86829356081318876</c:v>
                </c:pt>
                <c:pt idx="121">
                  <c:v>0.86829356081318876</c:v>
                </c:pt>
                <c:pt idx="122">
                  <c:v>0.86829356081318876</c:v>
                </c:pt>
                <c:pt idx="123">
                  <c:v>0.86829356081318876</c:v>
                </c:pt>
                <c:pt idx="124">
                  <c:v>0.86829356081318876</c:v>
                </c:pt>
                <c:pt idx="125">
                  <c:v>0.86829356081318876</c:v>
                </c:pt>
                <c:pt idx="126">
                  <c:v>0.86829356081318876</c:v>
                </c:pt>
                <c:pt idx="127">
                  <c:v>0.86829356081318876</c:v>
                </c:pt>
                <c:pt idx="128">
                  <c:v>0.86829356081318876</c:v>
                </c:pt>
                <c:pt idx="129">
                  <c:v>0.86829356081318876</c:v>
                </c:pt>
                <c:pt idx="130">
                  <c:v>0.86829356081318876</c:v>
                </c:pt>
                <c:pt idx="131">
                  <c:v>0.86829356081318876</c:v>
                </c:pt>
                <c:pt idx="132">
                  <c:v>0.86829356081318876</c:v>
                </c:pt>
                <c:pt idx="133">
                  <c:v>0.86829356081318876</c:v>
                </c:pt>
                <c:pt idx="134">
                  <c:v>0.86829356081318876</c:v>
                </c:pt>
                <c:pt idx="135">
                  <c:v>0.86829356081318876</c:v>
                </c:pt>
                <c:pt idx="136">
                  <c:v>0.86829356081318876</c:v>
                </c:pt>
                <c:pt idx="137">
                  <c:v>0.86829356081318876</c:v>
                </c:pt>
                <c:pt idx="138">
                  <c:v>0.86829356081318876</c:v>
                </c:pt>
                <c:pt idx="139">
                  <c:v>0.86829356081318876</c:v>
                </c:pt>
                <c:pt idx="140">
                  <c:v>0.86829356081318876</c:v>
                </c:pt>
                <c:pt idx="141">
                  <c:v>0.86829356081318876</c:v>
                </c:pt>
                <c:pt idx="142">
                  <c:v>0.86829356081318876</c:v>
                </c:pt>
                <c:pt idx="143">
                  <c:v>0.86829356081318876</c:v>
                </c:pt>
                <c:pt idx="144">
                  <c:v>0.86829356081318876</c:v>
                </c:pt>
                <c:pt idx="145">
                  <c:v>0.86829356081318876</c:v>
                </c:pt>
                <c:pt idx="146">
                  <c:v>0.86829356081318876</c:v>
                </c:pt>
                <c:pt idx="147">
                  <c:v>0.86829356081318876</c:v>
                </c:pt>
                <c:pt idx="148">
                  <c:v>0.86829356081318876</c:v>
                </c:pt>
                <c:pt idx="149">
                  <c:v>0.86829356081318876</c:v>
                </c:pt>
                <c:pt idx="150">
                  <c:v>0.86829356081318876</c:v>
                </c:pt>
                <c:pt idx="151">
                  <c:v>0.86829356081318876</c:v>
                </c:pt>
                <c:pt idx="152">
                  <c:v>0.86829356081318876</c:v>
                </c:pt>
                <c:pt idx="153">
                  <c:v>0.86829356081318876</c:v>
                </c:pt>
                <c:pt idx="154">
                  <c:v>0.86829356081318876</c:v>
                </c:pt>
                <c:pt idx="155">
                  <c:v>0.86829356081318876</c:v>
                </c:pt>
                <c:pt idx="156">
                  <c:v>0.86829356081318876</c:v>
                </c:pt>
                <c:pt idx="157">
                  <c:v>0.86829356081318876</c:v>
                </c:pt>
                <c:pt idx="158">
                  <c:v>0.86829356081318876</c:v>
                </c:pt>
                <c:pt idx="159">
                  <c:v>0.86829356081318876</c:v>
                </c:pt>
                <c:pt idx="160">
                  <c:v>0.86829356081318876</c:v>
                </c:pt>
                <c:pt idx="161">
                  <c:v>0.86829356081318876</c:v>
                </c:pt>
                <c:pt idx="162">
                  <c:v>0.86829356081318876</c:v>
                </c:pt>
                <c:pt idx="163">
                  <c:v>0.86829356081318876</c:v>
                </c:pt>
                <c:pt idx="164">
                  <c:v>0.86829356081318876</c:v>
                </c:pt>
                <c:pt idx="165">
                  <c:v>0.86829356081318876</c:v>
                </c:pt>
                <c:pt idx="166">
                  <c:v>0.86829356081318876</c:v>
                </c:pt>
                <c:pt idx="167">
                  <c:v>0.86829356081318876</c:v>
                </c:pt>
                <c:pt idx="168">
                  <c:v>0.86829356081318876</c:v>
                </c:pt>
                <c:pt idx="169">
                  <c:v>0.86829356081318876</c:v>
                </c:pt>
                <c:pt idx="170">
                  <c:v>0.86829356081318876</c:v>
                </c:pt>
                <c:pt idx="171">
                  <c:v>0.86829356081318876</c:v>
                </c:pt>
                <c:pt idx="172">
                  <c:v>0.86829356081318876</c:v>
                </c:pt>
                <c:pt idx="173">
                  <c:v>0.86829356081318876</c:v>
                </c:pt>
                <c:pt idx="174">
                  <c:v>0.86829356081318876</c:v>
                </c:pt>
                <c:pt idx="175">
                  <c:v>0.86829356081318876</c:v>
                </c:pt>
                <c:pt idx="176">
                  <c:v>0.86829356081318876</c:v>
                </c:pt>
                <c:pt idx="177">
                  <c:v>0.86829356081318876</c:v>
                </c:pt>
                <c:pt idx="178">
                  <c:v>0.86829356081318876</c:v>
                </c:pt>
                <c:pt idx="179">
                  <c:v>0.86829356081318876</c:v>
                </c:pt>
                <c:pt idx="180">
                  <c:v>0.86829356081318876</c:v>
                </c:pt>
                <c:pt idx="181">
                  <c:v>0.86829356081318876</c:v>
                </c:pt>
                <c:pt idx="182">
                  <c:v>0.86829356081318876</c:v>
                </c:pt>
                <c:pt idx="183">
                  <c:v>0.86829356081318876</c:v>
                </c:pt>
                <c:pt idx="184">
                  <c:v>0.86829356081318876</c:v>
                </c:pt>
                <c:pt idx="185">
                  <c:v>0.86829356081318876</c:v>
                </c:pt>
                <c:pt idx="186">
                  <c:v>0.86829356081318876</c:v>
                </c:pt>
                <c:pt idx="187">
                  <c:v>0.86829356081318876</c:v>
                </c:pt>
                <c:pt idx="188">
                  <c:v>0.86829356081318876</c:v>
                </c:pt>
                <c:pt idx="189">
                  <c:v>0.86829356081318876</c:v>
                </c:pt>
                <c:pt idx="190">
                  <c:v>0.86829356081318876</c:v>
                </c:pt>
                <c:pt idx="191">
                  <c:v>0.86829356081318876</c:v>
                </c:pt>
                <c:pt idx="192">
                  <c:v>0.86829356081318876</c:v>
                </c:pt>
                <c:pt idx="193">
                  <c:v>0.86829356081318876</c:v>
                </c:pt>
                <c:pt idx="194">
                  <c:v>0.86829356081318876</c:v>
                </c:pt>
                <c:pt idx="195">
                  <c:v>0.86829356081318876</c:v>
                </c:pt>
                <c:pt idx="196">
                  <c:v>0.86829356081318876</c:v>
                </c:pt>
                <c:pt idx="197">
                  <c:v>0.86829356081318876</c:v>
                </c:pt>
                <c:pt idx="198">
                  <c:v>0.86829356081318876</c:v>
                </c:pt>
              </c:numCache>
            </c:numRef>
          </c:xVal>
          <c:yVal>
            <c:numRef>
              <c:f>'Cell Analysis'!$R$4:$R$202</c:f>
              <c:numCache>
                <c:formatCode>General</c:formatCode>
                <c:ptCount val="199"/>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pt idx="101">
                  <c:v>5.0499999999999901</c:v>
                </c:pt>
                <c:pt idx="102">
                  <c:v>5.0999999999999899</c:v>
                </c:pt>
                <c:pt idx="103">
                  <c:v>5.1499999999999897</c:v>
                </c:pt>
                <c:pt idx="104">
                  <c:v>5.1999999999999895</c:v>
                </c:pt>
                <c:pt idx="105">
                  <c:v>5.2499999999999893</c:v>
                </c:pt>
                <c:pt idx="106">
                  <c:v>5.2999999999999892</c:v>
                </c:pt>
                <c:pt idx="107">
                  <c:v>5.349999999999989</c:v>
                </c:pt>
                <c:pt idx="108">
                  <c:v>5.3999999999999888</c:v>
                </c:pt>
                <c:pt idx="109">
                  <c:v>5.4499999999999886</c:v>
                </c:pt>
                <c:pt idx="110">
                  <c:v>5.4999999999999885</c:v>
                </c:pt>
                <c:pt idx="111">
                  <c:v>5.5499999999999883</c:v>
                </c:pt>
                <c:pt idx="112">
                  <c:v>5.5999999999999881</c:v>
                </c:pt>
                <c:pt idx="113">
                  <c:v>5.6499999999999879</c:v>
                </c:pt>
                <c:pt idx="114">
                  <c:v>5.6999999999999877</c:v>
                </c:pt>
                <c:pt idx="115">
                  <c:v>5.7499999999999876</c:v>
                </c:pt>
                <c:pt idx="116">
                  <c:v>5.7999999999999874</c:v>
                </c:pt>
                <c:pt idx="117">
                  <c:v>5.8499999999999872</c:v>
                </c:pt>
                <c:pt idx="118">
                  <c:v>5.899999999999987</c:v>
                </c:pt>
                <c:pt idx="119">
                  <c:v>5.9499999999999869</c:v>
                </c:pt>
                <c:pt idx="120">
                  <c:v>5.9999999999999867</c:v>
                </c:pt>
                <c:pt idx="121">
                  <c:v>6.0499999999999865</c:v>
                </c:pt>
                <c:pt idx="122">
                  <c:v>6.0999999999999863</c:v>
                </c:pt>
                <c:pt idx="123">
                  <c:v>6.1499999999999861</c:v>
                </c:pt>
                <c:pt idx="124">
                  <c:v>6.199999999999986</c:v>
                </c:pt>
                <c:pt idx="125">
                  <c:v>6.2499999999999858</c:v>
                </c:pt>
                <c:pt idx="126">
                  <c:v>6.2999999999999856</c:v>
                </c:pt>
                <c:pt idx="127">
                  <c:v>6.3499999999999854</c:v>
                </c:pt>
                <c:pt idx="128">
                  <c:v>6.3999999999999853</c:v>
                </c:pt>
                <c:pt idx="129">
                  <c:v>6.4499999999999851</c:v>
                </c:pt>
                <c:pt idx="130">
                  <c:v>6.4999999999999849</c:v>
                </c:pt>
                <c:pt idx="131">
                  <c:v>6.5499999999999847</c:v>
                </c:pt>
                <c:pt idx="132">
                  <c:v>6.5999999999999845</c:v>
                </c:pt>
                <c:pt idx="133">
                  <c:v>6.6499999999999844</c:v>
                </c:pt>
                <c:pt idx="134">
                  <c:v>6.6999999999999842</c:v>
                </c:pt>
                <c:pt idx="135">
                  <c:v>6.749999999999984</c:v>
                </c:pt>
                <c:pt idx="136">
                  <c:v>6.7999999999999838</c:v>
                </c:pt>
                <c:pt idx="137">
                  <c:v>6.8499999999999837</c:v>
                </c:pt>
                <c:pt idx="138">
                  <c:v>6.8999999999999835</c:v>
                </c:pt>
                <c:pt idx="139">
                  <c:v>6.9499999999999833</c:v>
                </c:pt>
                <c:pt idx="140">
                  <c:v>6.9999999999999831</c:v>
                </c:pt>
                <c:pt idx="141">
                  <c:v>7.0499999999999829</c:v>
                </c:pt>
                <c:pt idx="142">
                  <c:v>7.0999999999999828</c:v>
                </c:pt>
                <c:pt idx="143">
                  <c:v>7.1499999999999826</c:v>
                </c:pt>
                <c:pt idx="144">
                  <c:v>7.1999999999999824</c:v>
                </c:pt>
                <c:pt idx="145">
                  <c:v>7.2499999999999822</c:v>
                </c:pt>
                <c:pt idx="146">
                  <c:v>7.2999999999999821</c:v>
                </c:pt>
                <c:pt idx="147">
                  <c:v>7.3499999999999819</c:v>
                </c:pt>
                <c:pt idx="148">
                  <c:v>7.3999999999999817</c:v>
                </c:pt>
                <c:pt idx="149">
                  <c:v>7.4499999999999815</c:v>
                </c:pt>
                <c:pt idx="150">
                  <c:v>7.4999999999999813</c:v>
                </c:pt>
                <c:pt idx="151">
                  <c:v>7.5499999999999812</c:v>
                </c:pt>
                <c:pt idx="152">
                  <c:v>7.599999999999981</c:v>
                </c:pt>
                <c:pt idx="153">
                  <c:v>7.6499999999999808</c:v>
                </c:pt>
                <c:pt idx="154">
                  <c:v>7.6999999999999806</c:v>
                </c:pt>
                <c:pt idx="155">
                  <c:v>7.7499999999999805</c:v>
                </c:pt>
                <c:pt idx="156">
                  <c:v>7.7999999999999803</c:v>
                </c:pt>
                <c:pt idx="157">
                  <c:v>7.8499999999999801</c:v>
                </c:pt>
                <c:pt idx="158">
                  <c:v>7.8999999999999799</c:v>
                </c:pt>
                <c:pt idx="159">
                  <c:v>7.9499999999999797</c:v>
                </c:pt>
                <c:pt idx="160">
                  <c:v>7.9999999999999796</c:v>
                </c:pt>
                <c:pt idx="161">
                  <c:v>8.0499999999999794</c:v>
                </c:pt>
                <c:pt idx="162">
                  <c:v>8.0999999999999801</c:v>
                </c:pt>
                <c:pt idx="163">
                  <c:v>8.1499999999999808</c:v>
                </c:pt>
                <c:pt idx="164">
                  <c:v>8.1999999999999815</c:v>
                </c:pt>
                <c:pt idx="165">
                  <c:v>8.2499999999999822</c:v>
                </c:pt>
                <c:pt idx="166">
                  <c:v>8.2999999999999829</c:v>
                </c:pt>
                <c:pt idx="167">
                  <c:v>8.3499999999999837</c:v>
                </c:pt>
                <c:pt idx="168">
                  <c:v>8.3999999999999844</c:v>
                </c:pt>
                <c:pt idx="169">
                  <c:v>8.4499999999999851</c:v>
                </c:pt>
                <c:pt idx="170">
                  <c:v>8.4999999999999858</c:v>
                </c:pt>
                <c:pt idx="171">
                  <c:v>8.5499999999999865</c:v>
                </c:pt>
                <c:pt idx="172">
                  <c:v>8.5999999999999872</c:v>
                </c:pt>
                <c:pt idx="173">
                  <c:v>8.6499999999999879</c:v>
                </c:pt>
                <c:pt idx="174">
                  <c:v>8.6999999999999886</c:v>
                </c:pt>
                <c:pt idx="175">
                  <c:v>8.7499999999999893</c:v>
                </c:pt>
                <c:pt idx="176">
                  <c:v>8.7999999999999901</c:v>
                </c:pt>
                <c:pt idx="177">
                  <c:v>8.8499999999999908</c:v>
                </c:pt>
                <c:pt idx="178">
                  <c:v>8.8999999999999915</c:v>
                </c:pt>
                <c:pt idx="179">
                  <c:v>8.9499999999999922</c:v>
                </c:pt>
                <c:pt idx="180">
                  <c:v>8.9999999999999929</c:v>
                </c:pt>
                <c:pt idx="181">
                  <c:v>9.0499999999999936</c:v>
                </c:pt>
                <c:pt idx="182">
                  <c:v>9.0999999999999943</c:v>
                </c:pt>
                <c:pt idx="183">
                  <c:v>9.149999999999995</c:v>
                </c:pt>
                <c:pt idx="184">
                  <c:v>9.1999999999999957</c:v>
                </c:pt>
                <c:pt idx="185">
                  <c:v>9.2499999999999964</c:v>
                </c:pt>
                <c:pt idx="186">
                  <c:v>9.2999999999999972</c:v>
                </c:pt>
                <c:pt idx="187">
                  <c:v>9.3499999999999979</c:v>
                </c:pt>
                <c:pt idx="188">
                  <c:v>9.3999999999999986</c:v>
                </c:pt>
                <c:pt idx="189">
                  <c:v>9.4499999999999993</c:v>
                </c:pt>
                <c:pt idx="190">
                  <c:v>9.5</c:v>
                </c:pt>
                <c:pt idx="191">
                  <c:v>9.5500000000000007</c:v>
                </c:pt>
                <c:pt idx="192">
                  <c:v>9.6000000000000014</c:v>
                </c:pt>
                <c:pt idx="193">
                  <c:v>9.6500000000000021</c:v>
                </c:pt>
                <c:pt idx="194">
                  <c:v>9.7000000000000028</c:v>
                </c:pt>
                <c:pt idx="195">
                  <c:v>9.7500000000000036</c:v>
                </c:pt>
                <c:pt idx="196">
                  <c:v>9.8000000000000043</c:v>
                </c:pt>
                <c:pt idx="197">
                  <c:v>9.850000000000005</c:v>
                </c:pt>
                <c:pt idx="198">
                  <c:v>9.9000000000000057</c:v>
                </c:pt>
              </c:numCache>
            </c:numRef>
          </c:yVal>
          <c:smooth val="0"/>
          <c:extLst>
            <c:ext xmlns:c16="http://schemas.microsoft.com/office/drawing/2014/chart" uri="{C3380CC4-5D6E-409C-BE32-E72D297353CC}">
              <c16:uniqueId val="{00000001-D291-3B4B-AFF5-494FE48C3F66}"/>
            </c:ext>
          </c:extLst>
        </c:ser>
        <c:ser>
          <c:idx val="2"/>
          <c:order val="2"/>
          <c:tx>
            <c:strRef>
              <c:f>'Cell Analysis'!$T$3</c:f>
              <c:strCache>
                <c:ptCount val="1"/>
              </c:strCache>
            </c:strRef>
          </c:tx>
          <c:spPr>
            <a:ln w="25400" cap="rnd">
              <a:noFill/>
              <a:round/>
            </a:ln>
            <a:effectLst/>
          </c:spPr>
          <c:marker>
            <c:symbol val="circle"/>
            <c:size val="5"/>
            <c:spPr>
              <a:solidFill>
                <a:schemeClr val="accent3"/>
              </a:solidFill>
              <a:ln w="9525">
                <a:solidFill>
                  <a:schemeClr val="accent3"/>
                </a:solidFill>
              </a:ln>
              <a:effectLst/>
            </c:spPr>
          </c:marker>
          <c:xVal>
            <c:numRef>
              <c:f>'Cell Analysis'!$S$4:$S$202</c:f>
              <c:numCache>
                <c:formatCode>0%</c:formatCode>
                <c:ptCount val="19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numCache>
            </c:numRef>
          </c:xVal>
          <c:yVal>
            <c:numRef>
              <c:f>'Cell Analysis'!$T$4:$T$202</c:f>
              <c:numCache>
                <c:formatCode>General</c:formatCode>
                <c:ptCount val="199"/>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pt idx="101">
                  <c:v>5.0499999999999901</c:v>
                </c:pt>
                <c:pt idx="102">
                  <c:v>5.0999999999999899</c:v>
                </c:pt>
                <c:pt idx="103">
                  <c:v>5.1499999999999897</c:v>
                </c:pt>
                <c:pt idx="104">
                  <c:v>5.1999999999999895</c:v>
                </c:pt>
                <c:pt idx="105">
                  <c:v>5.2499999999999893</c:v>
                </c:pt>
                <c:pt idx="106">
                  <c:v>5.2999999999999892</c:v>
                </c:pt>
                <c:pt idx="107">
                  <c:v>5.349999999999989</c:v>
                </c:pt>
                <c:pt idx="108">
                  <c:v>5.3999999999999888</c:v>
                </c:pt>
                <c:pt idx="109">
                  <c:v>5.4499999999999886</c:v>
                </c:pt>
                <c:pt idx="110">
                  <c:v>5.4999999999999885</c:v>
                </c:pt>
                <c:pt idx="111">
                  <c:v>5.5499999999999883</c:v>
                </c:pt>
                <c:pt idx="112">
                  <c:v>5.5999999999999881</c:v>
                </c:pt>
                <c:pt idx="113">
                  <c:v>5.6499999999999879</c:v>
                </c:pt>
                <c:pt idx="114">
                  <c:v>5.6999999999999877</c:v>
                </c:pt>
                <c:pt idx="115">
                  <c:v>5.7499999999999876</c:v>
                </c:pt>
                <c:pt idx="116">
                  <c:v>5.7999999999999874</c:v>
                </c:pt>
                <c:pt idx="117">
                  <c:v>5.8499999999999872</c:v>
                </c:pt>
                <c:pt idx="118">
                  <c:v>5.899999999999987</c:v>
                </c:pt>
                <c:pt idx="119">
                  <c:v>5.9499999999999869</c:v>
                </c:pt>
                <c:pt idx="120">
                  <c:v>5.9999999999999867</c:v>
                </c:pt>
                <c:pt idx="121">
                  <c:v>6.0499999999999865</c:v>
                </c:pt>
                <c:pt idx="122">
                  <c:v>6.0999999999999863</c:v>
                </c:pt>
                <c:pt idx="123">
                  <c:v>6.1499999999999861</c:v>
                </c:pt>
                <c:pt idx="124">
                  <c:v>6.199999999999986</c:v>
                </c:pt>
                <c:pt idx="125">
                  <c:v>6.2499999999999858</c:v>
                </c:pt>
                <c:pt idx="126">
                  <c:v>6.2999999999999856</c:v>
                </c:pt>
                <c:pt idx="127">
                  <c:v>6.3499999999999854</c:v>
                </c:pt>
                <c:pt idx="128">
                  <c:v>6.3999999999999853</c:v>
                </c:pt>
                <c:pt idx="129">
                  <c:v>6.4499999999999851</c:v>
                </c:pt>
                <c:pt idx="130">
                  <c:v>6.4999999999999849</c:v>
                </c:pt>
                <c:pt idx="131">
                  <c:v>6.5499999999999847</c:v>
                </c:pt>
                <c:pt idx="132">
                  <c:v>6.5999999999999845</c:v>
                </c:pt>
                <c:pt idx="133">
                  <c:v>6.6499999999999844</c:v>
                </c:pt>
                <c:pt idx="134">
                  <c:v>6.6999999999999842</c:v>
                </c:pt>
                <c:pt idx="135">
                  <c:v>6.749999999999984</c:v>
                </c:pt>
                <c:pt idx="136">
                  <c:v>6.7999999999999838</c:v>
                </c:pt>
                <c:pt idx="137">
                  <c:v>6.8499999999999837</c:v>
                </c:pt>
                <c:pt idx="138">
                  <c:v>6.8999999999999835</c:v>
                </c:pt>
                <c:pt idx="139">
                  <c:v>6.9499999999999833</c:v>
                </c:pt>
                <c:pt idx="140">
                  <c:v>6.9999999999999831</c:v>
                </c:pt>
                <c:pt idx="141">
                  <c:v>7.0499999999999829</c:v>
                </c:pt>
                <c:pt idx="142">
                  <c:v>7.0999999999999828</c:v>
                </c:pt>
                <c:pt idx="143">
                  <c:v>7.1499999999999826</c:v>
                </c:pt>
                <c:pt idx="144">
                  <c:v>7.1999999999999824</c:v>
                </c:pt>
                <c:pt idx="145">
                  <c:v>7.2499999999999822</c:v>
                </c:pt>
                <c:pt idx="146">
                  <c:v>7.2999999999999821</c:v>
                </c:pt>
                <c:pt idx="147">
                  <c:v>7.3499999999999819</c:v>
                </c:pt>
                <c:pt idx="148">
                  <c:v>7.3999999999999817</c:v>
                </c:pt>
                <c:pt idx="149">
                  <c:v>7.4499999999999815</c:v>
                </c:pt>
                <c:pt idx="150">
                  <c:v>7.4999999999999813</c:v>
                </c:pt>
                <c:pt idx="151">
                  <c:v>7.5499999999999812</c:v>
                </c:pt>
                <c:pt idx="152">
                  <c:v>7.599999999999981</c:v>
                </c:pt>
                <c:pt idx="153">
                  <c:v>7.6499999999999808</c:v>
                </c:pt>
                <c:pt idx="154">
                  <c:v>7.6999999999999806</c:v>
                </c:pt>
                <c:pt idx="155">
                  <c:v>7.7499999999999805</c:v>
                </c:pt>
                <c:pt idx="156">
                  <c:v>7.7999999999999803</c:v>
                </c:pt>
                <c:pt idx="157">
                  <c:v>7.8499999999999801</c:v>
                </c:pt>
                <c:pt idx="158">
                  <c:v>7.8999999999999799</c:v>
                </c:pt>
                <c:pt idx="159">
                  <c:v>7.9499999999999797</c:v>
                </c:pt>
                <c:pt idx="160">
                  <c:v>7.9999999999999796</c:v>
                </c:pt>
                <c:pt idx="161">
                  <c:v>8.0499999999999794</c:v>
                </c:pt>
                <c:pt idx="162">
                  <c:v>8.0999999999999801</c:v>
                </c:pt>
                <c:pt idx="163">
                  <c:v>8.1499999999999808</c:v>
                </c:pt>
                <c:pt idx="164">
                  <c:v>8.1999999999999815</c:v>
                </c:pt>
                <c:pt idx="165">
                  <c:v>8.2499999999999822</c:v>
                </c:pt>
                <c:pt idx="166">
                  <c:v>8.2999999999999829</c:v>
                </c:pt>
                <c:pt idx="167">
                  <c:v>8.3499999999999837</c:v>
                </c:pt>
                <c:pt idx="168">
                  <c:v>8.3999999999999844</c:v>
                </c:pt>
                <c:pt idx="169">
                  <c:v>8.4499999999999851</c:v>
                </c:pt>
                <c:pt idx="170">
                  <c:v>8.4999999999999858</c:v>
                </c:pt>
                <c:pt idx="171">
                  <c:v>8.5499999999999865</c:v>
                </c:pt>
                <c:pt idx="172">
                  <c:v>8.5999999999999872</c:v>
                </c:pt>
                <c:pt idx="173">
                  <c:v>8.6499999999999879</c:v>
                </c:pt>
                <c:pt idx="174">
                  <c:v>8.6999999999999886</c:v>
                </c:pt>
                <c:pt idx="175">
                  <c:v>8.7499999999999893</c:v>
                </c:pt>
                <c:pt idx="176">
                  <c:v>8.7999999999999901</c:v>
                </c:pt>
                <c:pt idx="177">
                  <c:v>8.8499999999999908</c:v>
                </c:pt>
                <c:pt idx="178">
                  <c:v>8.8999999999999915</c:v>
                </c:pt>
                <c:pt idx="179">
                  <c:v>8.9499999999999922</c:v>
                </c:pt>
                <c:pt idx="180">
                  <c:v>8.9999999999999929</c:v>
                </c:pt>
                <c:pt idx="181">
                  <c:v>9.0499999999999936</c:v>
                </c:pt>
                <c:pt idx="182">
                  <c:v>9.0999999999999943</c:v>
                </c:pt>
                <c:pt idx="183">
                  <c:v>9.149999999999995</c:v>
                </c:pt>
                <c:pt idx="184">
                  <c:v>9.1999999999999957</c:v>
                </c:pt>
                <c:pt idx="185">
                  <c:v>9.2499999999999964</c:v>
                </c:pt>
                <c:pt idx="186">
                  <c:v>9.2999999999999972</c:v>
                </c:pt>
                <c:pt idx="187">
                  <c:v>9.3499999999999979</c:v>
                </c:pt>
                <c:pt idx="188">
                  <c:v>9.3999999999999986</c:v>
                </c:pt>
                <c:pt idx="189">
                  <c:v>9.4499999999999993</c:v>
                </c:pt>
                <c:pt idx="190">
                  <c:v>9.5</c:v>
                </c:pt>
                <c:pt idx="191">
                  <c:v>9.5500000000000007</c:v>
                </c:pt>
                <c:pt idx="192">
                  <c:v>9.6000000000000014</c:v>
                </c:pt>
                <c:pt idx="193">
                  <c:v>9.6500000000000021</c:v>
                </c:pt>
                <c:pt idx="194">
                  <c:v>9.7000000000000028</c:v>
                </c:pt>
                <c:pt idx="195">
                  <c:v>9.7500000000000036</c:v>
                </c:pt>
                <c:pt idx="196">
                  <c:v>9.8000000000000043</c:v>
                </c:pt>
                <c:pt idx="197">
                  <c:v>9.850000000000005</c:v>
                </c:pt>
                <c:pt idx="198">
                  <c:v>9.9000000000000057</c:v>
                </c:pt>
              </c:numCache>
            </c:numRef>
          </c:yVal>
          <c:smooth val="0"/>
          <c:extLst>
            <c:ext xmlns:c16="http://schemas.microsoft.com/office/drawing/2014/chart" uri="{C3380CC4-5D6E-409C-BE32-E72D297353CC}">
              <c16:uniqueId val="{00000002-D291-3B4B-AFF5-494FE48C3F66}"/>
            </c:ext>
          </c:extLst>
        </c:ser>
        <c:ser>
          <c:idx val="3"/>
          <c:order val="3"/>
          <c:tx>
            <c:strRef>
              <c:f>'Cell Analysis'!$V$4</c:f>
              <c:strCache>
                <c:ptCount val="1"/>
                <c:pt idx="0">
                  <c:v>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'Cell Analysis'!$U$5:$U$202</c:f>
              <c:numCache>
                <c:formatCode>0%</c:formatCode>
                <c:ptCount val="198"/>
                <c:pt idx="0">
                  <c:v>0.81826709888276128</c:v>
                </c:pt>
                <c:pt idx="1">
                  <c:v>0.81826709888276128</c:v>
                </c:pt>
                <c:pt idx="2">
                  <c:v>0.81826709888276128</c:v>
                </c:pt>
                <c:pt idx="3">
                  <c:v>0.81826709888276128</c:v>
                </c:pt>
                <c:pt idx="4">
                  <c:v>0.81826709888276128</c:v>
                </c:pt>
                <c:pt idx="5">
                  <c:v>0.81826709888276128</c:v>
                </c:pt>
                <c:pt idx="6">
                  <c:v>0.81826709888276128</c:v>
                </c:pt>
                <c:pt idx="7">
                  <c:v>0.81826709888276128</c:v>
                </c:pt>
                <c:pt idx="8">
                  <c:v>0.81826709888276128</c:v>
                </c:pt>
                <c:pt idx="9">
                  <c:v>0.81826709888276128</c:v>
                </c:pt>
                <c:pt idx="10">
                  <c:v>0.81826709888276128</c:v>
                </c:pt>
                <c:pt idx="11">
                  <c:v>0.81826709888276128</c:v>
                </c:pt>
                <c:pt idx="12">
                  <c:v>0.81826709888276128</c:v>
                </c:pt>
                <c:pt idx="13">
                  <c:v>0.81826709888276128</c:v>
                </c:pt>
                <c:pt idx="14">
                  <c:v>0.81826709888276128</c:v>
                </c:pt>
                <c:pt idx="15">
                  <c:v>0.81826709888276128</c:v>
                </c:pt>
                <c:pt idx="16">
                  <c:v>0.81826709888276128</c:v>
                </c:pt>
                <c:pt idx="17">
                  <c:v>0.81826709888276128</c:v>
                </c:pt>
                <c:pt idx="18">
                  <c:v>0.81826709888276128</c:v>
                </c:pt>
                <c:pt idx="19">
                  <c:v>0.81826709888276128</c:v>
                </c:pt>
                <c:pt idx="20">
                  <c:v>0.81826709888276128</c:v>
                </c:pt>
                <c:pt idx="21">
                  <c:v>0.81826709888276128</c:v>
                </c:pt>
                <c:pt idx="22">
                  <c:v>0.81826709888276128</c:v>
                </c:pt>
                <c:pt idx="23">
                  <c:v>0.81826709888276128</c:v>
                </c:pt>
                <c:pt idx="24">
                  <c:v>0.81826709888276128</c:v>
                </c:pt>
                <c:pt idx="25">
                  <c:v>0.81826709888276128</c:v>
                </c:pt>
                <c:pt idx="26">
                  <c:v>0.81826709888276128</c:v>
                </c:pt>
                <c:pt idx="27">
                  <c:v>0.81826709888276128</c:v>
                </c:pt>
                <c:pt idx="28">
                  <c:v>0.81826709888276128</c:v>
                </c:pt>
                <c:pt idx="29">
                  <c:v>0.81826709888276128</c:v>
                </c:pt>
                <c:pt idx="30">
                  <c:v>0.81826709888276128</c:v>
                </c:pt>
                <c:pt idx="31">
                  <c:v>0.81826709888276128</c:v>
                </c:pt>
                <c:pt idx="32">
                  <c:v>0.81826709888276128</c:v>
                </c:pt>
                <c:pt idx="33">
                  <c:v>0.81826709888276128</c:v>
                </c:pt>
                <c:pt idx="34">
                  <c:v>0.81826709888276128</c:v>
                </c:pt>
                <c:pt idx="35">
                  <c:v>0.81826709888276128</c:v>
                </c:pt>
                <c:pt idx="36">
                  <c:v>0.81826709888276128</c:v>
                </c:pt>
                <c:pt idx="37">
                  <c:v>0.81826709888276128</c:v>
                </c:pt>
                <c:pt idx="38">
                  <c:v>0.81826709888276128</c:v>
                </c:pt>
                <c:pt idx="39">
                  <c:v>0.81826709888276128</c:v>
                </c:pt>
                <c:pt idx="40">
                  <c:v>0.81826709888276128</c:v>
                </c:pt>
                <c:pt idx="41">
                  <c:v>0.81826709888276128</c:v>
                </c:pt>
                <c:pt idx="42">
                  <c:v>0.81826709888276128</c:v>
                </c:pt>
                <c:pt idx="43">
                  <c:v>0.81826709888276128</c:v>
                </c:pt>
                <c:pt idx="44">
                  <c:v>0.81826709888276128</c:v>
                </c:pt>
                <c:pt idx="45">
                  <c:v>0.81826709888276128</c:v>
                </c:pt>
                <c:pt idx="46">
                  <c:v>0.81826709888276128</c:v>
                </c:pt>
                <c:pt idx="47">
                  <c:v>0.81826709888276128</c:v>
                </c:pt>
                <c:pt idx="48">
                  <c:v>0.81826709888276128</c:v>
                </c:pt>
                <c:pt idx="49">
                  <c:v>0.81826709888276128</c:v>
                </c:pt>
                <c:pt idx="50">
                  <c:v>0.81826709888276128</c:v>
                </c:pt>
                <c:pt idx="51">
                  <c:v>0.81826709888276128</c:v>
                </c:pt>
                <c:pt idx="52">
                  <c:v>0.81826709888276128</c:v>
                </c:pt>
                <c:pt idx="53">
                  <c:v>0.81826709888276128</c:v>
                </c:pt>
                <c:pt idx="54">
                  <c:v>0.81826709888276128</c:v>
                </c:pt>
                <c:pt idx="55">
                  <c:v>0.81826709888276128</c:v>
                </c:pt>
                <c:pt idx="56">
                  <c:v>0.81826709888276128</c:v>
                </c:pt>
                <c:pt idx="57">
                  <c:v>0.81826709888276128</c:v>
                </c:pt>
                <c:pt idx="58">
                  <c:v>0.81826709888276128</c:v>
                </c:pt>
                <c:pt idx="59">
                  <c:v>0.81826709888276128</c:v>
                </c:pt>
                <c:pt idx="60">
                  <c:v>0.81826709888276128</c:v>
                </c:pt>
                <c:pt idx="61">
                  <c:v>0.81826709888276128</c:v>
                </c:pt>
                <c:pt idx="62">
                  <c:v>0.81826709888276128</c:v>
                </c:pt>
                <c:pt idx="63">
                  <c:v>0.81826709888276128</c:v>
                </c:pt>
                <c:pt idx="64">
                  <c:v>0.81826709888276128</c:v>
                </c:pt>
                <c:pt idx="65">
                  <c:v>0.81826709888276128</c:v>
                </c:pt>
                <c:pt idx="66">
                  <c:v>0.81826709888276128</c:v>
                </c:pt>
                <c:pt idx="67">
                  <c:v>0.81826709888276128</c:v>
                </c:pt>
                <c:pt idx="68">
                  <c:v>0.81826709888276128</c:v>
                </c:pt>
                <c:pt idx="69">
                  <c:v>0.81826709888276128</c:v>
                </c:pt>
                <c:pt idx="70">
                  <c:v>0.81826709888276128</c:v>
                </c:pt>
                <c:pt idx="71">
                  <c:v>0.81826709888276128</c:v>
                </c:pt>
                <c:pt idx="72">
                  <c:v>0.81826709888276128</c:v>
                </c:pt>
                <c:pt idx="73">
                  <c:v>0.81826709888276128</c:v>
                </c:pt>
                <c:pt idx="74">
                  <c:v>0.81826709888276128</c:v>
                </c:pt>
                <c:pt idx="75">
                  <c:v>0.81826709888276128</c:v>
                </c:pt>
                <c:pt idx="76">
                  <c:v>0.81826709888276128</c:v>
                </c:pt>
                <c:pt idx="77">
                  <c:v>0.81826709888276128</c:v>
                </c:pt>
                <c:pt idx="78">
                  <c:v>0.81826709888276128</c:v>
                </c:pt>
                <c:pt idx="79">
                  <c:v>0.81826709888276128</c:v>
                </c:pt>
                <c:pt idx="80">
                  <c:v>0.81826709888276128</c:v>
                </c:pt>
                <c:pt idx="81">
                  <c:v>0.81826709888276128</c:v>
                </c:pt>
                <c:pt idx="82">
                  <c:v>0.81826709888276128</c:v>
                </c:pt>
                <c:pt idx="83">
                  <c:v>0.81826709888276128</c:v>
                </c:pt>
                <c:pt idx="84">
                  <c:v>0.81826709888276128</c:v>
                </c:pt>
                <c:pt idx="85">
                  <c:v>0.81826709888276128</c:v>
                </c:pt>
                <c:pt idx="86">
                  <c:v>0.81826709888276128</c:v>
                </c:pt>
                <c:pt idx="87">
                  <c:v>0.81826709888276128</c:v>
                </c:pt>
                <c:pt idx="88">
                  <c:v>0.81826709888276128</c:v>
                </c:pt>
                <c:pt idx="89">
                  <c:v>0.81826709888276128</c:v>
                </c:pt>
                <c:pt idx="90">
                  <c:v>0.81826709888276128</c:v>
                </c:pt>
                <c:pt idx="91">
                  <c:v>0.81826709888276128</c:v>
                </c:pt>
                <c:pt idx="92">
                  <c:v>0.81826709888276128</c:v>
                </c:pt>
                <c:pt idx="93">
                  <c:v>0.81826709888276128</c:v>
                </c:pt>
                <c:pt idx="94">
                  <c:v>0.81826709888276128</c:v>
                </c:pt>
                <c:pt idx="95">
                  <c:v>0.81826709888276128</c:v>
                </c:pt>
                <c:pt idx="96">
                  <c:v>0.81826709888276128</c:v>
                </c:pt>
                <c:pt idx="97">
                  <c:v>0.81826709888276128</c:v>
                </c:pt>
                <c:pt idx="98">
                  <c:v>0.81826709888276128</c:v>
                </c:pt>
                <c:pt idx="99">
                  <c:v>0.81826709888276128</c:v>
                </c:pt>
                <c:pt idx="100">
                  <c:v>0.81826709888276128</c:v>
                </c:pt>
                <c:pt idx="101">
                  <c:v>0.81826709888276128</c:v>
                </c:pt>
                <c:pt idx="102">
                  <c:v>0.81826709888276128</c:v>
                </c:pt>
                <c:pt idx="103">
                  <c:v>0.81826709888276128</c:v>
                </c:pt>
                <c:pt idx="104">
                  <c:v>0.81826709888276128</c:v>
                </c:pt>
                <c:pt idx="105">
                  <c:v>0.81826709888276128</c:v>
                </c:pt>
                <c:pt idx="106">
                  <c:v>0.81826709888276128</c:v>
                </c:pt>
                <c:pt idx="107">
                  <c:v>0.81826709888276128</c:v>
                </c:pt>
                <c:pt idx="108">
                  <c:v>0.81826709888276128</c:v>
                </c:pt>
                <c:pt idx="109">
                  <c:v>0.81826709888276128</c:v>
                </c:pt>
                <c:pt idx="110">
                  <c:v>0.81826709888276128</c:v>
                </c:pt>
                <c:pt idx="111">
                  <c:v>0.81826709888276128</c:v>
                </c:pt>
                <c:pt idx="112">
                  <c:v>0.81826709888276128</c:v>
                </c:pt>
                <c:pt idx="113">
                  <c:v>0.81826709888276128</c:v>
                </c:pt>
                <c:pt idx="114">
                  <c:v>0.81826709888276128</c:v>
                </c:pt>
                <c:pt idx="115">
                  <c:v>0.81826709888276128</c:v>
                </c:pt>
                <c:pt idx="116">
                  <c:v>0.81826709888276128</c:v>
                </c:pt>
                <c:pt idx="117">
                  <c:v>0.81826709888276128</c:v>
                </c:pt>
                <c:pt idx="118">
                  <c:v>0.81826709888276128</c:v>
                </c:pt>
                <c:pt idx="119">
                  <c:v>0.81826709888276128</c:v>
                </c:pt>
                <c:pt idx="120">
                  <c:v>0.81826709888276128</c:v>
                </c:pt>
                <c:pt idx="121">
                  <c:v>0.81826709888276128</c:v>
                </c:pt>
                <c:pt idx="122">
                  <c:v>0.81826709888276128</c:v>
                </c:pt>
                <c:pt idx="123">
                  <c:v>0.81826709888276128</c:v>
                </c:pt>
                <c:pt idx="124">
                  <c:v>0.81826709888276128</c:v>
                </c:pt>
                <c:pt idx="125">
                  <c:v>0.81826709888276128</c:v>
                </c:pt>
                <c:pt idx="126">
                  <c:v>0.81826709888276128</c:v>
                </c:pt>
                <c:pt idx="127">
                  <c:v>0.81826709888276128</c:v>
                </c:pt>
                <c:pt idx="128">
                  <c:v>0.81826709888276128</c:v>
                </c:pt>
                <c:pt idx="129">
                  <c:v>0.81826709888276128</c:v>
                </c:pt>
                <c:pt idx="130">
                  <c:v>0.81826709888276128</c:v>
                </c:pt>
                <c:pt idx="131">
                  <c:v>0.81826709888276128</c:v>
                </c:pt>
                <c:pt idx="132">
                  <c:v>0.81826709888276128</c:v>
                </c:pt>
                <c:pt idx="133">
                  <c:v>0.81826709888276128</c:v>
                </c:pt>
                <c:pt idx="134">
                  <c:v>0.81826709888276128</c:v>
                </c:pt>
                <c:pt idx="135">
                  <c:v>0.81826709888276128</c:v>
                </c:pt>
                <c:pt idx="136">
                  <c:v>0.81826709888276128</c:v>
                </c:pt>
                <c:pt idx="137">
                  <c:v>0.81826709888276128</c:v>
                </c:pt>
                <c:pt idx="138">
                  <c:v>0.81826709888276128</c:v>
                </c:pt>
                <c:pt idx="139">
                  <c:v>0.81826709888276128</c:v>
                </c:pt>
                <c:pt idx="140">
                  <c:v>0.81826709888276128</c:v>
                </c:pt>
                <c:pt idx="141">
                  <c:v>0.81826709888276128</c:v>
                </c:pt>
                <c:pt idx="142">
                  <c:v>0.81826709888276128</c:v>
                </c:pt>
                <c:pt idx="143">
                  <c:v>0.81826709888276128</c:v>
                </c:pt>
                <c:pt idx="144">
                  <c:v>0.81826709888276128</c:v>
                </c:pt>
                <c:pt idx="145">
                  <c:v>0.81826709888276128</c:v>
                </c:pt>
                <c:pt idx="146">
                  <c:v>0.81826709888276128</c:v>
                </c:pt>
                <c:pt idx="147">
                  <c:v>0.81826709888276128</c:v>
                </c:pt>
                <c:pt idx="148">
                  <c:v>0.81826709888276128</c:v>
                </c:pt>
                <c:pt idx="149">
                  <c:v>0.81826709888276128</c:v>
                </c:pt>
                <c:pt idx="150">
                  <c:v>0.81826709888276128</c:v>
                </c:pt>
                <c:pt idx="151">
                  <c:v>0.81826709888276128</c:v>
                </c:pt>
                <c:pt idx="152">
                  <c:v>0.81826709888276128</c:v>
                </c:pt>
                <c:pt idx="153">
                  <c:v>0.81826709888276128</c:v>
                </c:pt>
                <c:pt idx="154">
                  <c:v>0.81826709888276128</c:v>
                </c:pt>
                <c:pt idx="155">
                  <c:v>0.81826709888276128</c:v>
                </c:pt>
                <c:pt idx="156">
                  <c:v>0.81826709888276128</c:v>
                </c:pt>
                <c:pt idx="157">
                  <c:v>0.81826709888276128</c:v>
                </c:pt>
                <c:pt idx="158">
                  <c:v>0.81826709888276128</c:v>
                </c:pt>
                <c:pt idx="159">
                  <c:v>0.81826709888276128</c:v>
                </c:pt>
                <c:pt idx="160">
                  <c:v>0.81826709888276128</c:v>
                </c:pt>
                <c:pt idx="161">
                  <c:v>0.81826709888276128</c:v>
                </c:pt>
                <c:pt idx="162">
                  <c:v>0.81826709888276128</c:v>
                </c:pt>
                <c:pt idx="163">
                  <c:v>0.81826709888276128</c:v>
                </c:pt>
                <c:pt idx="164">
                  <c:v>0.81826709888276128</c:v>
                </c:pt>
                <c:pt idx="165">
                  <c:v>0.81826709888276128</c:v>
                </c:pt>
                <c:pt idx="166">
                  <c:v>0.81826709888276128</c:v>
                </c:pt>
                <c:pt idx="167">
                  <c:v>0.81826709888276128</c:v>
                </c:pt>
                <c:pt idx="168">
                  <c:v>0.81826709888276128</c:v>
                </c:pt>
                <c:pt idx="169">
                  <c:v>0.81826709888276128</c:v>
                </c:pt>
                <c:pt idx="170">
                  <c:v>0.81826709888276128</c:v>
                </c:pt>
                <c:pt idx="171">
                  <c:v>0.81826709888276128</c:v>
                </c:pt>
                <c:pt idx="172">
                  <c:v>0.81826709888276128</c:v>
                </c:pt>
                <c:pt idx="173">
                  <c:v>0.81826709888276128</c:v>
                </c:pt>
                <c:pt idx="174">
                  <c:v>0.81826709888276128</c:v>
                </c:pt>
                <c:pt idx="175">
                  <c:v>0.81826709888276128</c:v>
                </c:pt>
                <c:pt idx="176">
                  <c:v>0.81826709888276128</c:v>
                </c:pt>
                <c:pt idx="177">
                  <c:v>0.81826709888276128</c:v>
                </c:pt>
                <c:pt idx="178">
                  <c:v>0.81826709888276128</c:v>
                </c:pt>
                <c:pt idx="179">
                  <c:v>0.81826709888276128</c:v>
                </c:pt>
                <c:pt idx="180">
                  <c:v>0.81826709888276128</c:v>
                </c:pt>
                <c:pt idx="181">
                  <c:v>0.81826709888276128</c:v>
                </c:pt>
                <c:pt idx="182">
                  <c:v>0.81826709888276128</c:v>
                </c:pt>
                <c:pt idx="183">
                  <c:v>0.81826709888276128</c:v>
                </c:pt>
                <c:pt idx="184">
                  <c:v>0.81826709888276128</c:v>
                </c:pt>
                <c:pt idx="185">
                  <c:v>0.81826709888276128</c:v>
                </c:pt>
                <c:pt idx="186">
                  <c:v>0.81826709888276128</c:v>
                </c:pt>
                <c:pt idx="187">
                  <c:v>0.81826709888276128</c:v>
                </c:pt>
                <c:pt idx="188">
                  <c:v>0.81826709888276128</c:v>
                </c:pt>
                <c:pt idx="189">
                  <c:v>0.81826709888276128</c:v>
                </c:pt>
                <c:pt idx="190">
                  <c:v>0.81826709888276128</c:v>
                </c:pt>
                <c:pt idx="191">
                  <c:v>0.81826709888276128</c:v>
                </c:pt>
                <c:pt idx="192">
                  <c:v>0.81826709888276128</c:v>
                </c:pt>
                <c:pt idx="193">
                  <c:v>0.81826709888276128</c:v>
                </c:pt>
                <c:pt idx="194">
                  <c:v>0.81826709888276128</c:v>
                </c:pt>
                <c:pt idx="195">
                  <c:v>0.81826709888276128</c:v>
                </c:pt>
                <c:pt idx="196">
                  <c:v>0.81826709888276128</c:v>
                </c:pt>
                <c:pt idx="197">
                  <c:v>0.81826709888276128</c:v>
                </c:pt>
              </c:numCache>
            </c:numRef>
          </c:xVal>
          <c:yVal>
            <c:numRef>
              <c:f>'Cell Analysis'!$V$5:$V$202</c:f>
              <c:numCache>
                <c:formatCode>General</c:formatCode>
                <c:ptCount val="198"/>
                <c:pt idx="0">
                  <c:v>0.05</c:v>
                </c:pt>
                <c:pt idx="1">
                  <c:v>0.1</c:v>
                </c:pt>
                <c:pt idx="2">
                  <c:v>0.15000000000000002</c:v>
                </c:pt>
                <c:pt idx="3">
                  <c:v>0.2</c:v>
                </c:pt>
                <c:pt idx="4">
                  <c:v>0.25</c:v>
                </c:pt>
                <c:pt idx="5">
                  <c:v>0.3</c:v>
                </c:pt>
                <c:pt idx="6">
                  <c:v>0.35</c:v>
                </c:pt>
                <c:pt idx="7">
                  <c:v>0.39999999999999997</c:v>
                </c:pt>
                <c:pt idx="8">
                  <c:v>0.44999999999999996</c:v>
                </c:pt>
                <c:pt idx="9">
                  <c:v>0.49999999999999994</c:v>
                </c:pt>
                <c:pt idx="10">
                  <c:v>0.54999999999999993</c:v>
                </c:pt>
                <c:pt idx="11">
                  <c:v>0.6</c:v>
                </c:pt>
                <c:pt idx="12">
                  <c:v>0.65</c:v>
                </c:pt>
                <c:pt idx="13">
                  <c:v>0.70000000000000007</c:v>
                </c:pt>
                <c:pt idx="14">
                  <c:v>0.75000000000000011</c:v>
                </c:pt>
                <c:pt idx="15">
                  <c:v>0.80000000000000016</c:v>
                </c:pt>
                <c:pt idx="16">
                  <c:v>0.8500000000000002</c:v>
                </c:pt>
                <c:pt idx="17">
                  <c:v>0.90000000000000024</c:v>
                </c:pt>
                <c:pt idx="18">
                  <c:v>0.95000000000000029</c:v>
                </c:pt>
                <c:pt idx="19">
                  <c:v>1.0000000000000002</c:v>
                </c:pt>
                <c:pt idx="20">
                  <c:v>1.0500000000000003</c:v>
                </c:pt>
                <c:pt idx="21">
                  <c:v>1.1000000000000003</c:v>
                </c:pt>
                <c:pt idx="22">
                  <c:v>1.1500000000000004</c:v>
                </c:pt>
                <c:pt idx="23">
                  <c:v>1.2000000000000004</c:v>
                </c:pt>
                <c:pt idx="24">
                  <c:v>1.2500000000000004</c:v>
                </c:pt>
                <c:pt idx="25">
                  <c:v>1.3000000000000005</c:v>
                </c:pt>
                <c:pt idx="26">
                  <c:v>1.3500000000000005</c:v>
                </c:pt>
                <c:pt idx="27">
                  <c:v>1.4000000000000006</c:v>
                </c:pt>
                <c:pt idx="28">
                  <c:v>1.4500000000000006</c:v>
                </c:pt>
                <c:pt idx="29">
                  <c:v>1.5000000000000007</c:v>
                </c:pt>
                <c:pt idx="30">
                  <c:v>1.5500000000000007</c:v>
                </c:pt>
                <c:pt idx="31">
                  <c:v>1.6000000000000008</c:v>
                </c:pt>
                <c:pt idx="32">
                  <c:v>1.6500000000000008</c:v>
                </c:pt>
                <c:pt idx="33">
                  <c:v>1.7000000000000008</c:v>
                </c:pt>
                <c:pt idx="34">
                  <c:v>1.7500000000000009</c:v>
                </c:pt>
                <c:pt idx="35">
                  <c:v>1.8000000000000009</c:v>
                </c:pt>
                <c:pt idx="36">
                  <c:v>1.850000000000001</c:v>
                </c:pt>
                <c:pt idx="37">
                  <c:v>1.900000000000001</c:v>
                </c:pt>
                <c:pt idx="38">
                  <c:v>1.9500000000000011</c:v>
                </c:pt>
                <c:pt idx="39">
                  <c:v>2.0000000000000009</c:v>
                </c:pt>
                <c:pt idx="40">
                  <c:v>2.0500000000000007</c:v>
                </c:pt>
                <c:pt idx="41">
                  <c:v>2.1000000000000005</c:v>
                </c:pt>
                <c:pt idx="42">
                  <c:v>2.1500000000000004</c:v>
                </c:pt>
                <c:pt idx="43">
                  <c:v>2.2000000000000002</c:v>
                </c:pt>
                <c:pt idx="44">
                  <c:v>2.25</c:v>
                </c:pt>
                <c:pt idx="45">
                  <c:v>2.2999999999999998</c:v>
                </c:pt>
                <c:pt idx="46">
                  <c:v>2.3499999999999996</c:v>
                </c:pt>
                <c:pt idx="47">
                  <c:v>2.3999999999999995</c:v>
                </c:pt>
                <c:pt idx="48">
                  <c:v>2.4499999999999993</c:v>
                </c:pt>
                <c:pt idx="49">
                  <c:v>2.4999999999999991</c:v>
                </c:pt>
                <c:pt idx="50">
                  <c:v>2.5499999999999989</c:v>
                </c:pt>
                <c:pt idx="51">
                  <c:v>2.5999999999999988</c:v>
                </c:pt>
                <c:pt idx="52">
                  <c:v>2.6499999999999986</c:v>
                </c:pt>
                <c:pt idx="53">
                  <c:v>2.6999999999999984</c:v>
                </c:pt>
                <c:pt idx="54">
                  <c:v>2.7499999999999982</c:v>
                </c:pt>
                <c:pt idx="55">
                  <c:v>2.799999999999998</c:v>
                </c:pt>
                <c:pt idx="56">
                  <c:v>2.8499999999999979</c:v>
                </c:pt>
                <c:pt idx="57">
                  <c:v>2.8999999999999977</c:v>
                </c:pt>
                <c:pt idx="58">
                  <c:v>2.9499999999999975</c:v>
                </c:pt>
                <c:pt idx="59">
                  <c:v>2.9999999999999973</c:v>
                </c:pt>
                <c:pt idx="60">
                  <c:v>3.0499999999999972</c:v>
                </c:pt>
                <c:pt idx="61">
                  <c:v>3.099999999999997</c:v>
                </c:pt>
                <c:pt idx="62">
                  <c:v>3.1499999999999968</c:v>
                </c:pt>
                <c:pt idx="63">
                  <c:v>3.1999999999999966</c:v>
                </c:pt>
                <c:pt idx="64">
                  <c:v>3.2499999999999964</c:v>
                </c:pt>
                <c:pt idx="65">
                  <c:v>3.2999999999999963</c:v>
                </c:pt>
                <c:pt idx="66">
                  <c:v>3.3499999999999961</c:v>
                </c:pt>
                <c:pt idx="67">
                  <c:v>3.3999999999999959</c:v>
                </c:pt>
                <c:pt idx="68">
                  <c:v>3.4499999999999957</c:v>
                </c:pt>
                <c:pt idx="69">
                  <c:v>3.4999999999999956</c:v>
                </c:pt>
                <c:pt idx="70">
                  <c:v>3.5499999999999954</c:v>
                </c:pt>
                <c:pt idx="71">
                  <c:v>3.5999999999999952</c:v>
                </c:pt>
                <c:pt idx="72">
                  <c:v>3.649999999999995</c:v>
                </c:pt>
                <c:pt idx="73">
                  <c:v>3.6999999999999948</c:v>
                </c:pt>
                <c:pt idx="74">
                  <c:v>3.7499999999999947</c:v>
                </c:pt>
                <c:pt idx="75">
                  <c:v>3.7999999999999945</c:v>
                </c:pt>
                <c:pt idx="76">
                  <c:v>3.8499999999999943</c:v>
                </c:pt>
                <c:pt idx="77">
                  <c:v>3.8999999999999941</c:v>
                </c:pt>
                <c:pt idx="78">
                  <c:v>3.949999999999994</c:v>
                </c:pt>
                <c:pt idx="79">
                  <c:v>3.9999999999999938</c:v>
                </c:pt>
                <c:pt idx="80">
                  <c:v>4.0499999999999936</c:v>
                </c:pt>
                <c:pt idx="81">
                  <c:v>4.0999999999999934</c:v>
                </c:pt>
                <c:pt idx="82">
                  <c:v>4.1499999999999932</c:v>
                </c:pt>
                <c:pt idx="83">
                  <c:v>4.1999999999999931</c:v>
                </c:pt>
                <c:pt idx="84">
                  <c:v>4.2499999999999929</c:v>
                </c:pt>
                <c:pt idx="85">
                  <c:v>4.2999999999999927</c:v>
                </c:pt>
                <c:pt idx="86">
                  <c:v>4.3499999999999925</c:v>
                </c:pt>
                <c:pt idx="87">
                  <c:v>4.3999999999999924</c:v>
                </c:pt>
                <c:pt idx="88">
                  <c:v>4.4499999999999922</c:v>
                </c:pt>
                <c:pt idx="89">
                  <c:v>4.499999999999992</c:v>
                </c:pt>
                <c:pt idx="90">
                  <c:v>4.5499999999999918</c:v>
                </c:pt>
                <c:pt idx="91">
                  <c:v>4.5999999999999917</c:v>
                </c:pt>
                <c:pt idx="92">
                  <c:v>4.6499999999999915</c:v>
                </c:pt>
                <c:pt idx="93">
                  <c:v>4.6999999999999913</c:v>
                </c:pt>
                <c:pt idx="94">
                  <c:v>4.7499999999999911</c:v>
                </c:pt>
                <c:pt idx="95">
                  <c:v>4.7999999999999909</c:v>
                </c:pt>
                <c:pt idx="96">
                  <c:v>4.8499999999999908</c:v>
                </c:pt>
                <c:pt idx="97">
                  <c:v>4.8999999999999906</c:v>
                </c:pt>
                <c:pt idx="98">
                  <c:v>4.9499999999999904</c:v>
                </c:pt>
                <c:pt idx="99">
                  <c:v>4.9999999999999902</c:v>
                </c:pt>
                <c:pt idx="100">
                  <c:v>5.0499999999999901</c:v>
                </c:pt>
                <c:pt idx="101">
                  <c:v>5.0999999999999899</c:v>
                </c:pt>
                <c:pt idx="102">
                  <c:v>5.1499999999999897</c:v>
                </c:pt>
                <c:pt idx="103">
                  <c:v>5.1999999999999895</c:v>
                </c:pt>
                <c:pt idx="104">
                  <c:v>5.2499999999999893</c:v>
                </c:pt>
                <c:pt idx="105">
                  <c:v>5.2999999999999892</c:v>
                </c:pt>
                <c:pt idx="106">
                  <c:v>5.349999999999989</c:v>
                </c:pt>
                <c:pt idx="107">
                  <c:v>5.3999999999999888</c:v>
                </c:pt>
                <c:pt idx="108">
                  <c:v>5.4499999999999886</c:v>
                </c:pt>
                <c:pt idx="109">
                  <c:v>5.4999999999999885</c:v>
                </c:pt>
                <c:pt idx="110">
                  <c:v>5.5499999999999883</c:v>
                </c:pt>
                <c:pt idx="111">
                  <c:v>5.5999999999999881</c:v>
                </c:pt>
                <c:pt idx="112">
                  <c:v>5.6499999999999879</c:v>
                </c:pt>
                <c:pt idx="113">
                  <c:v>5.6999999999999877</c:v>
                </c:pt>
                <c:pt idx="114">
                  <c:v>5.7499999999999876</c:v>
                </c:pt>
                <c:pt idx="115">
                  <c:v>5.7999999999999874</c:v>
                </c:pt>
                <c:pt idx="116">
                  <c:v>5.8499999999999872</c:v>
                </c:pt>
                <c:pt idx="117">
                  <c:v>5.899999999999987</c:v>
                </c:pt>
                <c:pt idx="118">
                  <c:v>5.9499999999999869</c:v>
                </c:pt>
                <c:pt idx="119">
                  <c:v>5.9999999999999867</c:v>
                </c:pt>
                <c:pt idx="120">
                  <c:v>6.0499999999999865</c:v>
                </c:pt>
                <c:pt idx="121">
                  <c:v>6.0999999999999863</c:v>
                </c:pt>
                <c:pt idx="122">
                  <c:v>6.1499999999999861</c:v>
                </c:pt>
                <c:pt idx="123">
                  <c:v>6.199999999999986</c:v>
                </c:pt>
                <c:pt idx="124">
                  <c:v>6.2499999999999858</c:v>
                </c:pt>
                <c:pt idx="125">
                  <c:v>6.2999999999999856</c:v>
                </c:pt>
                <c:pt idx="126">
                  <c:v>6.3499999999999854</c:v>
                </c:pt>
                <c:pt idx="127">
                  <c:v>6.3999999999999853</c:v>
                </c:pt>
                <c:pt idx="128">
                  <c:v>6.4499999999999851</c:v>
                </c:pt>
                <c:pt idx="129">
                  <c:v>6.4999999999999849</c:v>
                </c:pt>
                <c:pt idx="130">
                  <c:v>6.5499999999999847</c:v>
                </c:pt>
                <c:pt idx="131">
                  <c:v>6.5999999999999845</c:v>
                </c:pt>
                <c:pt idx="132">
                  <c:v>6.6499999999999844</c:v>
                </c:pt>
                <c:pt idx="133">
                  <c:v>6.6999999999999842</c:v>
                </c:pt>
                <c:pt idx="134">
                  <c:v>6.749999999999984</c:v>
                </c:pt>
                <c:pt idx="135">
                  <c:v>6.7999999999999838</c:v>
                </c:pt>
                <c:pt idx="136">
                  <c:v>6.8499999999999837</c:v>
                </c:pt>
                <c:pt idx="137">
                  <c:v>6.8999999999999835</c:v>
                </c:pt>
                <c:pt idx="138">
                  <c:v>6.9499999999999833</c:v>
                </c:pt>
                <c:pt idx="139">
                  <c:v>6.9999999999999831</c:v>
                </c:pt>
                <c:pt idx="140">
                  <c:v>7.0499999999999829</c:v>
                </c:pt>
                <c:pt idx="141">
                  <c:v>7.0999999999999828</c:v>
                </c:pt>
                <c:pt idx="142">
                  <c:v>7.1499999999999826</c:v>
                </c:pt>
                <c:pt idx="143">
                  <c:v>7.1999999999999824</c:v>
                </c:pt>
                <c:pt idx="144">
                  <c:v>7.2499999999999822</c:v>
                </c:pt>
                <c:pt idx="145">
                  <c:v>7.2999999999999821</c:v>
                </c:pt>
                <c:pt idx="146">
                  <c:v>7.3499999999999819</c:v>
                </c:pt>
                <c:pt idx="147">
                  <c:v>7.3999999999999817</c:v>
                </c:pt>
                <c:pt idx="148">
                  <c:v>7.4499999999999815</c:v>
                </c:pt>
                <c:pt idx="149">
                  <c:v>7.4999999999999813</c:v>
                </c:pt>
                <c:pt idx="150">
                  <c:v>7.5499999999999812</c:v>
                </c:pt>
                <c:pt idx="151">
                  <c:v>7.599999999999981</c:v>
                </c:pt>
                <c:pt idx="152">
                  <c:v>7.6499999999999808</c:v>
                </c:pt>
                <c:pt idx="153">
                  <c:v>7.6999999999999806</c:v>
                </c:pt>
                <c:pt idx="154">
                  <c:v>7.7499999999999805</c:v>
                </c:pt>
                <c:pt idx="155">
                  <c:v>7.7999999999999803</c:v>
                </c:pt>
                <c:pt idx="156">
                  <c:v>7.8499999999999801</c:v>
                </c:pt>
                <c:pt idx="157">
                  <c:v>7.8999999999999799</c:v>
                </c:pt>
                <c:pt idx="158">
                  <c:v>7.9499999999999797</c:v>
                </c:pt>
                <c:pt idx="159">
                  <c:v>7.9999999999999796</c:v>
                </c:pt>
                <c:pt idx="160">
                  <c:v>8.0499999999999794</c:v>
                </c:pt>
                <c:pt idx="161">
                  <c:v>8.0999999999999801</c:v>
                </c:pt>
                <c:pt idx="162">
                  <c:v>8.1499999999999808</c:v>
                </c:pt>
                <c:pt idx="163">
                  <c:v>8.1999999999999815</c:v>
                </c:pt>
                <c:pt idx="164">
                  <c:v>8.2499999999999822</c:v>
                </c:pt>
                <c:pt idx="165">
                  <c:v>8.2999999999999829</c:v>
                </c:pt>
                <c:pt idx="166">
                  <c:v>8.3499999999999837</c:v>
                </c:pt>
                <c:pt idx="167">
                  <c:v>8.3999999999999844</c:v>
                </c:pt>
                <c:pt idx="168">
                  <c:v>8.4499999999999851</c:v>
                </c:pt>
                <c:pt idx="169">
                  <c:v>8.4999999999999858</c:v>
                </c:pt>
                <c:pt idx="170">
                  <c:v>8.5499999999999865</c:v>
                </c:pt>
                <c:pt idx="171">
                  <c:v>8.5999999999999872</c:v>
                </c:pt>
                <c:pt idx="172">
                  <c:v>8.6499999999999879</c:v>
                </c:pt>
                <c:pt idx="173">
                  <c:v>8.6999999999999886</c:v>
                </c:pt>
                <c:pt idx="174">
                  <c:v>8.7499999999999893</c:v>
                </c:pt>
                <c:pt idx="175">
                  <c:v>8.7999999999999901</c:v>
                </c:pt>
                <c:pt idx="176">
                  <c:v>8.8499999999999908</c:v>
                </c:pt>
                <c:pt idx="177">
                  <c:v>8.8999999999999915</c:v>
                </c:pt>
                <c:pt idx="178">
                  <c:v>8.9499999999999922</c:v>
                </c:pt>
                <c:pt idx="179">
                  <c:v>8.9999999999999929</c:v>
                </c:pt>
                <c:pt idx="180">
                  <c:v>9.0499999999999936</c:v>
                </c:pt>
                <c:pt idx="181">
                  <c:v>9.0999999999999943</c:v>
                </c:pt>
                <c:pt idx="182">
                  <c:v>9.149999999999995</c:v>
                </c:pt>
                <c:pt idx="183">
                  <c:v>9.1999999999999957</c:v>
                </c:pt>
                <c:pt idx="184">
                  <c:v>9.2499999999999964</c:v>
                </c:pt>
                <c:pt idx="185">
                  <c:v>9.2999999999999972</c:v>
                </c:pt>
                <c:pt idx="186">
                  <c:v>9.3499999999999979</c:v>
                </c:pt>
                <c:pt idx="187">
                  <c:v>9.3999999999999986</c:v>
                </c:pt>
                <c:pt idx="188">
                  <c:v>9.4499999999999993</c:v>
                </c:pt>
                <c:pt idx="189">
                  <c:v>9.5</c:v>
                </c:pt>
                <c:pt idx="190">
                  <c:v>9.5500000000000007</c:v>
                </c:pt>
                <c:pt idx="191">
                  <c:v>9.6000000000000014</c:v>
                </c:pt>
                <c:pt idx="192">
                  <c:v>9.6500000000000021</c:v>
                </c:pt>
                <c:pt idx="193">
                  <c:v>9.7000000000000028</c:v>
                </c:pt>
                <c:pt idx="194">
                  <c:v>9.7500000000000036</c:v>
                </c:pt>
                <c:pt idx="195">
                  <c:v>9.8000000000000043</c:v>
                </c:pt>
                <c:pt idx="196">
                  <c:v>9.850000000000005</c:v>
                </c:pt>
                <c:pt idx="197">
                  <c:v>9.9000000000000057</c:v>
                </c:pt>
              </c:numCache>
            </c:numRef>
          </c:yVal>
          <c:smooth val="0"/>
          <c:extLst>
            <c:ext xmlns:c16="http://schemas.microsoft.com/office/drawing/2014/chart" uri="{C3380CC4-5D6E-409C-BE32-E72D297353CC}">
              <c16:uniqueId val="{00000003-D291-3B4B-AFF5-494FE48C3F66}"/>
            </c:ext>
          </c:extLst>
        </c:ser>
        <c:ser>
          <c:idx val="4"/>
          <c:order val="4"/>
          <c:tx>
            <c:strRef>
              <c:f>'Cell Analysis'!$X$3</c:f>
              <c:strCache>
                <c:ptCount val="1"/>
              </c:strCache>
            </c:strRef>
          </c:tx>
          <c:spPr>
            <a:ln w="19050" cap="rnd">
              <a:solidFill>
                <a:srgbClr val="FFFF00"/>
              </a:solidFill>
              <a:round/>
            </a:ln>
            <a:effectLst/>
          </c:spPr>
          <c:marker>
            <c:symbol val="circle"/>
            <c:size val="5"/>
            <c:spPr>
              <a:solidFill>
                <a:schemeClr val="accent5"/>
              </a:solidFill>
              <a:ln w="9525">
                <a:solidFill>
                  <a:schemeClr val="accent5"/>
                </a:solidFill>
              </a:ln>
              <a:effectLst/>
            </c:spPr>
          </c:marker>
          <c:xVal>
            <c:numRef>
              <c:f>'Cell Analysis'!$W$4:$W$202</c:f>
              <c:numCache>
                <c:formatCode>0%</c:formatCode>
                <c:ptCount val="199"/>
                <c:pt idx="0">
                  <c:v>0.91832002274361624</c:v>
                </c:pt>
                <c:pt idx="1">
                  <c:v>0.91832002274361624</c:v>
                </c:pt>
                <c:pt idx="2">
                  <c:v>0.91832002274361624</c:v>
                </c:pt>
                <c:pt idx="3">
                  <c:v>0.91832002274361624</c:v>
                </c:pt>
                <c:pt idx="4">
                  <c:v>0.91832002274361624</c:v>
                </c:pt>
                <c:pt idx="5">
                  <c:v>0.91832002274361624</c:v>
                </c:pt>
                <c:pt idx="6">
                  <c:v>0.91832002274361624</c:v>
                </c:pt>
                <c:pt idx="7">
                  <c:v>0.91832002274361624</c:v>
                </c:pt>
                <c:pt idx="8">
                  <c:v>0.91832002274361624</c:v>
                </c:pt>
                <c:pt idx="9">
                  <c:v>0.91832002274361624</c:v>
                </c:pt>
                <c:pt idx="10">
                  <c:v>0.91832002274361624</c:v>
                </c:pt>
                <c:pt idx="11">
                  <c:v>0.91832002274361624</c:v>
                </c:pt>
                <c:pt idx="12">
                  <c:v>0.91832002274361624</c:v>
                </c:pt>
                <c:pt idx="13">
                  <c:v>0.91832002274361624</c:v>
                </c:pt>
                <c:pt idx="14">
                  <c:v>0.91832002274361624</c:v>
                </c:pt>
                <c:pt idx="15">
                  <c:v>0.91832002274361624</c:v>
                </c:pt>
                <c:pt idx="16">
                  <c:v>0.91832002274361624</c:v>
                </c:pt>
                <c:pt idx="17">
                  <c:v>0.91832002274361624</c:v>
                </c:pt>
                <c:pt idx="18">
                  <c:v>0.91832002274361624</c:v>
                </c:pt>
                <c:pt idx="19">
                  <c:v>0.91832002274361624</c:v>
                </c:pt>
                <c:pt idx="20">
                  <c:v>0.91832002274361624</c:v>
                </c:pt>
                <c:pt idx="21">
                  <c:v>0.91832002274361624</c:v>
                </c:pt>
                <c:pt idx="22">
                  <c:v>0.91832002274361624</c:v>
                </c:pt>
                <c:pt idx="23">
                  <c:v>0.91832002274361624</c:v>
                </c:pt>
                <c:pt idx="24">
                  <c:v>0.91832002274361624</c:v>
                </c:pt>
                <c:pt idx="25">
                  <c:v>0.91832002274361624</c:v>
                </c:pt>
                <c:pt idx="26">
                  <c:v>0.91832002274361624</c:v>
                </c:pt>
                <c:pt idx="27">
                  <c:v>0.91832002274361624</c:v>
                </c:pt>
                <c:pt idx="28">
                  <c:v>0.91832002274361624</c:v>
                </c:pt>
                <c:pt idx="29">
                  <c:v>0.91832002274361624</c:v>
                </c:pt>
                <c:pt idx="30">
                  <c:v>0.91832002274361624</c:v>
                </c:pt>
                <c:pt idx="31">
                  <c:v>0.91832002274361624</c:v>
                </c:pt>
                <c:pt idx="32">
                  <c:v>0.91832002274361624</c:v>
                </c:pt>
                <c:pt idx="33">
                  <c:v>0.91832002274361624</c:v>
                </c:pt>
                <c:pt idx="34">
                  <c:v>0.91832002274361624</c:v>
                </c:pt>
                <c:pt idx="35">
                  <c:v>0.91832002274361624</c:v>
                </c:pt>
                <c:pt idx="36">
                  <c:v>0.91832002274361624</c:v>
                </c:pt>
                <c:pt idx="37">
                  <c:v>0.91832002274361624</c:v>
                </c:pt>
                <c:pt idx="38">
                  <c:v>0.91832002274361624</c:v>
                </c:pt>
                <c:pt idx="39">
                  <c:v>0.91832002274361624</c:v>
                </c:pt>
                <c:pt idx="40">
                  <c:v>0.91832002274361624</c:v>
                </c:pt>
                <c:pt idx="41">
                  <c:v>0.91832002274361624</c:v>
                </c:pt>
                <c:pt idx="42">
                  <c:v>0.91832002274361624</c:v>
                </c:pt>
                <c:pt idx="43">
                  <c:v>0.91832002274361624</c:v>
                </c:pt>
                <c:pt idx="44">
                  <c:v>0.91832002274361624</c:v>
                </c:pt>
                <c:pt idx="45">
                  <c:v>0.91832002274361624</c:v>
                </c:pt>
                <c:pt idx="46">
                  <c:v>0.91832002274361624</c:v>
                </c:pt>
                <c:pt idx="47">
                  <c:v>0.91832002274361624</c:v>
                </c:pt>
                <c:pt idx="48">
                  <c:v>0.91832002274361624</c:v>
                </c:pt>
                <c:pt idx="49">
                  <c:v>0.91832002274361624</c:v>
                </c:pt>
                <c:pt idx="50">
                  <c:v>0.91832002274361624</c:v>
                </c:pt>
                <c:pt idx="51">
                  <c:v>0.91832002274361624</c:v>
                </c:pt>
                <c:pt idx="52">
                  <c:v>0.91832002274361624</c:v>
                </c:pt>
                <c:pt idx="53">
                  <c:v>0.91832002274361624</c:v>
                </c:pt>
                <c:pt idx="54">
                  <c:v>0.91832002274361624</c:v>
                </c:pt>
                <c:pt idx="55">
                  <c:v>0.91832002274361624</c:v>
                </c:pt>
                <c:pt idx="56">
                  <c:v>0.91832002274361624</c:v>
                </c:pt>
                <c:pt idx="57">
                  <c:v>0.91832002274361624</c:v>
                </c:pt>
                <c:pt idx="58">
                  <c:v>0.91832002274361624</c:v>
                </c:pt>
                <c:pt idx="59">
                  <c:v>0.91832002274361624</c:v>
                </c:pt>
                <c:pt idx="60">
                  <c:v>0.91832002274361624</c:v>
                </c:pt>
                <c:pt idx="61">
                  <c:v>0.91832002274361624</c:v>
                </c:pt>
                <c:pt idx="62">
                  <c:v>0.91832002274361624</c:v>
                </c:pt>
                <c:pt idx="63">
                  <c:v>0.91832002274361624</c:v>
                </c:pt>
                <c:pt idx="64">
                  <c:v>0.91832002274361624</c:v>
                </c:pt>
                <c:pt idx="65">
                  <c:v>0.91832002274361624</c:v>
                </c:pt>
                <c:pt idx="66">
                  <c:v>0.91832002274361624</c:v>
                </c:pt>
                <c:pt idx="67">
                  <c:v>0.91832002274361624</c:v>
                </c:pt>
                <c:pt idx="68">
                  <c:v>0.91832002274361624</c:v>
                </c:pt>
                <c:pt idx="69">
                  <c:v>0.91832002274361624</c:v>
                </c:pt>
                <c:pt idx="70">
                  <c:v>0.91832002274361624</c:v>
                </c:pt>
                <c:pt idx="71">
                  <c:v>0.91832002274361624</c:v>
                </c:pt>
                <c:pt idx="72">
                  <c:v>0.91832002274361624</c:v>
                </c:pt>
                <c:pt idx="73">
                  <c:v>0.91832002274361624</c:v>
                </c:pt>
                <c:pt idx="74">
                  <c:v>0.91832002274361624</c:v>
                </c:pt>
                <c:pt idx="75">
                  <c:v>0.91832002274361624</c:v>
                </c:pt>
                <c:pt idx="76">
                  <c:v>0.91832002274361624</c:v>
                </c:pt>
                <c:pt idx="77">
                  <c:v>0.91832002274361624</c:v>
                </c:pt>
                <c:pt idx="78">
                  <c:v>0.91832002274361624</c:v>
                </c:pt>
                <c:pt idx="79">
                  <c:v>0.91832002274361624</c:v>
                </c:pt>
                <c:pt idx="80">
                  <c:v>0.91832002274361624</c:v>
                </c:pt>
                <c:pt idx="81">
                  <c:v>0.91832002274361624</c:v>
                </c:pt>
                <c:pt idx="82">
                  <c:v>0.91832002274361624</c:v>
                </c:pt>
                <c:pt idx="83">
                  <c:v>0.91832002274361624</c:v>
                </c:pt>
                <c:pt idx="84">
                  <c:v>0.91832002274361624</c:v>
                </c:pt>
                <c:pt idx="85">
                  <c:v>0.91832002274361624</c:v>
                </c:pt>
                <c:pt idx="86">
                  <c:v>0.91832002274361624</c:v>
                </c:pt>
                <c:pt idx="87">
                  <c:v>0.91832002274361624</c:v>
                </c:pt>
                <c:pt idx="88">
                  <c:v>0.91832002274361624</c:v>
                </c:pt>
                <c:pt idx="89">
                  <c:v>0.91832002274361624</c:v>
                </c:pt>
                <c:pt idx="90">
                  <c:v>0.91832002274361624</c:v>
                </c:pt>
                <c:pt idx="91">
                  <c:v>0.91832002274361624</c:v>
                </c:pt>
                <c:pt idx="92">
                  <c:v>0.91832002274361624</c:v>
                </c:pt>
                <c:pt idx="93">
                  <c:v>0.91832002274361624</c:v>
                </c:pt>
                <c:pt idx="94">
                  <c:v>0.91832002274361624</c:v>
                </c:pt>
                <c:pt idx="95">
                  <c:v>0.91832002274361624</c:v>
                </c:pt>
                <c:pt idx="96">
                  <c:v>0.91832002274361624</c:v>
                </c:pt>
                <c:pt idx="97">
                  <c:v>0.91832002274361624</c:v>
                </c:pt>
                <c:pt idx="98">
                  <c:v>0.91832002274361624</c:v>
                </c:pt>
                <c:pt idx="99">
                  <c:v>0.91832002274361624</c:v>
                </c:pt>
                <c:pt idx="100">
                  <c:v>0.91832002274361624</c:v>
                </c:pt>
                <c:pt idx="101">
                  <c:v>0.91832002274361624</c:v>
                </c:pt>
                <c:pt idx="102">
                  <c:v>0.91832002274361624</c:v>
                </c:pt>
                <c:pt idx="103">
                  <c:v>0.91832002274361624</c:v>
                </c:pt>
                <c:pt idx="104">
                  <c:v>0.91832002274361624</c:v>
                </c:pt>
                <c:pt idx="105">
                  <c:v>0.91832002274361624</c:v>
                </c:pt>
                <c:pt idx="106">
                  <c:v>0.91832002274361624</c:v>
                </c:pt>
                <c:pt idx="107">
                  <c:v>0.91832002274361624</c:v>
                </c:pt>
                <c:pt idx="108">
                  <c:v>0.91832002274361624</c:v>
                </c:pt>
                <c:pt idx="109">
                  <c:v>0.91832002274361624</c:v>
                </c:pt>
                <c:pt idx="110">
                  <c:v>0.91832002274361624</c:v>
                </c:pt>
                <c:pt idx="111">
                  <c:v>0.91832002274361624</c:v>
                </c:pt>
                <c:pt idx="112">
                  <c:v>0.91832002274361624</c:v>
                </c:pt>
                <c:pt idx="113">
                  <c:v>0.91832002274361624</c:v>
                </c:pt>
                <c:pt idx="114">
                  <c:v>0.91832002274361624</c:v>
                </c:pt>
                <c:pt idx="115">
                  <c:v>0.91832002274361624</c:v>
                </c:pt>
                <c:pt idx="116">
                  <c:v>0.91832002274361624</c:v>
                </c:pt>
                <c:pt idx="117">
                  <c:v>0.91832002274361624</c:v>
                </c:pt>
                <c:pt idx="118">
                  <c:v>0.91832002274361624</c:v>
                </c:pt>
                <c:pt idx="119">
                  <c:v>0.91832002274361624</c:v>
                </c:pt>
                <c:pt idx="120">
                  <c:v>0.91832002274361624</c:v>
                </c:pt>
                <c:pt idx="121">
                  <c:v>0.91832002274361624</c:v>
                </c:pt>
                <c:pt idx="122">
                  <c:v>0.91832002274361624</c:v>
                </c:pt>
                <c:pt idx="123">
                  <c:v>0.91832002274361624</c:v>
                </c:pt>
                <c:pt idx="124">
                  <c:v>0.91832002274361624</c:v>
                </c:pt>
                <c:pt idx="125">
                  <c:v>0.91832002274361624</c:v>
                </c:pt>
                <c:pt idx="126">
                  <c:v>0.91832002274361624</c:v>
                </c:pt>
                <c:pt idx="127">
                  <c:v>0.91832002274361624</c:v>
                </c:pt>
                <c:pt idx="128">
                  <c:v>0.91832002274361624</c:v>
                </c:pt>
                <c:pt idx="129">
                  <c:v>0.91832002274361624</c:v>
                </c:pt>
                <c:pt idx="130">
                  <c:v>0.91832002274361624</c:v>
                </c:pt>
                <c:pt idx="131">
                  <c:v>0.91832002274361624</c:v>
                </c:pt>
                <c:pt idx="132">
                  <c:v>0.91832002274361624</c:v>
                </c:pt>
                <c:pt idx="133">
                  <c:v>0.91832002274361624</c:v>
                </c:pt>
                <c:pt idx="134">
                  <c:v>0.91832002274361624</c:v>
                </c:pt>
                <c:pt idx="135">
                  <c:v>0.91832002274361624</c:v>
                </c:pt>
                <c:pt idx="136">
                  <c:v>0.91832002274361624</c:v>
                </c:pt>
                <c:pt idx="137">
                  <c:v>0.91832002274361624</c:v>
                </c:pt>
                <c:pt idx="138">
                  <c:v>0.91832002274361624</c:v>
                </c:pt>
                <c:pt idx="139">
                  <c:v>0.91832002274361624</c:v>
                </c:pt>
                <c:pt idx="140">
                  <c:v>0.91832002274361624</c:v>
                </c:pt>
                <c:pt idx="141">
                  <c:v>0.91832002274361624</c:v>
                </c:pt>
                <c:pt idx="142">
                  <c:v>0.91832002274361624</c:v>
                </c:pt>
                <c:pt idx="143">
                  <c:v>0.91832002274361624</c:v>
                </c:pt>
                <c:pt idx="144">
                  <c:v>0.91832002274361624</c:v>
                </c:pt>
                <c:pt idx="145">
                  <c:v>0.91832002274361624</c:v>
                </c:pt>
                <c:pt idx="146">
                  <c:v>0.91832002274361624</c:v>
                </c:pt>
                <c:pt idx="147">
                  <c:v>0.91832002274361624</c:v>
                </c:pt>
                <c:pt idx="148">
                  <c:v>0.91832002274361624</c:v>
                </c:pt>
                <c:pt idx="149">
                  <c:v>0.91832002274361624</c:v>
                </c:pt>
                <c:pt idx="150">
                  <c:v>0.91832002274361624</c:v>
                </c:pt>
                <c:pt idx="151">
                  <c:v>0.91832002274361624</c:v>
                </c:pt>
                <c:pt idx="152">
                  <c:v>0.91832002274361624</c:v>
                </c:pt>
                <c:pt idx="153">
                  <c:v>0.91832002274361624</c:v>
                </c:pt>
                <c:pt idx="154">
                  <c:v>0.91832002274361624</c:v>
                </c:pt>
                <c:pt idx="155">
                  <c:v>0.91832002274361624</c:v>
                </c:pt>
                <c:pt idx="156">
                  <c:v>0.91832002274361624</c:v>
                </c:pt>
                <c:pt idx="157">
                  <c:v>0.91832002274361624</c:v>
                </c:pt>
                <c:pt idx="158">
                  <c:v>0.91832002274361624</c:v>
                </c:pt>
                <c:pt idx="159">
                  <c:v>0.91832002274361624</c:v>
                </c:pt>
                <c:pt idx="160">
                  <c:v>0.91832002274361624</c:v>
                </c:pt>
                <c:pt idx="161">
                  <c:v>0.91832002274361624</c:v>
                </c:pt>
                <c:pt idx="162">
                  <c:v>0.91832002274361624</c:v>
                </c:pt>
                <c:pt idx="163">
                  <c:v>0.91832002274361624</c:v>
                </c:pt>
                <c:pt idx="164">
                  <c:v>0.91832002274361624</c:v>
                </c:pt>
                <c:pt idx="165">
                  <c:v>0.91832002274361624</c:v>
                </c:pt>
                <c:pt idx="166">
                  <c:v>0.91832002274361624</c:v>
                </c:pt>
                <c:pt idx="167">
                  <c:v>0.91832002274361624</c:v>
                </c:pt>
                <c:pt idx="168">
                  <c:v>0.91832002274361624</c:v>
                </c:pt>
                <c:pt idx="169">
                  <c:v>0.91832002274361624</c:v>
                </c:pt>
                <c:pt idx="170">
                  <c:v>0.91832002274361624</c:v>
                </c:pt>
                <c:pt idx="171">
                  <c:v>0.91832002274361624</c:v>
                </c:pt>
                <c:pt idx="172">
                  <c:v>0.91832002274361624</c:v>
                </c:pt>
                <c:pt idx="173">
                  <c:v>0.91832002274361624</c:v>
                </c:pt>
                <c:pt idx="174">
                  <c:v>0.91832002274361624</c:v>
                </c:pt>
                <c:pt idx="175">
                  <c:v>0.91832002274361624</c:v>
                </c:pt>
                <c:pt idx="176">
                  <c:v>0.91832002274361624</c:v>
                </c:pt>
                <c:pt idx="177">
                  <c:v>0.91832002274361624</c:v>
                </c:pt>
                <c:pt idx="178">
                  <c:v>0.91832002274361624</c:v>
                </c:pt>
                <c:pt idx="179">
                  <c:v>0.91832002274361624</c:v>
                </c:pt>
                <c:pt idx="180">
                  <c:v>0.91832002274361624</c:v>
                </c:pt>
                <c:pt idx="181">
                  <c:v>0.91832002274361624</c:v>
                </c:pt>
                <c:pt idx="182">
                  <c:v>0.91832002274361624</c:v>
                </c:pt>
                <c:pt idx="183">
                  <c:v>0.91832002274361624</c:v>
                </c:pt>
                <c:pt idx="184">
                  <c:v>0.91832002274361624</c:v>
                </c:pt>
                <c:pt idx="185">
                  <c:v>0.91832002274361624</c:v>
                </c:pt>
                <c:pt idx="186">
                  <c:v>0.91832002274361624</c:v>
                </c:pt>
                <c:pt idx="187">
                  <c:v>0.91832002274361624</c:v>
                </c:pt>
                <c:pt idx="188">
                  <c:v>0.91832002274361624</c:v>
                </c:pt>
                <c:pt idx="189">
                  <c:v>0.91832002274361624</c:v>
                </c:pt>
                <c:pt idx="190">
                  <c:v>0.91832002274361624</c:v>
                </c:pt>
                <c:pt idx="191">
                  <c:v>0.91832002274361624</c:v>
                </c:pt>
                <c:pt idx="192">
                  <c:v>0.91832002274361624</c:v>
                </c:pt>
                <c:pt idx="193">
                  <c:v>0.91832002274361624</c:v>
                </c:pt>
                <c:pt idx="194">
                  <c:v>0.91832002274361624</c:v>
                </c:pt>
                <c:pt idx="195">
                  <c:v>0.91832002274361624</c:v>
                </c:pt>
                <c:pt idx="196">
                  <c:v>0.91832002274361624</c:v>
                </c:pt>
                <c:pt idx="197">
                  <c:v>0.91832002274361624</c:v>
                </c:pt>
                <c:pt idx="198">
                  <c:v>0.91832002274361624</c:v>
                </c:pt>
              </c:numCache>
            </c:numRef>
          </c:xVal>
          <c:yVal>
            <c:numRef>
              <c:f>'Cell Analysis'!$X$4:$X$202</c:f>
              <c:numCache>
                <c:formatCode>General</c:formatCode>
                <c:ptCount val="199"/>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pt idx="101">
                  <c:v>5.0499999999999901</c:v>
                </c:pt>
                <c:pt idx="102">
                  <c:v>5.0999999999999899</c:v>
                </c:pt>
                <c:pt idx="103">
                  <c:v>5.1499999999999897</c:v>
                </c:pt>
                <c:pt idx="104">
                  <c:v>5.1999999999999895</c:v>
                </c:pt>
                <c:pt idx="105">
                  <c:v>5.2499999999999893</c:v>
                </c:pt>
                <c:pt idx="106">
                  <c:v>5.2999999999999892</c:v>
                </c:pt>
                <c:pt idx="107">
                  <c:v>5.349999999999989</c:v>
                </c:pt>
                <c:pt idx="108">
                  <c:v>5.3999999999999888</c:v>
                </c:pt>
                <c:pt idx="109">
                  <c:v>5.4499999999999886</c:v>
                </c:pt>
                <c:pt idx="110">
                  <c:v>5.4999999999999885</c:v>
                </c:pt>
                <c:pt idx="111">
                  <c:v>5.5499999999999883</c:v>
                </c:pt>
                <c:pt idx="112">
                  <c:v>5.5999999999999881</c:v>
                </c:pt>
                <c:pt idx="113">
                  <c:v>5.6499999999999879</c:v>
                </c:pt>
                <c:pt idx="114">
                  <c:v>5.6999999999999877</c:v>
                </c:pt>
                <c:pt idx="115">
                  <c:v>5.7499999999999876</c:v>
                </c:pt>
                <c:pt idx="116">
                  <c:v>5.7999999999999874</c:v>
                </c:pt>
                <c:pt idx="117">
                  <c:v>5.8499999999999872</c:v>
                </c:pt>
                <c:pt idx="118">
                  <c:v>5.899999999999987</c:v>
                </c:pt>
                <c:pt idx="119">
                  <c:v>5.9499999999999869</c:v>
                </c:pt>
                <c:pt idx="120">
                  <c:v>5.9999999999999867</c:v>
                </c:pt>
                <c:pt idx="121">
                  <c:v>6.0499999999999865</c:v>
                </c:pt>
                <c:pt idx="122">
                  <c:v>6.0999999999999863</c:v>
                </c:pt>
                <c:pt idx="123">
                  <c:v>6.1499999999999861</c:v>
                </c:pt>
                <c:pt idx="124">
                  <c:v>6.199999999999986</c:v>
                </c:pt>
                <c:pt idx="125">
                  <c:v>6.2499999999999858</c:v>
                </c:pt>
                <c:pt idx="126">
                  <c:v>6.2999999999999856</c:v>
                </c:pt>
                <c:pt idx="127">
                  <c:v>6.3499999999999854</c:v>
                </c:pt>
                <c:pt idx="128">
                  <c:v>6.3999999999999853</c:v>
                </c:pt>
                <c:pt idx="129">
                  <c:v>6.4499999999999851</c:v>
                </c:pt>
                <c:pt idx="130">
                  <c:v>6.4999999999999849</c:v>
                </c:pt>
                <c:pt idx="131">
                  <c:v>6.5499999999999847</c:v>
                </c:pt>
                <c:pt idx="132">
                  <c:v>6.5999999999999845</c:v>
                </c:pt>
                <c:pt idx="133">
                  <c:v>6.6499999999999844</c:v>
                </c:pt>
                <c:pt idx="134">
                  <c:v>6.6999999999999842</c:v>
                </c:pt>
                <c:pt idx="135">
                  <c:v>6.749999999999984</c:v>
                </c:pt>
                <c:pt idx="136">
                  <c:v>6.7999999999999838</c:v>
                </c:pt>
                <c:pt idx="137">
                  <c:v>6.8499999999999837</c:v>
                </c:pt>
                <c:pt idx="138">
                  <c:v>6.8999999999999835</c:v>
                </c:pt>
                <c:pt idx="139">
                  <c:v>6.9499999999999833</c:v>
                </c:pt>
                <c:pt idx="140">
                  <c:v>6.9999999999999831</c:v>
                </c:pt>
                <c:pt idx="141">
                  <c:v>7.0499999999999829</c:v>
                </c:pt>
                <c:pt idx="142">
                  <c:v>7.0999999999999828</c:v>
                </c:pt>
                <c:pt idx="143">
                  <c:v>7.1499999999999826</c:v>
                </c:pt>
                <c:pt idx="144">
                  <c:v>7.1999999999999824</c:v>
                </c:pt>
                <c:pt idx="145">
                  <c:v>7.2499999999999822</c:v>
                </c:pt>
                <c:pt idx="146">
                  <c:v>7.2999999999999821</c:v>
                </c:pt>
                <c:pt idx="147">
                  <c:v>7.3499999999999819</c:v>
                </c:pt>
                <c:pt idx="148">
                  <c:v>7.3999999999999817</c:v>
                </c:pt>
                <c:pt idx="149">
                  <c:v>7.4499999999999815</c:v>
                </c:pt>
                <c:pt idx="150">
                  <c:v>7.4999999999999813</c:v>
                </c:pt>
                <c:pt idx="151">
                  <c:v>7.5499999999999812</c:v>
                </c:pt>
                <c:pt idx="152">
                  <c:v>7.599999999999981</c:v>
                </c:pt>
                <c:pt idx="153">
                  <c:v>7.6499999999999808</c:v>
                </c:pt>
                <c:pt idx="154">
                  <c:v>7.6999999999999806</c:v>
                </c:pt>
                <c:pt idx="155">
                  <c:v>7.7499999999999805</c:v>
                </c:pt>
                <c:pt idx="156">
                  <c:v>7.7999999999999803</c:v>
                </c:pt>
                <c:pt idx="157">
                  <c:v>7.8499999999999801</c:v>
                </c:pt>
                <c:pt idx="158">
                  <c:v>7.8999999999999799</c:v>
                </c:pt>
                <c:pt idx="159">
                  <c:v>7.9499999999999797</c:v>
                </c:pt>
                <c:pt idx="160">
                  <c:v>7.9999999999999796</c:v>
                </c:pt>
                <c:pt idx="161">
                  <c:v>8.0499999999999794</c:v>
                </c:pt>
                <c:pt idx="162">
                  <c:v>8.0999999999999801</c:v>
                </c:pt>
                <c:pt idx="163">
                  <c:v>8.1499999999999808</c:v>
                </c:pt>
                <c:pt idx="164">
                  <c:v>8.1999999999999815</c:v>
                </c:pt>
                <c:pt idx="165">
                  <c:v>8.2499999999999822</c:v>
                </c:pt>
                <c:pt idx="166">
                  <c:v>8.2999999999999829</c:v>
                </c:pt>
                <c:pt idx="167">
                  <c:v>8.3499999999999837</c:v>
                </c:pt>
                <c:pt idx="168">
                  <c:v>8.3999999999999844</c:v>
                </c:pt>
                <c:pt idx="169">
                  <c:v>8.4499999999999851</c:v>
                </c:pt>
                <c:pt idx="170">
                  <c:v>8.4999999999999858</c:v>
                </c:pt>
                <c:pt idx="171">
                  <c:v>8.5499999999999865</c:v>
                </c:pt>
                <c:pt idx="172">
                  <c:v>8.5999999999999872</c:v>
                </c:pt>
                <c:pt idx="173">
                  <c:v>8.6499999999999879</c:v>
                </c:pt>
                <c:pt idx="174">
                  <c:v>8.6999999999999886</c:v>
                </c:pt>
                <c:pt idx="175">
                  <c:v>8.7499999999999893</c:v>
                </c:pt>
                <c:pt idx="176">
                  <c:v>8.7999999999999901</c:v>
                </c:pt>
                <c:pt idx="177">
                  <c:v>8.8499999999999908</c:v>
                </c:pt>
                <c:pt idx="178">
                  <c:v>8.8999999999999915</c:v>
                </c:pt>
                <c:pt idx="179">
                  <c:v>8.9499999999999922</c:v>
                </c:pt>
                <c:pt idx="180">
                  <c:v>8.9999999999999929</c:v>
                </c:pt>
                <c:pt idx="181">
                  <c:v>9.0499999999999936</c:v>
                </c:pt>
                <c:pt idx="182">
                  <c:v>9.0999999999999943</c:v>
                </c:pt>
                <c:pt idx="183">
                  <c:v>9.149999999999995</c:v>
                </c:pt>
                <c:pt idx="184">
                  <c:v>9.1999999999999957</c:v>
                </c:pt>
                <c:pt idx="185">
                  <c:v>9.2499999999999964</c:v>
                </c:pt>
                <c:pt idx="186">
                  <c:v>9.2999999999999972</c:v>
                </c:pt>
                <c:pt idx="187">
                  <c:v>9.3499999999999979</c:v>
                </c:pt>
                <c:pt idx="188">
                  <c:v>9.3999999999999986</c:v>
                </c:pt>
                <c:pt idx="189">
                  <c:v>9.4499999999999993</c:v>
                </c:pt>
                <c:pt idx="190">
                  <c:v>9.5</c:v>
                </c:pt>
                <c:pt idx="191">
                  <c:v>9.5500000000000007</c:v>
                </c:pt>
                <c:pt idx="192">
                  <c:v>9.6000000000000014</c:v>
                </c:pt>
                <c:pt idx="193">
                  <c:v>9.6500000000000021</c:v>
                </c:pt>
                <c:pt idx="194">
                  <c:v>9.7000000000000028</c:v>
                </c:pt>
                <c:pt idx="195">
                  <c:v>9.7500000000000036</c:v>
                </c:pt>
                <c:pt idx="196">
                  <c:v>9.8000000000000043</c:v>
                </c:pt>
                <c:pt idx="197">
                  <c:v>9.850000000000005</c:v>
                </c:pt>
                <c:pt idx="198">
                  <c:v>9.9000000000000057</c:v>
                </c:pt>
              </c:numCache>
            </c:numRef>
          </c:yVal>
          <c:smooth val="0"/>
          <c:extLst>
            <c:ext xmlns:c16="http://schemas.microsoft.com/office/drawing/2014/chart" uri="{C3380CC4-5D6E-409C-BE32-E72D297353CC}">
              <c16:uniqueId val="{00000004-D291-3B4B-AFF5-494FE48C3F66}"/>
            </c:ext>
          </c:extLst>
        </c:ser>
        <c:ser>
          <c:idx val="5"/>
          <c:order val="5"/>
          <c:tx>
            <c:strRef>
              <c:f>'Cell Analysis'!$O$3</c:f>
              <c:strCache>
                <c:ptCount val="1"/>
                <c:pt idx="0">
                  <c:v>Translated Gamma</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'Cell Analysis'!$N$4:$N$2104</c:f>
              <c:numCache>
                <c:formatCode>#,##0.00000000_);\(#,##0.00000000\)</c:formatCode>
                <c:ptCount val="2101"/>
                <c:pt idx="0">
                  <c:v>0.65</c:v>
                </c:pt>
                <c:pt idx="1">
                  <c:v>0.65033333333333332</c:v>
                </c:pt>
                <c:pt idx="2">
                  <c:v>0.65066666666666673</c:v>
                </c:pt>
                <c:pt idx="3">
                  <c:v>0.65100000000000002</c:v>
                </c:pt>
                <c:pt idx="4">
                  <c:v>0.65133333333333332</c:v>
                </c:pt>
                <c:pt idx="5">
                  <c:v>0.65166666666666673</c:v>
                </c:pt>
                <c:pt idx="6">
                  <c:v>0.65200000000000002</c:v>
                </c:pt>
                <c:pt idx="7">
                  <c:v>0.65233333333333343</c:v>
                </c:pt>
                <c:pt idx="8">
                  <c:v>0.65266666666666673</c:v>
                </c:pt>
                <c:pt idx="9">
                  <c:v>0.65300000000000002</c:v>
                </c:pt>
                <c:pt idx="10">
                  <c:v>0.65333333333333343</c:v>
                </c:pt>
                <c:pt idx="11">
                  <c:v>0.65366666666666673</c:v>
                </c:pt>
                <c:pt idx="12">
                  <c:v>0.65400000000000014</c:v>
                </c:pt>
                <c:pt idx="13">
                  <c:v>0.65433333333333343</c:v>
                </c:pt>
                <c:pt idx="14">
                  <c:v>0.65466666666666673</c:v>
                </c:pt>
                <c:pt idx="15">
                  <c:v>0.65500000000000014</c:v>
                </c:pt>
                <c:pt idx="16">
                  <c:v>0.65533333333333343</c:v>
                </c:pt>
                <c:pt idx="17">
                  <c:v>0.65566666666666673</c:v>
                </c:pt>
                <c:pt idx="18">
                  <c:v>0.65600000000000014</c:v>
                </c:pt>
                <c:pt idx="19">
                  <c:v>0.65633333333333344</c:v>
                </c:pt>
                <c:pt idx="20">
                  <c:v>0.65666666666666673</c:v>
                </c:pt>
                <c:pt idx="21">
                  <c:v>0.65700000000000014</c:v>
                </c:pt>
                <c:pt idx="22">
                  <c:v>0.65733333333333344</c:v>
                </c:pt>
                <c:pt idx="23">
                  <c:v>0.65766666666666684</c:v>
                </c:pt>
                <c:pt idx="24">
                  <c:v>0.65800000000000014</c:v>
                </c:pt>
                <c:pt idx="25">
                  <c:v>0.65833333333333344</c:v>
                </c:pt>
                <c:pt idx="26">
                  <c:v>0.65866666666666684</c:v>
                </c:pt>
                <c:pt idx="27">
                  <c:v>0.65900000000000014</c:v>
                </c:pt>
                <c:pt idx="28">
                  <c:v>0.65933333333333355</c:v>
                </c:pt>
                <c:pt idx="29">
                  <c:v>0.65966666666666685</c:v>
                </c:pt>
                <c:pt idx="30">
                  <c:v>0.66000000000000014</c:v>
                </c:pt>
                <c:pt idx="31">
                  <c:v>0.66033333333333355</c:v>
                </c:pt>
                <c:pt idx="32">
                  <c:v>0.66066666666666685</c:v>
                </c:pt>
                <c:pt idx="33">
                  <c:v>0.66100000000000014</c:v>
                </c:pt>
                <c:pt idx="34">
                  <c:v>0.66133333333333355</c:v>
                </c:pt>
                <c:pt idx="35">
                  <c:v>0.66166666666666685</c:v>
                </c:pt>
                <c:pt idx="36">
                  <c:v>0.66200000000000014</c:v>
                </c:pt>
                <c:pt idx="37">
                  <c:v>0.66233333333333355</c:v>
                </c:pt>
                <c:pt idx="38">
                  <c:v>0.66266666666666685</c:v>
                </c:pt>
                <c:pt idx="39">
                  <c:v>0.66300000000000026</c:v>
                </c:pt>
                <c:pt idx="40">
                  <c:v>0.66333333333333355</c:v>
                </c:pt>
                <c:pt idx="41">
                  <c:v>0.66366666666666685</c:v>
                </c:pt>
                <c:pt idx="42">
                  <c:v>0.66400000000000026</c:v>
                </c:pt>
                <c:pt idx="43">
                  <c:v>0.66433333333333355</c:v>
                </c:pt>
                <c:pt idx="44">
                  <c:v>0.66466666666666696</c:v>
                </c:pt>
                <c:pt idx="45">
                  <c:v>0.66500000000000026</c:v>
                </c:pt>
                <c:pt idx="46">
                  <c:v>0.66533333333333355</c:v>
                </c:pt>
                <c:pt idx="47">
                  <c:v>0.66566666666666696</c:v>
                </c:pt>
                <c:pt idx="48">
                  <c:v>0.66600000000000026</c:v>
                </c:pt>
                <c:pt idx="49">
                  <c:v>0.66633333333333356</c:v>
                </c:pt>
                <c:pt idx="50">
                  <c:v>0.66666666666666696</c:v>
                </c:pt>
                <c:pt idx="51">
                  <c:v>0.66700000000000026</c:v>
                </c:pt>
                <c:pt idx="52">
                  <c:v>0.66733333333333356</c:v>
                </c:pt>
                <c:pt idx="53">
                  <c:v>0.66766666666666696</c:v>
                </c:pt>
                <c:pt idx="54">
                  <c:v>0.66800000000000026</c:v>
                </c:pt>
                <c:pt idx="55">
                  <c:v>0.66833333333333367</c:v>
                </c:pt>
                <c:pt idx="56">
                  <c:v>0.66866666666666696</c:v>
                </c:pt>
                <c:pt idx="57">
                  <c:v>0.66900000000000026</c:v>
                </c:pt>
                <c:pt idx="58">
                  <c:v>0.66933333333333367</c:v>
                </c:pt>
                <c:pt idx="59">
                  <c:v>0.66966666666666697</c:v>
                </c:pt>
                <c:pt idx="60">
                  <c:v>0.67000000000000037</c:v>
                </c:pt>
                <c:pt idx="61">
                  <c:v>0.67033333333333367</c:v>
                </c:pt>
                <c:pt idx="62">
                  <c:v>0.67066666666666697</c:v>
                </c:pt>
                <c:pt idx="63">
                  <c:v>0.67100000000000037</c:v>
                </c:pt>
                <c:pt idx="64">
                  <c:v>0.67133333333333367</c:v>
                </c:pt>
                <c:pt idx="65">
                  <c:v>0.67166666666666697</c:v>
                </c:pt>
                <c:pt idx="66">
                  <c:v>0.67200000000000037</c:v>
                </c:pt>
                <c:pt idx="67">
                  <c:v>0.67233333333333367</c:v>
                </c:pt>
                <c:pt idx="68">
                  <c:v>0.67266666666666697</c:v>
                </c:pt>
                <c:pt idx="69">
                  <c:v>0.67300000000000038</c:v>
                </c:pt>
                <c:pt idx="70">
                  <c:v>0.67333333333333367</c:v>
                </c:pt>
                <c:pt idx="71">
                  <c:v>0.67366666666666708</c:v>
                </c:pt>
                <c:pt idx="72">
                  <c:v>0.67400000000000038</c:v>
                </c:pt>
                <c:pt idx="73">
                  <c:v>0.67433333333333367</c:v>
                </c:pt>
                <c:pt idx="74">
                  <c:v>0.67466666666666708</c:v>
                </c:pt>
                <c:pt idx="75">
                  <c:v>0.67500000000000038</c:v>
                </c:pt>
                <c:pt idx="76">
                  <c:v>0.67533333333333379</c:v>
                </c:pt>
                <c:pt idx="77">
                  <c:v>0.67566666666666708</c:v>
                </c:pt>
                <c:pt idx="78">
                  <c:v>0.67600000000000038</c:v>
                </c:pt>
                <c:pt idx="79">
                  <c:v>0.67633333333333379</c:v>
                </c:pt>
                <c:pt idx="80">
                  <c:v>0.67666666666666708</c:v>
                </c:pt>
                <c:pt idx="81">
                  <c:v>0.67700000000000038</c:v>
                </c:pt>
                <c:pt idx="82">
                  <c:v>0.67733333333333379</c:v>
                </c:pt>
                <c:pt idx="83">
                  <c:v>0.67766666666666708</c:v>
                </c:pt>
                <c:pt idx="84">
                  <c:v>0.67800000000000038</c:v>
                </c:pt>
                <c:pt idx="85">
                  <c:v>0.67833333333333379</c:v>
                </c:pt>
                <c:pt idx="86">
                  <c:v>0.67866666666666708</c:v>
                </c:pt>
                <c:pt idx="87">
                  <c:v>0.67900000000000049</c:v>
                </c:pt>
                <c:pt idx="88">
                  <c:v>0.67933333333333379</c:v>
                </c:pt>
                <c:pt idx="89">
                  <c:v>0.67966666666666709</c:v>
                </c:pt>
                <c:pt idx="90">
                  <c:v>0.68000000000000049</c:v>
                </c:pt>
                <c:pt idx="91">
                  <c:v>0.68033333333333379</c:v>
                </c:pt>
                <c:pt idx="92">
                  <c:v>0.6806666666666672</c:v>
                </c:pt>
                <c:pt idx="93">
                  <c:v>0.68100000000000049</c:v>
                </c:pt>
                <c:pt idx="94">
                  <c:v>0.68133333333333379</c:v>
                </c:pt>
                <c:pt idx="95">
                  <c:v>0.6816666666666672</c:v>
                </c:pt>
                <c:pt idx="96">
                  <c:v>0.68200000000000049</c:v>
                </c:pt>
                <c:pt idx="97">
                  <c:v>0.68233333333333379</c:v>
                </c:pt>
                <c:pt idx="98">
                  <c:v>0.6826666666666672</c:v>
                </c:pt>
                <c:pt idx="99">
                  <c:v>0.6830000000000005</c:v>
                </c:pt>
                <c:pt idx="100">
                  <c:v>0.68333333333333379</c:v>
                </c:pt>
                <c:pt idx="101">
                  <c:v>0.6836666666666672</c:v>
                </c:pt>
                <c:pt idx="102">
                  <c:v>0.6840000000000005</c:v>
                </c:pt>
                <c:pt idx="103">
                  <c:v>0.6843333333333339</c:v>
                </c:pt>
                <c:pt idx="104">
                  <c:v>0.6846666666666672</c:v>
                </c:pt>
                <c:pt idx="105">
                  <c:v>0.6850000000000005</c:v>
                </c:pt>
                <c:pt idx="106">
                  <c:v>0.68533333333333391</c:v>
                </c:pt>
                <c:pt idx="107">
                  <c:v>0.6856666666666672</c:v>
                </c:pt>
                <c:pt idx="108">
                  <c:v>0.68600000000000061</c:v>
                </c:pt>
                <c:pt idx="109">
                  <c:v>0.68633333333333391</c:v>
                </c:pt>
                <c:pt idx="110">
                  <c:v>0.6866666666666672</c:v>
                </c:pt>
                <c:pt idx="111">
                  <c:v>0.68700000000000061</c:v>
                </c:pt>
                <c:pt idx="112">
                  <c:v>0.68733333333333391</c:v>
                </c:pt>
                <c:pt idx="113">
                  <c:v>0.6876666666666672</c:v>
                </c:pt>
                <c:pt idx="114">
                  <c:v>0.68800000000000061</c:v>
                </c:pt>
                <c:pt idx="115">
                  <c:v>0.68833333333333391</c:v>
                </c:pt>
                <c:pt idx="116">
                  <c:v>0.6886666666666672</c:v>
                </c:pt>
                <c:pt idx="117">
                  <c:v>0.68900000000000061</c:v>
                </c:pt>
                <c:pt idx="118">
                  <c:v>0.68933333333333391</c:v>
                </c:pt>
                <c:pt idx="119">
                  <c:v>0.68966666666666732</c:v>
                </c:pt>
                <c:pt idx="120">
                  <c:v>0.69000000000000061</c:v>
                </c:pt>
                <c:pt idx="121">
                  <c:v>0.69033333333333391</c:v>
                </c:pt>
                <c:pt idx="122">
                  <c:v>0.69066666666666732</c:v>
                </c:pt>
                <c:pt idx="123">
                  <c:v>0.69100000000000061</c:v>
                </c:pt>
                <c:pt idx="124">
                  <c:v>0.69133333333333402</c:v>
                </c:pt>
                <c:pt idx="125">
                  <c:v>0.69166666666666732</c:v>
                </c:pt>
                <c:pt idx="126">
                  <c:v>0.69200000000000061</c:v>
                </c:pt>
                <c:pt idx="127">
                  <c:v>0.69233333333333391</c:v>
                </c:pt>
                <c:pt idx="128">
                  <c:v>0.69266666666666732</c:v>
                </c:pt>
                <c:pt idx="129">
                  <c:v>0.69300000000000062</c:v>
                </c:pt>
                <c:pt idx="130">
                  <c:v>0.69333333333333391</c:v>
                </c:pt>
                <c:pt idx="131">
                  <c:v>0.69366666666666732</c:v>
                </c:pt>
                <c:pt idx="132">
                  <c:v>0.69400000000000062</c:v>
                </c:pt>
                <c:pt idx="133">
                  <c:v>0.69433333333333391</c:v>
                </c:pt>
                <c:pt idx="134">
                  <c:v>0.69466666666666732</c:v>
                </c:pt>
                <c:pt idx="135">
                  <c:v>0.69500000000000062</c:v>
                </c:pt>
                <c:pt idx="136">
                  <c:v>0.69533333333333391</c:v>
                </c:pt>
                <c:pt idx="137">
                  <c:v>0.69566666666666732</c:v>
                </c:pt>
                <c:pt idx="138">
                  <c:v>0.69600000000000062</c:v>
                </c:pt>
                <c:pt idx="139">
                  <c:v>0.69633333333333391</c:v>
                </c:pt>
                <c:pt idx="140">
                  <c:v>0.69666666666666721</c:v>
                </c:pt>
                <c:pt idx="141">
                  <c:v>0.69700000000000062</c:v>
                </c:pt>
                <c:pt idx="142">
                  <c:v>0.69733333333333392</c:v>
                </c:pt>
                <c:pt idx="143">
                  <c:v>0.69766666666666721</c:v>
                </c:pt>
                <c:pt idx="144">
                  <c:v>0.69800000000000062</c:v>
                </c:pt>
                <c:pt idx="145">
                  <c:v>0.69833333333333392</c:v>
                </c:pt>
                <c:pt idx="146">
                  <c:v>0.69866666666666721</c:v>
                </c:pt>
                <c:pt idx="147">
                  <c:v>0.69900000000000062</c:v>
                </c:pt>
                <c:pt idx="148">
                  <c:v>0.69933333333333392</c:v>
                </c:pt>
                <c:pt idx="149">
                  <c:v>0.69966666666666721</c:v>
                </c:pt>
                <c:pt idx="150">
                  <c:v>0.70000000000000062</c:v>
                </c:pt>
                <c:pt idx="151">
                  <c:v>0.70033333333333392</c:v>
                </c:pt>
                <c:pt idx="152">
                  <c:v>0.70066666666666721</c:v>
                </c:pt>
                <c:pt idx="153">
                  <c:v>0.70100000000000062</c:v>
                </c:pt>
                <c:pt idx="154">
                  <c:v>0.70133333333333392</c:v>
                </c:pt>
                <c:pt idx="155">
                  <c:v>0.70166666666666722</c:v>
                </c:pt>
                <c:pt idx="156">
                  <c:v>0.70200000000000062</c:v>
                </c:pt>
                <c:pt idx="157">
                  <c:v>0.70233333333333392</c:v>
                </c:pt>
                <c:pt idx="158">
                  <c:v>0.70266666666666722</c:v>
                </c:pt>
                <c:pt idx="159">
                  <c:v>0.70300000000000051</c:v>
                </c:pt>
                <c:pt idx="160">
                  <c:v>0.70333333333333392</c:v>
                </c:pt>
                <c:pt idx="161">
                  <c:v>0.70366666666666722</c:v>
                </c:pt>
                <c:pt idx="162">
                  <c:v>0.70400000000000051</c:v>
                </c:pt>
                <c:pt idx="163">
                  <c:v>0.70433333333333392</c:v>
                </c:pt>
                <c:pt idx="164">
                  <c:v>0.70466666666666722</c:v>
                </c:pt>
                <c:pt idx="165">
                  <c:v>0.70500000000000052</c:v>
                </c:pt>
                <c:pt idx="166">
                  <c:v>0.70533333333333392</c:v>
                </c:pt>
                <c:pt idx="167">
                  <c:v>0.70566666666666722</c:v>
                </c:pt>
                <c:pt idx="168">
                  <c:v>0.70600000000000052</c:v>
                </c:pt>
                <c:pt idx="169">
                  <c:v>0.70633333333333392</c:v>
                </c:pt>
                <c:pt idx="170">
                  <c:v>0.70666666666666722</c:v>
                </c:pt>
                <c:pt idx="171">
                  <c:v>0.70700000000000052</c:v>
                </c:pt>
                <c:pt idx="172">
                  <c:v>0.70733333333333381</c:v>
                </c:pt>
                <c:pt idx="173">
                  <c:v>0.70766666666666722</c:v>
                </c:pt>
                <c:pt idx="174">
                  <c:v>0.70800000000000052</c:v>
                </c:pt>
                <c:pt idx="175">
                  <c:v>0.70833333333333381</c:v>
                </c:pt>
                <c:pt idx="176">
                  <c:v>0.70866666666666722</c:v>
                </c:pt>
                <c:pt idx="177">
                  <c:v>0.70900000000000052</c:v>
                </c:pt>
                <c:pt idx="178">
                  <c:v>0.70933333333333382</c:v>
                </c:pt>
                <c:pt idx="179">
                  <c:v>0.70966666666666722</c:v>
                </c:pt>
                <c:pt idx="180">
                  <c:v>0.71000000000000052</c:v>
                </c:pt>
                <c:pt idx="181">
                  <c:v>0.71033333333333382</c:v>
                </c:pt>
                <c:pt idx="182">
                  <c:v>0.71066666666666722</c:v>
                </c:pt>
                <c:pt idx="183">
                  <c:v>0.71100000000000052</c:v>
                </c:pt>
                <c:pt idx="184">
                  <c:v>0.71133333333333382</c:v>
                </c:pt>
                <c:pt idx="185">
                  <c:v>0.71166666666666722</c:v>
                </c:pt>
                <c:pt idx="186">
                  <c:v>0.71200000000000052</c:v>
                </c:pt>
                <c:pt idx="187">
                  <c:v>0.71233333333333382</c:v>
                </c:pt>
                <c:pt idx="188">
                  <c:v>0.71266666666666723</c:v>
                </c:pt>
                <c:pt idx="189">
                  <c:v>0.71300000000000052</c:v>
                </c:pt>
                <c:pt idx="190">
                  <c:v>0.71333333333333382</c:v>
                </c:pt>
                <c:pt idx="191">
                  <c:v>0.71366666666666712</c:v>
                </c:pt>
                <c:pt idx="192">
                  <c:v>0.71400000000000052</c:v>
                </c:pt>
                <c:pt idx="193">
                  <c:v>0.71433333333333382</c:v>
                </c:pt>
                <c:pt idx="194">
                  <c:v>0.71466666666666712</c:v>
                </c:pt>
                <c:pt idx="195">
                  <c:v>0.71500000000000052</c:v>
                </c:pt>
                <c:pt idx="196">
                  <c:v>0.71533333333333382</c:v>
                </c:pt>
                <c:pt idx="197">
                  <c:v>0.71566666666666712</c:v>
                </c:pt>
                <c:pt idx="198">
                  <c:v>0.71600000000000052</c:v>
                </c:pt>
                <c:pt idx="199">
                  <c:v>0.71633333333333382</c:v>
                </c:pt>
                <c:pt idx="200">
                  <c:v>0.71666666666666712</c:v>
                </c:pt>
                <c:pt idx="201">
                  <c:v>0.71700000000000053</c:v>
                </c:pt>
                <c:pt idx="202">
                  <c:v>0.71733333333333382</c:v>
                </c:pt>
                <c:pt idx="203">
                  <c:v>0.71766666666666712</c:v>
                </c:pt>
                <c:pt idx="204">
                  <c:v>0.71800000000000042</c:v>
                </c:pt>
                <c:pt idx="205">
                  <c:v>0.71833333333333382</c:v>
                </c:pt>
                <c:pt idx="206">
                  <c:v>0.71866666666666712</c:v>
                </c:pt>
                <c:pt idx="207">
                  <c:v>0.71900000000000042</c:v>
                </c:pt>
                <c:pt idx="208">
                  <c:v>0.71933333333333382</c:v>
                </c:pt>
                <c:pt idx="209">
                  <c:v>0.71966666666666712</c:v>
                </c:pt>
                <c:pt idx="210">
                  <c:v>0.72000000000000042</c:v>
                </c:pt>
                <c:pt idx="211">
                  <c:v>0.72033333333333383</c:v>
                </c:pt>
                <c:pt idx="212">
                  <c:v>0.72066666666666712</c:v>
                </c:pt>
                <c:pt idx="213">
                  <c:v>0.72100000000000042</c:v>
                </c:pt>
                <c:pt idx="214">
                  <c:v>0.72133333333333383</c:v>
                </c:pt>
                <c:pt idx="215">
                  <c:v>0.72166666666666712</c:v>
                </c:pt>
                <c:pt idx="216">
                  <c:v>0.72200000000000042</c:v>
                </c:pt>
                <c:pt idx="217">
                  <c:v>0.72233333333333383</c:v>
                </c:pt>
                <c:pt idx="218">
                  <c:v>0.72266666666666712</c:v>
                </c:pt>
                <c:pt idx="219">
                  <c:v>0.72300000000000042</c:v>
                </c:pt>
                <c:pt idx="220">
                  <c:v>0.72333333333333383</c:v>
                </c:pt>
                <c:pt idx="221">
                  <c:v>0.72366666666666712</c:v>
                </c:pt>
                <c:pt idx="222">
                  <c:v>0.72400000000000042</c:v>
                </c:pt>
                <c:pt idx="223">
                  <c:v>0.72433333333333383</c:v>
                </c:pt>
                <c:pt idx="224">
                  <c:v>0.72466666666666713</c:v>
                </c:pt>
                <c:pt idx="225">
                  <c:v>0.72500000000000042</c:v>
                </c:pt>
                <c:pt idx="226">
                  <c:v>0.72533333333333383</c:v>
                </c:pt>
                <c:pt idx="227">
                  <c:v>0.72566666666666713</c:v>
                </c:pt>
                <c:pt idx="228">
                  <c:v>0.72600000000000042</c:v>
                </c:pt>
                <c:pt idx="229">
                  <c:v>0.72633333333333383</c:v>
                </c:pt>
                <c:pt idx="230">
                  <c:v>0.72666666666666713</c:v>
                </c:pt>
                <c:pt idx="231">
                  <c:v>0.72700000000000042</c:v>
                </c:pt>
                <c:pt idx="232">
                  <c:v>0.72733333333333383</c:v>
                </c:pt>
                <c:pt idx="233">
                  <c:v>0.72766666666666713</c:v>
                </c:pt>
                <c:pt idx="234">
                  <c:v>0.72800000000000042</c:v>
                </c:pt>
                <c:pt idx="235">
                  <c:v>0.72833333333333383</c:v>
                </c:pt>
                <c:pt idx="236">
                  <c:v>0.72866666666666713</c:v>
                </c:pt>
                <c:pt idx="237">
                  <c:v>0.72900000000000043</c:v>
                </c:pt>
                <c:pt idx="238">
                  <c:v>0.72933333333333383</c:v>
                </c:pt>
                <c:pt idx="239">
                  <c:v>0.72966666666666713</c:v>
                </c:pt>
                <c:pt idx="240">
                  <c:v>0.73000000000000043</c:v>
                </c:pt>
                <c:pt idx="241">
                  <c:v>0.73033333333333383</c:v>
                </c:pt>
                <c:pt idx="242">
                  <c:v>0.73066666666666713</c:v>
                </c:pt>
                <c:pt idx="243">
                  <c:v>0.73100000000000043</c:v>
                </c:pt>
                <c:pt idx="244">
                  <c:v>0.73133333333333383</c:v>
                </c:pt>
                <c:pt idx="245">
                  <c:v>0.73166666666666713</c:v>
                </c:pt>
                <c:pt idx="246">
                  <c:v>0.73200000000000043</c:v>
                </c:pt>
                <c:pt idx="247">
                  <c:v>0.73233333333333384</c:v>
                </c:pt>
                <c:pt idx="248">
                  <c:v>0.73266666666666713</c:v>
                </c:pt>
                <c:pt idx="249">
                  <c:v>0.73300000000000054</c:v>
                </c:pt>
                <c:pt idx="250">
                  <c:v>0.73333333333333384</c:v>
                </c:pt>
                <c:pt idx="251">
                  <c:v>0.73366666666666713</c:v>
                </c:pt>
                <c:pt idx="252">
                  <c:v>0.73400000000000054</c:v>
                </c:pt>
                <c:pt idx="253">
                  <c:v>0.73433333333333384</c:v>
                </c:pt>
                <c:pt idx="254">
                  <c:v>0.73466666666666713</c:v>
                </c:pt>
                <c:pt idx="255">
                  <c:v>0.73500000000000054</c:v>
                </c:pt>
                <c:pt idx="256">
                  <c:v>0.73533333333333384</c:v>
                </c:pt>
                <c:pt idx="257">
                  <c:v>0.73566666666666714</c:v>
                </c:pt>
                <c:pt idx="258">
                  <c:v>0.73600000000000054</c:v>
                </c:pt>
                <c:pt idx="259">
                  <c:v>0.73633333333333384</c:v>
                </c:pt>
                <c:pt idx="260">
                  <c:v>0.73666666666666714</c:v>
                </c:pt>
                <c:pt idx="261">
                  <c:v>0.73700000000000054</c:v>
                </c:pt>
                <c:pt idx="262">
                  <c:v>0.73733333333333384</c:v>
                </c:pt>
                <c:pt idx="263">
                  <c:v>0.73766666666666714</c:v>
                </c:pt>
                <c:pt idx="264">
                  <c:v>0.73800000000000054</c:v>
                </c:pt>
                <c:pt idx="265">
                  <c:v>0.73833333333333384</c:v>
                </c:pt>
                <c:pt idx="266">
                  <c:v>0.73866666666666714</c:v>
                </c:pt>
                <c:pt idx="267">
                  <c:v>0.73900000000000055</c:v>
                </c:pt>
                <c:pt idx="268">
                  <c:v>0.73933333333333384</c:v>
                </c:pt>
                <c:pt idx="269">
                  <c:v>0.73966666666666714</c:v>
                </c:pt>
                <c:pt idx="270">
                  <c:v>0.74000000000000055</c:v>
                </c:pt>
                <c:pt idx="271">
                  <c:v>0.74033333333333384</c:v>
                </c:pt>
                <c:pt idx="272">
                  <c:v>0.74066666666666714</c:v>
                </c:pt>
                <c:pt idx="273">
                  <c:v>0.74100000000000055</c:v>
                </c:pt>
                <c:pt idx="274">
                  <c:v>0.74133333333333384</c:v>
                </c:pt>
                <c:pt idx="275">
                  <c:v>0.74166666666666714</c:v>
                </c:pt>
                <c:pt idx="276">
                  <c:v>0.74200000000000055</c:v>
                </c:pt>
                <c:pt idx="277">
                  <c:v>0.74233333333333384</c:v>
                </c:pt>
                <c:pt idx="278">
                  <c:v>0.74266666666666714</c:v>
                </c:pt>
                <c:pt idx="279">
                  <c:v>0.74300000000000055</c:v>
                </c:pt>
                <c:pt idx="280">
                  <c:v>0.74333333333333385</c:v>
                </c:pt>
                <c:pt idx="281">
                  <c:v>0.74366666666666714</c:v>
                </c:pt>
                <c:pt idx="282">
                  <c:v>0.74400000000000055</c:v>
                </c:pt>
                <c:pt idx="283">
                  <c:v>0.74433333333333385</c:v>
                </c:pt>
                <c:pt idx="284">
                  <c:v>0.74466666666666714</c:v>
                </c:pt>
                <c:pt idx="285">
                  <c:v>0.74500000000000055</c:v>
                </c:pt>
                <c:pt idx="286">
                  <c:v>0.74533333333333385</c:v>
                </c:pt>
                <c:pt idx="287">
                  <c:v>0.74566666666666714</c:v>
                </c:pt>
                <c:pt idx="288">
                  <c:v>0.74600000000000055</c:v>
                </c:pt>
                <c:pt idx="289">
                  <c:v>0.74633333333333385</c:v>
                </c:pt>
                <c:pt idx="290">
                  <c:v>0.74666666666666714</c:v>
                </c:pt>
                <c:pt idx="291">
                  <c:v>0.74700000000000055</c:v>
                </c:pt>
                <c:pt idx="292">
                  <c:v>0.74733333333333385</c:v>
                </c:pt>
                <c:pt idx="293">
                  <c:v>0.74766666666666715</c:v>
                </c:pt>
                <c:pt idx="294">
                  <c:v>0.74800000000000055</c:v>
                </c:pt>
                <c:pt idx="295">
                  <c:v>0.74833333333333385</c:v>
                </c:pt>
                <c:pt idx="296">
                  <c:v>0.74866666666666715</c:v>
                </c:pt>
                <c:pt idx="297">
                  <c:v>0.74900000000000055</c:v>
                </c:pt>
                <c:pt idx="298">
                  <c:v>0.74933333333333385</c:v>
                </c:pt>
                <c:pt idx="299">
                  <c:v>0.74966666666666715</c:v>
                </c:pt>
                <c:pt idx="300">
                  <c:v>0.75000000000000056</c:v>
                </c:pt>
                <c:pt idx="301">
                  <c:v>0.75033333333333385</c:v>
                </c:pt>
                <c:pt idx="302">
                  <c:v>0.75066666666666715</c:v>
                </c:pt>
                <c:pt idx="303">
                  <c:v>0.75100000000000056</c:v>
                </c:pt>
                <c:pt idx="304">
                  <c:v>0.75133333333333385</c:v>
                </c:pt>
                <c:pt idx="305">
                  <c:v>0.75166666666666715</c:v>
                </c:pt>
                <c:pt idx="306">
                  <c:v>0.75200000000000056</c:v>
                </c:pt>
                <c:pt idx="307">
                  <c:v>0.75233333333333385</c:v>
                </c:pt>
                <c:pt idx="308">
                  <c:v>0.75266666666666715</c:v>
                </c:pt>
                <c:pt idx="309">
                  <c:v>0.75300000000000045</c:v>
                </c:pt>
                <c:pt idx="310">
                  <c:v>0.75333333333333385</c:v>
                </c:pt>
                <c:pt idx="311">
                  <c:v>0.75366666666666715</c:v>
                </c:pt>
                <c:pt idx="312">
                  <c:v>0.75400000000000045</c:v>
                </c:pt>
                <c:pt idx="313">
                  <c:v>0.75433333333333386</c:v>
                </c:pt>
                <c:pt idx="314">
                  <c:v>0.75466666666666715</c:v>
                </c:pt>
                <c:pt idx="315">
                  <c:v>0.75500000000000045</c:v>
                </c:pt>
                <c:pt idx="316">
                  <c:v>0.75533333333333386</c:v>
                </c:pt>
                <c:pt idx="317">
                  <c:v>0.75566666666666715</c:v>
                </c:pt>
                <c:pt idx="318">
                  <c:v>0.75600000000000045</c:v>
                </c:pt>
                <c:pt idx="319">
                  <c:v>0.75633333333333386</c:v>
                </c:pt>
                <c:pt idx="320">
                  <c:v>0.75666666666666715</c:v>
                </c:pt>
                <c:pt idx="321">
                  <c:v>0.75700000000000045</c:v>
                </c:pt>
                <c:pt idx="322">
                  <c:v>0.75733333333333386</c:v>
                </c:pt>
                <c:pt idx="323">
                  <c:v>0.75766666666666715</c:v>
                </c:pt>
                <c:pt idx="324">
                  <c:v>0.75800000000000045</c:v>
                </c:pt>
                <c:pt idx="325">
                  <c:v>0.75833333333333386</c:v>
                </c:pt>
                <c:pt idx="326">
                  <c:v>0.75866666666666716</c:v>
                </c:pt>
                <c:pt idx="327">
                  <c:v>0.75900000000000045</c:v>
                </c:pt>
                <c:pt idx="328">
                  <c:v>0.75933333333333386</c:v>
                </c:pt>
                <c:pt idx="329">
                  <c:v>0.75966666666666716</c:v>
                </c:pt>
                <c:pt idx="330">
                  <c:v>0.76000000000000045</c:v>
                </c:pt>
                <c:pt idx="331">
                  <c:v>0.76033333333333386</c:v>
                </c:pt>
                <c:pt idx="332">
                  <c:v>0.76066666666666716</c:v>
                </c:pt>
                <c:pt idx="333">
                  <c:v>0.76100000000000045</c:v>
                </c:pt>
                <c:pt idx="334">
                  <c:v>0.76133333333333386</c:v>
                </c:pt>
                <c:pt idx="335">
                  <c:v>0.76166666666666716</c:v>
                </c:pt>
                <c:pt idx="336">
                  <c:v>0.76200000000000045</c:v>
                </c:pt>
                <c:pt idx="337">
                  <c:v>0.76233333333333386</c:v>
                </c:pt>
                <c:pt idx="338">
                  <c:v>0.76266666666666716</c:v>
                </c:pt>
                <c:pt idx="339">
                  <c:v>0.76300000000000046</c:v>
                </c:pt>
                <c:pt idx="340">
                  <c:v>0.76333333333333386</c:v>
                </c:pt>
                <c:pt idx="341">
                  <c:v>0.76366666666666716</c:v>
                </c:pt>
                <c:pt idx="342">
                  <c:v>0.76400000000000046</c:v>
                </c:pt>
                <c:pt idx="343">
                  <c:v>0.76433333333333386</c:v>
                </c:pt>
                <c:pt idx="344">
                  <c:v>0.76466666666666716</c:v>
                </c:pt>
                <c:pt idx="345">
                  <c:v>0.76500000000000046</c:v>
                </c:pt>
                <c:pt idx="346">
                  <c:v>0.76533333333333387</c:v>
                </c:pt>
                <c:pt idx="347">
                  <c:v>0.76566666666666716</c:v>
                </c:pt>
                <c:pt idx="348">
                  <c:v>0.76600000000000046</c:v>
                </c:pt>
                <c:pt idx="349">
                  <c:v>0.76633333333333387</c:v>
                </c:pt>
                <c:pt idx="350">
                  <c:v>0.76666666666666716</c:v>
                </c:pt>
                <c:pt idx="351">
                  <c:v>0.76700000000000046</c:v>
                </c:pt>
                <c:pt idx="352">
                  <c:v>0.76733333333333387</c:v>
                </c:pt>
                <c:pt idx="353">
                  <c:v>0.76766666666666716</c:v>
                </c:pt>
                <c:pt idx="354">
                  <c:v>0.76800000000000046</c:v>
                </c:pt>
                <c:pt idx="355">
                  <c:v>0.76833333333333387</c:v>
                </c:pt>
                <c:pt idx="356">
                  <c:v>0.76866666666666716</c:v>
                </c:pt>
                <c:pt idx="357">
                  <c:v>0.76900000000000046</c:v>
                </c:pt>
                <c:pt idx="358">
                  <c:v>0.76933333333333387</c:v>
                </c:pt>
                <c:pt idx="359">
                  <c:v>0.76966666666666717</c:v>
                </c:pt>
                <c:pt idx="360">
                  <c:v>0.77000000000000046</c:v>
                </c:pt>
                <c:pt idx="361">
                  <c:v>0.77033333333333387</c:v>
                </c:pt>
                <c:pt idx="362">
                  <c:v>0.77066666666666717</c:v>
                </c:pt>
                <c:pt idx="363">
                  <c:v>0.77100000000000046</c:v>
                </c:pt>
                <c:pt idx="364">
                  <c:v>0.77133333333333387</c:v>
                </c:pt>
                <c:pt idx="365">
                  <c:v>0.77166666666666717</c:v>
                </c:pt>
                <c:pt idx="366">
                  <c:v>0.77200000000000046</c:v>
                </c:pt>
                <c:pt idx="367">
                  <c:v>0.77233333333333387</c:v>
                </c:pt>
                <c:pt idx="368">
                  <c:v>0.77266666666666717</c:v>
                </c:pt>
                <c:pt idx="369">
                  <c:v>0.77300000000000046</c:v>
                </c:pt>
                <c:pt idx="370">
                  <c:v>0.77333333333333387</c:v>
                </c:pt>
                <c:pt idx="371">
                  <c:v>0.77366666666666717</c:v>
                </c:pt>
                <c:pt idx="372">
                  <c:v>0.77400000000000047</c:v>
                </c:pt>
                <c:pt idx="373">
                  <c:v>0.77433333333333387</c:v>
                </c:pt>
                <c:pt idx="374">
                  <c:v>0.77466666666666717</c:v>
                </c:pt>
                <c:pt idx="375">
                  <c:v>0.77500000000000047</c:v>
                </c:pt>
                <c:pt idx="376">
                  <c:v>0.77533333333333387</c:v>
                </c:pt>
                <c:pt idx="377">
                  <c:v>0.77566666666666717</c:v>
                </c:pt>
                <c:pt idx="378">
                  <c:v>0.77600000000000047</c:v>
                </c:pt>
                <c:pt idx="379">
                  <c:v>0.77633333333333387</c:v>
                </c:pt>
                <c:pt idx="380">
                  <c:v>0.77666666666666717</c:v>
                </c:pt>
                <c:pt idx="381">
                  <c:v>0.77700000000000058</c:v>
                </c:pt>
                <c:pt idx="382">
                  <c:v>0.77733333333333388</c:v>
                </c:pt>
                <c:pt idx="383">
                  <c:v>0.77766666666666717</c:v>
                </c:pt>
                <c:pt idx="384">
                  <c:v>0.77800000000000058</c:v>
                </c:pt>
                <c:pt idx="385">
                  <c:v>0.77833333333333388</c:v>
                </c:pt>
                <c:pt idx="386">
                  <c:v>0.77866666666666717</c:v>
                </c:pt>
                <c:pt idx="387">
                  <c:v>0.77900000000000058</c:v>
                </c:pt>
                <c:pt idx="388">
                  <c:v>0.77933333333333388</c:v>
                </c:pt>
                <c:pt idx="389">
                  <c:v>0.77966666666666717</c:v>
                </c:pt>
                <c:pt idx="390">
                  <c:v>0.78000000000000058</c:v>
                </c:pt>
                <c:pt idx="391">
                  <c:v>0.78033333333333388</c:v>
                </c:pt>
                <c:pt idx="392">
                  <c:v>0.78066666666666718</c:v>
                </c:pt>
                <c:pt idx="393">
                  <c:v>0.78100000000000058</c:v>
                </c:pt>
                <c:pt idx="394">
                  <c:v>0.78133333333333388</c:v>
                </c:pt>
                <c:pt idx="395">
                  <c:v>0.78166666666666718</c:v>
                </c:pt>
                <c:pt idx="396">
                  <c:v>0.78200000000000058</c:v>
                </c:pt>
                <c:pt idx="397">
                  <c:v>0.78233333333333388</c:v>
                </c:pt>
                <c:pt idx="398">
                  <c:v>0.78266666666666718</c:v>
                </c:pt>
                <c:pt idx="399">
                  <c:v>0.78300000000000058</c:v>
                </c:pt>
                <c:pt idx="400">
                  <c:v>0.78333333333333388</c:v>
                </c:pt>
                <c:pt idx="401">
                  <c:v>0.78366666666666718</c:v>
                </c:pt>
                <c:pt idx="402">
                  <c:v>0.78400000000000059</c:v>
                </c:pt>
                <c:pt idx="403">
                  <c:v>0.78433333333333388</c:v>
                </c:pt>
                <c:pt idx="404">
                  <c:v>0.78466666666666718</c:v>
                </c:pt>
                <c:pt idx="405">
                  <c:v>0.78500000000000059</c:v>
                </c:pt>
                <c:pt idx="406">
                  <c:v>0.78533333333333388</c:v>
                </c:pt>
                <c:pt idx="407">
                  <c:v>0.78566666666666718</c:v>
                </c:pt>
                <c:pt idx="408">
                  <c:v>0.78600000000000059</c:v>
                </c:pt>
                <c:pt idx="409">
                  <c:v>0.78633333333333388</c:v>
                </c:pt>
                <c:pt idx="410">
                  <c:v>0.78666666666666718</c:v>
                </c:pt>
                <c:pt idx="411">
                  <c:v>0.78700000000000059</c:v>
                </c:pt>
                <c:pt idx="412">
                  <c:v>0.78733333333333388</c:v>
                </c:pt>
                <c:pt idx="413">
                  <c:v>0.78766666666666718</c:v>
                </c:pt>
                <c:pt idx="414">
                  <c:v>0.78800000000000059</c:v>
                </c:pt>
                <c:pt idx="415">
                  <c:v>0.78833333333333389</c:v>
                </c:pt>
                <c:pt idx="416">
                  <c:v>0.78866666666666718</c:v>
                </c:pt>
                <c:pt idx="417">
                  <c:v>0.78900000000000059</c:v>
                </c:pt>
                <c:pt idx="418">
                  <c:v>0.78933333333333389</c:v>
                </c:pt>
                <c:pt idx="419">
                  <c:v>0.78966666666666718</c:v>
                </c:pt>
                <c:pt idx="420">
                  <c:v>0.79000000000000048</c:v>
                </c:pt>
                <c:pt idx="421">
                  <c:v>0.79033333333333389</c:v>
                </c:pt>
                <c:pt idx="422">
                  <c:v>0.79066666666666718</c:v>
                </c:pt>
                <c:pt idx="423">
                  <c:v>0.79100000000000048</c:v>
                </c:pt>
                <c:pt idx="424">
                  <c:v>0.79133333333333389</c:v>
                </c:pt>
                <c:pt idx="425">
                  <c:v>0.79166666666666718</c:v>
                </c:pt>
                <c:pt idx="426">
                  <c:v>0.79200000000000048</c:v>
                </c:pt>
                <c:pt idx="427">
                  <c:v>0.79233333333333389</c:v>
                </c:pt>
                <c:pt idx="428">
                  <c:v>0.79266666666666719</c:v>
                </c:pt>
                <c:pt idx="429">
                  <c:v>0.79300000000000048</c:v>
                </c:pt>
                <c:pt idx="430">
                  <c:v>0.79333333333333389</c:v>
                </c:pt>
                <c:pt idx="431">
                  <c:v>0.79366666666666719</c:v>
                </c:pt>
                <c:pt idx="432">
                  <c:v>0.79400000000000048</c:v>
                </c:pt>
                <c:pt idx="433">
                  <c:v>0.79433333333333378</c:v>
                </c:pt>
                <c:pt idx="434">
                  <c:v>0.79466666666666719</c:v>
                </c:pt>
                <c:pt idx="435">
                  <c:v>0.79500000000000048</c:v>
                </c:pt>
                <c:pt idx="436">
                  <c:v>0.79533333333333378</c:v>
                </c:pt>
                <c:pt idx="437">
                  <c:v>0.79566666666666719</c:v>
                </c:pt>
                <c:pt idx="438">
                  <c:v>0.79600000000000048</c:v>
                </c:pt>
                <c:pt idx="439">
                  <c:v>0.79633333333333378</c:v>
                </c:pt>
                <c:pt idx="440">
                  <c:v>0.79666666666666719</c:v>
                </c:pt>
                <c:pt idx="441">
                  <c:v>0.79700000000000049</c:v>
                </c:pt>
                <c:pt idx="442">
                  <c:v>0.79733333333333378</c:v>
                </c:pt>
                <c:pt idx="443">
                  <c:v>0.79766666666666719</c:v>
                </c:pt>
                <c:pt idx="444">
                  <c:v>0.79800000000000049</c:v>
                </c:pt>
                <c:pt idx="445">
                  <c:v>0.79833333333333378</c:v>
                </c:pt>
                <c:pt idx="446">
                  <c:v>0.79866666666666719</c:v>
                </c:pt>
                <c:pt idx="447">
                  <c:v>0.79900000000000049</c:v>
                </c:pt>
                <c:pt idx="448">
                  <c:v>0.79933333333333378</c:v>
                </c:pt>
                <c:pt idx="449">
                  <c:v>0.79966666666666719</c:v>
                </c:pt>
                <c:pt idx="450">
                  <c:v>0.80000000000000049</c:v>
                </c:pt>
                <c:pt idx="451">
                  <c:v>0.80033333333333379</c:v>
                </c:pt>
                <c:pt idx="452">
                  <c:v>0.80066666666666708</c:v>
                </c:pt>
                <c:pt idx="453">
                  <c:v>0.80100000000000049</c:v>
                </c:pt>
                <c:pt idx="454">
                  <c:v>0.80133333333333379</c:v>
                </c:pt>
                <c:pt idx="455">
                  <c:v>0.80166666666666708</c:v>
                </c:pt>
                <c:pt idx="456">
                  <c:v>0.80200000000000049</c:v>
                </c:pt>
                <c:pt idx="457">
                  <c:v>0.80233333333333379</c:v>
                </c:pt>
                <c:pt idx="458">
                  <c:v>0.80266666666666708</c:v>
                </c:pt>
                <c:pt idx="459">
                  <c:v>0.80300000000000049</c:v>
                </c:pt>
                <c:pt idx="460">
                  <c:v>0.80333333333333379</c:v>
                </c:pt>
                <c:pt idx="461">
                  <c:v>0.80366666666666708</c:v>
                </c:pt>
                <c:pt idx="462">
                  <c:v>0.80400000000000049</c:v>
                </c:pt>
                <c:pt idx="463">
                  <c:v>0.80433333333333379</c:v>
                </c:pt>
                <c:pt idx="464">
                  <c:v>0.80466666666666709</c:v>
                </c:pt>
                <c:pt idx="465">
                  <c:v>0.80500000000000038</c:v>
                </c:pt>
                <c:pt idx="466">
                  <c:v>0.80533333333333379</c:v>
                </c:pt>
                <c:pt idx="467">
                  <c:v>0.80566666666666709</c:v>
                </c:pt>
                <c:pt idx="468">
                  <c:v>0.80600000000000038</c:v>
                </c:pt>
                <c:pt idx="469">
                  <c:v>0.80633333333333379</c:v>
                </c:pt>
                <c:pt idx="470">
                  <c:v>0.80666666666666709</c:v>
                </c:pt>
                <c:pt idx="471">
                  <c:v>0.80700000000000038</c:v>
                </c:pt>
                <c:pt idx="472">
                  <c:v>0.80733333333333379</c:v>
                </c:pt>
                <c:pt idx="473">
                  <c:v>0.80766666666666709</c:v>
                </c:pt>
                <c:pt idx="474">
                  <c:v>0.80800000000000038</c:v>
                </c:pt>
                <c:pt idx="475">
                  <c:v>0.80833333333333379</c:v>
                </c:pt>
                <c:pt idx="476">
                  <c:v>0.80866666666666709</c:v>
                </c:pt>
                <c:pt idx="477">
                  <c:v>0.80900000000000039</c:v>
                </c:pt>
                <c:pt idx="478">
                  <c:v>0.80933333333333379</c:v>
                </c:pt>
                <c:pt idx="479">
                  <c:v>0.80966666666666709</c:v>
                </c:pt>
                <c:pt idx="480">
                  <c:v>0.81000000000000039</c:v>
                </c:pt>
                <c:pt idx="481">
                  <c:v>0.81033333333333379</c:v>
                </c:pt>
                <c:pt idx="482">
                  <c:v>0.81066666666666709</c:v>
                </c:pt>
                <c:pt idx="483">
                  <c:v>0.81100000000000039</c:v>
                </c:pt>
                <c:pt idx="484">
                  <c:v>0.81133333333333368</c:v>
                </c:pt>
                <c:pt idx="485">
                  <c:v>0.81166666666666709</c:v>
                </c:pt>
                <c:pt idx="486">
                  <c:v>0.81200000000000039</c:v>
                </c:pt>
                <c:pt idx="487">
                  <c:v>0.81233333333333368</c:v>
                </c:pt>
                <c:pt idx="488">
                  <c:v>0.81266666666666709</c:v>
                </c:pt>
                <c:pt idx="489">
                  <c:v>0.81300000000000039</c:v>
                </c:pt>
                <c:pt idx="490">
                  <c:v>0.81333333333333369</c:v>
                </c:pt>
                <c:pt idx="491">
                  <c:v>0.81366666666666709</c:v>
                </c:pt>
                <c:pt idx="492">
                  <c:v>0.81400000000000039</c:v>
                </c:pt>
                <c:pt idx="493">
                  <c:v>0.81433333333333369</c:v>
                </c:pt>
                <c:pt idx="494">
                  <c:v>0.81466666666666709</c:v>
                </c:pt>
                <c:pt idx="495">
                  <c:v>0.81500000000000039</c:v>
                </c:pt>
                <c:pt idx="496">
                  <c:v>0.81533333333333369</c:v>
                </c:pt>
                <c:pt idx="497">
                  <c:v>0.81566666666666698</c:v>
                </c:pt>
                <c:pt idx="498">
                  <c:v>0.81600000000000039</c:v>
                </c:pt>
                <c:pt idx="499">
                  <c:v>0.81633333333333369</c:v>
                </c:pt>
                <c:pt idx="500">
                  <c:v>0.8166666666666671</c:v>
                </c:pt>
                <c:pt idx="501">
                  <c:v>0.81700000000000039</c:v>
                </c:pt>
                <c:pt idx="502">
                  <c:v>0.81733333333333369</c:v>
                </c:pt>
                <c:pt idx="503">
                  <c:v>0.8176666666666671</c:v>
                </c:pt>
                <c:pt idx="504">
                  <c:v>0.81800000000000039</c:v>
                </c:pt>
                <c:pt idx="505">
                  <c:v>0.81833333333333369</c:v>
                </c:pt>
                <c:pt idx="506">
                  <c:v>0.8186666666666671</c:v>
                </c:pt>
                <c:pt idx="507">
                  <c:v>0.81900000000000039</c:v>
                </c:pt>
                <c:pt idx="508">
                  <c:v>0.81933333333333369</c:v>
                </c:pt>
                <c:pt idx="509">
                  <c:v>0.8196666666666671</c:v>
                </c:pt>
                <c:pt idx="510">
                  <c:v>0.8200000000000004</c:v>
                </c:pt>
                <c:pt idx="511">
                  <c:v>0.8203333333333338</c:v>
                </c:pt>
                <c:pt idx="512">
                  <c:v>0.8206666666666671</c:v>
                </c:pt>
                <c:pt idx="513">
                  <c:v>0.8210000000000004</c:v>
                </c:pt>
                <c:pt idx="514">
                  <c:v>0.8213333333333338</c:v>
                </c:pt>
                <c:pt idx="515">
                  <c:v>0.8216666666666671</c:v>
                </c:pt>
                <c:pt idx="516">
                  <c:v>0.82200000000000051</c:v>
                </c:pt>
                <c:pt idx="517">
                  <c:v>0.8223333333333338</c:v>
                </c:pt>
                <c:pt idx="518">
                  <c:v>0.8226666666666671</c:v>
                </c:pt>
                <c:pt idx="519">
                  <c:v>0.82300000000000051</c:v>
                </c:pt>
                <c:pt idx="520">
                  <c:v>0.82333333333333381</c:v>
                </c:pt>
                <c:pt idx="521">
                  <c:v>0.8236666666666671</c:v>
                </c:pt>
                <c:pt idx="522">
                  <c:v>0.82400000000000051</c:v>
                </c:pt>
                <c:pt idx="523">
                  <c:v>0.82433333333333381</c:v>
                </c:pt>
                <c:pt idx="524">
                  <c:v>0.8246666666666671</c:v>
                </c:pt>
                <c:pt idx="525">
                  <c:v>0.82500000000000051</c:v>
                </c:pt>
                <c:pt idx="526">
                  <c:v>0.82533333333333381</c:v>
                </c:pt>
                <c:pt idx="527">
                  <c:v>0.82566666666666721</c:v>
                </c:pt>
                <c:pt idx="528">
                  <c:v>0.82600000000000051</c:v>
                </c:pt>
                <c:pt idx="529">
                  <c:v>0.82633333333333381</c:v>
                </c:pt>
                <c:pt idx="530">
                  <c:v>0.82666666666666722</c:v>
                </c:pt>
                <c:pt idx="531">
                  <c:v>0.82700000000000051</c:v>
                </c:pt>
                <c:pt idx="532">
                  <c:v>0.82733333333333392</c:v>
                </c:pt>
                <c:pt idx="533">
                  <c:v>0.82766666666666722</c:v>
                </c:pt>
                <c:pt idx="534">
                  <c:v>0.82800000000000051</c:v>
                </c:pt>
                <c:pt idx="535">
                  <c:v>0.82833333333333392</c:v>
                </c:pt>
                <c:pt idx="536">
                  <c:v>0.82866666666666722</c:v>
                </c:pt>
                <c:pt idx="537">
                  <c:v>0.82900000000000051</c:v>
                </c:pt>
                <c:pt idx="538">
                  <c:v>0.82933333333333392</c:v>
                </c:pt>
                <c:pt idx="539">
                  <c:v>0.82966666666666722</c:v>
                </c:pt>
                <c:pt idx="540">
                  <c:v>0.83000000000000052</c:v>
                </c:pt>
                <c:pt idx="541">
                  <c:v>0.83033333333333392</c:v>
                </c:pt>
                <c:pt idx="542">
                  <c:v>0.83066666666666722</c:v>
                </c:pt>
                <c:pt idx="543">
                  <c:v>0.83100000000000063</c:v>
                </c:pt>
                <c:pt idx="544">
                  <c:v>0.83133333333333392</c:v>
                </c:pt>
                <c:pt idx="545">
                  <c:v>0.83166666666666722</c:v>
                </c:pt>
                <c:pt idx="546">
                  <c:v>0.83200000000000063</c:v>
                </c:pt>
                <c:pt idx="547">
                  <c:v>0.83233333333333392</c:v>
                </c:pt>
                <c:pt idx="548">
                  <c:v>0.83266666666666733</c:v>
                </c:pt>
                <c:pt idx="549">
                  <c:v>0.83300000000000063</c:v>
                </c:pt>
                <c:pt idx="550">
                  <c:v>0.83333333333333393</c:v>
                </c:pt>
                <c:pt idx="551">
                  <c:v>0.83366666666666733</c:v>
                </c:pt>
                <c:pt idx="552">
                  <c:v>0.83400000000000063</c:v>
                </c:pt>
                <c:pt idx="553">
                  <c:v>0.83433333333333393</c:v>
                </c:pt>
                <c:pt idx="554">
                  <c:v>0.83466666666666733</c:v>
                </c:pt>
                <c:pt idx="555">
                  <c:v>0.83500000000000063</c:v>
                </c:pt>
                <c:pt idx="556">
                  <c:v>0.83533333333333393</c:v>
                </c:pt>
                <c:pt idx="557">
                  <c:v>0.83566666666666733</c:v>
                </c:pt>
                <c:pt idx="558">
                  <c:v>0.83600000000000063</c:v>
                </c:pt>
                <c:pt idx="559">
                  <c:v>0.83633333333333404</c:v>
                </c:pt>
                <c:pt idx="560">
                  <c:v>0.83666666666666734</c:v>
                </c:pt>
                <c:pt idx="561">
                  <c:v>0.83700000000000063</c:v>
                </c:pt>
                <c:pt idx="562">
                  <c:v>0.83733333333333404</c:v>
                </c:pt>
                <c:pt idx="563">
                  <c:v>0.83766666666666734</c:v>
                </c:pt>
                <c:pt idx="564">
                  <c:v>0.83800000000000074</c:v>
                </c:pt>
                <c:pt idx="565">
                  <c:v>0.83833333333333404</c:v>
                </c:pt>
                <c:pt idx="566">
                  <c:v>0.83866666666666734</c:v>
                </c:pt>
                <c:pt idx="567">
                  <c:v>0.83900000000000075</c:v>
                </c:pt>
                <c:pt idx="568">
                  <c:v>0.83933333333333404</c:v>
                </c:pt>
                <c:pt idx="569">
                  <c:v>0.83966666666666734</c:v>
                </c:pt>
                <c:pt idx="570">
                  <c:v>0.84000000000000075</c:v>
                </c:pt>
                <c:pt idx="571">
                  <c:v>0.84033333333333404</c:v>
                </c:pt>
                <c:pt idx="572">
                  <c:v>0.84066666666666734</c:v>
                </c:pt>
                <c:pt idx="573">
                  <c:v>0.84100000000000075</c:v>
                </c:pt>
                <c:pt idx="574">
                  <c:v>0.84133333333333404</c:v>
                </c:pt>
                <c:pt idx="575">
                  <c:v>0.84166666666666745</c:v>
                </c:pt>
                <c:pt idx="576">
                  <c:v>0.84200000000000075</c:v>
                </c:pt>
                <c:pt idx="577">
                  <c:v>0.84233333333333404</c:v>
                </c:pt>
                <c:pt idx="578">
                  <c:v>0.84266666666666745</c:v>
                </c:pt>
                <c:pt idx="579">
                  <c:v>0.84300000000000075</c:v>
                </c:pt>
                <c:pt idx="580">
                  <c:v>0.84333333333333416</c:v>
                </c:pt>
                <c:pt idx="581">
                  <c:v>0.84366666666666745</c:v>
                </c:pt>
                <c:pt idx="582">
                  <c:v>0.84400000000000075</c:v>
                </c:pt>
                <c:pt idx="583">
                  <c:v>0.84433333333333416</c:v>
                </c:pt>
                <c:pt idx="584">
                  <c:v>0.84466666666666745</c:v>
                </c:pt>
                <c:pt idx="585">
                  <c:v>0.84500000000000075</c:v>
                </c:pt>
                <c:pt idx="586">
                  <c:v>0.84533333333333416</c:v>
                </c:pt>
                <c:pt idx="587">
                  <c:v>0.84566666666666745</c:v>
                </c:pt>
                <c:pt idx="588">
                  <c:v>0.84600000000000075</c:v>
                </c:pt>
                <c:pt idx="589">
                  <c:v>0.84633333333333416</c:v>
                </c:pt>
                <c:pt idx="590">
                  <c:v>0.84666666666666746</c:v>
                </c:pt>
                <c:pt idx="591">
                  <c:v>0.84700000000000086</c:v>
                </c:pt>
                <c:pt idx="592">
                  <c:v>0.84733333333333416</c:v>
                </c:pt>
                <c:pt idx="593">
                  <c:v>0.84766666666666746</c:v>
                </c:pt>
                <c:pt idx="594">
                  <c:v>0.84800000000000086</c:v>
                </c:pt>
                <c:pt idx="595">
                  <c:v>0.84833333333333416</c:v>
                </c:pt>
                <c:pt idx="596">
                  <c:v>0.84866666666666757</c:v>
                </c:pt>
                <c:pt idx="597">
                  <c:v>0.84900000000000087</c:v>
                </c:pt>
                <c:pt idx="598">
                  <c:v>0.84933333333333416</c:v>
                </c:pt>
                <c:pt idx="599">
                  <c:v>0.84966666666666757</c:v>
                </c:pt>
                <c:pt idx="600">
                  <c:v>0.85000000000000087</c:v>
                </c:pt>
                <c:pt idx="601">
                  <c:v>0.85033333333333416</c:v>
                </c:pt>
                <c:pt idx="602">
                  <c:v>0.85066666666666757</c:v>
                </c:pt>
                <c:pt idx="603">
                  <c:v>0.85100000000000087</c:v>
                </c:pt>
                <c:pt idx="604">
                  <c:v>0.85133333333333416</c:v>
                </c:pt>
                <c:pt idx="605">
                  <c:v>0.85166666666666757</c:v>
                </c:pt>
                <c:pt idx="606">
                  <c:v>0.85200000000000087</c:v>
                </c:pt>
                <c:pt idx="607">
                  <c:v>0.85233333333333428</c:v>
                </c:pt>
                <c:pt idx="608">
                  <c:v>0.85266666666666757</c:v>
                </c:pt>
                <c:pt idx="609">
                  <c:v>0.85300000000000087</c:v>
                </c:pt>
                <c:pt idx="610">
                  <c:v>0.85333333333333428</c:v>
                </c:pt>
                <c:pt idx="611">
                  <c:v>0.85366666666666757</c:v>
                </c:pt>
                <c:pt idx="612">
                  <c:v>0.85400000000000098</c:v>
                </c:pt>
                <c:pt idx="613">
                  <c:v>0.85433333333333428</c:v>
                </c:pt>
                <c:pt idx="614">
                  <c:v>0.85466666666666757</c:v>
                </c:pt>
                <c:pt idx="615">
                  <c:v>0.85500000000000098</c:v>
                </c:pt>
                <c:pt idx="616">
                  <c:v>0.85533333333333428</c:v>
                </c:pt>
                <c:pt idx="617">
                  <c:v>0.85566666666666757</c:v>
                </c:pt>
                <c:pt idx="618">
                  <c:v>0.85600000000000098</c:v>
                </c:pt>
                <c:pt idx="619">
                  <c:v>0.85633333333333428</c:v>
                </c:pt>
                <c:pt idx="620">
                  <c:v>0.85666666666666758</c:v>
                </c:pt>
                <c:pt idx="621">
                  <c:v>0.85700000000000098</c:v>
                </c:pt>
                <c:pt idx="622">
                  <c:v>0.85733333333333428</c:v>
                </c:pt>
                <c:pt idx="623">
                  <c:v>0.85766666666666769</c:v>
                </c:pt>
                <c:pt idx="624">
                  <c:v>0.85800000000000098</c:v>
                </c:pt>
                <c:pt idx="625">
                  <c:v>0.85833333333333428</c:v>
                </c:pt>
                <c:pt idx="626">
                  <c:v>0.85866666666666769</c:v>
                </c:pt>
                <c:pt idx="627">
                  <c:v>0.85900000000000098</c:v>
                </c:pt>
                <c:pt idx="628">
                  <c:v>0.85933333333333439</c:v>
                </c:pt>
                <c:pt idx="629">
                  <c:v>0.85966666666666769</c:v>
                </c:pt>
                <c:pt idx="630">
                  <c:v>0.86000000000000099</c:v>
                </c:pt>
                <c:pt idx="631">
                  <c:v>0.86033333333333439</c:v>
                </c:pt>
                <c:pt idx="632">
                  <c:v>0.86066666666666769</c:v>
                </c:pt>
                <c:pt idx="633">
                  <c:v>0.86100000000000099</c:v>
                </c:pt>
                <c:pt idx="634">
                  <c:v>0.86133333333333439</c:v>
                </c:pt>
                <c:pt idx="635">
                  <c:v>0.86166666666666769</c:v>
                </c:pt>
                <c:pt idx="636">
                  <c:v>0.86200000000000099</c:v>
                </c:pt>
                <c:pt idx="637">
                  <c:v>0.8623333333333344</c:v>
                </c:pt>
                <c:pt idx="638">
                  <c:v>0.86266666666666769</c:v>
                </c:pt>
                <c:pt idx="639">
                  <c:v>0.8630000000000011</c:v>
                </c:pt>
                <c:pt idx="640">
                  <c:v>0.8633333333333344</c:v>
                </c:pt>
                <c:pt idx="641">
                  <c:v>0.86366666666666769</c:v>
                </c:pt>
                <c:pt idx="642">
                  <c:v>0.8640000000000011</c:v>
                </c:pt>
                <c:pt idx="643">
                  <c:v>0.8643333333333344</c:v>
                </c:pt>
                <c:pt idx="644">
                  <c:v>0.8646666666666678</c:v>
                </c:pt>
                <c:pt idx="645">
                  <c:v>0.8650000000000011</c:v>
                </c:pt>
                <c:pt idx="646">
                  <c:v>0.8653333333333344</c:v>
                </c:pt>
                <c:pt idx="647">
                  <c:v>0.86566666666666781</c:v>
                </c:pt>
                <c:pt idx="648">
                  <c:v>0.8660000000000011</c:v>
                </c:pt>
                <c:pt idx="649">
                  <c:v>0.8663333333333344</c:v>
                </c:pt>
                <c:pt idx="650">
                  <c:v>0.86666666666666781</c:v>
                </c:pt>
                <c:pt idx="651">
                  <c:v>0.8670000000000011</c:v>
                </c:pt>
                <c:pt idx="652">
                  <c:v>0.8673333333333344</c:v>
                </c:pt>
                <c:pt idx="653">
                  <c:v>0.86766666666666781</c:v>
                </c:pt>
                <c:pt idx="654">
                  <c:v>0.8680000000000011</c:v>
                </c:pt>
                <c:pt idx="655">
                  <c:v>0.86833333333333451</c:v>
                </c:pt>
                <c:pt idx="656">
                  <c:v>0.86866666666666781</c:v>
                </c:pt>
                <c:pt idx="657">
                  <c:v>0.8690000000000011</c:v>
                </c:pt>
                <c:pt idx="658">
                  <c:v>0.86933333333333451</c:v>
                </c:pt>
                <c:pt idx="659">
                  <c:v>0.86966666666666781</c:v>
                </c:pt>
                <c:pt idx="660">
                  <c:v>0.87000000000000122</c:v>
                </c:pt>
                <c:pt idx="661">
                  <c:v>0.87033333333333451</c:v>
                </c:pt>
                <c:pt idx="662">
                  <c:v>0.87066666666666781</c:v>
                </c:pt>
                <c:pt idx="663">
                  <c:v>0.87100000000000122</c:v>
                </c:pt>
                <c:pt idx="664">
                  <c:v>0.87133333333333451</c:v>
                </c:pt>
                <c:pt idx="665">
                  <c:v>0.87166666666666781</c:v>
                </c:pt>
                <c:pt idx="666">
                  <c:v>0.87200000000000122</c:v>
                </c:pt>
                <c:pt idx="667">
                  <c:v>0.87233333333333452</c:v>
                </c:pt>
                <c:pt idx="668">
                  <c:v>0.87266666666666781</c:v>
                </c:pt>
                <c:pt idx="669">
                  <c:v>0.87300000000000122</c:v>
                </c:pt>
                <c:pt idx="670">
                  <c:v>0.87333333333333452</c:v>
                </c:pt>
                <c:pt idx="671">
                  <c:v>0.87366666666666792</c:v>
                </c:pt>
                <c:pt idx="672">
                  <c:v>0.87400000000000122</c:v>
                </c:pt>
                <c:pt idx="673">
                  <c:v>0.87433333333333452</c:v>
                </c:pt>
                <c:pt idx="674">
                  <c:v>0.87466666666666792</c:v>
                </c:pt>
                <c:pt idx="675">
                  <c:v>0.87500000000000122</c:v>
                </c:pt>
                <c:pt idx="676">
                  <c:v>0.87533333333333463</c:v>
                </c:pt>
                <c:pt idx="677">
                  <c:v>0.87566666666666793</c:v>
                </c:pt>
                <c:pt idx="678">
                  <c:v>0.87600000000000122</c:v>
                </c:pt>
                <c:pt idx="679">
                  <c:v>0.87633333333333463</c:v>
                </c:pt>
                <c:pt idx="680">
                  <c:v>0.87666666666666793</c:v>
                </c:pt>
                <c:pt idx="681">
                  <c:v>0.87700000000000122</c:v>
                </c:pt>
                <c:pt idx="682">
                  <c:v>0.87733333333333463</c:v>
                </c:pt>
                <c:pt idx="683">
                  <c:v>0.87766666666666793</c:v>
                </c:pt>
                <c:pt idx="684">
                  <c:v>0.87800000000000122</c:v>
                </c:pt>
                <c:pt idx="685">
                  <c:v>0.87833333333333463</c:v>
                </c:pt>
                <c:pt idx="686">
                  <c:v>0.87866666666666793</c:v>
                </c:pt>
                <c:pt idx="687">
                  <c:v>0.87900000000000134</c:v>
                </c:pt>
                <c:pt idx="688">
                  <c:v>0.87933333333333463</c:v>
                </c:pt>
                <c:pt idx="689">
                  <c:v>0.87966666666666793</c:v>
                </c:pt>
                <c:pt idx="690">
                  <c:v>0.88000000000000123</c:v>
                </c:pt>
                <c:pt idx="691">
                  <c:v>0.88033333333333463</c:v>
                </c:pt>
                <c:pt idx="692">
                  <c:v>0.88066666666666793</c:v>
                </c:pt>
                <c:pt idx="693">
                  <c:v>0.88100000000000123</c:v>
                </c:pt>
                <c:pt idx="694">
                  <c:v>0.88133333333333463</c:v>
                </c:pt>
                <c:pt idx="695">
                  <c:v>0.88166666666666793</c:v>
                </c:pt>
                <c:pt idx="696">
                  <c:v>0.88200000000000123</c:v>
                </c:pt>
                <c:pt idx="697">
                  <c:v>0.88233333333333452</c:v>
                </c:pt>
                <c:pt idx="698">
                  <c:v>0.88266666666666782</c:v>
                </c:pt>
                <c:pt idx="699">
                  <c:v>0.88300000000000123</c:v>
                </c:pt>
                <c:pt idx="700">
                  <c:v>0.88333333333333452</c:v>
                </c:pt>
                <c:pt idx="701">
                  <c:v>0.88366666666666782</c:v>
                </c:pt>
                <c:pt idx="702">
                  <c:v>0.88400000000000123</c:v>
                </c:pt>
                <c:pt idx="703">
                  <c:v>0.88433333333333453</c:v>
                </c:pt>
                <c:pt idx="704">
                  <c:v>0.88466666666666782</c:v>
                </c:pt>
                <c:pt idx="705">
                  <c:v>0.88500000000000112</c:v>
                </c:pt>
                <c:pt idx="706">
                  <c:v>0.88533333333333442</c:v>
                </c:pt>
                <c:pt idx="707">
                  <c:v>0.88566666666666782</c:v>
                </c:pt>
                <c:pt idx="708">
                  <c:v>0.88600000000000112</c:v>
                </c:pt>
                <c:pt idx="709">
                  <c:v>0.88633333333333442</c:v>
                </c:pt>
                <c:pt idx="710">
                  <c:v>0.88666666666666782</c:v>
                </c:pt>
                <c:pt idx="711">
                  <c:v>0.88700000000000112</c:v>
                </c:pt>
                <c:pt idx="712">
                  <c:v>0.88733333333333442</c:v>
                </c:pt>
                <c:pt idx="713">
                  <c:v>0.88766666666666771</c:v>
                </c:pt>
                <c:pt idx="714">
                  <c:v>0.88800000000000101</c:v>
                </c:pt>
                <c:pt idx="715">
                  <c:v>0.88833333333333442</c:v>
                </c:pt>
                <c:pt idx="716">
                  <c:v>0.88866666666666772</c:v>
                </c:pt>
                <c:pt idx="717">
                  <c:v>0.88900000000000101</c:v>
                </c:pt>
                <c:pt idx="718">
                  <c:v>0.88933333333333442</c:v>
                </c:pt>
                <c:pt idx="719">
                  <c:v>0.88966666666666772</c:v>
                </c:pt>
                <c:pt idx="720">
                  <c:v>0.89000000000000101</c:v>
                </c:pt>
                <c:pt idx="721">
                  <c:v>0.89033333333333431</c:v>
                </c:pt>
                <c:pt idx="722">
                  <c:v>0.89066666666666761</c:v>
                </c:pt>
                <c:pt idx="723">
                  <c:v>0.89100000000000101</c:v>
                </c:pt>
                <c:pt idx="724">
                  <c:v>0.89133333333333431</c:v>
                </c:pt>
                <c:pt idx="725">
                  <c:v>0.89166666666666761</c:v>
                </c:pt>
                <c:pt idx="726">
                  <c:v>0.89200000000000101</c:v>
                </c:pt>
                <c:pt idx="727">
                  <c:v>0.89233333333333431</c:v>
                </c:pt>
                <c:pt idx="728">
                  <c:v>0.89266666666666761</c:v>
                </c:pt>
                <c:pt idx="729">
                  <c:v>0.8930000000000009</c:v>
                </c:pt>
                <c:pt idx="730">
                  <c:v>0.8933333333333342</c:v>
                </c:pt>
                <c:pt idx="731">
                  <c:v>0.89366666666666761</c:v>
                </c:pt>
                <c:pt idx="732">
                  <c:v>0.89400000000000091</c:v>
                </c:pt>
                <c:pt idx="733">
                  <c:v>0.8943333333333342</c:v>
                </c:pt>
                <c:pt idx="734">
                  <c:v>0.89466666666666761</c:v>
                </c:pt>
                <c:pt idx="735">
                  <c:v>0.89500000000000091</c:v>
                </c:pt>
                <c:pt idx="736">
                  <c:v>0.8953333333333342</c:v>
                </c:pt>
                <c:pt idx="737">
                  <c:v>0.8956666666666675</c:v>
                </c:pt>
                <c:pt idx="738">
                  <c:v>0.8960000000000008</c:v>
                </c:pt>
                <c:pt idx="739">
                  <c:v>0.8963333333333342</c:v>
                </c:pt>
                <c:pt idx="740">
                  <c:v>0.8966666666666675</c:v>
                </c:pt>
                <c:pt idx="741">
                  <c:v>0.8970000000000008</c:v>
                </c:pt>
                <c:pt idx="742">
                  <c:v>0.8973333333333342</c:v>
                </c:pt>
                <c:pt idx="743">
                  <c:v>0.8976666666666675</c:v>
                </c:pt>
                <c:pt idx="744">
                  <c:v>0.8980000000000008</c:v>
                </c:pt>
                <c:pt idx="745">
                  <c:v>0.89833333333333409</c:v>
                </c:pt>
                <c:pt idx="746">
                  <c:v>0.89866666666666739</c:v>
                </c:pt>
                <c:pt idx="747">
                  <c:v>0.8990000000000008</c:v>
                </c:pt>
                <c:pt idx="748">
                  <c:v>0.8993333333333341</c:v>
                </c:pt>
                <c:pt idx="749">
                  <c:v>0.89966666666666739</c:v>
                </c:pt>
                <c:pt idx="750">
                  <c:v>0.9000000000000008</c:v>
                </c:pt>
                <c:pt idx="751">
                  <c:v>0.9003333333333341</c:v>
                </c:pt>
                <c:pt idx="752">
                  <c:v>0.90066666666666739</c:v>
                </c:pt>
                <c:pt idx="753">
                  <c:v>0.90100000000000069</c:v>
                </c:pt>
                <c:pt idx="754">
                  <c:v>0.90133333333333399</c:v>
                </c:pt>
                <c:pt idx="755">
                  <c:v>0.90166666666666739</c:v>
                </c:pt>
                <c:pt idx="756">
                  <c:v>0.90200000000000069</c:v>
                </c:pt>
                <c:pt idx="757">
                  <c:v>0.90233333333333399</c:v>
                </c:pt>
                <c:pt idx="758">
                  <c:v>0.90266666666666739</c:v>
                </c:pt>
                <c:pt idx="759">
                  <c:v>0.90300000000000069</c:v>
                </c:pt>
                <c:pt idx="760">
                  <c:v>0.90333333333333399</c:v>
                </c:pt>
                <c:pt idx="761">
                  <c:v>0.90366666666666728</c:v>
                </c:pt>
                <c:pt idx="762">
                  <c:v>0.90400000000000058</c:v>
                </c:pt>
                <c:pt idx="763">
                  <c:v>0.90433333333333399</c:v>
                </c:pt>
                <c:pt idx="764">
                  <c:v>0.90466666666666729</c:v>
                </c:pt>
                <c:pt idx="765">
                  <c:v>0.90500000000000058</c:v>
                </c:pt>
                <c:pt idx="766">
                  <c:v>0.90533333333333399</c:v>
                </c:pt>
                <c:pt idx="767">
                  <c:v>0.90566666666666729</c:v>
                </c:pt>
                <c:pt idx="768">
                  <c:v>0.90600000000000058</c:v>
                </c:pt>
                <c:pt idx="769">
                  <c:v>0.90633333333333388</c:v>
                </c:pt>
                <c:pt idx="770">
                  <c:v>0.90666666666666718</c:v>
                </c:pt>
                <c:pt idx="771">
                  <c:v>0.90700000000000058</c:v>
                </c:pt>
                <c:pt idx="772">
                  <c:v>0.90733333333333388</c:v>
                </c:pt>
                <c:pt idx="773">
                  <c:v>0.90766666666666718</c:v>
                </c:pt>
                <c:pt idx="774">
                  <c:v>0.90800000000000058</c:v>
                </c:pt>
                <c:pt idx="775">
                  <c:v>0.90833333333333388</c:v>
                </c:pt>
                <c:pt idx="776">
                  <c:v>0.90866666666666718</c:v>
                </c:pt>
                <c:pt idx="777">
                  <c:v>0.90900000000000047</c:v>
                </c:pt>
                <c:pt idx="778">
                  <c:v>0.90933333333333377</c:v>
                </c:pt>
                <c:pt idx="779">
                  <c:v>0.90966666666666718</c:v>
                </c:pt>
                <c:pt idx="780">
                  <c:v>0.91000000000000048</c:v>
                </c:pt>
                <c:pt idx="781">
                  <c:v>0.91033333333333377</c:v>
                </c:pt>
                <c:pt idx="782">
                  <c:v>0.91066666666666718</c:v>
                </c:pt>
                <c:pt idx="783">
                  <c:v>0.91100000000000048</c:v>
                </c:pt>
                <c:pt idx="784">
                  <c:v>0.91133333333333377</c:v>
                </c:pt>
                <c:pt idx="785">
                  <c:v>0.91166666666666707</c:v>
                </c:pt>
                <c:pt idx="786">
                  <c:v>0.91200000000000037</c:v>
                </c:pt>
                <c:pt idx="787">
                  <c:v>0.91233333333333377</c:v>
                </c:pt>
                <c:pt idx="788">
                  <c:v>0.91266666666666707</c:v>
                </c:pt>
                <c:pt idx="789">
                  <c:v>0.91300000000000037</c:v>
                </c:pt>
                <c:pt idx="790">
                  <c:v>0.91333333333333377</c:v>
                </c:pt>
                <c:pt idx="791">
                  <c:v>0.91366666666666707</c:v>
                </c:pt>
                <c:pt idx="792">
                  <c:v>0.91400000000000037</c:v>
                </c:pt>
                <c:pt idx="793">
                  <c:v>0.91433333333333366</c:v>
                </c:pt>
                <c:pt idx="794">
                  <c:v>0.91466666666666696</c:v>
                </c:pt>
                <c:pt idx="795">
                  <c:v>0.91500000000000037</c:v>
                </c:pt>
                <c:pt idx="796">
                  <c:v>0.91533333333333367</c:v>
                </c:pt>
                <c:pt idx="797">
                  <c:v>0.91566666666666696</c:v>
                </c:pt>
                <c:pt idx="798">
                  <c:v>0.91600000000000037</c:v>
                </c:pt>
                <c:pt idx="799">
                  <c:v>0.91633333333333367</c:v>
                </c:pt>
                <c:pt idx="800">
                  <c:v>0.91666666666666696</c:v>
                </c:pt>
                <c:pt idx="801">
                  <c:v>0.91700000000000026</c:v>
                </c:pt>
                <c:pt idx="802">
                  <c:v>0.91733333333333356</c:v>
                </c:pt>
                <c:pt idx="803">
                  <c:v>0.91766666666666696</c:v>
                </c:pt>
                <c:pt idx="804">
                  <c:v>0.91800000000000026</c:v>
                </c:pt>
                <c:pt idx="805">
                  <c:v>0.91833333333333356</c:v>
                </c:pt>
                <c:pt idx="806">
                  <c:v>0.91866666666666696</c:v>
                </c:pt>
                <c:pt idx="807">
                  <c:v>0.91900000000000026</c:v>
                </c:pt>
                <c:pt idx="808">
                  <c:v>0.91933333333333356</c:v>
                </c:pt>
                <c:pt idx="809">
                  <c:v>0.91966666666666685</c:v>
                </c:pt>
                <c:pt idx="810">
                  <c:v>0.92000000000000015</c:v>
                </c:pt>
                <c:pt idx="811">
                  <c:v>0.92033333333333356</c:v>
                </c:pt>
                <c:pt idx="812">
                  <c:v>0.92066666666666686</c:v>
                </c:pt>
                <c:pt idx="813">
                  <c:v>0.92100000000000015</c:v>
                </c:pt>
                <c:pt idx="814">
                  <c:v>0.92133333333333356</c:v>
                </c:pt>
                <c:pt idx="815">
                  <c:v>0.92166666666666686</c:v>
                </c:pt>
                <c:pt idx="816">
                  <c:v>0.92200000000000015</c:v>
                </c:pt>
                <c:pt idx="817">
                  <c:v>0.92233333333333345</c:v>
                </c:pt>
                <c:pt idx="818">
                  <c:v>0.92266666666666675</c:v>
                </c:pt>
                <c:pt idx="819">
                  <c:v>0.92300000000000015</c:v>
                </c:pt>
                <c:pt idx="820">
                  <c:v>0.92333333333333345</c:v>
                </c:pt>
                <c:pt idx="821">
                  <c:v>0.92366666666666675</c:v>
                </c:pt>
                <c:pt idx="822">
                  <c:v>0.92400000000000015</c:v>
                </c:pt>
                <c:pt idx="823">
                  <c:v>0.92433333333333345</c:v>
                </c:pt>
                <c:pt idx="824">
                  <c:v>0.92466666666666675</c:v>
                </c:pt>
                <c:pt idx="825">
                  <c:v>0.92500000000000004</c:v>
                </c:pt>
                <c:pt idx="826">
                  <c:v>0.92533333333333334</c:v>
                </c:pt>
                <c:pt idx="827">
                  <c:v>0.92566666666666675</c:v>
                </c:pt>
                <c:pt idx="828">
                  <c:v>0.92600000000000005</c:v>
                </c:pt>
                <c:pt idx="829">
                  <c:v>0.92633333333333334</c:v>
                </c:pt>
                <c:pt idx="830">
                  <c:v>0.92666666666666675</c:v>
                </c:pt>
                <c:pt idx="831">
                  <c:v>0.92700000000000005</c:v>
                </c:pt>
                <c:pt idx="832">
                  <c:v>0.92733333333333334</c:v>
                </c:pt>
                <c:pt idx="833">
                  <c:v>0.92766666666666664</c:v>
                </c:pt>
                <c:pt idx="834">
                  <c:v>0.92799999999999994</c:v>
                </c:pt>
                <c:pt idx="835">
                  <c:v>0.92833333333333334</c:v>
                </c:pt>
                <c:pt idx="836">
                  <c:v>0.92866666666666664</c:v>
                </c:pt>
                <c:pt idx="837">
                  <c:v>0.92899999999999994</c:v>
                </c:pt>
                <c:pt idx="838">
                  <c:v>0.92933333333333334</c:v>
                </c:pt>
                <c:pt idx="839">
                  <c:v>0.92966666666666664</c:v>
                </c:pt>
                <c:pt idx="840">
                  <c:v>0.92999999999999994</c:v>
                </c:pt>
                <c:pt idx="841">
                  <c:v>0.93033333333333323</c:v>
                </c:pt>
                <c:pt idx="842">
                  <c:v>0.93066666666666653</c:v>
                </c:pt>
                <c:pt idx="843">
                  <c:v>0.93099999999999994</c:v>
                </c:pt>
                <c:pt idx="844">
                  <c:v>0.93133333333333324</c:v>
                </c:pt>
                <c:pt idx="845">
                  <c:v>0.93166666666666653</c:v>
                </c:pt>
                <c:pt idx="846">
                  <c:v>0.93199999999999994</c:v>
                </c:pt>
                <c:pt idx="847">
                  <c:v>0.93233333333333324</c:v>
                </c:pt>
                <c:pt idx="848">
                  <c:v>0.93266666666666653</c:v>
                </c:pt>
                <c:pt idx="849">
                  <c:v>0.93299999999999983</c:v>
                </c:pt>
                <c:pt idx="850">
                  <c:v>0.93333333333333313</c:v>
                </c:pt>
                <c:pt idx="851">
                  <c:v>0.93366666666666653</c:v>
                </c:pt>
                <c:pt idx="852">
                  <c:v>0.93399999999999983</c:v>
                </c:pt>
                <c:pt idx="853">
                  <c:v>0.93433333333333313</c:v>
                </c:pt>
                <c:pt idx="854">
                  <c:v>0.93466666666666653</c:v>
                </c:pt>
                <c:pt idx="855">
                  <c:v>0.93499999999999983</c:v>
                </c:pt>
                <c:pt idx="856">
                  <c:v>0.93533333333333313</c:v>
                </c:pt>
                <c:pt idx="857">
                  <c:v>0.93566666666666642</c:v>
                </c:pt>
                <c:pt idx="858">
                  <c:v>0.93599999999999972</c:v>
                </c:pt>
                <c:pt idx="859">
                  <c:v>0.93633333333333313</c:v>
                </c:pt>
                <c:pt idx="860">
                  <c:v>0.93666666666666643</c:v>
                </c:pt>
                <c:pt idx="861">
                  <c:v>0.93699999999999972</c:v>
                </c:pt>
                <c:pt idx="862">
                  <c:v>0.93733333333333313</c:v>
                </c:pt>
                <c:pt idx="863">
                  <c:v>0.93766666666666643</c:v>
                </c:pt>
                <c:pt idx="864">
                  <c:v>0.93799999999999972</c:v>
                </c:pt>
                <c:pt idx="865">
                  <c:v>0.93833333333333302</c:v>
                </c:pt>
                <c:pt idx="866">
                  <c:v>0.93866666666666632</c:v>
                </c:pt>
                <c:pt idx="867">
                  <c:v>0.93899999999999972</c:v>
                </c:pt>
                <c:pt idx="868">
                  <c:v>0.93933333333333302</c:v>
                </c:pt>
                <c:pt idx="869">
                  <c:v>0.93966666666666632</c:v>
                </c:pt>
                <c:pt idx="870">
                  <c:v>0.93999999999999972</c:v>
                </c:pt>
                <c:pt idx="871">
                  <c:v>0.94033333333333302</c:v>
                </c:pt>
                <c:pt idx="872">
                  <c:v>0.94066666666666632</c:v>
                </c:pt>
                <c:pt idx="873">
                  <c:v>0.94099999999999961</c:v>
                </c:pt>
                <c:pt idx="874">
                  <c:v>0.94133333333333291</c:v>
                </c:pt>
                <c:pt idx="875">
                  <c:v>0.94166666666666632</c:v>
                </c:pt>
                <c:pt idx="876">
                  <c:v>0.94199999999999962</c:v>
                </c:pt>
                <c:pt idx="877">
                  <c:v>0.94233333333333291</c:v>
                </c:pt>
                <c:pt idx="878">
                  <c:v>0.94266666666666632</c:v>
                </c:pt>
                <c:pt idx="879">
                  <c:v>0.94299999999999962</c:v>
                </c:pt>
                <c:pt idx="880">
                  <c:v>0.94333333333333291</c:v>
                </c:pt>
                <c:pt idx="881">
                  <c:v>0.94366666666666621</c:v>
                </c:pt>
                <c:pt idx="882">
                  <c:v>0.94399999999999951</c:v>
                </c:pt>
                <c:pt idx="883">
                  <c:v>0.94433333333333291</c:v>
                </c:pt>
                <c:pt idx="884">
                  <c:v>0.94466666666666621</c:v>
                </c:pt>
                <c:pt idx="885">
                  <c:v>0.94499999999999951</c:v>
                </c:pt>
                <c:pt idx="886">
                  <c:v>0.94533333333333291</c:v>
                </c:pt>
                <c:pt idx="887">
                  <c:v>0.94566666666666621</c:v>
                </c:pt>
                <c:pt idx="888">
                  <c:v>0.94599999999999951</c:v>
                </c:pt>
                <c:pt idx="889">
                  <c:v>0.9463333333333328</c:v>
                </c:pt>
                <c:pt idx="890">
                  <c:v>0.9466666666666661</c:v>
                </c:pt>
                <c:pt idx="891">
                  <c:v>0.94699999999999951</c:v>
                </c:pt>
                <c:pt idx="892">
                  <c:v>0.94733333333333281</c:v>
                </c:pt>
                <c:pt idx="893">
                  <c:v>0.9476666666666661</c:v>
                </c:pt>
                <c:pt idx="894">
                  <c:v>0.94799999999999951</c:v>
                </c:pt>
                <c:pt idx="895">
                  <c:v>0.94833333333333281</c:v>
                </c:pt>
                <c:pt idx="896">
                  <c:v>0.9486666666666661</c:v>
                </c:pt>
                <c:pt idx="897">
                  <c:v>0.9489999999999994</c:v>
                </c:pt>
                <c:pt idx="898">
                  <c:v>0.9493333333333327</c:v>
                </c:pt>
                <c:pt idx="899">
                  <c:v>0.9496666666666661</c:v>
                </c:pt>
                <c:pt idx="900">
                  <c:v>0.9499999999999994</c:v>
                </c:pt>
                <c:pt idx="901">
                  <c:v>0.9503333333333327</c:v>
                </c:pt>
                <c:pt idx="902">
                  <c:v>0.9506666666666661</c:v>
                </c:pt>
                <c:pt idx="903">
                  <c:v>0.9509999999999994</c:v>
                </c:pt>
                <c:pt idx="904">
                  <c:v>0.9513333333333327</c:v>
                </c:pt>
                <c:pt idx="905">
                  <c:v>0.95166666666666599</c:v>
                </c:pt>
                <c:pt idx="906">
                  <c:v>0.95199999999999929</c:v>
                </c:pt>
                <c:pt idx="907">
                  <c:v>0.9523333333333327</c:v>
                </c:pt>
                <c:pt idx="908">
                  <c:v>0.952666666666666</c:v>
                </c:pt>
                <c:pt idx="909">
                  <c:v>0.95299999999999929</c:v>
                </c:pt>
                <c:pt idx="910">
                  <c:v>0.9533333333333327</c:v>
                </c:pt>
                <c:pt idx="911">
                  <c:v>0.953666666666666</c:v>
                </c:pt>
                <c:pt idx="912">
                  <c:v>0.95399999999999929</c:v>
                </c:pt>
                <c:pt idx="913">
                  <c:v>0.95433333333333259</c:v>
                </c:pt>
                <c:pt idx="914">
                  <c:v>0.95466666666666589</c:v>
                </c:pt>
                <c:pt idx="915">
                  <c:v>0.95499999999999929</c:v>
                </c:pt>
                <c:pt idx="916">
                  <c:v>0.95533333333333259</c:v>
                </c:pt>
                <c:pt idx="917">
                  <c:v>0.95566666666666589</c:v>
                </c:pt>
                <c:pt idx="918">
                  <c:v>0.95599999999999929</c:v>
                </c:pt>
                <c:pt idx="919">
                  <c:v>0.95633333333333259</c:v>
                </c:pt>
                <c:pt idx="920">
                  <c:v>0.95666666666666589</c:v>
                </c:pt>
                <c:pt idx="921">
                  <c:v>0.95699999999999918</c:v>
                </c:pt>
                <c:pt idx="922">
                  <c:v>0.95733333333333248</c:v>
                </c:pt>
                <c:pt idx="923">
                  <c:v>0.95766666666666589</c:v>
                </c:pt>
                <c:pt idx="924">
                  <c:v>0.95799999999999919</c:v>
                </c:pt>
                <c:pt idx="925">
                  <c:v>0.95833333333333248</c:v>
                </c:pt>
                <c:pt idx="926">
                  <c:v>0.95866666666666589</c:v>
                </c:pt>
                <c:pt idx="927">
                  <c:v>0.95899999999999919</c:v>
                </c:pt>
                <c:pt idx="928">
                  <c:v>0.95933333333333248</c:v>
                </c:pt>
                <c:pt idx="929">
                  <c:v>0.95966666666666578</c:v>
                </c:pt>
                <c:pt idx="930">
                  <c:v>0.95999999999999908</c:v>
                </c:pt>
                <c:pt idx="931">
                  <c:v>0.96033333333333248</c:v>
                </c:pt>
                <c:pt idx="932">
                  <c:v>0.96066666666666578</c:v>
                </c:pt>
                <c:pt idx="933">
                  <c:v>0.96099999999999908</c:v>
                </c:pt>
                <c:pt idx="934">
                  <c:v>0.96133333333333248</c:v>
                </c:pt>
                <c:pt idx="935">
                  <c:v>0.96166666666666578</c:v>
                </c:pt>
                <c:pt idx="936">
                  <c:v>0.96199999999999908</c:v>
                </c:pt>
                <c:pt idx="937">
                  <c:v>0.96233333333333237</c:v>
                </c:pt>
                <c:pt idx="938">
                  <c:v>0.96266666666666567</c:v>
                </c:pt>
                <c:pt idx="939">
                  <c:v>0.96299999999999908</c:v>
                </c:pt>
                <c:pt idx="940">
                  <c:v>0.96333333333333238</c:v>
                </c:pt>
                <c:pt idx="941">
                  <c:v>0.96366666666666567</c:v>
                </c:pt>
                <c:pt idx="942">
                  <c:v>0.96399999999999908</c:v>
                </c:pt>
                <c:pt idx="943">
                  <c:v>0.96433333333333238</c:v>
                </c:pt>
                <c:pt idx="944">
                  <c:v>0.96466666666666567</c:v>
                </c:pt>
                <c:pt idx="945">
                  <c:v>0.96499999999999897</c:v>
                </c:pt>
                <c:pt idx="946">
                  <c:v>0.96533333333333227</c:v>
                </c:pt>
                <c:pt idx="947">
                  <c:v>0.96566666666666567</c:v>
                </c:pt>
                <c:pt idx="948">
                  <c:v>0.96599999999999897</c:v>
                </c:pt>
                <c:pt idx="949">
                  <c:v>0.96633333333333227</c:v>
                </c:pt>
                <c:pt idx="950">
                  <c:v>0.96666666666666567</c:v>
                </c:pt>
                <c:pt idx="951">
                  <c:v>0.96699999999999897</c:v>
                </c:pt>
                <c:pt idx="952">
                  <c:v>0.96733333333333227</c:v>
                </c:pt>
                <c:pt idx="953">
                  <c:v>0.96766666666666556</c:v>
                </c:pt>
                <c:pt idx="954">
                  <c:v>0.96799999999999886</c:v>
                </c:pt>
                <c:pt idx="955">
                  <c:v>0.96833333333333227</c:v>
                </c:pt>
                <c:pt idx="956">
                  <c:v>0.96866666666666557</c:v>
                </c:pt>
                <c:pt idx="957">
                  <c:v>0.96899999999999886</c:v>
                </c:pt>
                <c:pt idx="958">
                  <c:v>0.96933333333333227</c:v>
                </c:pt>
                <c:pt idx="959">
                  <c:v>0.96966666666666557</c:v>
                </c:pt>
                <c:pt idx="960">
                  <c:v>0.96999999999999886</c:v>
                </c:pt>
                <c:pt idx="961">
                  <c:v>0.97033333333333216</c:v>
                </c:pt>
                <c:pt idx="962">
                  <c:v>0.97066666666666546</c:v>
                </c:pt>
                <c:pt idx="963">
                  <c:v>0.97099999999999886</c:v>
                </c:pt>
                <c:pt idx="964">
                  <c:v>0.97133333333333216</c:v>
                </c:pt>
                <c:pt idx="965">
                  <c:v>0.97166666666666546</c:v>
                </c:pt>
                <c:pt idx="966">
                  <c:v>0.97199999999999886</c:v>
                </c:pt>
                <c:pt idx="967">
                  <c:v>0.97233333333333216</c:v>
                </c:pt>
                <c:pt idx="968">
                  <c:v>0.97266666666666546</c:v>
                </c:pt>
                <c:pt idx="969">
                  <c:v>0.97299999999999875</c:v>
                </c:pt>
                <c:pt idx="970">
                  <c:v>0.97333333333333205</c:v>
                </c:pt>
                <c:pt idx="971">
                  <c:v>0.97366666666666546</c:v>
                </c:pt>
                <c:pt idx="972">
                  <c:v>0.97399999999999876</c:v>
                </c:pt>
                <c:pt idx="973">
                  <c:v>0.97433333333333205</c:v>
                </c:pt>
                <c:pt idx="974">
                  <c:v>0.97466666666666546</c:v>
                </c:pt>
                <c:pt idx="975">
                  <c:v>0.97499999999999876</c:v>
                </c:pt>
                <c:pt idx="976">
                  <c:v>0.97533333333333205</c:v>
                </c:pt>
                <c:pt idx="977">
                  <c:v>0.97566666666666535</c:v>
                </c:pt>
                <c:pt idx="978">
                  <c:v>0.97599999999999865</c:v>
                </c:pt>
                <c:pt idx="979">
                  <c:v>0.97633333333333205</c:v>
                </c:pt>
                <c:pt idx="980">
                  <c:v>0.97666666666666535</c:v>
                </c:pt>
                <c:pt idx="981">
                  <c:v>0.97699999999999865</c:v>
                </c:pt>
                <c:pt idx="982">
                  <c:v>0.97733333333333205</c:v>
                </c:pt>
                <c:pt idx="983">
                  <c:v>0.97766666666666535</c:v>
                </c:pt>
                <c:pt idx="984">
                  <c:v>0.97799999999999865</c:v>
                </c:pt>
                <c:pt idx="985">
                  <c:v>0.97833333333333194</c:v>
                </c:pt>
                <c:pt idx="986">
                  <c:v>0.97866666666666524</c:v>
                </c:pt>
                <c:pt idx="987">
                  <c:v>0.97899999999999865</c:v>
                </c:pt>
                <c:pt idx="988">
                  <c:v>0.97933333333333195</c:v>
                </c:pt>
                <c:pt idx="989">
                  <c:v>0.97966666666666524</c:v>
                </c:pt>
                <c:pt idx="990">
                  <c:v>0.97999999999999865</c:v>
                </c:pt>
                <c:pt idx="991">
                  <c:v>0.98033333333333195</c:v>
                </c:pt>
                <c:pt idx="992">
                  <c:v>0.98066666666666524</c:v>
                </c:pt>
                <c:pt idx="993">
                  <c:v>0.98099999999999854</c:v>
                </c:pt>
                <c:pt idx="994">
                  <c:v>0.98133333333333184</c:v>
                </c:pt>
                <c:pt idx="995">
                  <c:v>0.98166666666666524</c:v>
                </c:pt>
                <c:pt idx="996">
                  <c:v>0.98199999999999854</c:v>
                </c:pt>
                <c:pt idx="997">
                  <c:v>0.98233333333333184</c:v>
                </c:pt>
                <c:pt idx="998">
                  <c:v>0.98266666666666524</c:v>
                </c:pt>
                <c:pt idx="999">
                  <c:v>0.98299999999999854</c:v>
                </c:pt>
                <c:pt idx="1000">
                  <c:v>0.98333333333333184</c:v>
                </c:pt>
                <c:pt idx="1001">
                  <c:v>0.98366666666666513</c:v>
                </c:pt>
                <c:pt idx="1002">
                  <c:v>0.98399999999999843</c:v>
                </c:pt>
                <c:pt idx="1003">
                  <c:v>0.98433333333333184</c:v>
                </c:pt>
                <c:pt idx="1004">
                  <c:v>0.98466666666666514</c:v>
                </c:pt>
                <c:pt idx="1005">
                  <c:v>0.98499999999999843</c:v>
                </c:pt>
                <c:pt idx="1006">
                  <c:v>0.98533333333333184</c:v>
                </c:pt>
                <c:pt idx="1007">
                  <c:v>0.98566666666666514</c:v>
                </c:pt>
                <c:pt idx="1008">
                  <c:v>0.98599999999999843</c:v>
                </c:pt>
                <c:pt idx="1009">
                  <c:v>0.98633333333333173</c:v>
                </c:pt>
                <c:pt idx="1010">
                  <c:v>0.98666666666666503</c:v>
                </c:pt>
                <c:pt idx="1011">
                  <c:v>0.98699999999999843</c:v>
                </c:pt>
                <c:pt idx="1012">
                  <c:v>0.98733333333333173</c:v>
                </c:pt>
                <c:pt idx="1013">
                  <c:v>0.98766666666666503</c:v>
                </c:pt>
                <c:pt idx="1014">
                  <c:v>0.98799999999999844</c:v>
                </c:pt>
                <c:pt idx="1015">
                  <c:v>0.98833333333333173</c:v>
                </c:pt>
                <c:pt idx="1016">
                  <c:v>0.98866666666666503</c:v>
                </c:pt>
                <c:pt idx="1017">
                  <c:v>0.98899999999999832</c:v>
                </c:pt>
                <c:pt idx="1018">
                  <c:v>0.98933333333333162</c:v>
                </c:pt>
                <c:pt idx="1019">
                  <c:v>0.98966666666666503</c:v>
                </c:pt>
                <c:pt idx="1020">
                  <c:v>0.98999999999999833</c:v>
                </c:pt>
                <c:pt idx="1021">
                  <c:v>0.99033333333333162</c:v>
                </c:pt>
                <c:pt idx="1022">
                  <c:v>0.99066666666666503</c:v>
                </c:pt>
                <c:pt idx="1023">
                  <c:v>0.99099999999999833</c:v>
                </c:pt>
                <c:pt idx="1024">
                  <c:v>0.99133333333333162</c:v>
                </c:pt>
                <c:pt idx="1025">
                  <c:v>0.99166666666666492</c:v>
                </c:pt>
                <c:pt idx="1026">
                  <c:v>0.99199999999999822</c:v>
                </c:pt>
                <c:pt idx="1027">
                  <c:v>0.99233333333333162</c:v>
                </c:pt>
                <c:pt idx="1028">
                  <c:v>0.99266666666666492</c:v>
                </c:pt>
                <c:pt idx="1029">
                  <c:v>0.99299999999999822</c:v>
                </c:pt>
                <c:pt idx="1030">
                  <c:v>0.99333333333333163</c:v>
                </c:pt>
                <c:pt idx="1031">
                  <c:v>0.99366666666666492</c:v>
                </c:pt>
                <c:pt idx="1032">
                  <c:v>0.99399999999999822</c:v>
                </c:pt>
                <c:pt idx="1033">
                  <c:v>0.99433333333333151</c:v>
                </c:pt>
                <c:pt idx="1034">
                  <c:v>0.99466666666666481</c:v>
                </c:pt>
                <c:pt idx="1035">
                  <c:v>0.99499999999999822</c:v>
                </c:pt>
                <c:pt idx="1036">
                  <c:v>0.99533333333333152</c:v>
                </c:pt>
                <c:pt idx="1037">
                  <c:v>0.99566666666666481</c:v>
                </c:pt>
                <c:pt idx="1038">
                  <c:v>0.99599999999999822</c:v>
                </c:pt>
                <c:pt idx="1039">
                  <c:v>0.99633333333333152</c:v>
                </c:pt>
                <c:pt idx="1040">
                  <c:v>0.99666666666666481</c:v>
                </c:pt>
                <c:pt idx="1041">
                  <c:v>0.99699999999999811</c:v>
                </c:pt>
                <c:pt idx="1042">
                  <c:v>0.99733333333333141</c:v>
                </c:pt>
                <c:pt idx="1043">
                  <c:v>0.99766666666666481</c:v>
                </c:pt>
                <c:pt idx="1044">
                  <c:v>0.99799999999999811</c:v>
                </c:pt>
                <c:pt idx="1045">
                  <c:v>0.99833333333333141</c:v>
                </c:pt>
                <c:pt idx="1046">
                  <c:v>0.99866666666666482</c:v>
                </c:pt>
                <c:pt idx="1047">
                  <c:v>0.99899999999999811</c:v>
                </c:pt>
                <c:pt idx="1048">
                  <c:v>0.99933333333333141</c:v>
                </c:pt>
                <c:pt idx="1049">
                  <c:v>0.9996666666666647</c:v>
                </c:pt>
                <c:pt idx="1050">
                  <c:v>0.999999999999998</c:v>
                </c:pt>
                <c:pt idx="1051">
                  <c:v>1.0003333333333313</c:v>
                </c:pt>
                <c:pt idx="1052">
                  <c:v>1.0006666666666648</c:v>
                </c:pt>
                <c:pt idx="1053">
                  <c:v>1.0009999999999981</c:v>
                </c:pt>
                <c:pt idx="1054">
                  <c:v>1.0013333333333314</c:v>
                </c:pt>
                <c:pt idx="1055">
                  <c:v>1.0016666666666647</c:v>
                </c:pt>
                <c:pt idx="1056">
                  <c:v>1.001999999999998</c:v>
                </c:pt>
                <c:pt idx="1057">
                  <c:v>1.0023333333333313</c:v>
                </c:pt>
                <c:pt idx="1058">
                  <c:v>1.0026666666666646</c:v>
                </c:pt>
                <c:pt idx="1059">
                  <c:v>1.0029999999999979</c:v>
                </c:pt>
                <c:pt idx="1060">
                  <c:v>1.0033333333333312</c:v>
                </c:pt>
                <c:pt idx="1061">
                  <c:v>1.0036666666666647</c:v>
                </c:pt>
                <c:pt idx="1062">
                  <c:v>1.003999999999998</c:v>
                </c:pt>
                <c:pt idx="1063">
                  <c:v>1.0043333333333313</c:v>
                </c:pt>
                <c:pt idx="1064">
                  <c:v>1.0046666666666646</c:v>
                </c:pt>
                <c:pt idx="1065">
                  <c:v>1.0049999999999981</c:v>
                </c:pt>
                <c:pt idx="1066">
                  <c:v>1.0053333333333314</c:v>
                </c:pt>
                <c:pt idx="1067">
                  <c:v>1.0056666666666647</c:v>
                </c:pt>
                <c:pt idx="1068">
                  <c:v>1.005999999999998</c:v>
                </c:pt>
                <c:pt idx="1069">
                  <c:v>1.0063333333333313</c:v>
                </c:pt>
                <c:pt idx="1070">
                  <c:v>1.0066666666666648</c:v>
                </c:pt>
                <c:pt idx="1071">
                  <c:v>1.0069999999999981</c:v>
                </c:pt>
                <c:pt idx="1072">
                  <c:v>1.0073333333333314</c:v>
                </c:pt>
                <c:pt idx="1073">
                  <c:v>1.0076666666666649</c:v>
                </c:pt>
                <c:pt idx="1074">
                  <c:v>1.0079999999999982</c:v>
                </c:pt>
                <c:pt idx="1075">
                  <c:v>1.0083333333333315</c:v>
                </c:pt>
                <c:pt idx="1076">
                  <c:v>1.0086666666666648</c:v>
                </c:pt>
                <c:pt idx="1077">
                  <c:v>1.0089999999999981</c:v>
                </c:pt>
                <c:pt idx="1078">
                  <c:v>1.0093333333333316</c:v>
                </c:pt>
                <c:pt idx="1079">
                  <c:v>1.0096666666666649</c:v>
                </c:pt>
                <c:pt idx="1080">
                  <c:v>1.0099999999999982</c:v>
                </c:pt>
                <c:pt idx="1081">
                  <c:v>1.0103333333333318</c:v>
                </c:pt>
                <c:pt idx="1082">
                  <c:v>1.010666666666665</c:v>
                </c:pt>
                <c:pt idx="1083">
                  <c:v>1.0109999999999983</c:v>
                </c:pt>
                <c:pt idx="1084">
                  <c:v>1.0113333333333316</c:v>
                </c:pt>
                <c:pt idx="1085">
                  <c:v>1.0116666666666649</c:v>
                </c:pt>
                <c:pt idx="1086">
                  <c:v>1.0119999999999985</c:v>
                </c:pt>
                <c:pt idx="1087">
                  <c:v>1.0123333333333318</c:v>
                </c:pt>
                <c:pt idx="1088">
                  <c:v>1.012666666666665</c:v>
                </c:pt>
                <c:pt idx="1089">
                  <c:v>1.0129999999999986</c:v>
                </c:pt>
                <c:pt idx="1090">
                  <c:v>1.0133333333333319</c:v>
                </c:pt>
                <c:pt idx="1091">
                  <c:v>1.0136666666666652</c:v>
                </c:pt>
                <c:pt idx="1092">
                  <c:v>1.0139999999999985</c:v>
                </c:pt>
                <c:pt idx="1093">
                  <c:v>1.0143333333333318</c:v>
                </c:pt>
                <c:pt idx="1094">
                  <c:v>1.0146666666666653</c:v>
                </c:pt>
                <c:pt idx="1095">
                  <c:v>1.0149999999999986</c:v>
                </c:pt>
                <c:pt idx="1096">
                  <c:v>1.0153333333333319</c:v>
                </c:pt>
                <c:pt idx="1097">
                  <c:v>1.0156666666666654</c:v>
                </c:pt>
                <c:pt idx="1098">
                  <c:v>1.0159999999999987</c:v>
                </c:pt>
                <c:pt idx="1099">
                  <c:v>1.016333333333332</c:v>
                </c:pt>
                <c:pt idx="1100">
                  <c:v>1.0166666666666653</c:v>
                </c:pt>
                <c:pt idx="1101">
                  <c:v>1.0169999999999986</c:v>
                </c:pt>
                <c:pt idx="1102">
                  <c:v>1.0173333333333321</c:v>
                </c:pt>
                <c:pt idx="1103">
                  <c:v>1.0176666666666654</c:v>
                </c:pt>
                <c:pt idx="1104">
                  <c:v>1.0179999999999987</c:v>
                </c:pt>
                <c:pt idx="1105">
                  <c:v>1.0183333333333322</c:v>
                </c:pt>
                <c:pt idx="1106">
                  <c:v>1.0186666666666655</c:v>
                </c:pt>
                <c:pt idx="1107">
                  <c:v>1.0189999999999988</c:v>
                </c:pt>
                <c:pt idx="1108">
                  <c:v>1.0193333333333321</c:v>
                </c:pt>
                <c:pt idx="1109">
                  <c:v>1.0196666666666654</c:v>
                </c:pt>
                <c:pt idx="1110">
                  <c:v>1.0199999999999989</c:v>
                </c:pt>
                <c:pt idx="1111">
                  <c:v>1.0203333333333322</c:v>
                </c:pt>
                <c:pt idx="1112">
                  <c:v>1.0206666666666655</c:v>
                </c:pt>
                <c:pt idx="1113">
                  <c:v>1.020999999999999</c:v>
                </c:pt>
                <c:pt idx="1114">
                  <c:v>1.0213333333333323</c:v>
                </c:pt>
                <c:pt idx="1115">
                  <c:v>1.0216666666666656</c:v>
                </c:pt>
                <c:pt idx="1116">
                  <c:v>1.0219999999999989</c:v>
                </c:pt>
                <c:pt idx="1117">
                  <c:v>1.0223333333333322</c:v>
                </c:pt>
                <c:pt idx="1118">
                  <c:v>1.0226666666666657</c:v>
                </c:pt>
                <c:pt idx="1119">
                  <c:v>1.022999999999999</c:v>
                </c:pt>
                <c:pt idx="1120">
                  <c:v>1.0233333333333323</c:v>
                </c:pt>
                <c:pt idx="1121">
                  <c:v>1.0236666666666658</c:v>
                </c:pt>
                <c:pt idx="1122">
                  <c:v>1.0239999999999991</c:v>
                </c:pt>
                <c:pt idx="1123">
                  <c:v>1.0243333333333324</c:v>
                </c:pt>
                <c:pt idx="1124">
                  <c:v>1.0246666666666657</c:v>
                </c:pt>
                <c:pt idx="1125">
                  <c:v>1.024999999999999</c:v>
                </c:pt>
                <c:pt idx="1126">
                  <c:v>1.0253333333333325</c:v>
                </c:pt>
                <c:pt idx="1127">
                  <c:v>1.0256666666666658</c:v>
                </c:pt>
                <c:pt idx="1128">
                  <c:v>1.0259999999999991</c:v>
                </c:pt>
                <c:pt idx="1129">
                  <c:v>1.0263333333333327</c:v>
                </c:pt>
                <c:pt idx="1130">
                  <c:v>1.026666666666666</c:v>
                </c:pt>
                <c:pt idx="1131">
                  <c:v>1.0269999999999992</c:v>
                </c:pt>
                <c:pt idx="1132">
                  <c:v>1.0273333333333325</c:v>
                </c:pt>
                <c:pt idx="1133">
                  <c:v>1.0276666666666658</c:v>
                </c:pt>
                <c:pt idx="1134">
                  <c:v>1.0279999999999994</c:v>
                </c:pt>
                <c:pt idx="1135">
                  <c:v>1.0283333333333327</c:v>
                </c:pt>
                <c:pt idx="1136">
                  <c:v>1.028666666666666</c:v>
                </c:pt>
                <c:pt idx="1137">
                  <c:v>1.0289999999999995</c:v>
                </c:pt>
                <c:pt idx="1138">
                  <c:v>1.0293333333333328</c:v>
                </c:pt>
                <c:pt idx="1139">
                  <c:v>1.0296666666666661</c:v>
                </c:pt>
                <c:pt idx="1140">
                  <c:v>1.0299999999999994</c:v>
                </c:pt>
                <c:pt idx="1141">
                  <c:v>1.0303333333333327</c:v>
                </c:pt>
                <c:pt idx="1142">
                  <c:v>1.0306666666666662</c:v>
                </c:pt>
                <c:pt idx="1143">
                  <c:v>1.0309999999999995</c:v>
                </c:pt>
                <c:pt idx="1144">
                  <c:v>1.0313333333333328</c:v>
                </c:pt>
                <c:pt idx="1145">
                  <c:v>1.0316666666666663</c:v>
                </c:pt>
                <c:pt idx="1146">
                  <c:v>1.0319999999999996</c:v>
                </c:pt>
                <c:pt idx="1147">
                  <c:v>1.0323333333333329</c:v>
                </c:pt>
                <c:pt idx="1148">
                  <c:v>1.0326666666666662</c:v>
                </c:pt>
                <c:pt idx="1149">
                  <c:v>1.0329999999999995</c:v>
                </c:pt>
                <c:pt idx="1150">
                  <c:v>1.033333333333333</c:v>
                </c:pt>
                <c:pt idx="1151">
                  <c:v>1.0336666666666663</c:v>
                </c:pt>
                <c:pt idx="1152">
                  <c:v>1.0339999999999996</c:v>
                </c:pt>
                <c:pt idx="1153">
                  <c:v>1.0343333333333331</c:v>
                </c:pt>
                <c:pt idx="1154">
                  <c:v>1.0346666666666664</c:v>
                </c:pt>
                <c:pt idx="1155">
                  <c:v>1.0349999999999997</c:v>
                </c:pt>
                <c:pt idx="1156">
                  <c:v>1.035333333333333</c:v>
                </c:pt>
                <c:pt idx="1157">
                  <c:v>1.0356666666666663</c:v>
                </c:pt>
                <c:pt idx="1158">
                  <c:v>1.0359999999999998</c:v>
                </c:pt>
                <c:pt idx="1159">
                  <c:v>1.0363333333333331</c:v>
                </c:pt>
                <c:pt idx="1160">
                  <c:v>1.0366666666666664</c:v>
                </c:pt>
                <c:pt idx="1161">
                  <c:v>1.0369999999999999</c:v>
                </c:pt>
                <c:pt idx="1162">
                  <c:v>1.0373333333333332</c:v>
                </c:pt>
                <c:pt idx="1163">
                  <c:v>1.0376666666666665</c:v>
                </c:pt>
                <c:pt idx="1164">
                  <c:v>1.0379999999999998</c:v>
                </c:pt>
                <c:pt idx="1165">
                  <c:v>1.0383333333333331</c:v>
                </c:pt>
                <c:pt idx="1166">
                  <c:v>1.0386666666666666</c:v>
                </c:pt>
                <c:pt idx="1167">
                  <c:v>1.0389999999999999</c:v>
                </c:pt>
                <c:pt idx="1168">
                  <c:v>1.0393333333333332</c:v>
                </c:pt>
                <c:pt idx="1169">
                  <c:v>1.0396666666666667</c:v>
                </c:pt>
                <c:pt idx="1170">
                  <c:v>1.04</c:v>
                </c:pt>
                <c:pt idx="1171">
                  <c:v>1.0403333333333333</c:v>
                </c:pt>
                <c:pt idx="1172">
                  <c:v>1.0406666666666666</c:v>
                </c:pt>
                <c:pt idx="1173">
                  <c:v>1.0409999999999999</c:v>
                </c:pt>
                <c:pt idx="1174">
                  <c:v>1.0413333333333334</c:v>
                </c:pt>
                <c:pt idx="1175">
                  <c:v>1.0416666666666667</c:v>
                </c:pt>
                <c:pt idx="1176">
                  <c:v>1.042</c:v>
                </c:pt>
                <c:pt idx="1177">
                  <c:v>1.0423333333333336</c:v>
                </c:pt>
                <c:pt idx="1178">
                  <c:v>1.0426666666666669</c:v>
                </c:pt>
                <c:pt idx="1179">
                  <c:v>1.0430000000000001</c:v>
                </c:pt>
                <c:pt idx="1180">
                  <c:v>1.0433333333333334</c:v>
                </c:pt>
                <c:pt idx="1181">
                  <c:v>1.0436666666666667</c:v>
                </c:pt>
                <c:pt idx="1182">
                  <c:v>1.0440000000000003</c:v>
                </c:pt>
                <c:pt idx="1183">
                  <c:v>1.0443333333333336</c:v>
                </c:pt>
                <c:pt idx="1184">
                  <c:v>1.0446666666666669</c:v>
                </c:pt>
                <c:pt idx="1185">
                  <c:v>1.0450000000000004</c:v>
                </c:pt>
                <c:pt idx="1186">
                  <c:v>1.0453333333333337</c:v>
                </c:pt>
                <c:pt idx="1187">
                  <c:v>1.045666666666667</c:v>
                </c:pt>
                <c:pt idx="1188">
                  <c:v>1.0460000000000003</c:v>
                </c:pt>
                <c:pt idx="1189">
                  <c:v>1.0463333333333336</c:v>
                </c:pt>
                <c:pt idx="1190">
                  <c:v>1.0466666666666671</c:v>
                </c:pt>
                <c:pt idx="1191">
                  <c:v>1.0470000000000004</c:v>
                </c:pt>
                <c:pt idx="1192">
                  <c:v>1.0473333333333337</c:v>
                </c:pt>
                <c:pt idx="1193">
                  <c:v>1.0476666666666672</c:v>
                </c:pt>
                <c:pt idx="1194">
                  <c:v>1.0480000000000005</c:v>
                </c:pt>
                <c:pt idx="1195">
                  <c:v>1.0483333333333338</c:v>
                </c:pt>
                <c:pt idx="1196">
                  <c:v>1.0486666666666671</c:v>
                </c:pt>
                <c:pt idx="1197">
                  <c:v>1.0490000000000004</c:v>
                </c:pt>
                <c:pt idx="1198">
                  <c:v>1.0493333333333339</c:v>
                </c:pt>
                <c:pt idx="1199">
                  <c:v>1.0496666666666672</c:v>
                </c:pt>
                <c:pt idx="1200">
                  <c:v>1.0500000000000005</c:v>
                </c:pt>
                <c:pt idx="1201">
                  <c:v>1.050333333333334</c:v>
                </c:pt>
                <c:pt idx="1202">
                  <c:v>1.0506666666666673</c:v>
                </c:pt>
                <c:pt idx="1203">
                  <c:v>1.0510000000000006</c:v>
                </c:pt>
                <c:pt idx="1204">
                  <c:v>1.0513333333333339</c:v>
                </c:pt>
                <c:pt idx="1205">
                  <c:v>1.0516666666666672</c:v>
                </c:pt>
                <c:pt idx="1206">
                  <c:v>1.0520000000000007</c:v>
                </c:pt>
                <c:pt idx="1207">
                  <c:v>1.052333333333334</c:v>
                </c:pt>
                <c:pt idx="1208">
                  <c:v>1.0526666666666673</c:v>
                </c:pt>
                <c:pt idx="1209">
                  <c:v>1.0530000000000008</c:v>
                </c:pt>
                <c:pt idx="1210">
                  <c:v>1.0533333333333341</c:v>
                </c:pt>
                <c:pt idx="1211">
                  <c:v>1.0536666666666674</c:v>
                </c:pt>
                <c:pt idx="1212">
                  <c:v>1.0540000000000007</c:v>
                </c:pt>
                <c:pt idx="1213">
                  <c:v>1.054333333333334</c:v>
                </c:pt>
                <c:pt idx="1214">
                  <c:v>1.0546666666666675</c:v>
                </c:pt>
                <c:pt idx="1215">
                  <c:v>1.0550000000000008</c:v>
                </c:pt>
                <c:pt idx="1216">
                  <c:v>1.0553333333333341</c:v>
                </c:pt>
                <c:pt idx="1217">
                  <c:v>1.0556666666666676</c:v>
                </c:pt>
                <c:pt idx="1218">
                  <c:v>1.0560000000000009</c:v>
                </c:pt>
                <c:pt idx="1219">
                  <c:v>1.0563333333333342</c:v>
                </c:pt>
                <c:pt idx="1220">
                  <c:v>1.0566666666666675</c:v>
                </c:pt>
                <c:pt idx="1221">
                  <c:v>1.0570000000000008</c:v>
                </c:pt>
                <c:pt idx="1222">
                  <c:v>1.0573333333333343</c:v>
                </c:pt>
                <c:pt idx="1223">
                  <c:v>1.0576666666666676</c:v>
                </c:pt>
                <c:pt idx="1224">
                  <c:v>1.0580000000000009</c:v>
                </c:pt>
                <c:pt idx="1225">
                  <c:v>1.0583333333333345</c:v>
                </c:pt>
                <c:pt idx="1226">
                  <c:v>1.0586666666666678</c:v>
                </c:pt>
                <c:pt idx="1227">
                  <c:v>1.0590000000000011</c:v>
                </c:pt>
                <c:pt idx="1228">
                  <c:v>1.0593333333333343</c:v>
                </c:pt>
                <c:pt idx="1229">
                  <c:v>1.0596666666666676</c:v>
                </c:pt>
                <c:pt idx="1230">
                  <c:v>1.0600000000000012</c:v>
                </c:pt>
                <c:pt idx="1231">
                  <c:v>1.0603333333333345</c:v>
                </c:pt>
                <c:pt idx="1232">
                  <c:v>1.0606666666666678</c:v>
                </c:pt>
                <c:pt idx="1233">
                  <c:v>1.0610000000000013</c:v>
                </c:pt>
                <c:pt idx="1234">
                  <c:v>1.0613333333333346</c:v>
                </c:pt>
                <c:pt idx="1235">
                  <c:v>1.0616666666666679</c:v>
                </c:pt>
                <c:pt idx="1236">
                  <c:v>1.0620000000000012</c:v>
                </c:pt>
                <c:pt idx="1237">
                  <c:v>1.0623333333333345</c:v>
                </c:pt>
                <c:pt idx="1238">
                  <c:v>1.062666666666668</c:v>
                </c:pt>
                <c:pt idx="1239">
                  <c:v>1.0630000000000013</c:v>
                </c:pt>
                <c:pt idx="1240">
                  <c:v>1.0633333333333346</c:v>
                </c:pt>
                <c:pt idx="1241">
                  <c:v>1.0636666666666681</c:v>
                </c:pt>
                <c:pt idx="1242">
                  <c:v>1.0640000000000014</c:v>
                </c:pt>
                <c:pt idx="1243">
                  <c:v>1.0643333333333347</c:v>
                </c:pt>
                <c:pt idx="1244">
                  <c:v>1.064666666666668</c:v>
                </c:pt>
                <c:pt idx="1245">
                  <c:v>1.0650000000000013</c:v>
                </c:pt>
                <c:pt idx="1246">
                  <c:v>1.0653333333333348</c:v>
                </c:pt>
                <c:pt idx="1247">
                  <c:v>1.0656666666666681</c:v>
                </c:pt>
                <c:pt idx="1248">
                  <c:v>1.0660000000000014</c:v>
                </c:pt>
                <c:pt idx="1249">
                  <c:v>1.0663333333333349</c:v>
                </c:pt>
                <c:pt idx="1250">
                  <c:v>1.0666666666666682</c:v>
                </c:pt>
                <c:pt idx="1251">
                  <c:v>1.0670000000000015</c:v>
                </c:pt>
                <c:pt idx="1252">
                  <c:v>1.0673333333333348</c:v>
                </c:pt>
                <c:pt idx="1253">
                  <c:v>1.0676666666666681</c:v>
                </c:pt>
                <c:pt idx="1254">
                  <c:v>1.0680000000000016</c:v>
                </c:pt>
                <c:pt idx="1255">
                  <c:v>1.0683333333333349</c:v>
                </c:pt>
                <c:pt idx="1256">
                  <c:v>1.0686666666666682</c:v>
                </c:pt>
                <c:pt idx="1257">
                  <c:v>1.0690000000000017</c:v>
                </c:pt>
                <c:pt idx="1258">
                  <c:v>1.069333333333335</c:v>
                </c:pt>
                <c:pt idx="1259">
                  <c:v>1.0696666666666683</c:v>
                </c:pt>
                <c:pt idx="1260">
                  <c:v>1.0700000000000016</c:v>
                </c:pt>
                <c:pt idx="1261">
                  <c:v>1.0703333333333349</c:v>
                </c:pt>
                <c:pt idx="1262">
                  <c:v>1.0706666666666684</c:v>
                </c:pt>
                <c:pt idx="1263">
                  <c:v>1.0710000000000017</c:v>
                </c:pt>
                <c:pt idx="1264">
                  <c:v>1.071333333333335</c:v>
                </c:pt>
                <c:pt idx="1265">
                  <c:v>1.0716666666666685</c:v>
                </c:pt>
                <c:pt idx="1266">
                  <c:v>1.0720000000000018</c:v>
                </c:pt>
                <c:pt idx="1267">
                  <c:v>1.0723333333333351</c:v>
                </c:pt>
                <c:pt idx="1268">
                  <c:v>1.0726666666666684</c:v>
                </c:pt>
                <c:pt idx="1269">
                  <c:v>1.0730000000000017</c:v>
                </c:pt>
                <c:pt idx="1270">
                  <c:v>1.0733333333333352</c:v>
                </c:pt>
                <c:pt idx="1271">
                  <c:v>1.0736666666666685</c:v>
                </c:pt>
                <c:pt idx="1272">
                  <c:v>1.0740000000000018</c:v>
                </c:pt>
                <c:pt idx="1273">
                  <c:v>1.0743333333333354</c:v>
                </c:pt>
                <c:pt idx="1274">
                  <c:v>1.0746666666666687</c:v>
                </c:pt>
                <c:pt idx="1275">
                  <c:v>1.075000000000002</c:v>
                </c:pt>
                <c:pt idx="1276">
                  <c:v>1.0753333333333353</c:v>
                </c:pt>
                <c:pt idx="1277">
                  <c:v>1.0756666666666685</c:v>
                </c:pt>
                <c:pt idx="1278">
                  <c:v>1.0760000000000021</c:v>
                </c:pt>
                <c:pt idx="1279">
                  <c:v>1.0763333333333354</c:v>
                </c:pt>
                <c:pt idx="1280">
                  <c:v>1.0766666666666687</c:v>
                </c:pt>
                <c:pt idx="1281">
                  <c:v>1.0770000000000022</c:v>
                </c:pt>
                <c:pt idx="1282">
                  <c:v>1.0773333333333355</c:v>
                </c:pt>
                <c:pt idx="1283">
                  <c:v>1.0776666666666688</c:v>
                </c:pt>
                <c:pt idx="1284">
                  <c:v>1.0780000000000021</c:v>
                </c:pt>
                <c:pt idx="1285">
                  <c:v>1.0783333333333354</c:v>
                </c:pt>
                <c:pt idx="1286">
                  <c:v>1.0786666666666689</c:v>
                </c:pt>
                <c:pt idx="1287">
                  <c:v>1.0790000000000022</c:v>
                </c:pt>
                <c:pt idx="1288">
                  <c:v>1.0793333333333355</c:v>
                </c:pt>
                <c:pt idx="1289">
                  <c:v>1.079666666666669</c:v>
                </c:pt>
                <c:pt idx="1290">
                  <c:v>1.0800000000000023</c:v>
                </c:pt>
                <c:pt idx="1291">
                  <c:v>1.0803333333333356</c:v>
                </c:pt>
                <c:pt idx="1292">
                  <c:v>1.0806666666666689</c:v>
                </c:pt>
                <c:pt idx="1293">
                  <c:v>1.0810000000000022</c:v>
                </c:pt>
                <c:pt idx="1294">
                  <c:v>1.0813333333333357</c:v>
                </c:pt>
                <c:pt idx="1295">
                  <c:v>1.081666666666669</c:v>
                </c:pt>
                <c:pt idx="1296">
                  <c:v>1.0820000000000023</c:v>
                </c:pt>
                <c:pt idx="1297">
                  <c:v>1.0823333333333358</c:v>
                </c:pt>
                <c:pt idx="1298">
                  <c:v>1.0826666666666691</c:v>
                </c:pt>
                <c:pt idx="1299">
                  <c:v>1.0830000000000024</c:v>
                </c:pt>
                <c:pt idx="1300">
                  <c:v>1.0833333333333357</c:v>
                </c:pt>
                <c:pt idx="1301">
                  <c:v>1.083666666666669</c:v>
                </c:pt>
                <c:pt idx="1302">
                  <c:v>1.0840000000000025</c:v>
                </c:pt>
                <c:pt idx="1303">
                  <c:v>1.0843333333333358</c:v>
                </c:pt>
                <c:pt idx="1304">
                  <c:v>1.0846666666666691</c:v>
                </c:pt>
                <c:pt idx="1305">
                  <c:v>1.0850000000000026</c:v>
                </c:pt>
                <c:pt idx="1306">
                  <c:v>1.0853333333333359</c:v>
                </c:pt>
                <c:pt idx="1307">
                  <c:v>1.0856666666666692</c:v>
                </c:pt>
                <c:pt idx="1308">
                  <c:v>1.0860000000000025</c:v>
                </c:pt>
                <c:pt idx="1309">
                  <c:v>1.0863333333333358</c:v>
                </c:pt>
                <c:pt idx="1310">
                  <c:v>1.0866666666666693</c:v>
                </c:pt>
                <c:pt idx="1311">
                  <c:v>1.0870000000000026</c:v>
                </c:pt>
                <c:pt idx="1312">
                  <c:v>1.0873333333333359</c:v>
                </c:pt>
                <c:pt idx="1313">
                  <c:v>1.0876666666666694</c:v>
                </c:pt>
                <c:pt idx="1314">
                  <c:v>1.0880000000000027</c:v>
                </c:pt>
                <c:pt idx="1315">
                  <c:v>1.088333333333336</c:v>
                </c:pt>
                <c:pt idx="1316">
                  <c:v>1.0886666666666693</c:v>
                </c:pt>
                <c:pt idx="1317">
                  <c:v>1.0890000000000026</c:v>
                </c:pt>
                <c:pt idx="1318">
                  <c:v>1.0893333333333362</c:v>
                </c:pt>
                <c:pt idx="1319">
                  <c:v>1.0896666666666694</c:v>
                </c:pt>
                <c:pt idx="1320">
                  <c:v>1.0900000000000027</c:v>
                </c:pt>
                <c:pt idx="1321">
                  <c:v>1.0903333333333363</c:v>
                </c:pt>
                <c:pt idx="1322">
                  <c:v>1.0906666666666696</c:v>
                </c:pt>
                <c:pt idx="1323">
                  <c:v>1.0910000000000029</c:v>
                </c:pt>
                <c:pt idx="1324">
                  <c:v>1.0913333333333362</c:v>
                </c:pt>
                <c:pt idx="1325">
                  <c:v>1.0916666666666694</c:v>
                </c:pt>
                <c:pt idx="1326">
                  <c:v>1.092000000000003</c:v>
                </c:pt>
                <c:pt idx="1327">
                  <c:v>1.0923333333333363</c:v>
                </c:pt>
                <c:pt idx="1328">
                  <c:v>1.0926666666666696</c:v>
                </c:pt>
                <c:pt idx="1329">
                  <c:v>1.0930000000000031</c:v>
                </c:pt>
                <c:pt idx="1330">
                  <c:v>1.0933333333333364</c:v>
                </c:pt>
                <c:pt idx="1331">
                  <c:v>1.0936666666666697</c:v>
                </c:pt>
                <c:pt idx="1332">
                  <c:v>1.094000000000003</c:v>
                </c:pt>
                <c:pt idx="1333">
                  <c:v>1.0943333333333363</c:v>
                </c:pt>
                <c:pt idx="1334">
                  <c:v>1.0946666666666698</c:v>
                </c:pt>
                <c:pt idx="1335">
                  <c:v>1.0950000000000031</c:v>
                </c:pt>
                <c:pt idx="1336">
                  <c:v>1.0953333333333364</c:v>
                </c:pt>
                <c:pt idx="1337">
                  <c:v>1.0956666666666699</c:v>
                </c:pt>
                <c:pt idx="1338">
                  <c:v>1.0960000000000032</c:v>
                </c:pt>
                <c:pt idx="1339">
                  <c:v>1.0963333333333365</c:v>
                </c:pt>
                <c:pt idx="1340">
                  <c:v>1.0966666666666698</c:v>
                </c:pt>
                <c:pt idx="1341">
                  <c:v>1.0970000000000031</c:v>
                </c:pt>
                <c:pt idx="1342">
                  <c:v>1.0973333333333366</c:v>
                </c:pt>
                <c:pt idx="1343">
                  <c:v>1.0976666666666699</c:v>
                </c:pt>
                <c:pt idx="1344">
                  <c:v>1.0980000000000032</c:v>
                </c:pt>
                <c:pt idx="1345">
                  <c:v>1.0983333333333367</c:v>
                </c:pt>
                <c:pt idx="1346">
                  <c:v>1.09866666666667</c:v>
                </c:pt>
                <c:pt idx="1347">
                  <c:v>1.0990000000000033</c:v>
                </c:pt>
                <c:pt idx="1348">
                  <c:v>1.0993333333333366</c:v>
                </c:pt>
                <c:pt idx="1349">
                  <c:v>1.0996666666666699</c:v>
                </c:pt>
                <c:pt idx="1350">
                  <c:v>1.1000000000000034</c:v>
                </c:pt>
                <c:pt idx="1351">
                  <c:v>1.1003333333333367</c:v>
                </c:pt>
                <c:pt idx="1352">
                  <c:v>1.10066666666667</c:v>
                </c:pt>
                <c:pt idx="1353">
                  <c:v>1.1010000000000035</c:v>
                </c:pt>
                <c:pt idx="1354">
                  <c:v>1.1013333333333368</c:v>
                </c:pt>
                <c:pt idx="1355">
                  <c:v>1.1016666666666701</c:v>
                </c:pt>
                <c:pt idx="1356">
                  <c:v>1.1020000000000034</c:v>
                </c:pt>
                <c:pt idx="1357">
                  <c:v>1.1023333333333367</c:v>
                </c:pt>
                <c:pt idx="1358">
                  <c:v>1.1026666666666702</c:v>
                </c:pt>
                <c:pt idx="1359">
                  <c:v>1.1030000000000035</c:v>
                </c:pt>
                <c:pt idx="1360">
                  <c:v>1.1033333333333368</c:v>
                </c:pt>
                <c:pt idx="1361">
                  <c:v>1.1036666666666703</c:v>
                </c:pt>
                <c:pt idx="1362">
                  <c:v>1.1040000000000036</c:v>
                </c:pt>
                <c:pt idx="1363">
                  <c:v>1.1043333333333369</c:v>
                </c:pt>
                <c:pt idx="1364">
                  <c:v>1.1046666666666702</c:v>
                </c:pt>
                <c:pt idx="1365">
                  <c:v>1.1050000000000035</c:v>
                </c:pt>
                <c:pt idx="1366">
                  <c:v>1.1053333333333371</c:v>
                </c:pt>
                <c:pt idx="1367">
                  <c:v>1.1056666666666704</c:v>
                </c:pt>
                <c:pt idx="1368">
                  <c:v>1.1060000000000036</c:v>
                </c:pt>
                <c:pt idx="1369">
                  <c:v>1.1063333333333372</c:v>
                </c:pt>
                <c:pt idx="1370">
                  <c:v>1.1066666666666705</c:v>
                </c:pt>
                <c:pt idx="1371">
                  <c:v>1.1070000000000038</c:v>
                </c:pt>
                <c:pt idx="1372">
                  <c:v>1.1073333333333371</c:v>
                </c:pt>
                <c:pt idx="1373">
                  <c:v>1.1076666666666704</c:v>
                </c:pt>
                <c:pt idx="1374">
                  <c:v>1.1080000000000039</c:v>
                </c:pt>
                <c:pt idx="1375">
                  <c:v>1.1083333333333372</c:v>
                </c:pt>
                <c:pt idx="1376">
                  <c:v>1.1086666666666705</c:v>
                </c:pt>
                <c:pt idx="1377">
                  <c:v>1.109000000000004</c:v>
                </c:pt>
                <c:pt idx="1378">
                  <c:v>1.1093333333333373</c:v>
                </c:pt>
                <c:pt idx="1379">
                  <c:v>1.1096666666666706</c:v>
                </c:pt>
                <c:pt idx="1380">
                  <c:v>1.1100000000000039</c:v>
                </c:pt>
                <c:pt idx="1381">
                  <c:v>1.1103333333333372</c:v>
                </c:pt>
                <c:pt idx="1382">
                  <c:v>1.1106666666666707</c:v>
                </c:pt>
                <c:pt idx="1383">
                  <c:v>1.111000000000004</c:v>
                </c:pt>
                <c:pt idx="1384">
                  <c:v>1.1113333333333373</c:v>
                </c:pt>
                <c:pt idx="1385">
                  <c:v>1.1116666666666708</c:v>
                </c:pt>
                <c:pt idx="1386">
                  <c:v>1.1120000000000041</c:v>
                </c:pt>
                <c:pt idx="1387">
                  <c:v>1.1123333333333374</c:v>
                </c:pt>
                <c:pt idx="1388">
                  <c:v>1.1126666666666707</c:v>
                </c:pt>
                <c:pt idx="1389">
                  <c:v>1.113000000000004</c:v>
                </c:pt>
                <c:pt idx="1390">
                  <c:v>1.1133333333333375</c:v>
                </c:pt>
                <c:pt idx="1391">
                  <c:v>1.1136666666666708</c:v>
                </c:pt>
                <c:pt idx="1392">
                  <c:v>1.1140000000000041</c:v>
                </c:pt>
                <c:pt idx="1393">
                  <c:v>1.1143333333333376</c:v>
                </c:pt>
                <c:pt idx="1394">
                  <c:v>1.1146666666666709</c:v>
                </c:pt>
                <c:pt idx="1395">
                  <c:v>1.1150000000000042</c:v>
                </c:pt>
                <c:pt idx="1396">
                  <c:v>1.1153333333333375</c:v>
                </c:pt>
                <c:pt idx="1397">
                  <c:v>1.1156666666666708</c:v>
                </c:pt>
                <c:pt idx="1398">
                  <c:v>1.1160000000000043</c:v>
                </c:pt>
                <c:pt idx="1399">
                  <c:v>1.1163333333333376</c:v>
                </c:pt>
                <c:pt idx="1400">
                  <c:v>1.1166666666666709</c:v>
                </c:pt>
                <c:pt idx="1401">
                  <c:v>1.1170000000000044</c:v>
                </c:pt>
                <c:pt idx="1402">
                  <c:v>1.1173333333333377</c:v>
                </c:pt>
                <c:pt idx="1403">
                  <c:v>1.117666666666671</c:v>
                </c:pt>
                <c:pt idx="1404">
                  <c:v>1.1180000000000043</c:v>
                </c:pt>
                <c:pt idx="1405">
                  <c:v>1.1183333333333376</c:v>
                </c:pt>
                <c:pt idx="1406">
                  <c:v>1.1186666666666711</c:v>
                </c:pt>
                <c:pt idx="1407">
                  <c:v>1.1190000000000044</c:v>
                </c:pt>
                <c:pt idx="1408">
                  <c:v>1.1193333333333377</c:v>
                </c:pt>
                <c:pt idx="1409">
                  <c:v>1.1196666666666713</c:v>
                </c:pt>
                <c:pt idx="1410">
                  <c:v>1.1200000000000045</c:v>
                </c:pt>
                <c:pt idx="1411">
                  <c:v>1.1203333333333378</c:v>
                </c:pt>
                <c:pt idx="1412">
                  <c:v>1.1206666666666711</c:v>
                </c:pt>
                <c:pt idx="1413">
                  <c:v>1.1210000000000044</c:v>
                </c:pt>
                <c:pt idx="1414">
                  <c:v>1.121333333333338</c:v>
                </c:pt>
                <c:pt idx="1415">
                  <c:v>1.1216666666666713</c:v>
                </c:pt>
                <c:pt idx="1416">
                  <c:v>1.1220000000000045</c:v>
                </c:pt>
                <c:pt idx="1417">
                  <c:v>1.1223333333333381</c:v>
                </c:pt>
                <c:pt idx="1418">
                  <c:v>1.1226666666666714</c:v>
                </c:pt>
                <c:pt idx="1419">
                  <c:v>1.1230000000000047</c:v>
                </c:pt>
                <c:pt idx="1420">
                  <c:v>1.123333333333338</c:v>
                </c:pt>
                <c:pt idx="1421">
                  <c:v>1.1236666666666713</c:v>
                </c:pt>
                <c:pt idx="1422">
                  <c:v>1.1240000000000048</c:v>
                </c:pt>
                <c:pt idx="1423">
                  <c:v>1.1243333333333381</c:v>
                </c:pt>
                <c:pt idx="1424">
                  <c:v>1.1246666666666714</c:v>
                </c:pt>
                <c:pt idx="1425">
                  <c:v>1.1250000000000049</c:v>
                </c:pt>
                <c:pt idx="1426">
                  <c:v>1.1253333333333382</c:v>
                </c:pt>
                <c:pt idx="1427">
                  <c:v>1.1256666666666715</c:v>
                </c:pt>
                <c:pt idx="1428">
                  <c:v>1.1260000000000048</c:v>
                </c:pt>
                <c:pt idx="1429">
                  <c:v>1.1263333333333381</c:v>
                </c:pt>
                <c:pt idx="1430">
                  <c:v>1.1266666666666716</c:v>
                </c:pt>
                <c:pt idx="1431">
                  <c:v>1.1270000000000049</c:v>
                </c:pt>
                <c:pt idx="1432">
                  <c:v>1.1273333333333382</c:v>
                </c:pt>
                <c:pt idx="1433">
                  <c:v>1.1276666666666717</c:v>
                </c:pt>
                <c:pt idx="1434">
                  <c:v>1.128000000000005</c:v>
                </c:pt>
                <c:pt idx="1435">
                  <c:v>1.1283333333333383</c:v>
                </c:pt>
                <c:pt idx="1436">
                  <c:v>1.1286666666666716</c:v>
                </c:pt>
                <c:pt idx="1437">
                  <c:v>1.1290000000000049</c:v>
                </c:pt>
                <c:pt idx="1438">
                  <c:v>1.1293333333333384</c:v>
                </c:pt>
                <c:pt idx="1439">
                  <c:v>1.1296666666666717</c:v>
                </c:pt>
                <c:pt idx="1440">
                  <c:v>1.130000000000005</c:v>
                </c:pt>
                <c:pt idx="1441">
                  <c:v>1.1303333333333385</c:v>
                </c:pt>
                <c:pt idx="1442">
                  <c:v>1.1306666666666718</c:v>
                </c:pt>
                <c:pt idx="1443">
                  <c:v>1.1310000000000051</c:v>
                </c:pt>
                <c:pt idx="1444">
                  <c:v>1.1313333333333384</c:v>
                </c:pt>
                <c:pt idx="1445">
                  <c:v>1.1316666666666717</c:v>
                </c:pt>
                <c:pt idx="1446">
                  <c:v>1.1320000000000052</c:v>
                </c:pt>
                <c:pt idx="1447">
                  <c:v>1.1323333333333385</c:v>
                </c:pt>
                <c:pt idx="1448">
                  <c:v>1.1326666666666718</c:v>
                </c:pt>
                <c:pt idx="1449">
                  <c:v>1.1330000000000053</c:v>
                </c:pt>
                <c:pt idx="1450">
                  <c:v>1.1333333333333386</c:v>
                </c:pt>
                <c:pt idx="1451">
                  <c:v>1.1336666666666719</c:v>
                </c:pt>
                <c:pt idx="1452">
                  <c:v>1.1340000000000052</c:v>
                </c:pt>
                <c:pt idx="1453">
                  <c:v>1.1343333333333385</c:v>
                </c:pt>
                <c:pt idx="1454">
                  <c:v>1.134666666666672</c:v>
                </c:pt>
                <c:pt idx="1455">
                  <c:v>1.1350000000000053</c:v>
                </c:pt>
                <c:pt idx="1456">
                  <c:v>1.1353333333333386</c:v>
                </c:pt>
                <c:pt idx="1457">
                  <c:v>1.1356666666666722</c:v>
                </c:pt>
                <c:pt idx="1458">
                  <c:v>1.1360000000000054</c:v>
                </c:pt>
                <c:pt idx="1459">
                  <c:v>1.1363333333333387</c:v>
                </c:pt>
                <c:pt idx="1460">
                  <c:v>1.136666666666672</c:v>
                </c:pt>
                <c:pt idx="1461">
                  <c:v>1.1370000000000053</c:v>
                </c:pt>
                <c:pt idx="1462">
                  <c:v>1.1373333333333389</c:v>
                </c:pt>
                <c:pt idx="1463">
                  <c:v>1.1376666666666722</c:v>
                </c:pt>
                <c:pt idx="1464">
                  <c:v>1.1380000000000055</c:v>
                </c:pt>
                <c:pt idx="1465">
                  <c:v>1.138333333333339</c:v>
                </c:pt>
                <c:pt idx="1466">
                  <c:v>1.1386666666666723</c:v>
                </c:pt>
                <c:pt idx="1467">
                  <c:v>1.1390000000000056</c:v>
                </c:pt>
                <c:pt idx="1468">
                  <c:v>1.1393333333333389</c:v>
                </c:pt>
                <c:pt idx="1469">
                  <c:v>1.1396666666666722</c:v>
                </c:pt>
                <c:pt idx="1470">
                  <c:v>1.1400000000000057</c:v>
                </c:pt>
                <c:pt idx="1471">
                  <c:v>1.140333333333339</c:v>
                </c:pt>
                <c:pt idx="1472">
                  <c:v>1.1406666666666723</c:v>
                </c:pt>
                <c:pt idx="1473">
                  <c:v>1.1410000000000058</c:v>
                </c:pt>
                <c:pt idx="1474">
                  <c:v>1.1413333333333391</c:v>
                </c:pt>
                <c:pt idx="1475">
                  <c:v>1.1416666666666724</c:v>
                </c:pt>
                <c:pt idx="1476">
                  <c:v>1.1420000000000057</c:v>
                </c:pt>
                <c:pt idx="1477">
                  <c:v>1.142333333333339</c:v>
                </c:pt>
                <c:pt idx="1478">
                  <c:v>1.1426666666666725</c:v>
                </c:pt>
                <c:pt idx="1479">
                  <c:v>1.1430000000000058</c:v>
                </c:pt>
                <c:pt idx="1480">
                  <c:v>1.1433333333333391</c:v>
                </c:pt>
                <c:pt idx="1481">
                  <c:v>1.1436666666666726</c:v>
                </c:pt>
                <c:pt idx="1482">
                  <c:v>1.1440000000000059</c:v>
                </c:pt>
                <c:pt idx="1483">
                  <c:v>1.1443333333333392</c:v>
                </c:pt>
                <c:pt idx="1484">
                  <c:v>1.1446666666666725</c:v>
                </c:pt>
                <c:pt idx="1485">
                  <c:v>1.1450000000000058</c:v>
                </c:pt>
                <c:pt idx="1486">
                  <c:v>1.1453333333333393</c:v>
                </c:pt>
                <c:pt idx="1487">
                  <c:v>1.1456666666666726</c:v>
                </c:pt>
                <c:pt idx="1488">
                  <c:v>1.1460000000000059</c:v>
                </c:pt>
                <c:pt idx="1489">
                  <c:v>1.1463333333333394</c:v>
                </c:pt>
                <c:pt idx="1490">
                  <c:v>1.1466666666666727</c:v>
                </c:pt>
                <c:pt idx="1491">
                  <c:v>1.147000000000006</c:v>
                </c:pt>
                <c:pt idx="1492">
                  <c:v>1.1473333333333393</c:v>
                </c:pt>
                <c:pt idx="1493">
                  <c:v>1.1476666666666726</c:v>
                </c:pt>
                <c:pt idx="1494">
                  <c:v>1.1480000000000061</c:v>
                </c:pt>
                <c:pt idx="1495">
                  <c:v>1.1483333333333394</c:v>
                </c:pt>
                <c:pt idx="1496">
                  <c:v>1.1486666666666727</c:v>
                </c:pt>
                <c:pt idx="1497">
                  <c:v>1.1490000000000062</c:v>
                </c:pt>
                <c:pt idx="1498">
                  <c:v>1.1493333333333395</c:v>
                </c:pt>
                <c:pt idx="1499">
                  <c:v>1.1496666666666728</c:v>
                </c:pt>
                <c:pt idx="1500">
                  <c:v>1.1500000000000061</c:v>
                </c:pt>
                <c:pt idx="1501">
                  <c:v>1.1503333333333394</c:v>
                </c:pt>
                <c:pt idx="1502">
                  <c:v>1.1506666666666729</c:v>
                </c:pt>
                <c:pt idx="1503">
                  <c:v>1.1510000000000062</c:v>
                </c:pt>
                <c:pt idx="1504">
                  <c:v>1.1513333333333395</c:v>
                </c:pt>
                <c:pt idx="1505">
                  <c:v>1.1516666666666731</c:v>
                </c:pt>
                <c:pt idx="1506">
                  <c:v>1.1520000000000064</c:v>
                </c:pt>
                <c:pt idx="1507">
                  <c:v>1.1523333333333396</c:v>
                </c:pt>
                <c:pt idx="1508">
                  <c:v>1.1526666666666729</c:v>
                </c:pt>
                <c:pt idx="1509">
                  <c:v>1.1530000000000062</c:v>
                </c:pt>
                <c:pt idx="1510">
                  <c:v>1.1533333333333398</c:v>
                </c:pt>
                <c:pt idx="1511">
                  <c:v>1.1536666666666731</c:v>
                </c:pt>
                <c:pt idx="1512">
                  <c:v>1.1540000000000064</c:v>
                </c:pt>
                <c:pt idx="1513">
                  <c:v>1.1543333333333399</c:v>
                </c:pt>
                <c:pt idx="1514">
                  <c:v>1.1546666666666732</c:v>
                </c:pt>
                <c:pt idx="1515">
                  <c:v>1.1550000000000065</c:v>
                </c:pt>
                <c:pt idx="1516">
                  <c:v>1.1553333333333398</c:v>
                </c:pt>
                <c:pt idx="1517">
                  <c:v>1.1556666666666731</c:v>
                </c:pt>
                <c:pt idx="1518">
                  <c:v>1.1560000000000066</c:v>
                </c:pt>
                <c:pt idx="1519">
                  <c:v>1.1563333333333399</c:v>
                </c:pt>
                <c:pt idx="1520">
                  <c:v>1.1566666666666732</c:v>
                </c:pt>
                <c:pt idx="1521">
                  <c:v>1.1570000000000067</c:v>
                </c:pt>
                <c:pt idx="1522">
                  <c:v>1.15733333333334</c:v>
                </c:pt>
                <c:pt idx="1523">
                  <c:v>1.1576666666666733</c:v>
                </c:pt>
                <c:pt idx="1524">
                  <c:v>1.1580000000000066</c:v>
                </c:pt>
                <c:pt idx="1525">
                  <c:v>1.1583333333333399</c:v>
                </c:pt>
                <c:pt idx="1526">
                  <c:v>1.1586666666666734</c:v>
                </c:pt>
                <c:pt idx="1527">
                  <c:v>1.1590000000000067</c:v>
                </c:pt>
                <c:pt idx="1528">
                  <c:v>1.15933333333334</c:v>
                </c:pt>
                <c:pt idx="1529">
                  <c:v>1.1596666666666735</c:v>
                </c:pt>
                <c:pt idx="1530">
                  <c:v>1.1600000000000068</c:v>
                </c:pt>
                <c:pt idx="1531">
                  <c:v>1.1603333333333401</c:v>
                </c:pt>
                <c:pt idx="1532">
                  <c:v>1.1606666666666734</c:v>
                </c:pt>
                <c:pt idx="1533">
                  <c:v>1.1610000000000067</c:v>
                </c:pt>
                <c:pt idx="1534">
                  <c:v>1.1613333333333402</c:v>
                </c:pt>
                <c:pt idx="1535">
                  <c:v>1.1616666666666735</c:v>
                </c:pt>
                <c:pt idx="1536">
                  <c:v>1.1620000000000068</c:v>
                </c:pt>
                <c:pt idx="1537">
                  <c:v>1.1623333333333403</c:v>
                </c:pt>
                <c:pt idx="1538">
                  <c:v>1.1626666666666736</c:v>
                </c:pt>
                <c:pt idx="1539">
                  <c:v>1.1630000000000069</c:v>
                </c:pt>
                <c:pt idx="1540">
                  <c:v>1.1633333333333402</c:v>
                </c:pt>
                <c:pt idx="1541">
                  <c:v>1.1636666666666735</c:v>
                </c:pt>
                <c:pt idx="1542">
                  <c:v>1.164000000000007</c:v>
                </c:pt>
                <c:pt idx="1543">
                  <c:v>1.1643333333333403</c:v>
                </c:pt>
                <c:pt idx="1544">
                  <c:v>1.1646666666666736</c:v>
                </c:pt>
                <c:pt idx="1545">
                  <c:v>1.1650000000000071</c:v>
                </c:pt>
                <c:pt idx="1546">
                  <c:v>1.1653333333333404</c:v>
                </c:pt>
                <c:pt idx="1547">
                  <c:v>1.1656666666666737</c:v>
                </c:pt>
                <c:pt idx="1548">
                  <c:v>1.166000000000007</c:v>
                </c:pt>
                <c:pt idx="1549">
                  <c:v>1.1663333333333403</c:v>
                </c:pt>
                <c:pt idx="1550">
                  <c:v>1.1666666666666738</c:v>
                </c:pt>
                <c:pt idx="1551">
                  <c:v>1.1670000000000071</c:v>
                </c:pt>
                <c:pt idx="1552">
                  <c:v>1.1673333333333404</c:v>
                </c:pt>
                <c:pt idx="1553">
                  <c:v>1.167666666666674</c:v>
                </c:pt>
                <c:pt idx="1554">
                  <c:v>1.1680000000000073</c:v>
                </c:pt>
                <c:pt idx="1555">
                  <c:v>1.1683333333333406</c:v>
                </c:pt>
                <c:pt idx="1556">
                  <c:v>1.1686666666666738</c:v>
                </c:pt>
                <c:pt idx="1557">
                  <c:v>1.1690000000000071</c:v>
                </c:pt>
                <c:pt idx="1558">
                  <c:v>1.1693333333333407</c:v>
                </c:pt>
                <c:pt idx="1559">
                  <c:v>1.169666666666674</c:v>
                </c:pt>
                <c:pt idx="1560">
                  <c:v>1.1700000000000073</c:v>
                </c:pt>
                <c:pt idx="1561">
                  <c:v>1.1703333333333408</c:v>
                </c:pt>
                <c:pt idx="1562">
                  <c:v>1.1706666666666741</c:v>
                </c:pt>
                <c:pt idx="1563">
                  <c:v>1.1710000000000074</c:v>
                </c:pt>
                <c:pt idx="1564">
                  <c:v>1.1713333333333407</c:v>
                </c:pt>
                <c:pt idx="1565">
                  <c:v>1.171666666666674</c:v>
                </c:pt>
                <c:pt idx="1566">
                  <c:v>1.1720000000000075</c:v>
                </c:pt>
                <c:pt idx="1567">
                  <c:v>1.1723333333333408</c:v>
                </c:pt>
                <c:pt idx="1568">
                  <c:v>1.1726666666666741</c:v>
                </c:pt>
                <c:pt idx="1569">
                  <c:v>1.1730000000000076</c:v>
                </c:pt>
                <c:pt idx="1570">
                  <c:v>1.1733333333333409</c:v>
                </c:pt>
                <c:pt idx="1571">
                  <c:v>1.1736666666666742</c:v>
                </c:pt>
                <c:pt idx="1572">
                  <c:v>1.1740000000000075</c:v>
                </c:pt>
                <c:pt idx="1573">
                  <c:v>1.1743333333333408</c:v>
                </c:pt>
                <c:pt idx="1574">
                  <c:v>1.1746666666666743</c:v>
                </c:pt>
                <c:pt idx="1575">
                  <c:v>1.1750000000000076</c:v>
                </c:pt>
                <c:pt idx="1576">
                  <c:v>1.1753333333333409</c:v>
                </c:pt>
                <c:pt idx="1577">
                  <c:v>1.1756666666666744</c:v>
                </c:pt>
                <c:pt idx="1578">
                  <c:v>1.1760000000000077</c:v>
                </c:pt>
                <c:pt idx="1579">
                  <c:v>1.176333333333341</c:v>
                </c:pt>
                <c:pt idx="1580">
                  <c:v>1.1766666666666743</c:v>
                </c:pt>
                <c:pt idx="1581">
                  <c:v>1.1770000000000076</c:v>
                </c:pt>
                <c:pt idx="1582">
                  <c:v>1.1773333333333411</c:v>
                </c:pt>
                <c:pt idx="1583">
                  <c:v>1.1776666666666744</c:v>
                </c:pt>
                <c:pt idx="1584">
                  <c:v>1.1780000000000077</c:v>
                </c:pt>
                <c:pt idx="1585">
                  <c:v>1.1783333333333412</c:v>
                </c:pt>
                <c:pt idx="1586">
                  <c:v>1.1786666666666745</c:v>
                </c:pt>
                <c:pt idx="1587">
                  <c:v>1.1790000000000078</c:v>
                </c:pt>
                <c:pt idx="1588">
                  <c:v>1.1793333333333411</c:v>
                </c:pt>
                <c:pt idx="1589">
                  <c:v>1.1796666666666744</c:v>
                </c:pt>
                <c:pt idx="1590">
                  <c:v>1.1800000000000079</c:v>
                </c:pt>
                <c:pt idx="1591">
                  <c:v>1.1803333333333412</c:v>
                </c:pt>
                <c:pt idx="1592">
                  <c:v>1.1806666666666745</c:v>
                </c:pt>
                <c:pt idx="1593">
                  <c:v>1.181000000000008</c:v>
                </c:pt>
                <c:pt idx="1594">
                  <c:v>1.1813333333333413</c:v>
                </c:pt>
                <c:pt idx="1595">
                  <c:v>1.1816666666666746</c:v>
                </c:pt>
                <c:pt idx="1596">
                  <c:v>1.1820000000000079</c:v>
                </c:pt>
                <c:pt idx="1597">
                  <c:v>1.1823333333333412</c:v>
                </c:pt>
                <c:pt idx="1598">
                  <c:v>1.1826666666666747</c:v>
                </c:pt>
                <c:pt idx="1599">
                  <c:v>1.183000000000008</c:v>
                </c:pt>
                <c:pt idx="1600">
                  <c:v>1.1833333333333413</c:v>
                </c:pt>
                <c:pt idx="1601">
                  <c:v>1.1836666666666749</c:v>
                </c:pt>
                <c:pt idx="1602">
                  <c:v>1.1840000000000082</c:v>
                </c:pt>
                <c:pt idx="1603">
                  <c:v>1.1843333333333415</c:v>
                </c:pt>
                <c:pt idx="1604">
                  <c:v>1.1846666666666748</c:v>
                </c:pt>
                <c:pt idx="1605">
                  <c:v>1.185000000000008</c:v>
                </c:pt>
                <c:pt idx="1606">
                  <c:v>1.1853333333333416</c:v>
                </c:pt>
                <c:pt idx="1607">
                  <c:v>1.1856666666666749</c:v>
                </c:pt>
                <c:pt idx="1608">
                  <c:v>1.1860000000000082</c:v>
                </c:pt>
                <c:pt idx="1609">
                  <c:v>1.1863333333333417</c:v>
                </c:pt>
                <c:pt idx="1610">
                  <c:v>1.186666666666675</c:v>
                </c:pt>
                <c:pt idx="1611">
                  <c:v>1.1870000000000083</c:v>
                </c:pt>
                <c:pt idx="1612">
                  <c:v>1.1873333333333416</c:v>
                </c:pt>
                <c:pt idx="1613">
                  <c:v>1.1876666666666749</c:v>
                </c:pt>
                <c:pt idx="1614">
                  <c:v>1.1880000000000084</c:v>
                </c:pt>
                <c:pt idx="1615">
                  <c:v>1.1883333333333417</c:v>
                </c:pt>
                <c:pt idx="1616">
                  <c:v>1.188666666666675</c:v>
                </c:pt>
                <c:pt idx="1617">
                  <c:v>1.1890000000000085</c:v>
                </c:pt>
                <c:pt idx="1618">
                  <c:v>1.1893333333333418</c:v>
                </c:pt>
                <c:pt idx="1619">
                  <c:v>1.1896666666666751</c:v>
                </c:pt>
                <c:pt idx="1620">
                  <c:v>1.1900000000000084</c:v>
                </c:pt>
                <c:pt idx="1621">
                  <c:v>1.1903333333333417</c:v>
                </c:pt>
                <c:pt idx="1622">
                  <c:v>1.1906666666666752</c:v>
                </c:pt>
                <c:pt idx="1623">
                  <c:v>1.1910000000000085</c:v>
                </c:pt>
                <c:pt idx="1624">
                  <c:v>1.1913333333333418</c:v>
                </c:pt>
                <c:pt idx="1625">
                  <c:v>1.1916666666666753</c:v>
                </c:pt>
                <c:pt idx="1626">
                  <c:v>1.1920000000000086</c:v>
                </c:pt>
                <c:pt idx="1627">
                  <c:v>1.1923333333333419</c:v>
                </c:pt>
                <c:pt idx="1628">
                  <c:v>1.1926666666666752</c:v>
                </c:pt>
                <c:pt idx="1629">
                  <c:v>1.1930000000000085</c:v>
                </c:pt>
                <c:pt idx="1630">
                  <c:v>1.193333333333342</c:v>
                </c:pt>
                <c:pt idx="1631">
                  <c:v>1.1936666666666753</c:v>
                </c:pt>
                <c:pt idx="1632">
                  <c:v>1.1940000000000086</c:v>
                </c:pt>
                <c:pt idx="1633">
                  <c:v>1.1943333333333421</c:v>
                </c:pt>
                <c:pt idx="1634">
                  <c:v>1.1946666666666754</c:v>
                </c:pt>
                <c:pt idx="1635">
                  <c:v>1.1950000000000087</c:v>
                </c:pt>
                <c:pt idx="1636">
                  <c:v>1.195333333333342</c:v>
                </c:pt>
                <c:pt idx="1637">
                  <c:v>1.1956666666666753</c:v>
                </c:pt>
                <c:pt idx="1638">
                  <c:v>1.1960000000000088</c:v>
                </c:pt>
                <c:pt idx="1639">
                  <c:v>1.1963333333333421</c:v>
                </c:pt>
                <c:pt idx="1640">
                  <c:v>1.1966666666666754</c:v>
                </c:pt>
                <c:pt idx="1641">
                  <c:v>1.1970000000000089</c:v>
                </c:pt>
                <c:pt idx="1642">
                  <c:v>1.1973333333333422</c:v>
                </c:pt>
                <c:pt idx="1643">
                  <c:v>1.1976666666666755</c:v>
                </c:pt>
                <c:pt idx="1644">
                  <c:v>1.1980000000000088</c:v>
                </c:pt>
                <c:pt idx="1645">
                  <c:v>1.1983333333333421</c:v>
                </c:pt>
                <c:pt idx="1646">
                  <c:v>1.1986666666666757</c:v>
                </c:pt>
                <c:pt idx="1647">
                  <c:v>1.1990000000000089</c:v>
                </c:pt>
                <c:pt idx="1648">
                  <c:v>1.1993333333333422</c:v>
                </c:pt>
                <c:pt idx="1649">
                  <c:v>1.1996666666666758</c:v>
                </c:pt>
                <c:pt idx="1650">
                  <c:v>1.2000000000000091</c:v>
                </c:pt>
                <c:pt idx="1651">
                  <c:v>1.2003333333333424</c:v>
                </c:pt>
                <c:pt idx="1652">
                  <c:v>1.2006666666666757</c:v>
                </c:pt>
                <c:pt idx="1653">
                  <c:v>1.2010000000000089</c:v>
                </c:pt>
                <c:pt idx="1654">
                  <c:v>1.2013333333333425</c:v>
                </c:pt>
                <c:pt idx="1655">
                  <c:v>1.2016666666666758</c:v>
                </c:pt>
                <c:pt idx="1656">
                  <c:v>1.2020000000000091</c:v>
                </c:pt>
                <c:pt idx="1657">
                  <c:v>1.2023333333333426</c:v>
                </c:pt>
                <c:pt idx="1658">
                  <c:v>1.2026666666666759</c:v>
                </c:pt>
                <c:pt idx="1659">
                  <c:v>1.2030000000000092</c:v>
                </c:pt>
                <c:pt idx="1660">
                  <c:v>1.2033333333333425</c:v>
                </c:pt>
                <c:pt idx="1661">
                  <c:v>1.2036666666666758</c:v>
                </c:pt>
                <c:pt idx="1662">
                  <c:v>1.2040000000000093</c:v>
                </c:pt>
                <c:pt idx="1663">
                  <c:v>1.2043333333333426</c:v>
                </c:pt>
                <c:pt idx="1664">
                  <c:v>1.2046666666666759</c:v>
                </c:pt>
                <c:pt idx="1665">
                  <c:v>1.2050000000000094</c:v>
                </c:pt>
                <c:pt idx="1666">
                  <c:v>1.2053333333333427</c:v>
                </c:pt>
                <c:pt idx="1667">
                  <c:v>1.205666666666676</c:v>
                </c:pt>
                <c:pt idx="1668">
                  <c:v>1.2060000000000093</c:v>
                </c:pt>
                <c:pt idx="1669">
                  <c:v>1.2063333333333426</c:v>
                </c:pt>
                <c:pt idx="1670">
                  <c:v>1.2066666666666761</c:v>
                </c:pt>
                <c:pt idx="1671">
                  <c:v>1.2070000000000094</c:v>
                </c:pt>
                <c:pt idx="1672">
                  <c:v>1.2073333333333427</c:v>
                </c:pt>
                <c:pt idx="1673">
                  <c:v>1.2076666666666762</c:v>
                </c:pt>
                <c:pt idx="1674">
                  <c:v>1.2080000000000095</c:v>
                </c:pt>
                <c:pt idx="1675">
                  <c:v>1.2083333333333428</c:v>
                </c:pt>
                <c:pt idx="1676">
                  <c:v>1.2086666666666761</c:v>
                </c:pt>
                <c:pt idx="1677">
                  <c:v>1.2090000000000094</c:v>
                </c:pt>
                <c:pt idx="1678">
                  <c:v>1.2093333333333429</c:v>
                </c:pt>
                <c:pt idx="1679">
                  <c:v>1.2096666666666762</c:v>
                </c:pt>
                <c:pt idx="1680">
                  <c:v>1.2100000000000095</c:v>
                </c:pt>
                <c:pt idx="1681">
                  <c:v>1.210333333333343</c:v>
                </c:pt>
                <c:pt idx="1682">
                  <c:v>1.2106666666666763</c:v>
                </c:pt>
                <c:pt idx="1683">
                  <c:v>1.2110000000000096</c:v>
                </c:pt>
                <c:pt idx="1684">
                  <c:v>1.2113333333333429</c:v>
                </c:pt>
                <c:pt idx="1685">
                  <c:v>1.2116666666666762</c:v>
                </c:pt>
                <c:pt idx="1686">
                  <c:v>1.2120000000000097</c:v>
                </c:pt>
                <c:pt idx="1687">
                  <c:v>1.212333333333343</c:v>
                </c:pt>
                <c:pt idx="1688">
                  <c:v>1.2126666666666763</c:v>
                </c:pt>
                <c:pt idx="1689">
                  <c:v>1.2130000000000098</c:v>
                </c:pt>
                <c:pt idx="1690">
                  <c:v>1.2133333333333431</c:v>
                </c:pt>
                <c:pt idx="1691">
                  <c:v>1.2136666666666764</c:v>
                </c:pt>
                <c:pt idx="1692">
                  <c:v>1.2140000000000097</c:v>
                </c:pt>
                <c:pt idx="1693">
                  <c:v>1.214333333333343</c:v>
                </c:pt>
                <c:pt idx="1694">
                  <c:v>1.2146666666666766</c:v>
                </c:pt>
                <c:pt idx="1695">
                  <c:v>1.2150000000000098</c:v>
                </c:pt>
                <c:pt idx="1696">
                  <c:v>1.2153333333333431</c:v>
                </c:pt>
                <c:pt idx="1697">
                  <c:v>1.2156666666666767</c:v>
                </c:pt>
                <c:pt idx="1698">
                  <c:v>1.21600000000001</c:v>
                </c:pt>
                <c:pt idx="1699">
                  <c:v>1.2163333333333433</c:v>
                </c:pt>
                <c:pt idx="1700">
                  <c:v>1.2166666666666766</c:v>
                </c:pt>
                <c:pt idx="1701">
                  <c:v>1.2170000000000099</c:v>
                </c:pt>
                <c:pt idx="1702">
                  <c:v>1.2173333333333434</c:v>
                </c:pt>
                <c:pt idx="1703">
                  <c:v>1.2176666666666767</c:v>
                </c:pt>
                <c:pt idx="1704">
                  <c:v>1.21800000000001</c:v>
                </c:pt>
                <c:pt idx="1705">
                  <c:v>1.2183333333333435</c:v>
                </c:pt>
                <c:pt idx="1706">
                  <c:v>1.2186666666666768</c:v>
                </c:pt>
                <c:pt idx="1707">
                  <c:v>1.2190000000000101</c:v>
                </c:pt>
                <c:pt idx="1708">
                  <c:v>1.2193333333333434</c:v>
                </c:pt>
                <c:pt idx="1709">
                  <c:v>1.2196666666666767</c:v>
                </c:pt>
                <c:pt idx="1710">
                  <c:v>1.2200000000000102</c:v>
                </c:pt>
                <c:pt idx="1711">
                  <c:v>1.2203333333333435</c:v>
                </c:pt>
                <c:pt idx="1712">
                  <c:v>1.2206666666666768</c:v>
                </c:pt>
                <c:pt idx="1713">
                  <c:v>1.2210000000000103</c:v>
                </c:pt>
                <c:pt idx="1714">
                  <c:v>1.2213333333333436</c:v>
                </c:pt>
                <c:pt idx="1715">
                  <c:v>1.2216666666666769</c:v>
                </c:pt>
                <c:pt idx="1716">
                  <c:v>1.2220000000000102</c:v>
                </c:pt>
                <c:pt idx="1717">
                  <c:v>1.2223333333333435</c:v>
                </c:pt>
                <c:pt idx="1718">
                  <c:v>1.222666666666677</c:v>
                </c:pt>
                <c:pt idx="1719">
                  <c:v>1.2230000000000103</c:v>
                </c:pt>
                <c:pt idx="1720">
                  <c:v>1.2233333333333436</c:v>
                </c:pt>
                <c:pt idx="1721">
                  <c:v>1.2236666666666771</c:v>
                </c:pt>
                <c:pt idx="1722">
                  <c:v>1.2240000000000104</c:v>
                </c:pt>
                <c:pt idx="1723">
                  <c:v>1.2243333333333437</c:v>
                </c:pt>
                <c:pt idx="1724">
                  <c:v>1.224666666666677</c:v>
                </c:pt>
                <c:pt idx="1725">
                  <c:v>1.2250000000000103</c:v>
                </c:pt>
                <c:pt idx="1726">
                  <c:v>1.2253333333333438</c:v>
                </c:pt>
                <c:pt idx="1727">
                  <c:v>1.2256666666666771</c:v>
                </c:pt>
                <c:pt idx="1728">
                  <c:v>1.2260000000000104</c:v>
                </c:pt>
                <c:pt idx="1729">
                  <c:v>1.2263333333333439</c:v>
                </c:pt>
                <c:pt idx="1730">
                  <c:v>1.2266666666666772</c:v>
                </c:pt>
                <c:pt idx="1731">
                  <c:v>1.2270000000000105</c:v>
                </c:pt>
                <c:pt idx="1732">
                  <c:v>1.2273333333333438</c:v>
                </c:pt>
                <c:pt idx="1733">
                  <c:v>1.2276666666666771</c:v>
                </c:pt>
                <c:pt idx="1734">
                  <c:v>1.2280000000000106</c:v>
                </c:pt>
                <c:pt idx="1735">
                  <c:v>1.2283333333333439</c:v>
                </c:pt>
                <c:pt idx="1736">
                  <c:v>1.2286666666666772</c:v>
                </c:pt>
                <c:pt idx="1737">
                  <c:v>1.2290000000000108</c:v>
                </c:pt>
                <c:pt idx="1738">
                  <c:v>1.229333333333344</c:v>
                </c:pt>
                <c:pt idx="1739">
                  <c:v>1.2296666666666773</c:v>
                </c:pt>
                <c:pt idx="1740">
                  <c:v>1.2300000000000106</c:v>
                </c:pt>
                <c:pt idx="1741">
                  <c:v>1.2303333333333439</c:v>
                </c:pt>
                <c:pt idx="1742">
                  <c:v>1.2306666666666775</c:v>
                </c:pt>
                <c:pt idx="1743">
                  <c:v>1.2310000000000108</c:v>
                </c:pt>
                <c:pt idx="1744">
                  <c:v>1.231333333333344</c:v>
                </c:pt>
                <c:pt idx="1745">
                  <c:v>1.2316666666666776</c:v>
                </c:pt>
                <c:pt idx="1746">
                  <c:v>1.2320000000000109</c:v>
                </c:pt>
                <c:pt idx="1747">
                  <c:v>1.2323333333333442</c:v>
                </c:pt>
                <c:pt idx="1748">
                  <c:v>1.2326666666666775</c:v>
                </c:pt>
                <c:pt idx="1749">
                  <c:v>1.2330000000000108</c:v>
                </c:pt>
                <c:pt idx="1750">
                  <c:v>1.2333333333333443</c:v>
                </c:pt>
                <c:pt idx="1751">
                  <c:v>1.2336666666666776</c:v>
                </c:pt>
                <c:pt idx="1752">
                  <c:v>1.2340000000000109</c:v>
                </c:pt>
                <c:pt idx="1753">
                  <c:v>1.2343333333333444</c:v>
                </c:pt>
                <c:pt idx="1754">
                  <c:v>1.2346666666666777</c:v>
                </c:pt>
                <c:pt idx="1755">
                  <c:v>1.235000000000011</c:v>
                </c:pt>
                <c:pt idx="1756">
                  <c:v>1.2353333333333443</c:v>
                </c:pt>
                <c:pt idx="1757">
                  <c:v>1.2356666666666776</c:v>
                </c:pt>
                <c:pt idx="1758">
                  <c:v>1.2360000000000111</c:v>
                </c:pt>
                <c:pt idx="1759">
                  <c:v>1.2363333333333444</c:v>
                </c:pt>
                <c:pt idx="1760">
                  <c:v>1.2366666666666777</c:v>
                </c:pt>
                <c:pt idx="1761">
                  <c:v>1.2370000000000112</c:v>
                </c:pt>
                <c:pt idx="1762">
                  <c:v>1.2373333333333445</c:v>
                </c:pt>
                <c:pt idx="1763">
                  <c:v>1.2376666666666778</c:v>
                </c:pt>
                <c:pt idx="1764">
                  <c:v>1.2380000000000111</c:v>
                </c:pt>
                <c:pt idx="1765">
                  <c:v>1.2383333333333444</c:v>
                </c:pt>
                <c:pt idx="1766">
                  <c:v>1.2386666666666779</c:v>
                </c:pt>
                <c:pt idx="1767">
                  <c:v>1.2390000000000112</c:v>
                </c:pt>
                <c:pt idx="1768">
                  <c:v>1.2393333333333445</c:v>
                </c:pt>
                <c:pt idx="1769">
                  <c:v>1.239666666666678</c:v>
                </c:pt>
                <c:pt idx="1770">
                  <c:v>1.2400000000000113</c:v>
                </c:pt>
                <c:pt idx="1771">
                  <c:v>1.2403333333333446</c:v>
                </c:pt>
                <c:pt idx="1772">
                  <c:v>1.2406666666666779</c:v>
                </c:pt>
                <c:pt idx="1773">
                  <c:v>1.2410000000000112</c:v>
                </c:pt>
                <c:pt idx="1774">
                  <c:v>1.2413333333333447</c:v>
                </c:pt>
                <c:pt idx="1775">
                  <c:v>1.241666666666678</c:v>
                </c:pt>
                <c:pt idx="1776">
                  <c:v>1.2420000000000113</c:v>
                </c:pt>
                <c:pt idx="1777">
                  <c:v>1.2423333333333448</c:v>
                </c:pt>
                <c:pt idx="1778">
                  <c:v>1.2426666666666781</c:v>
                </c:pt>
                <c:pt idx="1779">
                  <c:v>1.2430000000000114</c:v>
                </c:pt>
                <c:pt idx="1780">
                  <c:v>1.2433333333333447</c:v>
                </c:pt>
                <c:pt idx="1781">
                  <c:v>1.243666666666678</c:v>
                </c:pt>
                <c:pt idx="1782">
                  <c:v>1.2440000000000115</c:v>
                </c:pt>
                <c:pt idx="1783">
                  <c:v>1.2443333333333448</c:v>
                </c:pt>
                <c:pt idx="1784">
                  <c:v>1.2446666666666781</c:v>
                </c:pt>
                <c:pt idx="1785">
                  <c:v>1.2450000000000117</c:v>
                </c:pt>
                <c:pt idx="1786">
                  <c:v>1.2453333333333449</c:v>
                </c:pt>
                <c:pt idx="1787">
                  <c:v>1.2456666666666782</c:v>
                </c:pt>
                <c:pt idx="1788">
                  <c:v>1.2460000000000115</c:v>
                </c:pt>
                <c:pt idx="1789">
                  <c:v>1.2463333333333448</c:v>
                </c:pt>
                <c:pt idx="1790">
                  <c:v>1.2466666666666784</c:v>
                </c:pt>
                <c:pt idx="1791">
                  <c:v>1.2470000000000117</c:v>
                </c:pt>
                <c:pt idx="1792">
                  <c:v>1.247333333333345</c:v>
                </c:pt>
                <c:pt idx="1793">
                  <c:v>1.2476666666666785</c:v>
                </c:pt>
                <c:pt idx="1794">
                  <c:v>1.2480000000000118</c:v>
                </c:pt>
                <c:pt idx="1795">
                  <c:v>1.2483333333333451</c:v>
                </c:pt>
                <c:pt idx="1796">
                  <c:v>1.2486666666666784</c:v>
                </c:pt>
                <c:pt idx="1797">
                  <c:v>1.2490000000000117</c:v>
                </c:pt>
                <c:pt idx="1798">
                  <c:v>1.2493333333333452</c:v>
                </c:pt>
                <c:pt idx="1799">
                  <c:v>1.2496666666666785</c:v>
                </c:pt>
                <c:pt idx="1800">
                  <c:v>1.2500000000000118</c:v>
                </c:pt>
                <c:pt idx="1801">
                  <c:v>1.2503333333333453</c:v>
                </c:pt>
                <c:pt idx="1802">
                  <c:v>1.2506666666666786</c:v>
                </c:pt>
                <c:pt idx="1803">
                  <c:v>1.2510000000000119</c:v>
                </c:pt>
                <c:pt idx="1804">
                  <c:v>1.2513333333333452</c:v>
                </c:pt>
                <c:pt idx="1805">
                  <c:v>1.2516666666666785</c:v>
                </c:pt>
                <c:pt idx="1806">
                  <c:v>1.252000000000012</c:v>
                </c:pt>
                <c:pt idx="1807">
                  <c:v>1.2523333333333453</c:v>
                </c:pt>
                <c:pt idx="1808">
                  <c:v>1.2526666666666786</c:v>
                </c:pt>
                <c:pt idx="1809">
                  <c:v>1.2530000000000121</c:v>
                </c:pt>
                <c:pt idx="1810">
                  <c:v>1.2533333333333454</c:v>
                </c:pt>
                <c:pt idx="1811">
                  <c:v>1.2536666666666787</c:v>
                </c:pt>
                <c:pt idx="1812">
                  <c:v>1.254000000000012</c:v>
                </c:pt>
                <c:pt idx="1813">
                  <c:v>1.2543333333333453</c:v>
                </c:pt>
                <c:pt idx="1814">
                  <c:v>1.2546666666666786</c:v>
                </c:pt>
                <c:pt idx="1815">
                  <c:v>1.2550000000000119</c:v>
                </c:pt>
                <c:pt idx="1816">
                  <c:v>1.2553333333333452</c:v>
                </c:pt>
                <c:pt idx="1817">
                  <c:v>1.2556666666666785</c:v>
                </c:pt>
                <c:pt idx="1818">
                  <c:v>1.2560000000000118</c:v>
                </c:pt>
                <c:pt idx="1819">
                  <c:v>1.2563333333333451</c:v>
                </c:pt>
                <c:pt idx="1820">
                  <c:v>1.2566666666666784</c:v>
                </c:pt>
                <c:pt idx="1821">
                  <c:v>1.2570000000000117</c:v>
                </c:pt>
                <c:pt idx="1822">
                  <c:v>1.257333333333345</c:v>
                </c:pt>
                <c:pt idx="1823">
                  <c:v>1.2576666666666783</c:v>
                </c:pt>
                <c:pt idx="1824">
                  <c:v>1.2580000000000116</c:v>
                </c:pt>
                <c:pt idx="1825">
                  <c:v>1.2583333333333449</c:v>
                </c:pt>
                <c:pt idx="1826">
                  <c:v>1.2586666666666781</c:v>
                </c:pt>
                <c:pt idx="1827">
                  <c:v>1.2590000000000114</c:v>
                </c:pt>
                <c:pt idx="1828">
                  <c:v>1.2593333333333447</c:v>
                </c:pt>
                <c:pt idx="1829">
                  <c:v>1.259666666666678</c:v>
                </c:pt>
                <c:pt idx="1830">
                  <c:v>1.2600000000000113</c:v>
                </c:pt>
                <c:pt idx="1831">
                  <c:v>1.2603333333333446</c:v>
                </c:pt>
                <c:pt idx="1832">
                  <c:v>1.2606666666666779</c:v>
                </c:pt>
                <c:pt idx="1833">
                  <c:v>1.2610000000000112</c:v>
                </c:pt>
                <c:pt idx="1834">
                  <c:v>1.2613333333333445</c:v>
                </c:pt>
                <c:pt idx="1835">
                  <c:v>1.2616666666666778</c:v>
                </c:pt>
                <c:pt idx="1836">
                  <c:v>1.2620000000000111</c:v>
                </c:pt>
                <c:pt idx="1837">
                  <c:v>1.2623333333333444</c:v>
                </c:pt>
                <c:pt idx="1838">
                  <c:v>1.2626666666666777</c:v>
                </c:pt>
                <c:pt idx="1839">
                  <c:v>1.263000000000011</c:v>
                </c:pt>
                <c:pt idx="1840">
                  <c:v>1.2633333333333443</c:v>
                </c:pt>
                <c:pt idx="1841">
                  <c:v>1.2636666666666776</c:v>
                </c:pt>
                <c:pt idx="1842">
                  <c:v>1.2640000000000109</c:v>
                </c:pt>
                <c:pt idx="1843">
                  <c:v>1.2643333333333442</c:v>
                </c:pt>
                <c:pt idx="1844">
                  <c:v>1.2646666666666775</c:v>
                </c:pt>
                <c:pt idx="1845">
                  <c:v>1.2650000000000108</c:v>
                </c:pt>
                <c:pt idx="1846">
                  <c:v>1.2653333333333441</c:v>
                </c:pt>
                <c:pt idx="1847">
                  <c:v>1.2656666666666774</c:v>
                </c:pt>
                <c:pt idx="1848">
                  <c:v>1.2660000000000107</c:v>
                </c:pt>
                <c:pt idx="1849">
                  <c:v>1.266333333333344</c:v>
                </c:pt>
                <c:pt idx="1850">
                  <c:v>1.2666666666666773</c:v>
                </c:pt>
                <c:pt idx="1851">
                  <c:v>1.2670000000000106</c:v>
                </c:pt>
                <c:pt idx="1852">
                  <c:v>1.2673333333333439</c:v>
                </c:pt>
                <c:pt idx="1853">
                  <c:v>1.2676666666666772</c:v>
                </c:pt>
                <c:pt idx="1854">
                  <c:v>1.2680000000000105</c:v>
                </c:pt>
                <c:pt idx="1855">
                  <c:v>1.2683333333333437</c:v>
                </c:pt>
                <c:pt idx="1856">
                  <c:v>1.268666666666677</c:v>
                </c:pt>
                <c:pt idx="1857">
                  <c:v>1.2690000000000103</c:v>
                </c:pt>
                <c:pt idx="1858">
                  <c:v>1.2693333333333436</c:v>
                </c:pt>
                <c:pt idx="1859">
                  <c:v>1.2696666666666769</c:v>
                </c:pt>
                <c:pt idx="1860">
                  <c:v>1.2700000000000102</c:v>
                </c:pt>
                <c:pt idx="1861">
                  <c:v>1.2703333333333435</c:v>
                </c:pt>
                <c:pt idx="1862">
                  <c:v>1.2706666666666768</c:v>
                </c:pt>
                <c:pt idx="1863">
                  <c:v>1.2710000000000101</c:v>
                </c:pt>
                <c:pt idx="1864">
                  <c:v>1.2713333333333434</c:v>
                </c:pt>
                <c:pt idx="1865">
                  <c:v>1.2716666666666767</c:v>
                </c:pt>
                <c:pt idx="1866">
                  <c:v>1.27200000000001</c:v>
                </c:pt>
                <c:pt idx="1867">
                  <c:v>1.2723333333333433</c:v>
                </c:pt>
                <c:pt idx="1868">
                  <c:v>1.2726666666666766</c:v>
                </c:pt>
                <c:pt idx="1869">
                  <c:v>1.2730000000000099</c:v>
                </c:pt>
                <c:pt idx="1870">
                  <c:v>1.2733333333333432</c:v>
                </c:pt>
                <c:pt idx="1871">
                  <c:v>1.2736666666666765</c:v>
                </c:pt>
                <c:pt idx="1872">
                  <c:v>1.2740000000000098</c:v>
                </c:pt>
                <c:pt idx="1873">
                  <c:v>1.2743333333333431</c:v>
                </c:pt>
                <c:pt idx="1874">
                  <c:v>1.2746666666666764</c:v>
                </c:pt>
                <c:pt idx="1875">
                  <c:v>1.2750000000000097</c:v>
                </c:pt>
                <c:pt idx="1876">
                  <c:v>1.275333333333343</c:v>
                </c:pt>
                <c:pt idx="1877">
                  <c:v>1.2756666666666763</c:v>
                </c:pt>
                <c:pt idx="1878">
                  <c:v>1.2760000000000096</c:v>
                </c:pt>
                <c:pt idx="1879">
                  <c:v>1.2763333333333429</c:v>
                </c:pt>
                <c:pt idx="1880">
                  <c:v>1.2766666666666762</c:v>
                </c:pt>
                <c:pt idx="1881">
                  <c:v>1.2770000000000095</c:v>
                </c:pt>
                <c:pt idx="1882">
                  <c:v>1.2773333333333428</c:v>
                </c:pt>
                <c:pt idx="1883">
                  <c:v>1.2776666666666761</c:v>
                </c:pt>
                <c:pt idx="1884">
                  <c:v>1.2780000000000094</c:v>
                </c:pt>
                <c:pt idx="1885">
                  <c:v>1.2783333333333426</c:v>
                </c:pt>
                <c:pt idx="1886">
                  <c:v>1.2786666666666759</c:v>
                </c:pt>
                <c:pt idx="1887">
                  <c:v>1.2790000000000092</c:v>
                </c:pt>
                <c:pt idx="1888">
                  <c:v>1.2793333333333425</c:v>
                </c:pt>
                <c:pt idx="1889">
                  <c:v>1.2796666666666758</c:v>
                </c:pt>
                <c:pt idx="1890">
                  <c:v>1.2800000000000091</c:v>
                </c:pt>
                <c:pt idx="1891">
                  <c:v>1.2803333333333424</c:v>
                </c:pt>
                <c:pt idx="1892">
                  <c:v>1.2806666666666757</c:v>
                </c:pt>
                <c:pt idx="1893">
                  <c:v>1.281000000000009</c:v>
                </c:pt>
                <c:pt idx="1894">
                  <c:v>1.2813333333333423</c:v>
                </c:pt>
                <c:pt idx="1895">
                  <c:v>1.2816666666666756</c:v>
                </c:pt>
                <c:pt idx="1896">
                  <c:v>1.2820000000000089</c:v>
                </c:pt>
                <c:pt idx="1897">
                  <c:v>1.2823333333333422</c:v>
                </c:pt>
                <c:pt idx="1898">
                  <c:v>1.2826666666666755</c:v>
                </c:pt>
                <c:pt idx="1899">
                  <c:v>1.2830000000000088</c:v>
                </c:pt>
                <c:pt idx="1900">
                  <c:v>1.2833333333333421</c:v>
                </c:pt>
                <c:pt idx="1901">
                  <c:v>1.2836666666666754</c:v>
                </c:pt>
                <c:pt idx="1902">
                  <c:v>1.2840000000000087</c:v>
                </c:pt>
                <c:pt idx="1903">
                  <c:v>1.284333333333342</c:v>
                </c:pt>
                <c:pt idx="1904">
                  <c:v>1.2846666666666753</c:v>
                </c:pt>
                <c:pt idx="1905">
                  <c:v>1.2850000000000086</c:v>
                </c:pt>
                <c:pt idx="1906">
                  <c:v>1.2853333333333419</c:v>
                </c:pt>
                <c:pt idx="1907">
                  <c:v>1.2856666666666752</c:v>
                </c:pt>
                <c:pt idx="1908">
                  <c:v>1.2860000000000085</c:v>
                </c:pt>
                <c:pt idx="1909">
                  <c:v>1.2863333333333418</c:v>
                </c:pt>
                <c:pt idx="1910">
                  <c:v>1.2866666666666751</c:v>
                </c:pt>
                <c:pt idx="1911">
                  <c:v>1.2870000000000084</c:v>
                </c:pt>
                <c:pt idx="1912">
                  <c:v>1.2873333333333417</c:v>
                </c:pt>
                <c:pt idx="1913">
                  <c:v>1.287666666666675</c:v>
                </c:pt>
                <c:pt idx="1914">
                  <c:v>1.2880000000000082</c:v>
                </c:pt>
                <c:pt idx="1915">
                  <c:v>1.2883333333333415</c:v>
                </c:pt>
                <c:pt idx="1916">
                  <c:v>1.2886666666666748</c:v>
                </c:pt>
                <c:pt idx="1917">
                  <c:v>1.2890000000000081</c:v>
                </c:pt>
                <c:pt idx="1918">
                  <c:v>1.2893333333333414</c:v>
                </c:pt>
                <c:pt idx="1919">
                  <c:v>1.2896666666666747</c:v>
                </c:pt>
                <c:pt idx="1920">
                  <c:v>1.290000000000008</c:v>
                </c:pt>
                <c:pt idx="1921">
                  <c:v>1.2903333333333413</c:v>
                </c:pt>
                <c:pt idx="1922">
                  <c:v>1.2906666666666746</c:v>
                </c:pt>
                <c:pt idx="1923">
                  <c:v>1.2910000000000079</c:v>
                </c:pt>
                <c:pt idx="1924">
                  <c:v>1.2913333333333412</c:v>
                </c:pt>
                <c:pt idx="1925">
                  <c:v>1.2916666666666745</c:v>
                </c:pt>
                <c:pt idx="1926">
                  <c:v>1.2920000000000078</c:v>
                </c:pt>
                <c:pt idx="1927">
                  <c:v>1.2923333333333411</c:v>
                </c:pt>
                <c:pt idx="1928">
                  <c:v>1.2926666666666744</c:v>
                </c:pt>
                <c:pt idx="1929">
                  <c:v>1.2930000000000077</c:v>
                </c:pt>
                <c:pt idx="1930">
                  <c:v>1.293333333333341</c:v>
                </c:pt>
                <c:pt idx="1931">
                  <c:v>1.2936666666666743</c:v>
                </c:pt>
                <c:pt idx="1932">
                  <c:v>1.2940000000000076</c:v>
                </c:pt>
                <c:pt idx="1933">
                  <c:v>1.2943333333333409</c:v>
                </c:pt>
                <c:pt idx="1934">
                  <c:v>1.2946666666666742</c:v>
                </c:pt>
                <c:pt idx="1935">
                  <c:v>1.2950000000000075</c:v>
                </c:pt>
                <c:pt idx="1936">
                  <c:v>1.2953333333333408</c:v>
                </c:pt>
                <c:pt idx="1937">
                  <c:v>1.2956666666666741</c:v>
                </c:pt>
                <c:pt idx="1938">
                  <c:v>1.2960000000000074</c:v>
                </c:pt>
                <c:pt idx="1939">
                  <c:v>1.2963333333333407</c:v>
                </c:pt>
                <c:pt idx="1940">
                  <c:v>1.296666666666674</c:v>
                </c:pt>
                <c:pt idx="1941">
                  <c:v>1.2970000000000073</c:v>
                </c:pt>
                <c:pt idx="1942">
                  <c:v>1.2973333333333406</c:v>
                </c:pt>
                <c:pt idx="1943">
                  <c:v>1.2976666666666739</c:v>
                </c:pt>
                <c:pt idx="1944">
                  <c:v>1.2980000000000071</c:v>
                </c:pt>
                <c:pt idx="1945">
                  <c:v>1.2983333333333404</c:v>
                </c:pt>
                <c:pt idx="1946">
                  <c:v>1.2986666666666737</c:v>
                </c:pt>
                <c:pt idx="1947">
                  <c:v>1.299000000000007</c:v>
                </c:pt>
                <c:pt idx="1948">
                  <c:v>1.2993333333333403</c:v>
                </c:pt>
                <c:pt idx="1949">
                  <c:v>1.2996666666666736</c:v>
                </c:pt>
                <c:pt idx="1950">
                  <c:v>1.3000000000000069</c:v>
                </c:pt>
                <c:pt idx="1951">
                  <c:v>1.3003333333333402</c:v>
                </c:pt>
                <c:pt idx="1952">
                  <c:v>1.3006666666666735</c:v>
                </c:pt>
                <c:pt idx="1953">
                  <c:v>1.3010000000000068</c:v>
                </c:pt>
                <c:pt idx="1954">
                  <c:v>1.3013333333333401</c:v>
                </c:pt>
                <c:pt idx="1955">
                  <c:v>1.3016666666666734</c:v>
                </c:pt>
                <c:pt idx="1956">
                  <c:v>1.3020000000000067</c:v>
                </c:pt>
                <c:pt idx="1957">
                  <c:v>1.30233333333334</c:v>
                </c:pt>
                <c:pt idx="1958">
                  <c:v>1.3026666666666733</c:v>
                </c:pt>
                <c:pt idx="1959">
                  <c:v>1.3030000000000066</c:v>
                </c:pt>
                <c:pt idx="1960">
                  <c:v>1.3033333333333399</c:v>
                </c:pt>
                <c:pt idx="1961">
                  <c:v>1.3036666666666732</c:v>
                </c:pt>
                <c:pt idx="1962">
                  <c:v>1.3040000000000065</c:v>
                </c:pt>
                <c:pt idx="1963">
                  <c:v>1.3043333333333398</c:v>
                </c:pt>
                <c:pt idx="1964">
                  <c:v>1.3046666666666731</c:v>
                </c:pt>
                <c:pt idx="1965">
                  <c:v>1.3050000000000064</c:v>
                </c:pt>
                <c:pt idx="1966">
                  <c:v>1.3053333333333397</c:v>
                </c:pt>
                <c:pt idx="1967">
                  <c:v>1.305666666666673</c:v>
                </c:pt>
                <c:pt idx="1968">
                  <c:v>1.3060000000000063</c:v>
                </c:pt>
                <c:pt idx="1969">
                  <c:v>1.3063333333333396</c:v>
                </c:pt>
                <c:pt idx="1970">
                  <c:v>1.3066666666666729</c:v>
                </c:pt>
                <c:pt idx="1971">
                  <c:v>1.3070000000000062</c:v>
                </c:pt>
                <c:pt idx="1972">
                  <c:v>1.3073333333333395</c:v>
                </c:pt>
                <c:pt idx="1973">
                  <c:v>1.3076666666666728</c:v>
                </c:pt>
                <c:pt idx="1974">
                  <c:v>1.308000000000006</c:v>
                </c:pt>
                <c:pt idx="1975">
                  <c:v>1.3083333333333393</c:v>
                </c:pt>
                <c:pt idx="1976">
                  <c:v>1.3086666666666726</c:v>
                </c:pt>
                <c:pt idx="1977">
                  <c:v>1.3090000000000059</c:v>
                </c:pt>
                <c:pt idx="1978">
                  <c:v>1.3093333333333392</c:v>
                </c:pt>
                <c:pt idx="1979">
                  <c:v>1.3096666666666725</c:v>
                </c:pt>
                <c:pt idx="1980">
                  <c:v>1.3100000000000058</c:v>
                </c:pt>
                <c:pt idx="1981">
                  <c:v>1.3103333333333391</c:v>
                </c:pt>
                <c:pt idx="1982">
                  <c:v>1.3106666666666724</c:v>
                </c:pt>
                <c:pt idx="1983">
                  <c:v>1.3110000000000057</c:v>
                </c:pt>
                <c:pt idx="1984">
                  <c:v>1.311333333333339</c:v>
                </c:pt>
                <c:pt idx="1985">
                  <c:v>1.3116666666666723</c:v>
                </c:pt>
                <c:pt idx="1986">
                  <c:v>1.3120000000000056</c:v>
                </c:pt>
                <c:pt idx="1987">
                  <c:v>1.3123333333333389</c:v>
                </c:pt>
                <c:pt idx="1988">
                  <c:v>1.3126666666666722</c:v>
                </c:pt>
                <c:pt idx="1989">
                  <c:v>1.3130000000000055</c:v>
                </c:pt>
                <c:pt idx="1990">
                  <c:v>1.3133333333333388</c:v>
                </c:pt>
                <c:pt idx="1991">
                  <c:v>1.3136666666666721</c:v>
                </c:pt>
                <c:pt idx="1992">
                  <c:v>1.3140000000000054</c:v>
                </c:pt>
                <c:pt idx="1993">
                  <c:v>1.3143333333333387</c:v>
                </c:pt>
                <c:pt idx="1994">
                  <c:v>1.314666666666672</c:v>
                </c:pt>
                <c:pt idx="1995">
                  <c:v>1.3150000000000053</c:v>
                </c:pt>
                <c:pt idx="1996">
                  <c:v>1.3153333333333386</c:v>
                </c:pt>
                <c:pt idx="1997">
                  <c:v>1.3156666666666719</c:v>
                </c:pt>
                <c:pt idx="1998">
                  <c:v>1.3160000000000052</c:v>
                </c:pt>
                <c:pt idx="1999">
                  <c:v>1.3163333333333385</c:v>
                </c:pt>
                <c:pt idx="2000">
                  <c:v>1.3166666666666718</c:v>
                </c:pt>
                <c:pt idx="2001">
                  <c:v>1.3170000000000051</c:v>
                </c:pt>
                <c:pt idx="2002">
                  <c:v>1.3173333333333384</c:v>
                </c:pt>
                <c:pt idx="2003">
                  <c:v>1.3176666666666716</c:v>
                </c:pt>
                <c:pt idx="2004">
                  <c:v>1.3180000000000049</c:v>
                </c:pt>
                <c:pt idx="2005">
                  <c:v>1.3183333333333382</c:v>
                </c:pt>
                <c:pt idx="2006">
                  <c:v>1.3186666666666715</c:v>
                </c:pt>
                <c:pt idx="2007">
                  <c:v>1.3190000000000048</c:v>
                </c:pt>
                <c:pt idx="2008">
                  <c:v>1.3193333333333381</c:v>
                </c:pt>
                <c:pt idx="2009">
                  <c:v>1.3196666666666714</c:v>
                </c:pt>
                <c:pt idx="2010">
                  <c:v>1.3200000000000047</c:v>
                </c:pt>
                <c:pt idx="2011">
                  <c:v>1.320333333333338</c:v>
                </c:pt>
                <c:pt idx="2012">
                  <c:v>1.3206666666666713</c:v>
                </c:pt>
                <c:pt idx="2013">
                  <c:v>1.3210000000000046</c:v>
                </c:pt>
                <c:pt idx="2014">
                  <c:v>1.3213333333333379</c:v>
                </c:pt>
                <c:pt idx="2015">
                  <c:v>1.3216666666666712</c:v>
                </c:pt>
                <c:pt idx="2016">
                  <c:v>1.3220000000000045</c:v>
                </c:pt>
                <c:pt idx="2017">
                  <c:v>1.3223333333333378</c:v>
                </c:pt>
                <c:pt idx="2018">
                  <c:v>1.3226666666666711</c:v>
                </c:pt>
                <c:pt idx="2019">
                  <c:v>1.3230000000000044</c:v>
                </c:pt>
                <c:pt idx="2020">
                  <c:v>1.3233333333333377</c:v>
                </c:pt>
                <c:pt idx="2021">
                  <c:v>1.323666666666671</c:v>
                </c:pt>
                <c:pt idx="2022">
                  <c:v>1.3240000000000043</c:v>
                </c:pt>
                <c:pt idx="2023">
                  <c:v>1.3243333333333376</c:v>
                </c:pt>
                <c:pt idx="2024">
                  <c:v>1.3246666666666709</c:v>
                </c:pt>
                <c:pt idx="2025">
                  <c:v>1.3250000000000042</c:v>
                </c:pt>
                <c:pt idx="2026">
                  <c:v>1.3253333333333375</c:v>
                </c:pt>
                <c:pt idx="2027">
                  <c:v>1.3256666666666708</c:v>
                </c:pt>
                <c:pt idx="2028">
                  <c:v>1.3260000000000041</c:v>
                </c:pt>
                <c:pt idx="2029">
                  <c:v>1.3263333333333374</c:v>
                </c:pt>
                <c:pt idx="2030">
                  <c:v>1.3266666666666707</c:v>
                </c:pt>
                <c:pt idx="2031">
                  <c:v>1.327000000000004</c:v>
                </c:pt>
                <c:pt idx="2032">
                  <c:v>1.3273333333333373</c:v>
                </c:pt>
                <c:pt idx="2033">
                  <c:v>1.3276666666666705</c:v>
                </c:pt>
                <c:pt idx="2034">
                  <c:v>1.3280000000000038</c:v>
                </c:pt>
                <c:pt idx="2035">
                  <c:v>1.3283333333333371</c:v>
                </c:pt>
                <c:pt idx="2036">
                  <c:v>1.3286666666666704</c:v>
                </c:pt>
                <c:pt idx="2037">
                  <c:v>1.3290000000000037</c:v>
                </c:pt>
                <c:pt idx="2038">
                  <c:v>1.329333333333337</c:v>
                </c:pt>
                <c:pt idx="2039">
                  <c:v>1.3296666666666703</c:v>
                </c:pt>
                <c:pt idx="2040">
                  <c:v>1.3300000000000036</c:v>
                </c:pt>
                <c:pt idx="2041">
                  <c:v>1.3303333333333369</c:v>
                </c:pt>
                <c:pt idx="2042">
                  <c:v>1.3306666666666702</c:v>
                </c:pt>
                <c:pt idx="2043">
                  <c:v>1.3310000000000035</c:v>
                </c:pt>
                <c:pt idx="2044">
                  <c:v>1.3313333333333368</c:v>
                </c:pt>
                <c:pt idx="2045">
                  <c:v>1.3316666666666701</c:v>
                </c:pt>
                <c:pt idx="2046">
                  <c:v>1.3320000000000034</c:v>
                </c:pt>
                <c:pt idx="2047">
                  <c:v>1.3323333333333367</c:v>
                </c:pt>
                <c:pt idx="2048">
                  <c:v>1.33266666666667</c:v>
                </c:pt>
                <c:pt idx="2049">
                  <c:v>1.3330000000000033</c:v>
                </c:pt>
                <c:pt idx="2050">
                  <c:v>1.3333333333333366</c:v>
                </c:pt>
                <c:pt idx="2051">
                  <c:v>1.3336666666666699</c:v>
                </c:pt>
                <c:pt idx="2052">
                  <c:v>1.3340000000000032</c:v>
                </c:pt>
                <c:pt idx="2053">
                  <c:v>1.3343333333333365</c:v>
                </c:pt>
                <c:pt idx="2054">
                  <c:v>1.3346666666666698</c:v>
                </c:pt>
                <c:pt idx="2055">
                  <c:v>1.3350000000000031</c:v>
                </c:pt>
                <c:pt idx="2056">
                  <c:v>1.3353333333333364</c:v>
                </c:pt>
                <c:pt idx="2057">
                  <c:v>1.3356666666666697</c:v>
                </c:pt>
                <c:pt idx="2058">
                  <c:v>1.336000000000003</c:v>
                </c:pt>
                <c:pt idx="2059">
                  <c:v>1.3363333333333363</c:v>
                </c:pt>
                <c:pt idx="2060">
                  <c:v>1.3366666666666696</c:v>
                </c:pt>
                <c:pt idx="2061">
                  <c:v>1.3370000000000029</c:v>
                </c:pt>
                <c:pt idx="2062">
                  <c:v>1.3373333333333361</c:v>
                </c:pt>
                <c:pt idx="2063">
                  <c:v>1.3376666666666694</c:v>
                </c:pt>
                <c:pt idx="2064">
                  <c:v>1.3380000000000027</c:v>
                </c:pt>
                <c:pt idx="2065">
                  <c:v>1.338333333333336</c:v>
                </c:pt>
                <c:pt idx="2066">
                  <c:v>1.3386666666666693</c:v>
                </c:pt>
                <c:pt idx="2067">
                  <c:v>1.3390000000000026</c:v>
                </c:pt>
                <c:pt idx="2068">
                  <c:v>1.3393333333333359</c:v>
                </c:pt>
                <c:pt idx="2069">
                  <c:v>1.3396666666666692</c:v>
                </c:pt>
                <c:pt idx="2070">
                  <c:v>1.3400000000000025</c:v>
                </c:pt>
                <c:pt idx="2071">
                  <c:v>1.3403333333333358</c:v>
                </c:pt>
                <c:pt idx="2072">
                  <c:v>1.3406666666666691</c:v>
                </c:pt>
                <c:pt idx="2073">
                  <c:v>1.3410000000000024</c:v>
                </c:pt>
                <c:pt idx="2074">
                  <c:v>1.3413333333333357</c:v>
                </c:pt>
                <c:pt idx="2075">
                  <c:v>1.341666666666669</c:v>
                </c:pt>
                <c:pt idx="2076">
                  <c:v>1.3420000000000023</c:v>
                </c:pt>
                <c:pt idx="2077">
                  <c:v>1.3423333333333356</c:v>
                </c:pt>
                <c:pt idx="2078">
                  <c:v>1.3426666666666689</c:v>
                </c:pt>
                <c:pt idx="2079">
                  <c:v>1.3430000000000022</c:v>
                </c:pt>
                <c:pt idx="2080">
                  <c:v>1.3433333333333355</c:v>
                </c:pt>
                <c:pt idx="2081">
                  <c:v>1.3436666666666688</c:v>
                </c:pt>
                <c:pt idx="2082">
                  <c:v>1.3440000000000021</c:v>
                </c:pt>
                <c:pt idx="2083">
                  <c:v>1.3443333333333354</c:v>
                </c:pt>
                <c:pt idx="2084">
                  <c:v>1.3446666666666687</c:v>
                </c:pt>
                <c:pt idx="2085">
                  <c:v>1.345000000000002</c:v>
                </c:pt>
                <c:pt idx="2086">
                  <c:v>1.3453333333333353</c:v>
                </c:pt>
                <c:pt idx="2087">
                  <c:v>1.3456666666666686</c:v>
                </c:pt>
                <c:pt idx="2088">
                  <c:v>1.3460000000000019</c:v>
                </c:pt>
                <c:pt idx="2089">
                  <c:v>1.3463333333333352</c:v>
                </c:pt>
                <c:pt idx="2090">
                  <c:v>1.3466666666666685</c:v>
                </c:pt>
                <c:pt idx="2091">
                  <c:v>1.3470000000000018</c:v>
                </c:pt>
                <c:pt idx="2092">
                  <c:v>1.347333333333335</c:v>
                </c:pt>
                <c:pt idx="2093">
                  <c:v>1.3476666666666683</c:v>
                </c:pt>
                <c:pt idx="2094">
                  <c:v>1.3480000000000016</c:v>
                </c:pt>
                <c:pt idx="2095">
                  <c:v>1.3483333333333349</c:v>
                </c:pt>
                <c:pt idx="2096">
                  <c:v>1.3486666666666682</c:v>
                </c:pt>
                <c:pt idx="2097">
                  <c:v>1.3490000000000015</c:v>
                </c:pt>
                <c:pt idx="2098">
                  <c:v>1.3493333333333348</c:v>
                </c:pt>
                <c:pt idx="2099">
                  <c:v>1.3496666666666681</c:v>
                </c:pt>
                <c:pt idx="2100">
                  <c:v>1.3500000000000014</c:v>
                </c:pt>
              </c:numCache>
            </c:numRef>
          </c:xVal>
          <c:yVal>
            <c:numRef>
              <c:f>'Cell Analysis'!$O$4:$O$2104</c:f>
              <c:numCache>
                <c:formatCode>#,##0.0000000000000_);\(#,##0.0000000000000\)</c:formatCode>
                <c:ptCount val="2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1.4325417996915999E-7</c:v>
                </c:pt>
                <c:pt idx="314">
                  <c:v>2.8621207959253079E-6</c:v>
                </c:pt>
                <c:pt idx="315">
                  <c:v>1.4526770135950635E-5</c:v>
                </c:pt>
                <c:pt idx="316">
                  <c:v>4.4446125475284034E-5</c:v>
                </c:pt>
                <c:pt idx="317">
                  <c:v>1.0421321249757468E-4</c:v>
                </c:pt>
                <c:pt idx="318">
                  <c:v>2.0728332878384019E-4</c:v>
                </c:pt>
                <c:pt idx="319">
                  <c:v>3.6865583885131606E-4</c:v>
                </c:pt>
                <c:pt idx="320">
                  <c:v>6.0461741194776074E-4</c:v>
                </c:pt>
                <c:pt idx="321">
                  <c:v>9.3252681078177064E-4</c:v>
                </c:pt>
                <c:pt idx="322">
                  <c:v>1.3706301140152548E-3</c:v>
                </c:pt>
                <c:pt idx="323">
                  <c:v>1.9378994625807288E-3</c:v>
                </c:pt>
                <c:pt idx="324">
                  <c:v>2.6538907036374347E-3</c:v>
                </c:pt>
                <c:pt idx="325">
                  <c:v>3.5386166586978008E-3</c:v>
                </c:pt>
                <c:pt idx="326">
                  <c:v>4.6124335979042504E-3</c:v>
                </c:pt>
                <c:pt idx="327">
                  <c:v>5.8959390718554081E-3</c:v>
                </c:pt>
                <c:pt idx="328">
                  <c:v>7.4098796474138251E-3</c:v>
                </c:pt>
                <c:pt idx="329">
                  <c:v>9.1750673775141192E-3</c:v>
                </c:pt>
                <c:pt idx="330">
                  <c:v>1.1212304044519146E-2</c:v>
                </c:pt>
                <c:pt idx="331">
                  <c:v>1.3542312375342569E-2</c:v>
                </c:pt>
                <c:pt idx="332">
                  <c:v>1.6185673549302747E-2</c:v>
                </c:pt>
                <c:pt idx="333">
                  <c:v>1.9162770416415401E-2</c:v>
                </c:pt>
                <c:pt idx="334">
                  <c:v>2.249373592134666E-2</c:v>
                </c:pt>
                <c:pt idx="335">
                  <c:v>2.6198406291269061E-2</c:v>
                </c:pt>
                <c:pt idx="336">
                  <c:v>3.0296278597777906E-2</c:v>
                </c:pt>
                <c:pt idx="337">
                  <c:v>3.4806472346295698E-2</c:v>
                </c:pt>
                <c:pt idx="338">
                  <c:v>3.9747694782844997E-2</c:v>
                </c:pt>
                <c:pt idx="339">
                  <c:v>4.5138209639074514E-2</c:v>
                </c:pt>
                <c:pt idx="340">
                  <c:v>5.0995809063030056E-2</c:v>
                </c:pt>
                <c:pt idx="341">
                  <c:v>5.7337788506174291E-2</c:v>
                </c:pt>
                <c:pt idx="342">
                  <c:v>6.4180924357212135E-2</c:v>
                </c:pt>
                <c:pt idx="343">
                  <c:v>7.154145413087129E-2</c:v>
                </c:pt>
                <c:pt idx="344">
                  <c:v>7.9435059035312186E-2</c:v>
                </c:pt>
                <c:pt idx="345">
                  <c:v>8.7876848755628456E-2</c:v>
                </c:pt>
                <c:pt idx="346">
                  <c:v>9.6881348303197279E-2</c:v>
                </c:pt>
                <c:pt idx="347">
                  <c:v>0.10646248679166971</c:v>
                </c:pt>
                <c:pt idx="348">
                  <c:v>0.1166335880103271</c:v>
                </c:pt>
                <c:pt idx="349">
                  <c:v>0.12740736267451422</c:v>
                </c:pt>
                <c:pt idx="350">
                  <c:v>0.13879590224101943</c:v>
                </c:pt>
                <c:pt idx="351">
                  <c:v>0.15081067418370628</c:v>
                </c:pt>
                <c:pt idx="352">
                  <c:v>0.16346251863149558</c:v>
                </c:pt>
                <c:pt idx="353">
                  <c:v>0.1767616462770322</c:v>
                </c:pt>
                <c:pt idx="354">
                  <c:v>0.19071763747009512</c:v>
                </c:pt>
                <c:pt idx="355">
                  <c:v>0.20533944241510274</c:v>
                </c:pt>
                <c:pt idx="356">
                  <c:v>0.22063538239693584</c:v>
                </c:pt>
                <c:pt idx="357">
                  <c:v>0.23661315196383892</c:v>
                </c:pt>
                <c:pt idx="358">
                  <c:v>0.25327982200034865</c:v>
                </c:pt>
                <c:pt idx="359">
                  <c:v>0.27064184362711352</c:v>
                </c:pt>
                <c:pt idx="360">
                  <c:v>0.28870505286810189</c:v>
                </c:pt>
                <c:pt idx="361">
                  <c:v>0.30747467602910278</c:v>
                </c:pt>
                <c:pt idx="362">
                  <c:v>0.32695533573459112</c:v>
                </c:pt>
                <c:pt idx="363">
                  <c:v>0.34715105757301756</c:v>
                </c:pt>
                <c:pt idx="364">
                  <c:v>0.36806527730335908</c:v>
                </c:pt>
                <c:pt idx="365">
                  <c:v>0.38970084857839754</c:v>
                </c:pt>
                <c:pt idx="366">
                  <c:v>0.4120600511426501</c:v>
                </c:pt>
                <c:pt idx="367">
                  <c:v>0.43514459946519551</c:v>
                </c:pt>
                <c:pt idx="368">
                  <c:v>0.45895565176982206</c:v>
                </c:pt>
                <c:pt idx="369">
                  <c:v>0.48349381942698255</c:v>
                </c:pt>
                <c:pt idx="370">
                  <c:v>0.50875917667398707</c:v>
                </c:pt>
                <c:pt idx="371">
                  <c:v>0.53475127063169703</c:v>
                </c:pt>
                <c:pt idx="372">
                  <c:v>0.5614691315877206</c:v>
                </c:pt>
                <c:pt idx="373">
                  <c:v>0.58891128351775535</c:v>
                </c:pt>
                <c:pt idx="374">
                  <c:v>0.61707575481827182</c:v>
                </c:pt>
                <c:pt idx="375">
                  <c:v>0.64596008922521431</c:v>
                </c:pt>
                <c:pt idx="376">
                  <c:v>0.67556135689477814</c:v>
                </c:pt>
                <c:pt idx="377">
                  <c:v>0.70587616562366617</c:v>
                </c:pt>
                <c:pt idx="378">
                  <c:v>0.73690067218746103</c:v>
                </c:pt>
                <c:pt idx="379">
                  <c:v>0.7686305937769623</c:v>
                </c:pt>
                <c:pt idx="380">
                  <c:v>0.80106121951346099</c:v>
                </c:pt>
                <c:pt idx="381">
                  <c:v>0.83418742202500096</c:v>
                </c:pt>
                <c:pt idx="382">
                  <c:v>0.86800366906670667</c:v>
                </c:pt>
                <c:pt idx="383">
                  <c:v>0.9025040351692174</c:v>
                </c:pt>
                <c:pt idx="384">
                  <c:v>0.93768221330021229</c:v>
                </c:pt>
                <c:pt idx="385">
                  <c:v>0.97353152652486918</c:v>
                </c:pt>
                <c:pt idx="386">
                  <c:v>1.0100449396519551</c:v>
                </c:pt>
                <c:pt idx="387">
                  <c:v>1.0472150708530379</c:v>
                </c:pt>
                <c:pt idx="388">
                  <c:v>1.0850342032430655</c:v>
                </c:pt>
                <c:pt idx="389">
                  <c:v>1.1234942964112862</c:v>
                </c:pt>
                <c:pt idx="390">
                  <c:v>1.162586997892165</c:v>
                </c:pt>
                <c:pt idx="391">
                  <c:v>1.2023036545666219</c:v>
                </c:pt>
                <c:pt idx="392">
                  <c:v>1.2426353239845167</c:v>
                </c:pt>
                <c:pt idx="393">
                  <c:v>1.2835727855999317</c:v>
                </c:pt>
                <c:pt idx="394">
                  <c:v>1.3251065519113396</c:v>
                </c:pt>
                <c:pt idx="395">
                  <c:v>1.3672268794993085</c:v>
                </c:pt>
                <c:pt idx="396">
                  <c:v>1.4099237799548807</c:v>
                </c:pt>
                <c:pt idx="397">
                  <c:v>1.4531870306923067</c:v>
                </c:pt>
                <c:pt idx="398">
                  <c:v>1.4970061856402002</c:v>
                </c:pt>
                <c:pt idx="399">
                  <c:v>1.541370585805703</c:v>
                </c:pt>
                <c:pt idx="400">
                  <c:v>1.5862693697066208</c:v>
                </c:pt>
                <c:pt idx="401">
                  <c:v>1.6316914836669307</c:v>
                </c:pt>
                <c:pt idx="402">
                  <c:v>1.6776256919714077</c:v>
                </c:pt>
                <c:pt idx="403">
                  <c:v>1.724060586875499</c:v>
                </c:pt>
                <c:pt idx="404">
                  <c:v>1.7709845984669561</c:v>
                </c:pt>
                <c:pt idx="405">
                  <c:v>1.8183860043759879</c:v>
                </c:pt>
                <c:pt idx="406">
                  <c:v>1.8662529393311111</c:v>
                </c:pt>
                <c:pt idx="407">
                  <c:v>1.9145734045580818</c:v>
                </c:pt>
                <c:pt idx="408">
                  <c:v>1.9633352770196222</c:v>
                </c:pt>
                <c:pt idx="409">
                  <c:v>2.0125263184939657</c:v>
                </c:pt>
                <c:pt idx="410">
                  <c:v>2.0621341844903998</c:v>
                </c:pt>
                <c:pt idx="411">
                  <c:v>2.1121464330003312</c:v>
                </c:pt>
                <c:pt idx="412">
                  <c:v>2.1625505330825598</c:v>
                </c:pt>
                <c:pt idx="413">
                  <c:v>2.2133338732817354</c:v>
                </c:pt>
                <c:pt idx="414">
                  <c:v>2.2644837698790972</c:v>
                </c:pt>
                <c:pt idx="415">
                  <c:v>2.3159874749748735</c:v>
                </c:pt>
                <c:pt idx="416">
                  <c:v>2.3678321844018666</c:v>
                </c:pt>
                <c:pt idx="417">
                  <c:v>2.4200050454699276</c:v>
                </c:pt>
                <c:pt idx="418">
                  <c:v>2.4724931645411932</c:v>
                </c:pt>
                <c:pt idx="419">
                  <c:v>2.5252836144361539</c:v>
                </c:pt>
                <c:pt idx="420">
                  <c:v>2.5783634416707351</c:v>
                </c:pt>
                <c:pt idx="421">
                  <c:v>2.6317196735246706</c:v>
                </c:pt>
                <c:pt idx="422">
                  <c:v>2.6853393249417588</c:v>
                </c:pt>
                <c:pt idx="423">
                  <c:v>2.7392094052624554</c:v>
                </c:pt>
                <c:pt idx="424">
                  <c:v>2.7933169247896497</c:v>
                </c:pt>
                <c:pt idx="425">
                  <c:v>2.8476489011883541</c:v>
                </c:pt>
                <c:pt idx="426">
                  <c:v>2.9021923657203081</c:v>
                </c:pt>
                <c:pt idx="427">
                  <c:v>2.9569343693145322</c:v>
                </c:pt>
                <c:pt idx="428">
                  <c:v>3.0118619884749074</c:v>
                </c:pt>
                <c:pt idx="429">
                  <c:v>3.0669623310260565</c:v>
                </c:pt>
                <c:pt idx="430">
                  <c:v>3.1222225416988389</c:v>
                </c:pt>
                <c:pt idx="431">
                  <c:v>3.1776298075567713</c:v>
                </c:pt>
                <c:pt idx="432">
                  <c:v>3.2331713632649124</c:v>
                </c:pt>
                <c:pt idx="433">
                  <c:v>3.2888344962026497</c:v>
                </c:pt>
                <c:pt idx="434">
                  <c:v>3.3446065514220638</c:v>
                </c:pt>
                <c:pt idx="435">
                  <c:v>3.4004749364533775</c:v>
                </c:pt>
                <c:pt idx="436">
                  <c:v>3.4564271259593671</c:v>
                </c:pt>
                <c:pt idx="437">
                  <c:v>3.5124506662403059</c:v>
                </c:pt>
                <c:pt idx="438">
                  <c:v>3.5685331795913173</c:v>
                </c:pt>
                <c:pt idx="439">
                  <c:v>3.6246623685139752</c:v>
                </c:pt>
                <c:pt idx="440">
                  <c:v>3.6808260197840124</c:v>
                </c:pt>
                <c:pt idx="441">
                  <c:v>3.7370120083769662</c:v>
                </c:pt>
                <c:pt idx="442">
                  <c:v>3.7932083012538831</c:v>
                </c:pt>
                <c:pt idx="443">
                  <c:v>3.8494029610088014</c:v>
                </c:pt>
                <c:pt idx="444">
                  <c:v>3.9055841493802497</c:v>
                </c:pt>
                <c:pt idx="445">
                  <c:v>3.9617401306285878</c:v>
                </c:pt>
                <c:pt idx="446">
                  <c:v>4.0178592747813333</c:v>
                </c:pt>
                <c:pt idx="447">
                  <c:v>4.0739300607484878</c:v>
                </c:pt>
                <c:pt idx="448">
                  <c:v>4.1299410793098934</c:v>
                </c:pt>
                <c:pt idx="449">
                  <c:v>4.1858810359768404</c:v>
                </c:pt>
                <c:pt idx="450">
                  <c:v>4.2417387537297921</c:v>
                </c:pt>
                <c:pt idx="451">
                  <c:v>4.2975031756345397</c:v>
                </c:pt>
                <c:pt idx="452">
                  <c:v>4.3531633673387748</c:v>
                </c:pt>
                <c:pt idx="453">
                  <c:v>4.4087085194512046</c:v>
                </c:pt>
                <c:pt idx="454">
                  <c:v>4.464127949805353</c:v>
                </c:pt>
                <c:pt idx="455">
                  <c:v>4.5194111056101294</c:v>
                </c:pt>
                <c:pt idx="456">
                  <c:v>4.5745475654892935</c:v>
                </c:pt>
                <c:pt idx="457">
                  <c:v>4.6295270414119365</c:v>
                </c:pt>
                <c:pt idx="458">
                  <c:v>4.6843393805160076</c:v>
                </c:pt>
                <c:pt idx="459">
                  <c:v>4.7389745668271503</c:v>
                </c:pt>
                <c:pt idx="460">
                  <c:v>4.7934227228747099</c:v>
                </c:pt>
                <c:pt idx="461">
                  <c:v>4.8476741112072492</c:v>
                </c:pt>
                <c:pt idx="462">
                  <c:v>4.9017191358094321</c:v>
                </c:pt>
                <c:pt idx="463">
                  <c:v>4.955548343422449</c:v>
                </c:pt>
                <c:pt idx="464">
                  <c:v>5.0091524247700763</c:v>
                </c:pt>
                <c:pt idx="465">
                  <c:v>5.062522215692276</c:v>
                </c:pt>
                <c:pt idx="466">
                  <c:v>5.1156486981884832</c:v>
                </c:pt>
                <c:pt idx="467">
                  <c:v>5.1685230013725603</c:v>
                </c:pt>
                <c:pt idx="468">
                  <c:v>5.2211364023414184</c:v>
                </c:pt>
                <c:pt idx="469">
                  <c:v>5.2734803269592065</c:v>
                </c:pt>
                <c:pt idx="470">
                  <c:v>5.3255463505592138</c:v>
                </c:pt>
                <c:pt idx="471">
                  <c:v>5.3773261985652603</c:v>
                </c:pt>
                <c:pt idx="472">
                  <c:v>5.4288117470345947</c:v>
                </c:pt>
                <c:pt idx="473">
                  <c:v>5.4799950231241903</c:v>
                </c:pt>
                <c:pt idx="474">
                  <c:v>5.5308682054823128</c:v>
                </c:pt>
                <c:pt idx="475">
                  <c:v>5.5814236245673028</c:v>
                </c:pt>
                <c:pt idx="476">
                  <c:v>5.6316537628953069</c:v>
                </c:pt>
                <c:pt idx="477">
                  <c:v>5.6815512552189347</c:v>
                </c:pt>
                <c:pt idx="478">
                  <c:v>5.7311088886384907</c:v>
                </c:pt>
                <c:pt idx="479">
                  <c:v>5.7803196026477268</c:v>
                </c:pt>
                <c:pt idx="480">
                  <c:v>5.8291764891157785</c:v>
                </c:pt>
                <c:pt idx="481">
                  <c:v>5.877672792207103</c:v>
                </c:pt>
                <c:pt idx="482">
                  <c:v>5.9258019082410192</c:v>
                </c:pt>
                <c:pt idx="483">
                  <c:v>5.9735573854927502</c:v>
                </c:pt>
                <c:pt idx="484">
                  <c:v>6.0209329239374396</c:v>
                </c:pt>
                <c:pt idx="485">
                  <c:v>6.0679223749389637</c:v>
                </c:pt>
                <c:pt idx="486">
                  <c:v>6.1145197408850258</c:v>
                </c:pt>
                <c:pt idx="487">
                  <c:v>6.1607191747702634</c:v>
                </c:pt>
                <c:pt idx="488">
                  <c:v>6.2065149797289125</c:v>
                </c:pt>
                <c:pt idx="489">
                  <c:v>6.2519016085185246</c:v>
                </c:pt>
                <c:pt idx="490">
                  <c:v>6.2968736629564095</c:v>
                </c:pt>
                <c:pt idx="491">
                  <c:v>6.3414258933101628</c:v>
                </c:pt>
                <c:pt idx="492">
                  <c:v>6.3855531976439162</c:v>
                </c:pt>
                <c:pt idx="493">
                  <c:v>6.4292506211216631</c:v>
                </c:pt>
                <c:pt idx="494">
                  <c:v>6.4725133552691698</c:v>
                </c:pt>
                <c:pt idx="495">
                  <c:v>6.5153367371958568</c:v>
                </c:pt>
                <c:pt idx="496">
                  <c:v>6.5577162487780845</c:v>
                </c:pt>
                <c:pt idx="497">
                  <c:v>6.599647515805156</c:v>
                </c:pt>
                <c:pt idx="498">
                  <c:v>6.6411263070894329</c:v>
                </c:pt>
                <c:pt idx="499">
                  <c:v>6.6821485335419153</c:v>
                </c:pt>
                <c:pt idx="500">
                  <c:v>6.7227102472144642</c:v>
                </c:pt>
                <c:pt idx="501">
                  <c:v>6.76280764031012</c:v>
                </c:pt>
                <c:pt idx="502">
                  <c:v>6.8024370441626036</c:v>
                </c:pt>
                <c:pt idx="503">
                  <c:v>6.8415949281863657</c:v>
                </c:pt>
                <c:pt idx="504">
                  <c:v>6.8802778987982869</c:v>
                </c:pt>
                <c:pt idx="505">
                  <c:v>6.91848269831232</c:v>
                </c:pt>
                <c:pt idx="506">
                  <c:v>6.9562062038081134</c:v>
                </c:pt>
                <c:pt idx="507">
                  <c:v>6.9934454259748611</c:v>
                </c:pt>
                <c:pt idx="508">
                  <c:v>7.0301975079314625</c:v>
                </c:pt>
                <c:pt idx="509">
                  <c:v>7.066459724024047</c:v>
                </c:pt>
                <c:pt idx="510">
                  <c:v>7.1022294786020259</c:v>
                </c:pt>
                <c:pt idx="511">
                  <c:v>7.1375043047736204</c:v>
                </c:pt>
                <c:pt idx="512">
                  <c:v>7.1722818631419667</c:v>
                </c:pt>
                <c:pt idx="513">
                  <c:v>7.2065599405227845</c:v>
                </c:pt>
                <c:pt idx="514">
                  <c:v>7.2403364486445874</c:v>
                </c:pt>
                <c:pt idx="515">
                  <c:v>7.2736094228324104</c:v>
                </c:pt>
                <c:pt idx="516">
                  <c:v>7.3063770206760061</c:v>
                </c:pt>
                <c:pt idx="517">
                  <c:v>7.3386375206834114</c:v>
                </c:pt>
                <c:pt idx="518">
                  <c:v>7.3703893209208138</c:v>
                </c:pt>
                <c:pt idx="519">
                  <c:v>7.401630937639573</c:v>
                </c:pt>
                <c:pt idx="520">
                  <c:v>7.4323610038913142</c:v>
                </c:pt>
                <c:pt idx="521">
                  <c:v>7.462578268131808</c:v>
                </c:pt>
                <c:pt idx="522">
                  <c:v>7.4922815928146722</c:v>
                </c:pt>
                <c:pt idx="523">
                  <c:v>7.5214699529755062</c:v>
                </c:pt>
                <c:pt idx="524">
                  <c:v>7.5501424348072845</c:v>
                </c:pt>
                <c:pt idx="525">
                  <c:v>7.5782982342279048</c:v>
                </c:pt>
                <c:pt idx="526">
                  <c:v>7.6059366554404626</c:v>
                </c:pt>
                <c:pt idx="527">
                  <c:v>7.6330571094870558</c:v>
                </c:pt>
                <c:pt idx="528">
                  <c:v>7.6596591127969003</c:v>
                </c:pt>
                <c:pt idx="529">
                  <c:v>7.6857422857293178</c:v>
                </c:pt>
                <c:pt idx="530">
                  <c:v>7.7113063511123547</c:v>
                </c:pt>
                <c:pt idx="531">
                  <c:v>7.7363511327777053</c:v>
                </c:pt>
                <c:pt idx="532">
                  <c:v>7.7608765540924871</c:v>
                </c:pt>
                <c:pt idx="533">
                  <c:v>7.7848826364886232</c:v>
                </c:pt>
                <c:pt idx="534">
                  <c:v>7.8083694979902791</c:v>
                </c:pt>
                <c:pt idx="535">
                  <c:v>7.8313373517401415</c:v>
                </c:pt>
                <c:pt idx="536">
                  <c:v>7.8537865045249076</c:v>
                </c:pt>
                <c:pt idx="537">
                  <c:v>7.8757173553007052</c:v>
                </c:pt>
                <c:pt idx="538">
                  <c:v>7.8971303937189026</c:v>
                </c:pt>
                <c:pt idx="539">
                  <c:v>7.9180261986528526</c:v>
                </c:pt>
                <c:pt idx="540">
                  <c:v>7.9384054367261081</c:v>
                </c:pt>
                <c:pt idx="541">
                  <c:v>7.9582688608425389</c:v>
                </c:pt>
                <c:pt idx="542">
                  <c:v>7.9776173087189575</c:v>
                </c:pt>
                <c:pt idx="543">
                  <c:v>7.9964517014205718</c:v>
                </c:pt>
                <c:pt idx="544">
                  <c:v>8.014773041899824</c:v>
                </c:pt>
                <c:pt idx="545">
                  <c:v>8.0325824135390267</c:v>
                </c:pt>
                <c:pt idx="546">
                  <c:v>8.0498809786972156</c:v>
                </c:pt>
                <c:pt idx="547">
                  <c:v>8.0666699772616237</c:v>
                </c:pt>
                <c:pt idx="548">
                  <c:v>8.0829507252042045</c:v>
                </c:pt>
                <c:pt idx="549">
                  <c:v>8.0987246131435686</c:v>
                </c:pt>
                <c:pt idx="550">
                  <c:v>8.1139931049127032</c:v>
                </c:pt>
                <c:pt idx="551">
                  <c:v>8.1287577361328776</c:v>
                </c:pt>
                <c:pt idx="552">
                  <c:v>8.1430201127939998</c:v>
                </c:pt>
                <c:pt idx="553">
                  <c:v>8.1567819098418699</c:v>
                </c:pt>
                <c:pt idx="554">
                  <c:v>8.1700448697725658</c:v>
                </c:pt>
                <c:pt idx="555">
                  <c:v>8.1828108012343002</c:v>
                </c:pt>
                <c:pt idx="556">
                  <c:v>8.1950815776370813</c:v>
                </c:pt>
                <c:pt idx="557">
                  <c:v>8.2068591357704328</c:v>
                </c:pt>
                <c:pt idx="558">
                  <c:v>8.2181454744294644</c:v>
                </c:pt>
                <c:pt idx="559">
                  <c:v>8.2289426530495486</c:v>
                </c:pt>
                <c:pt idx="560">
                  <c:v>8.2392527903498962</c:v>
                </c:pt>
                <c:pt idx="561">
                  <c:v>8.2490780629862321</c:v>
                </c:pt>
                <c:pt idx="562">
                  <c:v>8.2584207042128721</c:v>
                </c:pt>
                <c:pt idx="563">
                  <c:v>8.2672830025543345</c:v>
                </c:pt>
                <c:pt idx="564">
                  <c:v>8.275667300486802</c:v>
                </c:pt>
                <c:pt idx="565">
                  <c:v>8.2835759931295758</c:v>
                </c:pt>
                <c:pt idx="566">
                  <c:v>8.2910115269467628</c:v>
                </c:pt>
                <c:pt idx="567">
                  <c:v>8.2979763984593671</c:v>
                </c:pt>
                <c:pt idx="568">
                  <c:v>8.3044731529679225</c:v>
                </c:pt>
                <c:pt idx="569">
                  <c:v>8.3105043832859788</c:v>
                </c:pt>
                <c:pt idx="570">
                  <c:v>8.3160727284843947</c:v>
                </c:pt>
                <c:pt idx="571">
                  <c:v>8.3211808726467904</c:v>
                </c:pt>
                <c:pt idx="572">
                  <c:v>8.3258315436362054</c:v>
                </c:pt>
                <c:pt idx="573">
                  <c:v>8.3300275118730838</c:v>
                </c:pt>
                <c:pt idx="574">
                  <c:v>8.3337715891248152</c:v>
                </c:pt>
                <c:pt idx="575">
                  <c:v>8.3370666273068288</c:v>
                </c:pt>
                <c:pt idx="576">
                  <c:v>8.3399155172954877</c:v>
                </c:pt>
                <c:pt idx="577">
                  <c:v>8.3423211877527681</c:v>
                </c:pt>
                <c:pt idx="578">
                  <c:v>8.3442866039629084</c:v>
                </c:pt>
                <c:pt idx="579">
                  <c:v>8.3458147666811122</c:v>
                </c:pt>
                <c:pt idx="580">
                  <c:v>8.3469087109943558</c:v>
                </c:pt>
                <c:pt idx="581">
                  <c:v>8.3475715051944146</c:v>
                </c:pt>
                <c:pt idx="582">
                  <c:v>8.3478062496631669</c:v>
                </c:pt>
                <c:pt idx="583">
                  <c:v>8.3476160757702793</c:v>
                </c:pt>
                <c:pt idx="584">
                  <c:v>8.3470041447832575</c:v>
                </c:pt>
                <c:pt idx="585">
                  <c:v>8.345973646790009</c:v>
                </c:pt>
                <c:pt idx="586">
                  <c:v>8.3445277996339176</c:v>
                </c:pt>
                <c:pt idx="587">
                  <c:v>8.3426698478614831</c:v>
                </c:pt>
                <c:pt idx="588">
                  <c:v>8.3404030616825633</c:v>
                </c:pt>
                <c:pt idx="589">
                  <c:v>8.3377307359432731</c:v>
                </c:pt>
                <c:pt idx="590">
                  <c:v>8.3346561891115272</c:v>
                </c:pt>
                <c:pt idx="591">
                  <c:v>8.3311827622753132</c:v>
                </c:pt>
                <c:pt idx="592">
                  <c:v>8.3273138181536428</c:v>
                </c:pt>
                <c:pt idx="593">
                  <c:v>8.3230527401202465</c:v>
                </c:pt>
                <c:pt idx="594">
                  <c:v>8.3184029312400032</c:v>
                </c:pt>
                <c:pt idx="595">
                  <c:v>8.3133678133181057</c:v>
                </c:pt>
                <c:pt idx="596">
                  <c:v>8.3079508259619743</c:v>
                </c:pt>
                <c:pt idx="597">
                  <c:v>8.30215542565589</c:v>
                </c:pt>
                <c:pt idx="598">
                  <c:v>8.2959850848483878</c:v>
                </c:pt>
                <c:pt idx="599">
                  <c:v>8.2894432910523204</c:v>
                </c:pt>
                <c:pt idx="600">
                  <c:v>8.2825335459576745</c:v>
                </c:pt>
                <c:pt idx="601">
                  <c:v>8.2752593645570105</c:v>
                </c:pt>
                <c:pt idx="602">
                  <c:v>8.2676242742836124</c:v>
                </c:pt>
                <c:pt idx="603">
                  <c:v>8.2596318141622262</c:v>
                </c:pt>
                <c:pt idx="604">
                  <c:v>8.2512855339724105</c:v>
                </c:pt>
                <c:pt idx="605">
                  <c:v>8.2425889934244516</c:v>
                </c:pt>
                <c:pt idx="606">
                  <c:v>8.2335457613478038</c:v>
                </c:pt>
                <c:pt idx="607">
                  <c:v>8.2241594148920072</c:v>
                </c:pt>
                <c:pt idx="608">
                  <c:v>8.2144335387400638</c:v>
                </c:pt>
                <c:pt idx="609">
                  <c:v>8.2043717243341767</c:v>
                </c:pt>
                <c:pt idx="610">
                  <c:v>8.1939775691138745</c:v>
                </c:pt>
                <c:pt idx="611">
                  <c:v>8.1832546757663991</c:v>
                </c:pt>
                <c:pt idx="612">
                  <c:v>8.1722066514893346</c:v>
                </c:pt>
                <c:pt idx="613">
                  <c:v>8.1608371072654329</c:v>
                </c:pt>
                <c:pt idx="614">
                  <c:v>8.1491496571495361</c:v>
                </c:pt>
                <c:pt idx="615">
                  <c:v>8.1371479175675798</c:v>
                </c:pt>
                <c:pt idx="616">
                  <c:v>8.124835506627571</c:v>
                </c:pt>
                <c:pt idx="617">
                  <c:v>8.1122160434424977</c:v>
                </c:pt>
                <c:pt idx="618">
                  <c:v>8.0992931474651026</c:v>
                </c:pt>
                <c:pt idx="619">
                  <c:v>8.086070437834433</c:v>
                </c:pt>
                <c:pt idx="620">
                  <c:v>8.0725515327341117</c:v>
                </c:pt>
                <c:pt idx="621">
                  <c:v>8.0587400487622336</c:v>
                </c:pt>
                <c:pt idx="622">
                  <c:v>8.0446396003128502</c:v>
                </c:pt>
                <c:pt idx="623">
                  <c:v>8.0302537989688947</c:v>
                </c:pt>
                <c:pt idx="624">
                  <c:v>8.0155862529065551</c:v>
                </c:pt>
                <c:pt idx="625">
                  <c:v>8.0006405663109348</c:v>
                </c:pt>
                <c:pt idx="626">
                  <c:v>7.9854203388029701</c:v>
                </c:pt>
                <c:pt idx="627">
                  <c:v>7.969929164877497</c:v>
                </c:pt>
                <c:pt idx="628">
                  <c:v>7.9541706333523789</c:v>
                </c:pt>
                <c:pt idx="629">
                  <c:v>7.9381483268286201</c:v>
                </c:pt>
                <c:pt idx="630">
                  <c:v>7.9218658211613775</c:v>
                </c:pt>
                <c:pt idx="631">
                  <c:v>7.9053266849417616</c:v>
                </c:pt>
                <c:pt idx="632">
                  <c:v>7.8885344789893486</c:v>
                </c:pt>
                <c:pt idx="633">
                  <c:v>7.8714927558553365</c:v>
                </c:pt>
                <c:pt idx="634">
                  <c:v>7.8542050593361923</c:v>
                </c:pt>
                <c:pt idx="635">
                  <c:v>7.8366749239977587</c:v>
                </c:pt>
                <c:pt idx="636">
                  <c:v>7.8189058747096878</c:v>
                </c:pt>
                <c:pt idx="637">
                  <c:v>7.8009014261901184</c:v>
                </c:pt>
                <c:pt idx="638">
                  <c:v>7.7826650825605084</c:v>
                </c:pt>
                <c:pt idx="639">
                  <c:v>7.7642003369105064</c:v>
                </c:pt>
                <c:pt idx="640">
                  <c:v>7.7455106708727781</c:v>
                </c:pt>
                <c:pt idx="641">
                  <c:v>7.7265995542076924</c:v>
                </c:pt>
                <c:pt idx="642">
                  <c:v>7.7074704443977602</c:v>
                </c:pt>
                <c:pt idx="643">
                  <c:v>7.6881267862517273</c:v>
                </c:pt>
                <c:pt idx="644">
                  <c:v>7.6685720115182248</c:v>
                </c:pt>
                <c:pt idx="645">
                  <c:v>7.648809538508881</c:v>
                </c:pt>
                <c:pt idx="646">
                  <c:v>7.6288427717307785</c:v>
                </c:pt>
                <c:pt idx="647">
                  <c:v>7.6086751015281768</c:v>
                </c:pt>
                <c:pt idx="648">
                  <c:v>7.5883099037333874</c:v>
                </c:pt>
                <c:pt idx="649">
                  <c:v>7.5677505393266973</c:v>
                </c:pt>
                <c:pt idx="650">
                  <c:v>7.5470003541052391</c:v>
                </c:pt>
                <c:pt idx="651">
                  <c:v>7.5260626783607307</c:v>
                </c:pt>
                <c:pt idx="652">
                  <c:v>7.5049408265659361</c:v>
                </c:pt>
                <c:pt idx="653">
                  <c:v>7.4836380970697887</c:v>
                </c:pt>
                <c:pt idx="654">
                  <c:v>7.462157771801059</c:v>
                </c:pt>
                <c:pt idx="655">
                  <c:v>7.4405031159804471</c:v>
                </c:pt>
                <c:pt idx="656">
                  <c:v>7.4186773778410364</c:v>
                </c:pt>
                <c:pt idx="657">
                  <c:v>7.3966837883569641</c:v>
                </c:pt>
                <c:pt idx="658">
                  <c:v>7.3745255609802465</c:v>
                </c:pt>
                <c:pt idx="659">
                  <c:v>7.3522058913856148</c:v>
                </c:pt>
                <c:pt idx="660">
                  <c:v>7.3297279572233096</c:v>
                </c:pt>
                <c:pt idx="661">
                  <c:v>7.30709491787968</c:v>
                </c:pt>
                <c:pt idx="662">
                  <c:v>7.2843099142455232</c:v>
                </c:pt>
                <c:pt idx="663">
                  <c:v>7.2613760684920603</c:v>
                </c:pt>
                <c:pt idx="664">
                  <c:v>7.2382964838544144</c:v>
                </c:pt>
                <c:pt idx="665">
                  <c:v>7.2150742444225413</c:v>
                </c:pt>
                <c:pt idx="666">
                  <c:v>7.191712414939464</c:v>
                </c:pt>
                <c:pt idx="667">
                  <c:v>7.1682140406067472</c:v>
                </c:pt>
                <c:pt idx="668">
                  <c:v>7.1445821468970889</c:v>
                </c:pt>
                <c:pt idx="669">
                  <c:v>7.1208197393739399</c:v>
                </c:pt>
                <c:pt idx="670">
                  <c:v>7.0969298035180541</c:v>
                </c:pt>
                <c:pt idx="671">
                  <c:v>7.0729153045608566</c:v>
                </c:pt>
                <c:pt idx="672">
                  <c:v>7.04877918732456</c:v>
                </c:pt>
                <c:pt idx="673">
                  <c:v>7.0245243760688973</c:v>
                </c:pt>
                <c:pt idx="674">
                  <c:v>7.0001537743443887</c:v>
                </c:pt>
                <c:pt idx="675">
                  <c:v>6.975670264852063</c:v>
                </c:pt>
                <c:pt idx="676">
                  <c:v>6.9510767093095076</c:v>
                </c:pt>
                <c:pt idx="677">
                  <c:v>6.9263759483231642</c:v>
                </c:pt>
                <c:pt idx="678">
                  <c:v>6.9015708012667822</c:v>
                </c:pt>
                <c:pt idx="679">
                  <c:v>6.8766640661659215</c:v>
                </c:pt>
                <c:pt idx="680">
                  <c:v>6.8516585195884225</c:v>
                </c:pt>
                <c:pt idx="681">
                  <c:v>6.8265569165407447</c:v>
                </c:pt>
                <c:pt idx="682">
                  <c:v>6.8013619903700633</c:v>
                </c:pt>
                <c:pt idx="683">
                  <c:v>6.7760764526720809</c:v>
                </c:pt>
                <c:pt idx="684">
                  <c:v>6.7507029932043956</c:v>
                </c:pt>
                <c:pt idx="685">
                  <c:v>6.7252442798053931</c:v>
                </c:pt>
                <c:pt idx="686">
                  <c:v>6.6997029583185279</c:v>
                </c:pt>
                <c:pt idx="687">
                  <c:v>6.6740816525219477</c:v>
                </c:pt>
                <c:pt idx="688">
                  <c:v>6.6483829640633134</c:v>
                </c:pt>
                <c:pt idx="689">
                  <c:v>6.6226094723997999</c:v>
                </c:pt>
                <c:pt idx="690">
                  <c:v>6.5967637347431074</c:v>
                </c:pt>
                <c:pt idx="691">
                  <c:v>6.5708482860094746</c:v>
                </c:pt>
                <c:pt idx="692">
                  <c:v>6.544865638774553</c:v>
                </c:pt>
                <c:pt idx="693">
                  <c:v>6.5188182832330632</c:v>
                </c:pt>
                <c:pt idx="694">
                  <c:v>6.4927086871631881</c:v>
                </c:pt>
                <c:pt idx="695">
                  <c:v>6.4665392958955605</c:v>
                </c:pt>
                <c:pt idx="696">
                  <c:v>6.4403125322868062</c:v>
                </c:pt>
                <c:pt idx="697">
                  <c:v>6.4140307966975367</c:v>
                </c:pt>
                <c:pt idx="698">
                  <c:v>6.3876964669747167</c:v>
                </c:pt>
                <c:pt idx="699">
                  <c:v>6.361311898438327</c:v>
                </c:pt>
                <c:pt idx="700">
                  <c:v>6.3348794238722341</c:v>
                </c:pt>
                <c:pt idx="701">
                  <c:v>6.3084013535191836</c:v>
                </c:pt>
                <c:pt idx="702">
                  <c:v>6.2818799750798657</c:v>
                </c:pt>
                <c:pt idx="703">
                  <c:v>6.255317553715936</c:v>
                </c:pt>
                <c:pt idx="704">
                  <c:v>6.2287163320569361</c:v>
                </c:pt>
                <c:pt idx="705">
                  <c:v>6.2020785302110273</c:v>
                </c:pt>
                <c:pt idx="706">
                  <c:v>6.1754063457794848</c:v>
                </c:pt>
                <c:pt idx="707">
                  <c:v>6.1487019538748307</c:v>
                </c:pt>
                <c:pt idx="708">
                  <c:v>6.1219675071425721</c:v>
                </c:pt>
                <c:pt idx="709">
                  <c:v>6.0952051357864594</c:v>
                </c:pt>
                <c:pt idx="710">
                  <c:v>6.0684169475971848</c:v>
                </c:pt>
                <c:pt idx="711">
                  <c:v>6.0416050279844429</c:v>
                </c:pt>
                <c:pt idx="712">
                  <c:v>6.0147714400123045</c:v>
                </c:pt>
                <c:pt idx="713">
                  <c:v>5.9879182244378111</c:v>
                </c:pt>
                <c:pt idx="714">
                  <c:v>5.9610473997527249</c:v>
                </c:pt>
                <c:pt idx="715">
                  <c:v>5.9341609622283755</c:v>
                </c:pt>
                <c:pt idx="716">
                  <c:v>5.9072608859635212</c:v>
                </c:pt>
                <c:pt idx="717">
                  <c:v>5.8803491229351597</c:v>
                </c:pt>
                <c:pt idx="718">
                  <c:v>5.8534276030522303</c:v>
                </c:pt>
                <c:pt idx="719">
                  <c:v>5.8264982342121323</c:v>
                </c:pt>
                <c:pt idx="720">
                  <c:v>5.7995629023599928</c:v>
                </c:pt>
                <c:pt idx="721">
                  <c:v>5.7726234715506228</c:v>
                </c:pt>
                <c:pt idx="722">
                  <c:v>5.7456817840131089</c:v>
                </c:pt>
                <c:pt idx="723">
                  <c:v>5.7187396602179428</c:v>
                </c:pt>
                <c:pt idx="724">
                  <c:v>5.6917988989466783</c:v>
                </c:pt>
                <c:pt idx="725">
                  <c:v>5.6648612773640021</c:v>
                </c:pt>
                <c:pt idx="726">
                  <c:v>5.6379285510921822</c:v>
                </c:pt>
                <c:pt idx="727">
                  <c:v>5.6110024542878554</c:v>
                </c:pt>
                <c:pt idx="728">
                  <c:v>5.5840846997210276</c:v>
                </c:pt>
                <c:pt idx="729">
                  <c:v>5.5571769788563197</c:v>
                </c:pt>
                <c:pt idx="730">
                  <c:v>5.5302809619363149</c:v>
                </c:pt>
                <c:pt idx="731">
                  <c:v>5.5033982980670144</c:v>
                </c:pt>
                <c:pt idx="732">
                  <c:v>5.4765306153052968</c:v>
                </c:pt>
                <c:pt idx="733">
                  <c:v>5.449679520748365</c:v>
                </c:pt>
                <c:pt idx="734">
                  <c:v>5.422846600625105</c:v>
                </c:pt>
                <c:pt idx="735">
                  <c:v>5.396033420389287</c:v>
                </c:pt>
                <c:pt idx="736">
                  <c:v>5.3692415248146057</c:v>
                </c:pt>
                <c:pt idx="737">
                  <c:v>5.3424724380914563</c:v>
                </c:pt>
                <c:pt idx="738">
                  <c:v>5.315727663925407</c:v>
                </c:pt>
                <c:pt idx="739">
                  <c:v>5.2890086856373388</c:v>
                </c:pt>
                <c:pt idx="740">
                  <c:v>5.2623169662651765</c:v>
                </c:pt>
                <c:pt idx="741">
                  <c:v>5.2356539486671796</c:v>
                </c:pt>
                <c:pt idx="742">
                  <c:v>5.2090210556267156</c:v>
                </c:pt>
                <c:pt idx="743">
                  <c:v>5.182419689958512</c:v>
                </c:pt>
                <c:pt idx="744">
                  <c:v>5.155851234616299</c:v>
                </c:pt>
                <c:pt idx="745">
                  <c:v>5.1293170528018095</c:v>
                </c:pt>
                <c:pt idx="746">
                  <c:v>5.1028184880751049</c:v>
                </c:pt>
                <c:pt idx="747">
                  <c:v>5.0763568644661454</c:v>
                </c:pt>
                <c:pt idx="748">
                  <c:v>5.0499334865876113</c:v>
                </c:pt>
                <c:pt idx="749">
                  <c:v>5.0235496397488753</c:v>
                </c:pt>
                <c:pt idx="750">
                  <c:v>4.9972065900711176</c:v>
                </c:pt>
                <c:pt idx="751">
                  <c:v>4.9709055846035426</c:v>
                </c:pt>
                <c:pt idx="752">
                  <c:v>4.9446478514406307</c:v>
                </c:pt>
                <c:pt idx="753">
                  <c:v>4.9184345998404</c:v>
                </c:pt>
                <c:pt idx="754">
                  <c:v>4.8922670203436445</c:v>
                </c:pt>
                <c:pt idx="755">
                  <c:v>4.8661462848940777</c:v>
                </c:pt>
                <c:pt idx="756">
                  <c:v>4.840073546959383</c:v>
                </c:pt>
                <c:pt idx="757">
                  <c:v>4.8140499416531064</c:v>
                </c:pt>
                <c:pt idx="758">
                  <c:v>4.7880765858573415</c:v>
                </c:pt>
                <c:pt idx="759">
                  <c:v>4.7621545783462116</c:v>
                </c:pt>
                <c:pt idx="760">
                  <c:v>4.736284999910076</c:v>
                </c:pt>
                <c:pt idx="761">
                  <c:v>4.7104689134804119</c:v>
                </c:pt>
                <c:pt idx="762">
                  <c:v>4.684707364255396</c:v>
                </c:pt>
                <c:pt idx="763">
                  <c:v>4.6590013798260888</c:v>
                </c:pt>
                <c:pt idx="764">
                  <c:v>4.6333519703032087</c:v>
                </c:pt>
                <c:pt idx="765">
                  <c:v>4.6077601284444798</c:v>
                </c:pt>
                <c:pt idx="766">
                  <c:v>4.582226829782492</c:v>
                </c:pt>
                <c:pt idx="767">
                  <c:v>4.5567530327530514</c:v>
                </c:pt>
                <c:pt idx="768">
                  <c:v>4.5313396788239917</c:v>
                </c:pt>
                <c:pt idx="769">
                  <c:v>4.5059876926244264</c:v>
                </c:pt>
                <c:pt idx="770">
                  <c:v>4.4806979820743713</c:v>
                </c:pt>
                <c:pt idx="771">
                  <c:v>4.4554714385147536</c:v>
                </c:pt>
                <c:pt idx="772">
                  <c:v>4.4303089368377497</c:v>
                </c:pt>
                <c:pt idx="773">
                  <c:v>4.4052113356174267</c:v>
                </c:pt>
                <c:pt idx="774">
                  <c:v>4.3801794772406568</c:v>
                </c:pt>
                <c:pt idx="775">
                  <c:v>4.3552141880382926</c:v>
                </c:pt>
                <c:pt idx="776">
                  <c:v>4.3303162784165643</c:v>
                </c:pt>
                <c:pt idx="777">
                  <c:v>4.3054865429886453</c:v>
                </c:pt>
                <c:pt idx="778">
                  <c:v>4.2807257607064066</c:v>
                </c:pt>
                <c:pt idx="779">
                  <c:v>4.2560346949923167</c:v>
                </c:pt>
                <c:pt idx="780">
                  <c:v>4.2314140938714404</c:v>
                </c:pt>
                <c:pt idx="781">
                  <c:v>4.2068646901035223</c:v>
                </c:pt>
                <c:pt idx="782">
                  <c:v>4.1823872013151568</c:v>
                </c:pt>
                <c:pt idx="783">
                  <c:v>4.1579823301319845</c:v>
                </c:pt>
                <c:pt idx="784">
                  <c:v>4.1336507643109028</c:v>
                </c:pt>
                <c:pt idx="785">
                  <c:v>4.1093931768722713</c:v>
                </c:pt>
                <c:pt idx="786">
                  <c:v>4.085210226232098</c:v>
                </c:pt>
                <c:pt idx="787">
                  <c:v>4.0611025563341565</c:v>
                </c:pt>
                <c:pt idx="788">
                  <c:v>4.0370707967820429</c:v>
                </c:pt>
                <c:pt idx="789">
                  <c:v>4.0131155629711284</c:v>
                </c:pt>
                <c:pt idx="790">
                  <c:v>3.9892374562204043</c:v>
                </c:pt>
                <c:pt idx="791">
                  <c:v>3.9654370639041838</c:v>
                </c:pt>
                <c:pt idx="792">
                  <c:v>3.9417149595836434</c:v>
                </c:pt>
                <c:pt idx="793">
                  <c:v>3.9180717031381964</c:v>
                </c:pt>
                <c:pt idx="794">
                  <c:v>3.8945078408966713</c:v>
                </c:pt>
                <c:pt idx="795">
                  <c:v>3.8710239057682654</c:v>
                </c:pt>
                <c:pt idx="796">
                  <c:v>3.8476204173732733</c:v>
                </c:pt>
                <c:pt idx="797">
                  <c:v>3.8242978821735689</c:v>
                </c:pt>
                <c:pt idx="798">
                  <c:v>3.8010567936028039</c:v>
                </c:pt>
                <c:pt idx="799">
                  <c:v>3.7778976321963391</c:v>
                </c:pt>
                <c:pt idx="800">
                  <c:v>3.7548208657208595</c:v>
                </c:pt>
                <c:pt idx="801">
                  <c:v>3.7318269493036893</c:v>
                </c:pt>
                <c:pt idx="802">
                  <c:v>3.7089163255617454</c:v>
                </c:pt>
                <c:pt idx="803">
                  <c:v>3.6860894247301639</c:v>
                </c:pt>
                <c:pt idx="804">
                  <c:v>3.6633466647905593</c:v>
                </c:pt>
                <c:pt idx="805">
                  <c:v>3.6406884515988915</c:v>
                </c:pt>
                <c:pt idx="806">
                  <c:v>3.6181151790129551</c:v>
                </c:pt>
                <c:pt idx="807">
                  <c:v>3.5956272290194429</c:v>
                </c:pt>
                <c:pt idx="808">
                  <c:v>3.5732249718606153</c:v>
                </c:pt>
                <c:pt idx="809">
                  <c:v>3.550908766160501</c:v>
                </c:pt>
                <c:pt idx="810">
                  <c:v>3.5286789590506724</c:v>
                </c:pt>
                <c:pt idx="811">
                  <c:v>3.5065358862955622</c:v>
                </c:pt>
                <c:pt idx="812">
                  <c:v>3.4844798724172925</c:v>
                </c:pt>
                <c:pt idx="813">
                  <c:v>3.4625112308200277</c:v>
                </c:pt>
                <c:pt idx="814">
                  <c:v>3.440630263913838</c:v>
                </c:pt>
                <c:pt idx="815">
                  <c:v>3.4188372632380455</c:v>
                </c:pt>
                <c:pt idx="816">
                  <c:v>3.3971325095840559</c:v>
                </c:pt>
                <c:pt idx="817">
                  <c:v>3.3755162731176593</c:v>
                </c:pt>
                <c:pt idx="818">
                  <c:v>3.3539888135008025</c:v>
                </c:pt>
                <c:pt idx="819">
                  <c:v>3.3325503800127887</c:v>
                </c:pt>
                <c:pt idx="820">
                  <c:v>3.3112012116709555</c:v>
                </c:pt>
                <c:pt idx="821">
                  <c:v>3.2899415373507388</c:v>
                </c:pt>
                <c:pt idx="822">
                  <c:v>3.2687715759052089</c:v>
                </c:pt>
                <c:pt idx="823">
                  <c:v>3.2476915362839738</c:v>
                </c:pt>
                <c:pt idx="824">
                  <c:v>3.2267016176515235</c:v>
                </c:pt>
                <c:pt idx="825">
                  <c:v>3.2058020095049553</c:v>
                </c:pt>
                <c:pt idx="826">
                  <c:v>3.1849928917910897</c:v>
                </c:pt>
                <c:pt idx="827">
                  <c:v>3.1642744350229703</c:v>
                </c:pt>
                <c:pt idx="828">
                  <c:v>3.1436468003957385</c:v>
                </c:pt>
                <c:pt idx="829">
                  <c:v>3.1231101399018781</c:v>
                </c:pt>
                <c:pt idx="830">
                  <c:v>3.1026645964458042</c:v>
                </c:pt>
                <c:pt idx="831">
                  <c:v>3.0823103039578328</c:v>
                </c:pt>
                <c:pt idx="832">
                  <c:v>3.062047387507477</c:v>
                </c:pt>
                <c:pt idx="833">
                  <c:v>3.041875963416083</c:v>
                </c:pt>
                <c:pt idx="834">
                  <c:v>3.0217961393688264</c:v>
                </c:pt>
                <c:pt idx="835">
                  <c:v>3.0018080145259964</c:v>
                </c:pt>
                <c:pt idx="836">
                  <c:v>2.9819116796336549</c:v>
                </c:pt>
                <c:pt idx="837">
                  <c:v>2.9621072171335627</c:v>
                </c:pt>
                <c:pt idx="838">
                  <c:v>2.9423947012724656</c:v>
                </c:pt>
                <c:pt idx="839">
                  <c:v>2.9227741982106572</c:v>
                </c:pt>
                <c:pt idx="840">
                  <c:v>2.9032457661298579</c:v>
                </c:pt>
                <c:pt idx="841">
                  <c:v>2.883809455340407</c:v>
                </c:pt>
                <c:pt idx="842">
                  <c:v>2.8644653083877203</c:v>
                </c:pt>
                <c:pt idx="843">
                  <c:v>2.8452133601580822</c:v>
                </c:pt>
                <c:pt idx="844">
                  <c:v>2.8260536379836876</c:v>
                </c:pt>
                <c:pt idx="845">
                  <c:v>2.8069861617469791</c:v>
                </c:pt>
                <c:pt idx="846">
                  <c:v>2.7880109439843044</c:v>
                </c:pt>
                <c:pt idx="847">
                  <c:v>2.7691279899887848</c:v>
                </c:pt>
                <c:pt idx="848">
                  <c:v>2.7503372979125102</c:v>
                </c:pt>
                <c:pt idx="849">
                  <c:v>2.7316388588679987</c:v>
                </c:pt>
                <c:pt idx="850">
                  <c:v>2.7130326570289216</c:v>
                </c:pt>
                <c:pt idx="851">
                  <c:v>2.6945186697300834</c:v>
                </c:pt>
                <c:pt idx="852">
                  <c:v>2.6760968675666965</c:v>
                </c:pt>
                <c:pt idx="853">
                  <c:v>2.6577672144929059</c:v>
                </c:pt>
                <c:pt idx="854">
                  <c:v>2.639529667919561</c:v>
                </c:pt>
                <c:pt idx="855">
                  <c:v>2.6213841788112822</c:v>
                </c:pt>
                <c:pt idx="856">
                  <c:v>2.6033306917827539</c:v>
                </c:pt>
                <c:pt idx="857">
                  <c:v>2.5853691451943068</c:v>
                </c:pt>
                <c:pt idx="858">
                  <c:v>2.5674994712467205</c:v>
                </c:pt>
                <c:pt idx="859">
                  <c:v>2.5497215960753139</c:v>
                </c:pt>
                <c:pt idx="860">
                  <c:v>2.5320354398432814</c:v>
                </c:pt>
                <c:pt idx="861">
                  <c:v>2.5144409168342752</c:v>
                </c:pt>
                <c:pt idx="862">
                  <c:v>2.4969379355442451</c:v>
                </c:pt>
                <c:pt idx="863">
                  <c:v>2.4795263987725353</c:v>
                </c:pt>
                <c:pt idx="864">
                  <c:v>2.4622062037122339</c:v>
                </c:pt>
                <c:pt idx="865">
                  <c:v>2.4449772420397764</c:v>
                </c:pt>
                <c:pt idx="866">
                  <c:v>2.4278394000037862</c:v>
                </c:pt>
                <c:pt idx="867">
                  <c:v>2.4107925585131995</c:v>
                </c:pt>
                <c:pt idx="868">
                  <c:v>2.3938365932246013</c:v>
                </c:pt>
                <c:pt idx="869">
                  <c:v>2.3769713746288628</c:v>
                </c:pt>
                <c:pt idx="870">
                  <c:v>2.3601967681369924</c:v>
                </c:pt>
                <c:pt idx="871">
                  <c:v>2.3435126341652506</c:v>
                </c:pt>
                <c:pt idx="872">
                  <c:v>2.3269188282195481</c:v>
                </c:pt>
                <c:pt idx="873">
                  <c:v>2.3104152009790559</c:v>
                </c:pt>
                <c:pt idx="874">
                  <c:v>2.2940015983791038</c:v>
                </c:pt>
                <c:pt idx="875">
                  <c:v>2.2776778616933324</c:v>
                </c:pt>
                <c:pt idx="876">
                  <c:v>2.2614438276150843</c:v>
                </c:pt>
                <c:pt idx="877">
                  <c:v>2.2452993283380818</c:v>
                </c:pt>
                <c:pt idx="878">
                  <c:v>2.2292441916363521</c:v>
                </c:pt>
                <c:pt idx="879">
                  <c:v>2.2132782409434175</c:v>
                </c:pt>
                <c:pt idx="880">
                  <c:v>2.1974012954307454</c:v>
                </c:pt>
                <c:pt idx="881">
                  <c:v>2.1816131700854817</c:v>
                </c:pt>
                <c:pt idx="882">
                  <c:v>2.165913675787428</c:v>
                </c:pt>
                <c:pt idx="883">
                  <c:v>2.1503026193853123</c:v>
                </c:pt>
                <c:pt idx="884">
                  <c:v>2.1347798037723069</c:v>
                </c:pt>
                <c:pt idx="885">
                  <c:v>2.119345027960851</c:v>
                </c:pt>
                <c:pt idx="886">
                  <c:v>2.1039980871567154</c:v>
                </c:pt>
                <c:pt idx="887">
                  <c:v>2.0887387728323645</c:v>
                </c:pt>
                <c:pt idx="888">
                  <c:v>2.0735668727996046</c:v>
                </c:pt>
                <c:pt idx="889">
                  <c:v>2.0584821712814905</c:v>
                </c:pt>
                <c:pt idx="890">
                  <c:v>2.0434844489835444</c:v>
                </c:pt>
                <c:pt idx="891">
                  <c:v>2.0285734831642399</c:v>
                </c:pt>
                <c:pt idx="892">
                  <c:v>2.0137490477047946</c:v>
                </c:pt>
                <c:pt idx="893">
                  <c:v>1.9990109131782328</c:v>
                </c:pt>
                <c:pt idx="894">
                  <c:v>1.9843588469177655</c:v>
                </c:pt>
                <c:pt idx="895">
                  <c:v>1.9697926130844594</c:v>
                </c:pt>
                <c:pt idx="896">
                  <c:v>1.9553119727341939</c:v>
                </c:pt>
                <c:pt idx="897">
                  <c:v>1.9409166838839575</c:v>
                </c:pt>
                <c:pt idx="898">
                  <c:v>1.9266065015773963</c:v>
                </c:pt>
                <c:pt idx="899">
                  <c:v>1.9123811779497244</c:v>
                </c:pt>
                <c:pt idx="900">
                  <c:v>1.8982404622919147</c:v>
                </c:pt>
                <c:pt idx="901">
                  <c:v>1.8841841011142162</c:v>
                </c:pt>
                <c:pt idx="902">
                  <c:v>1.8702118382089876</c:v>
                </c:pt>
                <c:pt idx="903">
                  <c:v>1.8563234147128564</c:v>
                </c:pt>
                <c:pt idx="904">
                  <c:v>1.842518569168198</c:v>
                </c:pt>
                <c:pt idx="905">
                  <c:v>1.8287970375839406</c:v>
                </c:pt>
                <c:pt idx="906">
                  <c:v>1.8151585534957144</c:v>
                </c:pt>
                <c:pt idx="907">
                  <c:v>1.8016028480253137</c:v>
                </c:pt>
                <c:pt idx="908">
                  <c:v>1.7881296499395281</c:v>
                </c:pt>
                <c:pt idx="909">
                  <c:v>1.7747386857082785</c:v>
                </c:pt>
                <c:pt idx="910">
                  <c:v>1.7614296795621387</c:v>
                </c:pt>
                <c:pt idx="911">
                  <c:v>1.7482023535491671</c:v>
                </c:pt>
                <c:pt idx="912">
                  <c:v>1.7350564275911171</c:v>
                </c:pt>
                <c:pt idx="913">
                  <c:v>1.7219916195389922</c:v>
                </c:pt>
                <c:pt idx="914">
                  <c:v>1.7090076452279643</c:v>
                </c:pt>
                <c:pt idx="915">
                  <c:v>1.6961042185316528</c:v>
                </c:pt>
                <c:pt idx="916">
                  <c:v>1.6832810514157768</c:v>
                </c:pt>
                <c:pt idx="917">
                  <c:v>1.6705378539911617</c:v>
                </c:pt>
                <c:pt idx="918">
                  <c:v>1.6578743345661495</c:v>
                </c:pt>
                <c:pt idx="919">
                  <c:v>1.6452901996983464</c:v>
                </c:pt>
                <c:pt idx="920">
                  <c:v>1.6327851542457943</c:v>
                </c:pt>
                <c:pt idx="921">
                  <c:v>1.6203589014175042</c:v>
                </c:pt>
                <c:pt idx="922">
                  <c:v>1.6080111428233768</c:v>
                </c:pt>
                <c:pt idx="923">
                  <c:v>1.5957415785235318</c:v>
                </c:pt>
                <c:pt idx="924">
                  <c:v>1.5835499070770245</c:v>
                </c:pt>
                <c:pt idx="925">
                  <c:v>1.5714358255899656</c:v>
                </c:pt>
                <c:pt idx="926">
                  <c:v>1.5593990297630473</c:v>
                </c:pt>
                <c:pt idx="927">
                  <c:v>1.5474392139384781</c:v>
                </c:pt>
                <c:pt idx="928">
                  <c:v>1.5355560711463292</c:v>
                </c:pt>
                <c:pt idx="929">
                  <c:v>1.5237492931503043</c:v>
                </c:pt>
                <c:pt idx="930">
                  <c:v>1.512018570492919</c:v>
                </c:pt>
                <c:pt idx="931">
                  <c:v>1.5003635925401182</c:v>
                </c:pt>
                <c:pt idx="932">
                  <c:v>1.4887840475253213</c:v>
                </c:pt>
                <c:pt idx="933">
                  <c:v>1.477279622592885</c:v>
                </c:pt>
                <c:pt idx="934">
                  <c:v>1.4658500038410223</c:v>
                </c:pt>
                <c:pt idx="935">
                  <c:v>1.4544948763641556</c:v>
                </c:pt>
                <c:pt idx="936">
                  <c:v>1.4432139242947166</c:v>
                </c:pt>
                <c:pt idx="937">
                  <c:v>1.4320068308443896</c:v>
                </c:pt>
                <c:pt idx="938">
                  <c:v>1.4208732783448159</c:v>
                </c:pt>
                <c:pt idx="939">
                  <c:v>1.4098129482877637</c:v>
                </c:pt>
                <c:pt idx="940">
                  <c:v>1.3988255213647289</c:v>
                </c:pt>
                <c:pt idx="941">
                  <c:v>1.387910677506045</c:v>
                </c:pt>
                <c:pt idx="942">
                  <c:v>1.3770680959194244</c:v>
                </c:pt>
                <c:pt idx="943">
                  <c:v>1.3662974551280023</c:v>
                </c:pt>
                <c:pt idx="944">
                  <c:v>1.3555984330078359</c:v>
                </c:pt>
                <c:pt idx="945">
                  <c:v>1.3449707068249113</c:v>
                </c:pt>
                <c:pt idx="946">
                  <c:v>1.3344139532716135</c:v>
                </c:pt>
                <c:pt idx="947">
                  <c:v>1.323927848502696</c:v>
                </c:pt>
                <c:pt idx="948">
                  <c:v>1.3135120681707519</c:v>
                </c:pt>
                <c:pt idx="949">
                  <c:v>1.3031662874611745</c:v>
                </c:pt>
                <c:pt idx="950">
                  <c:v>1.2928901811266234</c:v>
                </c:pt>
                <c:pt idx="951">
                  <c:v>1.282683423521003</c:v>
                </c:pt>
                <c:pt idx="952">
                  <c:v>1.272545688632942</c:v>
                </c:pt>
                <c:pt idx="953">
                  <c:v>1.2624766501188047</c:v>
                </c:pt>
                <c:pt idx="954">
                  <c:v>1.2524759813351987</c:v>
                </c:pt>
                <c:pt idx="955">
                  <c:v>1.2425433553710263</c:v>
                </c:pt>
                <c:pt idx="956">
                  <c:v>1.2326784450790571</c:v>
                </c:pt>
                <c:pt idx="957">
                  <c:v>1.2228809231070292</c:v>
                </c:pt>
                <c:pt idx="958">
                  <c:v>1.2131504619282873</c:v>
                </c:pt>
                <c:pt idx="959">
                  <c:v>1.2034867338719635</c:v>
                </c:pt>
                <c:pt idx="960">
                  <c:v>1.1938894111527045</c:v>
                </c:pt>
                <c:pt idx="961">
                  <c:v>1.1843581658999365</c:v>
                </c:pt>
                <c:pt idx="962">
                  <c:v>1.1748926701866893</c:v>
                </c:pt>
                <c:pt idx="963">
                  <c:v>1.1654925960579812</c:v>
                </c:pt>
                <c:pt idx="964">
                  <c:v>1.1561576155587527</c:v>
                </c:pt>
                <c:pt idx="965">
                  <c:v>1.1468874007613736</c:v>
                </c:pt>
                <c:pt idx="966">
                  <c:v>1.1376816237927123</c:v>
                </c:pt>
                <c:pt idx="967">
                  <c:v>1.1285399568607859</c:v>
                </c:pt>
                <c:pt idx="968">
                  <c:v>1.1194620722809683</c:v>
                </c:pt>
                <c:pt idx="969">
                  <c:v>1.1104476425018057</c:v>
                </c:pt>
                <c:pt idx="970">
                  <c:v>1.1014963401303866</c:v>
                </c:pt>
                <c:pt idx="971">
                  <c:v>1.0926078379573241</c:v>
                </c:pt>
                <c:pt idx="972">
                  <c:v>1.0837818089813165</c:v>
                </c:pt>
                <c:pt idx="973">
                  <c:v>1.0750179264333053</c:v>
                </c:pt>
                <c:pt idx="974">
                  <c:v>1.0663158638002397</c:v>
                </c:pt>
                <c:pt idx="975">
                  <c:v>1.0576752948484334</c:v>
                </c:pt>
                <c:pt idx="976">
                  <c:v>1.0490958936465429</c:v>
                </c:pt>
                <c:pt idx="977">
                  <c:v>1.0405773345881446</c:v>
                </c:pt>
                <c:pt idx="978">
                  <c:v>1.0321192924139331</c:v>
                </c:pt>
                <c:pt idx="979">
                  <c:v>1.0237214422335368</c:v>
                </c:pt>
                <c:pt idx="980">
                  <c:v>1.0153834595469615</c:v>
                </c:pt>
                <c:pt idx="981">
                  <c:v>1.0071050202656513</c:v>
                </c:pt>
                <c:pt idx="982">
                  <c:v>0.99888580073318711</c:v>
                </c:pt>
                <c:pt idx="983">
                  <c:v>0.99072547774561448</c:v>
                </c:pt>
                <c:pt idx="984">
                  <c:v>0.98262372857141767</c:v>
                </c:pt>
                <c:pt idx="985">
                  <c:v>0.97458023097112179</c:v>
                </c:pt>
                <c:pt idx="986">
                  <c:v>0.96659466321655529</c:v>
                </c:pt>
                <c:pt idx="987">
                  <c:v>0.95866670410974697</c:v>
                </c:pt>
                <c:pt idx="988">
                  <c:v>0.9507960330014904</c:v>
                </c:pt>
                <c:pt idx="989">
                  <c:v>0.94298232980955254</c:v>
                </c:pt>
                <c:pt idx="990">
                  <c:v>0.93522527503654551</c:v>
                </c:pt>
                <c:pt idx="991">
                  <c:v>0.92752454978746735</c:v>
                </c:pt>
                <c:pt idx="992">
                  <c:v>0.91987983578690458</c:v>
                </c:pt>
                <c:pt idx="993">
                  <c:v>0.91229081539590384</c:v>
                </c:pt>
                <c:pt idx="994">
                  <c:v>0.90475717162852498</c:v>
                </c:pt>
                <c:pt idx="995">
                  <c:v>0.89727858816806794</c:v>
                </c:pt>
                <c:pt idx="996">
                  <c:v>0.88985474938297537</c:v>
                </c:pt>
                <c:pt idx="997">
                  <c:v>0.88248534034243153</c:v>
                </c:pt>
                <c:pt idx="998">
                  <c:v>0.87517004683164046</c:v>
                </c:pt>
                <c:pt idx="999">
                  <c:v>0.86790855536680045</c:v>
                </c:pt>
                <c:pt idx="1000">
                  <c:v>0.8607005532097709</c:v>
                </c:pt>
                <c:pt idx="1001">
                  <c:v>0.85354572838243914</c:v>
                </c:pt>
                <c:pt idx="1002">
                  <c:v>0.84644376968079416</c:v>
                </c:pt>
                <c:pt idx="1003">
                  <c:v>0.83939436668869127</c:v>
                </c:pt>
                <c:pt idx="1004">
                  <c:v>0.83239720979134302</c:v>
                </c:pt>
                <c:pt idx="1005">
                  <c:v>0.82545199018851223</c:v>
                </c:pt>
                <c:pt idx="1006">
                  <c:v>0.81855839990742152</c:v>
                </c:pt>
                <c:pt idx="1007">
                  <c:v>0.81171613181538138</c:v>
                </c:pt>
                <c:pt idx="1008">
                  <c:v>0.80492487963214332</c:v>
                </c:pt>
                <c:pt idx="1009">
                  <c:v>0.79818433794197663</c:v>
                </c:pt>
                <c:pt idx="1010">
                  <c:v>0.79149420220546962</c:v>
                </c:pt>
                <c:pt idx="1011">
                  <c:v>0.78485416877106728</c:v>
                </c:pt>
                <c:pt idx="1012">
                  <c:v>0.77826393488634271</c:v>
                </c:pt>
                <c:pt idx="1013">
                  <c:v>0.77172319870900652</c:v>
                </c:pt>
                <c:pt idx="1014">
                  <c:v>0.76523165931765391</c:v>
                </c:pt>
                <c:pt idx="1015">
                  <c:v>0.75878901672226085</c:v>
                </c:pt>
                <c:pt idx="1016">
                  <c:v>0.75239497187442717</c:v>
                </c:pt>
                <c:pt idx="1017">
                  <c:v>0.74604922667736218</c:v>
                </c:pt>
                <c:pt idx="1018">
                  <c:v>0.73975148399563595</c:v>
                </c:pt>
                <c:pt idx="1019">
                  <c:v>0.73350144766467584</c:v>
                </c:pt>
                <c:pt idx="1020">
                  <c:v>0.72729882250003097</c:v>
                </c:pt>
                <c:pt idx="1021">
                  <c:v>0.72114331430639245</c:v>
                </c:pt>
                <c:pt idx="1022">
                  <c:v>0.71503462988638289</c:v>
                </c:pt>
                <c:pt idx="1023">
                  <c:v>0.70897247704911526</c:v>
                </c:pt>
                <c:pt idx="1024">
                  <c:v>0.70295656461851674</c:v>
                </c:pt>
                <c:pt idx="1025">
                  <c:v>0.69698660244143196</c:v>
                </c:pt>
                <c:pt idx="1026">
                  <c:v>0.69106230139550406</c:v>
                </c:pt>
                <c:pt idx="1027">
                  <c:v>0.68518337339683089</c:v>
                </c:pt>
                <c:pt idx="1028">
                  <c:v>0.67934953140740828</c:v>
                </c:pt>
                <c:pt idx="1029">
                  <c:v>0.67356048944235281</c:v>
                </c:pt>
                <c:pt idx="1030">
                  <c:v>0.66781596257692355</c:v>
                </c:pt>
                <c:pt idx="1031">
                  <c:v>0.66211566695332036</c:v>
                </c:pt>
                <c:pt idx="1032">
                  <c:v>0.65645931978728833</c:v>
                </c:pt>
                <c:pt idx="1033">
                  <c:v>0.65084663937451137</c:v>
                </c:pt>
                <c:pt idx="1034">
                  <c:v>0.64527734509680768</c:v>
                </c:pt>
                <c:pt idx="1035">
                  <c:v>0.6397511574281276</c:v>
                </c:pt>
                <c:pt idx="1036">
                  <c:v>0.6342677979403516</c:v>
                </c:pt>
                <c:pt idx="1037">
                  <c:v>0.62882698930890346</c:v>
                </c:pt>
                <c:pt idx="1038">
                  <c:v>0.62342845531816227</c:v>
                </c:pt>
                <c:pt idx="1039">
                  <c:v>0.6180719208666966</c:v>
                </c:pt>
                <c:pt idx="1040">
                  <c:v>0.61275711197230598</c:v>
                </c:pt>
                <c:pt idx="1041">
                  <c:v>0.60748375577688651</c:v>
                </c:pt>
                <c:pt idx="1042">
                  <c:v>0.60225158055110817</c:v>
                </c:pt>
                <c:pt idx="1043">
                  <c:v>0.59706031569892271</c:v>
                </c:pt>
                <c:pt idx="1044">
                  <c:v>0.59190969176189068</c:v>
                </c:pt>
                <c:pt idx="1045">
                  <c:v>0.58679944042333743</c:v>
                </c:pt>
                <c:pt idx="1046">
                  <c:v>0.58172929451233923</c:v>
                </c:pt>
                <c:pt idx="1047">
                  <c:v>0.57669898800754049</c:v>
                </c:pt>
                <c:pt idx="1048">
                  <c:v>0.57170825604080533</c:v>
                </c:pt>
                <c:pt idx="1049">
                  <c:v>0.56675683490070938</c:v>
                </c:pt>
                <c:pt idx="1050">
                  <c:v>0.56184446203586269</c:v>
                </c:pt>
                <c:pt idx="1051">
                  <c:v>0.55697087605808493</c:v>
                </c:pt>
                <c:pt idx="1052">
                  <c:v>0.55213581674541412</c:v>
                </c:pt>
                <c:pt idx="1053">
                  <c:v>0.54733902504496779</c:v>
                </c:pt>
                <c:pt idx="1054">
                  <c:v>0.54258024307565078</c:v>
                </c:pt>
                <c:pt idx="1055">
                  <c:v>0.53785921413071125</c:v>
                </c:pt>
                <c:pt idx="1056">
                  <c:v>0.53317568268015436</c:v>
                </c:pt>
                <c:pt idx="1057">
                  <c:v>0.52852939437300461</c:v>
                </c:pt>
                <c:pt idx="1058">
                  <c:v>0.52392009603943246</c:v>
                </c:pt>
                <c:pt idx="1059">
                  <c:v>0.51934753569273184</c:v>
                </c:pt>
                <c:pt idx="1060">
                  <c:v>0.51481146253116616</c:v>
                </c:pt>
                <c:pt idx="1061">
                  <c:v>0.5103116269396758</c:v>
                </c:pt>
                <c:pt idx="1062">
                  <c:v>0.50584778049144719</c:v>
                </c:pt>
                <c:pt idx="1063">
                  <c:v>0.50141967594935533</c:v>
                </c:pt>
                <c:pt idx="1064">
                  <c:v>0.49702706726727292</c:v>
                </c:pt>
                <c:pt idx="1065">
                  <c:v>0.49266970959125223</c:v>
                </c:pt>
                <c:pt idx="1066">
                  <c:v>0.48834735926057848</c:v>
                </c:pt>
                <c:pt idx="1067">
                  <c:v>0.48405977380870174</c:v>
                </c:pt>
                <c:pt idx="1068">
                  <c:v>0.47980671196404395</c:v>
                </c:pt>
                <c:pt idx="1069">
                  <c:v>0.47558793365069008</c:v>
                </c:pt>
                <c:pt idx="1070">
                  <c:v>0.47140319998895358</c:v>
                </c:pt>
                <c:pt idx="1071">
                  <c:v>0.46725227329583308</c:v>
                </c:pt>
                <c:pt idx="1072">
                  <c:v>0.4631349170853466</c:v>
                </c:pt>
                <c:pt idx="1073">
                  <c:v>0.45905089606876193</c:v>
                </c:pt>
                <c:pt idx="1074">
                  <c:v>0.45499997615470705</c:v>
                </c:pt>
                <c:pt idx="1075">
                  <c:v>0.45098192444917817</c:v>
                </c:pt>
                <c:pt idx="1076">
                  <c:v>0.4469965092554361</c:v>
                </c:pt>
                <c:pt idx="1077">
                  <c:v>0.44304350007379989</c:v>
                </c:pt>
                <c:pt idx="1078">
                  <c:v>0.43912266760133573</c:v>
                </c:pt>
                <c:pt idx="1079">
                  <c:v>0.43523378373144456</c:v>
                </c:pt>
                <c:pt idx="1080">
                  <c:v>0.43137662155334666</c:v>
                </c:pt>
                <c:pt idx="1081">
                  <c:v>0.42755095535147081</c:v>
                </c:pt>
                <c:pt idx="1082">
                  <c:v>0.42375656060474753</c:v>
                </c:pt>
                <c:pt idx="1083">
                  <c:v>0.41999321398580208</c:v>
                </c:pt>
                <c:pt idx="1084">
                  <c:v>0.41626069336005911</c:v>
                </c:pt>
                <c:pt idx="1085">
                  <c:v>0.41255877778475414</c:v>
                </c:pt>
                <c:pt idx="1086">
                  <c:v>0.40888724750785088</c:v>
                </c:pt>
                <c:pt idx="1087">
                  <c:v>0.40524588396687755</c:v>
                </c:pt>
                <c:pt idx="1088">
                  <c:v>0.40163446978766909</c:v>
                </c:pt>
                <c:pt idx="1089">
                  <c:v>0.39805278878302847</c:v>
                </c:pt>
                <c:pt idx="1090">
                  <c:v>0.39450062595129981</c:v>
                </c:pt>
                <c:pt idx="1091">
                  <c:v>0.39097776747486529</c:v>
                </c:pt>
                <c:pt idx="1092">
                  <c:v>0.38748400071855454</c:v>
                </c:pt>
                <c:pt idx="1093">
                  <c:v>0.38401911422798013</c:v>
                </c:pt>
                <c:pt idx="1094">
                  <c:v>0.38058289772779214</c:v>
                </c:pt>
                <c:pt idx="1095">
                  <c:v>0.37717514211985587</c:v>
                </c:pt>
                <c:pt idx="1096">
                  <c:v>0.37379563948135858</c:v>
                </c:pt>
                <c:pt idx="1097">
                  <c:v>0.37044418306283816</c:v>
                </c:pt>
                <c:pt idx="1098">
                  <c:v>0.36712056728614251</c:v>
                </c:pt>
                <c:pt idx="1099">
                  <c:v>0.36382458774231763</c:v>
                </c:pt>
                <c:pt idx="1100">
                  <c:v>0.36055604118942491</c:v>
                </c:pt>
                <c:pt idx="1101">
                  <c:v>0.35731472555029459</c:v>
                </c:pt>
                <c:pt idx="1102">
                  <c:v>0.35410043991020779</c:v>
                </c:pt>
                <c:pt idx="1103">
                  <c:v>0.35091298451451647</c:v>
                </c:pt>
                <c:pt idx="1104">
                  <c:v>0.34775216076619786</c:v>
                </c:pt>
                <c:pt idx="1105">
                  <c:v>0.34461777122334847</c:v>
                </c:pt>
                <c:pt idx="1106">
                  <c:v>0.34150961959661458</c:v>
                </c:pt>
                <c:pt idx="1107">
                  <c:v>0.33842751074656302</c:v>
                </c:pt>
                <c:pt idx="1108">
                  <c:v>0.3353712506809956</c:v>
                </c:pt>
                <c:pt idx="1109">
                  <c:v>0.33234064655220175</c:v>
                </c:pt>
                <c:pt idx="1110">
                  <c:v>0.32933550665415973</c:v>
                </c:pt>
                <c:pt idx="1111">
                  <c:v>0.32635564041967874</c:v>
                </c:pt>
                <c:pt idx="1112">
                  <c:v>0.32340085841748994</c:v>
                </c:pt>
                <c:pt idx="1113">
                  <c:v>0.32047097234928346</c:v>
                </c:pt>
                <c:pt idx="1114">
                  <c:v>0.31756579504669369</c:v>
                </c:pt>
                <c:pt idx="1115">
                  <c:v>0.31468514046823526</c:v>
                </c:pt>
                <c:pt idx="1116">
                  <c:v>0.31182882369618914</c:v>
                </c:pt>
                <c:pt idx="1117">
                  <c:v>0.3089966609334413</c:v>
                </c:pt>
                <c:pt idx="1118">
                  <c:v>0.30618846950027268</c:v>
                </c:pt>
                <c:pt idx="1119">
                  <c:v>0.30340406783110596</c:v>
                </c:pt>
                <c:pt idx="1120">
                  <c:v>0.30064327547120567</c:v>
                </c:pt>
                <c:pt idx="1121">
                  <c:v>0.29790591307333492</c:v>
                </c:pt>
                <c:pt idx="1122">
                  <c:v>0.2951918023943696</c:v>
                </c:pt>
                <c:pt idx="1123">
                  <c:v>0.29250076629187088</c:v>
                </c:pt>
                <c:pt idx="1124">
                  <c:v>0.28983262872061855</c:v>
                </c:pt>
                <c:pt idx="1125">
                  <c:v>0.28718721472910175</c:v>
                </c:pt>
                <c:pt idx="1126">
                  <c:v>0.28456435045597461</c:v>
                </c:pt>
                <c:pt idx="1127">
                  <c:v>0.28196386312647115</c:v>
                </c:pt>
                <c:pt idx="1128">
                  <c:v>0.27938558104878558</c:v>
                </c:pt>
                <c:pt idx="1129">
                  <c:v>0.27682933361041812</c:v>
                </c:pt>
                <c:pt idx="1130">
                  <c:v>0.274294951274482</c:v>
                </c:pt>
                <c:pt idx="1131">
                  <c:v>0.27178226557598117</c:v>
                </c:pt>
                <c:pt idx="1132">
                  <c:v>0.26929110911805232</c:v>
                </c:pt>
                <c:pt idx="1133">
                  <c:v>0.26682131556817595</c:v>
                </c:pt>
                <c:pt idx="1134">
                  <c:v>0.26437271965435744</c:v>
                </c:pt>
                <c:pt idx="1135">
                  <c:v>0.26194515716127675</c:v>
                </c:pt>
                <c:pt idx="1136">
                  <c:v>0.25953846492640881</c:v>
                </c:pt>
                <c:pt idx="1137">
                  <c:v>0.25715248083611508</c:v>
                </c:pt>
                <c:pt idx="1138">
                  <c:v>0.25478704382171169</c:v>
                </c:pt>
                <c:pt idx="1139">
                  <c:v>0.25244199385550364</c:v>
                </c:pt>
                <c:pt idx="1140">
                  <c:v>0.25011717194680083</c:v>
                </c:pt>
                <c:pt idx="1141">
                  <c:v>0.24781242013790358</c:v>
                </c:pt>
                <c:pt idx="1142">
                  <c:v>0.24552758150006501</c:v>
                </c:pt>
                <c:pt idx="1143">
                  <c:v>0.24326250012943335</c:v>
                </c:pt>
                <c:pt idx="1144">
                  <c:v>0.24101702114296791</c:v>
                </c:pt>
                <c:pt idx="1145">
                  <c:v>0.23879099067433429</c:v>
                </c:pt>
                <c:pt idx="1146">
                  <c:v>0.23658425586977758</c:v>
                </c:pt>
                <c:pt idx="1147">
                  <c:v>0.23439666488397876</c:v>
                </c:pt>
                <c:pt idx="1148">
                  <c:v>0.23222806687588676</c:v>
                </c:pt>
                <c:pt idx="1149">
                  <c:v>0.2300783120045348</c:v>
                </c:pt>
                <c:pt idx="1150">
                  <c:v>0.22794725142483813</c:v>
                </c:pt>
                <c:pt idx="1151">
                  <c:v>0.22583473728337181</c:v>
                </c:pt>
                <c:pt idx="1152">
                  <c:v>0.22374062271413639</c:v>
                </c:pt>
                <c:pt idx="1153">
                  <c:v>0.22166476183430334</c:v>
                </c:pt>
                <c:pt idx="1154">
                  <c:v>0.21960700973994637</c:v>
                </c:pt>
                <c:pt idx="1155">
                  <c:v>0.21756722250175983</c:v>
                </c:pt>
                <c:pt idx="1156">
                  <c:v>0.21554525716075892</c:v>
                </c:pt>
                <c:pt idx="1157">
                  <c:v>0.21354097172397227</c:v>
                </c:pt>
                <c:pt idx="1158">
                  <c:v>0.21155422516011585</c:v>
                </c:pt>
                <c:pt idx="1159">
                  <c:v>0.20958487739525916</c:v>
                </c:pt>
                <c:pt idx="1160">
                  <c:v>0.20763278930847684</c:v>
                </c:pt>
                <c:pt idx="1161">
                  <c:v>0.20569782272749113</c:v>
                </c:pt>
                <c:pt idx="1162">
                  <c:v>0.2037798404243043</c:v>
                </c:pt>
                <c:pt idx="1163">
                  <c:v>0.20187870611081943</c:v>
                </c:pt>
                <c:pt idx="1164">
                  <c:v>0.19999428443445377</c:v>
                </c:pt>
                <c:pt idx="1165">
                  <c:v>0.19812644097374194</c:v>
                </c:pt>
                <c:pt idx="1166">
                  <c:v>0.19627504223393386</c:v>
                </c:pt>
                <c:pt idx="1167">
                  <c:v>0.19443995564258174</c:v>
                </c:pt>
                <c:pt idx="1168">
                  <c:v>0.19262104954512269</c:v>
                </c:pt>
                <c:pt idx="1169">
                  <c:v>0.19081819320045421</c:v>
                </c:pt>
                <c:pt idx="1170">
                  <c:v>0.18903125677650229</c:v>
                </c:pt>
                <c:pt idx="1171">
                  <c:v>0.18726011134578674</c:v>
                </c:pt>
                <c:pt idx="1172">
                  <c:v>0.18550462888098151</c:v>
                </c:pt>
                <c:pt idx="1173">
                  <c:v>0.18376468225046669</c:v>
                </c:pt>
                <c:pt idx="1174">
                  <c:v>0.18204014521388256</c:v>
                </c:pt>
                <c:pt idx="1175">
                  <c:v>0.18033089241767569</c:v>
                </c:pt>
                <c:pt idx="1176">
                  <c:v>0.178636799390644</c:v>
                </c:pt>
                <c:pt idx="1177">
                  <c:v>0.17695774253947996</c:v>
                </c:pt>
                <c:pt idx="1178">
                  <c:v>0.17529359914431111</c:v>
                </c:pt>
                <c:pt idx="1179">
                  <c:v>0.17364424735423761</c:v>
                </c:pt>
                <c:pt idx="1180">
                  <c:v>0.17200956618287219</c:v>
                </c:pt>
                <c:pt idx="1181">
                  <c:v>0.17038943550387634</c:v>
                </c:pt>
                <c:pt idx="1182">
                  <c:v>0.16878373604649807</c:v>
                </c:pt>
                <c:pt idx="1183">
                  <c:v>0.16719234939110947</c:v>
                </c:pt>
                <c:pt idx="1184">
                  <c:v>0.16561515796474374</c:v>
                </c:pt>
                <c:pt idx="1185">
                  <c:v>0.16405204503663554</c:v>
                </c:pt>
                <c:pt idx="1186">
                  <c:v>0.16250289471376206</c:v>
                </c:pt>
                <c:pt idx="1187">
                  <c:v>0.16096759193638377</c:v>
                </c:pt>
                <c:pt idx="1188">
                  <c:v>0.15944602247359105</c:v>
                </c:pt>
                <c:pt idx="1189">
                  <c:v>0.1579380729188502</c:v>
                </c:pt>
                <c:pt idx="1190">
                  <c:v>0.1564436306855552</c:v>
                </c:pt>
                <c:pt idx="1191">
                  <c:v>0.15496258400258023</c:v>
                </c:pt>
                <c:pt idx="1192">
                  <c:v>0.15349482190983849</c:v>
                </c:pt>
                <c:pt idx="1193">
                  <c:v>0.15204023425384219</c:v>
                </c:pt>
                <c:pt idx="1194">
                  <c:v>0.15059871168327046</c:v>
                </c:pt>
                <c:pt idx="1195">
                  <c:v>0.14917014564453918</c:v>
                </c:pt>
                <c:pt idx="1196">
                  <c:v>0.14775442837737685</c:v>
                </c:pt>
                <c:pt idx="1197">
                  <c:v>0.14635145291040619</c:v>
                </c:pt>
                <c:pt idx="1198">
                  <c:v>0.14496111305673137</c:v>
                </c:pt>
                <c:pt idx="1199">
                  <c:v>0.14358330340953138</c:v>
                </c:pt>
                <c:pt idx="1200">
                  <c:v>0.14221791933765898</c:v>
                </c:pt>
                <c:pt idx="1201">
                  <c:v>0.1408648569812477</c:v>
                </c:pt>
                <c:pt idx="1202">
                  <c:v>0.13952401324732477</c:v>
                </c:pt>
                <c:pt idx="1203">
                  <c:v>0.13819528580543167</c:v>
                </c:pt>
                <c:pt idx="1204">
                  <c:v>0.13687857308325191</c:v>
                </c:pt>
                <c:pt idx="1205">
                  <c:v>0.13557377426224779</c:v>
                </c:pt>
                <c:pt idx="1206">
                  <c:v>0.13428078927330359</c:v>
                </c:pt>
                <c:pt idx="1207">
                  <c:v>0.13299951879237831</c:v>
                </c:pt>
                <c:pt idx="1208">
                  <c:v>0.13172986423616678</c:v>
                </c:pt>
                <c:pt idx="1209">
                  <c:v>0.13047172775776975</c:v>
                </c:pt>
                <c:pt idx="1210">
                  <c:v>0.12922501224237243</c:v>
                </c:pt>
                <c:pt idx="1211">
                  <c:v>0.12798962130293387</c:v>
                </c:pt>
                <c:pt idx="1212">
                  <c:v>0.1267654592758837</c:v>
                </c:pt>
                <c:pt idx="1213">
                  <c:v>0.12555243121683207</c:v>
                </c:pt>
                <c:pt idx="1214">
                  <c:v>0.12435044289628597</c:v>
                </c:pt>
                <c:pt idx="1215">
                  <c:v>0.12315940079537889</c:v>
                </c:pt>
                <c:pt idx="1216">
                  <c:v>0.12197921210160918</c:v>
                </c:pt>
                <c:pt idx="1217">
                  <c:v>0.12080978470458964</c:v>
                </c:pt>
                <c:pt idx="1218">
                  <c:v>0.1196510271918091</c:v>
                </c:pt>
                <c:pt idx="1219">
                  <c:v>0.11850284884440367</c:v>
                </c:pt>
                <c:pt idx="1220">
                  <c:v>0.11736515963294043</c:v>
                </c:pt>
                <c:pt idx="1221">
                  <c:v>0.11623787021321157</c:v>
                </c:pt>
                <c:pt idx="1222">
                  <c:v>0.11512089192204222</c:v>
                </c:pt>
                <c:pt idx="1223">
                  <c:v>0.11401413677310844</c:v>
                </c:pt>
                <c:pt idx="1224">
                  <c:v>0.11291751745276767</c:v>
                </c:pt>
                <c:pt idx="1225">
                  <c:v>0.11183094731590276</c:v>
                </c:pt>
                <c:pt idx="1226">
                  <c:v>0.11075434038177652</c:v>
                </c:pt>
                <c:pt idx="1227">
                  <c:v>0.10968761132990082</c:v>
                </c:pt>
                <c:pt idx="1228">
                  <c:v>0.10863067549591753</c:v>
                </c:pt>
                <c:pt idx="1229">
                  <c:v>0.10758344886749219</c:v>
                </c:pt>
                <c:pt idx="1230">
                  <c:v>0.10654584808022206</c:v>
                </c:pt>
                <c:pt idx="1231">
                  <c:v>0.10551779041355563</c:v>
                </c:pt>
                <c:pt idx="1232">
                  <c:v>0.10449919378672788</c:v>
                </c:pt>
                <c:pt idx="1233">
                  <c:v>0.10348997675470684</c:v>
                </c:pt>
                <c:pt idx="1234">
                  <c:v>0.10249005850415605</c:v>
                </c:pt>
                <c:pt idx="1235">
                  <c:v>0.10149935884940839</c:v>
                </c:pt>
                <c:pt idx="1236">
                  <c:v>0.10051779822845687</c:v>
                </c:pt>
                <c:pt idx="1237">
                  <c:v>9.9545297698957119E-2</c:v>
                </c:pt>
                <c:pt idx="1238">
                  <c:v>9.8581778934245481E-2</c:v>
                </c:pt>
                <c:pt idx="1239">
                  <c:v>9.7627164219371329E-2</c:v>
                </c:pt>
                <c:pt idx="1240">
                  <c:v>9.6681376447142406E-2</c:v>
                </c:pt>
                <c:pt idx="1241">
                  <c:v>9.5744339114187851E-2</c:v>
                </c:pt>
                <c:pt idx="1242">
                  <c:v>9.4815976317033313E-2</c:v>
                </c:pt>
                <c:pt idx="1243">
                  <c:v>9.3896212748191668E-2</c:v>
                </c:pt>
                <c:pt idx="1244">
                  <c:v>9.2984973692269005E-2</c:v>
                </c:pt>
                <c:pt idx="1245">
                  <c:v>9.2082185022085788E-2</c:v>
                </c:pt>
                <c:pt idx="1246">
                  <c:v>9.1187773194812374E-2</c:v>
                </c:pt>
                <c:pt idx="1247">
                  <c:v>9.0301665248120666E-2</c:v>
                </c:pt>
                <c:pt idx="1248">
                  <c:v>8.942378879635085E-2</c:v>
                </c:pt>
                <c:pt idx="1249">
                  <c:v>8.8554072026692354E-2</c:v>
                </c:pt>
                <c:pt idx="1250">
                  <c:v>8.7692443695383204E-2</c:v>
                </c:pt>
                <c:pt idx="1251">
                  <c:v>8.6838833123921863E-2</c:v>
                </c:pt>
                <c:pt idx="1252">
                  <c:v>8.5993170195297064E-2</c:v>
                </c:pt>
                <c:pt idx="1253">
                  <c:v>8.5155385350231108E-2</c:v>
                </c:pt>
                <c:pt idx="1254">
                  <c:v>8.4325409583442271E-2</c:v>
                </c:pt>
                <c:pt idx="1255">
                  <c:v>8.3503174439919184E-2</c:v>
                </c:pt>
                <c:pt idx="1256">
                  <c:v>8.2688612011214496E-2</c:v>
                </c:pt>
                <c:pt idx="1257">
                  <c:v>8.1881654931752951E-2</c:v>
                </c:pt>
                <c:pt idx="1258">
                  <c:v>8.1082236375155936E-2</c:v>
                </c:pt>
                <c:pt idx="1259">
                  <c:v>8.029029005058147E-2</c:v>
                </c:pt>
                <c:pt idx="1260">
                  <c:v>7.9505750199082459E-2</c:v>
                </c:pt>
                <c:pt idx="1261">
                  <c:v>7.872855158997849E-2</c:v>
                </c:pt>
                <c:pt idx="1262">
                  <c:v>7.7958629517246497E-2</c:v>
                </c:pt>
                <c:pt idx="1263">
                  <c:v>7.7195919795925619E-2</c:v>
                </c:pt>
                <c:pt idx="1264">
                  <c:v>7.6440358758540494E-2</c:v>
                </c:pt>
                <c:pt idx="1265">
                  <c:v>7.5691883251538999E-2</c:v>
                </c:pt>
                <c:pt idx="1266">
                  <c:v>7.4950430631748499E-2</c:v>
                </c:pt>
                <c:pt idx="1267">
                  <c:v>7.4215938762847211E-2</c:v>
                </c:pt>
                <c:pt idx="1268">
                  <c:v>7.3488346011852321E-2</c:v>
                </c:pt>
                <c:pt idx="1269">
                  <c:v>7.2767591245625929E-2</c:v>
                </c:pt>
                <c:pt idx="1270">
                  <c:v>7.2053613827396279E-2</c:v>
                </c:pt>
                <c:pt idx="1271">
                  <c:v>7.1346353613295832E-2</c:v>
                </c:pt>
                <c:pt idx="1272">
                  <c:v>7.0645750948917285E-2</c:v>
                </c:pt>
                <c:pt idx="1273">
                  <c:v>6.9951746665884509E-2</c:v>
                </c:pt>
                <c:pt idx="1274">
                  <c:v>6.9264282078442097E-2</c:v>
                </c:pt>
                <c:pt idx="1275">
                  <c:v>6.858329898006002E-2</c:v>
                </c:pt>
                <c:pt idx="1276">
                  <c:v>6.7908739640056559E-2</c:v>
                </c:pt>
                <c:pt idx="1277">
                  <c:v>6.7240546800237028E-2</c:v>
                </c:pt>
                <c:pt idx="1278">
                  <c:v>6.6578663671549354E-2</c:v>
                </c:pt>
                <c:pt idx="1279">
                  <c:v>6.5923033930758115E-2</c:v>
                </c:pt>
                <c:pt idx="1280">
                  <c:v>6.5273601717132951E-2</c:v>
                </c:pt>
                <c:pt idx="1281">
                  <c:v>6.4630311629155751E-2</c:v>
                </c:pt>
                <c:pt idx="1282">
                  <c:v>6.399310872124428E-2</c:v>
                </c:pt>
                <c:pt idx="1283">
                  <c:v>6.3361938500491904E-2</c:v>
                </c:pt>
                <c:pt idx="1284">
                  <c:v>6.2736746923425485E-2</c:v>
                </c:pt>
                <c:pt idx="1285">
                  <c:v>6.2117480392779388E-2</c:v>
                </c:pt>
                <c:pt idx="1286">
                  <c:v>6.1504085754286487E-2</c:v>
                </c:pt>
                <c:pt idx="1287">
                  <c:v>6.0896510293486014E-2</c:v>
                </c:pt>
                <c:pt idx="1288">
                  <c:v>6.0294701732548937E-2</c:v>
                </c:pt>
                <c:pt idx="1289">
                  <c:v>5.9698608227119608E-2</c:v>
                </c:pt>
                <c:pt idx="1290">
                  <c:v>5.9108178363174356E-2</c:v>
                </c:pt>
                <c:pt idx="1291">
                  <c:v>5.8523361153897273E-2</c:v>
                </c:pt>
                <c:pt idx="1292">
                  <c:v>5.7944106036572594E-2</c:v>
                </c:pt>
                <c:pt idx="1293">
                  <c:v>5.7370362869494144E-2</c:v>
                </c:pt>
                <c:pt idx="1294">
                  <c:v>5.6802081928891884E-2</c:v>
                </c:pt>
                <c:pt idx="1295">
                  <c:v>5.6239213905874587E-2</c:v>
                </c:pt>
                <c:pt idx="1296">
                  <c:v>5.5681709903389685E-2</c:v>
                </c:pt>
                <c:pt idx="1297">
                  <c:v>5.5129521433200865E-2</c:v>
                </c:pt>
                <c:pt idx="1298">
                  <c:v>5.4582600412881044E-2</c:v>
                </c:pt>
                <c:pt idx="1299">
                  <c:v>5.4040899162822634E-2</c:v>
                </c:pt>
                <c:pt idx="1300">
                  <c:v>5.3504370403265146E-2</c:v>
                </c:pt>
                <c:pt idx="1301">
                  <c:v>5.2972967251338959E-2</c:v>
                </c:pt>
                <c:pt idx="1302">
                  <c:v>5.2446643218125623E-2</c:v>
                </c:pt>
                <c:pt idx="1303">
                  <c:v>5.1925352205735749E-2</c:v>
                </c:pt>
                <c:pt idx="1304">
                  <c:v>5.1409048504402553E-2</c:v>
                </c:pt>
                <c:pt idx="1305">
                  <c:v>5.0897686789593062E-2</c:v>
                </c:pt>
                <c:pt idx="1306">
                  <c:v>5.0391222119134417E-2</c:v>
                </c:pt>
                <c:pt idx="1307">
                  <c:v>4.988960993035927E-2</c:v>
                </c:pt>
                <c:pt idx="1308">
                  <c:v>4.939280603726507E-2</c:v>
                </c:pt>
                <c:pt idx="1309">
                  <c:v>4.8900766627691536E-2</c:v>
                </c:pt>
                <c:pt idx="1310">
                  <c:v>4.8413448260514393E-2</c:v>
                </c:pt>
                <c:pt idx="1311">
                  <c:v>4.7930807862854898E-2</c:v>
                </c:pt>
                <c:pt idx="1312">
                  <c:v>4.7452802727306655E-2</c:v>
                </c:pt>
                <c:pt idx="1313">
                  <c:v>4.6979390509178577E-2</c:v>
                </c:pt>
                <c:pt idx="1314">
                  <c:v>4.6510529223753823E-2</c:v>
                </c:pt>
                <c:pt idx="1315">
                  <c:v>4.6046177243565342E-2</c:v>
                </c:pt>
                <c:pt idx="1316">
                  <c:v>4.5586293295688446E-2</c:v>
                </c:pt>
                <c:pt idx="1317">
                  <c:v>4.513083645904814E-2</c:v>
                </c:pt>
                <c:pt idx="1318">
                  <c:v>4.4679766161744197E-2</c:v>
                </c:pt>
                <c:pt idx="1319">
                  <c:v>4.423304217839101E-2</c:v>
                </c:pt>
                <c:pt idx="1320">
                  <c:v>4.3790624627475058E-2</c:v>
                </c:pt>
                <c:pt idx="1321">
                  <c:v>4.3352473968727274E-2</c:v>
                </c:pt>
                <c:pt idx="1322">
                  <c:v>4.2918551000511979E-2</c:v>
                </c:pt>
                <c:pt idx="1323">
                  <c:v>4.2488816857232131E-2</c:v>
                </c:pt>
                <c:pt idx="1324">
                  <c:v>4.206323300674937E-2</c:v>
                </c:pt>
                <c:pt idx="1325">
                  <c:v>4.1641761247821846E-2</c:v>
                </c:pt>
                <c:pt idx="1326">
                  <c:v>4.1224363707556312E-2</c:v>
                </c:pt>
                <c:pt idx="1327">
                  <c:v>4.0811002838876849E-2</c:v>
                </c:pt>
                <c:pt idx="1328">
                  <c:v>4.0401641418008984E-2</c:v>
                </c:pt>
                <c:pt idx="1329">
                  <c:v>3.9996242541980039E-2</c:v>
                </c:pt>
                <c:pt idx="1330">
                  <c:v>3.9594769626134563E-2</c:v>
                </c:pt>
                <c:pt idx="1331">
                  <c:v>3.9197186401666077E-2</c:v>
                </c:pt>
                <c:pt idx="1332">
                  <c:v>3.8803456913163815E-2</c:v>
                </c:pt>
                <c:pt idx="1333">
                  <c:v>3.8413545516175457E-2</c:v>
                </c:pt>
                <c:pt idx="1334">
                  <c:v>3.8027416874784788E-2</c:v>
                </c:pt>
                <c:pt idx="1335">
                  <c:v>3.7645035959205715E-2</c:v>
                </c:pt>
                <c:pt idx="1336">
                  <c:v>3.726636804339091E-2</c:v>
                </c:pt>
                <c:pt idx="1337">
                  <c:v>3.6891378702655749E-2</c:v>
                </c:pt>
                <c:pt idx="1338">
                  <c:v>3.6520033811318353E-2</c:v>
                </c:pt>
                <c:pt idx="1339">
                  <c:v>3.6152299540353844E-2</c:v>
                </c:pt>
                <c:pt idx="1340">
                  <c:v>3.5788142355064424E-2</c:v>
                </c:pt>
                <c:pt idx="1341">
                  <c:v>3.5427529012764497E-2</c:v>
                </c:pt>
                <c:pt idx="1342">
                  <c:v>3.5070426560480691E-2</c:v>
                </c:pt>
                <c:pt idx="1343">
                  <c:v>3.4716802332666642E-2</c:v>
                </c:pt>
                <c:pt idx="1344">
                  <c:v>3.4366623948933833E-2</c:v>
                </c:pt>
                <c:pt idx="1345">
                  <c:v>3.4019859311795728E-2</c:v>
                </c:pt>
                <c:pt idx="1346">
                  <c:v>3.3676476604428254E-2</c:v>
                </c:pt>
                <c:pt idx="1347">
                  <c:v>3.3336444288443817E-2</c:v>
                </c:pt>
                <c:pt idx="1348">
                  <c:v>3.2999731101681071E-2</c:v>
                </c:pt>
                <c:pt idx="1349">
                  <c:v>3.2666306056008565E-2</c:v>
                </c:pt>
                <c:pt idx="1350">
                  <c:v>3.2336138435143685E-2</c:v>
                </c:pt>
                <c:pt idx="1351">
                  <c:v>3.2009197792485636E-2</c:v>
                </c:pt>
                <c:pt idx="1352">
                  <c:v>3.1685453948962695E-2</c:v>
                </c:pt>
                <c:pt idx="1353">
                  <c:v>3.1364876990895074E-2</c:v>
                </c:pt>
                <c:pt idx="1354">
                  <c:v>3.1047437267870789E-2</c:v>
                </c:pt>
                <c:pt idx="1355">
                  <c:v>3.0733105390636579E-2</c:v>
                </c:pt>
                <c:pt idx="1356">
                  <c:v>3.0421852229002923E-2</c:v>
                </c:pt>
                <c:pt idx="1357">
                  <c:v>3.0113648909763324E-2</c:v>
                </c:pt>
                <c:pt idx="1358">
                  <c:v>2.9808466814627437E-2</c:v>
                </c:pt>
                <c:pt idx="1359">
                  <c:v>2.9506277578168632E-2</c:v>
                </c:pt>
                <c:pt idx="1360">
                  <c:v>2.9207053085785348E-2</c:v>
                </c:pt>
                <c:pt idx="1361">
                  <c:v>2.8910765471676571E-2</c:v>
                </c:pt>
                <c:pt idx="1362">
                  <c:v>2.8617387116830678E-2</c:v>
                </c:pt>
                <c:pt idx="1363">
                  <c:v>2.8326890647028976E-2</c:v>
                </c:pt>
                <c:pt idx="1364">
                  <c:v>2.8039248930862272E-2</c:v>
                </c:pt>
                <c:pt idx="1365">
                  <c:v>2.7754435077761413E-2</c:v>
                </c:pt>
                <c:pt idx="1366">
                  <c:v>2.7472422436041307E-2</c:v>
                </c:pt>
                <c:pt idx="1367">
                  <c:v>2.719318459095893E-2</c:v>
                </c:pt>
                <c:pt idx="1368">
                  <c:v>2.6916695362784192E-2</c:v>
                </c:pt>
                <c:pt idx="1369">
                  <c:v>2.6642928804884849E-2</c:v>
                </c:pt>
                <c:pt idx="1370">
                  <c:v>2.6371859201824447E-2</c:v>
                </c:pt>
                <c:pt idx="1371">
                  <c:v>2.6103461067473497E-2</c:v>
                </c:pt>
                <c:pt idx="1372">
                  <c:v>2.5837709143134394E-2</c:v>
                </c:pt>
                <c:pt idx="1373">
                  <c:v>2.5574578395678997E-2</c:v>
                </c:pt>
                <c:pt idx="1374">
                  <c:v>2.531404401569964E-2</c:v>
                </c:pt>
                <c:pt idx="1375">
                  <c:v>2.5056081415673E-2</c:v>
                </c:pt>
                <c:pt idx="1376">
                  <c:v>2.4800666228137057E-2</c:v>
                </c:pt>
                <c:pt idx="1377">
                  <c:v>2.4547774303881064E-2</c:v>
                </c:pt>
                <c:pt idx="1378">
                  <c:v>2.4297381710148266E-2</c:v>
                </c:pt>
                <c:pt idx="1379">
                  <c:v>2.4049464728851423E-2</c:v>
                </c:pt>
                <c:pt idx="1380">
                  <c:v>2.380399985480116E-2</c:v>
                </c:pt>
                <c:pt idx="1381">
                  <c:v>2.3560963793946742E-2</c:v>
                </c:pt>
                <c:pt idx="1382">
                  <c:v>2.33203334616299E-2</c:v>
                </c:pt>
                <c:pt idx="1383">
                  <c:v>2.3082085980850806E-2</c:v>
                </c:pt>
                <c:pt idx="1384">
                  <c:v>2.2846198680546704E-2</c:v>
                </c:pt>
                <c:pt idx="1385">
                  <c:v>2.261264909388273E-2</c:v>
                </c:pt>
                <c:pt idx="1386">
                  <c:v>2.2381414956555483E-2</c:v>
                </c:pt>
                <c:pt idx="1387">
                  <c:v>2.2152474205108488E-2</c:v>
                </c:pt>
                <c:pt idx="1388">
                  <c:v>2.1925804975260105E-2</c:v>
                </c:pt>
                <c:pt idx="1389">
                  <c:v>2.1701385600243539E-2</c:v>
                </c:pt>
                <c:pt idx="1390">
                  <c:v>2.1479194609158654E-2</c:v>
                </c:pt>
                <c:pt idx="1391">
                  <c:v>2.1259210725336531E-2</c:v>
                </c:pt>
                <c:pt idx="1392">
                  <c:v>2.1041412864715118E-2</c:v>
                </c:pt>
                <c:pt idx="1393">
                  <c:v>2.0825780134227322E-2</c:v>
                </c:pt>
                <c:pt idx="1394">
                  <c:v>2.0612291830200826E-2</c:v>
                </c:pt>
                <c:pt idx="1395">
                  <c:v>2.0400927436769519E-2</c:v>
                </c:pt>
                <c:pt idx="1396">
                  <c:v>2.0191666624296788E-2</c:v>
                </c:pt>
                <c:pt idx="1397">
                  <c:v>1.9984489247810232E-2</c:v>
                </c:pt>
                <c:pt idx="1398">
                  <c:v>1.9779375345448401E-2</c:v>
                </c:pt>
                <c:pt idx="1399">
                  <c:v>1.957630513691825E-2</c:v>
                </c:pt>
                <c:pt idx="1400">
                  <c:v>1.9375259021965009E-2</c:v>
                </c:pt>
                <c:pt idx="1401">
                  <c:v>1.9176217578852562E-2</c:v>
                </c:pt>
                <c:pt idx="1402">
                  <c:v>1.8979161562855631E-2</c:v>
                </c:pt>
                <c:pt idx="1403">
                  <c:v>1.8784071904763128E-2</c:v>
                </c:pt>
                <c:pt idx="1404">
                  <c:v>1.8590929709392415E-2</c:v>
                </c:pt>
                <c:pt idx="1405">
                  <c:v>1.8399716254115104E-2</c:v>
                </c:pt>
                <c:pt idx="1406">
                  <c:v>1.8210412987393659E-2</c:v>
                </c:pt>
                <c:pt idx="1407">
                  <c:v>1.8023001527328865E-2</c:v>
                </c:pt>
                <c:pt idx="1408">
                  <c:v>1.7837463660218596E-2</c:v>
                </c:pt>
                <c:pt idx="1409">
                  <c:v>1.765378133912698E-2</c:v>
                </c:pt>
                <c:pt idx="1410">
                  <c:v>1.7471936682464901E-2</c:v>
                </c:pt>
                <c:pt idx="1411">
                  <c:v>1.7291911972580735E-2</c:v>
                </c:pt>
                <c:pt idx="1412">
                  <c:v>1.7113689654361976E-2</c:v>
                </c:pt>
                <c:pt idx="1413">
                  <c:v>1.6937252333847536E-2</c:v>
                </c:pt>
                <c:pt idx="1414">
                  <c:v>1.6762582776850429E-2</c:v>
                </c:pt>
                <c:pt idx="1415">
                  <c:v>1.6589663907591017E-2</c:v>
                </c:pt>
                <c:pt idx="1416">
                  <c:v>1.6418478807340743E-2</c:v>
                </c:pt>
                <c:pt idx="1417">
                  <c:v>1.6249010713076037E-2</c:v>
                </c:pt>
                <c:pt idx="1418">
                  <c:v>1.6081243016142614E-2</c:v>
                </c:pt>
                <c:pt idx="1419">
                  <c:v>1.5915159260930119E-2</c:v>
                </c:pt>
                <c:pt idx="1420">
                  <c:v>1.5750743143556789E-2</c:v>
                </c:pt>
                <c:pt idx="1421">
                  <c:v>1.5587978510564149E-2</c:v>
                </c:pt>
                <c:pt idx="1422">
                  <c:v>1.5426849357621952E-2</c:v>
                </c:pt>
                <c:pt idx="1423">
                  <c:v>1.5267339828243021E-2</c:v>
                </c:pt>
                <c:pt idx="1424">
                  <c:v>1.510943421250791E-2</c:v>
                </c:pt>
                <c:pt idx="1425">
                  <c:v>1.4953116945799601E-2</c:v>
                </c:pt>
                <c:pt idx="1426">
                  <c:v>1.4798372607547813E-2</c:v>
                </c:pt>
                <c:pt idx="1427">
                  <c:v>1.4645185919983124E-2</c:v>
                </c:pt>
                <c:pt idx="1428">
                  <c:v>1.4493541746900932E-2</c:v>
                </c:pt>
                <c:pt idx="1429">
                  <c:v>1.4343425092434744E-2</c:v>
                </c:pt>
                <c:pt idx="1430">
                  <c:v>1.4194821099839102E-2</c:v>
                </c:pt>
                <c:pt idx="1431">
                  <c:v>1.4047715050282234E-2</c:v>
                </c:pt>
                <c:pt idx="1432">
                  <c:v>1.3902092361647767E-2</c:v>
                </c:pt>
                <c:pt idx="1433">
                  <c:v>1.3757938587346081E-2</c:v>
                </c:pt>
                <c:pt idx="1434">
                  <c:v>1.3615239415134874E-2</c:v>
                </c:pt>
                <c:pt idx="1435">
                  <c:v>1.3473980665948997E-2</c:v>
                </c:pt>
                <c:pt idx="1436">
                  <c:v>1.3334148292739548E-2</c:v>
                </c:pt>
                <c:pt idx="1437">
                  <c:v>1.3195728379321791E-2</c:v>
                </c:pt>
                <c:pt idx="1438">
                  <c:v>1.3058707139232711E-2</c:v>
                </c:pt>
                <c:pt idx="1439">
                  <c:v>1.2923070914597103E-2</c:v>
                </c:pt>
                <c:pt idx="1440">
                  <c:v>1.2788806175002681E-2</c:v>
                </c:pt>
                <c:pt idx="1441">
                  <c:v>1.2655899516384425E-2</c:v>
                </c:pt>
                <c:pt idx="1442">
                  <c:v>1.2524337659917307E-2</c:v>
                </c:pt>
                <c:pt idx="1443">
                  <c:v>1.2394107450918117E-2</c:v>
                </c:pt>
                <c:pt idx="1444">
                  <c:v>1.2265195857755906E-2</c:v>
                </c:pt>
                <c:pt idx="1445">
                  <c:v>1.2137589970771171E-2</c:v>
                </c:pt>
                <c:pt idx="1446">
                  <c:v>1.2011277001203293E-2</c:v>
                </c:pt>
                <c:pt idx="1447">
                  <c:v>1.1886244280127247E-2</c:v>
                </c:pt>
                <c:pt idx="1448">
                  <c:v>1.1762479257398118E-2</c:v>
                </c:pt>
                <c:pt idx="1449">
                  <c:v>1.1639969500604303E-2</c:v>
                </c:pt>
                <c:pt idx="1450">
                  <c:v>1.1518702694029211E-2</c:v>
                </c:pt>
                <c:pt idx="1451">
                  <c:v>1.1398666637621164E-2</c:v>
                </c:pt>
                <c:pt idx="1452">
                  <c:v>1.1279849245971503E-2</c:v>
                </c:pt>
                <c:pt idx="1453">
                  <c:v>1.116223854730115E-2</c:v>
                </c:pt>
                <c:pt idx="1454">
                  <c:v>1.104582268245503E-2</c:v>
                </c:pt>
                <c:pt idx="1455">
                  <c:v>1.0930589903904754E-2</c:v>
                </c:pt>
                <c:pt idx="1456">
                  <c:v>1.0816528574759449E-2</c:v>
                </c:pt>
                <c:pt idx="1457">
                  <c:v>1.0703627167784393E-2</c:v>
                </c:pt>
                <c:pt idx="1458">
                  <c:v>1.0591874264427653E-2</c:v>
                </c:pt>
                <c:pt idx="1459">
                  <c:v>1.0481258553854622E-2</c:v>
                </c:pt>
                <c:pt idx="1460">
                  <c:v>1.037176883199044E-2</c:v>
                </c:pt>
                <c:pt idx="1461">
                  <c:v>1.0263394000570088E-2</c:v>
                </c:pt>
                <c:pt idx="1462">
                  <c:v>1.0156123066196223E-2</c:v>
                </c:pt>
                <c:pt idx="1463">
                  <c:v>1.0049945139404775E-2</c:v>
                </c:pt>
                <c:pt idx="1464">
                  <c:v>9.9448494337380997E-3</c:v>
                </c:pt>
                <c:pt idx="1465">
                  <c:v>9.8408252648255843E-3</c:v>
                </c:pt>
                <c:pt idx="1466">
                  <c:v>9.7378620494719837E-3</c:v>
                </c:pt>
                <c:pt idx="1467">
                  <c:v>9.6359493047531112E-3</c:v>
                </c:pt>
                <c:pt idx="1468">
                  <c:v>9.5350766471188394E-3</c:v>
                </c:pt>
                <c:pt idx="1469">
                  <c:v>9.4352337915035948E-3</c:v>
                </c:pt>
                <c:pt idx="1470">
                  <c:v>9.3364105504440704E-3</c:v>
                </c:pt>
                <c:pt idx="1471">
                  <c:v>9.2385968332043111E-3</c:v>
                </c:pt>
                <c:pt idx="1472">
                  <c:v>9.1417826449077567E-3</c:v>
                </c:pt>
                <c:pt idx="1473">
                  <c:v>9.0459580856767242E-3</c:v>
                </c:pt>
                <c:pt idx="1474">
                  <c:v>8.9511133497787547E-3</c:v>
                </c:pt>
                <c:pt idx="1475">
                  <c:v>8.8572387247801369E-3</c:v>
                </c:pt>
                <c:pt idx="1476">
                  <c:v>8.7643245907064789E-3</c:v>
                </c:pt>
                <c:pt idx="1477">
                  <c:v>8.6723614192099636E-3</c:v>
                </c:pt>
                <c:pt idx="1478">
                  <c:v>8.5813397727438259E-3</c:v>
                </c:pt>
                <c:pt idx="1479">
                  <c:v>8.4912503037434771E-3</c:v>
                </c:pt>
                <c:pt idx="1480">
                  <c:v>8.4020837538144998E-3</c:v>
                </c:pt>
                <c:pt idx="1481">
                  <c:v>8.3138309529273251E-3</c:v>
                </c:pt>
                <c:pt idx="1482">
                  <c:v>8.2264828186187616E-3</c:v>
                </c:pt>
                <c:pt idx="1483">
                  <c:v>8.140030355199987E-3</c:v>
                </c:pt>
                <c:pt idx="1484">
                  <c:v>8.0544646529712837E-3</c:v>
                </c:pt>
                <c:pt idx="1485">
                  <c:v>7.9697768874432626E-3</c:v>
                </c:pt>
                <c:pt idx="1486">
                  <c:v>7.8859583185646193E-3</c:v>
                </c:pt>
                <c:pt idx="1487">
                  <c:v>7.8030002899563532E-3</c:v>
                </c:pt>
                <c:pt idx="1488">
                  <c:v>7.7208942281524221E-3</c:v>
                </c:pt>
                <c:pt idx="1489">
                  <c:v>7.6396316418466809E-3</c:v>
                </c:pt>
                <c:pt idx="1490">
                  <c:v>7.5592041211462865E-3</c:v>
                </c:pt>
                <c:pt idx="1491">
                  <c:v>7.4796033368311841E-3</c:v>
                </c:pt>
                <c:pt idx="1492">
                  <c:v>7.4008210396200045E-3</c:v>
                </c:pt>
                <c:pt idx="1493">
                  <c:v>7.3228490594420617E-3</c:v>
                </c:pt>
                <c:pt idx="1494">
                  <c:v>7.2456793047154661E-3</c:v>
                </c:pt>
                <c:pt idx="1495">
                  <c:v>7.1693037616313337E-3</c:v>
                </c:pt>
                <c:pt idx="1496">
                  <c:v>7.0937144934441433E-3</c:v>
                </c:pt>
                <c:pt idx="1497">
                  <c:v>7.0189036397679478E-3</c:v>
                </c:pt>
                <c:pt idx="1498">
                  <c:v>6.944863415878637E-3</c:v>
                </c:pt>
                <c:pt idx="1499">
                  <c:v>6.8715861120220599E-3</c:v>
                </c:pt>
                <c:pt idx="1500">
                  <c:v>6.7990640927280818E-3</c:v>
                </c:pt>
                <c:pt idx="1501">
                  <c:v>6.72728979613037E-3</c:v>
                </c:pt>
                <c:pt idx="1502">
                  <c:v>6.6562557332920831E-3</c:v>
                </c:pt>
                <c:pt idx="1503">
                  <c:v>6.5859544875371328E-3</c:v>
                </c:pt>
                <c:pt idx="1504">
                  <c:v>6.5163787137873476E-3</c:v>
                </c:pt>
                <c:pt idx="1505">
                  <c:v>6.4475211379050497E-3</c:v>
                </c:pt>
                <c:pt idx="1506">
                  <c:v>6.3793745560414656E-3</c:v>
                </c:pt>
                <c:pt idx="1507">
                  <c:v>6.3119318339905795E-3</c:v>
                </c:pt>
                <c:pt idx="1508">
                  <c:v>6.2451859065484833E-3</c:v>
                </c:pt>
                <c:pt idx="1509">
                  <c:v>6.1791297768783162E-3</c:v>
                </c:pt>
                <c:pt idx="1510">
                  <c:v>6.1137565158805437E-3</c:v>
                </c:pt>
                <c:pt idx="1511">
                  <c:v>6.0490592615687032E-3</c:v>
                </c:pt>
                <c:pt idx="1512">
                  <c:v>5.9850312184504765E-3</c:v>
                </c:pt>
                <c:pt idx="1513">
                  <c:v>5.921665656914093E-3</c:v>
                </c:pt>
                <c:pt idx="1514">
                  <c:v>5.8589559126199266E-3</c:v>
                </c:pt>
                <c:pt idx="1515">
                  <c:v>5.7968953858975351E-3</c:v>
                </c:pt>
                <c:pt idx="1516">
                  <c:v>5.7354775411476364E-3</c:v>
                </c:pt>
                <c:pt idx="1517">
                  <c:v>5.674695906249437E-3</c:v>
                </c:pt>
                <c:pt idx="1518">
                  <c:v>5.6145440719729683E-3</c:v>
                </c:pt>
                <c:pt idx="1519">
                  <c:v>5.5550156913965676E-3</c:v>
                </c:pt>
                <c:pt idx="1520">
                  <c:v>5.4961044793293105E-3</c:v>
                </c:pt>
                <c:pt idx="1521">
                  <c:v>5.4378042117385426E-3</c:v>
                </c:pt>
                <c:pt idx="1522">
                  <c:v>5.3801087251823211E-3</c:v>
                </c:pt>
                <c:pt idx="1523">
                  <c:v>5.3230119162467155E-3</c:v>
                </c:pt>
                <c:pt idx="1524">
                  <c:v>5.2665077409881312E-3</c:v>
                </c:pt>
                <c:pt idx="1525">
                  <c:v>5.2105902143803617E-3</c:v>
                </c:pt>
                <c:pt idx="1526">
                  <c:v>5.1552534097664927E-3</c:v>
                </c:pt>
                <c:pt idx="1527">
                  <c:v>5.1004914583155604E-3</c:v>
                </c:pt>
                <c:pt idx="1528">
                  <c:v>5.0462985484839495E-3</c:v>
                </c:pt>
                <c:pt idx="1529">
                  <c:v>4.9926689254815035E-3</c:v>
                </c:pt>
                <c:pt idx="1530">
                  <c:v>4.9395968907422491E-3</c:v>
                </c:pt>
                <c:pt idx="1531">
                  <c:v>4.887076801399797E-3</c:v>
                </c:pt>
                <c:pt idx="1532">
                  <c:v>4.8351030697672817E-3</c:v>
                </c:pt>
                <c:pt idx="1533">
                  <c:v>4.7836701628218474E-3</c:v>
                </c:pt>
                <c:pt idx="1534">
                  <c:v>4.7327726016937318E-3</c:v>
                </c:pt>
                <c:pt idx="1535">
                  <c:v>4.6824049611596955E-3</c:v>
                </c:pt>
                <c:pt idx="1536">
                  <c:v>4.6325618691409921E-3</c:v>
                </c:pt>
                <c:pt idx="1537">
                  <c:v>4.5832380062057147E-3</c:v>
                </c:pt>
                <c:pt idx="1538">
                  <c:v>4.5344281050755161E-3</c:v>
                </c:pt>
                <c:pt idx="1539">
                  <c:v>4.4861269501366395E-3</c:v>
                </c:pt>
                <c:pt idx="1540">
                  <c:v>4.4383293769552955E-3</c:v>
                </c:pt>
                <c:pt idx="1541">
                  <c:v>4.3910302717973153E-3</c:v>
                </c:pt>
                <c:pt idx="1542">
                  <c:v>4.3442245711519268E-3</c:v>
                </c:pt>
                <c:pt idx="1543">
                  <c:v>4.2979072612599105E-3</c:v>
                </c:pt>
                <c:pt idx="1544">
                  <c:v>4.2520733776457761E-3</c:v>
                </c:pt>
                <c:pt idx="1545">
                  <c:v>4.2067180046541216E-3</c:v>
                </c:pt>
                <c:pt idx="1546">
                  <c:v>4.1618362749901178E-3</c:v>
                </c:pt>
                <c:pt idx="1547">
                  <c:v>4.1174233692640181E-3</c:v>
                </c:pt>
                <c:pt idx="1548">
                  <c:v>4.0734745155397243E-3</c:v>
                </c:pt>
                <c:pt idx="1549">
                  <c:v>4.0299849888873552E-3</c:v>
                </c:pt>
                <c:pt idx="1550">
                  <c:v>3.9869501109397933E-3</c:v>
                </c:pt>
                <c:pt idx="1551">
                  <c:v>3.9443652494531144E-3</c:v>
                </c:pt>
                <c:pt idx="1552">
                  <c:v>3.9022258178710309E-3</c:v>
                </c:pt>
                <c:pt idx="1553">
                  <c:v>3.8605272748930969E-3</c:v>
                </c:pt>
                <c:pt idx="1554">
                  <c:v>3.8192651240468055E-3</c:v>
                </c:pt>
                <c:pt idx="1555">
                  <c:v>3.7784349132635345E-3</c:v>
                </c:pt>
                <c:pt idx="1556">
                  <c:v>3.738032234458196E-3</c:v>
                </c:pt>
                <c:pt idx="1557">
                  <c:v>3.6980527231126833E-3</c:v>
                </c:pt>
                <c:pt idx="1558">
                  <c:v>3.6584920578630461E-3</c:v>
                </c:pt>
                <c:pt idx="1559">
                  <c:v>3.6193459600903197E-3</c:v>
                </c:pt>
                <c:pt idx="1560">
                  <c:v>3.5806101935150496E-3</c:v>
                </c:pt>
                <c:pt idx="1561">
                  <c:v>3.5422805637953811E-3</c:v>
                </c:pt>
                <c:pt idx="1562">
                  <c:v>3.5043529181288517E-3</c:v>
                </c:pt>
                <c:pt idx="1563">
                  <c:v>3.4668231448576744E-3</c:v>
                </c:pt>
                <c:pt idx="1564">
                  <c:v>3.4296871730775669E-3</c:v>
                </c:pt>
                <c:pt idx="1565">
                  <c:v>3.3929409722501182E-3</c:v>
                </c:pt>
                <c:pt idx="1566">
                  <c:v>3.3565805518186412E-3</c:v>
                </c:pt>
                <c:pt idx="1567">
                  <c:v>3.3206019608274396E-3</c:v>
                </c:pt>
                <c:pt idx="1568">
                  <c:v>3.2850012875445369E-3</c:v>
                </c:pt>
                <c:pt idx="1569">
                  <c:v>3.2497746590878125E-3</c:v>
                </c:pt>
                <c:pt idx="1570">
                  <c:v>3.2149182410544353E-3</c:v>
                </c:pt>
                <c:pt idx="1571">
                  <c:v>3.1804282371537453E-3</c:v>
                </c:pt>
                <c:pt idx="1572">
                  <c:v>3.1463008888433551E-3</c:v>
                </c:pt>
                <c:pt idx="1573">
                  <c:v>3.1125324749685891E-3</c:v>
                </c:pt>
                <c:pt idx="1574">
                  <c:v>3.0791193114051612E-3</c:v>
                </c:pt>
                <c:pt idx="1575">
                  <c:v>3.0460577507050932E-3</c:v>
                </c:pt>
                <c:pt idx="1576">
                  <c:v>3.0133441817458322E-3</c:v>
                </c:pt>
                <c:pt idx="1577">
                  <c:v>2.980975029382541E-3</c:v>
                </c:pt>
                <c:pt idx="1578">
                  <c:v>2.94894675410358E-3</c:v>
                </c:pt>
                <c:pt idx="1579">
                  <c:v>2.9172558516890089E-3</c:v>
                </c:pt>
                <c:pt idx="1580">
                  <c:v>2.8858988528723427E-3</c:v>
                </c:pt>
                <c:pt idx="1581">
                  <c:v>2.854872323005255E-3</c:v>
                </c:pt>
                <c:pt idx="1582">
                  <c:v>2.8241728617253584E-3</c:v>
                </c:pt>
                <c:pt idx="1583">
                  <c:v>2.7937971026270572E-3</c:v>
                </c:pt>
                <c:pt idx="1584">
                  <c:v>2.7637417129353307E-3</c:v>
                </c:pt>
                <c:pt idx="1585">
                  <c:v>2.7340033931825174E-3</c:v>
                </c:pt>
                <c:pt idx="1586">
                  <c:v>2.7045788768880578E-3</c:v>
                </c:pt>
                <c:pt idx="1587">
                  <c:v>2.6754649302411378E-3</c:v>
                </c:pt>
                <c:pt idx="1588">
                  <c:v>2.6466583517862317E-3</c:v>
                </c:pt>
                <c:pt idx="1589">
                  <c:v>2.6181559721115098E-3</c:v>
                </c:pt>
                <c:pt idx="1590">
                  <c:v>2.5899546535401293E-3</c:v>
                </c:pt>
                <c:pt idx="1591">
                  <c:v>2.5620512898243222E-3</c:v>
                </c:pt>
                <c:pt idx="1592">
                  <c:v>2.5344428058422584E-3</c:v>
                </c:pt>
                <c:pt idx="1593">
                  <c:v>2.5071261572977475E-3</c:v>
                </c:pt>
                <c:pt idx="1594">
                  <c:v>2.4800983304226285E-3</c:v>
                </c:pt>
                <c:pt idx="1595">
                  <c:v>2.4533563416819382E-3</c:v>
                </c:pt>
                <c:pt idx="1596">
                  <c:v>2.4268972374817607E-3</c:v>
                </c:pt>
                <c:pt idx="1597">
                  <c:v>2.4007180938797668E-3</c:v>
                </c:pt>
                <c:pt idx="1598">
                  <c:v>2.3748160162983902E-3</c:v>
                </c:pt>
                <c:pt idx="1599">
                  <c:v>2.3491881392406939E-3</c:v>
                </c:pt>
                <c:pt idx="1600">
                  <c:v>2.3238316260088161E-3</c:v>
                </c:pt>
                <c:pt idx="1601">
                  <c:v>2.2987436684249883E-3</c:v>
                </c:pt>
                <c:pt idx="1602">
                  <c:v>2.2739214865551659E-3</c:v>
                </c:pt>
                <c:pt idx="1603">
                  <c:v>2.2493623284351939E-3</c:v>
                </c:pt>
                <c:pt idx="1604">
                  <c:v>2.2250634697994912E-3</c:v>
                </c:pt>
                <c:pt idx="1605">
                  <c:v>2.2010222138122248E-3</c:v>
                </c:pt>
                <c:pt idx="1606">
                  <c:v>2.1772358908010176E-3</c:v>
                </c:pt>
                <c:pt idx="1607">
                  <c:v>2.1537018579930651E-3</c:v>
                </c:pt>
                <c:pt idx="1608">
                  <c:v>2.1304174992537108E-3</c:v>
                </c:pt>
                <c:pt idx="1609">
                  <c:v>2.1073802248274607E-3</c:v>
                </c:pt>
                <c:pt idx="1610">
                  <c:v>2.0845874710813729E-3</c:v>
                </c:pt>
                <c:pt idx="1611">
                  <c:v>2.0620367002508323E-3</c:v>
                </c:pt>
                <c:pt idx="1612">
                  <c:v>2.039725400187686E-3</c:v>
                </c:pt>
                <c:pt idx="1613">
                  <c:v>2.0176510841107098E-3</c:v>
                </c:pt>
                <c:pt idx="1614">
                  <c:v>1.9958112903583959E-3</c:v>
                </c:pt>
                <c:pt idx="1615">
                  <c:v>1.9742035821440412E-3</c:v>
                </c:pt>
                <c:pt idx="1616">
                  <c:v>1.9528255473131139E-3</c:v>
                </c:pt>
                <c:pt idx="1617">
                  <c:v>1.9316747981028457E-3</c:v>
                </c:pt>
                <c:pt idx="1618">
                  <c:v>1.9107489709041243E-3</c:v>
                </c:pt>
                <c:pt idx="1619">
                  <c:v>1.8900457260255473E-3</c:v>
                </c:pt>
                <c:pt idx="1620">
                  <c:v>1.8695627474596835E-3</c:v>
                </c:pt>
                <c:pt idx="1621">
                  <c:v>1.8492977426515639E-3</c:v>
                </c:pt>
                <c:pt idx="1622">
                  <c:v>1.8292484422692519E-3</c:v>
                </c:pt>
                <c:pt idx="1623">
                  <c:v>1.8094125999766261E-3</c:v>
                </c:pt>
                <c:pt idx="1624">
                  <c:v>1.7897879922082552E-3</c:v>
                </c:pt>
                <c:pt idx="1625">
                  <c:v>1.7703724179463729E-3</c:v>
                </c:pt>
                <c:pt idx="1626">
                  <c:v>1.7511636984999448E-3</c:v>
                </c:pt>
                <c:pt idx="1627">
                  <c:v>1.7321596772858171E-3</c:v>
                </c:pt>
                <c:pt idx="1628">
                  <c:v>1.7133582196119017E-3</c:v>
                </c:pt>
                <c:pt idx="1629">
                  <c:v>1.694757212462388E-3</c:v>
                </c:pt>
                <c:pt idx="1630">
                  <c:v>1.6763545642849754E-3</c:v>
                </c:pt>
                <c:pt idx="1631">
                  <c:v>1.6581482047801105E-3</c:v>
                </c:pt>
                <c:pt idx="1632">
                  <c:v>1.6401360846921848E-3</c:v>
                </c:pt>
                <c:pt idx="1633">
                  <c:v>1.6223161756027088E-3</c:v>
                </c:pt>
                <c:pt idx="1634">
                  <c:v>1.6046864697254182E-3</c:v>
                </c:pt>
                <c:pt idx="1635">
                  <c:v>1.5872449797033335E-3</c:v>
                </c:pt>
                <c:pt idx="1636">
                  <c:v>1.5699897384076659E-3</c:v>
                </c:pt>
                <c:pt idx="1637">
                  <c:v>1.5529187987387135E-3</c:v>
                </c:pt>
                <c:pt idx="1638">
                  <c:v>1.5360302334285376E-3</c:v>
                </c:pt>
                <c:pt idx="1639">
                  <c:v>1.5193221348455631E-3</c:v>
                </c:pt>
                <c:pt idx="1640">
                  <c:v>1.5027926148009868E-3</c:v>
                </c:pt>
                <c:pt idx="1641">
                  <c:v>1.4864398043570328E-3</c:v>
                </c:pt>
                <c:pt idx="1642">
                  <c:v>1.470261853637006E-3</c:v>
                </c:pt>
                <c:pt idx="1643">
                  <c:v>1.4542569316371458E-3</c:v>
                </c:pt>
                <c:pt idx="1644">
                  <c:v>1.4384232260402667E-3</c:v>
                </c:pt>
                <c:pt idx="1645">
                  <c:v>1.4227589430311262E-3</c:v>
                </c:pt>
                <c:pt idx="1646">
                  <c:v>1.4072623071135963E-3</c:v>
                </c:pt>
                <c:pt idx="1647">
                  <c:v>1.3919315609295195E-3</c:v>
                </c:pt>
                <c:pt idx="1648">
                  <c:v>1.3767649650792955E-3</c:v>
                </c:pt>
                <c:pt idx="1649">
                  <c:v>1.3617607979441845E-3</c:v>
                </c:pt>
                <c:pt idx="1650">
                  <c:v>1.3469173555102601E-3</c:v>
                </c:pt>
                <c:pt idx="1651">
                  <c:v>1.3322329511940771E-3</c:v>
                </c:pt>
                <c:pt idx="1652">
                  <c:v>1.3177059156699515E-3</c:v>
                </c:pt>
                <c:pt idx="1653">
                  <c:v>1.3033345966989253E-3</c:v>
                </c:pt>
                <c:pt idx="1654">
                  <c:v>1.2891173589593006E-3</c:v>
                </c:pt>
                <c:pt idx="1655">
                  <c:v>1.2750525838788544E-3</c:v>
                </c:pt>
                <c:pt idx="1656">
                  <c:v>1.2611386694685958E-3</c:v>
                </c:pt>
                <c:pt idx="1657">
                  <c:v>1.2473740301581168E-3</c:v>
                </c:pt>
                <c:pt idx="1658">
                  <c:v>1.2337570966325375E-3</c:v>
                </c:pt>
                <c:pt idx="1659">
                  <c:v>1.2202863156709767E-3</c:v>
                </c:pt>
                <c:pt idx="1660">
                  <c:v>1.206960149986572E-3</c:v>
                </c:pt>
                <c:pt idx="1661">
                  <c:v>1.1937770780680343E-3</c:v>
                </c:pt>
                <c:pt idx="1662">
                  <c:v>1.1807355940227E-3</c:v>
                </c:pt>
                <c:pt idx="1663">
                  <c:v>1.1678342074211009E-3</c:v>
                </c:pt>
                <c:pt idx="1664">
                  <c:v>1.1550714431429973E-3</c:v>
                </c:pt>
                <c:pt idx="1665">
                  <c:v>1.1424458412249024E-3</c:v>
                </c:pt>
                <c:pt idx="1666">
                  <c:v>1.1299559567090629E-3</c:v>
                </c:pt>
                <c:pt idx="1667">
                  <c:v>1.1176003594938662E-3</c:v>
                </c:pt>
                <c:pt idx="1668">
                  <c:v>1.1053776341857116E-3</c:v>
                </c:pt>
                <c:pt idx="1669">
                  <c:v>1.0932863799522697E-3</c:v>
                </c:pt>
                <c:pt idx="1670">
                  <c:v>1.0813252103771688E-3</c:v>
                </c:pt>
                <c:pt idx="1671">
                  <c:v>1.0694927533160701E-3</c:v>
                </c:pt>
                <c:pt idx="1672">
                  <c:v>1.0577876507541239E-3</c:v>
                </c:pt>
                <c:pt idx="1673">
                  <c:v>1.0462085586647794E-3</c:v>
                </c:pt>
                <c:pt idx="1674">
                  <c:v>1.0347541468699883E-3</c:v>
                </c:pt>
                <c:pt idx="1675">
                  <c:v>1.0234230989017116E-3</c:v>
                </c:pt>
                <c:pt idx="1676">
                  <c:v>1.0122141118647844E-3</c:v>
                </c:pt>
                <c:pt idx="1677">
                  <c:v>1.0011258963010853E-3</c:v>
                </c:pt>
                <c:pt idx="1678">
                  <c:v>9.9015717605501906E-4</c:v>
                </c:pt>
                <c:pt idx="1679">
                  <c:v>9.7930668814030005E-4</c:v>
                </c:pt>
                <c:pt idx="1680">
                  <c:v>9.6857318260801164E-4</c:v>
                </c:pt>
                <c:pt idx="1681">
                  <c:v>9.5795542241593917E-4</c:v>
                </c:pt>
                <c:pt idx="1682">
                  <c:v>9.4745218329916241E-4</c:v>
                </c:pt>
                <c:pt idx="1683">
                  <c:v>9.3706225364190371E-4</c:v>
                </c:pt>
                <c:pt idx="1684">
                  <c:v>9.2678443435060783E-4</c:v>
                </c:pt>
                <c:pt idx="1685">
                  <c:v>9.1661753872824246E-4</c:v>
                </c:pt>
                <c:pt idx="1686">
                  <c:v>9.0656039234982705E-4</c:v>
                </c:pt>
                <c:pt idx="1687">
                  <c:v>8.9661183293915391E-4</c:v>
                </c:pt>
                <c:pt idx="1688">
                  <c:v>8.8677071024670547E-4</c:v>
                </c:pt>
                <c:pt idx="1689">
                  <c:v>8.7703588592875654E-4</c:v>
                </c:pt>
                <c:pt idx="1690">
                  <c:v>8.6740623342763945E-4</c:v>
                </c:pt>
                <c:pt idx="1691">
                  <c:v>8.5788063785318151E-4</c:v>
                </c:pt>
                <c:pt idx="1692">
                  <c:v>8.4845799586527159E-4</c:v>
                </c:pt>
                <c:pt idx="1693">
                  <c:v>8.3913721555759228E-4</c:v>
                </c:pt>
                <c:pt idx="1694">
                  <c:v>8.2991721634246098E-4</c:v>
                </c:pt>
                <c:pt idx="1695">
                  <c:v>8.2079692883678813E-4</c:v>
                </c:pt>
                <c:pt idx="1696">
                  <c:v>8.1177529474915709E-4</c:v>
                </c:pt>
                <c:pt idx="1697">
                  <c:v>8.0285126676798882E-4</c:v>
                </c:pt>
                <c:pt idx="1698">
                  <c:v>7.9402380845079658E-4</c:v>
                </c:pt>
                <c:pt idx="1699">
                  <c:v>7.8529189411452236E-4</c:v>
                </c:pt>
                <c:pt idx="1700">
                  <c:v>7.7665450872693774E-4</c:v>
                </c:pt>
                <c:pt idx="1701">
                  <c:v>7.6811064779909075E-4</c:v>
                </c:pt>
                <c:pt idx="1702">
                  <c:v>7.5965931727882494E-4</c:v>
                </c:pt>
                <c:pt idx="1703">
                  <c:v>7.5129953344531362E-4</c:v>
                </c:pt>
                <c:pt idx="1704">
                  <c:v>7.4303032280463208E-4</c:v>
                </c:pt>
                <c:pt idx="1705">
                  <c:v>7.3485072198634462E-4</c:v>
                </c:pt>
                <c:pt idx="1706">
                  <c:v>7.2675977764110515E-4</c:v>
                </c:pt>
                <c:pt idx="1707">
                  <c:v>7.1875654633925376E-4</c:v>
                </c:pt>
                <c:pt idx="1708">
                  <c:v>7.108400944704045E-4</c:v>
                </c:pt>
                <c:pt idx="1709">
                  <c:v>7.030094981440129E-4</c:v>
                </c:pt>
                <c:pt idx="1710">
                  <c:v>6.9526384309092336E-4</c:v>
                </c:pt>
                <c:pt idx="1711">
                  <c:v>6.8760222456586042E-4</c:v>
                </c:pt>
                <c:pt idx="1712">
                  <c:v>6.8002374725090165E-4</c:v>
                </c:pt>
                <c:pt idx="1713">
                  <c:v>6.7252752515987112E-4</c:v>
                </c:pt>
                <c:pt idx="1714">
                  <c:v>6.6511268154368101E-4</c:v>
                </c:pt>
                <c:pt idx="1715">
                  <c:v>6.5777834879659971E-4</c:v>
                </c:pt>
                <c:pt idx="1716">
                  <c:v>6.5052366836343563E-4</c:v>
                </c:pt>
                <c:pt idx="1717">
                  <c:v>6.4334779064763336E-4</c:v>
                </c:pt>
                <c:pt idx="1718">
                  <c:v>6.3624987492027032E-4</c:v>
                </c:pt>
                <c:pt idx="1719">
                  <c:v>6.2922908922995137E-4</c:v>
                </c:pt>
                <c:pt idx="1720">
                  <c:v>6.2228461031357514E-4</c:v>
                </c:pt>
                <c:pt idx="1721">
                  <c:v>6.1541562350799774E-4</c:v>
                </c:pt>
                <c:pt idx="1722">
                  <c:v>6.0862132266254214E-4</c:v>
                </c:pt>
                <c:pt idx="1723">
                  <c:v>6.019009100523894E-4</c:v>
                </c:pt>
                <c:pt idx="1724">
                  <c:v>5.952535962928015E-4</c:v>
                </c:pt>
                <c:pt idx="1725">
                  <c:v>5.8867860025420195E-4</c:v>
                </c:pt>
                <c:pt idx="1726">
                  <c:v>5.8217514897809515E-4</c:v>
                </c:pt>
                <c:pt idx="1727">
                  <c:v>5.7574247759379119E-4</c:v>
                </c:pt>
                <c:pt idx="1728">
                  <c:v>5.6937982923598843E-4</c:v>
                </c:pt>
                <c:pt idx="1729">
                  <c:v>5.6308645496312671E-4</c:v>
                </c:pt>
                <c:pt idx="1730">
                  <c:v>5.5686161367658228E-4</c:v>
                </c:pt>
                <c:pt idx="1731">
                  <c:v>5.5070457204063801E-4</c:v>
                </c:pt>
                <c:pt idx="1732">
                  <c:v>5.4461460440325142E-4</c:v>
                </c:pt>
                <c:pt idx="1733">
                  <c:v>5.3859099271760292E-4</c:v>
                </c:pt>
                <c:pt idx="1734">
                  <c:v>5.3263302646442312E-4</c:v>
                </c:pt>
                <c:pt idx="1735">
                  <c:v>5.267400025750806E-4</c:v>
                </c:pt>
                <c:pt idx="1736">
                  <c:v>5.2091122535543753E-4</c:v>
                </c:pt>
                <c:pt idx="1737">
                  <c:v>5.1514600641045351E-4</c:v>
                </c:pt>
                <c:pt idx="1738">
                  <c:v>5.0944366456954105E-4</c:v>
                </c:pt>
                <c:pt idx="1739">
                  <c:v>5.0380352581265247E-4</c:v>
                </c:pt>
                <c:pt idx="1740">
                  <c:v>4.9822492319710299E-4</c:v>
                </c:pt>
                <c:pt idx="1741">
                  <c:v>4.9270719678512671E-4</c:v>
                </c:pt>
                <c:pt idx="1742">
                  <c:v>4.8724969357213254E-4</c:v>
                </c:pt>
                <c:pt idx="1743">
                  <c:v>4.8185176741568877E-4</c:v>
                </c:pt>
                <c:pt idx="1744">
                  <c:v>4.76512778965203E-4</c:v>
                </c:pt>
                <c:pt idx="1745">
                  <c:v>4.7123209559230217E-4</c:v>
                </c:pt>
                <c:pt idx="1746">
                  <c:v>4.6600909132190975E-4</c:v>
                </c:pt>
                <c:pt idx="1747">
                  <c:v>4.6084314676399517E-4</c:v>
                </c:pt>
                <c:pt idx="1748">
                  <c:v>4.5573364904601062E-4</c:v>
                </c:pt>
                <c:pt idx="1749">
                  <c:v>4.5067999174600119E-4</c:v>
                </c:pt>
                <c:pt idx="1750">
                  <c:v>4.4568157482637104E-4</c:v>
                </c:pt>
                <c:pt idx="1751">
                  <c:v>4.4073780456832003E-4</c:v>
                </c:pt>
                <c:pt idx="1752">
                  <c:v>4.3584809350692276E-4</c:v>
                </c:pt>
                <c:pt idx="1753">
                  <c:v>4.3101186036685878E-4</c:v>
                </c:pt>
                <c:pt idx="1754">
                  <c:v>4.2622852999878684E-4</c:v>
                </c:pt>
                <c:pt idx="1755">
                  <c:v>4.2149753331634552E-4</c:v>
                </c:pt>
                <c:pt idx="1756">
                  <c:v>4.1681830723378486E-4</c:v>
                </c:pt>
                <c:pt idx="1757">
                  <c:v>4.121902946042222E-4</c:v>
                </c:pt>
                <c:pt idx="1758">
                  <c:v>4.0761294415851636E-4</c:v>
                </c:pt>
                <c:pt idx="1759">
                  <c:v>4.030857104447425E-4</c:v>
                </c:pt>
                <c:pt idx="1760">
                  <c:v>3.9860805376828085E-4</c:v>
                </c:pt>
                <c:pt idx="1761">
                  <c:v>3.9417944013249884E-4</c:v>
                </c:pt>
                <c:pt idx="1762">
                  <c:v>3.8979934118002946E-4</c:v>
                </c:pt>
                <c:pt idx="1763">
                  <c:v>3.8546723413463314E-4</c:v>
                </c:pt>
                <c:pt idx="1764">
                  <c:v>3.8118260174364372E-4</c:v>
                </c:pt>
                <c:pt idx="1765">
                  <c:v>3.769449322209893E-4</c:v>
                </c:pt>
                <c:pt idx="1766">
                  <c:v>3.7275371919078481E-4</c:v>
                </c:pt>
                <c:pt idx="1767">
                  <c:v>3.6860846163148286E-4</c:v>
                </c:pt>
                <c:pt idx="1768">
                  <c:v>3.6450866382059776E-4</c:v>
                </c:pt>
                <c:pt idx="1769">
                  <c:v>3.6045383527996997E-4</c:v>
                </c:pt>
                <c:pt idx="1770">
                  <c:v>3.5644349072158475E-4</c:v>
                </c:pt>
                <c:pt idx="1771">
                  <c:v>3.5247714999393456E-4</c:v>
                </c:pt>
                <c:pt idx="1772">
                  <c:v>3.4855433802892093E-4</c:v>
                </c:pt>
                <c:pt idx="1773">
                  <c:v>3.4467458478928178E-4</c:v>
                </c:pt>
                <c:pt idx="1774">
                  <c:v>3.408374252165592E-4</c:v>
                </c:pt>
                <c:pt idx="1775">
                  <c:v>3.3704239917957851E-4</c:v>
                </c:pt>
                <c:pt idx="1776">
                  <c:v>3.3328905142344928E-4</c:v>
                </c:pt>
                <c:pt idx="1777">
                  <c:v>3.2957693151908056E-4</c:v>
                </c:pt>
                <c:pt idx="1778">
                  <c:v>3.2590559381320047E-4</c:v>
                </c:pt>
                <c:pt idx="1779">
                  <c:v>3.2227459737888578E-4</c:v>
                </c:pt>
                <c:pt idx="1780">
                  <c:v>3.1868350596657555E-4</c:v>
                </c:pt>
                <c:pt idx="1781">
                  <c:v>3.1513188795559156E-4</c:v>
                </c:pt>
                <c:pt idx="1782">
                  <c:v>3.1161931630614129E-4</c:v>
                </c:pt>
                <c:pt idx="1783">
                  <c:v>3.0814536851180621E-4</c:v>
                </c:pt>
                <c:pt idx="1784">
                  <c:v>3.0470962655250352E-4</c:v>
                </c:pt>
                <c:pt idx="1785">
                  <c:v>3.0131167684792825E-4</c:v>
                </c:pt>
                <c:pt idx="1786">
                  <c:v>2.9795111021146617E-4</c:v>
                </c:pt>
                <c:pt idx="1787">
                  <c:v>2.9462752180456337E-4</c:v>
                </c:pt>
                <c:pt idx="1788">
                  <c:v>2.9134051109156557E-4</c:v>
                </c:pt>
                <c:pt idx="1789">
                  <c:v>2.8808968179500684E-4</c:v>
                </c:pt>
                <c:pt idx="1790">
                  <c:v>2.8487464185135354E-4</c:v>
                </c:pt>
                <c:pt idx="1791">
                  <c:v>2.8169500336719589E-4</c:v>
                </c:pt>
                <c:pt idx="1792">
                  <c:v>2.7855038257587747E-4</c:v>
                </c:pt>
                <c:pt idx="1793">
                  <c:v>2.7544039979457061E-4</c:v>
                </c:pt>
                <c:pt idx="1794">
                  <c:v>2.7236467938177998E-4</c:v>
                </c:pt>
                <c:pt idx="1795">
                  <c:v>2.6932284969527801E-4</c:v>
                </c:pt>
                <c:pt idx="1796">
                  <c:v>2.6631454305046644E-4</c:v>
                </c:pt>
                <c:pt idx="1797">
                  <c:v>2.633393956791641E-4</c:v>
                </c:pt>
                <c:pt idx="1798">
                  <c:v>2.6039704768880006E-4</c:v>
                </c:pt>
                <c:pt idx="1799">
                  <c:v>2.5748714302203354E-4</c:v>
                </c:pt>
                <c:pt idx="1800">
                  <c:v>2.5460932941677678E-4</c:v>
                </c:pt>
                <c:pt idx="1801">
                  <c:v>2.5176325836662113E-4</c:v>
                </c:pt>
                <c:pt idx="1802">
                  <c:v>2.4894858508167113E-4</c:v>
                </c:pt>
                <c:pt idx="1803">
                  <c:v>2.4616496844977182E-4</c:v>
                </c:pt>
                <c:pt idx="1804">
                  <c:v>2.4341207099812625E-4</c:v>
                </c:pt>
                <c:pt idx="1805">
                  <c:v>2.4068955885531444E-4</c:v>
                </c:pt>
                <c:pt idx="1806">
                  <c:v>2.3799710171368445E-4</c:v>
                </c:pt>
                <c:pt idx="1807">
                  <c:v>2.3533437279213393E-4</c:v>
                </c:pt>
                <c:pt idx="1808">
                  <c:v>2.3270104879926815E-4</c:v>
                </c:pt>
                <c:pt idx="1809">
                  <c:v>2.3009680989693362E-4</c:v>
                </c:pt>
                <c:pt idx="1810">
                  <c:v>2.2752133966411818E-4</c:v>
                </c:pt>
                <c:pt idx="1811">
                  <c:v>2.2497432506122565E-4</c:v>
                </c:pt>
                <c:pt idx="1812">
                  <c:v>2.2245545639470906E-4</c:v>
                </c:pt>
                <c:pt idx="1813">
                  <c:v>2.1996442728206483E-4</c:v>
                </c:pt>
                <c:pt idx="1814">
                  <c:v>2.175009346171838E-4</c:v>
                </c:pt>
                <c:pt idx="1815">
                  <c:v>2.1506467853605875E-4</c:v>
                </c:pt>
                <c:pt idx="1816">
                  <c:v>2.1265536238283364E-4</c:v>
                </c:pt>
                <c:pt idx="1817">
                  <c:v>2.1027269267620883E-4</c:v>
                </c:pt>
                <c:pt idx="1818">
                  <c:v>2.0791637907617997E-4</c:v>
                </c:pt>
                <c:pt idx="1819">
                  <c:v>2.0558613435112504E-4</c:v>
                </c:pt>
                <c:pt idx="1820">
                  <c:v>2.0328167434521685E-4</c:v>
                </c:pt>
                <c:pt idx="1821">
                  <c:v>2.0100271794618095E-4</c:v>
                </c:pt>
                <c:pt idx="1822">
                  <c:v>1.9874898705336951E-4</c:v>
                </c:pt>
                <c:pt idx="1823">
                  <c:v>1.9652020654617496E-4</c:v>
                </c:pt>
                <c:pt idx="1824">
                  <c:v>1.9431610425275366E-4</c:v>
                </c:pt>
                <c:pt idx="1825">
                  <c:v>1.9213641091907864E-4</c:v>
                </c:pt>
                <c:pt idx="1826">
                  <c:v>1.8998086017830502E-4</c:v>
                </c:pt>
                <c:pt idx="1827">
                  <c:v>1.878491885204509E-4</c:v>
                </c:pt>
                <c:pt idx="1828">
                  <c:v>1.8574113526238474E-4</c:v>
                </c:pt>
                <c:pt idx="1829">
                  <c:v>1.836564425181229E-4</c:v>
                </c:pt>
                <c:pt idx="1830">
                  <c:v>1.81594855169433E-4</c:v>
                </c:pt>
                <c:pt idx="1831">
                  <c:v>1.7955612083673638E-4</c:v>
                </c:pt>
                <c:pt idx="1832">
                  <c:v>1.7753998985030699E-4</c:v>
                </c:pt>
                <c:pt idx="1833">
                  <c:v>1.7554621522176806E-4</c:v>
                </c:pt>
                <c:pt idx="1834">
                  <c:v>1.7357455261588121E-4</c:v>
                </c:pt>
                <c:pt idx="1835">
                  <c:v>1.7162476032262582E-4</c:v>
                </c:pt>
                <c:pt idx="1836">
                  <c:v>1.6969659922956036E-4</c:v>
                </c:pt>
                <c:pt idx="1837">
                  <c:v>1.6778983279447287E-4</c:v>
                </c:pt>
                <c:pt idx="1838">
                  <c:v>1.6590422701830807E-4</c:v>
                </c:pt>
                <c:pt idx="1839">
                  <c:v>1.6403955041837732E-4</c:v>
                </c:pt>
                <c:pt idx="1840">
                  <c:v>1.6219557400183859E-4</c:v>
                </c:pt>
                <c:pt idx="1841">
                  <c:v>1.6037207123945215E-4</c:v>
                </c:pt>
                <c:pt idx="1842">
                  <c:v>1.5856881803960607E-4</c:v>
                </c:pt>
                <c:pt idx="1843">
                  <c:v>1.5678559272260897E-4</c:v>
                </c:pt>
                <c:pt idx="1844">
                  <c:v>1.550221759952433E-4</c:v>
                </c:pt>
                <c:pt idx="1845">
                  <c:v>1.532783509255886E-4</c:v>
                </c:pt>
                <c:pt idx="1846">
                  <c:v>1.5155390291809477E-4</c:v>
                </c:pt>
                <c:pt idx="1847">
                  <c:v>1.4984861968892122E-4</c:v>
                </c:pt>
                <c:pt idx="1848">
                  <c:v>1.4816229124152042E-4</c:v>
                </c:pt>
                <c:pt idx="1849">
                  <c:v>1.4649470984248194E-4</c:v>
                </c:pt>
                <c:pt idx="1850">
                  <c:v>1.4484566999761864E-4</c:v>
                </c:pt>
                <c:pt idx="1851">
                  <c:v>1.4321496842830599E-4</c:v>
                </c:pt>
                <c:pt idx="1852">
                  <c:v>1.4160240404805812E-4</c:v>
                </c:pt>
                <c:pt idx="1853">
                  <c:v>1.4000777793935195E-4</c:v>
                </c:pt>
                <c:pt idx="1854">
                  <c:v>1.3843089333068676E-4</c:v>
                </c:pt>
                <c:pt idx="1855">
                  <c:v>1.3687155557388269E-4</c:v>
                </c:pt>
                <c:pt idx="1856">
                  <c:v>1.3532957212161205E-4</c:v>
                </c:pt>
                <c:pt idx="1857">
                  <c:v>1.3380475250516388E-4</c:v>
                </c:pt>
                <c:pt idx="1858">
                  <c:v>1.3229690831243756E-4</c:v>
                </c:pt>
                <c:pt idx="1859">
                  <c:v>1.3080585316616546E-4</c:v>
                </c:pt>
                <c:pt idx="1860">
                  <c:v>1.2933140270235836E-4</c:v>
                </c:pt>
                <c:pt idx="1861">
                  <c:v>1.278733745489759E-4</c:v>
                </c:pt>
                <c:pt idx="1862">
                  <c:v>1.2643158830481647E-4</c:v>
                </c:pt>
                <c:pt idx="1863">
                  <c:v>1.250058655186272E-4</c:v>
                </c:pt>
                <c:pt idx="1864">
                  <c:v>1.2359602966842721E-4</c:v>
                </c:pt>
                <c:pt idx="1865">
                  <c:v>1.2220190614104922E-4</c:v>
                </c:pt>
                <c:pt idx="1866">
                  <c:v>1.2082332221188882E-4</c:v>
                </c:pt>
                <c:pt idx="1867">
                  <c:v>1.1946010702486672E-4</c:v>
                </c:pt>
                <c:pt idx="1868">
                  <c:v>1.181120915725979E-4</c:v>
                </c:pt>
                <c:pt idx="1869">
                  <c:v>1.167791086767646E-4</c:v>
                </c:pt>
                <c:pt idx="1870">
                  <c:v>1.1546099296869587E-4</c:v>
                </c:pt>
                <c:pt idx="1871">
                  <c:v>1.1415758087014658E-4</c:v>
                </c:pt>
                <c:pt idx="1872">
                  <c:v>1.1286871057427687E-4</c:v>
                </c:pt>
                <c:pt idx="1873">
                  <c:v>1.1159422202682756E-4</c:v>
                </c:pt>
                <c:pt idx="1874">
                  <c:v>1.1033395690749301E-4</c:v>
                </c:pt>
                <c:pt idx="1875">
                  <c:v>1.0908775861148752E-4</c:v>
                </c:pt>
                <c:pt idx="1876">
                  <c:v>1.0785547223130018E-4</c:v>
                </c:pt>
                <c:pt idx="1877">
                  <c:v>1.0663694453864356E-4</c:v>
                </c:pt>
                <c:pt idx="1878">
                  <c:v>1.0543202396658701E-4</c:v>
                </c:pt>
                <c:pt idx="1879">
                  <c:v>1.0424056059187715E-4</c:v>
                </c:pt>
                <c:pt idx="1880">
                  <c:v>1.0306240611744256E-4</c:v>
                </c:pt>
                <c:pt idx="1881">
                  <c:v>1.0189741385507885E-4</c:v>
                </c:pt>
                <c:pt idx="1882">
                  <c:v>1.007454387083157E-4</c:v>
                </c:pt>
                <c:pt idx="1883">
                  <c:v>9.9606337155462276E-5</c:v>
                </c:pt>
                <c:pt idx="1884">
                  <c:v>9.8479967232827486E-5</c:v>
                </c:pt>
                <c:pt idx="1885">
                  <c:v>9.7366188518117054E-5</c:v>
                </c:pt>
                <c:pt idx="1886">
                  <c:v>9.6264862114002378E-5</c:v>
                </c:pt>
                <c:pt idx="1887">
                  <c:v>9.5175850631861548E-5</c:v>
                </c:pt>
                <c:pt idx="1888">
                  <c:v>9.4099018175688746E-5</c:v>
                </c:pt>
                <c:pt idx="1889">
                  <c:v>9.303423032617273E-5</c:v>
                </c:pt>
                <c:pt idx="1890">
                  <c:v>9.1981354124940403E-5</c:v>
                </c:pt>
                <c:pt idx="1891">
                  <c:v>9.0940258058966374E-5</c:v>
                </c:pt>
                <c:pt idx="1892">
                  <c:v>8.9910812045142403E-5</c:v>
                </c:pt>
                <c:pt idx="1893">
                  <c:v>8.8892887415011675E-5</c:v>
                </c:pt>
                <c:pt idx="1894">
                  <c:v>8.7886356899659069E-5</c:v>
                </c:pt>
                <c:pt idx="1895">
                  <c:v>8.6891094614762333E-5</c:v>
                </c:pt>
                <c:pt idx="1896">
                  <c:v>8.5906976045796771E-5</c:v>
                </c:pt>
                <c:pt idx="1897">
                  <c:v>8.4933878033396378E-5</c:v>
                </c:pt>
                <c:pt idx="1898">
                  <c:v>8.3971678758867416E-5</c:v>
                </c:pt>
                <c:pt idx="1899">
                  <c:v>8.3020257729854522E-5</c:v>
                </c:pt>
                <c:pt idx="1900">
                  <c:v>8.2079495766154486E-5</c:v>
                </c:pt>
                <c:pt idx="1901">
                  <c:v>8.1149274985680431E-5</c:v>
                </c:pt>
                <c:pt idx="1902">
                  <c:v>8.0229478790573222E-5</c:v>
                </c:pt>
                <c:pt idx="1903">
                  <c:v>7.9319991853456887E-5</c:v>
                </c:pt>
                <c:pt idx="1904">
                  <c:v>7.8420700103838534E-5</c:v>
                </c:pt>
                <c:pt idx="1905">
                  <c:v>7.753149071465126E-5</c:v>
                </c:pt>
                <c:pt idx="1906">
                  <c:v>7.6652252088936975E-5</c:v>
                </c:pt>
                <c:pt idx="1907">
                  <c:v>7.5782873846671497E-5</c:v>
                </c:pt>
                <c:pt idx="1908">
                  <c:v>7.4923246811723322E-5</c:v>
                </c:pt>
                <c:pt idx="1909">
                  <c:v>7.4073262998954084E-5</c:v>
                </c:pt>
                <c:pt idx="1910">
                  <c:v>7.3232815601449665E-5</c:v>
                </c:pt>
                <c:pt idx="1911">
                  <c:v>7.2401798977890711E-5</c:v>
                </c:pt>
                <c:pt idx="1912">
                  <c:v>7.1580108640049853E-5</c:v>
                </c:pt>
                <c:pt idx="1913">
                  <c:v>7.0767641240424903E-5</c:v>
                </c:pt>
                <c:pt idx="1914">
                  <c:v>6.9964294559999069E-5</c:v>
                </c:pt>
                <c:pt idx="1915">
                  <c:v>6.9169967496132066E-5</c:v>
                </c:pt>
                <c:pt idx="1916">
                  <c:v>6.8384560050575632E-5</c:v>
                </c:pt>
                <c:pt idx="1917">
                  <c:v>6.7607973317617941E-5</c:v>
                </c:pt>
                <c:pt idx="1918">
                  <c:v>6.6840109472350527E-5</c:v>
                </c:pt>
                <c:pt idx="1919">
                  <c:v>6.608087175906056E-5</c:v>
                </c:pt>
                <c:pt idx="1920">
                  <c:v>6.5330164479742868E-5</c:v>
                </c:pt>
                <c:pt idx="1921">
                  <c:v>6.4587892982734832E-5</c:v>
                </c:pt>
                <c:pt idx="1922">
                  <c:v>6.3853963651469819E-5</c:v>
                </c:pt>
                <c:pt idx="1923">
                  <c:v>6.3128283893350786E-5</c:v>
                </c:pt>
                <c:pt idx="1924">
                  <c:v>6.2410762128737392E-5</c:v>
                </c:pt>
                <c:pt idx="1925">
                  <c:v>6.1701307780053503E-5</c:v>
                </c:pt>
                <c:pt idx="1926">
                  <c:v>6.0999831261006145E-5</c:v>
                </c:pt>
                <c:pt idx="1927">
                  <c:v>6.0306243965920425E-5</c:v>
                </c:pt>
                <c:pt idx="1928">
                  <c:v>5.9620458259184731E-5</c:v>
                </c:pt>
                <c:pt idx="1929">
                  <c:v>5.894238746480907E-5</c:v>
                </c:pt>
                <c:pt idx="1930">
                  <c:v>5.82719458560927E-5</c:v>
                </c:pt>
                <c:pt idx="1931">
                  <c:v>5.7609048645401011E-5</c:v>
                </c:pt>
                <c:pt idx="1932">
                  <c:v>5.6953611974050044E-5</c:v>
                </c:pt>
                <c:pt idx="1933">
                  <c:v>5.6305552902297626E-5</c:v>
                </c:pt>
                <c:pt idx="1934">
                  <c:v>5.5664789399441167E-5</c:v>
                </c:pt>
                <c:pt idx="1935">
                  <c:v>5.5031240334019554E-5</c:v>
                </c:pt>
                <c:pt idx="1936">
                  <c:v>5.4404825464117432E-5</c:v>
                </c:pt>
                <c:pt idx="1937">
                  <c:v>5.3785465427774067E-5</c:v>
                </c:pt>
                <c:pt idx="1938">
                  <c:v>5.3173081733491103E-5</c:v>
                </c:pt>
                <c:pt idx="1939">
                  <c:v>5.2567596750844066E-5</c:v>
                </c:pt>
                <c:pt idx="1940">
                  <c:v>5.1968933701189107E-5</c:v>
                </c:pt>
                <c:pt idx="1941">
                  <c:v>5.1377016648471426E-5</c:v>
                </c:pt>
                <c:pt idx="1942">
                  <c:v>5.0791770490128535E-5</c:v>
                </c:pt>
                <c:pt idx="1943">
                  <c:v>5.0213120948092526E-5</c:v>
                </c:pt>
                <c:pt idx="1944">
                  <c:v>4.9640994559884277E-5</c:v>
                </c:pt>
                <c:pt idx="1945">
                  <c:v>4.9075318669804242E-5</c:v>
                </c:pt>
                <c:pt idx="1946">
                  <c:v>4.8516021420216527E-5</c:v>
                </c:pt>
                <c:pt idx="1947">
                  <c:v>4.7963031742924181E-5</c:v>
                </c:pt>
                <c:pt idx="1948">
                  <c:v>4.7416279350636429E-5</c:v>
                </c:pt>
                <c:pt idx="1949">
                  <c:v>4.6875694728526654E-5</c:v>
                </c:pt>
                <c:pt idx="1950">
                  <c:v>4.6341209125879092E-5</c:v>
                </c:pt>
                <c:pt idx="1951">
                  <c:v>4.5812754547825942E-5</c:v>
                </c:pt>
                <c:pt idx="1952">
                  <c:v>4.5290263747169146E-5</c:v>
                </c:pt>
                <c:pt idx="1953">
                  <c:v>4.4773670216291746E-5</c:v>
                </c:pt>
                <c:pt idx="1954">
                  <c:v>4.4262908179153365E-5</c:v>
                </c:pt>
                <c:pt idx="1955">
                  <c:v>4.3757912583372119E-5</c:v>
                </c:pt>
                <c:pt idx="1956">
                  <c:v>4.3258619092389019E-5</c:v>
                </c:pt>
                <c:pt idx="1957">
                  <c:v>4.2764964077716468E-5</c:v>
                </c:pt>
                <c:pt idx="1958">
                  <c:v>4.2276884611269036E-5</c:v>
                </c:pt>
                <c:pt idx="1959">
                  <c:v>4.1794318457776188E-5</c:v>
                </c:pt>
                <c:pt idx="1960">
                  <c:v>4.1317204067274625E-5</c:v>
                </c:pt>
                <c:pt idx="1961">
                  <c:v>4.084548056768085E-5</c:v>
                </c:pt>
                <c:pt idx="1962">
                  <c:v>4.0379087757443261E-5</c:v>
                </c:pt>
                <c:pt idx="1963">
                  <c:v>3.991796609827239E-5</c:v>
                </c:pt>
                <c:pt idx="1964">
                  <c:v>3.9462056707946962E-5</c:v>
                </c:pt>
                <c:pt idx="1965">
                  <c:v>3.9011301353198705E-5</c:v>
                </c:pt>
                <c:pt idx="1966">
                  <c:v>3.8565642442671199E-5</c:v>
                </c:pt>
                <c:pt idx="1967">
                  <c:v>3.8125023019954939E-5</c:v>
                </c:pt>
                <c:pt idx="1968">
                  <c:v>3.7689386756695556E-5</c:v>
                </c:pt>
                <c:pt idx="1969">
                  <c:v>3.7258677945775976E-5</c:v>
                </c:pt>
                <c:pt idx="1970">
                  <c:v>3.6832841494571292E-5</c:v>
                </c:pt>
                <c:pt idx="1971">
                  <c:v>3.6411822918275326E-5</c:v>
                </c:pt>
                <c:pt idx="1972">
                  <c:v>3.5995568333298246E-5</c:v>
                </c:pt>
                <c:pt idx="1973">
                  <c:v>3.5584024450734796E-5</c:v>
                </c:pt>
                <c:pt idx="1974">
                  <c:v>3.517713856990212E-5</c:v>
                </c:pt>
                <c:pt idx="1975">
                  <c:v>3.4774858571946817E-5</c:v>
                </c:pt>
                <c:pt idx="1976">
                  <c:v>3.4377132913519363E-5</c:v>
                </c:pt>
                <c:pt idx="1977">
                  <c:v>3.3983910620516976E-5</c:v>
                </c:pt>
                <c:pt idx="1978">
                  <c:v>3.3595141281892692E-5</c:v>
                </c:pt>
                <c:pt idx="1979">
                  <c:v>3.3210775043531262E-5</c:v>
                </c:pt>
                <c:pt idx="1980">
                  <c:v>3.2830762602189333E-5</c:v>
                </c:pt>
                <c:pt idx="1981">
                  <c:v>3.2455055199501091E-5</c:v>
                </c:pt>
                <c:pt idx="1982">
                  <c:v>3.2083604616048326E-5</c:v>
                </c:pt>
                <c:pt idx="1983">
                  <c:v>3.1716363165493106E-5</c:v>
                </c:pt>
                <c:pt idx="1984">
                  <c:v>3.1353283688773478E-5</c:v>
                </c:pt>
                <c:pt idx="1985">
                  <c:v>3.0994319548361149E-5</c:v>
                </c:pt>
                <c:pt idx="1986">
                  <c:v>3.0639424622580975E-5</c:v>
                </c:pt>
                <c:pt idx="1987">
                  <c:v>3.0288553299990865E-5</c:v>
                </c:pt>
                <c:pt idx="1988">
                  <c:v>2.994166047382162E-5</c:v>
                </c:pt>
                <c:pt idx="1989">
                  <c:v>2.9598701536476928E-5</c:v>
                </c:pt>
                <c:pt idx="1990">
                  <c:v>2.9259632374091367E-5</c:v>
                </c:pt>
                <c:pt idx="1991">
                  <c:v>2.8924409361148054E-5</c:v>
                </c:pt>
                <c:pt idx="1992">
                  <c:v>2.8592989355152145E-5</c:v>
                </c:pt>
                <c:pt idx="1993">
                  <c:v>2.8265329691362852E-5</c:v>
                </c:pt>
                <c:pt idx="1994">
                  <c:v>2.7941388177581095E-5</c:v>
                </c:pt>
                <c:pt idx="1995">
                  <c:v>2.7621123088993898E-5</c:v>
                </c:pt>
                <c:pt idx="1996">
                  <c:v>2.7304493163072657E-5</c:v>
                </c:pt>
                <c:pt idx="1997">
                  <c:v>2.699145759452756E-5</c:v>
                </c:pt>
                <c:pt idx="1998">
                  <c:v>2.6681976030314988E-5</c:v>
                </c:pt>
                <c:pt idx="1999">
                  <c:v>2.6376008564699679E-5</c:v>
                </c:pt>
                <c:pt idx="2000">
                  <c:v>2.6073515734368466E-5</c:v>
                </c:pt>
                <c:pt idx="2001">
                  <c:v>2.5774458513597557E-5</c:v>
                </c:pt>
                <c:pt idx="2002">
                  <c:v>2.547879830947118E-5</c:v>
                </c:pt>
                <c:pt idx="2003">
                  <c:v>2.5186496957151875E-5</c:v>
                </c:pt>
                <c:pt idx="2004">
                  <c:v>2.4897516715201221E-5</c:v>
                </c:pt>
                <c:pt idx="2005">
                  <c:v>2.4611820260950948E-5</c:v>
                </c:pt>
                <c:pt idx="2006">
                  <c:v>2.4329370685924088E-5</c:v>
                </c:pt>
                <c:pt idx="2007">
                  <c:v>2.4050131491305093E-5</c:v>
                </c:pt>
                <c:pt idx="2008">
                  <c:v>2.3774066583458524E-5</c:v>
                </c:pt>
                <c:pt idx="2009">
                  <c:v>2.3501140269495998E-5</c:v>
                </c:pt>
                <c:pt idx="2010">
                  <c:v>2.3231317252891057E-5</c:v>
                </c:pt>
                <c:pt idx="2011">
                  <c:v>2.2964562629141009E-5</c:v>
                </c:pt>
                <c:pt idx="2012">
                  <c:v>2.2700841881475289E-5</c:v>
                </c:pt>
                <c:pt idx="2013">
                  <c:v>2.2440120876610349E-5</c:v>
                </c:pt>
                <c:pt idx="2014">
                  <c:v>2.21823658605499E-5</c:v>
                </c:pt>
                <c:pt idx="2015">
                  <c:v>2.1927543454430941E-5</c:v>
                </c:pt>
                <c:pt idx="2016">
                  <c:v>2.1675620650413416E-5</c:v>
                </c:pt>
                <c:pt idx="2017">
                  <c:v>2.1426564807615548E-5</c:v>
                </c:pt>
                <c:pt idx="2018">
                  <c:v>2.1180343648091812E-5</c:v>
                </c:pt>
                <c:pt idx="2019">
                  <c:v>2.0936925252854948E-5</c:v>
                </c:pt>
                <c:pt idx="2020">
                  <c:v>2.0696278057940476E-5</c:v>
                </c:pt>
                <c:pt idx="2021">
                  <c:v>2.0458370850513844E-5</c:v>
                </c:pt>
                <c:pt idx="2022">
                  <c:v>2.022317276501925E-5</c:v>
                </c:pt>
                <c:pt idx="2023">
                  <c:v>1.9990653279370731E-5</c:v>
                </c:pt>
                <c:pt idx="2024">
                  <c:v>1.9760782211183237E-5</c:v>
                </c:pt>
                <c:pt idx="2025">
                  <c:v>1.953352971404533E-5</c:v>
                </c:pt>
                <c:pt idx="2026">
                  <c:v>1.9308866273831574E-5</c:v>
                </c:pt>
                <c:pt idx="2027">
                  <c:v>1.908676270505521E-5</c:v>
                </c:pt>
                <c:pt idx="2028">
                  <c:v>1.8867190147259474E-5</c:v>
                </c:pt>
                <c:pt idx="2029">
                  <c:v>1.8650120061448528E-5</c:v>
                </c:pt>
                <c:pt idx="2030">
                  <c:v>1.8435524226556752E-5</c:v>
                </c:pt>
                <c:pt idx="2031">
                  <c:v>1.8223374735956344E-5</c:v>
                </c:pt>
                <c:pt idx="2032">
                  <c:v>1.801364399400199E-5</c:v>
                </c:pt>
                <c:pt idx="2033">
                  <c:v>1.7806304712613803E-5</c:v>
                </c:pt>
                <c:pt idx="2034">
                  <c:v>1.7601329907896455E-5</c:v>
                </c:pt>
                <c:pt idx="2035">
                  <c:v>1.7398692896795616E-5</c:v>
                </c:pt>
                <c:pt idx="2036">
                  <c:v>1.7198367293789628E-5</c:v>
                </c:pt>
                <c:pt idx="2037">
                  <c:v>1.7000327007617795E-5</c:v>
                </c:pt>
                <c:pt idx="2038">
                  <c:v>1.6804546238043428E-5</c:v>
                </c:pt>
                <c:pt idx="2039">
                  <c:v>1.661099947265267E-5</c:v>
                </c:pt>
                <c:pt idx="2040">
                  <c:v>1.6419661483687185E-5</c:v>
                </c:pt>
                <c:pt idx="2041">
                  <c:v>1.6230507324911395E-5</c:v>
                </c:pt>
                <c:pt idx="2042">
                  <c:v>1.6043512328514176E-5</c:v>
                </c:pt>
                <c:pt idx="2043">
                  <c:v>1.5858652102043333E-5</c:v>
                </c:pt>
                <c:pt idx="2044">
                  <c:v>1.5675902525373618E-5</c:v>
                </c:pt>
                <c:pt idx="2045">
                  <c:v>1.5495239747707726E-5</c:v>
                </c:pt>
                <c:pt idx="2046">
                  <c:v>1.5316640184609578E-5</c:v>
                </c:pt>
                <c:pt idx="2047">
                  <c:v>1.5140080515070113E-5</c:v>
                </c:pt>
                <c:pt idx="2048">
                  <c:v>1.4965537678604202E-5</c:v>
                </c:pt>
                <c:pt idx="2049">
                  <c:v>1.4792988872379796E-5</c:v>
                </c:pt>
                <c:pt idx="2050">
                  <c:v>1.4622411548377847E-5</c:v>
                </c:pt>
                <c:pt idx="2051">
                  <c:v>1.4453783410583125E-5</c:v>
                </c:pt>
                <c:pt idx="2052">
                  <c:v>1.4287082412205375E-5</c:v>
                </c:pt>
                <c:pt idx="2053">
                  <c:v>1.4122286752930792E-5</c:v>
                </c:pt>
                <c:pt idx="2054">
                  <c:v>1.3959374876203381E-5</c:v>
                </c:pt>
                <c:pt idx="2055">
                  <c:v>1.3798325466535728E-5</c:v>
                </c:pt>
                <c:pt idx="2056">
                  <c:v>1.3639117446848849E-5</c:v>
                </c:pt>
                <c:pt idx="2057">
                  <c:v>1.3481729975841266E-5</c:v>
                </c:pt>
                <c:pt idx="2058">
                  <c:v>1.3326142445386311E-5</c:v>
                </c:pt>
                <c:pt idx="2059">
                  <c:v>1.3172334477958168E-5</c:v>
                </c:pt>
                <c:pt idx="2060">
                  <c:v>1.3020285924085273E-5</c:v>
                </c:pt>
                <c:pt idx="2061">
                  <c:v>1.286997685983192E-5</c:v>
                </c:pt>
                <c:pt idx="2062">
                  <c:v>1.2721387584307008E-5</c:v>
                </c:pt>
                <c:pt idx="2063">
                  <c:v>1.2574498617200104E-5</c:v>
                </c:pt>
                <c:pt idx="2064">
                  <c:v>1.2429290696343905E-5</c:v>
                </c:pt>
                <c:pt idx="2065">
                  <c:v>1.2285744775303602E-5</c:v>
                </c:pt>
                <c:pt idx="2066">
                  <c:v>1.2143842020992262E-5</c:v>
                </c:pt>
                <c:pt idx="2067">
                  <c:v>1.2003563811312409E-5</c:v>
                </c:pt>
                <c:pt idx="2068">
                  <c:v>1.1864891732822866E-5</c:v>
                </c:pt>
                <c:pt idx="2069">
                  <c:v>1.1727807578431451E-5</c:v>
                </c:pt>
                <c:pt idx="2070">
                  <c:v>1.1592293345112451E-5</c:v>
                </c:pt>
                <c:pt idx="2071">
                  <c:v>1.1458331231649267E-5</c:v>
                </c:pt>
                <c:pt idx="2072">
                  <c:v>1.1325903636401343E-5</c:v>
                </c:pt>
                <c:pt idx="2073">
                  <c:v>1.1194993155095662E-5</c:v>
                </c:pt>
                <c:pt idx="2074">
                  <c:v>1.106558257864224E-5</c:v>
                </c:pt>
                <c:pt idx="2075">
                  <c:v>1.0937654890973374E-5</c:v>
                </c:pt>
                <c:pt idx="2076">
                  <c:v>1.0811193266906561E-5</c:v>
                </c:pt>
                <c:pt idx="2077">
                  <c:v>1.068618107003061E-5</c:v>
                </c:pt>
                <c:pt idx="2078">
                  <c:v>1.0562601850614923E-5</c:v>
                </c:pt>
                <c:pt idx="2079">
                  <c:v>1.0440439343541553E-5</c:v>
                </c:pt>
                <c:pt idx="2080">
                  <c:v>1.0319677466259719E-5</c:v>
                </c:pt>
                <c:pt idx="2081">
                  <c:v>1.0200300316762797E-5</c:v>
                </c:pt>
                <c:pt idx="2082">
                  <c:v>1.0082292171587287E-5</c:v>
                </c:pt>
                <c:pt idx="2083">
                  <c:v>9.9656374838338451E-6</c:v>
                </c:pt>
                <c:pt idx="2084">
                  <c:v>9.8503208812094926E-6</c:v>
                </c:pt>
                <c:pt idx="2085">
                  <c:v>9.7363271640917025E-6</c:v>
                </c:pt>
                <c:pt idx="2086">
                  <c:v>9.6236413036132367E-6</c:v>
                </c:pt>
                <c:pt idx="2087">
                  <c:v>9.512248439768271E-6</c:v>
                </c:pt>
                <c:pt idx="2088">
                  <c:v>9.4021338795388814E-6</c:v>
                </c:pt>
                <c:pt idx="2089">
                  <c:v>9.2932830950421685E-6</c:v>
                </c:pt>
                <c:pt idx="2090">
                  <c:v>9.185681721697757E-6</c:v>
                </c:pt>
                <c:pt idx="2091">
                  <c:v>9.0793155564150662E-6</c:v>
                </c:pt>
                <c:pt idx="2092">
                  <c:v>8.9741705558006761E-6</c:v>
                </c:pt>
                <c:pt idx="2093">
                  <c:v>8.8702328343850575E-6</c:v>
                </c:pt>
                <c:pt idx="2094">
                  <c:v>8.7674886628689153E-6</c:v>
                </c:pt>
                <c:pt idx="2095">
                  <c:v>8.6659244663886263E-6</c:v>
                </c:pt>
                <c:pt idx="2096">
                  <c:v>8.5655268228006601E-6</c:v>
                </c:pt>
                <c:pt idx="2097">
                  <c:v>8.4662824609847453E-6</c:v>
                </c:pt>
                <c:pt idx="2098">
                  <c:v>8.3681782591657616E-6</c:v>
                </c:pt>
                <c:pt idx="2099">
                  <c:v>8.2712012432538685E-6</c:v>
                </c:pt>
                <c:pt idx="2100">
                  <c:v>8.1753385852028508E-6</c:v>
                </c:pt>
              </c:numCache>
            </c:numRef>
          </c:yVal>
          <c:smooth val="0"/>
          <c:extLst>
            <c:ext xmlns:c16="http://schemas.microsoft.com/office/drawing/2014/chart" uri="{C3380CC4-5D6E-409C-BE32-E72D297353CC}">
              <c16:uniqueId val="{00000005-D291-3B4B-AFF5-494FE48C3F66}"/>
            </c:ext>
          </c:extLst>
        </c:ser>
        <c:dLbls>
          <c:showLegendKey val="0"/>
          <c:showVal val="0"/>
          <c:showCatName val="0"/>
          <c:showSerName val="0"/>
          <c:showPercent val="0"/>
          <c:showBubbleSize val="0"/>
        </c:dLbls>
        <c:axId val="442130792"/>
        <c:axId val="442131184"/>
      </c:scatterChart>
      <c:valAx>
        <c:axId val="442130792"/>
        <c:scaling>
          <c:orientation val="minMax"/>
          <c:max val="1.35"/>
          <c:min val="0.65000000000000013"/>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131184"/>
        <c:crosses val="autoZero"/>
        <c:crossBetween val="midCat"/>
      </c:valAx>
      <c:valAx>
        <c:axId val="442131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130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969147</xdr:colOff>
      <xdr:row>0</xdr:row>
      <xdr:rowOff>52525</xdr:rowOff>
    </xdr:from>
    <xdr:to>
      <xdr:col>8</xdr:col>
      <xdr:colOff>577049</xdr:colOff>
      <xdr:row>18</xdr:row>
      <xdr:rowOff>59184</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762000</xdr:colOff>
      <xdr:row>27</xdr:row>
      <xdr:rowOff>118368</xdr:rowOff>
    </xdr:from>
    <xdr:to>
      <xdr:col>8</xdr:col>
      <xdr:colOff>1584201</xdr:colOff>
      <xdr:row>49</xdr:row>
      <xdr:rowOff>163722</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5474563" y="5112057"/>
          <a:ext cx="6666667" cy="41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8"/>
  <sheetViews>
    <sheetView tabSelected="1" workbookViewId="0"/>
  </sheetViews>
  <sheetFormatPr defaultColWidth="8.7109375" defaultRowHeight="15" x14ac:dyDescent="0.25"/>
  <cols>
    <col min="1" max="1" width="11" bestFit="1" customWidth="1"/>
    <col min="18" max="18" width="9.85546875" bestFit="1" customWidth="1"/>
  </cols>
  <sheetData>
    <row r="1" spans="1:18" s="197" customFormat="1" x14ac:dyDescent="0.25">
      <c r="A1" s="199" t="s">
        <v>430</v>
      </c>
    </row>
    <row r="3" spans="1:18" x14ac:dyDescent="0.25">
      <c r="A3" t="s">
        <v>400</v>
      </c>
      <c r="R3" s="204"/>
    </row>
    <row r="5" spans="1:18" x14ac:dyDescent="0.25">
      <c r="A5" t="s">
        <v>402</v>
      </c>
    </row>
    <row r="6" spans="1:18" x14ac:dyDescent="0.25">
      <c r="A6" t="s">
        <v>421</v>
      </c>
    </row>
    <row r="7" spans="1:18" x14ac:dyDescent="0.25">
      <c r="A7" t="s">
        <v>401</v>
      </c>
    </row>
    <row r="8" spans="1:18" x14ac:dyDescent="0.25">
      <c r="A8" t="s">
        <v>412</v>
      </c>
    </row>
    <row r="9" spans="1:18" x14ac:dyDescent="0.25">
      <c r="A9" t="s">
        <v>403</v>
      </c>
    </row>
    <row r="10" spans="1:18" x14ac:dyDescent="0.25">
      <c r="A10" t="s">
        <v>186</v>
      </c>
    </row>
    <row r="11" spans="1:18" x14ac:dyDescent="0.25">
      <c r="B11" t="s">
        <v>187</v>
      </c>
    </row>
    <row r="12" spans="1:18" x14ac:dyDescent="0.25">
      <c r="B12" t="s">
        <v>188</v>
      </c>
    </row>
    <row r="13" spans="1:18" x14ac:dyDescent="0.25">
      <c r="B13" t="s">
        <v>189</v>
      </c>
    </row>
    <row r="14" spans="1:18" x14ac:dyDescent="0.25">
      <c r="A14" t="s">
        <v>413</v>
      </c>
    </row>
    <row r="16" spans="1:18" x14ac:dyDescent="0.25">
      <c r="A16" t="s">
        <v>414</v>
      </c>
    </row>
    <row r="17" spans="1:1" x14ac:dyDescent="0.25">
      <c r="A17" t="s">
        <v>281</v>
      </c>
    </row>
    <row r="18" spans="1:1" x14ac:dyDescent="0.25">
      <c r="A18" t="s">
        <v>282</v>
      </c>
    </row>
    <row r="20" spans="1:1" x14ac:dyDescent="0.25">
      <c r="A20" t="s">
        <v>415</v>
      </c>
    </row>
    <row r="21" spans="1:1" x14ac:dyDescent="0.25">
      <c r="A21" t="s">
        <v>416</v>
      </c>
    </row>
    <row r="22" spans="1:1" x14ac:dyDescent="0.25">
      <c r="A22" t="s">
        <v>417</v>
      </c>
    </row>
    <row r="24" spans="1:1" x14ac:dyDescent="0.25">
      <c r="A24" t="s">
        <v>418</v>
      </c>
    </row>
    <row r="25" spans="1:1" x14ac:dyDescent="0.25">
      <c r="A25" t="s">
        <v>419</v>
      </c>
    </row>
    <row r="26" spans="1:1" x14ac:dyDescent="0.25">
      <c r="A26" t="s">
        <v>286</v>
      </c>
    </row>
    <row r="27" spans="1:1" x14ac:dyDescent="0.25">
      <c r="A27" t="s">
        <v>287</v>
      </c>
    </row>
    <row r="28" spans="1:1" x14ac:dyDescent="0.25">
      <c r="A28" t="s">
        <v>288</v>
      </c>
    </row>
    <row r="29" spans="1:1" x14ac:dyDescent="0.25">
      <c r="A29" t="s">
        <v>420</v>
      </c>
    </row>
    <row r="31" spans="1:1" x14ac:dyDescent="0.25">
      <c r="A31" t="s">
        <v>190</v>
      </c>
    </row>
    <row r="32" spans="1:1" x14ac:dyDescent="0.25">
      <c r="A32" t="s">
        <v>193</v>
      </c>
    </row>
    <row r="33" spans="1:1" x14ac:dyDescent="0.25">
      <c r="A33" t="s">
        <v>191</v>
      </c>
    </row>
    <row r="35" spans="1:1" x14ac:dyDescent="0.25">
      <c r="A35" t="s">
        <v>346</v>
      </c>
    </row>
    <row r="37" spans="1:1" x14ac:dyDescent="0.25">
      <c r="A37" t="s">
        <v>192</v>
      </c>
    </row>
    <row r="38" spans="1:1" x14ac:dyDescent="0.25">
      <c r="A38" s="5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52"/>
  <sheetViews>
    <sheetView workbookViewId="0"/>
  </sheetViews>
  <sheetFormatPr defaultColWidth="8.7109375" defaultRowHeight="15" x14ac:dyDescent="0.25"/>
  <cols>
    <col min="1" max="3" width="8.7109375" style="190"/>
    <col min="4" max="4" width="12" style="9" customWidth="1"/>
    <col min="5" max="5" width="15.28515625" style="9" customWidth="1"/>
    <col min="6" max="7" width="11.140625" style="9" customWidth="1"/>
    <col min="8" max="8" width="8.7109375" style="10"/>
    <col min="9" max="9" width="21.7109375" style="9" customWidth="1"/>
    <col min="10" max="11" width="18.140625" style="9" customWidth="1"/>
    <col min="12" max="12" width="8.7109375" style="10"/>
    <col min="13" max="13" width="18.140625" style="9" customWidth="1"/>
    <col min="14" max="14" width="8.7109375" style="10"/>
  </cols>
  <sheetData>
    <row r="1" spans="1:14" s="3" customFormat="1" x14ac:dyDescent="0.25">
      <c r="A1" s="200" t="s">
        <v>411</v>
      </c>
      <c r="B1" s="191"/>
      <c r="C1" s="198"/>
      <c r="D1" s="13"/>
      <c r="E1" s="13"/>
      <c r="F1" s="13"/>
      <c r="G1" s="14"/>
      <c r="H1" s="13"/>
      <c r="I1" s="13"/>
      <c r="J1" s="13"/>
      <c r="K1" s="14"/>
      <c r="M1" s="13"/>
    </row>
    <row r="3" spans="1:14" s="15" customFormat="1" ht="45" x14ac:dyDescent="0.25">
      <c r="A3" s="15" t="s">
        <v>65</v>
      </c>
      <c r="B3" s="15" t="s">
        <v>80</v>
      </c>
      <c r="C3" s="15" t="s">
        <v>83</v>
      </c>
      <c r="D3" s="16" t="s">
        <v>66</v>
      </c>
      <c r="E3" s="16" t="s">
        <v>67</v>
      </c>
      <c r="F3" s="16" t="s">
        <v>68</v>
      </c>
      <c r="G3" s="16" t="s">
        <v>69</v>
      </c>
      <c r="H3" s="17" t="s">
        <v>70</v>
      </c>
      <c r="I3" s="16" t="s">
        <v>71</v>
      </c>
      <c r="J3" s="16" t="s">
        <v>72</v>
      </c>
      <c r="K3" s="16" t="s">
        <v>73</v>
      </c>
      <c r="L3" s="17" t="s">
        <v>74</v>
      </c>
      <c r="M3" s="16" t="s">
        <v>162</v>
      </c>
      <c r="N3" s="17" t="s">
        <v>163</v>
      </c>
    </row>
    <row r="4" spans="1:14" x14ac:dyDescent="0.25">
      <c r="A4" s="190" t="s">
        <v>95</v>
      </c>
      <c r="B4" s="190" t="s">
        <v>95</v>
      </c>
      <c r="C4" s="190" t="s">
        <v>84</v>
      </c>
      <c r="D4" s="9">
        <f t="shared" ref="D4:G12" si="0">SUMIF($C$17:$C$52,$C4,D$17:D$52)</f>
        <v>2155662</v>
      </c>
      <c r="E4" s="9">
        <f t="shared" si="0"/>
        <v>18825255</v>
      </c>
      <c r="F4" s="9">
        <f t="shared" si="0"/>
        <v>83356</v>
      </c>
      <c r="G4" s="9">
        <f t="shared" si="0"/>
        <v>74118</v>
      </c>
      <c r="H4" s="10">
        <f t="shared" ref="H4:H12" si="1">F4/G4</f>
        <v>1.1246390890202109</v>
      </c>
      <c r="I4" s="9">
        <f t="shared" ref="I4:K12" si="2">SUMIF($C$17:$C$52,$C4,I$17:I$52)</f>
        <v>4897291757722</v>
      </c>
      <c r="J4" s="9">
        <f t="shared" si="2"/>
        <v>8654431077</v>
      </c>
      <c r="K4" s="9">
        <f t="shared" si="2"/>
        <v>8870184132</v>
      </c>
      <c r="L4" s="10">
        <f t="shared" ref="L4:L12" si="3">J4/K4</f>
        <v>0.97567659793874506</v>
      </c>
      <c r="M4" s="9">
        <f t="shared" ref="M4:M12" si="4">SUMIF($C$17:$C$52,$C4,M$17:M$52)</f>
        <v>9184869715</v>
      </c>
      <c r="N4" s="10">
        <f t="shared" ref="N4:N12" si="5">J4/M4</f>
        <v>0.9422486486516265</v>
      </c>
    </row>
    <row r="5" spans="1:14" x14ac:dyDescent="0.25">
      <c r="A5" s="190" t="s">
        <v>95</v>
      </c>
      <c r="B5" s="190" t="s">
        <v>95</v>
      </c>
      <c r="C5" s="190" t="s">
        <v>85</v>
      </c>
      <c r="D5" s="9">
        <f t="shared" si="0"/>
        <v>2559521</v>
      </c>
      <c r="E5" s="9">
        <f t="shared" si="0"/>
        <v>22795431</v>
      </c>
      <c r="F5" s="9">
        <f t="shared" si="0"/>
        <v>114786</v>
      </c>
      <c r="G5" s="9">
        <f t="shared" si="0"/>
        <v>102091</v>
      </c>
      <c r="H5" s="10">
        <f t="shared" si="1"/>
        <v>1.1243498447463538</v>
      </c>
      <c r="I5" s="9">
        <f t="shared" si="2"/>
        <v>6009029824830</v>
      </c>
      <c r="J5" s="9">
        <f t="shared" si="2"/>
        <v>12537569545</v>
      </c>
      <c r="K5" s="9">
        <f t="shared" si="2"/>
        <v>12923386697</v>
      </c>
      <c r="L5" s="10">
        <f t="shared" si="3"/>
        <v>0.97014581695604896</v>
      </c>
      <c r="M5" s="9">
        <f t="shared" si="4"/>
        <v>13299508775</v>
      </c>
      <c r="N5" s="10">
        <f t="shared" si="5"/>
        <v>0.94270922010049951</v>
      </c>
    </row>
    <row r="6" spans="1:14" x14ac:dyDescent="0.25">
      <c r="A6" s="190" t="s">
        <v>95</v>
      </c>
      <c r="B6" s="190" t="s">
        <v>95</v>
      </c>
      <c r="C6" s="190" t="s">
        <v>86</v>
      </c>
      <c r="D6" s="9">
        <f t="shared" si="0"/>
        <v>3281091</v>
      </c>
      <c r="E6" s="9">
        <f t="shared" si="0"/>
        <v>35701979</v>
      </c>
      <c r="F6" s="9">
        <f t="shared" si="0"/>
        <v>175130</v>
      </c>
      <c r="G6" s="9">
        <f t="shared" si="0"/>
        <v>151155</v>
      </c>
      <c r="H6" s="10">
        <f t="shared" si="1"/>
        <v>1.1586120207733783</v>
      </c>
      <c r="I6" s="9">
        <f t="shared" si="2"/>
        <v>10279448126509</v>
      </c>
      <c r="J6" s="9">
        <f t="shared" si="2"/>
        <v>21776604926</v>
      </c>
      <c r="K6" s="9">
        <f t="shared" si="2"/>
        <v>22570861479</v>
      </c>
      <c r="L6" s="10">
        <f t="shared" si="3"/>
        <v>0.96481053442559206</v>
      </c>
      <c r="M6" s="9">
        <f t="shared" si="4"/>
        <v>23088484065</v>
      </c>
      <c r="N6" s="10">
        <f t="shared" si="5"/>
        <v>0.94318036925652093</v>
      </c>
    </row>
    <row r="7" spans="1:14" x14ac:dyDescent="0.25">
      <c r="A7" s="190" t="s">
        <v>95</v>
      </c>
      <c r="B7" s="190" t="s">
        <v>95</v>
      </c>
      <c r="C7" s="190" t="s">
        <v>87</v>
      </c>
      <c r="D7" s="9">
        <f t="shared" si="0"/>
        <v>3487526</v>
      </c>
      <c r="E7" s="9">
        <f t="shared" si="0"/>
        <v>32808293</v>
      </c>
      <c r="F7" s="9">
        <f t="shared" si="0"/>
        <v>169992</v>
      </c>
      <c r="G7" s="9">
        <f t="shared" si="0"/>
        <v>151241</v>
      </c>
      <c r="H7" s="10">
        <f t="shared" si="1"/>
        <v>1.1239809310967264</v>
      </c>
      <c r="I7" s="9">
        <f t="shared" si="2"/>
        <v>10177850585648</v>
      </c>
      <c r="J7" s="9">
        <f t="shared" si="2"/>
        <v>23311621517</v>
      </c>
      <c r="K7" s="9">
        <f t="shared" si="2"/>
        <v>24574669192</v>
      </c>
      <c r="L7" s="10">
        <f t="shared" si="3"/>
        <v>0.94860367538899892</v>
      </c>
      <c r="M7" s="9">
        <f t="shared" si="4"/>
        <v>24993046546</v>
      </c>
      <c r="N7" s="10">
        <f t="shared" si="5"/>
        <v>0.93272428689694487</v>
      </c>
    </row>
    <row r="8" spans="1:14" x14ac:dyDescent="0.25">
      <c r="A8" s="190" t="s">
        <v>95</v>
      </c>
      <c r="B8" s="190" t="s">
        <v>95</v>
      </c>
      <c r="C8" s="190" t="s">
        <v>88</v>
      </c>
      <c r="D8" s="9">
        <f t="shared" si="0"/>
        <v>3751092</v>
      </c>
      <c r="E8" s="9">
        <f t="shared" si="0"/>
        <v>37028445</v>
      </c>
      <c r="F8" s="9">
        <f t="shared" si="0"/>
        <v>193296</v>
      </c>
      <c r="G8" s="9">
        <f t="shared" si="0"/>
        <v>169362</v>
      </c>
      <c r="H8" s="10">
        <f t="shared" si="1"/>
        <v>1.1413185956708116</v>
      </c>
      <c r="I8" s="9">
        <f t="shared" si="2"/>
        <v>11143405089586</v>
      </c>
      <c r="J8" s="9">
        <f t="shared" si="2"/>
        <v>25126289737</v>
      </c>
      <c r="K8" s="9">
        <f t="shared" si="2"/>
        <v>27443401467</v>
      </c>
      <c r="L8" s="10">
        <f t="shared" si="3"/>
        <v>0.91556761894890226</v>
      </c>
      <c r="M8" s="9">
        <f t="shared" si="4"/>
        <v>27751791166</v>
      </c>
      <c r="N8" s="10">
        <f t="shared" si="5"/>
        <v>0.9053934424161918</v>
      </c>
    </row>
    <row r="9" spans="1:14" x14ac:dyDescent="0.25">
      <c r="A9" s="190" t="s">
        <v>95</v>
      </c>
      <c r="B9" s="190" t="s">
        <v>95</v>
      </c>
      <c r="C9" s="190" t="s">
        <v>89</v>
      </c>
      <c r="D9" s="9">
        <f t="shared" si="0"/>
        <v>3963724</v>
      </c>
      <c r="E9" s="9">
        <f t="shared" si="0"/>
        <v>37549333</v>
      </c>
      <c r="F9" s="9">
        <f t="shared" si="0"/>
        <v>201931</v>
      </c>
      <c r="G9" s="9">
        <f t="shared" si="0"/>
        <v>180094</v>
      </c>
      <c r="H9" s="10">
        <f t="shared" si="1"/>
        <v>1.1212533454751408</v>
      </c>
      <c r="I9" s="9">
        <f t="shared" si="2"/>
        <v>11666856540429</v>
      </c>
      <c r="J9" s="9">
        <f t="shared" si="2"/>
        <v>27554782239</v>
      </c>
      <c r="K9" s="9">
        <f t="shared" si="2"/>
        <v>30605669515</v>
      </c>
      <c r="L9" s="10">
        <f t="shared" si="3"/>
        <v>0.90031627066662456</v>
      </c>
      <c r="M9" s="9">
        <f t="shared" si="4"/>
        <v>30775767280</v>
      </c>
      <c r="N9" s="10">
        <f t="shared" si="5"/>
        <v>0.89534021973537614</v>
      </c>
    </row>
    <row r="10" spans="1:14" x14ac:dyDescent="0.25">
      <c r="A10" s="190" t="s">
        <v>95</v>
      </c>
      <c r="B10" s="190" t="s">
        <v>95</v>
      </c>
      <c r="C10" s="190" t="s">
        <v>90</v>
      </c>
      <c r="D10" s="9">
        <f t="shared" si="0"/>
        <v>4083726</v>
      </c>
      <c r="E10" s="9">
        <f t="shared" si="0"/>
        <v>38662325</v>
      </c>
      <c r="F10" s="9">
        <f t="shared" si="0"/>
        <v>211789</v>
      </c>
      <c r="G10" s="9">
        <f t="shared" si="0"/>
        <v>189056</v>
      </c>
      <c r="H10" s="10">
        <f t="shared" si="1"/>
        <v>1.1202447951929586</v>
      </c>
      <c r="I10" s="9">
        <f t="shared" si="2"/>
        <v>12287678555884</v>
      </c>
      <c r="J10" s="9">
        <f t="shared" si="2"/>
        <v>30065668580</v>
      </c>
      <c r="K10" s="9">
        <f t="shared" si="2"/>
        <v>33271330278</v>
      </c>
      <c r="L10" s="10">
        <f t="shared" si="3"/>
        <v>0.90365093096023041</v>
      </c>
      <c r="M10" s="9">
        <f t="shared" si="4"/>
        <v>33271303305</v>
      </c>
      <c r="N10" s="10">
        <f t="shared" si="5"/>
        <v>0.90365166354880189</v>
      </c>
    </row>
    <row r="11" spans="1:14" x14ac:dyDescent="0.25">
      <c r="A11" s="190" t="s">
        <v>95</v>
      </c>
      <c r="B11" s="190" t="s">
        <v>95</v>
      </c>
      <c r="C11" s="190" t="s">
        <v>164</v>
      </c>
      <c r="D11" s="9">
        <f t="shared" si="0"/>
        <v>4192225</v>
      </c>
      <c r="E11" s="9">
        <f t="shared" si="0"/>
        <v>39074200</v>
      </c>
      <c r="F11" s="9">
        <f t="shared" si="0"/>
        <v>217415</v>
      </c>
      <c r="G11" s="9">
        <f t="shared" si="0"/>
        <v>197914</v>
      </c>
      <c r="H11" s="10">
        <f t="shared" si="1"/>
        <v>1.0985326960194832</v>
      </c>
      <c r="I11" s="9">
        <f t="shared" si="2"/>
        <v>12772084243310</v>
      </c>
      <c r="J11" s="9">
        <f t="shared" si="2"/>
        <v>31857729646</v>
      </c>
      <c r="K11" s="9">
        <f t="shared" si="2"/>
        <v>36110087229</v>
      </c>
      <c r="L11" s="10">
        <f t="shared" si="3"/>
        <v>0.88223906644055594</v>
      </c>
      <c r="M11" s="9">
        <f t="shared" si="4"/>
        <v>35855070263</v>
      </c>
      <c r="N11" s="10">
        <f t="shared" si="5"/>
        <v>0.88851393714531401</v>
      </c>
    </row>
    <row r="12" spans="1:14" x14ac:dyDescent="0.25">
      <c r="A12" s="190" t="s">
        <v>95</v>
      </c>
      <c r="B12" s="190" t="s">
        <v>95</v>
      </c>
      <c r="C12" s="190" t="s">
        <v>395</v>
      </c>
      <c r="D12" s="9">
        <f t="shared" si="0"/>
        <v>4321966</v>
      </c>
      <c r="E12" s="9">
        <f t="shared" si="0"/>
        <v>38766271</v>
      </c>
      <c r="F12" s="9">
        <f t="shared" si="0"/>
        <v>222726</v>
      </c>
      <c r="G12" s="9">
        <f t="shared" si="0"/>
        <v>202064</v>
      </c>
      <c r="H12" s="10">
        <f t="shared" si="1"/>
        <v>1.1022547311742814</v>
      </c>
      <c r="I12" s="9">
        <f t="shared" si="2"/>
        <v>13034303232263</v>
      </c>
      <c r="J12" s="9">
        <f t="shared" si="2"/>
        <v>33386163826</v>
      </c>
      <c r="K12" s="9">
        <f t="shared" si="2"/>
        <v>38370350209</v>
      </c>
      <c r="L12" s="10">
        <f t="shared" si="3"/>
        <v>0.87010318238297113</v>
      </c>
      <c r="M12" s="9">
        <f t="shared" si="4"/>
        <v>37954968411</v>
      </c>
      <c r="N12" s="10">
        <f t="shared" si="5"/>
        <v>0.87962565175852225</v>
      </c>
    </row>
    <row r="14" spans="1:14" s="3" customFormat="1" x14ac:dyDescent="0.25">
      <c r="A14" s="191" t="s">
        <v>95</v>
      </c>
      <c r="B14" s="191" t="s">
        <v>95</v>
      </c>
      <c r="C14" s="191" t="s">
        <v>95</v>
      </c>
      <c r="D14" s="13">
        <f>SUM(D4:D12)</f>
        <v>31796533</v>
      </c>
      <c r="E14" s="13">
        <f t="shared" ref="E14:G14" si="6">SUM(E4:E12)</f>
        <v>301211532</v>
      </c>
      <c r="F14" s="13">
        <f t="shared" si="6"/>
        <v>1590421</v>
      </c>
      <c r="G14" s="13">
        <f t="shared" si="6"/>
        <v>1417095</v>
      </c>
      <c r="H14" s="14">
        <f>F14/G14</f>
        <v>1.1223107836806989</v>
      </c>
      <c r="I14" s="13">
        <f t="shared" ref="I14:K14" si="7">SUM(I4:I12)</f>
        <v>92267947956181</v>
      </c>
      <c r="J14" s="13">
        <f t="shared" si="7"/>
        <v>214270861093</v>
      </c>
      <c r="K14" s="13">
        <f t="shared" si="7"/>
        <v>234739940198</v>
      </c>
      <c r="L14" s="14">
        <f>J14/K14</f>
        <v>0.91280103808608537</v>
      </c>
      <c r="M14" s="13">
        <f t="shared" ref="M14" si="8">SUM(M4:M12)</f>
        <v>236174809526</v>
      </c>
      <c r="N14" s="14">
        <f>J14/M14</f>
        <v>0.90725535683944891</v>
      </c>
    </row>
    <row r="15" spans="1:14" x14ac:dyDescent="0.25">
      <c r="C15" s="189"/>
      <c r="G15" s="10"/>
      <c r="H15" s="9"/>
      <c r="K15" s="10"/>
      <c r="L15"/>
      <c r="N15"/>
    </row>
    <row r="16" spans="1:14" s="15" customFormat="1" ht="45" x14ac:dyDescent="0.25">
      <c r="A16" s="15" t="s">
        <v>65</v>
      </c>
      <c r="B16" s="15" t="s">
        <v>80</v>
      </c>
      <c r="C16" s="15" t="s">
        <v>83</v>
      </c>
      <c r="D16" s="16" t="s">
        <v>66</v>
      </c>
      <c r="E16" s="16" t="s">
        <v>67</v>
      </c>
      <c r="F16" s="16" t="s">
        <v>68</v>
      </c>
      <c r="G16" s="16" t="s">
        <v>69</v>
      </c>
      <c r="H16" s="17" t="s">
        <v>70</v>
      </c>
      <c r="I16" s="16" t="s">
        <v>71</v>
      </c>
      <c r="J16" s="16" t="s">
        <v>72</v>
      </c>
      <c r="K16" s="16" t="s">
        <v>73</v>
      </c>
      <c r="L16" s="17" t="s">
        <v>74</v>
      </c>
      <c r="M16" s="16" t="s">
        <v>162</v>
      </c>
      <c r="N16" s="17" t="s">
        <v>163</v>
      </c>
    </row>
    <row r="17" spans="1:14" x14ac:dyDescent="0.25">
      <c r="A17" t="s">
        <v>77</v>
      </c>
      <c r="B17" t="s">
        <v>82</v>
      </c>
      <c r="C17">
        <v>2009</v>
      </c>
      <c r="D17">
        <v>760780</v>
      </c>
      <c r="E17">
        <v>7453574</v>
      </c>
      <c r="F17">
        <v>24157</v>
      </c>
      <c r="G17">
        <v>22190</v>
      </c>
      <c r="H17" s="10">
        <v>1.0886675729892501</v>
      </c>
      <c r="I17">
        <v>1508064571357</v>
      </c>
      <c r="J17">
        <v>2085879200</v>
      </c>
      <c r="K17">
        <v>2115273843</v>
      </c>
      <c r="L17" s="10">
        <v>0.98610362302850596</v>
      </c>
      <c r="M17">
        <v>2174146180</v>
      </c>
      <c r="N17" s="10">
        <v>0.95940154293637903</v>
      </c>
    </row>
    <row r="18" spans="1:14" x14ac:dyDescent="0.25">
      <c r="A18" t="s">
        <v>77</v>
      </c>
      <c r="B18" t="s">
        <v>82</v>
      </c>
      <c r="C18">
        <v>2010</v>
      </c>
      <c r="D18">
        <v>917625</v>
      </c>
      <c r="E18">
        <v>9046684</v>
      </c>
      <c r="F18">
        <v>33796</v>
      </c>
      <c r="G18">
        <v>31217</v>
      </c>
      <c r="H18" s="10">
        <v>1.0826208594125699</v>
      </c>
      <c r="I18">
        <v>1867278637686</v>
      </c>
      <c r="J18">
        <v>3302522399</v>
      </c>
      <c r="K18">
        <v>3324575827</v>
      </c>
      <c r="L18" s="10">
        <v>0.99336654392355495</v>
      </c>
      <c r="M18">
        <v>3400565455</v>
      </c>
      <c r="N18" s="10">
        <v>0.97116860189410004</v>
      </c>
    </row>
    <row r="19" spans="1:14" x14ac:dyDescent="0.25">
      <c r="A19" t="s">
        <v>77</v>
      </c>
      <c r="B19" t="s">
        <v>82</v>
      </c>
      <c r="C19">
        <v>2011</v>
      </c>
      <c r="D19">
        <v>1199366</v>
      </c>
      <c r="E19">
        <v>14612579</v>
      </c>
      <c r="F19">
        <v>54753</v>
      </c>
      <c r="G19">
        <v>48027</v>
      </c>
      <c r="H19" s="10">
        <v>1.1400541822074099</v>
      </c>
      <c r="I19">
        <v>3288516444086</v>
      </c>
      <c r="J19">
        <v>6286584560</v>
      </c>
      <c r="K19">
        <v>6357540202</v>
      </c>
      <c r="L19" s="10">
        <v>0.98883913590151296</v>
      </c>
      <c r="M19">
        <v>6471931277</v>
      </c>
      <c r="N19" s="10">
        <v>0.971361451620952</v>
      </c>
    </row>
    <row r="20" spans="1:14" x14ac:dyDescent="0.25">
      <c r="A20" t="s">
        <v>77</v>
      </c>
      <c r="B20" t="s">
        <v>82</v>
      </c>
      <c r="C20">
        <v>2012</v>
      </c>
      <c r="D20">
        <v>1284569</v>
      </c>
      <c r="E20">
        <v>13383617</v>
      </c>
      <c r="F20">
        <v>52234</v>
      </c>
      <c r="G20">
        <v>47923</v>
      </c>
      <c r="H20" s="10">
        <v>1.0899539764605599</v>
      </c>
      <c r="I20">
        <v>3236041265670</v>
      </c>
      <c r="J20">
        <v>6564133077</v>
      </c>
      <c r="K20">
        <v>7010226134</v>
      </c>
      <c r="L20" s="10">
        <v>0.93636538278300496</v>
      </c>
      <c r="M20">
        <v>7103899840</v>
      </c>
      <c r="N20" s="10">
        <v>0.92401824694691304</v>
      </c>
    </row>
    <row r="21" spans="1:14" x14ac:dyDescent="0.25">
      <c r="A21" t="s">
        <v>77</v>
      </c>
      <c r="B21" t="s">
        <v>82</v>
      </c>
      <c r="C21">
        <v>2013</v>
      </c>
      <c r="D21">
        <v>1381186</v>
      </c>
      <c r="E21">
        <v>15357906</v>
      </c>
      <c r="F21">
        <v>62113</v>
      </c>
      <c r="G21">
        <v>55353</v>
      </c>
      <c r="H21" s="10">
        <v>1.1221250705911501</v>
      </c>
      <c r="I21">
        <v>3644653517840</v>
      </c>
      <c r="J21">
        <v>7341846516</v>
      </c>
      <c r="K21">
        <v>8056863006</v>
      </c>
      <c r="L21" s="10">
        <v>0.91125373622001904</v>
      </c>
      <c r="M21">
        <v>8127832136</v>
      </c>
      <c r="N21" s="10">
        <v>0.90329701615075597</v>
      </c>
    </row>
    <row r="22" spans="1:14" x14ac:dyDescent="0.25">
      <c r="A22" t="s">
        <v>77</v>
      </c>
      <c r="B22" t="s">
        <v>82</v>
      </c>
      <c r="C22">
        <v>2014</v>
      </c>
      <c r="D22">
        <v>1471512</v>
      </c>
      <c r="E22">
        <v>15686140</v>
      </c>
      <c r="F22">
        <v>65663</v>
      </c>
      <c r="G22">
        <v>59606</v>
      </c>
      <c r="H22" s="10">
        <v>1.10161116728023</v>
      </c>
      <c r="I22">
        <v>3852978304028</v>
      </c>
      <c r="J22">
        <v>7875314183</v>
      </c>
      <c r="K22">
        <v>9131069033</v>
      </c>
      <c r="L22" s="10">
        <v>0.86247449825065603</v>
      </c>
      <c r="M22">
        <v>9170857178</v>
      </c>
      <c r="N22" s="10">
        <v>0.85873261681581803</v>
      </c>
    </row>
    <row r="23" spans="1:14" x14ac:dyDescent="0.25">
      <c r="A23" t="s">
        <v>77</v>
      </c>
      <c r="B23" t="s">
        <v>82</v>
      </c>
      <c r="C23">
        <v>2015</v>
      </c>
      <c r="D23">
        <v>1517357</v>
      </c>
      <c r="E23">
        <v>16276240</v>
      </c>
      <c r="F23">
        <v>69452</v>
      </c>
      <c r="G23">
        <v>63293</v>
      </c>
      <c r="H23" s="10">
        <v>1.09730533625841</v>
      </c>
      <c r="I23">
        <v>4103906792555</v>
      </c>
      <c r="J23">
        <v>8810024127</v>
      </c>
      <c r="K23">
        <v>10028755858</v>
      </c>
      <c r="L23" s="10">
        <v>0.87847627880789203</v>
      </c>
      <c r="M23">
        <v>10028752948</v>
      </c>
      <c r="N23" s="10">
        <v>0.87847653369711298</v>
      </c>
    </row>
    <row r="24" spans="1:14" x14ac:dyDescent="0.25">
      <c r="A24" t="s">
        <v>77</v>
      </c>
      <c r="B24" t="s">
        <v>82</v>
      </c>
      <c r="C24">
        <v>2016</v>
      </c>
      <c r="D24">
        <v>1568697</v>
      </c>
      <c r="E24">
        <v>16568676</v>
      </c>
      <c r="F24">
        <v>71871</v>
      </c>
      <c r="G24">
        <v>66766</v>
      </c>
      <c r="H24" s="10">
        <v>1.0763715948235399</v>
      </c>
      <c r="I24">
        <v>4314754748942</v>
      </c>
      <c r="J24">
        <v>9586928732</v>
      </c>
      <c r="K24">
        <v>10921962158</v>
      </c>
      <c r="L24" s="10">
        <v>0.877468456741617</v>
      </c>
      <c r="M24">
        <v>10866088335</v>
      </c>
      <c r="N24" s="10">
        <v>0.88123696398875895</v>
      </c>
    </row>
    <row r="25" spans="1:14" x14ac:dyDescent="0.25">
      <c r="A25" t="s">
        <v>77</v>
      </c>
      <c r="B25" t="s">
        <v>82</v>
      </c>
      <c r="C25">
        <v>2017</v>
      </c>
      <c r="D25">
        <v>1627433</v>
      </c>
      <c r="E25">
        <v>16563742</v>
      </c>
      <c r="F25">
        <v>74650</v>
      </c>
      <c r="G25">
        <v>69042</v>
      </c>
      <c r="H25" s="10">
        <v>1.09510203828843</v>
      </c>
      <c r="I25">
        <v>4453675961879</v>
      </c>
      <c r="J25">
        <v>9947814919</v>
      </c>
      <c r="K25">
        <v>11772032643</v>
      </c>
      <c r="L25" s="10">
        <v>0.95109882395210998</v>
      </c>
      <c r="M25">
        <v>11672381340</v>
      </c>
      <c r="N25" s="10">
        <v>0.92507990479082702</v>
      </c>
    </row>
    <row r="26" spans="1:14" x14ac:dyDescent="0.25">
      <c r="A26" t="s">
        <v>77</v>
      </c>
      <c r="B26" t="s">
        <v>59</v>
      </c>
      <c r="C26">
        <v>2009</v>
      </c>
      <c r="D26">
        <v>908594</v>
      </c>
      <c r="E26">
        <v>9397890</v>
      </c>
      <c r="F26">
        <v>37003</v>
      </c>
      <c r="G26">
        <v>32838</v>
      </c>
      <c r="H26" s="10">
        <v>1.1292701962870499</v>
      </c>
      <c r="I26">
        <v>3145902424226</v>
      </c>
      <c r="J26">
        <v>5376011196</v>
      </c>
      <c r="K26">
        <v>5554075470</v>
      </c>
      <c r="L26" s="10">
        <v>1.0272337886646301</v>
      </c>
      <c r="M26">
        <v>5767381593</v>
      </c>
      <c r="N26" s="10">
        <v>1.00373750994211</v>
      </c>
    </row>
    <row r="27" spans="1:14" x14ac:dyDescent="0.25">
      <c r="A27" t="s">
        <v>77</v>
      </c>
      <c r="B27" t="s">
        <v>59</v>
      </c>
      <c r="C27">
        <v>2010</v>
      </c>
      <c r="D27">
        <v>1075255</v>
      </c>
      <c r="E27">
        <v>11347333</v>
      </c>
      <c r="F27">
        <v>51840</v>
      </c>
      <c r="G27">
        <v>46039</v>
      </c>
      <c r="H27" s="10">
        <v>1.1115976003427801</v>
      </c>
      <c r="I27">
        <v>3850465658946</v>
      </c>
      <c r="J27">
        <v>7602975326</v>
      </c>
      <c r="K27">
        <v>7984733859</v>
      </c>
      <c r="L27" s="10">
        <v>1.01205925465251</v>
      </c>
      <c r="M27">
        <v>8237452564</v>
      </c>
      <c r="N27" s="10">
        <v>0.99354222034461503</v>
      </c>
    </row>
    <row r="28" spans="1:14" x14ac:dyDescent="0.25">
      <c r="A28" t="s">
        <v>77</v>
      </c>
      <c r="B28" t="s">
        <v>59</v>
      </c>
      <c r="C28">
        <v>2011</v>
      </c>
      <c r="D28">
        <v>1370968</v>
      </c>
      <c r="E28">
        <v>17844380</v>
      </c>
      <c r="F28">
        <v>81147</v>
      </c>
      <c r="G28">
        <v>69691</v>
      </c>
      <c r="H28" s="10">
        <v>1.1218224905660601</v>
      </c>
      <c r="I28">
        <v>6577537618977</v>
      </c>
      <c r="J28">
        <v>13122169533</v>
      </c>
      <c r="K28">
        <v>13893774571</v>
      </c>
      <c r="L28" s="10">
        <v>0.97840385467999602</v>
      </c>
      <c r="M28">
        <v>14242834384</v>
      </c>
      <c r="N28" s="10">
        <v>0.96497463912839498</v>
      </c>
    </row>
    <row r="29" spans="1:14" x14ac:dyDescent="0.25">
      <c r="A29" t="s">
        <v>77</v>
      </c>
      <c r="B29" t="s">
        <v>59</v>
      </c>
      <c r="C29">
        <v>2012</v>
      </c>
      <c r="D29">
        <v>1474762</v>
      </c>
      <c r="E29">
        <v>16592675</v>
      </c>
      <c r="F29">
        <v>79619</v>
      </c>
      <c r="G29">
        <v>70766</v>
      </c>
      <c r="H29" s="10">
        <v>1.14911694296434</v>
      </c>
      <c r="I29">
        <v>6549756558059</v>
      </c>
      <c r="J29">
        <v>14280982856</v>
      </c>
      <c r="K29">
        <v>15087950970</v>
      </c>
      <c r="L29" s="10">
        <v>1.0215686490263201</v>
      </c>
      <c r="M29">
        <v>15369611769</v>
      </c>
      <c r="N29" s="10">
        <v>1.01222922943108</v>
      </c>
    </row>
    <row r="30" spans="1:14" x14ac:dyDescent="0.25">
      <c r="A30" t="s">
        <v>77</v>
      </c>
      <c r="B30" t="s">
        <v>59</v>
      </c>
      <c r="C30">
        <v>2013</v>
      </c>
      <c r="D30">
        <v>1575492</v>
      </c>
      <c r="E30">
        <v>18337949</v>
      </c>
      <c r="F30">
        <v>89262</v>
      </c>
      <c r="G30">
        <v>78865</v>
      </c>
      <c r="H30" s="10">
        <v>1.13263720338086</v>
      </c>
      <c r="I30">
        <v>7063300612113</v>
      </c>
      <c r="J30">
        <v>15127027559</v>
      </c>
      <c r="K30">
        <v>16828597859</v>
      </c>
      <c r="L30" s="10">
        <v>1.03346906619959</v>
      </c>
      <c r="M30">
        <v>17036432737</v>
      </c>
      <c r="N30" s="10">
        <v>1.0287436288146401</v>
      </c>
    </row>
    <row r="31" spans="1:14" x14ac:dyDescent="0.25">
      <c r="A31" t="s">
        <v>77</v>
      </c>
      <c r="B31" t="s">
        <v>59</v>
      </c>
      <c r="C31">
        <v>2014</v>
      </c>
      <c r="D31">
        <v>1669151</v>
      </c>
      <c r="E31">
        <v>18620219</v>
      </c>
      <c r="F31">
        <v>93738</v>
      </c>
      <c r="G31">
        <v>84507</v>
      </c>
      <c r="H31" s="10">
        <v>1.1364387089282499</v>
      </c>
      <c r="I31">
        <v>7380279795233</v>
      </c>
      <c r="J31">
        <v>16856664068</v>
      </c>
      <c r="K31">
        <v>18806986896</v>
      </c>
      <c r="L31" s="10">
        <v>1.0859015242322401</v>
      </c>
      <c r="M31">
        <v>18921938480</v>
      </c>
      <c r="N31" s="10">
        <v>1.0859015242322401</v>
      </c>
    </row>
    <row r="32" spans="1:14" x14ac:dyDescent="0.25">
      <c r="A32" t="s">
        <v>77</v>
      </c>
      <c r="B32" t="s">
        <v>59</v>
      </c>
      <c r="C32">
        <v>2015</v>
      </c>
      <c r="D32">
        <v>1719455</v>
      </c>
      <c r="E32">
        <v>19134478</v>
      </c>
      <c r="F32">
        <v>98638</v>
      </c>
      <c r="G32">
        <v>88832</v>
      </c>
      <c r="H32" s="10">
        <v>1.1279969548289901</v>
      </c>
      <c r="I32">
        <v>7744377662023</v>
      </c>
      <c r="J32">
        <v>18401556141</v>
      </c>
      <c r="K32">
        <v>20491324292</v>
      </c>
      <c r="L32" s="10">
        <v>1.01288628077566</v>
      </c>
      <c r="M32">
        <v>20491300229</v>
      </c>
      <c r="N32" s="10">
        <v>1.0175259514833901</v>
      </c>
    </row>
    <row r="33" spans="1:14" x14ac:dyDescent="0.25">
      <c r="A33" t="s">
        <v>77</v>
      </c>
      <c r="B33" t="s">
        <v>59</v>
      </c>
      <c r="C33">
        <v>2016</v>
      </c>
      <c r="D33">
        <v>1770466</v>
      </c>
      <c r="E33">
        <v>19335089</v>
      </c>
      <c r="F33">
        <v>102074</v>
      </c>
      <c r="G33">
        <v>93989</v>
      </c>
      <c r="H33" s="10">
        <v>1.1268336237196199</v>
      </c>
      <c r="I33">
        <v>8020578504118</v>
      </c>
      <c r="J33">
        <v>19378323922</v>
      </c>
      <c r="K33">
        <v>22347821059</v>
      </c>
      <c r="L33" s="10">
        <v>0.96793988931770802</v>
      </c>
      <c r="M33">
        <v>22164886483</v>
      </c>
      <c r="N33" s="10">
        <v>0.93214071401507204</v>
      </c>
    </row>
    <row r="34" spans="1:14" x14ac:dyDescent="0.25">
      <c r="A34" t="s">
        <v>77</v>
      </c>
      <c r="B34" t="s">
        <v>59</v>
      </c>
      <c r="C34">
        <v>2017</v>
      </c>
      <c r="D34">
        <v>1832218</v>
      </c>
      <c r="E34">
        <v>19180847</v>
      </c>
      <c r="F34">
        <v>104180</v>
      </c>
      <c r="G34">
        <v>96155</v>
      </c>
      <c r="H34" s="10">
        <v>1.1260085583341899</v>
      </c>
      <c r="I34">
        <v>8153408714058</v>
      </c>
      <c r="J34">
        <v>20431171604</v>
      </c>
      <c r="K34">
        <v>23734834797</v>
      </c>
      <c r="L34" s="10">
        <v>0.95218894703238899</v>
      </c>
      <c r="M34">
        <v>23451676467</v>
      </c>
      <c r="N34" s="10">
        <v>0.92297652304122302</v>
      </c>
    </row>
    <row r="35" spans="1:14" x14ac:dyDescent="0.25">
      <c r="A35" t="s">
        <v>78</v>
      </c>
      <c r="B35" t="s">
        <v>82</v>
      </c>
      <c r="C35">
        <v>2009</v>
      </c>
      <c r="D35">
        <v>214727</v>
      </c>
      <c r="E35">
        <v>816453</v>
      </c>
      <c r="F35">
        <v>9695</v>
      </c>
      <c r="G35">
        <v>8853</v>
      </c>
      <c r="H35" s="10">
        <v>1.16437711493943</v>
      </c>
      <c r="I35">
        <v>71381634268</v>
      </c>
      <c r="J35">
        <v>355062620</v>
      </c>
      <c r="K35">
        <v>373318325</v>
      </c>
      <c r="L35" s="10">
        <v>0.94446397314540398</v>
      </c>
      <c r="M35">
        <v>383818325</v>
      </c>
      <c r="N35" s="10">
        <v>0.92131728693886605</v>
      </c>
    </row>
    <row r="36" spans="1:14" x14ac:dyDescent="0.25">
      <c r="A36" t="s">
        <v>78</v>
      </c>
      <c r="B36" t="s">
        <v>82</v>
      </c>
      <c r="C36">
        <v>2010</v>
      </c>
      <c r="D36">
        <v>249635</v>
      </c>
      <c r="E36">
        <v>993402</v>
      </c>
      <c r="F36">
        <v>12738</v>
      </c>
      <c r="G36">
        <v>11280</v>
      </c>
      <c r="H36" s="10">
        <v>1.1250978104204299</v>
      </c>
      <c r="I36">
        <v>86208079038</v>
      </c>
      <c r="J36">
        <v>518460723</v>
      </c>
      <c r="K36">
        <v>504715410</v>
      </c>
      <c r="L36" s="10">
        <v>0.946515725318128</v>
      </c>
      <c r="M36">
        <v>516530186</v>
      </c>
      <c r="N36" s="10">
        <v>0.92917004482474896</v>
      </c>
    </row>
    <row r="37" spans="1:14" x14ac:dyDescent="0.25">
      <c r="A37" t="s">
        <v>78</v>
      </c>
      <c r="B37" t="s">
        <v>82</v>
      </c>
      <c r="C37">
        <v>2011</v>
      </c>
      <c r="D37">
        <v>318891</v>
      </c>
      <c r="E37">
        <v>1331279</v>
      </c>
      <c r="F37">
        <v>16455</v>
      </c>
      <c r="G37">
        <v>14803</v>
      </c>
      <c r="H37" s="10">
        <v>1.13183571328819</v>
      </c>
      <c r="I37">
        <v>123034417085</v>
      </c>
      <c r="J37">
        <v>743151314</v>
      </c>
      <c r="K37">
        <v>734296249</v>
      </c>
      <c r="L37" s="10">
        <v>0.89888817152045797</v>
      </c>
      <c r="M37">
        <v>747981614</v>
      </c>
      <c r="N37" s="10">
        <v>0.88792224245489704</v>
      </c>
    </row>
    <row r="38" spans="1:14" x14ac:dyDescent="0.25">
      <c r="A38" t="s">
        <v>78</v>
      </c>
      <c r="B38" t="s">
        <v>82</v>
      </c>
      <c r="C38">
        <v>2012</v>
      </c>
      <c r="D38">
        <v>324043</v>
      </c>
      <c r="E38">
        <v>1164185</v>
      </c>
      <c r="F38">
        <v>16272</v>
      </c>
      <c r="G38">
        <v>14505</v>
      </c>
      <c r="H38" s="10">
        <v>1.1092271139724701</v>
      </c>
      <c r="I38">
        <v>116095073262</v>
      </c>
      <c r="J38">
        <v>792869865</v>
      </c>
      <c r="K38">
        <v>810370749</v>
      </c>
      <c r="L38" s="10">
        <v>0.89629796422765795</v>
      </c>
      <c r="M38">
        <v>821648397</v>
      </c>
      <c r="N38" s="10">
        <v>0.89085291583480397</v>
      </c>
    </row>
    <row r="39" spans="1:14" x14ac:dyDescent="0.25">
      <c r="A39" t="s">
        <v>78</v>
      </c>
      <c r="B39" t="s">
        <v>82</v>
      </c>
      <c r="C39">
        <v>2013</v>
      </c>
      <c r="D39">
        <v>356417</v>
      </c>
      <c r="E39">
        <v>1366832</v>
      </c>
      <c r="F39">
        <v>17922</v>
      </c>
      <c r="G39">
        <v>15596</v>
      </c>
      <c r="H39" s="10">
        <v>1.1103853911533801</v>
      </c>
      <c r="I39">
        <v>129831104602</v>
      </c>
      <c r="J39">
        <v>833292017</v>
      </c>
      <c r="K39">
        <v>815698502</v>
      </c>
      <c r="L39" s="10">
        <v>0.89801693042814501</v>
      </c>
      <c r="M39">
        <v>823224614</v>
      </c>
      <c r="N39" s="10">
        <v>0.89801798495706697</v>
      </c>
    </row>
    <row r="40" spans="1:14" x14ac:dyDescent="0.25">
      <c r="A40" t="s">
        <v>78</v>
      </c>
      <c r="B40" t="s">
        <v>82</v>
      </c>
      <c r="C40">
        <v>2014</v>
      </c>
      <c r="D40">
        <v>367749</v>
      </c>
      <c r="E40">
        <v>1328087</v>
      </c>
      <c r="F40">
        <v>18154</v>
      </c>
      <c r="G40">
        <v>16028</v>
      </c>
      <c r="H40" s="10">
        <v>1.0863404958264</v>
      </c>
      <c r="I40">
        <v>128766479844</v>
      </c>
      <c r="J40">
        <v>883285755</v>
      </c>
      <c r="K40">
        <v>854680400</v>
      </c>
      <c r="L40" s="10">
        <v>0.86737161674229202</v>
      </c>
      <c r="M40">
        <v>858606294</v>
      </c>
      <c r="N40" s="10">
        <v>0.87262045950459999</v>
      </c>
    </row>
    <row r="41" spans="1:14" x14ac:dyDescent="0.25">
      <c r="A41" t="s">
        <v>78</v>
      </c>
      <c r="B41" t="s">
        <v>82</v>
      </c>
      <c r="C41">
        <v>2015</v>
      </c>
      <c r="D41">
        <v>377939</v>
      </c>
      <c r="E41">
        <v>1334827</v>
      </c>
      <c r="F41">
        <v>18795</v>
      </c>
      <c r="G41">
        <v>16539</v>
      </c>
      <c r="H41" s="10">
        <v>1.2211967514064299</v>
      </c>
      <c r="I41">
        <v>130979977267</v>
      </c>
      <c r="J41">
        <v>965662142</v>
      </c>
      <c r="K41">
        <v>889272296</v>
      </c>
      <c r="L41" s="10">
        <v>1.0120379077981301</v>
      </c>
      <c r="M41">
        <v>889272296</v>
      </c>
      <c r="N41" s="10">
        <v>0.97435142514270501</v>
      </c>
    </row>
    <row r="42" spans="1:14" ht="13.9" customHeight="1" x14ac:dyDescent="0.25">
      <c r="A42" t="s">
        <v>78</v>
      </c>
      <c r="B42" t="s">
        <v>82</v>
      </c>
      <c r="C42">
        <v>2016</v>
      </c>
      <c r="D42">
        <v>380531</v>
      </c>
      <c r="E42">
        <v>1297490</v>
      </c>
      <c r="F42">
        <v>18613</v>
      </c>
      <c r="G42">
        <v>16548</v>
      </c>
      <c r="H42" s="10">
        <v>1.2107547519494599</v>
      </c>
      <c r="I42">
        <v>129765560973</v>
      </c>
      <c r="J42">
        <v>922405416</v>
      </c>
      <c r="K42">
        <v>911586250</v>
      </c>
      <c r="L42" s="10">
        <v>1.0038305777335199</v>
      </c>
      <c r="M42">
        <v>907429958</v>
      </c>
      <c r="N42" s="10">
        <v>0.97261960458785601</v>
      </c>
    </row>
    <row r="43" spans="1:14" x14ac:dyDescent="0.25">
      <c r="A43" t="s">
        <v>78</v>
      </c>
      <c r="B43" t="s">
        <v>82</v>
      </c>
      <c r="C43">
        <v>2017</v>
      </c>
      <c r="D43">
        <v>384135</v>
      </c>
      <c r="E43">
        <v>1227319</v>
      </c>
      <c r="F43">
        <v>18839</v>
      </c>
      <c r="G43">
        <v>16467</v>
      </c>
      <c r="H43" s="10">
        <v>1.22222242423636</v>
      </c>
      <c r="I43">
        <v>125633794162</v>
      </c>
      <c r="J43">
        <v>981269123</v>
      </c>
      <c r="K43">
        <v>923032438</v>
      </c>
      <c r="L43" s="10">
        <v>1.0248850659353399</v>
      </c>
      <c r="M43">
        <v>914647291</v>
      </c>
      <c r="N43" s="10">
        <v>0.99936196867498095</v>
      </c>
    </row>
    <row r="44" spans="1:14" x14ac:dyDescent="0.25">
      <c r="A44" t="s">
        <v>78</v>
      </c>
      <c r="B44" t="s">
        <v>59</v>
      </c>
      <c r="C44">
        <v>2009</v>
      </c>
      <c r="D44">
        <v>271561</v>
      </c>
      <c r="E44">
        <v>1157338</v>
      </c>
      <c r="F44">
        <v>12501</v>
      </c>
      <c r="G44">
        <v>10237</v>
      </c>
      <c r="H44" s="10">
        <v>1.2116730033328</v>
      </c>
      <c r="I44">
        <v>171943127871</v>
      </c>
      <c r="J44">
        <v>837478061</v>
      </c>
      <c r="K44">
        <v>827516494</v>
      </c>
      <c r="L44" s="10">
        <v>1.0045101038448601</v>
      </c>
      <c r="M44">
        <v>859523617</v>
      </c>
      <c r="N44" s="10">
        <v>0.98571705472941296</v>
      </c>
    </row>
    <row r="45" spans="1:14" x14ac:dyDescent="0.25">
      <c r="A45" t="s">
        <v>78</v>
      </c>
      <c r="B45" t="s">
        <v>59</v>
      </c>
      <c r="C45">
        <v>2010</v>
      </c>
      <c r="D45">
        <v>317006</v>
      </c>
      <c r="E45">
        <v>1408012</v>
      </c>
      <c r="F45">
        <v>16412</v>
      </c>
      <c r="G45">
        <v>13555</v>
      </c>
      <c r="H45" s="10">
        <v>1.2277188557926699</v>
      </c>
      <c r="I45">
        <v>205077449160</v>
      </c>
      <c r="J45">
        <v>1113611097</v>
      </c>
      <c r="K45">
        <v>1109361601</v>
      </c>
      <c r="L45" s="10">
        <v>1.0469977993381201</v>
      </c>
      <c r="M45">
        <v>1144960570</v>
      </c>
      <c r="N45" s="10">
        <v>1.03390688047917</v>
      </c>
    </row>
    <row r="46" spans="1:14" x14ac:dyDescent="0.25">
      <c r="A46" t="s">
        <v>78</v>
      </c>
      <c r="B46" t="s">
        <v>59</v>
      </c>
      <c r="C46">
        <v>2011</v>
      </c>
      <c r="D46">
        <v>391866</v>
      </c>
      <c r="E46">
        <v>1913741</v>
      </c>
      <c r="F46">
        <v>22775</v>
      </c>
      <c r="G46">
        <v>18634</v>
      </c>
      <c r="H46" s="10">
        <v>1.2216605470063999</v>
      </c>
      <c r="I46">
        <v>290359646361</v>
      </c>
      <c r="J46">
        <v>1624699519</v>
      </c>
      <c r="K46">
        <v>1585250457</v>
      </c>
      <c r="L46" s="10">
        <v>1.06982333795192</v>
      </c>
      <c r="M46">
        <v>1625736790</v>
      </c>
      <c r="N46" s="10">
        <v>1.0631194327447699</v>
      </c>
    </row>
    <row r="47" spans="1:14" x14ac:dyDescent="0.25">
      <c r="A47" t="s">
        <v>78</v>
      </c>
      <c r="B47" t="s">
        <v>59</v>
      </c>
      <c r="C47">
        <v>2012</v>
      </c>
      <c r="D47">
        <v>404152</v>
      </c>
      <c r="E47">
        <v>1667816</v>
      </c>
      <c r="F47">
        <v>21867</v>
      </c>
      <c r="G47">
        <v>18047</v>
      </c>
      <c r="H47" s="10">
        <v>1.2216605470063999</v>
      </c>
      <c r="I47">
        <v>275957688657</v>
      </c>
      <c r="J47">
        <v>1673635719</v>
      </c>
      <c r="K47">
        <v>1666121339</v>
      </c>
      <c r="L47" s="10">
        <v>1.06982333795192</v>
      </c>
      <c r="M47">
        <v>1697886540</v>
      </c>
      <c r="N47" s="10">
        <v>1.0631194327447699</v>
      </c>
    </row>
    <row r="48" spans="1:14" x14ac:dyDescent="0.25">
      <c r="A48" t="s">
        <v>78</v>
      </c>
      <c r="B48" t="s">
        <v>59</v>
      </c>
      <c r="C48">
        <v>2013</v>
      </c>
      <c r="D48">
        <v>437997</v>
      </c>
      <c r="E48">
        <v>1965758</v>
      </c>
      <c r="F48">
        <v>23999</v>
      </c>
      <c r="G48">
        <v>19548</v>
      </c>
      <c r="H48" s="10">
        <v>1.2216605470063999</v>
      </c>
      <c r="I48">
        <v>305619855031</v>
      </c>
      <c r="J48">
        <v>1824123645</v>
      </c>
      <c r="K48">
        <v>1742242100</v>
      </c>
      <c r="L48" s="10">
        <v>1.06982333795192</v>
      </c>
      <c r="M48">
        <v>1764301679</v>
      </c>
      <c r="N48" s="10">
        <v>1.0631194327447699</v>
      </c>
    </row>
    <row r="49" spans="1:14" x14ac:dyDescent="0.25">
      <c r="A49" t="s">
        <v>78</v>
      </c>
      <c r="B49" t="s">
        <v>59</v>
      </c>
      <c r="C49">
        <v>2014</v>
      </c>
      <c r="D49">
        <v>455312</v>
      </c>
      <c r="E49">
        <v>1914887</v>
      </c>
      <c r="F49">
        <v>24376</v>
      </c>
      <c r="G49">
        <v>19953</v>
      </c>
      <c r="H49" s="10">
        <v>1.2216605470063999</v>
      </c>
      <c r="I49">
        <v>304831961324</v>
      </c>
      <c r="J49">
        <v>1939518233</v>
      </c>
      <c r="K49">
        <v>1812933186</v>
      </c>
      <c r="L49" s="10">
        <v>1.06982333795192</v>
      </c>
      <c r="M49">
        <v>1824365328</v>
      </c>
      <c r="N49" s="10">
        <v>1.0631194327447699</v>
      </c>
    </row>
    <row r="50" spans="1:14" x14ac:dyDescent="0.25">
      <c r="A50" t="s">
        <v>78</v>
      </c>
      <c r="B50" t="s">
        <v>59</v>
      </c>
      <c r="C50">
        <v>2015</v>
      </c>
      <c r="D50">
        <v>468975</v>
      </c>
      <c r="E50">
        <v>1916780</v>
      </c>
      <c r="F50">
        <v>24904</v>
      </c>
      <c r="G50">
        <v>20392</v>
      </c>
      <c r="H50" s="10">
        <v>1.2216605470063999</v>
      </c>
      <c r="I50">
        <v>308414124039</v>
      </c>
      <c r="J50">
        <v>1888426170</v>
      </c>
      <c r="K50">
        <v>1861977832</v>
      </c>
      <c r="L50" s="10">
        <v>1.06982333795192</v>
      </c>
      <c r="M50">
        <v>1861977832</v>
      </c>
      <c r="N50" s="10">
        <v>1.0631194327447699</v>
      </c>
    </row>
    <row r="51" spans="1:14" x14ac:dyDescent="0.25">
      <c r="A51" t="s">
        <v>78</v>
      </c>
      <c r="B51" t="s">
        <v>59</v>
      </c>
      <c r="C51">
        <v>2016</v>
      </c>
      <c r="D51">
        <v>472531</v>
      </c>
      <c r="E51">
        <v>1872945</v>
      </c>
      <c r="F51">
        <v>24857</v>
      </c>
      <c r="G51">
        <v>20611</v>
      </c>
      <c r="H51" s="10">
        <v>1.22128609690632</v>
      </c>
      <c r="I51">
        <v>306985429277</v>
      </c>
      <c r="J51">
        <v>1970071576</v>
      </c>
      <c r="K51">
        <v>1928717762</v>
      </c>
      <c r="L51" s="10">
        <v>1.0142044320363399</v>
      </c>
      <c r="M51">
        <v>1916665487</v>
      </c>
      <c r="N51" s="10">
        <v>1.0142044320363399</v>
      </c>
    </row>
    <row r="52" spans="1:14" x14ac:dyDescent="0.25">
      <c r="A52" t="s">
        <v>78</v>
      </c>
      <c r="B52" t="s">
        <v>59</v>
      </c>
      <c r="C52">
        <v>2017</v>
      </c>
      <c r="D52">
        <v>478180</v>
      </c>
      <c r="E52">
        <v>1794363</v>
      </c>
      <c r="F52">
        <v>25057</v>
      </c>
      <c r="G52">
        <v>20400</v>
      </c>
      <c r="H52" s="10">
        <v>1.20975642443451</v>
      </c>
      <c r="I52">
        <v>301584762164</v>
      </c>
      <c r="J52">
        <v>2025908180</v>
      </c>
      <c r="K52">
        <v>1940450331</v>
      </c>
      <c r="L52" s="10">
        <v>1.02352773255487</v>
      </c>
      <c r="M52">
        <v>1916263313</v>
      </c>
      <c r="N52" s="10">
        <v>1.02996467691375</v>
      </c>
    </row>
  </sheetData>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N62"/>
  <sheetViews>
    <sheetView workbookViewId="0">
      <selection activeCell="P17" sqref="P17"/>
    </sheetView>
  </sheetViews>
  <sheetFormatPr defaultColWidth="8.7109375" defaultRowHeight="15" x14ac:dyDescent="0.25"/>
  <cols>
    <col min="3" max="3" width="17.28515625" customWidth="1"/>
    <col min="4" max="4" width="14.28515625" customWidth="1"/>
    <col min="5" max="5" width="14" customWidth="1"/>
    <col min="6" max="7" width="11.42578125" customWidth="1"/>
    <col min="9" max="9" width="20.140625" customWidth="1"/>
    <col min="10" max="11" width="16" customWidth="1"/>
    <col min="13" max="13" width="17" customWidth="1"/>
  </cols>
  <sheetData>
    <row r="1" spans="1:14" x14ac:dyDescent="0.25">
      <c r="A1" s="200" t="s">
        <v>396</v>
      </c>
    </row>
    <row r="2" spans="1:14" ht="30" x14ac:dyDescent="0.25">
      <c r="A2" s="19" t="s">
        <v>65</v>
      </c>
      <c r="B2" s="19" t="s">
        <v>80</v>
      </c>
      <c r="C2" s="19" t="s">
        <v>105</v>
      </c>
      <c r="D2" s="19" t="s">
        <v>66</v>
      </c>
      <c r="E2" s="19" t="s">
        <v>67</v>
      </c>
      <c r="F2" s="19" t="s">
        <v>68</v>
      </c>
      <c r="G2" s="19" t="s">
        <v>69</v>
      </c>
      <c r="H2" s="20" t="s">
        <v>70</v>
      </c>
      <c r="I2" s="19" t="s">
        <v>71</v>
      </c>
      <c r="J2" s="19" t="s">
        <v>72</v>
      </c>
      <c r="K2" s="19" t="s">
        <v>73</v>
      </c>
      <c r="L2" s="20" t="s">
        <v>74</v>
      </c>
      <c r="M2" s="19" t="s">
        <v>162</v>
      </c>
      <c r="N2" s="20" t="s">
        <v>163</v>
      </c>
    </row>
    <row r="3" spans="1:14" x14ac:dyDescent="0.25">
      <c r="A3" t="s">
        <v>95</v>
      </c>
      <c r="B3" t="s">
        <v>95</v>
      </c>
      <c r="C3" s="11" t="s">
        <v>106</v>
      </c>
      <c r="D3" s="9">
        <f t="shared" ref="D3:G4" si="0">D18+D29+D40+D51</f>
        <v>716304</v>
      </c>
      <c r="E3" s="9">
        <f t="shared" si="0"/>
        <v>4718401.149912999</v>
      </c>
      <c r="F3" s="9">
        <f t="shared" si="0"/>
        <v>174270</v>
      </c>
      <c r="G3" s="9">
        <f t="shared" si="0"/>
        <v>138844.28662301358</v>
      </c>
      <c r="H3" s="10">
        <f t="shared" ref="H3:H13" si="1">F3/G3</f>
        <v>1.2551470733050283</v>
      </c>
      <c r="I3" s="9">
        <f t="shared" ref="I3:K4" si="2">I18+I29+I40+I51</f>
        <v>28023615163.079594</v>
      </c>
      <c r="J3" s="9">
        <f t="shared" si="2"/>
        <v>1034538549</v>
      </c>
      <c r="K3" s="9">
        <f t="shared" si="2"/>
        <v>820246384.90703905</v>
      </c>
      <c r="L3" s="10">
        <f t="shared" ref="L3:L13" si="3">J3/K3</f>
        <v>1.2612534087757636</v>
      </c>
      <c r="M3" s="9">
        <f>M18+M29+M40+M51</f>
        <v>827777083.71159232</v>
      </c>
      <c r="N3" s="10">
        <f t="shared" ref="N3:N13" si="4">J3/M3</f>
        <v>1.2497791607872608</v>
      </c>
    </row>
    <row r="4" spans="1:14" x14ac:dyDescent="0.25">
      <c r="A4" t="s">
        <v>95</v>
      </c>
      <c r="B4" t="s">
        <v>95</v>
      </c>
      <c r="C4" s="11" t="s">
        <v>107</v>
      </c>
      <c r="D4" s="9">
        <f t="shared" si="0"/>
        <v>1421625</v>
      </c>
      <c r="E4" s="9">
        <f t="shared" si="0"/>
        <v>16891912.863195002</v>
      </c>
      <c r="F4" s="9">
        <f t="shared" si="0"/>
        <v>327527</v>
      </c>
      <c r="G4" s="9">
        <f t="shared" si="0"/>
        <v>264276.63123179483</v>
      </c>
      <c r="H4" s="10">
        <f t="shared" si="1"/>
        <v>1.2393339451672092</v>
      </c>
      <c r="I4" s="9">
        <f t="shared" si="2"/>
        <v>248422423755.30579</v>
      </c>
      <c r="J4" s="9">
        <f t="shared" si="2"/>
        <v>4700673521</v>
      </c>
      <c r="K4" s="9">
        <f t="shared" si="2"/>
        <v>3811051995.3023849</v>
      </c>
      <c r="L4" s="10">
        <f t="shared" si="3"/>
        <v>1.2334320095328504</v>
      </c>
      <c r="M4" s="9">
        <f>M19+M30+M41+M52</f>
        <v>3840062465.7460089</v>
      </c>
      <c r="N4" s="10">
        <f t="shared" si="4"/>
        <v>1.2241138166190741</v>
      </c>
    </row>
    <row r="5" spans="1:14" x14ac:dyDescent="0.25">
      <c r="A5" t="s">
        <v>95</v>
      </c>
      <c r="B5" t="s">
        <v>95</v>
      </c>
      <c r="C5" s="11" t="s">
        <v>111</v>
      </c>
      <c r="D5" s="9">
        <f>D23+D34+D45+D56</f>
        <v>2732510</v>
      </c>
      <c r="E5" s="9">
        <f>E23+E34+E45+E56</f>
        <v>25897532.625127997</v>
      </c>
      <c r="F5" s="9">
        <f>F23+F34+F45+F56</f>
        <v>281082</v>
      </c>
      <c r="G5" s="9">
        <f>G23+G34+G45+G56</f>
        <v>228008.53384325199</v>
      </c>
      <c r="H5" s="10">
        <f t="shared" si="1"/>
        <v>1.2327696479695545</v>
      </c>
      <c r="I5" s="9">
        <f>I23+I34+I45+I56</f>
        <v>799631345428.53125</v>
      </c>
      <c r="J5" s="9">
        <f>J23+J34+J45+J56</f>
        <v>8785647818</v>
      </c>
      <c r="K5" s="9">
        <f>K23+K34+K45+K56</f>
        <v>7171193201.017766</v>
      </c>
      <c r="L5" s="10">
        <f t="shared" si="3"/>
        <v>1.2251305426763712</v>
      </c>
      <c r="M5" s="9">
        <f>M23+M34+M45+M56</f>
        <v>7227581271.8370123</v>
      </c>
      <c r="N5" s="10">
        <f t="shared" si="4"/>
        <v>1.2155723315397571</v>
      </c>
    </row>
    <row r="6" spans="1:14" x14ac:dyDescent="0.25">
      <c r="A6" t="s">
        <v>95</v>
      </c>
      <c r="B6" t="s">
        <v>95</v>
      </c>
      <c r="C6" s="11" t="s">
        <v>114</v>
      </c>
      <c r="D6" s="9">
        <f>D26+D37+D48+D59</f>
        <v>4335116</v>
      </c>
      <c r="E6" s="9">
        <f>E26+E37+E48+E59</f>
        <v>43005952.484499998</v>
      </c>
      <c r="F6" s="9">
        <f>F26+F37+F48+F59</f>
        <v>299769</v>
      </c>
      <c r="G6" s="9">
        <f>G26+G37+G48+G59</f>
        <v>256899.24575118528</v>
      </c>
      <c r="H6" s="10">
        <f t="shared" si="1"/>
        <v>1.1668738034767738</v>
      </c>
      <c r="I6" s="9">
        <f>I26+I37+I48+I59</f>
        <v>2561625309828.626</v>
      </c>
      <c r="J6" s="9">
        <f>J26+J37+J48+J59</f>
        <v>17977626518</v>
      </c>
      <c r="K6" s="9">
        <f>K26+K37+K48+K59</f>
        <v>15583679693.76219</v>
      </c>
      <c r="L6" s="10">
        <f t="shared" si="3"/>
        <v>1.153618841716572</v>
      </c>
      <c r="M6" s="9">
        <f>M26+M37+M48+M59</f>
        <v>15705026613.75209</v>
      </c>
      <c r="N6" s="10">
        <f t="shared" si="4"/>
        <v>1.1447052564850739</v>
      </c>
    </row>
    <row r="7" spans="1:14" x14ac:dyDescent="0.25">
      <c r="A7" t="s">
        <v>95</v>
      </c>
      <c r="B7" t="s">
        <v>95</v>
      </c>
      <c r="C7" s="11" t="s">
        <v>108</v>
      </c>
      <c r="D7" s="9">
        <f>D20+D31+D42+D53</f>
        <v>7260963</v>
      </c>
      <c r="E7" s="9">
        <f>E20+E31+E42+E53</f>
        <v>88132395.660162002</v>
      </c>
      <c r="F7" s="9">
        <f>F20+F31+F42+F53</f>
        <v>311993</v>
      </c>
      <c r="G7" s="9">
        <f>G20+G31+G42+G53</f>
        <v>305534.57822383504</v>
      </c>
      <c r="H7" s="10">
        <f t="shared" si="1"/>
        <v>1.021138104281714</v>
      </c>
      <c r="I7" s="9">
        <f>I20+I31+I42+I53</f>
        <v>11662087420741.945</v>
      </c>
      <c r="J7" s="9">
        <f>J20+J31+J42+J53</f>
        <v>40224784311</v>
      </c>
      <c r="K7" s="9">
        <f>K20+K31+K42+K53</f>
        <v>40156605398.08918</v>
      </c>
      <c r="L7" s="10">
        <f t="shared" si="3"/>
        <v>1.0016978256063962</v>
      </c>
      <c r="M7" s="9">
        <f>M20+M31+M42+M53</f>
        <v>40450194097.669228</v>
      </c>
      <c r="N7" s="10">
        <f t="shared" si="4"/>
        <v>0.99442747329901648</v>
      </c>
    </row>
    <row r="8" spans="1:14" x14ac:dyDescent="0.25">
      <c r="A8" t="s">
        <v>95</v>
      </c>
      <c r="B8" t="s">
        <v>95</v>
      </c>
      <c r="C8" s="11" t="s">
        <v>112</v>
      </c>
      <c r="D8" s="9">
        <f>D24+D35+D46+D57</f>
        <v>5687028</v>
      </c>
      <c r="E8" s="9">
        <f>E24+E35+E46+E57</f>
        <v>59700356.526278004</v>
      </c>
      <c r="F8" s="9">
        <f>F24+F35+F46+F57</f>
        <v>104358</v>
      </c>
      <c r="G8" s="9">
        <f>G24+G35+G46+G57</f>
        <v>115589.51589183183</v>
      </c>
      <c r="H8" s="10">
        <f t="shared" si="1"/>
        <v>0.90283274564154903</v>
      </c>
      <c r="I8" s="9">
        <f>I24+I35+I46+I57</f>
        <v>17325234873849.525</v>
      </c>
      <c r="J8" s="9">
        <f>J24+J35+J46+J57</f>
        <v>30935805031</v>
      </c>
      <c r="K8" s="9">
        <f>K24+K35+K46+K57</f>
        <v>34568562757.418434</v>
      </c>
      <c r="L8" s="10">
        <f t="shared" si="3"/>
        <v>0.89491151969750771</v>
      </c>
      <c r="M8" s="9">
        <f>M24+M35+M46+M57</f>
        <v>34804147153.118416</v>
      </c>
      <c r="N8" s="10">
        <f t="shared" si="4"/>
        <v>0.88885398900596779</v>
      </c>
    </row>
    <row r="9" spans="1:14" x14ac:dyDescent="0.25">
      <c r="A9" t="s">
        <v>95</v>
      </c>
      <c r="B9" t="s">
        <v>95</v>
      </c>
      <c r="C9" s="11" t="s">
        <v>115</v>
      </c>
      <c r="D9" s="9">
        <f>D27+D38+D49+D60</f>
        <v>4405788</v>
      </c>
      <c r="E9" s="9">
        <f>E27+E38+E49+E60</f>
        <v>38724764.878504999</v>
      </c>
      <c r="F9" s="9">
        <f>F27+F38+F49+F60</f>
        <v>52903</v>
      </c>
      <c r="G9" s="9">
        <f>G27+G38+G49+G60</f>
        <v>62056.733757515038</v>
      </c>
      <c r="H9" s="10">
        <f t="shared" si="1"/>
        <v>0.85249410977247053</v>
      </c>
      <c r="I9" s="9">
        <f>I27+I38+I49+I60</f>
        <v>21722274639153.719</v>
      </c>
      <c r="J9" s="9">
        <f>J27+J38+J49+J60</f>
        <v>30383154605</v>
      </c>
      <c r="K9" s="9">
        <f>K27+K38+K49+K60</f>
        <v>35807414644.29879</v>
      </c>
      <c r="L9" s="10">
        <f t="shared" si="3"/>
        <v>0.84851573080095488</v>
      </c>
      <c r="M9" s="9">
        <f>M27+M38+M49+M60</f>
        <v>36038881321.371117</v>
      </c>
      <c r="N9" s="10">
        <f t="shared" si="4"/>
        <v>0.8430659746084499</v>
      </c>
    </row>
    <row r="10" spans="1:14" x14ac:dyDescent="0.25">
      <c r="A10" t="s">
        <v>95</v>
      </c>
      <c r="B10" t="s">
        <v>95</v>
      </c>
      <c r="C10" s="11" t="s">
        <v>109</v>
      </c>
      <c r="D10" s="9">
        <f>D21+D32+D43+D54</f>
        <v>3285116</v>
      </c>
      <c r="E10" s="9">
        <f>E21+E32+E43+E54</f>
        <v>21622613.731746998</v>
      </c>
      <c r="F10" s="9">
        <f>F21+F32+F43+F54</f>
        <v>30652</v>
      </c>
      <c r="G10" s="9">
        <f>G21+G32+G43+G54</f>
        <v>36517.182407906439</v>
      </c>
      <c r="H10" s="10">
        <f t="shared" si="1"/>
        <v>0.83938568035203742</v>
      </c>
      <c r="I10" s="9">
        <f>I21+I32+I43+I54</f>
        <v>26303596895567.625</v>
      </c>
      <c r="J10" s="9">
        <f>J21+J32+J43+J54</f>
        <v>38822993263</v>
      </c>
      <c r="K10" s="9">
        <f>K21+K32+K43+K54</f>
        <v>46255771148.058937</v>
      </c>
      <c r="L10" s="10">
        <f t="shared" si="3"/>
        <v>0.83931133995653118</v>
      </c>
      <c r="M10" s="9">
        <f>M21+M32+M43+M54</f>
        <v>46538117366.548355</v>
      </c>
      <c r="N10" s="10">
        <f t="shared" si="4"/>
        <v>0.83421924778817991</v>
      </c>
    </row>
    <row r="11" spans="1:14" x14ac:dyDescent="0.25">
      <c r="A11" t="s">
        <v>95</v>
      </c>
      <c r="B11" t="s">
        <v>95</v>
      </c>
      <c r="C11" s="11" t="s">
        <v>113</v>
      </c>
      <c r="D11" s="9">
        <f>D25+D36+D47+D58</f>
        <v>1061362</v>
      </c>
      <c r="E11" s="9">
        <f>E25+E36+E47+E58</f>
        <v>1700352.3046439998</v>
      </c>
      <c r="F11" s="9">
        <f>F25+F36+F47+F58</f>
        <v>4260</v>
      </c>
      <c r="G11" s="9">
        <f>G25+G36+G47+G58</f>
        <v>4875.0894980598996</v>
      </c>
      <c r="H11" s="10">
        <f t="shared" si="1"/>
        <v>0.87383011156929902</v>
      </c>
      <c r="I11" s="9">
        <f>I25+I36+I47+I58</f>
        <v>5293432386685.2637</v>
      </c>
      <c r="J11" s="9">
        <f>J25+J36+J47+J58</f>
        <v>13674947875</v>
      </c>
      <c r="K11" s="9">
        <f>K25+K36+K47+K58</f>
        <v>15637879864.230288</v>
      </c>
      <c r="L11" s="10">
        <f t="shared" si="3"/>
        <v>0.87447582368756704</v>
      </c>
      <c r="M11" s="9">
        <f>M25+M36+M47+M58</f>
        <v>15721597166.078899</v>
      </c>
      <c r="N11" s="10">
        <f t="shared" si="4"/>
        <v>0.86981925122119441</v>
      </c>
    </row>
    <row r="12" spans="1:14" x14ac:dyDescent="0.25">
      <c r="A12" t="s">
        <v>95</v>
      </c>
      <c r="B12" t="s">
        <v>95</v>
      </c>
      <c r="C12" s="11" t="s">
        <v>116</v>
      </c>
      <c r="D12" s="9">
        <f>D28+D39+D50+D61</f>
        <v>599758</v>
      </c>
      <c r="E12" s="9">
        <f>E28+E39+E50+E61</f>
        <v>603517.19603399991</v>
      </c>
      <c r="F12" s="9">
        <f>F28+F39+F50+F61</f>
        <v>2616</v>
      </c>
      <c r="G12" s="9">
        <f>G28+G39+G50+G61</f>
        <v>3204.0220831216602</v>
      </c>
      <c r="H12" s="10">
        <f t="shared" si="1"/>
        <v>0.81647377331783133</v>
      </c>
      <c r="I12" s="9">
        <f>I28+I39+I50+I61</f>
        <v>3379307065991.8701</v>
      </c>
      <c r="J12" s="9">
        <f>J28+J39+J50+J61</f>
        <v>15037977803</v>
      </c>
      <c r="K12" s="9">
        <f>K28+K39+K50+K61</f>
        <v>18325285843.382092</v>
      </c>
      <c r="L12" s="10">
        <f t="shared" si="3"/>
        <v>0.82061354630551342</v>
      </c>
      <c r="M12" s="9">
        <f>M28+M39+M50+M61</f>
        <v>18408496154.366962</v>
      </c>
      <c r="N12" s="10">
        <f t="shared" si="4"/>
        <v>0.81690419884910648</v>
      </c>
    </row>
    <row r="13" spans="1:14" x14ac:dyDescent="0.25">
      <c r="A13" t="s">
        <v>95</v>
      </c>
      <c r="B13" t="s">
        <v>95</v>
      </c>
      <c r="C13" s="11" t="s">
        <v>110</v>
      </c>
      <c r="D13" s="9">
        <f>D22+D33+D44+D55</f>
        <v>290948</v>
      </c>
      <c r="E13" s="9">
        <f>E22+E33+E44+E55</f>
        <v>213723.51105</v>
      </c>
      <c r="F13" s="9">
        <f>F22+F33+F44+F55</f>
        <v>990</v>
      </c>
      <c r="G13" s="9">
        <f>G22+G33+G44+G55</f>
        <v>1285.37530892112</v>
      </c>
      <c r="H13" s="10">
        <f t="shared" si="1"/>
        <v>0.77020306297228991</v>
      </c>
      <c r="I13" s="9">
        <f>I22+I33+I44+I55</f>
        <v>2944311536305.417</v>
      </c>
      <c r="J13" s="9">
        <f>J22+J33+J44+J55</f>
        <v>12692638682</v>
      </c>
      <c r="K13" s="9">
        <f>K22+K33+K44+K55</f>
        <v>16602027414.391155</v>
      </c>
      <c r="L13" s="10">
        <f t="shared" si="3"/>
        <v>0.76452341423057912</v>
      </c>
      <c r="M13" s="9">
        <f>M22+M33+M44+M55</f>
        <v>16670531717.929689</v>
      </c>
      <c r="N13" s="10">
        <f t="shared" si="4"/>
        <v>0.76138175414936893</v>
      </c>
    </row>
    <row r="14" spans="1:14" x14ac:dyDescent="0.25">
      <c r="C14" s="11"/>
      <c r="H14" s="10"/>
      <c r="L14" s="10"/>
      <c r="N14" s="10"/>
    </row>
    <row r="15" spans="1:14" s="3" customFormat="1" x14ac:dyDescent="0.25">
      <c r="C15" s="3" t="s">
        <v>95</v>
      </c>
      <c r="D15" s="53">
        <f>SUM(D3:D13)</f>
        <v>31796518</v>
      </c>
      <c r="E15" s="53">
        <f>SUM(E3:E13)</f>
        <v>301211522.93115598</v>
      </c>
      <c r="F15" s="53">
        <f>SUM(F3:F13)</f>
        <v>1590420</v>
      </c>
      <c r="G15" s="53">
        <f>SUM(G3:G13)</f>
        <v>1417091.1946204365</v>
      </c>
      <c r="H15" s="14">
        <f>F15/G15</f>
        <v>1.1223130918021045</v>
      </c>
      <c r="I15" s="53">
        <f>SUM(I3:I13)</f>
        <v>92267947512470.922</v>
      </c>
      <c r="J15" s="53">
        <f>SUM(J3:J13)</f>
        <v>214270787976</v>
      </c>
      <c r="K15" s="53">
        <f>SUM(K3:K13)</f>
        <v>234739718344.85822</v>
      </c>
      <c r="L15" s="14">
        <f>J15/K15</f>
        <v>0.91280158929565069</v>
      </c>
      <c r="M15" s="53">
        <f>SUM(M3:M13)</f>
        <v>236232412412.12939</v>
      </c>
      <c r="N15" s="14">
        <f>J15/M15</f>
        <v>0.90703382227746421</v>
      </c>
    </row>
    <row r="17" spans="1:14" ht="30" x14ac:dyDescent="0.25">
      <c r="A17" s="19" t="s">
        <v>65</v>
      </c>
      <c r="B17" s="19" t="s">
        <v>80</v>
      </c>
      <c r="C17" s="19" t="s">
        <v>105</v>
      </c>
      <c r="D17" s="19" t="s">
        <v>66</v>
      </c>
      <c r="E17" s="19" t="s">
        <v>67</v>
      </c>
      <c r="F17" s="19" t="s">
        <v>68</v>
      </c>
      <c r="G17" s="19" t="s">
        <v>69</v>
      </c>
      <c r="H17" s="20" t="s">
        <v>70</v>
      </c>
      <c r="I17" s="19" t="s">
        <v>71</v>
      </c>
      <c r="J17" s="19" t="s">
        <v>72</v>
      </c>
      <c r="K17" s="19" t="s">
        <v>73</v>
      </c>
      <c r="L17" s="20" t="s">
        <v>74</v>
      </c>
      <c r="M17" s="19" t="s">
        <v>162</v>
      </c>
      <c r="N17" s="20" t="s">
        <v>163</v>
      </c>
    </row>
    <row r="18" spans="1:14" x14ac:dyDescent="0.25">
      <c r="A18" t="s">
        <v>77</v>
      </c>
      <c r="B18" t="s">
        <v>82</v>
      </c>
      <c r="C18" t="s">
        <v>106</v>
      </c>
      <c r="D18" s="9">
        <v>243808</v>
      </c>
      <c r="E18" s="9">
        <v>2322955.2070479998</v>
      </c>
      <c r="F18" s="9">
        <v>79844</v>
      </c>
      <c r="G18" s="9">
        <v>63455.3625013337</v>
      </c>
      <c r="H18" s="10">
        <v>1.25205934568329</v>
      </c>
      <c r="I18" s="9">
        <v>14291901749.816601</v>
      </c>
      <c r="J18" s="9">
        <v>478838623</v>
      </c>
      <c r="K18" s="9">
        <v>391481853.67506599</v>
      </c>
      <c r="L18" s="10">
        <v>1.2145564829454101</v>
      </c>
      <c r="M18" s="9">
        <v>394547988.10670501</v>
      </c>
      <c r="N18" s="10">
        <v>1.20270444097094</v>
      </c>
    </row>
    <row r="19" spans="1:14" x14ac:dyDescent="0.25">
      <c r="A19" t="s">
        <v>77</v>
      </c>
      <c r="B19" t="s">
        <v>82</v>
      </c>
      <c r="C19" t="s">
        <v>107</v>
      </c>
      <c r="D19" s="9">
        <v>478548</v>
      </c>
      <c r="E19" s="9">
        <v>8180504.505628</v>
      </c>
      <c r="F19" s="9">
        <v>127887</v>
      </c>
      <c r="G19" s="9">
        <v>108282.201740196</v>
      </c>
      <c r="H19" s="10">
        <v>1.1773536368917901</v>
      </c>
      <c r="I19" s="9">
        <v>119455920911.571</v>
      </c>
      <c r="J19" s="9">
        <v>1778979094</v>
      </c>
      <c r="K19" s="9">
        <v>1522567676.54899</v>
      </c>
      <c r="L19" s="10">
        <v>1.1627983594743501</v>
      </c>
      <c r="M19" s="9">
        <v>1531485773.6798999</v>
      </c>
      <c r="N19" s="10">
        <v>1.1531560775905001</v>
      </c>
    </row>
    <row r="20" spans="1:14" x14ac:dyDescent="0.25">
      <c r="A20" t="s">
        <v>77</v>
      </c>
      <c r="B20" t="s">
        <v>82</v>
      </c>
      <c r="C20" t="s">
        <v>108</v>
      </c>
      <c r="D20" s="9">
        <v>2759716</v>
      </c>
      <c r="E20" s="9">
        <v>38900996.365777001</v>
      </c>
      <c r="F20" s="9">
        <v>83054</v>
      </c>
      <c r="G20" s="9">
        <v>86029.740636967006</v>
      </c>
      <c r="H20" s="10">
        <v>0.96926355369427497</v>
      </c>
      <c r="I20" s="9">
        <v>5089255902155.0996</v>
      </c>
      <c r="J20" s="9">
        <v>10482339319</v>
      </c>
      <c r="K20" s="9">
        <v>11213798325.551201</v>
      </c>
      <c r="L20" s="10">
        <v>0.93846758673645403</v>
      </c>
      <c r="M20" s="9">
        <v>11272873541.153299</v>
      </c>
      <c r="N20" s="10">
        <v>0.931016856157308</v>
      </c>
    </row>
    <row r="21" spans="1:14" x14ac:dyDescent="0.25">
      <c r="A21" t="s">
        <v>77</v>
      </c>
      <c r="B21" t="s">
        <v>82</v>
      </c>
      <c r="C21" t="s">
        <v>109</v>
      </c>
      <c r="D21" s="9">
        <v>1220261</v>
      </c>
      <c r="E21" s="9">
        <v>5469283.1538969995</v>
      </c>
      <c r="F21" s="9">
        <v>8027</v>
      </c>
      <c r="G21" s="9">
        <v>9164.2459379551892</v>
      </c>
      <c r="H21" s="10">
        <v>0.884561547911907</v>
      </c>
      <c r="I21" s="9">
        <v>6390539557562.6299</v>
      </c>
      <c r="J21" s="9">
        <v>10403964771</v>
      </c>
      <c r="K21" s="9">
        <v>11777658589.733</v>
      </c>
      <c r="L21" s="10">
        <v>0.89360195863984604</v>
      </c>
      <c r="M21" s="9">
        <v>11827342570.9876</v>
      </c>
      <c r="N21" s="10">
        <v>0.88753337449190906</v>
      </c>
    </row>
    <row r="22" spans="1:14" x14ac:dyDescent="0.25">
      <c r="A22" t="s">
        <v>77</v>
      </c>
      <c r="B22" t="s">
        <v>82</v>
      </c>
      <c r="C22" t="s">
        <v>110</v>
      </c>
      <c r="D22" s="9">
        <v>80398</v>
      </c>
      <c r="E22" s="9">
        <v>51920.014697999999</v>
      </c>
      <c r="F22" s="9">
        <v>398</v>
      </c>
      <c r="G22" s="9">
        <v>477.38575433124998</v>
      </c>
      <c r="H22" s="10">
        <v>0.86583737311247899</v>
      </c>
      <c r="I22" s="9">
        <v>740589358949.92603</v>
      </c>
      <c r="J22" s="9">
        <v>5089725007</v>
      </c>
      <c r="K22" s="9">
        <v>6387529020.7031698</v>
      </c>
      <c r="L22" s="10">
        <v>0.82946762928115503</v>
      </c>
      <c r="M22" s="9">
        <v>6406921362.1912699</v>
      </c>
      <c r="N22" s="10">
        <v>0.82479208973590001</v>
      </c>
    </row>
    <row r="23" spans="1:14" x14ac:dyDescent="0.25">
      <c r="A23" t="s">
        <v>77</v>
      </c>
      <c r="B23" t="s">
        <v>82</v>
      </c>
      <c r="C23" t="s">
        <v>111</v>
      </c>
      <c r="D23" s="9">
        <v>968797</v>
      </c>
      <c r="E23" s="9">
        <v>11670869.842971999</v>
      </c>
      <c r="F23" s="9">
        <v>84555</v>
      </c>
      <c r="G23" s="9">
        <v>71995.686048883596</v>
      </c>
      <c r="H23" s="10">
        <v>1.17778272450979</v>
      </c>
      <c r="I23" s="9">
        <v>355223931100.45099</v>
      </c>
      <c r="J23" s="9">
        <v>2576395603</v>
      </c>
      <c r="K23" s="9">
        <v>2216622357.0416799</v>
      </c>
      <c r="L23" s="10">
        <v>1.16346864055489</v>
      </c>
      <c r="M23" s="9">
        <v>2229485872.4113898</v>
      </c>
      <c r="N23" s="10">
        <v>1.1537872564373901</v>
      </c>
    </row>
    <row r="24" spans="1:14" x14ac:dyDescent="0.25">
      <c r="A24" t="s">
        <v>77</v>
      </c>
      <c r="B24" t="s">
        <v>82</v>
      </c>
      <c r="C24" t="s">
        <v>112</v>
      </c>
      <c r="D24" s="9">
        <v>2221264</v>
      </c>
      <c r="E24" s="9">
        <v>25584191.135770001</v>
      </c>
      <c r="F24" s="9">
        <v>29083</v>
      </c>
      <c r="G24" s="9">
        <v>32966.742312559203</v>
      </c>
      <c r="H24" s="10">
        <v>0.89062316020154497</v>
      </c>
      <c r="I24" s="9">
        <v>7301811805542.5303</v>
      </c>
      <c r="J24" s="9">
        <v>8489263696</v>
      </c>
      <c r="K24" s="9">
        <v>9796289891.4206505</v>
      </c>
      <c r="L24" s="10">
        <v>0.87566469554353599</v>
      </c>
      <c r="M24" s="9">
        <v>9843797110.0007401</v>
      </c>
      <c r="N24" s="10">
        <v>0.86902078132403804</v>
      </c>
    </row>
    <row r="25" spans="1:14" x14ac:dyDescent="0.25">
      <c r="A25" t="s">
        <v>77</v>
      </c>
      <c r="B25" t="s">
        <v>82</v>
      </c>
      <c r="C25" t="s">
        <v>113</v>
      </c>
      <c r="D25" s="9">
        <v>308170</v>
      </c>
      <c r="E25" s="9">
        <v>295186.91082599998</v>
      </c>
      <c r="F25" s="9">
        <v>1390</v>
      </c>
      <c r="G25" s="9">
        <v>1562.5571578929901</v>
      </c>
      <c r="H25" s="10">
        <v>0.88167522886407201</v>
      </c>
      <c r="I25" s="9">
        <v>922599481543.43005</v>
      </c>
      <c r="J25" s="9">
        <v>4502109307</v>
      </c>
      <c r="K25" s="9">
        <v>5062884842.4829903</v>
      </c>
      <c r="L25" s="10">
        <v>0.88301710826676505</v>
      </c>
      <c r="M25" s="9">
        <v>5081699731.7740898</v>
      </c>
      <c r="N25" s="10">
        <v>0.87753505635872897</v>
      </c>
    </row>
    <row r="26" spans="1:14" x14ac:dyDescent="0.25">
      <c r="A26" t="s">
        <v>77</v>
      </c>
      <c r="B26" t="s">
        <v>82</v>
      </c>
      <c r="C26" t="s">
        <v>114</v>
      </c>
      <c r="D26" s="9">
        <v>1574497</v>
      </c>
      <c r="E26" s="9">
        <v>18592081.147787999</v>
      </c>
      <c r="F26" s="9">
        <v>79823</v>
      </c>
      <c r="G26" s="9">
        <v>72160.146243477706</v>
      </c>
      <c r="H26" s="10">
        <v>1.1077306143594801</v>
      </c>
      <c r="I26" s="9">
        <v>1093120296146.77</v>
      </c>
      <c r="J26" s="9">
        <v>4695648309</v>
      </c>
      <c r="K26" s="9">
        <v>4335416122.0897503</v>
      </c>
      <c r="L26" s="10">
        <v>1.08392325209269</v>
      </c>
      <c r="M26" s="9">
        <v>4360366964.9063702</v>
      </c>
      <c r="N26" s="10">
        <v>1.07494987848284</v>
      </c>
    </row>
    <row r="27" spans="1:14" x14ac:dyDescent="0.25">
      <c r="A27" t="s">
        <v>77</v>
      </c>
      <c r="B27" t="s">
        <v>82</v>
      </c>
      <c r="C27" t="s">
        <v>115</v>
      </c>
      <c r="D27" s="9">
        <v>1711084</v>
      </c>
      <c r="E27" s="9">
        <v>13761378.585953999</v>
      </c>
      <c r="F27" s="9">
        <v>13695</v>
      </c>
      <c r="G27" s="9">
        <v>16158.175302755901</v>
      </c>
      <c r="H27" s="10">
        <v>0.857505984167381</v>
      </c>
      <c r="I27" s="9">
        <v>7563600926802.9102</v>
      </c>
      <c r="J27" s="9">
        <v>7858813958</v>
      </c>
      <c r="K27" s="9">
        <v>9319411317.0929699</v>
      </c>
      <c r="L27" s="10">
        <v>0.85419953853798503</v>
      </c>
      <c r="M27" s="9">
        <v>9361128815.0441494</v>
      </c>
      <c r="N27" s="10">
        <v>0.84804601171648897</v>
      </c>
    </row>
    <row r="28" spans="1:14" x14ac:dyDescent="0.25">
      <c r="A28" t="s">
        <v>77</v>
      </c>
      <c r="B28" t="s">
        <v>82</v>
      </c>
      <c r="C28" t="s">
        <v>116</v>
      </c>
      <c r="D28" s="9">
        <v>161973</v>
      </c>
      <c r="E28" s="9">
        <v>119788.629072</v>
      </c>
      <c r="F28" s="9">
        <v>933</v>
      </c>
      <c r="G28" s="9">
        <v>1162.6812492804099</v>
      </c>
      <c r="H28" s="10">
        <v>0.82719286377883405</v>
      </c>
      <c r="I28" s="9">
        <v>679380968998.85498</v>
      </c>
      <c r="J28" s="9">
        <v>5444970026</v>
      </c>
      <c r="K28" s="9">
        <v>6694542417.2906504</v>
      </c>
      <c r="L28" s="10">
        <v>0.83749458520073905</v>
      </c>
      <c r="M28" s="9">
        <v>6715924144.0459404</v>
      </c>
      <c r="N28" s="10">
        <v>0.83273918703751904</v>
      </c>
    </row>
    <row r="29" spans="1:14" x14ac:dyDescent="0.25">
      <c r="A29" t="s">
        <v>77</v>
      </c>
      <c r="B29" t="s">
        <v>59</v>
      </c>
      <c r="C29" t="s">
        <v>106</v>
      </c>
      <c r="D29" s="9">
        <v>218705</v>
      </c>
      <c r="E29" s="9">
        <v>1095879.9265749999</v>
      </c>
      <c r="F29" s="9">
        <v>40284</v>
      </c>
      <c r="G29" s="9">
        <v>28640.922340412399</v>
      </c>
      <c r="H29" s="10">
        <v>1.10621295627945</v>
      </c>
      <c r="I29" s="9">
        <v>6433499993.2776203</v>
      </c>
      <c r="J29" s="9">
        <v>247309283</v>
      </c>
      <c r="K29" s="9">
        <v>175782094.481132</v>
      </c>
      <c r="L29" s="10">
        <v>1.1569531298524101</v>
      </c>
      <c r="M29" s="9">
        <v>177617187.118577</v>
      </c>
      <c r="N29" s="10">
        <v>1.1438936583192001</v>
      </c>
    </row>
    <row r="30" spans="1:14" x14ac:dyDescent="0.25">
      <c r="A30" t="s">
        <v>77</v>
      </c>
      <c r="B30" t="s">
        <v>59</v>
      </c>
      <c r="C30" t="s">
        <v>107</v>
      </c>
      <c r="D30" s="9">
        <v>433353</v>
      </c>
      <c r="E30" s="9">
        <v>5023297.9580739997</v>
      </c>
      <c r="F30" s="9">
        <v>104543</v>
      </c>
      <c r="G30" s="9">
        <v>80031.560542454201</v>
      </c>
      <c r="H30" s="10">
        <v>1.18403123598947</v>
      </c>
      <c r="I30" s="9">
        <v>76025608454.3918</v>
      </c>
      <c r="J30" s="9">
        <v>1571631848</v>
      </c>
      <c r="K30" s="9">
        <v>1201066781.09726</v>
      </c>
      <c r="L30" s="10">
        <v>1.16894003480096</v>
      </c>
      <c r="M30" s="9">
        <v>1211801031.01387</v>
      </c>
      <c r="N30" s="10">
        <v>1.1579107199791701</v>
      </c>
    </row>
    <row r="31" spans="1:14" x14ac:dyDescent="0.25">
      <c r="A31" t="s">
        <v>77</v>
      </c>
      <c r="B31" t="s">
        <v>59</v>
      </c>
      <c r="C31" t="s">
        <v>108</v>
      </c>
      <c r="D31" s="9">
        <v>2795160</v>
      </c>
      <c r="E31" s="9">
        <v>41655479.061994001</v>
      </c>
      <c r="F31" s="9">
        <v>181650</v>
      </c>
      <c r="G31" s="9">
        <v>174453.542445361</v>
      </c>
      <c r="H31" s="10">
        <v>0.98125958508963096</v>
      </c>
      <c r="I31" s="9">
        <v>5619044435799.2002</v>
      </c>
      <c r="J31" s="9">
        <v>23838434199</v>
      </c>
      <c r="K31" s="9">
        <v>23232619220.5886</v>
      </c>
      <c r="L31" s="10">
        <v>0.96044627510038905</v>
      </c>
      <c r="M31" s="9">
        <v>23418561279.470299</v>
      </c>
      <c r="N31" s="10">
        <v>0.95180790952899097</v>
      </c>
    </row>
    <row r="32" spans="1:14" x14ac:dyDescent="0.25">
      <c r="A32" t="s">
        <v>77</v>
      </c>
      <c r="B32" t="s">
        <v>59</v>
      </c>
      <c r="C32" t="s">
        <v>109</v>
      </c>
      <c r="D32" s="9">
        <v>1714345</v>
      </c>
      <c r="E32" s="9">
        <v>15746274.096965</v>
      </c>
      <c r="F32" s="9">
        <v>20965</v>
      </c>
      <c r="G32" s="9">
        <v>25537.391133703401</v>
      </c>
      <c r="H32" s="10">
        <v>1.0444914569854</v>
      </c>
      <c r="I32" s="9">
        <v>19423228051153.5</v>
      </c>
      <c r="J32" s="9">
        <v>26330571867</v>
      </c>
      <c r="K32" s="9">
        <v>32182887813.886398</v>
      </c>
      <c r="L32" s="10">
        <v>1.0256133719454401</v>
      </c>
      <c r="M32" s="9">
        <v>32395338043.438702</v>
      </c>
      <c r="N32" s="10">
        <v>1.01601029842182</v>
      </c>
    </row>
    <row r="33" spans="1:14" x14ac:dyDescent="0.25">
      <c r="A33" t="s">
        <v>77</v>
      </c>
      <c r="B33" t="s">
        <v>59</v>
      </c>
      <c r="C33" t="s">
        <v>110</v>
      </c>
      <c r="D33" s="9">
        <v>202280</v>
      </c>
      <c r="E33" s="9">
        <v>157530.174639</v>
      </c>
      <c r="F33" s="9">
        <v>562</v>
      </c>
      <c r="G33" s="9">
        <v>775.33469581331997</v>
      </c>
      <c r="H33" s="10">
        <v>0.69207750818059699</v>
      </c>
      <c r="I33" s="9">
        <v>2141125289176.6799</v>
      </c>
      <c r="J33" s="9">
        <v>7241875742</v>
      </c>
      <c r="K33" s="9">
        <v>9756206284.7330704</v>
      </c>
      <c r="L33" s="10">
        <v>0.58131349307403302</v>
      </c>
      <c r="M33" s="9">
        <v>9802062776.3094006</v>
      </c>
      <c r="N33" s="10">
        <v>0.57667519533920897</v>
      </c>
    </row>
    <row r="34" spans="1:14" x14ac:dyDescent="0.25">
      <c r="A34" t="s">
        <v>77</v>
      </c>
      <c r="B34" t="s">
        <v>59</v>
      </c>
      <c r="C34" t="s">
        <v>111</v>
      </c>
      <c r="D34" s="9">
        <v>901993</v>
      </c>
      <c r="E34" s="9">
        <v>9965212.8249949999</v>
      </c>
      <c r="F34" s="9">
        <v>127574</v>
      </c>
      <c r="G34" s="9">
        <v>101333.557794979</v>
      </c>
      <c r="H34" s="10">
        <v>1.18734157797313</v>
      </c>
      <c r="I34" s="9">
        <v>313584786408.60101</v>
      </c>
      <c r="J34" s="9">
        <v>4062408631</v>
      </c>
      <c r="K34" s="9">
        <v>3233308462.22439</v>
      </c>
      <c r="L34" s="10">
        <v>1.1662923326977599</v>
      </c>
      <c r="M34" s="9">
        <v>3261739496.53719</v>
      </c>
      <c r="N34" s="10">
        <v>1.15559792955949</v>
      </c>
    </row>
    <row r="35" spans="1:14" x14ac:dyDescent="0.25">
      <c r="A35" t="s">
        <v>77</v>
      </c>
      <c r="B35" t="s">
        <v>59</v>
      </c>
      <c r="C35" t="s">
        <v>112</v>
      </c>
      <c r="D35" s="9">
        <v>2426828</v>
      </c>
      <c r="E35" s="9">
        <v>31520852.262758002</v>
      </c>
      <c r="F35" s="9">
        <v>65868</v>
      </c>
      <c r="G35" s="9">
        <v>72544.571506766195</v>
      </c>
      <c r="H35" s="10">
        <v>0.91616791922083896</v>
      </c>
      <c r="I35" s="9">
        <v>9278424427868.6094</v>
      </c>
      <c r="J35" s="9">
        <v>19644242394</v>
      </c>
      <c r="K35" s="9">
        <v>21756925152.3978</v>
      </c>
      <c r="L35" s="10">
        <v>0.90955713077770195</v>
      </c>
      <c r="M35" s="9">
        <v>21919236345.5294</v>
      </c>
      <c r="N35" s="10">
        <v>0.90128426163876796</v>
      </c>
    </row>
    <row r="36" spans="1:14" x14ac:dyDescent="0.25">
      <c r="A36" t="s">
        <v>77</v>
      </c>
      <c r="B36" t="s">
        <v>59</v>
      </c>
      <c r="C36" t="s">
        <v>113</v>
      </c>
      <c r="D36" s="9">
        <v>700297</v>
      </c>
      <c r="E36" s="9">
        <v>1375075.400191</v>
      </c>
      <c r="F36" s="9">
        <v>2677</v>
      </c>
      <c r="G36" s="9">
        <v>3106.2380865529499</v>
      </c>
      <c r="H36" s="10">
        <v>1.1909889975541801</v>
      </c>
      <c r="I36" s="9">
        <v>4276639941932.7598</v>
      </c>
      <c r="J36" s="9">
        <v>8545675221</v>
      </c>
      <c r="K36" s="9">
        <v>9915236743.5661106</v>
      </c>
      <c r="L36" s="10">
        <v>1.2005414151553799</v>
      </c>
      <c r="M36" s="9">
        <v>9974290216.0652695</v>
      </c>
      <c r="N36" s="10">
        <v>1.1887629329731999</v>
      </c>
    </row>
    <row r="37" spans="1:14" x14ac:dyDescent="0.25">
      <c r="A37" t="s">
        <v>77</v>
      </c>
      <c r="B37" t="s">
        <v>59</v>
      </c>
      <c r="C37" t="s">
        <v>114</v>
      </c>
      <c r="D37" s="9">
        <v>1512630</v>
      </c>
      <c r="E37" s="9">
        <v>18861620.42845</v>
      </c>
      <c r="F37" s="9">
        <v>156285</v>
      </c>
      <c r="G37" s="9">
        <v>131534.361163769</v>
      </c>
      <c r="H37" s="10">
        <v>1.1122089982234999</v>
      </c>
      <c r="I37" s="9">
        <v>1142642035468.8899</v>
      </c>
      <c r="J37" s="9">
        <v>9506646466</v>
      </c>
      <c r="K37" s="9">
        <v>8052723126.1007605</v>
      </c>
      <c r="L37" s="10">
        <v>1.0926129253297201</v>
      </c>
      <c r="M37" s="9">
        <v>8121389229.0603905</v>
      </c>
      <c r="N37" s="10">
        <v>1.0826771587494699</v>
      </c>
    </row>
    <row r="38" spans="1:14" x14ac:dyDescent="0.25">
      <c r="A38" t="s">
        <v>77</v>
      </c>
      <c r="B38" t="s">
        <v>59</v>
      </c>
      <c r="C38" t="s">
        <v>115</v>
      </c>
      <c r="D38" s="9">
        <v>2074618</v>
      </c>
      <c r="E38" s="9">
        <v>23917197.658713002</v>
      </c>
      <c r="F38" s="9">
        <v>35468</v>
      </c>
      <c r="G38" s="9">
        <v>41759.758907336603</v>
      </c>
      <c r="H38" s="10">
        <v>0.97827672842134805</v>
      </c>
      <c r="I38" s="9">
        <v>13572701923680.6</v>
      </c>
      <c r="J38" s="9">
        <v>20348965212</v>
      </c>
      <c r="K38" s="9">
        <v>24054961194.069099</v>
      </c>
      <c r="L38" s="10">
        <v>0.97906160559158395</v>
      </c>
      <c r="M38" s="9">
        <v>24223498597.4133</v>
      </c>
      <c r="N38" s="10">
        <v>0.96995986514807397</v>
      </c>
    </row>
    <row r="39" spans="1:14" x14ac:dyDescent="0.25">
      <c r="A39" t="s">
        <v>77</v>
      </c>
      <c r="B39" t="s">
        <v>59</v>
      </c>
      <c r="C39" t="s">
        <v>116</v>
      </c>
      <c r="D39" s="9">
        <v>416146</v>
      </c>
      <c r="E39" s="9">
        <v>472435.88768300001</v>
      </c>
      <c r="F39" s="9">
        <v>1624</v>
      </c>
      <c r="G39" s="9">
        <v>1963.78006134922</v>
      </c>
      <c r="H39" s="10">
        <v>0.97464189566402104</v>
      </c>
      <c r="I39" s="9">
        <v>2635757296686.3599</v>
      </c>
      <c r="J39" s="9">
        <v>9239048225</v>
      </c>
      <c r="K39" s="9">
        <v>11168257335.7882</v>
      </c>
      <c r="L39" s="10">
        <v>0.96378931509894705</v>
      </c>
      <c r="M39" s="9">
        <v>11226464202.8449</v>
      </c>
      <c r="N39" s="10">
        <v>0.95537378995031097</v>
      </c>
    </row>
    <row r="40" spans="1:14" x14ac:dyDescent="0.25">
      <c r="A40" t="s">
        <v>78</v>
      </c>
      <c r="B40" t="s">
        <v>82</v>
      </c>
      <c r="C40" t="s">
        <v>106</v>
      </c>
      <c r="D40" s="9">
        <v>129317</v>
      </c>
      <c r="E40" s="9">
        <v>795670.17892099998</v>
      </c>
      <c r="F40" s="9">
        <v>36235</v>
      </c>
      <c r="G40" s="9">
        <v>32752.228311868101</v>
      </c>
      <c r="H40" s="10">
        <v>1.40869339399736</v>
      </c>
      <c r="I40" s="9">
        <v>4440565105.5195198</v>
      </c>
      <c r="J40" s="9">
        <v>197893428</v>
      </c>
      <c r="K40" s="9">
        <v>170922178.365215</v>
      </c>
      <c r="L40" s="10">
        <v>1.4003806497470801</v>
      </c>
      <c r="M40" s="9">
        <v>172540812.18675601</v>
      </c>
      <c r="N40" s="10">
        <v>1.3823404269611601</v>
      </c>
    </row>
    <row r="41" spans="1:14" x14ac:dyDescent="0.25">
      <c r="A41" t="s">
        <v>78</v>
      </c>
      <c r="B41" t="s">
        <v>82</v>
      </c>
      <c r="C41" t="s">
        <v>107</v>
      </c>
      <c r="D41" s="9">
        <v>254992</v>
      </c>
      <c r="E41" s="9">
        <v>2028323.296698</v>
      </c>
      <c r="F41" s="9">
        <v>49063</v>
      </c>
      <c r="G41" s="9">
        <v>41396.691612997602</v>
      </c>
      <c r="H41" s="10">
        <v>1.3066255590012399</v>
      </c>
      <c r="I41" s="9">
        <v>28822157126.402199</v>
      </c>
      <c r="J41" s="9">
        <v>677025567</v>
      </c>
      <c r="K41" s="9">
        <v>578170678.51474798</v>
      </c>
      <c r="L41" s="10">
        <v>1.30681650603099</v>
      </c>
      <c r="M41" s="9">
        <v>582243350.33266497</v>
      </c>
      <c r="N41" s="10">
        <v>1.29127119261308</v>
      </c>
    </row>
    <row r="42" spans="1:14" x14ac:dyDescent="0.25">
      <c r="A42" t="s">
        <v>78</v>
      </c>
      <c r="B42" t="s">
        <v>82</v>
      </c>
      <c r="C42" t="s">
        <v>108</v>
      </c>
      <c r="D42" s="9">
        <v>798228</v>
      </c>
      <c r="E42" s="9">
        <v>2701823.2167449999</v>
      </c>
      <c r="F42" s="9">
        <v>12903</v>
      </c>
      <c r="G42" s="9">
        <v>13124.783759776699</v>
      </c>
      <c r="H42" s="10">
        <v>1.0457145382744399</v>
      </c>
      <c r="I42" s="9">
        <v>331370162386.487</v>
      </c>
      <c r="J42" s="9">
        <v>1581774328</v>
      </c>
      <c r="K42" s="9">
        <v>1642425200.16137</v>
      </c>
      <c r="L42" s="10">
        <v>1.0300567274990999</v>
      </c>
      <c r="M42" s="9">
        <v>1653055688.35253</v>
      </c>
      <c r="N42" s="10">
        <v>1.01823420189961</v>
      </c>
    </row>
    <row r="43" spans="1:14" x14ac:dyDescent="0.25">
      <c r="A43" t="s">
        <v>78</v>
      </c>
      <c r="B43" t="s">
        <v>82</v>
      </c>
      <c r="C43" t="s">
        <v>109</v>
      </c>
      <c r="D43" s="9">
        <v>103487</v>
      </c>
      <c r="E43" s="9">
        <v>74506.521158999996</v>
      </c>
      <c r="F43" s="9">
        <v>523</v>
      </c>
      <c r="G43" s="9">
        <v>491.44788298975999</v>
      </c>
      <c r="H43" s="10">
        <v>0.83189371264010603</v>
      </c>
      <c r="I43" s="9">
        <v>89446983359.254105</v>
      </c>
      <c r="J43" s="9">
        <v>674792126</v>
      </c>
      <c r="K43" s="9">
        <v>644955309.86032903</v>
      </c>
      <c r="L43" s="10">
        <v>0.82847363822437203</v>
      </c>
      <c r="M43" s="9">
        <v>649524392.09054804</v>
      </c>
      <c r="N43" s="10">
        <v>0.81993787280074504</v>
      </c>
    </row>
    <row r="44" spans="1:14" x14ac:dyDescent="0.25">
      <c r="A44" t="s">
        <v>78</v>
      </c>
      <c r="B44" t="s">
        <v>82</v>
      </c>
      <c r="C44" t="s">
        <v>110</v>
      </c>
      <c r="D44" s="9">
        <v>2265</v>
      </c>
      <c r="E44" s="9">
        <v>1161.3324970000001</v>
      </c>
      <c r="F44" s="9">
        <v>14</v>
      </c>
      <c r="G44" s="9">
        <v>18.076660549469999</v>
      </c>
      <c r="H44" s="10">
        <v>0.72295744635010295</v>
      </c>
      <c r="I44" s="9">
        <v>18006964065.360901</v>
      </c>
      <c r="J44" s="9">
        <v>165232614</v>
      </c>
      <c r="K44" s="9">
        <v>254335666.46913701</v>
      </c>
      <c r="L44" s="10">
        <v>0.75092858161035902</v>
      </c>
      <c r="M44" s="9">
        <v>255844859.36341199</v>
      </c>
      <c r="N44" s="10">
        <v>0.74467881056999896</v>
      </c>
    </row>
    <row r="45" spans="1:14" x14ac:dyDescent="0.25">
      <c r="A45" t="s">
        <v>78</v>
      </c>
      <c r="B45" t="s">
        <v>82</v>
      </c>
      <c r="C45" t="s">
        <v>111</v>
      </c>
      <c r="D45" s="9">
        <v>420918</v>
      </c>
      <c r="E45" s="9">
        <v>1968781.815307</v>
      </c>
      <c r="F45" s="9">
        <v>25572</v>
      </c>
      <c r="G45" s="9">
        <v>21443.210368144799</v>
      </c>
      <c r="H45" s="10">
        <v>1.25714069901668</v>
      </c>
      <c r="I45" s="9">
        <v>59613490523.238403</v>
      </c>
      <c r="J45" s="9">
        <v>776853345</v>
      </c>
      <c r="K45" s="9">
        <v>661973051.29025698</v>
      </c>
      <c r="L45" s="10">
        <v>1.2537004849139699</v>
      </c>
      <c r="M45" s="9">
        <v>666404644.381742</v>
      </c>
      <c r="N45" s="10">
        <v>1.23877836985315</v>
      </c>
    </row>
    <row r="46" spans="1:14" x14ac:dyDescent="0.25">
      <c r="A46" t="s">
        <v>78</v>
      </c>
      <c r="B46" t="s">
        <v>82</v>
      </c>
      <c r="C46" t="s">
        <v>112</v>
      </c>
      <c r="D46" s="9">
        <v>430840</v>
      </c>
      <c r="E46" s="9">
        <v>745567.61221699999</v>
      </c>
      <c r="F46" s="9">
        <v>2392</v>
      </c>
      <c r="G46" s="9">
        <v>2583.7003248743699</v>
      </c>
      <c r="H46" s="10">
        <v>0.91232319125140704</v>
      </c>
      <c r="I46" s="9">
        <v>210699892944.34299</v>
      </c>
      <c r="J46" s="9">
        <v>718568395</v>
      </c>
      <c r="K46" s="9">
        <v>777421602.92251301</v>
      </c>
      <c r="L46" s="10">
        <v>0.90681369635340103</v>
      </c>
      <c r="M46" s="9">
        <v>782548053.63586998</v>
      </c>
      <c r="N46" s="10">
        <v>0.89675317585434799</v>
      </c>
    </row>
    <row r="47" spans="1:14" x14ac:dyDescent="0.25">
      <c r="A47" t="s">
        <v>78</v>
      </c>
      <c r="B47" t="s">
        <v>82</v>
      </c>
      <c r="C47" t="s">
        <v>113</v>
      </c>
      <c r="D47" s="9">
        <v>12255</v>
      </c>
      <c r="E47" s="9">
        <v>6268.4558049999996</v>
      </c>
      <c r="F47" s="9">
        <v>92</v>
      </c>
      <c r="G47" s="9">
        <v>77.658154275230004</v>
      </c>
      <c r="H47" s="10">
        <v>0.87718351348708001</v>
      </c>
      <c r="I47" s="9">
        <v>19880516612.691399</v>
      </c>
      <c r="J47" s="9">
        <v>299924429</v>
      </c>
      <c r="K47" s="9">
        <v>250761817.35245699</v>
      </c>
      <c r="L47" s="10">
        <v>0.87327232470275695</v>
      </c>
      <c r="M47" s="9">
        <v>252712795.59046599</v>
      </c>
      <c r="N47" s="10">
        <v>0.864960615874655</v>
      </c>
    </row>
    <row r="48" spans="1:14" x14ac:dyDescent="0.25">
      <c r="A48" t="s">
        <v>78</v>
      </c>
      <c r="B48" t="s">
        <v>82</v>
      </c>
      <c r="C48" t="s">
        <v>114</v>
      </c>
      <c r="D48" s="9">
        <v>598148</v>
      </c>
      <c r="E48" s="9">
        <v>2299474.8804850001</v>
      </c>
      <c r="F48" s="9">
        <v>19696</v>
      </c>
      <c r="G48" s="9">
        <v>17705.610999818899</v>
      </c>
      <c r="H48" s="10">
        <v>1.1899433070486201</v>
      </c>
      <c r="I48" s="9">
        <v>133019828562.11099</v>
      </c>
      <c r="J48" s="9">
        <v>1149423067</v>
      </c>
      <c r="K48" s="9">
        <v>1051694554.47395</v>
      </c>
      <c r="L48" s="10">
        <v>1.1812440530847901</v>
      </c>
      <c r="M48" s="9">
        <v>1058677324.00156</v>
      </c>
      <c r="N48" s="10">
        <v>1.16733708025062</v>
      </c>
    </row>
    <row r="49" spans="1:14" x14ac:dyDescent="0.25">
      <c r="A49" t="s">
        <v>78</v>
      </c>
      <c r="B49" t="s">
        <v>82</v>
      </c>
      <c r="C49" t="s">
        <v>115</v>
      </c>
      <c r="D49" s="9">
        <v>218327</v>
      </c>
      <c r="E49" s="9">
        <v>235604.68921400001</v>
      </c>
      <c r="F49" s="9">
        <v>963</v>
      </c>
      <c r="G49" s="9">
        <v>994.47919343805995</v>
      </c>
      <c r="H49" s="10">
        <v>0.85994686098931405</v>
      </c>
      <c r="I49" s="9">
        <v>130852243859.375</v>
      </c>
      <c r="J49" s="9">
        <v>569160864</v>
      </c>
      <c r="K49" s="9">
        <v>590489864.43355703</v>
      </c>
      <c r="L49" s="10">
        <v>0.85551455174590396</v>
      </c>
      <c r="M49" s="9">
        <v>594581387.35881603</v>
      </c>
      <c r="N49" s="10">
        <v>0.84634375176096199</v>
      </c>
    </row>
    <row r="50" spans="1:14" x14ac:dyDescent="0.25">
      <c r="A50" t="s">
        <v>78</v>
      </c>
      <c r="B50" t="s">
        <v>82</v>
      </c>
      <c r="C50" t="s">
        <v>116</v>
      </c>
      <c r="D50" s="9">
        <v>5290</v>
      </c>
      <c r="E50" s="9">
        <v>2691.123145</v>
      </c>
      <c r="F50" s="9">
        <v>30</v>
      </c>
      <c r="G50" s="9">
        <v>31.19386312228</v>
      </c>
      <c r="H50" s="10">
        <v>0.83066073410334895</v>
      </c>
      <c r="I50" s="9">
        <v>15543315955.384399</v>
      </c>
      <c r="J50" s="9">
        <v>184810812</v>
      </c>
      <c r="K50" s="9">
        <v>193820695.40148601</v>
      </c>
      <c r="L50" s="10">
        <v>0.82807398730070603</v>
      </c>
      <c r="M50" s="9">
        <v>195025670.03995299</v>
      </c>
      <c r="N50" s="10">
        <v>0.82089979652288902</v>
      </c>
    </row>
    <row r="51" spans="1:14" x14ac:dyDescent="0.25">
      <c r="A51" t="s">
        <v>78</v>
      </c>
      <c r="B51" t="s">
        <v>59</v>
      </c>
      <c r="C51" t="s">
        <v>106</v>
      </c>
      <c r="D51" s="9">
        <v>124474</v>
      </c>
      <c r="E51" s="9">
        <v>503895.83736900002</v>
      </c>
      <c r="F51" s="9">
        <v>17907</v>
      </c>
      <c r="G51" s="9">
        <v>13995.773469399401</v>
      </c>
      <c r="H51" s="10">
        <v>1.2814506540024799</v>
      </c>
      <c r="I51" s="9">
        <v>2857648314.4658499</v>
      </c>
      <c r="J51" s="9">
        <v>110497215</v>
      </c>
      <c r="K51" s="9">
        <v>82060258.385626003</v>
      </c>
      <c r="L51" s="10">
        <v>1.3448199216865899</v>
      </c>
      <c r="M51" s="9">
        <v>83071096.299554303</v>
      </c>
      <c r="N51" s="10">
        <v>1.32491626861553</v>
      </c>
    </row>
    <row r="52" spans="1:14" x14ac:dyDescent="0.25">
      <c r="A52" t="s">
        <v>78</v>
      </c>
      <c r="B52" t="s">
        <v>59</v>
      </c>
      <c r="C52" t="s">
        <v>107</v>
      </c>
      <c r="D52" s="9">
        <v>254732</v>
      </c>
      <c r="E52" s="9">
        <v>1659787.102795</v>
      </c>
      <c r="F52" s="9">
        <v>46034</v>
      </c>
      <c r="G52" s="9">
        <v>34566.177336146997</v>
      </c>
      <c r="H52" s="10">
        <v>1.32692403532313</v>
      </c>
      <c r="I52" s="9">
        <v>24118737262.9408</v>
      </c>
      <c r="J52" s="9">
        <v>673037012</v>
      </c>
      <c r="K52" s="9">
        <v>509246859.14138699</v>
      </c>
      <c r="L52" s="10">
        <v>1.31470345027122</v>
      </c>
      <c r="M52" s="9">
        <v>514532310.71957397</v>
      </c>
      <c r="N52" s="10">
        <v>1.29715212151381</v>
      </c>
    </row>
    <row r="53" spans="1:14" x14ac:dyDescent="0.25">
      <c r="A53" t="s">
        <v>78</v>
      </c>
      <c r="B53" t="s">
        <v>59</v>
      </c>
      <c r="C53" t="s">
        <v>108</v>
      </c>
      <c r="D53" s="9">
        <v>907859</v>
      </c>
      <c r="E53" s="9">
        <v>4874097.0156460004</v>
      </c>
      <c r="F53" s="9">
        <v>34386</v>
      </c>
      <c r="G53" s="9">
        <v>31926.511381730299</v>
      </c>
      <c r="H53" s="10">
        <v>1.07843174316269</v>
      </c>
      <c r="I53" s="9">
        <v>622416920401.15796</v>
      </c>
      <c r="J53" s="9">
        <v>4322236465</v>
      </c>
      <c r="K53" s="9">
        <v>4067762651.7880101</v>
      </c>
      <c r="L53" s="10">
        <v>1.0641728236674</v>
      </c>
      <c r="M53" s="9">
        <v>4105703588.6931</v>
      </c>
      <c r="N53" s="10">
        <v>1.0507376943506599</v>
      </c>
    </row>
    <row r="54" spans="1:14" x14ac:dyDescent="0.25">
      <c r="A54" t="s">
        <v>78</v>
      </c>
      <c r="B54" t="s">
        <v>59</v>
      </c>
      <c r="C54" t="s">
        <v>109</v>
      </c>
      <c r="D54" s="9">
        <v>247023</v>
      </c>
      <c r="E54" s="9">
        <v>332549.95972599997</v>
      </c>
      <c r="F54" s="9">
        <v>1137</v>
      </c>
      <c r="G54" s="9">
        <v>1324.0974532580899</v>
      </c>
      <c r="H54" s="10">
        <v>0.85702607659697605</v>
      </c>
      <c r="I54" s="9">
        <v>400382303492.24402</v>
      </c>
      <c r="J54" s="9">
        <v>1413664499</v>
      </c>
      <c r="K54" s="9">
        <v>1650269434.57921</v>
      </c>
      <c r="L54" s="10">
        <v>0.85946952485907901</v>
      </c>
      <c r="M54" s="9">
        <v>1665912360.0315101</v>
      </c>
      <c r="N54" s="10">
        <v>0.84850947639091601</v>
      </c>
    </row>
    <row r="55" spans="1:14" x14ac:dyDescent="0.25">
      <c r="A55" t="s">
        <v>78</v>
      </c>
      <c r="B55" t="s">
        <v>59</v>
      </c>
      <c r="C55" t="s">
        <v>110</v>
      </c>
      <c r="D55" s="9">
        <v>6005</v>
      </c>
      <c r="E55" s="9">
        <v>3111.9892159999999</v>
      </c>
      <c r="F55" s="9">
        <v>16</v>
      </c>
      <c r="G55" s="9">
        <v>14.57819822708</v>
      </c>
      <c r="H55" s="10">
        <v>0.864323891659875</v>
      </c>
      <c r="I55" s="9">
        <v>44589924113.450302</v>
      </c>
      <c r="J55" s="9">
        <v>195805319</v>
      </c>
      <c r="K55" s="9">
        <v>203956442.48577699</v>
      </c>
      <c r="L55" s="10">
        <v>0.76228623168211496</v>
      </c>
      <c r="M55" s="9">
        <v>205702720.065606</v>
      </c>
      <c r="N55" s="10">
        <v>0.75347488627677806</v>
      </c>
    </row>
    <row r="56" spans="1:14" x14ac:dyDescent="0.25">
      <c r="A56" t="s">
        <v>78</v>
      </c>
      <c r="B56" t="s">
        <v>59</v>
      </c>
      <c r="C56" t="s">
        <v>111</v>
      </c>
      <c r="D56" s="9">
        <v>440802</v>
      </c>
      <c r="E56" s="9">
        <v>2292668.1418539998</v>
      </c>
      <c r="F56" s="9">
        <v>43381</v>
      </c>
      <c r="G56" s="9">
        <v>33236.079631244596</v>
      </c>
      <c r="H56" s="10">
        <v>1.3033358328111</v>
      </c>
      <c r="I56" s="9">
        <v>71209137396.240799</v>
      </c>
      <c r="J56" s="9">
        <v>1369990239</v>
      </c>
      <c r="K56" s="9">
        <v>1059289330.46144</v>
      </c>
      <c r="L56" s="10">
        <v>1.2893786902048201</v>
      </c>
      <c r="M56" s="9">
        <v>1069951258.50669</v>
      </c>
      <c r="N56" s="10">
        <v>1.2724281665279</v>
      </c>
    </row>
    <row r="57" spans="1:14" x14ac:dyDescent="0.25">
      <c r="A57" t="s">
        <v>78</v>
      </c>
      <c r="B57" t="s">
        <v>59</v>
      </c>
      <c r="C57" t="s">
        <v>112</v>
      </c>
      <c r="D57" s="9">
        <v>608096</v>
      </c>
      <c r="E57" s="9">
        <v>1849745.515533</v>
      </c>
      <c r="F57" s="9">
        <v>7015</v>
      </c>
      <c r="G57" s="9">
        <v>7494.50174763206</v>
      </c>
      <c r="H57" s="10">
        <v>0.93893643017626705</v>
      </c>
      <c r="I57" s="9">
        <v>534298747494.04102</v>
      </c>
      <c r="J57" s="9">
        <v>2083730546</v>
      </c>
      <c r="K57" s="9">
        <v>2237926110.6774702</v>
      </c>
      <c r="L57" s="10">
        <v>0.934683764266384</v>
      </c>
      <c r="M57" s="9">
        <v>2258565643.9524102</v>
      </c>
      <c r="N57" s="10">
        <v>0.92290959286955598</v>
      </c>
    </row>
    <row r="58" spans="1:14" x14ac:dyDescent="0.25">
      <c r="A58" t="s">
        <v>78</v>
      </c>
      <c r="B58" t="s">
        <v>59</v>
      </c>
      <c r="C58" t="s">
        <v>113</v>
      </c>
      <c r="D58" s="9">
        <v>40640</v>
      </c>
      <c r="E58" s="9">
        <v>23821.537821999998</v>
      </c>
      <c r="F58" s="9">
        <v>101</v>
      </c>
      <c r="G58" s="9">
        <v>128.63609933872999</v>
      </c>
      <c r="H58" s="10">
        <v>0.75598534941661599</v>
      </c>
      <c r="I58" s="9">
        <v>74312446596.382797</v>
      </c>
      <c r="J58" s="9">
        <v>327238918</v>
      </c>
      <c r="K58" s="9">
        <v>408996460.82872999</v>
      </c>
      <c r="L58" s="10">
        <v>0.76489543506248203</v>
      </c>
      <c r="M58" s="9">
        <v>412894422.64907402</v>
      </c>
      <c r="N58" s="10">
        <v>0.75531700710064398</v>
      </c>
    </row>
    <row r="59" spans="1:14" x14ac:dyDescent="0.25">
      <c r="A59" t="s">
        <v>78</v>
      </c>
      <c r="B59" t="s">
        <v>59</v>
      </c>
      <c r="C59" t="s">
        <v>114</v>
      </c>
      <c r="D59" s="9">
        <v>649841</v>
      </c>
      <c r="E59" s="9">
        <v>3252776.0277769999</v>
      </c>
      <c r="F59" s="9">
        <v>43965</v>
      </c>
      <c r="G59" s="9">
        <v>35499.127344119697</v>
      </c>
      <c r="H59" s="10">
        <v>1.23444869410264</v>
      </c>
      <c r="I59" s="9">
        <v>192843149650.85501</v>
      </c>
      <c r="J59" s="9">
        <v>2625908676</v>
      </c>
      <c r="K59" s="9">
        <v>2143845891.0977299</v>
      </c>
      <c r="L59" s="10">
        <v>1.21986240260701</v>
      </c>
      <c r="M59" s="9">
        <v>2164593095.7837701</v>
      </c>
      <c r="N59" s="10">
        <v>1.20419263823957</v>
      </c>
    </row>
    <row r="60" spans="1:14" x14ac:dyDescent="0.25">
      <c r="A60" t="s">
        <v>78</v>
      </c>
      <c r="B60" t="s">
        <v>59</v>
      </c>
      <c r="C60" t="s">
        <v>115</v>
      </c>
      <c r="D60" s="9">
        <v>401759</v>
      </c>
      <c r="E60" s="9">
        <v>810583.944624</v>
      </c>
      <c r="F60" s="9">
        <v>2777</v>
      </c>
      <c r="G60" s="9">
        <v>3144.3203539844699</v>
      </c>
      <c r="H60" s="10">
        <v>0.891925350804464</v>
      </c>
      <c r="I60" s="9">
        <v>455119544810.83502</v>
      </c>
      <c r="J60" s="9">
        <v>1606214571</v>
      </c>
      <c r="K60" s="9">
        <v>1842552268.70316</v>
      </c>
      <c r="L60" s="10">
        <v>0.87941573321955802</v>
      </c>
      <c r="M60" s="9">
        <v>1859672521.5548501</v>
      </c>
      <c r="N60" s="10">
        <v>0.86826576345334106</v>
      </c>
    </row>
    <row r="61" spans="1:14" x14ac:dyDescent="0.25">
      <c r="A61" t="s">
        <v>78</v>
      </c>
      <c r="B61" t="s">
        <v>59</v>
      </c>
      <c r="C61" t="s">
        <v>116</v>
      </c>
      <c r="D61" s="9">
        <v>16349</v>
      </c>
      <c r="E61" s="9">
        <v>8601.5561340000004</v>
      </c>
      <c r="F61" s="9">
        <v>29</v>
      </c>
      <c r="G61" s="9">
        <v>46.366909369749997</v>
      </c>
      <c r="H61" s="10">
        <v>0.64646203803366398</v>
      </c>
      <c r="I61" s="9">
        <v>48625484351.270897</v>
      </c>
      <c r="J61" s="9">
        <v>169148740</v>
      </c>
      <c r="K61" s="9">
        <v>268665394.90175498</v>
      </c>
      <c r="L61" s="10">
        <v>0.64163317268561204</v>
      </c>
      <c r="M61" s="9">
        <v>271082137.43617398</v>
      </c>
      <c r="N61" s="10">
        <v>0.63381338278733201</v>
      </c>
    </row>
    <row r="62" spans="1:14" x14ac:dyDescent="0.25">
      <c r="D62" s="9"/>
      <c r="E62" s="9"/>
      <c r="F62" s="9"/>
      <c r="G62" s="9"/>
      <c r="H62" s="10"/>
      <c r="I62" s="9"/>
      <c r="J62" s="9"/>
      <c r="K62" s="9"/>
      <c r="L62" s="10"/>
      <c r="M62" s="9"/>
      <c r="N62" s="1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P15"/>
  <sheetViews>
    <sheetView workbookViewId="0">
      <selection activeCell="J15" sqref="J15"/>
    </sheetView>
  </sheetViews>
  <sheetFormatPr defaultColWidth="8.7109375" defaultRowHeight="15" x14ac:dyDescent="0.25"/>
  <cols>
    <col min="1" max="3" width="8.7109375" style="12"/>
    <col min="4" max="4" width="11.42578125" style="12" customWidth="1"/>
    <col min="5" max="5" width="8.7109375" style="12"/>
    <col min="6" max="6" width="13.28515625" style="9" bestFit="1" customWidth="1"/>
    <col min="7" max="7" width="14.28515625" style="9" bestFit="1" customWidth="1"/>
    <col min="8" max="9" width="10.7109375" style="9" bestFit="1" customWidth="1"/>
    <col min="10" max="10" width="8.7109375" style="10"/>
    <col min="11" max="13" width="18.7109375" style="9" customWidth="1"/>
    <col min="14" max="14" width="8.7109375" style="10"/>
    <col min="15" max="15" width="18.7109375" style="9" customWidth="1"/>
    <col min="16" max="16" width="8.7109375" style="10"/>
  </cols>
  <sheetData>
    <row r="1" spans="1:16" s="3" customFormat="1" x14ac:dyDescent="0.25">
      <c r="A1" s="18" t="s">
        <v>94</v>
      </c>
      <c r="B1" s="4"/>
      <c r="C1" s="4"/>
      <c r="D1" s="4"/>
      <c r="E1" s="4"/>
      <c r="F1" s="13"/>
      <c r="G1" s="13"/>
      <c r="H1" s="13"/>
      <c r="I1" s="13"/>
      <c r="J1" s="14"/>
      <c r="K1" s="13"/>
      <c r="L1" s="13"/>
      <c r="M1" s="13"/>
      <c r="N1" s="14"/>
      <c r="O1" s="13"/>
      <c r="P1" s="14"/>
    </row>
    <row r="3" spans="1:16" s="15" customFormat="1" ht="45" x14ac:dyDescent="0.25">
      <c r="A3" s="15" t="s">
        <v>62</v>
      </c>
      <c r="B3" s="15" t="s">
        <v>63</v>
      </c>
      <c r="C3" s="15" t="s">
        <v>64</v>
      </c>
      <c r="D3" s="15" t="s">
        <v>65</v>
      </c>
      <c r="E3" s="15" t="s">
        <v>80</v>
      </c>
      <c r="F3" s="16" t="s">
        <v>66</v>
      </c>
      <c r="G3" s="16" t="s">
        <v>67</v>
      </c>
      <c r="H3" s="16" t="s">
        <v>68</v>
      </c>
      <c r="I3" s="16" t="s">
        <v>69</v>
      </c>
      <c r="J3" s="17" t="s">
        <v>70</v>
      </c>
      <c r="K3" s="16" t="s">
        <v>71</v>
      </c>
      <c r="L3" s="16" t="s">
        <v>72</v>
      </c>
      <c r="M3" s="16" t="s">
        <v>73</v>
      </c>
      <c r="N3" s="17" t="s">
        <v>74</v>
      </c>
      <c r="O3" s="16" t="s">
        <v>162</v>
      </c>
      <c r="P3" s="17" t="s">
        <v>163</v>
      </c>
    </row>
    <row r="4" spans="1:16" x14ac:dyDescent="0.25">
      <c r="A4" s="12" t="s">
        <v>75</v>
      </c>
      <c r="B4" s="12" t="s">
        <v>79</v>
      </c>
      <c r="C4" s="12" t="s">
        <v>76</v>
      </c>
      <c r="D4" s="12" t="s">
        <v>77</v>
      </c>
      <c r="E4" s="12" t="s">
        <v>82</v>
      </c>
      <c r="F4" s="9">
        <v>10099814</v>
      </c>
      <c r="G4" s="9">
        <v>108371480.84557299</v>
      </c>
      <c r="H4" s="9">
        <v>433840</v>
      </c>
      <c r="I4" s="9">
        <v>394195.378767032</v>
      </c>
      <c r="J4" s="132">
        <f t="shared" ref="J4:J13" si="0">H4/I4</f>
        <v>1.1005709944062987</v>
      </c>
      <c r="K4" s="9">
        <v>25815577693076.699</v>
      </c>
      <c r="L4" s="9">
        <v>51841902757</v>
      </c>
      <c r="M4" s="9">
        <v>56937059364.945801</v>
      </c>
      <c r="N4" s="10">
        <v>0.91051247351416997</v>
      </c>
      <c r="O4" s="9">
        <v>57344073350.195099</v>
      </c>
      <c r="P4" s="10">
        <f>L4/O4</f>
        <v>0.90404988219804616</v>
      </c>
    </row>
    <row r="5" spans="1:16" x14ac:dyDescent="0.25">
      <c r="A5" s="12" t="s">
        <v>75</v>
      </c>
      <c r="B5" s="12" t="s">
        <v>79</v>
      </c>
      <c r="C5" s="12" t="s">
        <v>76</v>
      </c>
      <c r="D5" s="12" t="s">
        <v>78</v>
      </c>
      <c r="E5" s="12" t="s">
        <v>82</v>
      </c>
      <c r="F5" s="9">
        <v>2589108</v>
      </c>
      <c r="G5" s="9">
        <v>9627221.3181492202</v>
      </c>
      <c r="H5" s="9">
        <v>128554</v>
      </c>
      <c r="I5" s="9">
        <v>114024.950084903</v>
      </c>
      <c r="J5" s="132">
        <f t="shared" si="0"/>
        <v>1.1274199190990977</v>
      </c>
      <c r="K5" s="9">
        <v>915906802809.91895</v>
      </c>
      <c r="L5" s="9">
        <v>6011480291</v>
      </c>
      <c r="M5" s="9">
        <v>5890347106.27528</v>
      </c>
      <c r="N5" s="10">
        <v>1.0205646938184101</v>
      </c>
      <c r="O5" s="9">
        <v>5944936665.0426397</v>
      </c>
      <c r="P5" s="10">
        <f t="shared" ref="P5:P13" si="1">L5/O5</f>
        <v>1.0111933279876049</v>
      </c>
    </row>
    <row r="6" spans="1:16" x14ac:dyDescent="0.25">
      <c r="A6" s="12" t="s">
        <v>75</v>
      </c>
      <c r="B6" s="12" t="s">
        <v>79</v>
      </c>
      <c r="C6" s="12" t="s">
        <v>76</v>
      </c>
      <c r="D6" s="12" t="s">
        <v>77</v>
      </c>
      <c r="E6" s="12" t="s">
        <v>59</v>
      </c>
      <c r="F6" s="9">
        <v>11562342</v>
      </c>
      <c r="G6" s="9">
        <v>130584762.714783</v>
      </c>
      <c r="H6" s="9">
        <v>632884</v>
      </c>
      <c r="I6" s="9">
        <v>565097.96813056897</v>
      </c>
      <c r="J6" s="132">
        <f t="shared" si="0"/>
        <v>1.1199544781477053</v>
      </c>
      <c r="K6" s="9">
        <v>50330063085474.5</v>
      </c>
      <c r="L6" s="9">
        <v>110108920107</v>
      </c>
      <c r="M6" s="9">
        <v>120946459765.744</v>
      </c>
      <c r="N6" s="10">
        <v>0.91039390752127303</v>
      </c>
      <c r="O6" s="9">
        <v>122231838238.41299</v>
      </c>
      <c r="P6" s="10">
        <f t="shared" si="1"/>
        <v>0.9008202911276908</v>
      </c>
    </row>
    <row r="7" spans="1:16" x14ac:dyDescent="0.25">
      <c r="A7" s="12" t="s">
        <v>75</v>
      </c>
      <c r="B7" s="12" t="s">
        <v>79</v>
      </c>
      <c r="C7" s="12" t="s">
        <v>76</v>
      </c>
      <c r="D7" s="12" t="s">
        <v>78</v>
      </c>
      <c r="E7" s="12" t="s">
        <v>59</v>
      </c>
      <c r="F7" s="9">
        <v>3218392</v>
      </c>
      <c r="G7" s="9">
        <v>13808657.2099653</v>
      </c>
      <c r="H7" s="9">
        <v>171496</v>
      </c>
      <c r="I7" s="9">
        <v>140751.24169189201</v>
      </c>
      <c r="J7" s="132">
        <f t="shared" si="0"/>
        <v>1.2184333007548811</v>
      </c>
      <c r="K7" s="9">
        <v>2168723450667.1699</v>
      </c>
      <c r="L7" s="9">
        <v>12861302774</v>
      </c>
      <c r="M7" s="9">
        <v>12520163370.069099</v>
      </c>
      <c r="N7" s="10">
        <v>1.0272472006832201</v>
      </c>
      <c r="O7" s="9">
        <v>12681546086.742599</v>
      </c>
      <c r="P7" s="10">
        <f t="shared" si="1"/>
        <v>1.0141746665609896</v>
      </c>
    </row>
    <row r="8" spans="1:16" x14ac:dyDescent="0.25">
      <c r="J8" s="132"/>
    </row>
    <row r="9" spans="1:16" x14ac:dyDescent="0.25">
      <c r="A9" s="12" t="s">
        <v>75</v>
      </c>
      <c r="B9" s="12" t="s">
        <v>79</v>
      </c>
      <c r="C9" s="12" t="s">
        <v>76</v>
      </c>
      <c r="D9" s="12" t="s">
        <v>77</v>
      </c>
      <c r="E9" s="12" t="s">
        <v>95</v>
      </c>
      <c r="F9" s="9">
        <f>F4+F6</f>
        <v>21662156</v>
      </c>
      <c r="G9" s="9">
        <f t="shared" ref="G9:M9" si="2">G4+G6</f>
        <v>238956243.56035599</v>
      </c>
      <c r="H9" s="9">
        <f t="shared" si="2"/>
        <v>1066724</v>
      </c>
      <c r="I9" s="9">
        <f t="shared" si="2"/>
        <v>959293.34689760092</v>
      </c>
      <c r="J9" s="132">
        <f t="shared" si="0"/>
        <v>1.1119893653488109</v>
      </c>
      <c r="K9" s="9">
        <f t="shared" si="2"/>
        <v>76145640778551.203</v>
      </c>
      <c r="L9" s="9">
        <f t="shared" si="2"/>
        <v>161950822864</v>
      </c>
      <c r="M9" s="9">
        <f t="shared" si="2"/>
        <v>177883519130.68982</v>
      </c>
      <c r="N9" s="10">
        <f>L9/M9</f>
        <v>0.91043185819264028</v>
      </c>
      <c r="O9" s="9">
        <v>177883519130.68982</v>
      </c>
      <c r="P9" s="10">
        <f t="shared" si="1"/>
        <v>0.91043185819264028</v>
      </c>
    </row>
    <row r="10" spans="1:16" x14ac:dyDescent="0.25">
      <c r="A10" s="12" t="s">
        <v>75</v>
      </c>
      <c r="B10" s="12" t="s">
        <v>79</v>
      </c>
      <c r="C10" s="12" t="s">
        <v>76</v>
      </c>
      <c r="D10" s="12" t="s">
        <v>78</v>
      </c>
      <c r="E10" s="12" t="s">
        <v>95</v>
      </c>
      <c r="F10" s="9">
        <f>F5+F7</f>
        <v>5807500</v>
      </c>
      <c r="G10" s="9">
        <f t="shared" ref="G10:M10" si="3">G5+G7</f>
        <v>23435878.52811452</v>
      </c>
      <c r="H10" s="9">
        <f t="shared" si="3"/>
        <v>300050</v>
      </c>
      <c r="I10" s="9">
        <f t="shared" si="3"/>
        <v>254776.19177679502</v>
      </c>
      <c r="J10" s="132">
        <f t="shared" si="0"/>
        <v>1.1777003098581071</v>
      </c>
      <c r="K10" s="9">
        <f t="shared" si="3"/>
        <v>3084630253477.0889</v>
      </c>
      <c r="L10" s="9">
        <f t="shared" si="3"/>
        <v>18872783065</v>
      </c>
      <c r="M10" s="9">
        <f t="shared" si="3"/>
        <v>18410510476.344379</v>
      </c>
      <c r="N10" s="10">
        <f t="shared" ref="N10:N15" si="4">L10/M10</f>
        <v>1.0251091673557664</v>
      </c>
      <c r="O10" s="9">
        <v>18410510476.344379</v>
      </c>
      <c r="P10" s="10">
        <f t="shared" si="1"/>
        <v>1.0251091673557664</v>
      </c>
    </row>
    <row r="11" spans="1:16" x14ac:dyDescent="0.25">
      <c r="J11" s="132"/>
    </row>
    <row r="12" spans="1:16" x14ac:dyDescent="0.25">
      <c r="A12" s="12" t="s">
        <v>75</v>
      </c>
      <c r="B12" s="12" t="s">
        <v>79</v>
      </c>
      <c r="C12" s="12" t="s">
        <v>76</v>
      </c>
      <c r="D12" s="12" t="s">
        <v>95</v>
      </c>
      <c r="E12" s="12" t="s">
        <v>82</v>
      </c>
      <c r="F12" s="9">
        <f>F4+F5</f>
        <v>12688922</v>
      </c>
      <c r="G12" s="9">
        <f t="shared" ref="G12:L12" si="5">G4+G5</f>
        <v>117998702.16372222</v>
      </c>
      <c r="H12" s="9">
        <f t="shared" si="5"/>
        <v>562394</v>
      </c>
      <c r="I12" s="9">
        <f t="shared" si="5"/>
        <v>508220.32885193499</v>
      </c>
      <c r="J12" s="132">
        <f t="shared" si="0"/>
        <v>1.1065948528081173</v>
      </c>
      <c r="K12" s="9">
        <f t="shared" si="5"/>
        <v>26731484495886.617</v>
      </c>
      <c r="L12" s="9">
        <f t="shared" si="5"/>
        <v>57853383048</v>
      </c>
      <c r="M12" s="9">
        <f t="shared" ref="M12" si="6">M4+M5</f>
        <v>62827406471.221085</v>
      </c>
      <c r="N12" s="10">
        <f t="shared" si="4"/>
        <v>0.92083035569040239</v>
      </c>
      <c r="O12" s="9">
        <f t="shared" ref="O12" si="7">O4+O5</f>
        <v>63289010015.23774</v>
      </c>
      <c r="P12" s="10">
        <f t="shared" si="1"/>
        <v>0.91411420456839132</v>
      </c>
    </row>
    <row r="13" spans="1:16" x14ac:dyDescent="0.25">
      <c r="A13" s="12" t="s">
        <v>75</v>
      </c>
      <c r="B13" s="12" t="s">
        <v>79</v>
      </c>
      <c r="C13" s="12" t="s">
        <v>76</v>
      </c>
      <c r="D13" s="12" t="s">
        <v>95</v>
      </c>
      <c r="E13" s="12" t="s">
        <v>59</v>
      </c>
      <c r="F13" s="9">
        <f>F6+F7</f>
        <v>14780734</v>
      </c>
      <c r="G13" s="9">
        <f t="shared" ref="G13:L13" si="8">G6+G7</f>
        <v>144393419.9247483</v>
      </c>
      <c r="H13" s="9">
        <f t="shared" si="8"/>
        <v>804380</v>
      </c>
      <c r="I13" s="9">
        <f t="shared" si="8"/>
        <v>705849.20982246101</v>
      </c>
      <c r="J13" s="132">
        <f t="shared" si="0"/>
        <v>1.139591840305838</v>
      </c>
      <c r="K13" s="9">
        <f t="shared" si="8"/>
        <v>52498786536141.672</v>
      </c>
      <c r="L13" s="9">
        <f t="shared" si="8"/>
        <v>122970222881</v>
      </c>
      <c r="M13" s="9">
        <f t="shared" ref="M13" si="9">M6+M7</f>
        <v>133466623135.81311</v>
      </c>
      <c r="N13" s="10">
        <f t="shared" si="4"/>
        <v>0.92135561679617706</v>
      </c>
      <c r="O13" s="9">
        <f t="shared" ref="O13" si="10">O6+O7</f>
        <v>134913384325.15559</v>
      </c>
      <c r="P13" s="10">
        <f t="shared" si="1"/>
        <v>0.91147534024221566</v>
      </c>
    </row>
    <row r="15" spans="1:16" s="3" customFormat="1" x14ac:dyDescent="0.25">
      <c r="A15" s="4" t="s">
        <v>75</v>
      </c>
      <c r="B15" s="4" t="s">
        <v>79</v>
      </c>
      <c r="C15" s="4" t="s">
        <v>76</v>
      </c>
      <c r="D15" s="4" t="s">
        <v>95</v>
      </c>
      <c r="E15" s="4" t="s">
        <v>95</v>
      </c>
      <c r="F15" s="13">
        <f>SUM(F4:F7)</f>
        <v>27469656</v>
      </c>
      <c r="G15" s="13">
        <f>SUM(G4:G7)</f>
        <v>262392122.08847052</v>
      </c>
      <c r="H15" s="13">
        <f>SUM(H4:H7)</f>
        <v>1366774</v>
      </c>
      <c r="I15" s="13">
        <f>SUM(I4:I7)</f>
        <v>1214069.538674396</v>
      </c>
      <c r="J15" s="14">
        <f t="shared" ref="J15" si="11">H15/I15</f>
        <v>1.1257790072653806</v>
      </c>
      <c r="K15" s="13">
        <f>SUM(K4:K7)</f>
        <v>79230271032028.297</v>
      </c>
      <c r="L15" s="13">
        <f>SUM(L4:L7)</f>
        <v>180823605929</v>
      </c>
      <c r="M15" s="13">
        <f>SUM(M4:M7)</f>
        <v>196294029607.03418</v>
      </c>
      <c r="N15" s="14">
        <f t="shared" si="4"/>
        <v>0.92118749760751872</v>
      </c>
      <c r="O15" s="13">
        <f>SUM(O4:O7)</f>
        <v>198202394340.39331</v>
      </c>
      <c r="P15" s="14">
        <f>L15/O15</f>
        <v>0.91231796937050658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F13"/>
  <sheetViews>
    <sheetView workbookViewId="0">
      <selection activeCell="Q20" sqref="Q20"/>
    </sheetView>
  </sheetViews>
  <sheetFormatPr defaultColWidth="8.7109375" defaultRowHeight="15" x14ac:dyDescent="0.25"/>
  <cols>
    <col min="8" max="8" width="10.42578125" customWidth="1"/>
  </cols>
  <sheetData>
    <row r="1" spans="1:6" s="5" customFormat="1" x14ac:dyDescent="0.25">
      <c r="A1" s="12">
        <v>1</v>
      </c>
      <c r="B1" s="6" t="s">
        <v>60</v>
      </c>
      <c r="C1" s="6"/>
      <c r="D1" s="6"/>
      <c r="E1" s="6"/>
      <c r="F1" s="6"/>
    </row>
    <row r="2" spans="1:6" s="5" customFormat="1" x14ac:dyDescent="0.25">
      <c r="A2" s="5">
        <v>2</v>
      </c>
      <c r="B2" s="5" t="s">
        <v>58</v>
      </c>
    </row>
    <row r="3" spans="1:6" s="5" customFormat="1" x14ac:dyDescent="0.25">
      <c r="A3" s="5">
        <v>3</v>
      </c>
      <c r="B3" s="5" t="s">
        <v>61</v>
      </c>
    </row>
    <row r="4" spans="1:6" s="5" customFormat="1" x14ac:dyDescent="0.25">
      <c r="A4" s="5">
        <v>4</v>
      </c>
      <c r="B4" s="5" t="s">
        <v>183</v>
      </c>
    </row>
    <row r="5" spans="1:6" s="5" customFormat="1" x14ac:dyDescent="0.25"/>
    <row r="6" spans="1:6" s="5" customFormat="1" x14ac:dyDescent="0.25"/>
    <row r="7" spans="1:6" s="5" customFormat="1" x14ac:dyDescent="0.25"/>
    <row r="8" spans="1:6" s="5" customFormat="1" x14ac:dyDescent="0.25"/>
    <row r="9" spans="1:6" s="5" customFormat="1" x14ac:dyDescent="0.25"/>
    <row r="10" spans="1:6" s="5" customFormat="1" x14ac:dyDescent="0.25"/>
    <row r="11" spans="1:6" s="5" customFormat="1" x14ac:dyDescent="0.25"/>
    <row r="12" spans="1:6" s="5" customFormat="1" x14ac:dyDescent="0.25"/>
    <row r="13" spans="1:6" s="5" customFormat="1"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tabColor rgb="FFFFFF00"/>
  </sheetPr>
  <dimension ref="A1:AW328"/>
  <sheetViews>
    <sheetView zoomScale="85" zoomScaleNormal="85" workbookViewId="0">
      <pane ySplit="6" topLeftCell="A99" activePane="bottomLeft" state="frozen"/>
      <selection activeCell="Q1" sqref="Q1"/>
      <selection pane="bottomLeft"/>
    </sheetView>
  </sheetViews>
  <sheetFormatPr defaultColWidth="8.7109375" defaultRowHeight="15" x14ac:dyDescent="0.25"/>
  <cols>
    <col min="1" max="1" width="9" style="60" bestFit="1" customWidth="1"/>
    <col min="2" max="2" width="8.7109375" style="59" bestFit="1" customWidth="1"/>
    <col min="3" max="3" width="15.42578125" style="59" customWidth="1"/>
    <col min="4" max="4" width="8.7109375" style="59" bestFit="1" customWidth="1"/>
    <col min="5" max="6" width="9" style="59" bestFit="1" customWidth="1"/>
    <col min="7" max="7" width="13.140625" style="59" bestFit="1" customWidth="1"/>
    <col min="8" max="9" width="9" style="59" bestFit="1" customWidth="1"/>
    <col min="10" max="11" width="16.7109375" style="51" bestFit="1" customWidth="1"/>
    <col min="12" max="12" width="10.7109375" style="59" customWidth="1"/>
    <col min="13" max="13" width="8.7109375" style="58" customWidth="1"/>
    <col min="14" max="15" width="8.7109375" style="59" bestFit="1" customWidth="1"/>
    <col min="16" max="16" width="8.7109375" style="52" bestFit="1" customWidth="1"/>
    <col min="17" max="17" width="8.7109375" style="59"/>
    <col min="18" max="18" width="23.7109375" style="68" bestFit="1" customWidth="1"/>
    <col min="19" max="19" width="33.42578125" style="69" bestFit="1" customWidth="1"/>
    <col min="20" max="20" width="16.7109375" bestFit="1" customWidth="1"/>
    <col min="22" max="22" width="11.42578125" bestFit="1" customWidth="1"/>
    <col min="23" max="23" width="18.42578125" customWidth="1"/>
    <col min="24" max="24" width="19.140625" customWidth="1"/>
    <col min="25" max="26" width="8.7109375" style="58"/>
    <col min="27" max="28" width="8.7109375" style="59"/>
    <col min="29" max="38" width="12.7109375" style="59" customWidth="1"/>
    <col min="39" max="40" width="25.140625" style="59" customWidth="1"/>
    <col min="41" max="41" width="33.7109375" style="59" customWidth="1"/>
    <col min="42" max="42" width="28.140625" style="59" customWidth="1"/>
    <col min="43" max="43" width="30.140625" style="59" customWidth="1"/>
    <col min="44" max="45" width="12.7109375" style="59" customWidth="1"/>
    <col min="46" max="47" width="8.7109375" style="59"/>
    <col min="48" max="53" width="15.28515625" style="59" customWidth="1"/>
    <col min="54" max="16384" width="8.7109375" style="59"/>
  </cols>
  <sheetData>
    <row r="1" spans="1:49" x14ac:dyDescent="0.25">
      <c r="A1" s="205" t="s">
        <v>317</v>
      </c>
      <c r="M1" s="58" t="s">
        <v>183</v>
      </c>
      <c r="N1" s="59">
        <f>COUNTIF(N$7:N$108,M1)</f>
        <v>11</v>
      </c>
      <c r="AF1" s="58" t="s">
        <v>183</v>
      </c>
      <c r="AG1" s="59">
        <f>COUNTIF(AC$7:AC$108,AF1)</f>
        <v>11</v>
      </c>
    </row>
    <row r="2" spans="1:49" x14ac:dyDescent="0.25">
      <c r="A2" s="57"/>
      <c r="M2" s="58" t="s">
        <v>60</v>
      </c>
      <c r="N2" s="59">
        <f t="shared" ref="N2:N4" si="0">COUNTIF(N$7:N$108,M2)</f>
        <v>21</v>
      </c>
      <c r="P2" s="52">
        <f>MIN(P7:P108)</f>
        <v>-14.3</v>
      </c>
      <c r="R2" s="156"/>
      <c r="V2" s="119" t="s">
        <v>227</v>
      </c>
      <c r="Y2" s="58">
        <f>MIN(Y7:Y108)</f>
        <v>0.71348329837814617</v>
      </c>
      <c r="Z2" s="58">
        <f>MAX(Z7:Z108)</f>
        <v>2.1154629412078845</v>
      </c>
      <c r="AF2" s="58" t="s">
        <v>60</v>
      </c>
      <c r="AG2" s="59">
        <f>COUNTIF(AC$7:AC$108,AF2)</f>
        <v>21</v>
      </c>
    </row>
    <row r="3" spans="1:49" x14ac:dyDescent="0.25">
      <c r="A3" s="57" t="s">
        <v>101</v>
      </c>
      <c r="B3" s="59">
        <v>0.05</v>
      </c>
      <c r="M3" s="58" t="s">
        <v>58</v>
      </c>
      <c r="N3" s="59">
        <f t="shared" si="0"/>
        <v>29</v>
      </c>
      <c r="P3" s="52">
        <f>MAX(P7:P108)</f>
        <v>5</v>
      </c>
      <c r="V3" s="119" t="s">
        <v>226</v>
      </c>
      <c r="AC3" s="59" t="s">
        <v>231</v>
      </c>
      <c r="AD3" s="59">
        <v>2.5000000000000001E-2</v>
      </c>
      <c r="AF3" s="58" t="s">
        <v>58</v>
      </c>
      <c r="AG3" s="59">
        <f>COUNTIF(AC$7:AC$108,AF3)</f>
        <v>29</v>
      </c>
    </row>
    <row r="4" spans="1:49" x14ac:dyDescent="0.25">
      <c r="A4" s="57" t="s">
        <v>102</v>
      </c>
      <c r="B4" s="59">
        <v>0.95</v>
      </c>
      <c r="C4" s="59" t="s">
        <v>157</v>
      </c>
      <c r="D4" s="59">
        <f>_xlfn.NORM.INV(0.5+B4/2,0,1)</f>
        <v>1.9599639845400536</v>
      </c>
      <c r="M4" s="58" t="s">
        <v>61</v>
      </c>
      <c r="N4" s="59">
        <f t="shared" si="0"/>
        <v>41</v>
      </c>
      <c r="V4" s="119" t="s">
        <v>225</v>
      </c>
      <c r="AF4" s="58" t="s">
        <v>61</v>
      </c>
      <c r="AG4" s="59">
        <f>COUNTIF(AC$7:AC$108,AF4)</f>
        <v>41</v>
      </c>
    </row>
    <row r="5" spans="1:49" ht="32.65" customHeight="1" x14ac:dyDescent="0.25">
      <c r="F5" s="59" t="s">
        <v>161</v>
      </c>
      <c r="G5" s="141">
        <f>SUM(G7:G328)</f>
        <v>1590420</v>
      </c>
      <c r="H5" s="59">
        <f>SUM(H7:H328)</f>
        <v>1427897.8010187771</v>
      </c>
      <c r="I5" s="59">
        <f>G5/H5</f>
        <v>1.1138192095157415</v>
      </c>
      <c r="J5" s="51">
        <f>SUM(J7:J328)</f>
        <v>214270787976</v>
      </c>
      <c r="K5" s="51">
        <f>SUM(K7:K328)</f>
        <v>236232412412.12952</v>
      </c>
      <c r="M5" s="58">
        <f>J5/K5</f>
        <v>0.90703382227746376</v>
      </c>
      <c r="V5" s="119" t="s">
        <v>224</v>
      </c>
      <c r="Y5" s="245" t="s">
        <v>229</v>
      </c>
      <c r="Z5" s="245"/>
      <c r="AA5" s="246" t="s">
        <v>230</v>
      </c>
      <c r="AB5" s="246"/>
      <c r="AC5" s="246"/>
      <c r="AD5" s="246"/>
      <c r="AM5" s="245"/>
      <c r="AN5" s="245"/>
      <c r="AO5" s="245"/>
      <c r="AR5" s="21"/>
    </row>
    <row r="6" spans="1:49" s="127" customFormat="1" ht="60" x14ac:dyDescent="0.25">
      <c r="A6" s="122" t="s">
        <v>185</v>
      </c>
      <c r="B6" s="122" t="s">
        <v>80</v>
      </c>
      <c r="C6" s="122" t="s">
        <v>65</v>
      </c>
      <c r="D6" s="122" t="s">
        <v>196</v>
      </c>
      <c r="E6" s="122" t="s">
        <v>92</v>
      </c>
      <c r="F6" s="122" t="s">
        <v>93</v>
      </c>
      <c r="G6" s="123" t="s">
        <v>68</v>
      </c>
      <c r="H6" s="123" t="s">
        <v>166</v>
      </c>
      <c r="I6" s="122" t="s">
        <v>70</v>
      </c>
      <c r="J6" s="129" t="s">
        <v>72</v>
      </c>
      <c r="K6" s="129" t="s">
        <v>316</v>
      </c>
      <c r="L6" s="122" t="s">
        <v>194</v>
      </c>
      <c r="M6" s="124" t="s">
        <v>399</v>
      </c>
      <c r="N6" s="122" t="s">
        <v>206</v>
      </c>
      <c r="O6" s="125" t="s">
        <v>104</v>
      </c>
      <c r="P6" s="126" t="s">
        <v>103</v>
      </c>
      <c r="Q6" s="127" t="s">
        <v>318</v>
      </c>
      <c r="R6" s="130" t="s">
        <v>304</v>
      </c>
      <c r="S6" s="131" t="s">
        <v>305</v>
      </c>
      <c r="T6" s="128" t="s">
        <v>306</v>
      </c>
      <c r="U6" s="128" t="s">
        <v>307</v>
      </c>
      <c r="V6" s="128" t="s">
        <v>308</v>
      </c>
      <c r="W6" s="128" t="s">
        <v>309</v>
      </c>
      <c r="X6" s="128" t="s">
        <v>310</v>
      </c>
      <c r="Y6" s="122" t="str">
        <f>TEXT($AD$3,"0.0%")&amp;"-ile"</f>
        <v>2.5%-ile</v>
      </c>
      <c r="Z6" s="122" t="str">
        <f>TEXT(1-$AD$3,"0.0%")&amp;"-ile"</f>
        <v>97.5%-ile</v>
      </c>
      <c r="AA6" s="122" t="str">
        <f>+Y6</f>
        <v>2.5%-ile</v>
      </c>
      <c r="AB6" s="122" t="str">
        <f t="shared" ref="AB6" si="1">+Z6</f>
        <v>97.5%-ile</v>
      </c>
      <c r="AC6" s="127" t="s">
        <v>289</v>
      </c>
      <c r="AD6" s="127" t="s">
        <v>319</v>
      </c>
      <c r="AE6" s="122" t="s">
        <v>320</v>
      </c>
      <c r="AF6" s="122" t="s">
        <v>321</v>
      </c>
      <c r="AG6" s="122" t="s">
        <v>311</v>
      </c>
      <c r="AH6" s="122" t="s">
        <v>312</v>
      </c>
      <c r="AI6" s="122" t="s">
        <v>313</v>
      </c>
      <c r="AJ6" s="122" t="s">
        <v>314</v>
      </c>
      <c r="AK6" s="122" t="s">
        <v>315</v>
      </c>
      <c r="AM6" s="122" t="s">
        <v>168</v>
      </c>
      <c r="AN6" s="122" t="s">
        <v>169</v>
      </c>
      <c r="AO6" s="122" t="s">
        <v>203</v>
      </c>
      <c r="AP6" s="122" t="s">
        <v>204</v>
      </c>
      <c r="AQ6" s="122" t="s">
        <v>205</v>
      </c>
      <c r="AR6" s="122"/>
      <c r="AS6" s="122"/>
      <c r="AT6" s="122"/>
      <c r="AU6" s="122"/>
      <c r="AV6" s="122"/>
      <c r="AW6" s="122"/>
    </row>
    <row r="7" spans="1:49" x14ac:dyDescent="0.25">
      <c r="A7" s="60">
        <v>1</v>
      </c>
      <c r="B7" s="59" t="str">
        <f>VLOOKUP($A7,Calcs!$AR$5:$AW$988,2)</f>
        <v>Female</v>
      </c>
      <c r="C7" s="59" t="str">
        <f>VLOOKUP($A7,Calcs!$AR$5:$AW$988,3)</f>
        <v>NonSmoker</v>
      </c>
      <c r="D7" s="59" t="str">
        <f>VLOOKUP($A7,Calcs!$AR$5:$AW$988,4)</f>
        <v>18 - 29</v>
      </c>
      <c r="E7" s="59">
        <f>VLOOKUP($A7,Calcs!$AR$5:$AW$988,5)</f>
        <v>1</v>
      </c>
      <c r="F7" s="59">
        <f>VLOOKUP($A7,Calcs!$AR$5:$AW$988,6)</f>
        <v>12</v>
      </c>
      <c r="G7" s="59">
        <f>SUMIF(Calcs!$AQ$5:$AQ$988,Cells!$A7,Calcs!F$5:F$988)</f>
        <v>1281</v>
      </c>
      <c r="H7" s="59">
        <f>SUMIF(Calcs!$AQ$5:$AQ$988,Cells!$A7,Calcs!G$5:G$988)</f>
        <v>1081.0776514106917</v>
      </c>
      <c r="I7" s="59">
        <f t="shared" ref="I7:I70" si="2">G7/H7</f>
        <v>1.1849287591214477</v>
      </c>
      <c r="J7" s="51">
        <f>SUMIF(Calcs!$AQ$5:$AQ$988,Cells!$A7,Calcs!I$5:I$988)</f>
        <v>184275463</v>
      </c>
      <c r="K7" s="51">
        <f>SUMIF(Calcs!$AQ$5:$AQ$988,Cells!$A7,Calcs!J$5:J$988)</f>
        <v>212227144.50101331</v>
      </c>
      <c r="L7" s="59">
        <f>$B$3*M7/($D$4*Q7)</f>
        <v>0.42064168650265554</v>
      </c>
      <c r="M7" s="58">
        <f>J7/K7</f>
        <v>0.86829356081318876</v>
      </c>
      <c r="N7" s="59" t="str">
        <f t="shared" ref="N7:N70" si="3">IF(L7&lt;1,"Not Cred.",(IF(1&lt;(M7-$D$4*Q7),"Below",IF(1&lt;=(M7+$D$4*Q7),"In CI","Above"))))</f>
        <v>Not Cred.</v>
      </c>
      <c r="O7" s="51">
        <f>IF(N7="Below",1,IF(N7="In CI",2,IF(N7="Above",3,4)))</f>
        <v>4</v>
      </c>
      <c r="P7" s="52">
        <f t="shared" ref="P7:P38" si="4">ROUND((M7-1)/Q7,1)</f>
        <v>-2.5</v>
      </c>
      <c r="Q7" s="59">
        <f>((M7*AM7 - (M7^2)*AN7)/(K7^2))^0.5</f>
        <v>5.2659433610976358E-2</v>
      </c>
      <c r="R7" s="51">
        <f>((M7*AM7-(M7^2)*AN7))</f>
        <v>124897638987230.16</v>
      </c>
      <c r="S7" s="69">
        <f>M7*(AO7-3*M7*AP7+2*(M7^2)*AQ7)</f>
        <v>1.2869776269035391E+21</v>
      </c>
      <c r="T7" s="117">
        <f t="shared" ref="T7:T38" si="5">J7-2*(R7^2)/S7</f>
        <v>160033518.30960691</v>
      </c>
      <c r="U7">
        <f t="shared" ref="U7:U38" si="6">4*(R7^3)/(S7^2)</f>
        <v>4.7052281142973627</v>
      </c>
      <c r="V7">
        <f t="shared" ref="V7:V38" si="7">2*(R7/S7)</f>
        <v>1.9409449919923343E-7</v>
      </c>
      <c r="W7" s="117">
        <f>_xlfn.GAMMA.INV(0.025,$U7,1/$V7)+$T7</f>
        <v>167560354.83134374</v>
      </c>
      <c r="X7" s="117">
        <f>_xlfn.GAMMA.INV(0.975,$U7,1/$V7)+$T7</f>
        <v>210589554.13610291</v>
      </c>
      <c r="Y7" s="120">
        <f t="shared" ref="Y7:Y38" si="8">_xlfn.NORM.INV($AD$3,J7,R7^0.5)/K7</f>
        <v>0.76508296748939719</v>
      </c>
      <c r="Z7" s="120">
        <f t="shared" ref="Z7:Z38" si="9">_xlfn.NORM.INV(1-$AD$3,J7,R7^0.5)/K7</f>
        <v>0.97150415413698032</v>
      </c>
      <c r="AA7" s="58">
        <f t="shared" ref="AA7:AA38" si="10">(_xlfn.GAMMA.INV($AD$3,$U7,1/$V7)+$T7)/K7</f>
        <v>0.78953309778214398</v>
      </c>
      <c r="AB7" s="58">
        <f t="shared" ref="AB7:AB38" si="11">(_xlfn.GAMMA.INV(1-$AD$3,$U7,1/$V7)+$T7)/K7</f>
        <v>0.99228378458014554</v>
      </c>
      <c r="AC7" s="118" t="str">
        <f t="shared" ref="AC7:AC38" si="12">IF(L7&lt;1,"Not Cred.",IF(1&lt;AA7,"Below",IF(1&lt;=AB7,"In CI","Above")))</f>
        <v>Not Cred.</v>
      </c>
      <c r="AD7" s="59" t="b">
        <f t="shared" ref="AD7:AD38" si="13">+N7&lt;&gt;AC7</f>
        <v>0</v>
      </c>
      <c r="AE7" s="59">
        <f>((M7*AM7 - (M7^2)*AN7)/(K7^2))</f>
        <v>2.7730159482288264E-3</v>
      </c>
      <c r="AF7" s="140">
        <f>S7/(K7^3)</f>
        <v>1.3463817151443752E-4</v>
      </c>
      <c r="AG7" s="139">
        <f>M7-(2*AE7^2/AF7)</f>
        <v>0.75406715142813785</v>
      </c>
      <c r="AH7" s="139">
        <f>4*(AE7^3)/(AF7^2)</f>
        <v>4.7052281142973635</v>
      </c>
      <c r="AI7" s="139">
        <f>2*AE7/AF7</f>
        <v>41.192121328407531</v>
      </c>
      <c r="AJ7" s="58">
        <f>_xlfn.GAMMA.INV(0.025,$AH7,1/$AI7)+$AG7</f>
        <v>0.78953309778214398</v>
      </c>
      <c r="AK7" s="58">
        <f>_xlfn.GAMMA.INV(0.975,$AH7,1/$AI7)+$AG7</f>
        <v>0.99228378458014554</v>
      </c>
      <c r="AM7" s="51">
        <f>SUMIF(Calcs!$AQ$5:$AQ$988,Cells!$A7,Calcs!K$5:K$988)</f>
        <v>143863497593211.81</v>
      </c>
      <c r="AN7" s="51">
        <f>SUMIF(Calcs!$AQ$5:$AQ$988,Cells!$A7,Calcs!L$5:L$988)</f>
        <v>24020160968.002632</v>
      </c>
      <c r="AO7" s="51">
        <f>SUMIF(Calcs!$AQ$5:$AQ$988,Cells!$A7,Calcs!M$5:M$988)</f>
        <v>1.4828377896459614E+21</v>
      </c>
      <c r="AP7" s="51">
        <f>SUMIF(Calcs!$AQ$5:$AQ$988,Cells!$A7,Calcs!N$5:N$988)</f>
        <v>2.4800505225464102E+17</v>
      </c>
      <c r="AQ7" s="51">
        <f>SUMIF(Calcs!$AQ$5:$AQ$988,Cells!$A7,Calcs!O$5:O$988)</f>
        <v>46231241588178.18</v>
      </c>
      <c r="AR7" s="58"/>
      <c r="AS7" s="58"/>
      <c r="AT7" s="58"/>
      <c r="AU7" s="58"/>
      <c r="AV7" s="58"/>
      <c r="AW7" s="58"/>
    </row>
    <row r="8" spans="1:49" x14ac:dyDescent="0.25">
      <c r="A8" s="60">
        <v>2</v>
      </c>
      <c r="B8" s="59" t="str">
        <f>VLOOKUP($A8,Calcs!$AR$5:$AW$988,2)</f>
        <v>Female</v>
      </c>
      <c r="C8" s="59" t="str">
        <f>VLOOKUP($A8,Calcs!$AR$5:$AW$988,3)</f>
        <v>NonSmoker</v>
      </c>
      <c r="D8" s="59" t="str">
        <f>VLOOKUP($A8,Calcs!$AR$5:$AW$988,4)</f>
        <v>30 - 39</v>
      </c>
      <c r="E8" s="59">
        <f>VLOOKUP($A8,Calcs!$AR$5:$AW$988,5)</f>
        <v>1</v>
      </c>
      <c r="F8" s="59">
        <f>VLOOKUP($A8,Calcs!$AR$5:$AW$988,6)</f>
        <v>22</v>
      </c>
      <c r="G8" s="59">
        <f>SUMIF(Calcs!$AQ$5:$AQ$988,Cells!$A8,Calcs!F$5:F$988)</f>
        <v>6313</v>
      </c>
      <c r="H8" s="59">
        <f>SUMIF(Calcs!$AQ$5:$AQ$988,Cells!$A8,Calcs!G$5:G$988)</f>
        <v>5880.4863285080182</v>
      </c>
      <c r="I8" s="59">
        <f t="shared" si="2"/>
        <v>1.0735506635556991</v>
      </c>
      <c r="J8" s="51">
        <f>SUMIF(Calcs!$AQ$5:$AQ$988,Cells!$A8,Calcs!I$5:I$988)</f>
        <v>1343665084</v>
      </c>
      <c r="K8" s="51">
        <f>SUMIF(Calcs!$AQ$5:$AQ$988,Cells!$A8,Calcs!J$5:J$988)</f>
        <v>1791732137.044004</v>
      </c>
      <c r="L8" s="59">
        <f t="shared" ref="L8:L71" si="14">$B$3*M8/($D$4*Q8)</f>
        <v>1.0289325422624789</v>
      </c>
      <c r="M8" s="58">
        <f t="shared" ref="M8:M35" si="15">J8/K8</f>
        <v>0.74992520155204445</v>
      </c>
      <c r="N8" s="59" t="str">
        <f t="shared" si="3"/>
        <v>Above</v>
      </c>
      <c r="O8" s="51">
        <f t="shared" ref="O8:O71" si="16">IF(N8="Below",1,IF(N8="In CI",2,IF(N8="Above",3,4)))</f>
        <v>3</v>
      </c>
      <c r="P8" s="52">
        <f t="shared" si="4"/>
        <v>-13.4</v>
      </c>
      <c r="Q8" s="59">
        <f t="shared" ref="Q8:Q71" si="17">((M8*AM8 - (M8^2)*AN8)/(K8^2))^0.5</f>
        <v>1.8593149395268151E-2</v>
      </c>
      <c r="R8" s="51">
        <f>((M8*AM8-(M8^2)*AN8))</f>
        <v>1109818818219749.8</v>
      </c>
      <c r="S8" s="69">
        <f t="shared" ref="S8:S71" si="18">M8*(AO8-3*M8*AP8+2*(M8^2)*AQ8)</f>
        <v>6.905401146198365E+21</v>
      </c>
      <c r="T8" s="117">
        <f t="shared" si="5"/>
        <v>986930469.11009765</v>
      </c>
      <c r="U8">
        <f t="shared" si="6"/>
        <v>114.66699191926017</v>
      </c>
      <c r="V8">
        <f t="shared" si="7"/>
        <v>3.2143500275309538E-7</v>
      </c>
      <c r="W8" s="117">
        <f t="shared" ref="W8:W71" si="19">_xlfn.GAMMA.INV(0.025,$U8,1/$V8)+$T8</f>
        <v>1281365612.7251768</v>
      </c>
      <c r="X8" s="117">
        <f t="shared" ref="X8:X71" si="20">_xlfn.GAMMA.INV(0.975,$U8,1/$V8)+$T8</f>
        <v>1411854126.6341743</v>
      </c>
      <c r="Y8" s="120">
        <f t="shared" si="8"/>
        <v>0.71348329837814617</v>
      </c>
      <c r="Z8" s="120">
        <f t="shared" si="9"/>
        <v>0.78636710472594273</v>
      </c>
      <c r="AA8" s="58">
        <f t="shared" si="10"/>
        <v>0.7151546742021222</v>
      </c>
      <c r="AB8" s="58">
        <f t="shared" si="11"/>
        <v>0.78798281140586579</v>
      </c>
      <c r="AC8" s="118" t="str">
        <f t="shared" si="12"/>
        <v>Above</v>
      </c>
      <c r="AD8" s="59" t="b">
        <f t="shared" si="13"/>
        <v>0</v>
      </c>
      <c r="AE8" s="59">
        <f t="shared" ref="AE8:AE71" si="21">((M8*AM8 - (M8^2)*AN8)/(K8^2))</f>
        <v>3.4570520443476043E-4</v>
      </c>
      <c r="AF8" s="140">
        <f t="shared" ref="AF8:AF71" si="22">S8/(K8^3)</f>
        <v>1.2005207264214334E-6</v>
      </c>
      <c r="AG8" s="139">
        <f t="shared" ref="AG8:AG71" si="23">M8-(2*AE8^2/AF8)</f>
        <v>0.55082478496943943</v>
      </c>
      <c r="AH8" s="139">
        <f t="shared" ref="AH8:AH71" si="24">4*(AE8^3)/(AF8^2)</f>
        <v>114.66699191926018</v>
      </c>
      <c r="AI8" s="139">
        <f t="shared" ref="AI8:AI71" si="25">2*AE8/AF8</f>
        <v>575.92542440354896</v>
      </c>
      <c r="AJ8" s="58">
        <f t="shared" ref="AJ8:AJ71" si="26">_xlfn.GAMMA.INV(0.025,$AH8,1/$AI8)+$AG8</f>
        <v>0.7151546742021222</v>
      </c>
      <c r="AK8" s="58">
        <f t="shared" ref="AK8:AK71" si="27">_xlfn.GAMMA.INV(0.975,$AH8,1/$AI8)+$AG8</f>
        <v>0.78798281140586579</v>
      </c>
      <c r="AM8" s="51">
        <f>SUMIF(Calcs!$AQ$5:$AQ$988,Cells!$A8,Calcs!K$5:K$988)</f>
        <v>1480208018356593.3</v>
      </c>
      <c r="AN8" s="51">
        <f>SUMIF(Calcs!$AQ$5:$AQ$988,Cells!$A8,Calcs!L$5:L$988)</f>
        <v>402708383930.28497</v>
      </c>
      <c r="AO8" s="51">
        <f>SUMIF(Calcs!$AQ$5:$AQ$988,Cells!$A8,Calcs!M$5:M$988)</f>
        <v>9.2135316706354465E+21</v>
      </c>
      <c r="AP8" s="51">
        <f>SUMIF(Calcs!$AQ$5:$AQ$988,Cells!$A8,Calcs!N$5:N$988)</f>
        <v>2.4058553396814909E+18</v>
      </c>
      <c r="AQ8" s="51">
        <f>SUMIF(Calcs!$AQ$5:$AQ$988,Cells!$A8,Calcs!O$5:O$988)</f>
        <v>737670073989129.25</v>
      </c>
      <c r="AR8" s="58"/>
      <c r="AS8" s="58"/>
      <c r="AT8" s="58"/>
      <c r="AU8" s="58"/>
      <c r="AV8" s="58"/>
      <c r="AW8" s="58"/>
    </row>
    <row r="9" spans="1:49" s="175" customFormat="1" x14ac:dyDescent="0.25">
      <c r="A9" s="174">
        <v>3</v>
      </c>
      <c r="B9" s="175" t="str">
        <f>VLOOKUP($A9,Calcs!$AR$5:$AW$988,2)</f>
        <v>Female</v>
      </c>
      <c r="C9" s="175" t="str">
        <f>VLOOKUP($A9,Calcs!$AR$5:$AW$988,3)</f>
        <v>NonSmoker</v>
      </c>
      <c r="D9" s="175" t="str">
        <f>VLOOKUP($A9,Calcs!$AR$5:$AW$988,4)</f>
        <v>40 - 49</v>
      </c>
      <c r="E9" s="175">
        <f>VLOOKUP($A9,Calcs!$AR$5:$AW$988,5)</f>
        <v>1</v>
      </c>
      <c r="F9" s="175">
        <f>VLOOKUP($A9,Calcs!$AR$5:$AW$988,6)</f>
        <v>8</v>
      </c>
      <c r="G9" s="175">
        <f>SUMIF(Calcs!$AQ$5:$AQ$988,Cells!$A9,Calcs!F$5:F$988)</f>
        <v>7148</v>
      </c>
      <c r="H9" s="175">
        <f>SUMIF(Calcs!$AQ$5:$AQ$988,Cells!$A9,Calcs!G$5:G$988)</f>
        <v>6667.7146842690145</v>
      </c>
      <c r="I9" s="175">
        <f t="shared" si="2"/>
        <v>1.0720314738217747</v>
      </c>
      <c r="J9" s="168">
        <f>SUMIF(Calcs!$AQ$5:$AQ$988,Cells!$A9,Calcs!I$5:I$988)</f>
        <v>2099216584</v>
      </c>
      <c r="K9" s="168">
        <f>SUMIF(Calcs!$AQ$5:$AQ$988,Cells!$A9,Calcs!J$5:J$988)</f>
        <v>2639434606.5120182</v>
      </c>
      <c r="L9" s="175">
        <f t="shared" si="14"/>
        <v>1.0433721905200288</v>
      </c>
      <c r="M9" s="176">
        <f t="shared" si="15"/>
        <v>0.79532812778191542</v>
      </c>
      <c r="N9" s="175" t="str">
        <f t="shared" si="3"/>
        <v>Above</v>
      </c>
      <c r="O9" s="168">
        <f t="shared" si="16"/>
        <v>3</v>
      </c>
      <c r="P9" s="177">
        <f t="shared" si="4"/>
        <v>-10.5</v>
      </c>
      <c r="Q9" s="175">
        <f t="shared" si="17"/>
        <v>1.9445942548208757E-2</v>
      </c>
      <c r="R9" s="168">
        <f t="shared" ref="R9:R72" si="28">((M9*AM9-(M9^2)*AN9))</f>
        <v>2634388426825040</v>
      </c>
      <c r="S9" s="169">
        <f t="shared" si="18"/>
        <v>3.1628117372102517E+22</v>
      </c>
      <c r="T9" s="178">
        <f t="shared" si="5"/>
        <v>1660366411.4310114</v>
      </c>
      <c r="U9" s="163">
        <f t="shared" si="6"/>
        <v>73.105952031507968</v>
      </c>
      <c r="V9" s="163">
        <f t="shared" si="7"/>
        <v>1.6658521883118433E-7</v>
      </c>
      <c r="W9" s="178">
        <f t="shared" si="19"/>
        <v>2004419372.1314228</v>
      </c>
      <c r="X9" s="178">
        <f t="shared" si="20"/>
        <v>2205373949.6147184</v>
      </c>
      <c r="Y9" s="179">
        <f t="shared" si="8"/>
        <v>0.75721478074199111</v>
      </c>
      <c r="Z9" s="179">
        <f t="shared" si="9"/>
        <v>0.8334414748218395</v>
      </c>
      <c r="AA9" s="176">
        <f t="shared" si="10"/>
        <v>0.75941240112034425</v>
      </c>
      <c r="AB9" s="176">
        <f t="shared" si="11"/>
        <v>0.83554786474861531</v>
      </c>
      <c r="AC9" s="173" t="str">
        <f t="shared" si="12"/>
        <v>Above</v>
      </c>
      <c r="AD9" s="175" t="b">
        <f t="shared" si="13"/>
        <v>0</v>
      </c>
      <c r="AE9" s="175">
        <f t="shared" si="21"/>
        <v>3.7814468158823568E-4</v>
      </c>
      <c r="AF9" s="180">
        <f t="shared" si="22"/>
        <v>1.7200482197231852E-6</v>
      </c>
      <c r="AG9" s="181">
        <f t="shared" si="23"/>
        <v>0.62906139342666501</v>
      </c>
      <c r="AH9" s="181">
        <f t="shared" si="24"/>
        <v>73.105952031507982</v>
      </c>
      <c r="AI9" s="181">
        <f t="shared" si="25"/>
        <v>439.69079151640545</v>
      </c>
      <c r="AJ9" s="176">
        <f t="shared" si="26"/>
        <v>0.75941240112034425</v>
      </c>
      <c r="AK9" s="176">
        <f t="shared" si="27"/>
        <v>0.8355478647486152</v>
      </c>
      <c r="AM9" s="168">
        <f>SUMIF(Calcs!$AQ$5:$AQ$988,Cells!$A9,Calcs!K$5:K$988)</f>
        <v>3313635001233276</v>
      </c>
      <c r="AN9" s="168">
        <f>SUMIF(Calcs!$AQ$5:$AQ$988,Cells!$A9,Calcs!L$5:L$988)</f>
        <v>1642083728513.0173</v>
      </c>
      <c r="AO9" s="168">
        <f>SUMIF(Calcs!$AQ$5:$AQ$988,Cells!$A9,Calcs!M$5:M$988)</f>
        <v>3.9813296686940937E+22</v>
      </c>
      <c r="AP9" s="168">
        <f>SUMIF(Calcs!$AQ$5:$AQ$988,Cells!$A9,Calcs!N$5:N$988)</f>
        <v>1.9249043528615272E+19</v>
      </c>
      <c r="AQ9" s="168">
        <f>SUMIF(Calcs!$AQ$5:$AQ$988,Cells!$A9,Calcs!O$5:O$988)</f>
        <v>1.0357842410959676E+16</v>
      </c>
      <c r="AR9" s="176"/>
      <c r="AS9" s="176"/>
      <c r="AT9" s="176"/>
      <c r="AU9" s="176"/>
      <c r="AV9" s="176"/>
      <c r="AW9" s="176"/>
    </row>
    <row r="10" spans="1:49" x14ac:dyDescent="0.25">
      <c r="A10" s="60">
        <v>4</v>
      </c>
      <c r="B10" s="59" t="str">
        <f>VLOOKUP($A10,Calcs!$AR$5:$AW$988,2)</f>
        <v>Female</v>
      </c>
      <c r="C10" s="59" t="str">
        <f>VLOOKUP($A10,Calcs!$AR$5:$AW$988,3)</f>
        <v>NonSmoker</v>
      </c>
      <c r="D10" s="59" t="str">
        <f>VLOOKUP($A10,Calcs!$AR$5:$AW$988,4)</f>
        <v>40 - 49</v>
      </c>
      <c r="E10" s="59">
        <f>VLOOKUP($A10,Calcs!$AR$5:$AW$988,5)</f>
        <v>9</v>
      </c>
      <c r="F10" s="59">
        <f>VLOOKUP($A10,Calcs!$AR$5:$AW$988,6)</f>
        <v>13</v>
      </c>
      <c r="G10" s="59">
        <f>SUMIF(Calcs!$AQ$5:$AQ$988,Cells!$A10,Calcs!F$5:F$988)</f>
        <v>5671</v>
      </c>
      <c r="H10" s="59">
        <f>SUMIF(Calcs!$AQ$5:$AQ$988,Cells!$A10,Calcs!G$5:G$988)</f>
        <v>6016.4598229893109</v>
      </c>
      <c r="I10" s="59">
        <f t="shared" si="2"/>
        <v>0.94258088092447911</v>
      </c>
      <c r="J10" s="51">
        <f>SUMIF(Calcs!$AQ$5:$AQ$988,Cells!$A10,Calcs!I$5:I$988)</f>
        <v>1466871706</v>
      </c>
      <c r="K10" s="51">
        <f>SUMIF(Calcs!$AQ$5:$AQ$988,Cells!$A10,Calcs!J$5:J$988)</f>
        <v>1955732988.16219</v>
      </c>
      <c r="L10" s="59">
        <f t="shared" si="14"/>
        <v>1.0978398327243868</v>
      </c>
      <c r="M10" s="58">
        <f t="shared" si="15"/>
        <v>0.75003679688321112</v>
      </c>
      <c r="N10" s="59" t="str">
        <f t="shared" si="3"/>
        <v>Above</v>
      </c>
      <c r="O10" s="51">
        <f t="shared" si="16"/>
        <v>3</v>
      </c>
      <c r="P10" s="52">
        <f t="shared" si="4"/>
        <v>-14.3</v>
      </c>
      <c r="Q10" s="59">
        <f t="shared" si="17"/>
        <v>1.7428720271919187E-2</v>
      </c>
      <c r="R10" s="51">
        <f t="shared" si="28"/>
        <v>1161850158844942.3</v>
      </c>
      <c r="S10" s="69">
        <f t="shared" si="18"/>
        <v>1.0170100671346878E+22</v>
      </c>
      <c r="T10" s="117">
        <f t="shared" si="5"/>
        <v>1201408101.414217</v>
      </c>
      <c r="U10">
        <f t="shared" si="6"/>
        <v>60.654056655408937</v>
      </c>
      <c r="V10">
        <f t="shared" si="7"/>
        <v>2.2848351189252732E-7</v>
      </c>
      <c r="W10" s="117">
        <f t="shared" si="19"/>
        <v>1404301286.2164717</v>
      </c>
      <c r="X10" s="117">
        <f t="shared" si="20"/>
        <v>1537723016.8935168</v>
      </c>
      <c r="Y10" s="120">
        <f t="shared" si="8"/>
        <v>0.71587713285362642</v>
      </c>
      <c r="Z10" s="120">
        <f t="shared" si="9"/>
        <v>0.78419646091279582</v>
      </c>
      <c r="AA10" s="58">
        <f t="shared" si="10"/>
        <v>0.71804346233178751</v>
      </c>
      <c r="AB10" s="58">
        <f t="shared" si="11"/>
        <v>0.78626429384847729</v>
      </c>
      <c r="AC10" s="118" t="str">
        <f t="shared" si="12"/>
        <v>Above</v>
      </c>
      <c r="AD10" s="59" t="b">
        <f t="shared" si="13"/>
        <v>0</v>
      </c>
      <c r="AE10" s="59">
        <f t="shared" si="21"/>
        <v>3.0376029031680687E-4</v>
      </c>
      <c r="AF10" s="140">
        <f t="shared" si="22"/>
        <v>1.3595543324844097E-6</v>
      </c>
      <c r="AG10" s="139">
        <f t="shared" si="23"/>
        <v>0.61430067840865377</v>
      </c>
      <c r="AH10" s="139">
        <f t="shared" si="24"/>
        <v>60.654056655408944</v>
      </c>
      <c r="AI10" s="139">
        <f t="shared" si="25"/>
        <v>446.8527414593637</v>
      </c>
      <c r="AJ10" s="58">
        <f t="shared" si="26"/>
        <v>0.7180434623317874</v>
      </c>
      <c r="AK10" s="58">
        <f t="shared" si="27"/>
        <v>0.7862642938484774</v>
      </c>
      <c r="AM10" s="51">
        <f>SUMIF(Calcs!$AQ$5:$AQ$988,Cells!$A10,Calcs!K$5:K$988)</f>
        <v>1549883244339065</v>
      </c>
      <c r="AN10" s="51">
        <f>SUMIF(Calcs!$AQ$5:$AQ$988,Cells!$A10,Calcs!L$5:L$988)</f>
        <v>1100879141718.928</v>
      </c>
      <c r="AO10" s="51">
        <f>SUMIF(Calcs!$AQ$5:$AQ$988,Cells!$A10,Calcs!M$5:M$988)</f>
        <v>1.3583126074206406E+22</v>
      </c>
      <c r="AP10" s="51">
        <f>SUMIF(Calcs!$AQ$5:$AQ$988,Cells!$A10,Calcs!N$5:N$988)</f>
        <v>1.0517956360582668E+19</v>
      </c>
      <c r="AQ10" s="51">
        <f>SUMIF(Calcs!$AQ$5:$AQ$988,Cells!$A10,Calcs!O$5:O$988)</f>
        <v>8404114710403406</v>
      </c>
      <c r="AR10" s="58"/>
      <c r="AS10" s="58"/>
      <c r="AT10" s="58"/>
      <c r="AU10" s="58"/>
      <c r="AV10" s="58"/>
      <c r="AW10" s="58"/>
    </row>
    <row r="11" spans="1:49" x14ac:dyDescent="0.25">
      <c r="A11" s="60">
        <v>5</v>
      </c>
      <c r="B11" s="59" t="str">
        <f>VLOOKUP($A11,Calcs!$AR$5:$AW$988,2)</f>
        <v>Female</v>
      </c>
      <c r="C11" s="59" t="str">
        <f>VLOOKUP($A11,Calcs!$AR$5:$AW$988,3)</f>
        <v>NonSmoker</v>
      </c>
      <c r="D11" s="59" t="str">
        <f>VLOOKUP($A11,Calcs!$AR$5:$AW$988,4)</f>
        <v>40 - 49</v>
      </c>
      <c r="E11" s="59">
        <f>VLOOKUP($A11,Calcs!$AR$5:$AW$988,5)</f>
        <v>14</v>
      </c>
      <c r="F11" s="59">
        <f>VLOOKUP($A11,Calcs!$AR$5:$AW$988,6)</f>
        <v>19</v>
      </c>
      <c r="G11" s="59">
        <f>SUMIF(Calcs!$AQ$5:$AQ$988,Cells!$A11,Calcs!F$5:F$988)</f>
        <v>5355</v>
      </c>
      <c r="H11" s="59">
        <f>SUMIF(Calcs!$AQ$5:$AQ$988,Cells!$A11,Calcs!G$5:G$988)</f>
        <v>5025.6200727151281</v>
      </c>
      <c r="I11" s="59">
        <f t="shared" si="2"/>
        <v>1.065540156740683</v>
      </c>
      <c r="J11" s="51">
        <f>SUMIF(Calcs!$AQ$5:$AQ$988,Cells!$A11,Calcs!I$5:I$988)</f>
        <v>773981929</v>
      </c>
      <c r="K11" s="51">
        <f>SUMIF(Calcs!$AQ$5:$AQ$988,Cells!$A11,Calcs!J$5:J$988)</f>
        <v>929738049.70145285</v>
      </c>
      <c r="L11" s="59">
        <f t="shared" si="14"/>
        <v>1.0063444848578642</v>
      </c>
      <c r="M11" s="58">
        <f t="shared" si="15"/>
        <v>0.83247311352754949</v>
      </c>
      <c r="N11" s="59" t="str">
        <f t="shared" si="3"/>
        <v>Above</v>
      </c>
      <c r="O11" s="51">
        <f t="shared" si="16"/>
        <v>3</v>
      </c>
      <c r="P11" s="64">
        <f t="shared" si="4"/>
        <v>-7.9</v>
      </c>
      <c r="Q11" s="59">
        <f t="shared" si="17"/>
        <v>2.110306120024651E-2</v>
      </c>
      <c r="R11" s="51">
        <f t="shared" si="28"/>
        <v>384956916211724.94</v>
      </c>
      <c r="S11" s="69">
        <f t="shared" si="18"/>
        <v>2.3825525657131433E+21</v>
      </c>
      <c r="T11" s="117">
        <f t="shared" si="5"/>
        <v>649584398.82850146</v>
      </c>
      <c r="U11">
        <f t="shared" si="6"/>
        <v>40.198642656046829</v>
      </c>
      <c r="V11">
        <f t="shared" si="7"/>
        <v>3.2314663000646115E-7</v>
      </c>
      <c r="W11" s="117">
        <f t="shared" si="19"/>
        <v>738536061.76516688</v>
      </c>
      <c r="X11" s="117">
        <f t="shared" si="20"/>
        <v>815279280.54549909</v>
      </c>
      <c r="Y11" s="120">
        <f t="shared" si="8"/>
        <v>0.79111187361152169</v>
      </c>
      <c r="Z11" s="120">
        <f t="shared" si="9"/>
        <v>0.87383435344357729</v>
      </c>
      <c r="AA11" s="58">
        <f t="shared" si="10"/>
        <v>0.7943485393572064</v>
      </c>
      <c r="AB11" s="58">
        <f t="shared" si="11"/>
        <v>0.87689137903659264</v>
      </c>
      <c r="AC11" s="118" t="str">
        <f t="shared" si="12"/>
        <v>Above</v>
      </c>
      <c r="AD11" s="62" t="b">
        <f t="shared" si="13"/>
        <v>0</v>
      </c>
      <c r="AE11" s="59">
        <f t="shared" si="21"/>
        <v>4.4533919202134972E-4</v>
      </c>
      <c r="AF11" s="140">
        <f t="shared" si="22"/>
        <v>2.964562948536106E-6</v>
      </c>
      <c r="AG11" s="139">
        <f t="shared" si="23"/>
        <v>0.69867464178441319</v>
      </c>
      <c r="AH11" s="139">
        <f t="shared" si="24"/>
        <v>40.198642656046829</v>
      </c>
      <c r="AI11" s="139">
        <f t="shared" si="25"/>
        <v>300.4417175498042</v>
      </c>
      <c r="AJ11" s="58">
        <f t="shared" si="26"/>
        <v>0.79434853935720651</v>
      </c>
      <c r="AK11" s="58">
        <f t="shared" si="27"/>
        <v>0.87689137903659264</v>
      </c>
      <c r="AM11" s="51">
        <f>SUMIF(Calcs!$AQ$5:$AQ$988,Cells!$A11,Calcs!K$5:K$988)</f>
        <v>462755107702468.69</v>
      </c>
      <c r="AN11" s="51">
        <f>SUMIF(Calcs!$AQ$5:$AQ$988,Cells!$A11,Calcs!L$5:L$988)</f>
        <v>395764145562.60101</v>
      </c>
      <c r="AO11" s="51">
        <f>SUMIF(Calcs!$AQ$5:$AQ$988,Cells!$A11,Calcs!M$5:M$988)</f>
        <v>2.8676420506765823E+21</v>
      </c>
      <c r="AP11" s="51">
        <f>SUMIF(Calcs!$AQ$5:$AQ$988,Cells!$A11,Calcs!N$5:N$988)</f>
        <v>2.2531839856344947E+18</v>
      </c>
      <c r="AQ11" s="51">
        <f>SUMIF(Calcs!$AQ$5:$AQ$988,Cells!$A11,Calcs!O$5:O$988)</f>
        <v>1825613386221246.5</v>
      </c>
      <c r="AR11" s="58"/>
      <c r="AS11" s="58"/>
      <c r="AT11" s="58"/>
      <c r="AU11" s="58"/>
      <c r="AV11" s="58"/>
      <c r="AW11" s="58"/>
    </row>
    <row r="12" spans="1:49" x14ac:dyDescent="0.25">
      <c r="A12" s="60">
        <v>6</v>
      </c>
      <c r="B12" s="59" t="str">
        <f>VLOOKUP($A12,Calcs!$AR$5:$AW$988,2)</f>
        <v>Female</v>
      </c>
      <c r="C12" s="59" t="str">
        <f>VLOOKUP($A12,Calcs!$AR$5:$AW$988,3)</f>
        <v>NonSmoker</v>
      </c>
      <c r="D12" s="59" t="str">
        <f>VLOOKUP($A12,Calcs!$AR$5:$AW$988,4)</f>
        <v>40 - 49</v>
      </c>
      <c r="E12" s="59">
        <f>VLOOKUP($A12,Calcs!$AR$5:$AW$988,5)</f>
        <v>20</v>
      </c>
      <c r="F12" s="59">
        <f>VLOOKUP($A12,Calcs!$AR$5:$AW$988,6)</f>
        <v>32</v>
      </c>
      <c r="G12" s="59">
        <f>SUMIF(Calcs!$AQ$5:$AQ$988,Cells!$A12,Calcs!F$5:F$988)</f>
        <v>4719</v>
      </c>
      <c r="H12" s="59">
        <f>SUMIF(Calcs!$AQ$5:$AQ$988,Cells!$A12,Calcs!G$5:G$988)</f>
        <v>3683.3541735712015</v>
      </c>
      <c r="I12" s="59">
        <f t="shared" si="2"/>
        <v>1.2811692217543897</v>
      </c>
      <c r="J12" s="51">
        <f>SUMIF(Calcs!$AQ$5:$AQ$988,Cells!$A12,Calcs!I$5:I$988)</f>
        <v>305471370</v>
      </c>
      <c r="K12" s="51">
        <f>SUMIF(Calcs!$AQ$5:$AQ$988,Cells!$A12,Calcs!J$5:J$988)</f>
        <v>278063087.93944007</v>
      </c>
      <c r="L12" s="59">
        <f t="shared" si="14"/>
        <v>1.0096224623525818</v>
      </c>
      <c r="M12" s="58">
        <f t="shared" si="15"/>
        <v>1.0985685740011966</v>
      </c>
      <c r="N12" s="59" t="str">
        <f t="shared" si="3"/>
        <v>Below</v>
      </c>
      <c r="O12" s="51">
        <f t="shared" si="16"/>
        <v>1</v>
      </c>
      <c r="P12" s="52">
        <f t="shared" si="4"/>
        <v>3.6</v>
      </c>
      <c r="Q12" s="59">
        <f t="shared" si="17"/>
        <v>2.7758122006510885E-2</v>
      </c>
      <c r="R12" s="51">
        <f t="shared" si="28"/>
        <v>59575383043707</v>
      </c>
      <c r="S12" s="69">
        <f t="shared" si="18"/>
        <v>1.3490718835204484E+20</v>
      </c>
      <c r="T12" s="117">
        <f t="shared" si="5"/>
        <v>252854066.08669648</v>
      </c>
      <c r="U12">
        <f t="shared" si="6"/>
        <v>46.471890395967712</v>
      </c>
      <c r="V12">
        <f t="shared" si="7"/>
        <v>8.8320546549740601E-7</v>
      </c>
      <c r="W12" s="117">
        <f t="shared" si="19"/>
        <v>291442538.82890743</v>
      </c>
      <c r="X12" s="117">
        <f t="shared" si="20"/>
        <v>321641664.86571181</v>
      </c>
      <c r="Y12" s="120">
        <f t="shared" si="8"/>
        <v>1.0441636545899666</v>
      </c>
      <c r="Z12" s="120">
        <f t="shared" si="9"/>
        <v>1.1529734934124265</v>
      </c>
      <c r="AA12" s="58">
        <f t="shared" si="10"/>
        <v>1.0481166018424615</v>
      </c>
      <c r="AB12" s="58">
        <f t="shared" si="11"/>
        <v>1.1567219052669184</v>
      </c>
      <c r="AC12" s="118" t="str">
        <f t="shared" si="12"/>
        <v>Below</v>
      </c>
      <c r="AD12" s="59" t="b">
        <f t="shared" si="13"/>
        <v>0</v>
      </c>
      <c r="AE12" s="59">
        <f t="shared" si="21"/>
        <v>7.7051333732834387E-4</v>
      </c>
      <c r="AF12" s="140">
        <f t="shared" si="22"/>
        <v>6.2748748296062587E-6</v>
      </c>
      <c r="AG12" s="139">
        <f t="shared" si="23"/>
        <v>0.90934063906305351</v>
      </c>
      <c r="AH12" s="139">
        <f t="shared" si="24"/>
        <v>46.471890395967705</v>
      </c>
      <c r="AI12" s="139">
        <f t="shared" si="25"/>
        <v>245.58683902119932</v>
      </c>
      <c r="AJ12" s="58">
        <f t="shared" si="26"/>
        <v>1.0481166018424615</v>
      </c>
      <c r="AK12" s="58">
        <f t="shared" si="27"/>
        <v>1.1567219052669186</v>
      </c>
      <c r="AM12" s="51">
        <f>SUMIF(Calcs!$AQ$5:$AQ$988,Cells!$A12,Calcs!K$5:K$988)</f>
        <v>54288414108862.93</v>
      </c>
      <c r="AN12" s="51">
        <f>SUMIF(Calcs!$AQ$5:$AQ$988,Cells!$A12,Calcs!L$5:L$988)</f>
        <v>53165243275.749771</v>
      </c>
      <c r="AO12" s="51">
        <f>SUMIF(Calcs!$AQ$5:$AQ$988,Cells!$A12,Calcs!M$5:M$988)</f>
        <v>1.2319011457074518E+20</v>
      </c>
      <c r="AP12" s="51">
        <f>SUMIF(Calcs!$AQ$5:$AQ$988,Cells!$A12,Calcs!N$5:N$988)</f>
        <v>1.1763387689635517E+17</v>
      </c>
      <c r="AQ12" s="51">
        <f>SUMIF(Calcs!$AQ$5:$AQ$988,Cells!$A12,Calcs!O$5:O$988)</f>
        <v>113220383331088.2</v>
      </c>
      <c r="AR12" s="58"/>
      <c r="AS12" s="58"/>
      <c r="AT12" s="58"/>
      <c r="AU12" s="58"/>
      <c r="AV12" s="58"/>
      <c r="AW12" s="58"/>
    </row>
    <row r="13" spans="1:49" x14ac:dyDescent="0.25">
      <c r="A13" s="60">
        <v>7</v>
      </c>
      <c r="B13" s="59" t="str">
        <f>VLOOKUP($A13,Calcs!$AR$5:$AW$988,2)</f>
        <v>Female</v>
      </c>
      <c r="C13" s="59" t="str">
        <f>VLOOKUP($A13,Calcs!$AR$5:$AW$988,3)</f>
        <v>NonSmoker</v>
      </c>
      <c r="D13" s="59" t="str">
        <f>VLOOKUP($A13,Calcs!$AR$5:$AW$988,4)</f>
        <v>50 - 59</v>
      </c>
      <c r="E13" s="59">
        <f>VLOOKUP($A13,Calcs!$AR$5:$AW$988,5)</f>
        <v>1</v>
      </c>
      <c r="F13" s="59">
        <f>VLOOKUP($A13,Calcs!$AR$5:$AW$988,6)</f>
        <v>9</v>
      </c>
      <c r="G13" s="59">
        <f>SUMIF(Calcs!$AQ$5:$AQ$988,Cells!$A13,Calcs!F$5:F$988)</f>
        <v>13003</v>
      </c>
      <c r="H13" s="59">
        <f>SUMIF(Calcs!$AQ$5:$AQ$988,Cells!$A13,Calcs!G$5:G$988)</f>
        <v>12257.492823997085</v>
      </c>
      <c r="I13" s="59">
        <f t="shared" si="2"/>
        <v>1.0608205272242461</v>
      </c>
      <c r="J13" s="51">
        <f>SUMIF(Calcs!$AQ$5:$AQ$988,Cells!$A13,Calcs!I$5:I$988)</f>
        <v>2759300489</v>
      </c>
      <c r="K13" s="51">
        <f>SUMIF(Calcs!$AQ$5:$AQ$988,Cells!$A13,Calcs!J$5:J$988)</f>
        <v>3516609706.9305754</v>
      </c>
      <c r="L13" s="59">
        <f t="shared" si="14"/>
        <v>1.0493778358809804</v>
      </c>
      <c r="M13" s="58">
        <f t="shared" si="15"/>
        <v>0.78464791914835996</v>
      </c>
      <c r="N13" s="59" t="str">
        <f t="shared" si="3"/>
        <v>Above</v>
      </c>
      <c r="O13" s="51">
        <f t="shared" si="16"/>
        <v>3</v>
      </c>
      <c r="P13" s="52">
        <f t="shared" si="4"/>
        <v>-11.3</v>
      </c>
      <c r="Q13" s="59">
        <f t="shared" si="17"/>
        <v>1.9075013479836221E-2</v>
      </c>
      <c r="R13" s="51">
        <f t="shared" si="28"/>
        <v>4499642894242677.5</v>
      </c>
      <c r="S13" s="69">
        <f t="shared" si="18"/>
        <v>6.5444711078105509E+22</v>
      </c>
      <c r="T13" s="117">
        <f t="shared" si="5"/>
        <v>2140555724.3835001</v>
      </c>
      <c r="U13">
        <f t="shared" si="6"/>
        <v>85.083437227914402</v>
      </c>
      <c r="V13">
        <f t="shared" si="7"/>
        <v>1.3750974891989494E-7</v>
      </c>
      <c r="W13" s="117">
        <f t="shared" si="19"/>
        <v>2634844629.5515308</v>
      </c>
      <c r="X13" s="117">
        <f t="shared" si="20"/>
        <v>2897520451.5332193</v>
      </c>
      <c r="Y13" s="120">
        <f t="shared" si="8"/>
        <v>0.7472615797232649</v>
      </c>
      <c r="Z13" s="120">
        <f t="shared" si="9"/>
        <v>0.82203425857345502</v>
      </c>
      <c r="AA13" s="58">
        <f t="shared" si="10"/>
        <v>0.74925705413334565</v>
      </c>
      <c r="AB13" s="58">
        <f t="shared" si="11"/>
        <v>0.82395281052166591</v>
      </c>
      <c r="AC13" s="118" t="str">
        <f t="shared" si="12"/>
        <v>Above</v>
      </c>
      <c r="AD13" s="59" t="b">
        <f t="shared" si="13"/>
        <v>0</v>
      </c>
      <c r="AE13" s="59">
        <f t="shared" si="21"/>
        <v>3.6385613925593352E-4</v>
      </c>
      <c r="AF13" s="140">
        <f t="shared" si="22"/>
        <v>1.5048805983083224E-6</v>
      </c>
      <c r="AG13" s="139">
        <f t="shared" si="23"/>
        <v>0.60869869072045946</v>
      </c>
      <c r="AH13" s="139">
        <f t="shared" si="24"/>
        <v>85.083437227914402</v>
      </c>
      <c r="AI13" s="139">
        <f t="shared" si="25"/>
        <v>483.56811784928874</v>
      </c>
      <c r="AJ13" s="58">
        <f t="shared" si="26"/>
        <v>0.74925705413334553</v>
      </c>
      <c r="AK13" s="58">
        <f t="shared" si="27"/>
        <v>0.8239528105216658</v>
      </c>
      <c r="AM13" s="51">
        <f>SUMIF(Calcs!$AQ$5:$AQ$988,Cells!$A13,Calcs!K$5:K$988)</f>
        <v>5739869348705634</v>
      </c>
      <c r="AN13" s="51">
        <f>SUMIF(Calcs!$AQ$5:$AQ$988,Cells!$A13,Calcs!L$5:L$988)</f>
        <v>6714036054229.626</v>
      </c>
      <c r="AO13" s="51">
        <f>SUMIF(Calcs!$AQ$5:$AQ$988,Cells!$A13,Calcs!M$5:M$988)</f>
        <v>8.36296559597963E+22</v>
      </c>
      <c r="AP13" s="51">
        <f>SUMIF(Calcs!$AQ$5:$AQ$988,Cells!$A13,Calcs!N$5:N$988)</f>
        <v>9.4877670486678028E+19</v>
      </c>
      <c r="AQ13" s="51">
        <f>SUMIF(Calcs!$AQ$5:$AQ$988,Cells!$A13,Calcs!O$5:O$988)</f>
        <v>1.2029659559261435E+17</v>
      </c>
      <c r="AR13" s="58"/>
      <c r="AS13" s="58"/>
      <c r="AT13" s="58"/>
      <c r="AU13" s="58"/>
      <c r="AV13" s="58"/>
      <c r="AW13" s="58"/>
    </row>
    <row r="14" spans="1:49" x14ac:dyDescent="0.25">
      <c r="A14" s="60">
        <v>8</v>
      </c>
      <c r="B14" s="59" t="str">
        <f>VLOOKUP($A14,Calcs!$AR$5:$AW$988,2)</f>
        <v>Female</v>
      </c>
      <c r="C14" s="59" t="str">
        <f>VLOOKUP($A14,Calcs!$AR$5:$AW$988,3)</f>
        <v>NonSmoker</v>
      </c>
      <c r="D14" s="59" t="str">
        <f>VLOOKUP($A14,Calcs!$AR$5:$AW$988,4)</f>
        <v>50 - 59</v>
      </c>
      <c r="E14" s="59">
        <f>VLOOKUP($A14,Calcs!$AR$5:$AW$988,5)</f>
        <v>10</v>
      </c>
      <c r="F14" s="59">
        <f>VLOOKUP($A14,Calcs!$AR$5:$AW$988,6)</f>
        <v>13</v>
      </c>
      <c r="G14" s="59">
        <f>SUMIF(Calcs!$AQ$5:$AQ$988,Cells!$A14,Calcs!F$5:F$988)</f>
        <v>7806</v>
      </c>
      <c r="H14" s="59">
        <f>SUMIF(Calcs!$AQ$5:$AQ$988,Cells!$A14,Calcs!G$5:G$988)</f>
        <v>8067.7859620497802</v>
      </c>
      <c r="I14" s="59">
        <f t="shared" si="2"/>
        <v>0.96755169717178913</v>
      </c>
      <c r="J14" s="51">
        <f>SUMIF(Calcs!$AQ$5:$AQ$988,Cells!$A14,Calcs!I$5:I$988)</f>
        <v>1627621243</v>
      </c>
      <c r="K14" s="51">
        <f>SUMIF(Calcs!$AQ$5:$AQ$988,Cells!$A14,Calcs!J$5:J$988)</f>
        <v>2112231706.314543</v>
      </c>
      <c r="L14" s="59">
        <f t="shared" si="14"/>
        <v>1.0278841911838261</v>
      </c>
      <c r="M14" s="58">
        <f t="shared" si="15"/>
        <v>0.77056945889705475</v>
      </c>
      <c r="N14" s="59" t="str">
        <f t="shared" si="3"/>
        <v>Above</v>
      </c>
      <c r="O14" s="51">
        <f t="shared" si="16"/>
        <v>3</v>
      </c>
      <c r="P14" s="52">
        <f t="shared" si="4"/>
        <v>-12</v>
      </c>
      <c r="Q14" s="59">
        <f t="shared" si="17"/>
        <v>1.912447485799083E-2</v>
      </c>
      <c r="R14" s="51">
        <f t="shared" si="28"/>
        <v>1631782052544586.5</v>
      </c>
      <c r="S14" s="69">
        <f t="shared" si="18"/>
        <v>2.6173994525459036E+22</v>
      </c>
      <c r="T14" s="117">
        <f t="shared" si="5"/>
        <v>1424158782.2421172</v>
      </c>
      <c r="U14">
        <f t="shared" si="6"/>
        <v>25.369180199707987</v>
      </c>
      <c r="V14">
        <f t="shared" si="7"/>
        <v>1.24687276980774E-7</v>
      </c>
      <c r="W14" s="117">
        <f t="shared" si="19"/>
        <v>1556293875.8455052</v>
      </c>
      <c r="X14" s="117">
        <f t="shared" si="20"/>
        <v>1714097397.1094718</v>
      </c>
      <c r="Y14" s="120">
        <f t="shared" si="8"/>
        <v>0.73308617695215084</v>
      </c>
      <c r="Z14" s="120">
        <f t="shared" si="9"/>
        <v>0.80805274084195855</v>
      </c>
      <c r="AA14" s="58">
        <f t="shared" si="10"/>
        <v>0.73680073601439899</v>
      </c>
      <c r="AB14" s="58">
        <f t="shared" si="11"/>
        <v>0.81151011604700196</v>
      </c>
      <c r="AC14" s="118" t="str">
        <f t="shared" si="12"/>
        <v>Above</v>
      </c>
      <c r="AD14" s="59" t="b">
        <f t="shared" si="13"/>
        <v>0</v>
      </c>
      <c r="AE14" s="59">
        <f t="shared" si="21"/>
        <v>3.6574553859392342E-4</v>
      </c>
      <c r="AF14" s="140">
        <f t="shared" si="22"/>
        <v>2.7774441510783438E-6</v>
      </c>
      <c r="AG14" s="139">
        <f t="shared" si="23"/>
        <v>0.67424363434398649</v>
      </c>
      <c r="AH14" s="139">
        <f t="shared" si="24"/>
        <v>25.36918019970798</v>
      </c>
      <c r="AI14" s="139">
        <f t="shared" si="25"/>
        <v>263.3684198128143</v>
      </c>
      <c r="AJ14" s="58">
        <f t="shared" si="26"/>
        <v>0.73680073601439922</v>
      </c>
      <c r="AK14" s="58">
        <f t="shared" si="27"/>
        <v>0.81151011604700207</v>
      </c>
      <c r="AM14" s="51">
        <f>SUMIF(Calcs!$AQ$5:$AQ$988,Cells!$A14,Calcs!K$5:K$988)</f>
        <v>2120202933297544</v>
      </c>
      <c r="AN14" s="51">
        <f>SUMIF(Calcs!$AQ$5:$AQ$988,Cells!$A14,Calcs!L$5:L$988)</f>
        <v>3337235270758.5781</v>
      </c>
      <c r="AO14" s="51">
        <f>SUMIF(Calcs!$AQ$5:$AQ$988,Cells!$A14,Calcs!M$5:M$988)</f>
        <v>3.4086690720876558E+22</v>
      </c>
      <c r="AP14" s="51">
        <f>SUMIF(Calcs!$AQ$5:$AQ$988,Cells!$A14,Calcs!N$5:N$988)</f>
        <v>5.1784558345157992E+19</v>
      </c>
      <c r="AQ14" s="51">
        <f>SUMIF(Calcs!$AQ$5:$AQ$988,Cells!$A14,Calcs!O$5:O$988)</f>
        <v>8.4347016579320192E+16</v>
      </c>
      <c r="AR14" s="58"/>
      <c r="AS14" s="58"/>
      <c r="AT14" s="58"/>
      <c r="AU14" s="58"/>
      <c r="AV14" s="58"/>
      <c r="AW14" s="58"/>
    </row>
    <row r="15" spans="1:49" x14ac:dyDescent="0.25">
      <c r="A15" s="60">
        <v>9</v>
      </c>
      <c r="B15" s="59" t="str">
        <f>VLOOKUP($A15,Calcs!$AR$5:$AW$988,2)</f>
        <v>Female</v>
      </c>
      <c r="C15" s="59" t="str">
        <f>VLOOKUP($A15,Calcs!$AR$5:$AW$988,3)</f>
        <v>NonSmoker</v>
      </c>
      <c r="D15" s="59" t="str">
        <f>VLOOKUP($A15,Calcs!$AR$5:$AW$988,4)</f>
        <v>50 - 59</v>
      </c>
      <c r="E15" s="59">
        <f>VLOOKUP($A15,Calcs!$AR$5:$AW$988,5)</f>
        <v>14</v>
      </c>
      <c r="F15" s="59">
        <f>VLOOKUP($A15,Calcs!$AR$5:$AW$988,6)</f>
        <v>17</v>
      </c>
      <c r="G15" s="59">
        <f>SUMIF(Calcs!$AQ$5:$AQ$988,Cells!$A15,Calcs!F$5:F$988)</f>
        <v>7877</v>
      </c>
      <c r="H15" s="59">
        <f>SUMIF(Calcs!$AQ$5:$AQ$988,Cells!$A15,Calcs!G$5:G$988)</f>
        <v>7810.8978898293308</v>
      </c>
      <c r="I15" s="59">
        <f t="shared" si="2"/>
        <v>1.0084628055702458</v>
      </c>
      <c r="J15" s="51">
        <f>SUMIF(Calcs!$AQ$5:$AQ$988,Cells!$A15,Calcs!I$5:I$988)</f>
        <v>1269868861</v>
      </c>
      <c r="K15" s="51">
        <f>SUMIF(Calcs!$AQ$5:$AQ$988,Cells!$A15,Calcs!J$5:J$988)</f>
        <v>1615220318.1291909</v>
      </c>
      <c r="L15" s="59">
        <f t="shared" si="14"/>
        <v>1.0751777550279842</v>
      </c>
      <c r="M15" s="58">
        <f t="shared" si="15"/>
        <v>0.78618925650391147</v>
      </c>
      <c r="N15" s="59" t="str">
        <f t="shared" si="3"/>
        <v>Above</v>
      </c>
      <c r="O15" s="51">
        <f t="shared" si="16"/>
        <v>3</v>
      </c>
      <c r="P15" s="52">
        <f t="shared" si="4"/>
        <v>-11.5</v>
      </c>
      <c r="Q15" s="59">
        <f t="shared" si="17"/>
        <v>1.8653861488579813E-2</v>
      </c>
      <c r="R15" s="51">
        <f t="shared" si="28"/>
        <v>907822690267397.38</v>
      </c>
      <c r="S15" s="69">
        <f t="shared" si="18"/>
        <v>1.3000053289861163E+22</v>
      </c>
      <c r="T15" s="117">
        <f t="shared" si="5"/>
        <v>1143078298.1325247</v>
      </c>
      <c r="U15">
        <f t="shared" si="6"/>
        <v>17.708135084744441</v>
      </c>
      <c r="V15">
        <f t="shared" si="7"/>
        <v>1.3966445675656036E-7</v>
      </c>
      <c r="W15" s="117">
        <f t="shared" si="19"/>
        <v>1217857693.4738567</v>
      </c>
      <c r="X15" s="117">
        <f t="shared" si="20"/>
        <v>1335387100.1857157</v>
      </c>
      <c r="Y15" s="120">
        <f t="shared" si="8"/>
        <v>0.74962835981369635</v>
      </c>
      <c r="Z15" s="120">
        <f t="shared" si="9"/>
        <v>0.82275015319412659</v>
      </c>
      <c r="AA15" s="58">
        <f t="shared" si="10"/>
        <v>0.75398859202342461</v>
      </c>
      <c r="AB15" s="58">
        <f t="shared" si="11"/>
        <v>0.8267522920541337</v>
      </c>
      <c r="AC15" s="118" t="str">
        <f t="shared" si="12"/>
        <v>Above</v>
      </c>
      <c r="AD15" s="59" t="b">
        <f t="shared" si="13"/>
        <v>0</v>
      </c>
      <c r="AE15" s="59">
        <f t="shared" si="21"/>
        <v>3.4796654843512106E-4</v>
      </c>
      <c r="AF15" s="140">
        <f t="shared" si="22"/>
        <v>3.0849620470899043E-6</v>
      </c>
      <c r="AG15" s="139">
        <f t="shared" si="23"/>
        <v>0.70769187664533661</v>
      </c>
      <c r="AH15" s="139">
        <f t="shared" si="24"/>
        <v>17.708135084744438</v>
      </c>
      <c r="AI15" s="139">
        <f t="shared" si="25"/>
        <v>225.58886827367206</v>
      </c>
      <c r="AJ15" s="58">
        <f t="shared" si="26"/>
        <v>0.75398859202342472</v>
      </c>
      <c r="AK15" s="58">
        <f t="shared" si="27"/>
        <v>0.8267522920541337</v>
      </c>
      <c r="AM15" s="51">
        <f>SUMIF(Calcs!$AQ$5:$AQ$988,Cells!$A15,Calcs!K$5:K$988)</f>
        <v>1156307613807356</v>
      </c>
      <c r="AN15" s="51">
        <f>SUMIF(Calcs!$AQ$5:$AQ$988,Cells!$A15,Calcs!L$5:L$988)</f>
        <v>2028710585348.2078</v>
      </c>
      <c r="AO15" s="51">
        <f>SUMIF(Calcs!$AQ$5:$AQ$988,Cells!$A15,Calcs!M$5:M$988)</f>
        <v>1.6603095637715772E+22</v>
      </c>
      <c r="AP15" s="51">
        <f>SUMIF(Calcs!$AQ$5:$AQ$988,Cells!$A15,Calcs!N$5:N$988)</f>
        <v>2.867565038715308E+19</v>
      </c>
      <c r="AQ15" s="51">
        <f>SUMIF(Calcs!$AQ$5:$AQ$988,Cells!$A15,Calcs!O$5:O$988)</f>
        <v>5.2041735764960936E+16</v>
      </c>
      <c r="AR15" s="58"/>
      <c r="AS15" s="58"/>
      <c r="AT15" s="58"/>
      <c r="AU15" s="58"/>
      <c r="AV15" s="58"/>
      <c r="AW15" s="58"/>
    </row>
    <row r="16" spans="1:49" x14ac:dyDescent="0.25">
      <c r="A16" s="60">
        <v>10</v>
      </c>
      <c r="B16" s="59" t="str">
        <f>VLOOKUP($A16,Calcs!$AR$5:$AW$988,2)</f>
        <v>Female</v>
      </c>
      <c r="C16" s="59" t="str">
        <f>VLOOKUP($A16,Calcs!$AR$5:$AW$988,3)</f>
        <v>NonSmoker</v>
      </c>
      <c r="D16" s="59" t="str">
        <f>VLOOKUP($A16,Calcs!$AR$5:$AW$988,4)</f>
        <v>50 - 59</v>
      </c>
      <c r="E16" s="59">
        <f>VLOOKUP($A16,Calcs!$AR$5:$AW$988,5)</f>
        <v>18</v>
      </c>
      <c r="F16" s="59">
        <f>VLOOKUP($A16,Calcs!$AR$5:$AW$988,6)</f>
        <v>21</v>
      </c>
      <c r="G16" s="59">
        <f>SUMIF(Calcs!$AQ$5:$AQ$988,Cells!$A16,Calcs!F$5:F$988)</f>
        <v>7669</v>
      </c>
      <c r="H16" s="59">
        <f>SUMIF(Calcs!$AQ$5:$AQ$988,Cells!$A16,Calcs!G$5:G$988)</f>
        <v>6722.4489045621494</v>
      </c>
      <c r="I16" s="59">
        <f t="shared" si="2"/>
        <v>1.1408045057502005</v>
      </c>
      <c r="J16" s="51">
        <f>SUMIF(Calcs!$AQ$5:$AQ$988,Cells!$A16,Calcs!I$5:I$988)</f>
        <v>789738410</v>
      </c>
      <c r="K16" s="51">
        <f>SUMIF(Calcs!$AQ$5:$AQ$988,Cells!$A16,Calcs!J$5:J$988)</f>
        <v>871068808.29411793</v>
      </c>
      <c r="L16" s="59">
        <f t="shared" si="14"/>
        <v>1.0844232512547973</v>
      </c>
      <c r="M16" s="58">
        <f t="shared" si="15"/>
        <v>0.90663148821343564</v>
      </c>
      <c r="N16" s="59" t="str">
        <f t="shared" si="3"/>
        <v>Above</v>
      </c>
      <c r="O16" s="51">
        <f t="shared" si="16"/>
        <v>3</v>
      </c>
      <c r="P16" s="52">
        <f t="shared" si="4"/>
        <v>-4.4000000000000004</v>
      </c>
      <c r="Q16" s="59">
        <f t="shared" si="17"/>
        <v>2.1328184600563932E-2</v>
      </c>
      <c r="R16" s="51">
        <f t="shared" si="28"/>
        <v>345153838143931.81</v>
      </c>
      <c r="S16" s="69">
        <f t="shared" si="18"/>
        <v>2.4592534155749837E+21</v>
      </c>
      <c r="T16" s="117">
        <f t="shared" si="5"/>
        <v>692854395.33847392</v>
      </c>
      <c r="U16">
        <f t="shared" si="6"/>
        <v>27.195155491855093</v>
      </c>
      <c r="V16">
        <f t="shared" si="7"/>
        <v>2.8069806548442544E-7</v>
      </c>
      <c r="W16" s="117">
        <f t="shared" si="19"/>
        <v>756807413.08469462</v>
      </c>
      <c r="X16" s="117">
        <f t="shared" si="20"/>
        <v>829399882.14999509</v>
      </c>
      <c r="Y16" s="120">
        <f t="shared" si="8"/>
        <v>0.8648290145407086</v>
      </c>
      <c r="Z16" s="120">
        <f t="shared" si="9"/>
        <v>0.94843396188616269</v>
      </c>
      <c r="AA16" s="58">
        <f t="shared" si="10"/>
        <v>0.86882621198066967</v>
      </c>
      <c r="AB16" s="58">
        <f t="shared" si="11"/>
        <v>0.95216345052496332</v>
      </c>
      <c r="AC16" s="118" t="str">
        <f t="shared" si="12"/>
        <v>Above</v>
      </c>
      <c r="AD16" s="59" t="b">
        <f t="shared" si="13"/>
        <v>0</v>
      </c>
      <c r="AE16" s="59">
        <f t="shared" si="21"/>
        <v>4.5489145835573251E-4</v>
      </c>
      <c r="AF16" s="140">
        <f t="shared" si="22"/>
        <v>3.7208819832674365E-6</v>
      </c>
      <c r="AG16" s="139">
        <f t="shared" si="23"/>
        <v>0.79540719256765113</v>
      </c>
      <c r="AH16" s="139">
        <f t="shared" si="24"/>
        <v>27.195155491855093</v>
      </c>
      <c r="AI16" s="139">
        <f t="shared" si="25"/>
        <v>244.50732939198272</v>
      </c>
      <c r="AJ16" s="58">
        <f t="shared" si="26"/>
        <v>0.86882621198066956</v>
      </c>
      <c r="AK16" s="58">
        <f t="shared" si="27"/>
        <v>0.95216345052496321</v>
      </c>
      <c r="AM16" s="51">
        <f>SUMIF(Calcs!$AQ$5:$AQ$988,Cells!$A16,Calcs!K$5:K$988)</f>
        <v>381394580849259</v>
      </c>
      <c r="AN16" s="51">
        <f>SUMIF(Calcs!$AQ$5:$AQ$988,Cells!$A16,Calcs!L$5:L$988)</f>
        <v>767047598765.09204</v>
      </c>
      <c r="AO16" s="51">
        <f>SUMIF(Calcs!$AQ$5:$AQ$988,Cells!$A16,Calcs!M$5:M$988)</f>
        <v>2.7289607862112475E+21</v>
      </c>
      <c r="AP16" s="51">
        <f>SUMIF(Calcs!$AQ$5:$AQ$988,Cells!$A16,Calcs!N$5:N$988)</f>
        <v>6.0542043901976699E+18</v>
      </c>
      <c r="AQ16" s="51">
        <f>SUMIF(Calcs!$AQ$5:$AQ$988,Cells!$A16,Calcs!O$5:O$988)</f>
        <v>1.40582602741522E+16</v>
      </c>
      <c r="AR16" s="58"/>
      <c r="AS16" s="58"/>
      <c r="AT16" s="58"/>
      <c r="AU16" s="58"/>
      <c r="AV16" s="58"/>
      <c r="AW16" s="58"/>
    </row>
    <row r="17" spans="1:49" x14ac:dyDescent="0.25">
      <c r="A17" s="60">
        <v>11</v>
      </c>
      <c r="B17" s="59" t="str">
        <f>VLOOKUP($A17,Calcs!$AR$5:$AW$988,2)</f>
        <v>Female</v>
      </c>
      <c r="C17" s="59" t="str">
        <f>VLOOKUP($A17,Calcs!$AR$5:$AW$988,3)</f>
        <v>NonSmoker</v>
      </c>
      <c r="D17" s="59" t="str">
        <f>VLOOKUP($A17,Calcs!$AR$5:$AW$988,4)</f>
        <v>50 - 59</v>
      </c>
      <c r="E17" s="59">
        <f>VLOOKUP($A17,Calcs!$AR$5:$AW$988,5)</f>
        <v>22</v>
      </c>
      <c r="F17" s="59">
        <f>VLOOKUP($A17,Calcs!$AR$5:$AW$988,6)</f>
        <v>24</v>
      </c>
      <c r="G17" s="59">
        <f>SUMIF(Calcs!$AQ$5:$AQ$988,Cells!$A17,Calcs!F$5:F$988)</f>
        <v>5384</v>
      </c>
      <c r="H17" s="59">
        <f>SUMIF(Calcs!$AQ$5:$AQ$988,Cells!$A17,Calcs!G$5:G$988)</f>
        <v>4852.4487015338</v>
      </c>
      <c r="I17" s="59">
        <f t="shared" si="2"/>
        <v>1.1095428990930256</v>
      </c>
      <c r="J17" s="51">
        <f>SUMIF(Calcs!$AQ$5:$AQ$988,Cells!$A17,Calcs!I$5:I$988)</f>
        <v>428896728</v>
      </c>
      <c r="K17" s="51">
        <f>SUMIF(Calcs!$AQ$5:$AQ$988,Cells!$A17,Calcs!J$5:J$988)</f>
        <v>434640715.790407</v>
      </c>
      <c r="L17" s="59">
        <f t="shared" si="14"/>
        <v>1.0916966487894291</v>
      </c>
      <c r="M17" s="58">
        <f t="shared" si="15"/>
        <v>0.98678451515992605</v>
      </c>
      <c r="N17" s="59" t="str">
        <f t="shared" si="3"/>
        <v>In CI</v>
      </c>
      <c r="O17" s="51">
        <f t="shared" si="16"/>
        <v>2</v>
      </c>
      <c r="P17" s="52">
        <f t="shared" si="4"/>
        <v>-0.6</v>
      </c>
      <c r="Q17" s="59">
        <f t="shared" si="17"/>
        <v>2.305909518352731E-2</v>
      </c>
      <c r="R17" s="51">
        <f t="shared" si="28"/>
        <v>100448935450711.78</v>
      </c>
      <c r="S17" s="69">
        <f t="shared" si="18"/>
        <v>1.6042020014950774E+20</v>
      </c>
      <c r="T17" s="117">
        <f t="shared" si="5"/>
        <v>303102237.98218882</v>
      </c>
      <c r="U17">
        <f t="shared" si="6"/>
        <v>157.53530535528506</v>
      </c>
      <c r="V17">
        <f t="shared" si="7"/>
        <v>1.2523227792646538E-6</v>
      </c>
      <c r="W17" s="117">
        <f t="shared" si="19"/>
        <v>410020039.82644743</v>
      </c>
      <c r="X17" s="117">
        <f t="shared" si="20"/>
        <v>449285358.12806058</v>
      </c>
      <c r="Y17" s="120">
        <f t="shared" si="8"/>
        <v>0.94158951908413147</v>
      </c>
      <c r="Z17" s="120">
        <f t="shared" si="9"/>
        <v>1.0319795112357206</v>
      </c>
      <c r="AA17" s="58">
        <f t="shared" si="10"/>
        <v>0.9433539586387204</v>
      </c>
      <c r="AB17" s="58">
        <f t="shared" si="11"/>
        <v>1.0336936734309896</v>
      </c>
      <c r="AC17" s="118" t="str">
        <f t="shared" si="12"/>
        <v>In CI</v>
      </c>
      <c r="AD17" s="59" t="b">
        <f t="shared" si="13"/>
        <v>0</v>
      </c>
      <c r="AE17" s="59">
        <f t="shared" si="21"/>
        <v>5.3172187068297242E-4</v>
      </c>
      <c r="AF17" s="140">
        <f t="shared" si="22"/>
        <v>1.953744786440694E-6</v>
      </c>
      <c r="AG17" s="139">
        <f t="shared" si="23"/>
        <v>0.69736273425509254</v>
      </c>
      <c r="AH17" s="139">
        <f t="shared" si="24"/>
        <v>157.53530535528509</v>
      </c>
      <c r="AI17" s="139">
        <f t="shared" si="25"/>
        <v>544.31046918022105</v>
      </c>
      <c r="AJ17" s="58">
        <f t="shared" si="26"/>
        <v>0.9433539586387204</v>
      </c>
      <c r="AK17" s="58">
        <f t="shared" si="27"/>
        <v>1.0336936734309896</v>
      </c>
      <c r="AM17" s="51">
        <f>SUMIF(Calcs!$AQ$5:$AQ$988,Cells!$A17,Calcs!K$5:K$988)</f>
        <v>102009761143516.89</v>
      </c>
      <c r="AN17" s="51">
        <f>SUMIF(Calcs!$AQ$5:$AQ$988,Cells!$A17,Calcs!L$5:L$988)</f>
        <v>218453013233.76147</v>
      </c>
      <c r="AO17" s="51">
        <f>SUMIF(Calcs!$AQ$5:$AQ$988,Cells!$A17,Calcs!M$5:M$988)</f>
        <v>1.6359461872486541E+20</v>
      </c>
      <c r="AP17" s="51">
        <f>SUMIF(Calcs!$AQ$5:$AQ$988,Cells!$A17,Calcs!N$5:N$988)</f>
        <v>3.4709241643281965E+17</v>
      </c>
      <c r="AQ17" s="51">
        <f>SUMIF(Calcs!$AQ$5:$AQ$988,Cells!$A17,Calcs!O$5:O$988)</f>
        <v>780938204956480</v>
      </c>
      <c r="AR17" s="58"/>
      <c r="AS17" s="58"/>
      <c r="AT17" s="58"/>
      <c r="AU17" s="58"/>
      <c r="AV17" s="58"/>
      <c r="AW17" s="58"/>
    </row>
    <row r="18" spans="1:49" x14ac:dyDescent="0.25">
      <c r="A18" s="60">
        <v>12</v>
      </c>
      <c r="B18" s="59" t="str">
        <f>VLOOKUP($A18,Calcs!$AR$5:$AW$988,2)</f>
        <v>Female</v>
      </c>
      <c r="C18" s="59" t="str">
        <f>VLOOKUP($A18,Calcs!$AR$5:$AW$988,3)</f>
        <v>NonSmoker</v>
      </c>
      <c r="D18" s="59" t="str">
        <f>VLOOKUP($A18,Calcs!$AR$5:$AW$988,4)</f>
        <v>50 - 59</v>
      </c>
      <c r="E18" s="59">
        <f>VLOOKUP($A18,Calcs!$AR$5:$AW$988,5)</f>
        <v>25</v>
      </c>
      <c r="F18" s="59">
        <f>VLOOKUP($A18,Calcs!$AR$5:$AW$988,6)</f>
        <v>27</v>
      </c>
      <c r="G18" s="59">
        <f>SUMIF(Calcs!$AQ$5:$AQ$988,Cells!$A18,Calcs!F$5:F$988)</f>
        <v>5367</v>
      </c>
      <c r="H18" s="59">
        <f>SUMIF(Calcs!$AQ$5:$AQ$988,Cells!$A18,Calcs!G$5:G$988)</f>
        <v>4744.7417902981097</v>
      </c>
      <c r="I18" s="59">
        <f t="shared" si="2"/>
        <v>1.1311469068715738</v>
      </c>
      <c r="J18" s="51">
        <f>SUMIF(Calcs!$AQ$5:$AQ$988,Cells!$A18,Calcs!I$5:I$988)</f>
        <v>366943745</v>
      </c>
      <c r="K18" s="51">
        <f>SUMIF(Calcs!$AQ$5:$AQ$988,Cells!$A18,Calcs!J$5:J$988)</f>
        <v>360270384.82436597</v>
      </c>
      <c r="L18" s="59">
        <f t="shared" si="14"/>
        <v>1.1708058538028616</v>
      </c>
      <c r="M18" s="58">
        <f t="shared" si="15"/>
        <v>1.0185231993989385</v>
      </c>
      <c r="N18" s="59" t="str">
        <f t="shared" si="3"/>
        <v>In CI</v>
      </c>
      <c r="O18" s="51">
        <f t="shared" si="16"/>
        <v>2</v>
      </c>
      <c r="P18" s="52">
        <f t="shared" si="4"/>
        <v>0.8</v>
      </c>
      <c r="Q18" s="59">
        <f t="shared" si="17"/>
        <v>2.2192588157779719E-2</v>
      </c>
      <c r="R18" s="51">
        <f t="shared" si="28"/>
        <v>63925338201280.18</v>
      </c>
      <c r="S18" s="69">
        <f t="shared" si="18"/>
        <v>6.4217028345942925E+19</v>
      </c>
      <c r="T18" s="117">
        <f t="shared" si="5"/>
        <v>239673799.02448764</v>
      </c>
      <c r="U18">
        <f t="shared" si="6"/>
        <v>253.38370674878118</v>
      </c>
      <c r="V18">
        <f t="shared" si="7"/>
        <v>1.9909154891723924E-6</v>
      </c>
      <c r="W18" s="117">
        <f t="shared" si="19"/>
        <v>351754205.73204798</v>
      </c>
      <c r="X18" s="117">
        <f t="shared" si="20"/>
        <v>383084488.68087697</v>
      </c>
      <c r="Y18" s="120">
        <f t="shared" si="8"/>
        <v>0.97502652588596017</v>
      </c>
      <c r="Z18" s="120">
        <f t="shared" si="9"/>
        <v>1.0620198729119168</v>
      </c>
      <c r="AA18" s="58">
        <f t="shared" si="10"/>
        <v>0.97636170095837971</v>
      </c>
      <c r="AB18" s="58">
        <f t="shared" si="11"/>
        <v>1.0633249493089281</v>
      </c>
      <c r="AC18" s="118" t="str">
        <f t="shared" si="12"/>
        <v>In CI</v>
      </c>
      <c r="AD18" s="59" t="b">
        <f t="shared" si="13"/>
        <v>0</v>
      </c>
      <c r="AE18" s="59">
        <f t="shared" si="21"/>
        <v>4.925109691408246E-4</v>
      </c>
      <c r="AF18" s="140">
        <f t="shared" si="22"/>
        <v>1.3732971359625667E-6</v>
      </c>
      <c r="AG18" s="139">
        <f t="shared" si="23"/>
        <v>0.66526089603876293</v>
      </c>
      <c r="AH18" s="139">
        <f t="shared" si="24"/>
        <v>253.38370674878121</v>
      </c>
      <c r="AI18" s="139">
        <f t="shared" si="25"/>
        <v>717.26788943692873</v>
      </c>
      <c r="AJ18" s="58">
        <f t="shared" si="26"/>
        <v>0.9763617009583796</v>
      </c>
      <c r="AK18" s="58">
        <f t="shared" si="27"/>
        <v>1.0633249493089281</v>
      </c>
      <c r="AM18" s="51">
        <f>SUMIF(Calcs!$AQ$5:$AQ$988,Cells!$A18,Calcs!K$5:K$988)</f>
        <v>62903984112010.906</v>
      </c>
      <c r="AN18" s="51">
        <f>SUMIF(Calcs!$AQ$5:$AQ$988,Cells!$A18,Calcs!L$5:L$988)</f>
        <v>138645080132.08209</v>
      </c>
      <c r="AO18" s="51">
        <f>SUMIF(Calcs!$AQ$5:$AQ$988,Cells!$A18,Calcs!M$5:M$988)</f>
        <v>6.3504347264258408E+19</v>
      </c>
      <c r="AP18" s="51">
        <f>SUMIF(Calcs!$AQ$5:$AQ$988,Cells!$A18,Calcs!N$5:N$988)</f>
        <v>1.4921895738771798E+17</v>
      </c>
      <c r="AQ18" s="51">
        <f>SUMIF(Calcs!$AQ$5:$AQ$988,Cells!$A18,Calcs!O$5:O$988)</f>
        <v>365291022859172.31</v>
      </c>
      <c r="AR18" s="58"/>
      <c r="AS18" s="58"/>
      <c r="AT18" s="58"/>
      <c r="AU18" s="58"/>
      <c r="AV18" s="58"/>
      <c r="AW18" s="58"/>
    </row>
    <row r="19" spans="1:49" x14ac:dyDescent="0.25">
      <c r="A19" s="60">
        <v>13</v>
      </c>
      <c r="B19" s="59" t="str">
        <f>VLOOKUP($A19,Calcs!$AR$5:$AW$988,2)</f>
        <v>Female</v>
      </c>
      <c r="C19" s="59" t="str">
        <f>VLOOKUP($A19,Calcs!$AR$5:$AW$988,3)</f>
        <v>NonSmoker</v>
      </c>
      <c r="D19" s="59" t="str">
        <f>VLOOKUP($A19,Calcs!$AR$5:$AW$988,4)</f>
        <v>50 - 59</v>
      </c>
      <c r="E19" s="59">
        <f>VLOOKUP($A19,Calcs!$AR$5:$AW$988,5)</f>
        <v>28</v>
      </c>
      <c r="F19" s="59">
        <f>VLOOKUP($A19,Calcs!$AR$5:$AW$988,6)</f>
        <v>36</v>
      </c>
      <c r="G19" s="59">
        <f>SUMIF(Calcs!$AQ$5:$AQ$988,Cells!$A19,Calcs!F$5:F$988)</f>
        <v>5789</v>
      </c>
      <c r="H19" s="59">
        <f>SUMIF(Calcs!$AQ$5:$AQ$988,Cells!$A19,Calcs!G$5:G$988)</f>
        <v>4994.2119949787893</v>
      </c>
      <c r="I19" s="59">
        <f t="shared" si="2"/>
        <v>1.1591418237392195</v>
      </c>
      <c r="J19" s="51">
        <f>SUMIF(Calcs!$AQ$5:$AQ$988,Cells!$A19,Calcs!I$5:I$988)</f>
        <v>331779703</v>
      </c>
      <c r="K19" s="51">
        <f>SUMIF(Calcs!$AQ$5:$AQ$988,Cells!$A19,Calcs!J$5:J$988)</f>
        <v>313084720.17996079</v>
      </c>
      <c r="L19" s="59">
        <f t="shared" si="14"/>
        <v>1.2692549491876339</v>
      </c>
      <c r="M19" s="58">
        <f t="shared" si="15"/>
        <v>1.0597122172212472</v>
      </c>
      <c r="N19" s="59" t="str">
        <f t="shared" si="3"/>
        <v>Below</v>
      </c>
      <c r="O19" s="51">
        <f t="shared" si="16"/>
        <v>1</v>
      </c>
      <c r="P19" s="52">
        <f t="shared" si="4"/>
        <v>2.8</v>
      </c>
      <c r="Q19" s="59">
        <f t="shared" si="17"/>
        <v>2.1299087076233014E-2</v>
      </c>
      <c r="R19" s="51">
        <f t="shared" si="28"/>
        <v>44467808189917.586</v>
      </c>
      <c r="S19" s="69">
        <f t="shared" si="18"/>
        <v>2.3291374766111289E+19</v>
      </c>
      <c r="T19" s="117">
        <f t="shared" si="5"/>
        <v>161984146.91351447</v>
      </c>
      <c r="U19">
        <f t="shared" si="6"/>
        <v>648.34611914278571</v>
      </c>
      <c r="V19">
        <f t="shared" si="7"/>
        <v>3.8183927429322714E-6</v>
      </c>
      <c r="W19" s="117">
        <f t="shared" si="19"/>
        <v>318959633.24799573</v>
      </c>
      <c r="X19" s="117">
        <f t="shared" si="20"/>
        <v>345095818.03082275</v>
      </c>
      <c r="Y19" s="120">
        <f t="shared" si="8"/>
        <v>1.0179667736482481</v>
      </c>
      <c r="Z19" s="120">
        <f t="shared" si="9"/>
        <v>1.1014576607942463</v>
      </c>
      <c r="AA19" s="58">
        <f t="shared" si="10"/>
        <v>1.0187646112677042</v>
      </c>
      <c r="AB19" s="58">
        <f t="shared" si="11"/>
        <v>1.1022442035256848</v>
      </c>
      <c r="AC19" s="118" t="str">
        <f t="shared" si="12"/>
        <v>Below</v>
      </c>
      <c r="AD19" s="59" t="b">
        <f t="shared" si="13"/>
        <v>0</v>
      </c>
      <c r="AE19" s="59">
        <f t="shared" si="21"/>
        <v>4.5365111028095614E-4</v>
      </c>
      <c r="AF19" s="140">
        <f t="shared" si="22"/>
        <v>7.5894360355761983E-7</v>
      </c>
      <c r="AG19" s="139">
        <f t="shared" si="23"/>
        <v>0.51738119580031305</v>
      </c>
      <c r="AH19" s="139">
        <f t="shared" si="24"/>
        <v>648.34611914278548</v>
      </c>
      <c r="AI19" s="139">
        <f t="shared" si="25"/>
        <v>1195.4804234581429</v>
      </c>
      <c r="AJ19" s="58">
        <f t="shared" si="26"/>
        <v>1.0187646112677045</v>
      </c>
      <c r="AK19" s="58">
        <f t="shared" si="27"/>
        <v>1.102244203525685</v>
      </c>
      <c r="AM19" s="51">
        <f>SUMIF(Calcs!$AQ$5:$AQ$988,Cells!$A19,Calcs!K$5:K$988)</f>
        <v>42062465727355.867</v>
      </c>
      <c r="AN19" s="51">
        <f>SUMIF(Calcs!$AQ$5:$AQ$988,Cells!$A19,Calcs!L$5:L$988)</f>
        <v>94658571660.985184</v>
      </c>
      <c r="AO19" s="51">
        <f>SUMIF(Calcs!$AQ$5:$AQ$988,Cells!$A19,Calcs!M$5:M$988)</f>
        <v>2.2140248548173787E+19</v>
      </c>
      <c r="AP19" s="51">
        <f>SUMIF(Calcs!$AQ$5:$AQ$988,Cells!$A19,Calcs!N$5:N$988)</f>
        <v>5.0818491634694648E+16</v>
      </c>
      <c r="AQ19" s="51">
        <f>SUMIF(Calcs!$AQ$5:$AQ$988,Cells!$A19,Calcs!O$5:O$988)</f>
        <v>121364412614858.97</v>
      </c>
      <c r="AR19" s="58"/>
      <c r="AS19" s="58"/>
      <c r="AT19" s="58"/>
      <c r="AU19" s="58"/>
      <c r="AV19" s="58"/>
      <c r="AW19" s="58"/>
    </row>
    <row r="20" spans="1:49" x14ac:dyDescent="0.25">
      <c r="A20" s="60">
        <v>14</v>
      </c>
      <c r="B20" s="59" t="str">
        <f>VLOOKUP($A20,Calcs!$AR$5:$AW$988,2)</f>
        <v>Female</v>
      </c>
      <c r="C20" s="59" t="str">
        <f>VLOOKUP($A20,Calcs!$AR$5:$AW$988,3)</f>
        <v>NonSmoker</v>
      </c>
      <c r="D20" s="59" t="str">
        <f>VLOOKUP($A20,Calcs!$AR$5:$AW$988,4)</f>
        <v>60 - 69</v>
      </c>
      <c r="E20" s="59">
        <f>VLOOKUP($A20,Calcs!$AR$5:$AW$988,5)</f>
        <v>1</v>
      </c>
      <c r="F20" s="59">
        <f>VLOOKUP($A20,Calcs!$AR$5:$AW$988,6)</f>
        <v>12</v>
      </c>
      <c r="G20" s="59">
        <f>SUMIF(Calcs!$AQ$5:$AQ$988,Cells!$A20,Calcs!F$5:F$988)</f>
        <v>22485</v>
      </c>
      <c r="H20" s="59">
        <f>SUMIF(Calcs!$AQ$5:$AQ$988,Cells!$A20,Calcs!G$5:G$988)</f>
        <v>21217.975245560236</v>
      </c>
      <c r="I20" s="59">
        <f t="shared" si="2"/>
        <v>1.0597146871827408</v>
      </c>
      <c r="J20" s="51">
        <f>SUMIF(Calcs!$AQ$5:$AQ$988,Cells!$A20,Calcs!I$5:I$988)</f>
        <v>3722500377</v>
      </c>
      <c r="K20" s="51">
        <f>SUMIF(Calcs!$AQ$5:$AQ$988,Cells!$A20,Calcs!J$5:J$988)</f>
        <v>4511005009.1696243</v>
      </c>
      <c r="L20" s="59">
        <f t="shared" si="14"/>
        <v>1.0570731596485772</v>
      </c>
      <c r="M20" s="58">
        <f t="shared" si="15"/>
        <v>0.8252042215500065</v>
      </c>
      <c r="N20" s="59" t="str">
        <f t="shared" si="3"/>
        <v>Above</v>
      </c>
      <c r="O20" s="51">
        <f t="shared" si="16"/>
        <v>3</v>
      </c>
      <c r="P20" s="52">
        <f t="shared" si="4"/>
        <v>-8.8000000000000007</v>
      </c>
      <c r="Q20" s="59">
        <f t="shared" si="17"/>
        <v>1.9914908192627749E-2</v>
      </c>
      <c r="R20" s="51">
        <f t="shared" si="28"/>
        <v>8070551924398836</v>
      </c>
      <c r="S20" s="69">
        <f t="shared" si="18"/>
        <v>1.6476260899986849E+23</v>
      </c>
      <c r="T20" s="117">
        <f t="shared" si="5"/>
        <v>2931862151.9829426</v>
      </c>
      <c r="U20">
        <f t="shared" si="6"/>
        <v>77.455520850847748</v>
      </c>
      <c r="V20">
        <f t="shared" si="7"/>
        <v>9.7965818499575685E-8</v>
      </c>
      <c r="W20" s="117">
        <f t="shared" si="19"/>
        <v>3556282673.3013792</v>
      </c>
      <c r="X20" s="117">
        <f t="shared" si="20"/>
        <v>3908036444.4510145</v>
      </c>
      <c r="Y20" s="120">
        <f t="shared" si="8"/>
        <v>0.78617171873703451</v>
      </c>
      <c r="Z20" s="120">
        <f t="shared" si="9"/>
        <v>0.8642367243629786</v>
      </c>
      <c r="AA20" s="58">
        <f t="shared" si="10"/>
        <v>0.78835706590270704</v>
      </c>
      <c r="AB20" s="58">
        <f t="shared" si="11"/>
        <v>0.86633387382790716</v>
      </c>
      <c r="AC20" s="118" t="str">
        <f t="shared" si="12"/>
        <v>Above</v>
      </c>
      <c r="AD20" s="59" t="b">
        <f t="shared" si="13"/>
        <v>0</v>
      </c>
      <c r="AE20" s="59">
        <f t="shared" si="21"/>
        <v>3.9660356832079178E-4</v>
      </c>
      <c r="AF20" s="140">
        <f t="shared" si="22"/>
        <v>1.7948936962033654E-6</v>
      </c>
      <c r="AG20" s="139">
        <f t="shared" si="23"/>
        <v>0.64993546804387892</v>
      </c>
      <c r="AH20" s="139">
        <f t="shared" si="24"/>
        <v>77.455520850847762</v>
      </c>
      <c r="AI20" s="139">
        <f t="shared" si="25"/>
        <v>441.92429797898819</v>
      </c>
      <c r="AJ20" s="58">
        <f t="shared" si="26"/>
        <v>0.78835706590270704</v>
      </c>
      <c r="AK20" s="58">
        <f t="shared" si="27"/>
        <v>0.86633387382790705</v>
      </c>
      <c r="AM20" s="51">
        <f>SUMIF(Calcs!$AQ$5:$AQ$988,Cells!$A20,Calcs!K$5:K$988)</f>
        <v>9805142102984836</v>
      </c>
      <c r="AN20" s="51">
        <f>SUMIF(Calcs!$AQ$5:$AQ$988,Cells!$A20,Calcs!L$5:L$988)</f>
        <v>30387498364409.977</v>
      </c>
      <c r="AO20" s="51">
        <f>SUMIF(Calcs!$AQ$5:$AQ$988,Cells!$A20,Calcs!M$5:M$988)</f>
        <v>2.0126178703954841E+23</v>
      </c>
      <c r="AP20" s="51">
        <f>SUMIF(Calcs!$AQ$5:$AQ$988,Cells!$A20,Calcs!N$5:N$988)</f>
        <v>6.4712711809234515E+20</v>
      </c>
      <c r="AQ20" s="51">
        <f>SUMIF(Calcs!$AQ$5:$AQ$988,Cells!$A20,Calcs!O$5:O$988)</f>
        <v>2.2597384914881516E+18</v>
      </c>
      <c r="AR20" s="58"/>
      <c r="AS20" s="58"/>
      <c r="AT20" s="58"/>
      <c r="AU20" s="58"/>
      <c r="AV20" s="58"/>
      <c r="AW20" s="58"/>
    </row>
    <row r="21" spans="1:49" x14ac:dyDescent="0.25">
      <c r="A21" s="60">
        <v>15</v>
      </c>
      <c r="B21" s="59" t="str">
        <f>VLOOKUP($A21,Calcs!$AR$5:$AW$988,2)</f>
        <v>Female</v>
      </c>
      <c r="C21" s="59" t="str">
        <f>VLOOKUP($A21,Calcs!$AR$5:$AW$988,3)</f>
        <v>NonSmoker</v>
      </c>
      <c r="D21" s="59" t="str">
        <f>VLOOKUP($A21,Calcs!$AR$5:$AW$988,4)</f>
        <v>60 - 69</v>
      </c>
      <c r="E21" s="59">
        <f>VLOOKUP($A21,Calcs!$AR$5:$AW$988,5)</f>
        <v>13</v>
      </c>
      <c r="F21" s="59">
        <f>VLOOKUP($A21,Calcs!$AR$5:$AW$988,6)</f>
        <v>18</v>
      </c>
      <c r="G21" s="59">
        <f>SUMIF(Calcs!$AQ$5:$AQ$988,Cells!$A21,Calcs!F$5:F$988)</f>
        <v>15642</v>
      </c>
      <c r="H21" s="59">
        <f>SUMIF(Calcs!$AQ$5:$AQ$988,Cells!$A21,Calcs!G$5:G$988)</f>
        <v>14916.586367770142</v>
      </c>
      <c r="I21" s="59">
        <f t="shared" si="2"/>
        <v>1.0486313432808756</v>
      </c>
      <c r="J21" s="51">
        <f>SUMIF(Calcs!$AQ$5:$AQ$988,Cells!$A21,Calcs!I$5:I$988)</f>
        <v>1768503538</v>
      </c>
      <c r="K21" s="51">
        <f>SUMIF(Calcs!$AQ$5:$AQ$988,Cells!$A21,Calcs!J$5:J$988)</f>
        <v>2175504185.5010877</v>
      </c>
      <c r="L21" s="59">
        <f t="shared" si="14"/>
        <v>1.0262428654048414</v>
      </c>
      <c r="M21" s="58">
        <f t="shared" si="15"/>
        <v>0.81291663320457253</v>
      </c>
      <c r="N21" s="59" t="str">
        <f t="shared" si="3"/>
        <v>Above</v>
      </c>
      <c r="O21" s="51">
        <f t="shared" si="16"/>
        <v>3</v>
      </c>
      <c r="P21" s="52">
        <f t="shared" si="4"/>
        <v>-9.3000000000000007</v>
      </c>
      <c r="Q21" s="59">
        <f t="shared" si="17"/>
        <v>2.0207741247255218E-2</v>
      </c>
      <c r="R21" s="51">
        <f t="shared" si="28"/>
        <v>1932659700387825.5</v>
      </c>
      <c r="S21" s="69">
        <f t="shared" si="18"/>
        <v>5.5396721857868553E+22</v>
      </c>
      <c r="T21" s="117">
        <f t="shared" si="5"/>
        <v>1633651749.2213607</v>
      </c>
      <c r="U21">
        <f t="shared" si="6"/>
        <v>9.4093155319322719</v>
      </c>
      <c r="V21">
        <f t="shared" si="7"/>
        <v>6.9775237074368885E-8</v>
      </c>
      <c r="W21" s="117">
        <f t="shared" si="19"/>
        <v>1696591719.1994796</v>
      </c>
      <c r="X21" s="117">
        <f t="shared" si="20"/>
        <v>1867348591.5330408</v>
      </c>
      <c r="Y21" s="120">
        <f t="shared" si="8"/>
        <v>0.77331018815104779</v>
      </c>
      <c r="Z21" s="120">
        <f t="shared" si="9"/>
        <v>0.85252307825809726</v>
      </c>
      <c r="AA21" s="58">
        <f t="shared" si="10"/>
        <v>0.77986139052575565</v>
      </c>
      <c r="AB21" s="58">
        <f t="shared" si="11"/>
        <v>0.85835210245892091</v>
      </c>
      <c r="AC21" s="118" t="str">
        <f t="shared" si="12"/>
        <v>Above</v>
      </c>
      <c r="AD21" s="59" t="b">
        <f t="shared" si="13"/>
        <v>0</v>
      </c>
      <c r="AE21" s="59">
        <f t="shared" si="21"/>
        <v>4.0835280631601988E-4</v>
      </c>
      <c r="AF21" s="140">
        <f t="shared" si="22"/>
        <v>5.3802727959413074E-6</v>
      </c>
      <c r="AG21" s="139">
        <f t="shared" si="23"/>
        <v>0.75093017982177723</v>
      </c>
      <c r="AH21" s="139">
        <f t="shared" si="24"/>
        <v>9.4093155319322737</v>
      </c>
      <c r="AI21" s="139">
        <f t="shared" si="25"/>
        <v>151.79632029962019</v>
      </c>
      <c r="AJ21" s="58">
        <f t="shared" si="26"/>
        <v>0.77986139052575565</v>
      </c>
      <c r="AK21" s="58">
        <f t="shared" si="27"/>
        <v>0.85835210245892091</v>
      </c>
      <c r="AM21" s="51">
        <f>SUMIF(Calcs!$AQ$5:$AQ$988,Cells!$A21,Calcs!K$5:K$988)</f>
        <v>2385862888706670</v>
      </c>
      <c r="AN21" s="51">
        <f>SUMIF(Calcs!$AQ$5:$AQ$988,Cells!$A21,Calcs!L$5:L$988)</f>
        <v>10362560129195.672</v>
      </c>
      <c r="AO21" s="51">
        <f>SUMIF(Calcs!$AQ$5:$AQ$988,Cells!$A21,Calcs!M$5:M$988)</f>
        <v>6.8955340764500602E+22</v>
      </c>
      <c r="AP21" s="51">
        <f>SUMIF(Calcs!$AQ$5:$AQ$988,Cells!$A21,Calcs!N$5:N$988)</f>
        <v>3.3292653031379927E+20</v>
      </c>
      <c r="AQ21" s="51">
        <f>SUMIF(Calcs!$AQ$5:$AQ$988,Cells!$A21,Calcs!O$5:O$988)</f>
        <v>1.6803416846363459E+18</v>
      </c>
      <c r="AR21" s="58"/>
      <c r="AS21" s="58"/>
      <c r="AT21" s="58"/>
      <c r="AU21" s="58"/>
      <c r="AV21" s="58"/>
      <c r="AW21" s="58"/>
    </row>
    <row r="22" spans="1:49" x14ac:dyDescent="0.25">
      <c r="A22" s="60">
        <v>16</v>
      </c>
      <c r="B22" s="59" t="str">
        <f>VLOOKUP($A22,Calcs!$AR$5:$AW$988,2)</f>
        <v>Female</v>
      </c>
      <c r="C22" s="59" t="str">
        <f>VLOOKUP($A22,Calcs!$AR$5:$AW$988,3)</f>
        <v>NonSmoker</v>
      </c>
      <c r="D22" s="59" t="str">
        <f>VLOOKUP($A22,Calcs!$AR$5:$AW$988,4)</f>
        <v>60 - 69</v>
      </c>
      <c r="E22" s="59">
        <f>VLOOKUP($A22,Calcs!$AR$5:$AW$988,5)</f>
        <v>19</v>
      </c>
      <c r="F22" s="59">
        <f>VLOOKUP($A22,Calcs!$AR$5:$AW$988,6)</f>
        <v>22</v>
      </c>
      <c r="G22" s="59">
        <f>SUMIF(Calcs!$AQ$5:$AQ$988,Cells!$A22,Calcs!F$5:F$988)</f>
        <v>11437</v>
      </c>
      <c r="H22" s="59">
        <f>SUMIF(Calcs!$AQ$5:$AQ$988,Cells!$A22,Calcs!G$5:G$988)</f>
        <v>10125.87747354704</v>
      </c>
      <c r="I22" s="59">
        <f t="shared" si="2"/>
        <v>1.1294823613931881</v>
      </c>
      <c r="J22" s="51">
        <f>SUMIF(Calcs!$AQ$5:$AQ$988,Cells!$A22,Calcs!I$5:I$988)</f>
        <v>827144336</v>
      </c>
      <c r="K22" s="51">
        <f>SUMIF(Calcs!$AQ$5:$AQ$988,Cells!$A22,Calcs!J$5:J$988)</f>
        <v>826719975.97942901</v>
      </c>
      <c r="L22" s="59">
        <f t="shared" si="14"/>
        <v>1.0679903515387039</v>
      </c>
      <c r="M22" s="58">
        <f t="shared" si="15"/>
        <v>1.0005133056329845</v>
      </c>
      <c r="N22" s="59" t="str">
        <f t="shared" si="3"/>
        <v>In CI</v>
      </c>
      <c r="O22" s="51">
        <f t="shared" si="16"/>
        <v>2</v>
      </c>
      <c r="P22" s="52">
        <f t="shared" si="4"/>
        <v>0</v>
      </c>
      <c r="Q22" s="59">
        <f t="shared" si="17"/>
        <v>2.3898874724413575E-2</v>
      </c>
      <c r="R22" s="51">
        <f t="shared" si="28"/>
        <v>390365805893501.06</v>
      </c>
      <c r="S22" s="69">
        <f t="shared" si="18"/>
        <v>2.8234027902035632E+21</v>
      </c>
      <c r="T22" s="117">
        <f t="shared" si="5"/>
        <v>719199792.67120647</v>
      </c>
      <c r="U22">
        <f t="shared" si="6"/>
        <v>29.848988457868849</v>
      </c>
      <c r="V22">
        <f t="shared" si="7"/>
        <v>2.7652151315282669E-7</v>
      </c>
      <c r="W22" s="117">
        <f t="shared" si="19"/>
        <v>791949942.05371892</v>
      </c>
      <c r="X22" s="117">
        <f t="shared" si="20"/>
        <v>869172512.66497779</v>
      </c>
      <c r="Y22" s="120">
        <f t="shared" si="8"/>
        <v>0.95367237190209919</v>
      </c>
      <c r="Z22" s="120">
        <f t="shared" si="9"/>
        <v>1.0473542393638697</v>
      </c>
      <c r="AA22" s="58">
        <f t="shared" si="10"/>
        <v>0.95794218727505953</v>
      </c>
      <c r="AB22" s="58">
        <f t="shared" si="11"/>
        <v>1.0513505635753564</v>
      </c>
      <c r="AC22" s="118" t="str">
        <f t="shared" si="12"/>
        <v>In CI</v>
      </c>
      <c r="AD22" s="59" t="b">
        <f t="shared" si="13"/>
        <v>0</v>
      </c>
      <c r="AE22" s="59">
        <f t="shared" si="21"/>
        <v>5.7115621309321394E-4</v>
      </c>
      <c r="AF22" s="140">
        <f t="shared" si="22"/>
        <v>4.9968641776063226E-6</v>
      </c>
      <c r="AG22" s="139">
        <f t="shared" si="23"/>
        <v>0.86994364908040167</v>
      </c>
      <c r="AH22" s="139">
        <f t="shared" si="24"/>
        <v>29.848988457868856</v>
      </c>
      <c r="AI22" s="139">
        <f t="shared" si="25"/>
        <v>228.60585871150025</v>
      </c>
      <c r="AJ22" s="58">
        <f t="shared" si="26"/>
        <v>0.95794218727505953</v>
      </c>
      <c r="AK22" s="58">
        <f t="shared" si="27"/>
        <v>1.0513505635753564</v>
      </c>
      <c r="AM22" s="51">
        <f>SUMIF(Calcs!$AQ$5:$AQ$988,Cells!$A22,Calcs!K$5:K$988)</f>
        <v>392057346852317.44</v>
      </c>
      <c r="AN22" s="51">
        <f>SUMIF(Calcs!$AQ$5:$AQ$988,Cells!$A22,Calcs!L$5:L$988)</f>
        <v>1890844542893.9502</v>
      </c>
      <c r="AO22" s="51">
        <f>SUMIF(Calcs!$AQ$5:$AQ$988,Cells!$A22,Calcs!M$5:M$988)</f>
        <v>2.8642971991468168E+21</v>
      </c>
      <c r="AP22" s="51">
        <f>SUMIF(Calcs!$AQ$5:$AQ$988,Cells!$A22,Calcs!N$5:N$988)</f>
        <v>1.4157290602268301E+19</v>
      </c>
      <c r="AQ22" s="51">
        <f>SUMIF(Calcs!$AQ$5:$AQ$988,Cells!$A22,Calcs!O$5:O$988)</f>
        <v>7.529213153641312E+16</v>
      </c>
      <c r="AR22" s="58"/>
      <c r="AS22" s="58"/>
      <c r="AT22" s="58"/>
      <c r="AU22" s="58"/>
      <c r="AV22" s="58"/>
      <c r="AW22" s="58"/>
    </row>
    <row r="23" spans="1:49" x14ac:dyDescent="0.25">
      <c r="A23" s="60">
        <v>17</v>
      </c>
      <c r="B23" s="59" t="str">
        <f>VLOOKUP($A23,Calcs!$AR$5:$AW$988,2)</f>
        <v>Female</v>
      </c>
      <c r="C23" s="59" t="str">
        <f>VLOOKUP($A23,Calcs!$AR$5:$AW$988,3)</f>
        <v>NonSmoker</v>
      </c>
      <c r="D23" s="59" t="str">
        <f>VLOOKUP($A23,Calcs!$AR$5:$AW$988,4)</f>
        <v>60 - 69</v>
      </c>
      <c r="E23" s="59">
        <f>VLOOKUP($A23,Calcs!$AR$5:$AW$988,5)</f>
        <v>23</v>
      </c>
      <c r="F23" s="59">
        <f>VLOOKUP($A23,Calcs!$AR$5:$AW$988,6)</f>
        <v>25</v>
      </c>
      <c r="G23" s="59">
        <f>SUMIF(Calcs!$AQ$5:$AQ$988,Cells!$A23,Calcs!F$5:F$988)</f>
        <v>9889</v>
      </c>
      <c r="H23" s="59">
        <f>SUMIF(Calcs!$AQ$5:$AQ$988,Cells!$A23,Calcs!G$5:G$988)</f>
        <v>8704.2368008307603</v>
      </c>
      <c r="I23" s="59">
        <f t="shared" si="2"/>
        <v>1.1361133923948579</v>
      </c>
      <c r="J23" s="51">
        <f>SUMIF(Calcs!$AQ$5:$AQ$988,Cells!$A23,Calcs!I$5:I$988)</f>
        <v>608321566</v>
      </c>
      <c r="K23" s="51">
        <f>SUMIF(Calcs!$AQ$5:$AQ$988,Cells!$A23,Calcs!J$5:J$988)</f>
        <v>585848617.31156397</v>
      </c>
      <c r="L23" s="59">
        <f t="shared" si="14"/>
        <v>1.1787404630017686</v>
      </c>
      <c r="M23" s="58">
        <f t="shared" si="15"/>
        <v>1.0383596513235167</v>
      </c>
      <c r="N23" s="59" t="str">
        <f t="shared" si="3"/>
        <v>In CI</v>
      </c>
      <c r="O23" s="51">
        <f t="shared" si="16"/>
        <v>2</v>
      </c>
      <c r="P23" s="52">
        <f t="shared" si="4"/>
        <v>1.7</v>
      </c>
      <c r="Q23" s="59">
        <f t="shared" si="17"/>
        <v>2.2472507047213115E-2</v>
      </c>
      <c r="R23" s="51">
        <f t="shared" si="28"/>
        <v>173330052716608.47</v>
      </c>
      <c r="S23" s="69">
        <f t="shared" si="18"/>
        <v>5.962797963051451E+20</v>
      </c>
      <c r="T23" s="117">
        <f t="shared" si="5"/>
        <v>507552405.74702489</v>
      </c>
      <c r="U23">
        <f t="shared" si="6"/>
        <v>58.58432221613689</v>
      </c>
      <c r="V23">
        <f t="shared" si="7"/>
        <v>5.8137154332798202E-7</v>
      </c>
      <c r="W23" s="117">
        <f t="shared" si="19"/>
        <v>584183354.75178814</v>
      </c>
      <c r="X23" s="117">
        <f t="shared" si="20"/>
        <v>635714093.38292551</v>
      </c>
      <c r="Y23" s="120">
        <f t="shared" si="8"/>
        <v>0.99431434686865661</v>
      </c>
      <c r="Z23" s="120">
        <f t="shared" si="9"/>
        <v>1.082404955778377</v>
      </c>
      <c r="AA23" s="58">
        <f t="shared" si="10"/>
        <v>0.99715752071342656</v>
      </c>
      <c r="AB23" s="58">
        <f t="shared" si="11"/>
        <v>1.085116657439924</v>
      </c>
      <c r="AC23" s="118" t="str">
        <f t="shared" si="12"/>
        <v>In CI</v>
      </c>
      <c r="AD23" s="59" t="b">
        <f t="shared" si="13"/>
        <v>0</v>
      </c>
      <c r="AE23" s="59">
        <f t="shared" si="21"/>
        <v>5.0501357298704313E-4</v>
      </c>
      <c r="AF23" s="140">
        <f t="shared" si="22"/>
        <v>2.9654722654344583E-6</v>
      </c>
      <c r="AG23" s="139">
        <f t="shared" si="23"/>
        <v>0.86635419244678369</v>
      </c>
      <c r="AH23" s="139">
        <f t="shared" si="24"/>
        <v>58.58432221613689</v>
      </c>
      <c r="AI23" s="139">
        <f t="shared" si="25"/>
        <v>340.59571480298825</v>
      </c>
      <c r="AJ23" s="58">
        <f t="shared" si="26"/>
        <v>0.99715752071342634</v>
      </c>
      <c r="AK23" s="58">
        <f t="shared" si="27"/>
        <v>1.0851166574399238</v>
      </c>
      <c r="AM23" s="51">
        <f>SUMIF(Calcs!$AQ$5:$AQ$988,Cells!$A23,Calcs!K$5:K$988)</f>
        <v>167770253589871.31</v>
      </c>
      <c r="AN23" s="51">
        <f>SUMIF(Calcs!$AQ$5:$AQ$988,Cells!$A23,Calcs!L$5:L$988)</f>
        <v>812295311233.56506</v>
      </c>
      <c r="AO23" s="51">
        <f>SUMIF(Calcs!$AQ$5:$AQ$988,Cells!$A23,Calcs!M$5:M$988)</f>
        <v>5.8244087655769204E+20</v>
      </c>
      <c r="AP23" s="51">
        <f>SUMIF(Calcs!$AQ$5:$AQ$988,Cells!$A23,Calcs!N$5:N$988)</f>
        <v>2.6376225141464617E+18</v>
      </c>
      <c r="AQ23" s="51">
        <f>SUMIF(Calcs!$AQ$5:$AQ$988,Cells!$A23,Calcs!O$5:O$988)</f>
        <v>1.262628929657187E+16</v>
      </c>
      <c r="AR23" s="58"/>
      <c r="AS23" s="58"/>
      <c r="AT23" s="58"/>
      <c r="AU23" s="58"/>
      <c r="AV23" s="58"/>
      <c r="AW23" s="58"/>
    </row>
    <row r="24" spans="1:49" x14ac:dyDescent="0.25">
      <c r="A24" s="60">
        <v>18</v>
      </c>
      <c r="B24" s="59" t="str">
        <f>VLOOKUP($A24,Calcs!$AR$5:$AW$988,2)</f>
        <v>Female</v>
      </c>
      <c r="C24" s="59" t="str">
        <f>VLOOKUP($A24,Calcs!$AR$5:$AW$988,3)</f>
        <v>NonSmoker</v>
      </c>
      <c r="D24" s="59" t="str">
        <f>VLOOKUP($A24,Calcs!$AR$5:$AW$988,4)</f>
        <v>60 - 69</v>
      </c>
      <c r="E24" s="59">
        <f>VLOOKUP($A24,Calcs!$AR$5:$AW$988,5)</f>
        <v>26</v>
      </c>
      <c r="F24" s="59">
        <f>VLOOKUP($A24,Calcs!$AR$5:$AW$988,6)</f>
        <v>27</v>
      </c>
      <c r="G24" s="59">
        <f>SUMIF(Calcs!$AQ$5:$AQ$988,Cells!$A24,Calcs!F$5:F$988)</f>
        <v>6824</v>
      </c>
      <c r="H24" s="59">
        <f>SUMIF(Calcs!$AQ$5:$AQ$988,Cells!$A24,Calcs!G$5:G$988)</f>
        <v>5904.5388991934105</v>
      </c>
      <c r="I24" s="59">
        <f t="shared" si="2"/>
        <v>1.1557210675557057</v>
      </c>
      <c r="J24" s="51">
        <f>SUMIF(Calcs!$AQ$5:$AQ$988,Cells!$A24,Calcs!I$5:I$988)</f>
        <v>386325167</v>
      </c>
      <c r="K24" s="51">
        <f>SUMIF(Calcs!$AQ$5:$AQ$988,Cells!$A24,Calcs!J$5:J$988)</f>
        <v>374550822.269108</v>
      </c>
      <c r="L24" s="59">
        <f t="shared" si="14"/>
        <v>1.0691386498594</v>
      </c>
      <c r="M24" s="58">
        <f t="shared" si="15"/>
        <v>1.0314359067737737</v>
      </c>
      <c r="N24" s="59" t="str">
        <f t="shared" si="3"/>
        <v>In CI</v>
      </c>
      <c r="O24" s="51">
        <f t="shared" si="16"/>
        <v>2</v>
      </c>
      <c r="P24" s="52">
        <f t="shared" si="4"/>
        <v>1.3</v>
      </c>
      <c r="Q24" s="59">
        <f t="shared" si="17"/>
        <v>2.4611049261967499E-2</v>
      </c>
      <c r="R24" s="51">
        <f t="shared" si="28"/>
        <v>84973159981189.828</v>
      </c>
      <c r="S24" s="69">
        <f t="shared" si="18"/>
        <v>1.959848490604292E+20</v>
      </c>
      <c r="T24" s="117">
        <f t="shared" si="5"/>
        <v>312641533.27214426</v>
      </c>
      <c r="U24">
        <f t="shared" si="6"/>
        <v>63.894032898654828</v>
      </c>
      <c r="V24">
        <f t="shared" si="7"/>
        <v>8.6714009157911524E-7</v>
      </c>
      <c r="W24" s="117">
        <f t="shared" si="19"/>
        <v>369373812.05282795</v>
      </c>
      <c r="X24" s="117">
        <f t="shared" si="20"/>
        <v>405458594.12028444</v>
      </c>
      <c r="Y24" s="120">
        <f t="shared" si="8"/>
        <v>0.9831991365985765</v>
      </c>
      <c r="Z24" s="120">
        <f t="shared" si="9"/>
        <v>1.0796726769489711</v>
      </c>
      <c r="AA24" s="58">
        <f t="shared" si="10"/>
        <v>0.98617808343093039</v>
      </c>
      <c r="AB24" s="58">
        <f t="shared" si="11"/>
        <v>1.0825195674753312</v>
      </c>
      <c r="AC24" s="118" t="str">
        <f t="shared" si="12"/>
        <v>In CI</v>
      </c>
      <c r="AD24" s="59" t="b">
        <f t="shared" si="13"/>
        <v>0</v>
      </c>
      <c r="AE24" s="59">
        <f t="shared" si="21"/>
        <v>6.0570374577499099E-4</v>
      </c>
      <c r="AF24" s="140">
        <f t="shared" si="22"/>
        <v>3.7298402758997611E-6</v>
      </c>
      <c r="AG24" s="139">
        <f t="shared" si="23"/>
        <v>0.83471057780115332</v>
      </c>
      <c r="AH24" s="139">
        <f t="shared" si="24"/>
        <v>63.894032898654821</v>
      </c>
      <c r="AI24" s="139">
        <f t="shared" si="25"/>
        <v>324.78803432346723</v>
      </c>
      <c r="AJ24" s="58">
        <f t="shared" si="26"/>
        <v>0.98617808343093039</v>
      </c>
      <c r="AK24" s="58">
        <f t="shared" si="27"/>
        <v>1.0825195674753312</v>
      </c>
      <c r="AM24" s="51">
        <f>SUMIF(Calcs!$AQ$5:$AQ$988,Cells!$A24,Calcs!K$5:K$988)</f>
        <v>82804961880758.906</v>
      </c>
      <c r="AN24" s="51">
        <f>SUMIF(Calcs!$AQ$5:$AQ$988,Cells!$A24,Calcs!L$5:L$988)</f>
        <v>408748284064.69702</v>
      </c>
      <c r="AO24" s="51">
        <f>SUMIF(Calcs!$AQ$5:$AQ$988,Cells!$A24,Calcs!M$5:M$988)</f>
        <v>1.9305841415027959E+20</v>
      </c>
      <c r="AP24" s="51">
        <f>SUMIF(Calcs!$AQ$5:$AQ$988,Cells!$A24,Calcs!N$5:N$988)</f>
        <v>9.8823849107406195E+17</v>
      </c>
      <c r="AQ24" s="51">
        <f>SUMIF(Calcs!$AQ$5:$AQ$988,Cells!$A24,Calcs!O$5:O$988)</f>
        <v>5245081854727150</v>
      </c>
      <c r="AR24" s="58"/>
      <c r="AS24" s="58"/>
      <c r="AT24" s="58"/>
      <c r="AU24" s="58"/>
      <c r="AV24" s="58"/>
      <c r="AW24" s="58"/>
    </row>
    <row r="25" spans="1:49" x14ac:dyDescent="0.25">
      <c r="A25" s="60">
        <v>19</v>
      </c>
      <c r="B25" s="59" t="str">
        <f>VLOOKUP($A25,Calcs!$AR$5:$AW$988,2)</f>
        <v>Female</v>
      </c>
      <c r="C25" s="59" t="str">
        <f>VLOOKUP($A25,Calcs!$AR$5:$AW$988,3)</f>
        <v>NonSmoker</v>
      </c>
      <c r="D25" s="59" t="str">
        <f>VLOOKUP($A25,Calcs!$AR$5:$AW$988,4)</f>
        <v>60 - 69</v>
      </c>
      <c r="E25" s="59">
        <f>VLOOKUP($A25,Calcs!$AR$5:$AW$988,5)</f>
        <v>28</v>
      </c>
      <c r="F25" s="59">
        <f>VLOOKUP($A25,Calcs!$AR$5:$AW$988,6)</f>
        <v>29</v>
      </c>
      <c r="G25" s="59">
        <f>SUMIF(Calcs!$AQ$5:$AQ$988,Cells!$A25,Calcs!F$5:F$988)</f>
        <v>5651</v>
      </c>
      <c r="H25" s="59">
        <f>SUMIF(Calcs!$AQ$5:$AQ$988,Cells!$A25,Calcs!G$5:G$988)</f>
        <v>5064.1383189067001</v>
      </c>
      <c r="I25" s="59">
        <f t="shared" si="2"/>
        <v>1.1158857922387866</v>
      </c>
      <c r="J25" s="51">
        <f>SUMIF(Calcs!$AQ$5:$AQ$988,Cells!$A25,Calcs!I$5:I$988)</f>
        <v>313642632</v>
      </c>
      <c r="K25" s="51">
        <f>SUMIF(Calcs!$AQ$5:$AQ$988,Cells!$A25,Calcs!J$5:J$988)</f>
        <v>310145114.34852803</v>
      </c>
      <c r="L25" s="59">
        <f t="shared" si="14"/>
        <v>1.0149704174251424</v>
      </c>
      <c r="M25" s="58">
        <f t="shared" si="15"/>
        <v>1.0112770361023375</v>
      </c>
      <c r="N25" s="59" t="str">
        <f t="shared" si="3"/>
        <v>In CI</v>
      </c>
      <c r="O25" s="51">
        <f t="shared" si="16"/>
        <v>2</v>
      </c>
      <c r="P25" s="52">
        <f t="shared" si="4"/>
        <v>0.4</v>
      </c>
      <c r="Q25" s="59">
        <f t="shared" si="17"/>
        <v>2.5417841921306354E-2</v>
      </c>
      <c r="R25" s="51">
        <f t="shared" si="28"/>
        <v>62145149514530.117</v>
      </c>
      <c r="S25" s="69">
        <f t="shared" si="18"/>
        <v>1.5597004303419897E+20</v>
      </c>
      <c r="T25" s="117">
        <f t="shared" si="5"/>
        <v>264120050.18810049</v>
      </c>
      <c r="U25">
        <f t="shared" si="6"/>
        <v>39.463837941895463</v>
      </c>
      <c r="V25">
        <f t="shared" si="7"/>
        <v>7.9688571350722503E-7</v>
      </c>
      <c r="W25" s="117">
        <f t="shared" si="19"/>
        <v>299412363.15275371</v>
      </c>
      <c r="X25" s="117">
        <f t="shared" si="20"/>
        <v>330245666.69886881</v>
      </c>
      <c r="Y25" s="120">
        <f t="shared" si="8"/>
        <v>0.96145898137184482</v>
      </c>
      <c r="Z25" s="120">
        <f t="shared" si="9"/>
        <v>1.0610950908328305</v>
      </c>
      <c r="AA25" s="58">
        <f t="shared" si="10"/>
        <v>0.96539442119435326</v>
      </c>
      <c r="AB25" s="58">
        <f t="shared" si="11"/>
        <v>1.0648101531199767</v>
      </c>
      <c r="AC25" s="118" t="str">
        <f t="shared" si="12"/>
        <v>In CI</v>
      </c>
      <c r="AD25" s="59" t="b">
        <f t="shared" si="13"/>
        <v>0</v>
      </c>
      <c r="AE25" s="59">
        <f t="shared" si="21"/>
        <v>6.4606668793651867E-4</v>
      </c>
      <c r="AF25" s="140">
        <f t="shared" si="22"/>
        <v>5.2281297758660676E-6</v>
      </c>
      <c r="AG25" s="139">
        <f t="shared" si="23"/>
        <v>0.85160151802776252</v>
      </c>
      <c r="AH25" s="139">
        <f t="shared" si="24"/>
        <v>39.46383794189547</v>
      </c>
      <c r="AI25" s="139">
        <f t="shared" si="25"/>
        <v>247.15021073840666</v>
      </c>
      <c r="AJ25" s="58">
        <f t="shared" si="26"/>
        <v>0.96539442119435315</v>
      </c>
      <c r="AK25" s="58">
        <f t="shared" si="27"/>
        <v>1.0648101531199765</v>
      </c>
      <c r="AM25" s="51">
        <f>SUMIF(Calcs!$AQ$5:$AQ$988,Cells!$A25,Calcs!K$5:K$988)</f>
        <v>61767506891715.703</v>
      </c>
      <c r="AN25" s="51">
        <f>SUMIF(Calcs!$AQ$5:$AQ$988,Cells!$A25,Calcs!L$5:L$988)</f>
        <v>311838888514.36597</v>
      </c>
      <c r="AO25" s="51">
        <f>SUMIF(Calcs!$AQ$5:$AQ$988,Cells!$A25,Calcs!M$5:M$988)</f>
        <v>1.5689097406508958E+20</v>
      </c>
      <c r="AP25" s="51">
        <f>SUMIF(Calcs!$AQ$5:$AQ$988,Cells!$A25,Calcs!N$5:N$988)</f>
        <v>8.8030137770254502E+17</v>
      </c>
      <c r="AQ25" s="51">
        <f>SUMIF(Calcs!$AQ$5:$AQ$988,Cells!$A25,Calcs!O$5:O$988)</f>
        <v>5128007030885480</v>
      </c>
      <c r="AR25" s="58"/>
      <c r="AS25" s="58"/>
      <c r="AT25" s="58"/>
      <c r="AU25" s="58"/>
      <c r="AV25" s="58"/>
      <c r="AW25" s="58"/>
    </row>
    <row r="26" spans="1:49" x14ac:dyDescent="0.25">
      <c r="A26" s="60">
        <v>20</v>
      </c>
      <c r="B26" s="59" t="str">
        <f>VLOOKUP($A26,Calcs!$AR$5:$AW$988,2)</f>
        <v>Female</v>
      </c>
      <c r="C26" s="59" t="str">
        <f>VLOOKUP($A26,Calcs!$AR$5:$AW$988,3)</f>
        <v>NonSmoker</v>
      </c>
      <c r="D26" s="59" t="str">
        <f>VLOOKUP($A26,Calcs!$AR$5:$AW$988,4)</f>
        <v>60 - 69</v>
      </c>
      <c r="E26" s="59">
        <f>VLOOKUP($A26,Calcs!$AR$5:$AW$988,5)</f>
        <v>30</v>
      </c>
      <c r="F26" s="59">
        <f>VLOOKUP($A26,Calcs!$AR$5:$AW$988,6)</f>
        <v>36</v>
      </c>
      <c r="G26" s="59">
        <f>SUMIF(Calcs!$AQ$5:$AQ$988,Cells!$A26,Calcs!F$5:F$988)</f>
        <v>7647</v>
      </c>
      <c r="H26" s="59">
        <f>SUMIF(Calcs!$AQ$5:$AQ$988,Cells!$A26,Calcs!G$5:G$988)</f>
        <v>6801.5604542668061</v>
      </c>
      <c r="I26" s="59">
        <f t="shared" si="2"/>
        <v>1.1243008205863738</v>
      </c>
      <c r="J26" s="51">
        <f>SUMIF(Calcs!$AQ$5:$AQ$988,Cells!$A26,Calcs!I$5:I$988)</f>
        <v>396377687</v>
      </c>
      <c r="K26" s="51">
        <f>SUMIF(Calcs!$AQ$5:$AQ$988,Cells!$A26,Calcs!J$5:J$988)</f>
        <v>389554278.43747205</v>
      </c>
      <c r="L26" s="59">
        <f t="shared" si="14"/>
        <v>1.3256981879414755</v>
      </c>
      <c r="M26" s="58">
        <f t="shared" si="15"/>
        <v>1.0175159379326986</v>
      </c>
      <c r="N26" s="59" t="str">
        <f t="shared" si="3"/>
        <v>In CI</v>
      </c>
      <c r="O26" s="51">
        <f t="shared" si="16"/>
        <v>2</v>
      </c>
      <c r="P26" s="52">
        <f t="shared" si="4"/>
        <v>0.9</v>
      </c>
      <c r="Q26" s="59">
        <f t="shared" si="17"/>
        <v>1.9580260759604073E-2</v>
      </c>
      <c r="R26" s="51">
        <f t="shared" si="28"/>
        <v>58179890492620.289</v>
      </c>
      <c r="S26" s="69">
        <f t="shared" si="18"/>
        <v>5.8152350910990483E+19</v>
      </c>
      <c r="T26" s="117">
        <f t="shared" si="5"/>
        <v>279962800.76730734</v>
      </c>
      <c r="U26">
        <f t="shared" si="6"/>
        <v>232.94003515338005</v>
      </c>
      <c r="V26">
        <f t="shared" si="7"/>
        <v>2.0009471528217995E-6</v>
      </c>
      <c r="W26" s="117">
        <f t="shared" si="19"/>
        <v>381906747.95879632</v>
      </c>
      <c r="X26" s="117">
        <f t="shared" si="20"/>
        <v>411795037.98527408</v>
      </c>
      <c r="Y26" s="120">
        <f t="shared" si="8"/>
        <v>0.97913933203597181</v>
      </c>
      <c r="Z26" s="120">
        <f t="shared" si="9"/>
        <v>1.0558925438294255</v>
      </c>
      <c r="AA26" s="58">
        <f t="shared" si="10"/>
        <v>0.98036851113700896</v>
      </c>
      <c r="AB26" s="58">
        <f t="shared" si="11"/>
        <v>1.0570928386077831</v>
      </c>
      <c r="AC26" s="118" t="str">
        <f t="shared" si="12"/>
        <v>In CI</v>
      </c>
      <c r="AD26" s="59" t="b">
        <f t="shared" si="13"/>
        <v>0</v>
      </c>
      <c r="AE26" s="59">
        <f t="shared" si="21"/>
        <v>3.8338661141409106E-4</v>
      </c>
      <c r="AF26" s="140">
        <f t="shared" si="22"/>
        <v>9.8370151661256681E-7</v>
      </c>
      <c r="AG26" s="139">
        <f t="shared" si="23"/>
        <v>0.7186746912144224</v>
      </c>
      <c r="AH26" s="139">
        <f t="shared" si="24"/>
        <v>232.94003515337997</v>
      </c>
      <c r="AI26" s="139">
        <f t="shared" si="25"/>
        <v>779.47752430901005</v>
      </c>
      <c r="AJ26" s="58">
        <f t="shared" si="26"/>
        <v>0.98036851113700907</v>
      </c>
      <c r="AK26" s="58">
        <f t="shared" si="27"/>
        <v>1.0570928386077831</v>
      </c>
      <c r="AM26" s="51">
        <f>SUMIF(Calcs!$AQ$5:$AQ$988,Cells!$A26,Calcs!K$5:K$988)</f>
        <v>57474846706895.164</v>
      </c>
      <c r="AN26" s="51">
        <f>SUMIF(Calcs!$AQ$5:$AQ$988,Cells!$A26,Calcs!L$5:L$988)</f>
        <v>291384902893.90955</v>
      </c>
      <c r="AO26" s="51">
        <f>SUMIF(Calcs!$AQ$5:$AQ$988,Cells!$A26,Calcs!M$5:M$988)</f>
        <v>5.8110197823140504E+19</v>
      </c>
      <c r="AP26" s="51">
        <f>SUMIF(Calcs!$AQ$5:$AQ$988,Cells!$A26,Calcs!N$5:N$988)</f>
        <v>3.1535585211951219E+17</v>
      </c>
      <c r="AQ26" s="51">
        <f>SUMIF(Calcs!$AQ$5:$AQ$988,Cells!$A26,Calcs!O$5:O$988)</f>
        <v>1802991648166289.8</v>
      </c>
      <c r="AR26" s="58"/>
      <c r="AS26" s="58"/>
      <c r="AT26" s="58"/>
      <c r="AU26" s="58"/>
      <c r="AV26" s="58"/>
      <c r="AW26" s="58"/>
    </row>
    <row r="27" spans="1:49" x14ac:dyDescent="0.25">
      <c r="A27" s="60">
        <v>21</v>
      </c>
      <c r="B27" s="59" t="str">
        <f>VLOOKUP($A27,Calcs!$AR$5:$AW$988,2)</f>
        <v>Female</v>
      </c>
      <c r="C27" s="59" t="str">
        <f>VLOOKUP($A27,Calcs!$AR$5:$AW$988,3)</f>
        <v>NonSmoker</v>
      </c>
      <c r="D27" s="59" t="str">
        <f>VLOOKUP($A27,Calcs!$AR$5:$AW$988,4)</f>
        <v>70 - 79</v>
      </c>
      <c r="E27" s="59">
        <f>VLOOKUP($A27,Calcs!$AR$5:$AW$988,5)</f>
        <v>1</v>
      </c>
      <c r="F27" s="59">
        <f>VLOOKUP($A27,Calcs!$AR$5:$AW$988,6)</f>
        <v>18</v>
      </c>
      <c r="G27" s="59">
        <f>SUMIF(Calcs!$AQ$5:$AQ$988,Cells!$A27,Calcs!F$5:F$988)</f>
        <v>40249</v>
      </c>
      <c r="H27" s="59">
        <f>SUMIF(Calcs!$AQ$5:$AQ$988,Cells!$A27,Calcs!G$5:G$988)</f>
        <v>34939.530562151755</v>
      </c>
      <c r="I27" s="59">
        <f t="shared" si="2"/>
        <v>1.1519616707042919</v>
      </c>
      <c r="J27" s="51">
        <f>SUMIF(Calcs!$AQ$5:$AQ$988,Cells!$A27,Calcs!I$5:I$988)</f>
        <v>5613651700</v>
      </c>
      <c r="K27" s="51">
        <f>SUMIF(Calcs!$AQ$5:$AQ$988,Cells!$A27,Calcs!J$5:J$988)</f>
        <v>6218944506.2250519</v>
      </c>
      <c r="L27" s="59">
        <f t="shared" si="14"/>
        <v>1.0093491800179795</v>
      </c>
      <c r="M27" s="58">
        <f t="shared" si="15"/>
        <v>0.90266952766355057</v>
      </c>
      <c r="N27" s="59" t="str">
        <f t="shared" si="3"/>
        <v>Above</v>
      </c>
      <c r="O27" s="51">
        <f t="shared" si="16"/>
        <v>3</v>
      </c>
      <c r="P27" s="52">
        <f t="shared" si="4"/>
        <v>-4.3</v>
      </c>
      <c r="Q27" s="59">
        <f t="shared" si="17"/>
        <v>2.2814410973294744E-2</v>
      </c>
      <c r="R27" s="51">
        <f t="shared" si="28"/>
        <v>2.0130375872009496E+16</v>
      </c>
      <c r="S27" s="69">
        <f t="shared" si="18"/>
        <v>5.00004919584889E+23</v>
      </c>
      <c r="T27" s="117">
        <f t="shared" si="5"/>
        <v>3992739517.4366312</v>
      </c>
      <c r="U27">
        <f t="shared" si="6"/>
        <v>130.5170017831401</v>
      </c>
      <c r="V27">
        <f t="shared" si="7"/>
        <v>8.0520711231089534E-8</v>
      </c>
      <c r="W27" s="117">
        <f t="shared" si="19"/>
        <v>5347511958.8649473</v>
      </c>
      <c r="X27" s="117">
        <f t="shared" si="20"/>
        <v>5903304143.0131617</v>
      </c>
      <c r="Y27" s="120">
        <f t="shared" si="8"/>
        <v>0.85795410382739734</v>
      </c>
      <c r="Z27" s="120">
        <f t="shared" si="9"/>
        <v>0.94738495149970359</v>
      </c>
      <c r="AA27" s="58">
        <f t="shared" si="10"/>
        <v>0.85987452589618441</v>
      </c>
      <c r="AB27" s="58">
        <f t="shared" si="11"/>
        <v>0.94924534816222594</v>
      </c>
      <c r="AC27" s="118" t="str">
        <f t="shared" si="12"/>
        <v>Above</v>
      </c>
      <c r="AD27" s="59" t="b">
        <f t="shared" si="13"/>
        <v>0</v>
      </c>
      <c r="AE27" s="59">
        <f t="shared" si="21"/>
        <v>5.2049734805839165E-4</v>
      </c>
      <c r="AF27" s="140">
        <f t="shared" si="22"/>
        <v>2.0788551657139586E-6</v>
      </c>
      <c r="AG27" s="139">
        <f t="shared" si="23"/>
        <v>0.6420284846471892</v>
      </c>
      <c r="AH27" s="139">
        <f t="shared" si="24"/>
        <v>130.51700178314002</v>
      </c>
      <c r="AI27" s="139">
        <f t="shared" si="25"/>
        <v>500.75383474791801</v>
      </c>
      <c r="AJ27" s="58">
        <f t="shared" si="26"/>
        <v>0.85987452589618452</v>
      </c>
      <c r="AK27" s="58">
        <f t="shared" si="27"/>
        <v>0.94924534816222605</v>
      </c>
      <c r="AM27" s="51">
        <f>SUMIF(Calcs!$AQ$5:$AQ$988,Cells!$A27,Calcs!K$5:K$988)</f>
        <v>2.2535660628376704E+16</v>
      </c>
      <c r="AN27" s="51">
        <f>SUMIF(Calcs!$AQ$5:$AQ$988,Cells!$A27,Calcs!L$5:L$988)</f>
        <v>260033223834937.63</v>
      </c>
      <c r="AO27" s="51">
        <f>SUMIF(Calcs!$AQ$5:$AQ$988,Cells!$A27,Calcs!M$5:M$988)</f>
        <v>5.7395495450602891E+23</v>
      </c>
      <c r="AP27" s="51">
        <f>SUMIF(Calcs!$AQ$5:$AQ$988,Cells!$A27,Calcs!N$5:N$988)</f>
        <v>7.4669995672093317E+21</v>
      </c>
      <c r="AQ27" s="51">
        <f>SUMIF(Calcs!$AQ$5:$AQ$988,Cells!$A27,Calcs!O$5:O$988)</f>
        <v>1.1276630881738873E+20</v>
      </c>
      <c r="AR27" s="58"/>
      <c r="AS27" s="58"/>
      <c r="AT27" s="58"/>
      <c r="AU27" s="58"/>
      <c r="AV27" s="58"/>
      <c r="AW27" s="58"/>
    </row>
    <row r="28" spans="1:49" x14ac:dyDescent="0.25">
      <c r="A28" s="60">
        <v>22</v>
      </c>
      <c r="B28" s="59" t="str">
        <f>VLOOKUP($A28,Calcs!$AR$5:$AW$988,2)</f>
        <v>Female</v>
      </c>
      <c r="C28" s="59" t="str">
        <f>VLOOKUP($A28,Calcs!$AR$5:$AW$988,3)</f>
        <v>NonSmoker</v>
      </c>
      <c r="D28" s="59" t="str">
        <f>VLOOKUP($A28,Calcs!$AR$5:$AW$988,4)</f>
        <v>70 - 79</v>
      </c>
      <c r="E28" s="59">
        <f>VLOOKUP($A28,Calcs!$AR$5:$AW$988,5)</f>
        <v>19</v>
      </c>
      <c r="F28" s="59">
        <f>VLOOKUP($A28,Calcs!$AR$5:$AW$988,6)</f>
        <v>24</v>
      </c>
      <c r="G28" s="59">
        <f>SUMIF(Calcs!$AQ$5:$AQ$988,Cells!$A28,Calcs!F$5:F$988)</f>
        <v>28417</v>
      </c>
      <c r="H28" s="59">
        <f>SUMIF(Calcs!$AQ$5:$AQ$988,Cells!$A28,Calcs!G$5:G$988)</f>
        <v>25464.11837710498</v>
      </c>
      <c r="I28" s="59">
        <f t="shared" si="2"/>
        <v>1.11596245270168</v>
      </c>
      <c r="J28" s="51">
        <f>SUMIF(Calcs!$AQ$5:$AQ$988,Cells!$A28,Calcs!I$5:I$988)</f>
        <v>1290349084</v>
      </c>
      <c r="K28" s="51">
        <f>SUMIF(Calcs!$AQ$5:$AQ$988,Cells!$A28,Calcs!J$5:J$988)</f>
        <v>1309461804.1001358</v>
      </c>
      <c r="L28" s="59">
        <f t="shared" si="14"/>
        <v>1.0961981277938262</v>
      </c>
      <c r="M28" s="58">
        <f t="shared" si="15"/>
        <v>0.98540414081549321</v>
      </c>
      <c r="N28" s="59" t="str">
        <f t="shared" si="3"/>
        <v>In CI</v>
      </c>
      <c r="O28" s="51">
        <f t="shared" si="16"/>
        <v>2</v>
      </c>
      <c r="P28" s="52">
        <f t="shared" si="4"/>
        <v>-0.6</v>
      </c>
      <c r="Q28" s="59">
        <f t="shared" si="17"/>
        <v>2.2932280233190751E-2</v>
      </c>
      <c r="R28" s="51">
        <f t="shared" si="28"/>
        <v>901737540592734.88</v>
      </c>
      <c r="S28" s="69">
        <f t="shared" si="18"/>
        <v>1.1191672858774612E+22</v>
      </c>
      <c r="T28" s="117">
        <f t="shared" si="5"/>
        <v>1145039155.3816495</v>
      </c>
      <c r="U28">
        <f t="shared" si="6"/>
        <v>23.415877020258776</v>
      </c>
      <c r="V28">
        <f t="shared" si="7"/>
        <v>1.611443708141889E-7</v>
      </c>
      <c r="W28" s="117">
        <f t="shared" si="19"/>
        <v>1237571380.6813395</v>
      </c>
      <c r="X28" s="117">
        <f t="shared" si="20"/>
        <v>1354845470.7633734</v>
      </c>
      <c r="Y28" s="120">
        <f t="shared" si="8"/>
        <v>0.94045769747505947</v>
      </c>
      <c r="Z28" s="120">
        <f t="shared" si="9"/>
        <v>1.0303505841559268</v>
      </c>
      <c r="AA28" s="58">
        <f t="shared" si="10"/>
        <v>0.94509925895226898</v>
      </c>
      <c r="AB28" s="58">
        <f t="shared" si="11"/>
        <v>1.0346582592337814</v>
      </c>
      <c r="AC28" s="118" t="str">
        <f t="shared" si="12"/>
        <v>In CI</v>
      </c>
      <c r="AD28" s="59" t="b">
        <f t="shared" si="13"/>
        <v>0</v>
      </c>
      <c r="AE28" s="59">
        <f t="shared" si="21"/>
        <v>5.2588947669359115E-4</v>
      </c>
      <c r="AF28" s="140">
        <f t="shared" si="22"/>
        <v>4.984441486517466E-6</v>
      </c>
      <c r="AG28" s="139">
        <f t="shared" si="23"/>
        <v>0.87443494097830698</v>
      </c>
      <c r="AH28" s="139">
        <f t="shared" si="24"/>
        <v>23.415877020258776</v>
      </c>
      <c r="AI28" s="139">
        <f t="shared" si="25"/>
        <v>211.01239852692908</v>
      </c>
      <c r="AJ28" s="58">
        <f t="shared" si="26"/>
        <v>0.94509925895226898</v>
      </c>
      <c r="AK28" s="58">
        <f t="shared" si="27"/>
        <v>1.0346582592337816</v>
      </c>
      <c r="AM28" s="51">
        <f>SUMIF(Calcs!$AQ$5:$AQ$988,Cells!$A28,Calcs!K$5:K$988)</f>
        <v>929135945699800.63</v>
      </c>
      <c r="AN28" s="51">
        <f>SUMIF(Calcs!$AQ$5:$AQ$988,Cells!$A28,Calcs!L$5:L$988)</f>
        <v>14249808304801.619</v>
      </c>
      <c r="AO28" s="51">
        <f>SUMIF(Calcs!$AQ$5:$AQ$988,Cells!$A28,Calcs!M$5:M$988)</f>
        <v>1.1904413821969147E+22</v>
      </c>
      <c r="AP28" s="51">
        <f>SUMIF(Calcs!$AQ$5:$AQ$988,Cells!$A28,Calcs!N$5:N$988)</f>
        <v>1.8705256484478088E+20</v>
      </c>
      <c r="AQ28" s="51">
        <f>SUMIF(Calcs!$AQ$5:$AQ$988,Cells!$A28,Calcs!O$5:O$988)</f>
        <v>3.088404665834882E+18</v>
      </c>
      <c r="AR28" s="58"/>
      <c r="AS28" s="58"/>
      <c r="AT28" s="58"/>
      <c r="AU28" s="58"/>
      <c r="AV28" s="58"/>
      <c r="AW28" s="58"/>
    </row>
    <row r="29" spans="1:49" x14ac:dyDescent="0.25">
      <c r="A29" s="60">
        <v>23</v>
      </c>
      <c r="B29" s="59" t="str">
        <f>VLOOKUP($A29,Calcs!$AR$5:$AW$988,2)</f>
        <v>Female</v>
      </c>
      <c r="C29" s="59" t="str">
        <f>VLOOKUP($A29,Calcs!$AR$5:$AW$988,3)</f>
        <v>NonSmoker</v>
      </c>
      <c r="D29" s="59" t="str">
        <f>VLOOKUP($A29,Calcs!$AR$5:$AW$988,4)</f>
        <v>70 - 79</v>
      </c>
      <c r="E29" s="59">
        <f>VLOOKUP($A29,Calcs!$AR$5:$AW$988,5)</f>
        <v>25</v>
      </c>
      <c r="F29" s="59">
        <f>VLOOKUP($A29,Calcs!$AR$5:$AW$988,6)</f>
        <v>27</v>
      </c>
      <c r="G29" s="59">
        <f>SUMIF(Calcs!$AQ$5:$AQ$988,Cells!$A29,Calcs!F$5:F$988)</f>
        <v>16477</v>
      </c>
      <c r="H29" s="59">
        <f>SUMIF(Calcs!$AQ$5:$AQ$988,Cells!$A29,Calcs!G$5:G$988)</f>
        <v>14471.184775679321</v>
      </c>
      <c r="I29" s="59">
        <f t="shared" si="2"/>
        <v>1.1386075332056922</v>
      </c>
      <c r="J29" s="51">
        <f>SUMIF(Calcs!$AQ$5:$AQ$988,Cells!$A29,Calcs!I$5:I$988)</f>
        <v>644066340</v>
      </c>
      <c r="K29" s="51">
        <f>SUMIF(Calcs!$AQ$5:$AQ$988,Cells!$A29,Calcs!J$5:J$988)</f>
        <v>625655383.47335696</v>
      </c>
      <c r="L29" s="59">
        <f t="shared" si="14"/>
        <v>1.0704223548272029</v>
      </c>
      <c r="M29" s="58">
        <f t="shared" si="15"/>
        <v>1.0294266732341273</v>
      </c>
      <c r="N29" s="59" t="str">
        <f t="shared" si="3"/>
        <v>In CI</v>
      </c>
      <c r="O29" s="51">
        <f t="shared" si="16"/>
        <v>2</v>
      </c>
      <c r="P29" s="52">
        <f t="shared" si="4"/>
        <v>1.2</v>
      </c>
      <c r="Q29" s="59">
        <f t="shared" si="17"/>
        <v>2.4533649695965911E-2</v>
      </c>
      <c r="R29" s="51">
        <f t="shared" si="28"/>
        <v>235610527413981.5</v>
      </c>
      <c r="S29" s="69">
        <f t="shared" si="18"/>
        <v>1.0495178387451958E+21</v>
      </c>
      <c r="T29" s="117">
        <f t="shared" si="5"/>
        <v>538280009.21277857</v>
      </c>
      <c r="U29">
        <f t="shared" si="6"/>
        <v>47.496807142919572</v>
      </c>
      <c r="V29">
        <f t="shared" si="7"/>
        <v>4.4898813286618854E-7</v>
      </c>
      <c r="W29" s="117">
        <f t="shared" si="19"/>
        <v>616143304.16401613</v>
      </c>
      <c r="X29" s="117">
        <f t="shared" si="20"/>
        <v>676201996.41934609</v>
      </c>
      <c r="Y29" s="120">
        <f t="shared" si="8"/>
        <v>0.98134160342071197</v>
      </c>
      <c r="Z29" s="120">
        <f t="shared" si="9"/>
        <v>1.0775117430475425</v>
      </c>
      <c r="AA29" s="58">
        <f t="shared" si="10"/>
        <v>0.98479661558007536</v>
      </c>
      <c r="AB29" s="58">
        <f t="shared" si="11"/>
        <v>1.0807898633675572</v>
      </c>
      <c r="AC29" s="118" t="str">
        <f t="shared" si="12"/>
        <v>In CI</v>
      </c>
      <c r="AD29" s="59" t="b">
        <f t="shared" si="13"/>
        <v>0</v>
      </c>
      <c r="AE29" s="59">
        <f t="shared" si="21"/>
        <v>6.0189996740436823E-4</v>
      </c>
      <c r="AF29" s="140">
        <f t="shared" si="22"/>
        <v>4.2853299609515904E-6</v>
      </c>
      <c r="AG29" s="139">
        <f t="shared" si="23"/>
        <v>0.86034584442395479</v>
      </c>
      <c r="AH29" s="139">
        <f t="shared" si="24"/>
        <v>47.496807142919593</v>
      </c>
      <c r="AI29" s="139">
        <f t="shared" si="25"/>
        <v>280.91184244338177</v>
      </c>
      <c r="AJ29" s="58">
        <f t="shared" si="26"/>
        <v>0.98479661558007536</v>
      </c>
      <c r="AK29" s="58">
        <f t="shared" si="27"/>
        <v>1.0807898633675572</v>
      </c>
      <c r="AM29" s="51">
        <f>SUMIF(Calcs!$AQ$5:$AQ$988,Cells!$A29,Calcs!K$5:K$988)</f>
        <v>232811816410143.69</v>
      </c>
      <c r="AN29" s="51">
        <f>SUMIF(Calcs!$AQ$5:$AQ$988,Cells!$A29,Calcs!L$5:L$988)</f>
        <v>3823811018765.6104</v>
      </c>
      <c r="AO29" s="51">
        <f>SUMIF(Calcs!$AQ$5:$AQ$988,Cells!$A29,Calcs!M$5:M$988)</f>
        <v>1.0808250830711451E+21</v>
      </c>
      <c r="AP29" s="51">
        <f>SUMIF(Calcs!$AQ$5:$AQ$988,Cells!$A29,Calcs!N$5:N$988)</f>
        <v>2.0126455059413402E+19</v>
      </c>
      <c r="AQ29" s="51">
        <f>SUMIF(Calcs!$AQ$5:$AQ$988,Cells!$A29,Calcs!O$5:O$988)</f>
        <v>4.0005666238028902E+17</v>
      </c>
      <c r="AR29" s="58"/>
      <c r="AS29" s="58"/>
      <c r="AT29" s="58"/>
      <c r="AU29" s="58"/>
      <c r="AV29" s="58"/>
      <c r="AW29" s="58"/>
    </row>
    <row r="30" spans="1:49" x14ac:dyDescent="0.25">
      <c r="A30" s="60">
        <v>24</v>
      </c>
      <c r="B30" s="59" t="str">
        <f>VLOOKUP($A30,Calcs!$AR$5:$AW$988,2)</f>
        <v>Female</v>
      </c>
      <c r="C30" s="59" t="str">
        <f>VLOOKUP($A30,Calcs!$AR$5:$AW$988,3)</f>
        <v>NonSmoker</v>
      </c>
      <c r="D30" s="59" t="str">
        <f>VLOOKUP($A30,Calcs!$AR$5:$AW$988,4)</f>
        <v>70 - 79</v>
      </c>
      <c r="E30" s="59">
        <f>VLOOKUP($A30,Calcs!$AR$5:$AW$988,5)</f>
        <v>28</v>
      </c>
      <c r="F30" s="59">
        <f>VLOOKUP($A30,Calcs!$AR$5:$AW$988,6)</f>
        <v>30</v>
      </c>
      <c r="G30" s="59">
        <f>SUMIF(Calcs!$AQ$5:$AQ$988,Cells!$A30,Calcs!F$5:F$988)</f>
        <v>12929</v>
      </c>
      <c r="H30" s="59">
        <f>SUMIF(Calcs!$AQ$5:$AQ$988,Cells!$A30,Calcs!G$5:G$988)</f>
        <v>11011.741624745569</v>
      </c>
      <c r="I30" s="59">
        <f t="shared" si="2"/>
        <v>1.1741103669691968</v>
      </c>
      <c r="J30" s="51">
        <f>SUMIF(Calcs!$AQ$5:$AQ$988,Cells!$A30,Calcs!I$5:I$988)</f>
        <v>520520864</v>
      </c>
      <c r="K30" s="51">
        <f>SUMIF(Calcs!$AQ$5:$AQ$988,Cells!$A30,Calcs!J$5:J$988)</f>
        <v>477486304.53927398</v>
      </c>
      <c r="L30" s="59">
        <f t="shared" si="14"/>
        <v>1.1084892909759241</v>
      </c>
      <c r="M30" s="58">
        <f t="shared" si="15"/>
        <v>1.0901273168499566</v>
      </c>
      <c r="N30" s="59" t="str">
        <f t="shared" si="3"/>
        <v>Below</v>
      </c>
      <c r="O30" s="51">
        <f t="shared" si="16"/>
        <v>1</v>
      </c>
      <c r="P30" s="52">
        <f t="shared" si="4"/>
        <v>3.6</v>
      </c>
      <c r="Q30" s="59">
        <f t="shared" si="17"/>
        <v>2.5088092025153108E-2</v>
      </c>
      <c r="R30" s="51">
        <f t="shared" si="28"/>
        <v>143501720170652.5</v>
      </c>
      <c r="S30" s="69">
        <f t="shared" si="18"/>
        <v>5.1234313444236984E+20</v>
      </c>
      <c r="T30" s="117">
        <f t="shared" si="5"/>
        <v>440134332.75722563</v>
      </c>
      <c r="U30">
        <f t="shared" si="6"/>
        <v>45.030780101875592</v>
      </c>
      <c r="V30">
        <f t="shared" si="7"/>
        <v>5.6017817171235689E-7</v>
      </c>
      <c r="W30" s="117">
        <f t="shared" si="19"/>
        <v>498775649.30490476</v>
      </c>
      <c r="X30" s="117">
        <f t="shared" si="20"/>
        <v>545642249.46706927</v>
      </c>
      <c r="Y30" s="120">
        <f t="shared" si="8"/>
        <v>1.0409555600398299</v>
      </c>
      <c r="Z30" s="120">
        <f t="shared" si="9"/>
        <v>1.1392990736600834</v>
      </c>
      <c r="AA30" s="58">
        <f t="shared" si="10"/>
        <v>1.0445862940219257</v>
      </c>
      <c r="AB30" s="58">
        <f t="shared" si="11"/>
        <v>1.1427390571831351</v>
      </c>
      <c r="AC30" s="118" t="str">
        <f t="shared" si="12"/>
        <v>Below</v>
      </c>
      <c r="AD30" s="59" t="b">
        <f t="shared" si="13"/>
        <v>0</v>
      </c>
      <c r="AE30" s="59">
        <f t="shared" si="21"/>
        <v>6.2941236146255106E-4</v>
      </c>
      <c r="AF30" s="140">
        <f t="shared" si="22"/>
        <v>4.7062843400935409E-6</v>
      </c>
      <c r="AG30" s="139">
        <f t="shared" si="23"/>
        <v>0.92177373167155185</v>
      </c>
      <c r="AH30" s="139">
        <f t="shared" si="24"/>
        <v>45.030780101875585</v>
      </c>
      <c r="AI30" s="139">
        <f t="shared" si="25"/>
        <v>267.47740509450011</v>
      </c>
      <c r="AJ30" s="58">
        <f t="shared" si="26"/>
        <v>1.0445862940219255</v>
      </c>
      <c r="AK30" s="58">
        <f t="shared" si="27"/>
        <v>1.1427390571831351</v>
      </c>
      <c r="AM30" s="51">
        <f>SUMIF(Calcs!$AQ$5:$AQ$988,Cells!$A30,Calcs!K$5:K$988)</f>
        <v>133995079251529.52</v>
      </c>
      <c r="AN30" s="51">
        <f>SUMIF(Calcs!$AQ$5:$AQ$988,Cells!$A30,Calcs!L$5:L$988)</f>
        <v>2162592189893.6699</v>
      </c>
      <c r="AO30" s="51">
        <f>SUMIF(Calcs!$AQ$5:$AQ$988,Cells!$A30,Calcs!M$5:M$988)</f>
        <v>4.99654867662686E+20</v>
      </c>
      <c r="AP30" s="51">
        <f>SUMIF(Calcs!$AQ$5:$AQ$988,Cells!$A30,Calcs!N$5:N$988)</f>
        <v>9.2040118902167398E+18</v>
      </c>
      <c r="AQ30" s="51">
        <f>SUMIF(Calcs!$AQ$5:$AQ$988,Cells!$A30,Calcs!O$5:O$988)</f>
        <v>1.8110543701973312E+17</v>
      </c>
      <c r="AR30" s="58"/>
      <c r="AS30" s="58"/>
      <c r="AT30" s="58"/>
      <c r="AU30" s="58"/>
      <c r="AV30" s="58"/>
      <c r="AW30" s="58"/>
    </row>
    <row r="31" spans="1:49" x14ac:dyDescent="0.25">
      <c r="A31" s="60">
        <v>25</v>
      </c>
      <c r="B31" s="59" t="str">
        <f>VLOOKUP($A31,Calcs!$AR$5:$AW$988,2)</f>
        <v>Female</v>
      </c>
      <c r="C31" s="59" t="str">
        <f>VLOOKUP($A31,Calcs!$AR$5:$AW$988,3)</f>
        <v>NonSmoker</v>
      </c>
      <c r="D31" s="59" t="str">
        <f>VLOOKUP($A31,Calcs!$AR$5:$AW$988,4)</f>
        <v>70 - 79</v>
      </c>
      <c r="E31" s="59">
        <f>VLOOKUP($A31,Calcs!$AR$5:$AW$988,5)</f>
        <v>31</v>
      </c>
      <c r="F31" s="59">
        <f>VLOOKUP($A31,Calcs!$AR$5:$AW$988,6)</f>
        <v>36</v>
      </c>
      <c r="G31" s="59">
        <f>SUMIF(Calcs!$AQ$5:$AQ$988,Cells!$A31,Calcs!F$5:F$988)</f>
        <v>8067</v>
      </c>
      <c r="H31" s="59">
        <f>SUMIF(Calcs!$AQ$5:$AQ$988,Cells!$A31,Calcs!G$5:G$988)</f>
        <v>6852.6010621629193</v>
      </c>
      <c r="I31" s="59">
        <f t="shared" si="2"/>
        <v>1.1772172240614536</v>
      </c>
      <c r="J31" s="51">
        <f>SUMIF(Calcs!$AQ$5:$AQ$988,Cells!$A31,Calcs!I$5:I$988)</f>
        <v>315929027</v>
      </c>
      <c r="K31" s="51">
        <f>SUMIF(Calcs!$AQ$5:$AQ$988,Cells!$A31,Calcs!J$5:J$988)</f>
        <v>295808090.40636408</v>
      </c>
      <c r="L31" s="59">
        <f t="shared" si="14"/>
        <v>1.0161152289177806</v>
      </c>
      <c r="M31" s="58">
        <f t="shared" si="15"/>
        <v>1.0680202376006516</v>
      </c>
      <c r="N31" s="59" t="str">
        <f t="shared" si="3"/>
        <v>Below</v>
      </c>
      <c r="O31" s="51">
        <f t="shared" si="16"/>
        <v>1</v>
      </c>
      <c r="P31" s="52">
        <f t="shared" si="4"/>
        <v>2.5</v>
      </c>
      <c r="Q31" s="59">
        <f t="shared" si="17"/>
        <v>2.6813804280449931E-2</v>
      </c>
      <c r="R31" s="51">
        <f t="shared" si="28"/>
        <v>62912503246413.781</v>
      </c>
      <c r="S31" s="69">
        <f t="shared" si="18"/>
        <v>1.1581864963753941E+20</v>
      </c>
      <c r="T31" s="117">
        <f t="shared" si="5"/>
        <v>247581086.886439</v>
      </c>
      <c r="U31">
        <f t="shared" si="6"/>
        <v>74.252981151774634</v>
      </c>
      <c r="V31">
        <f t="shared" si="7"/>
        <v>1.0863967667262878E-6</v>
      </c>
      <c r="W31" s="117">
        <f t="shared" si="19"/>
        <v>301272402.40799481</v>
      </c>
      <c r="X31" s="117">
        <f t="shared" si="20"/>
        <v>332327614.39580548</v>
      </c>
      <c r="Y31" s="120">
        <f t="shared" si="8"/>
        <v>1.0154661469224637</v>
      </c>
      <c r="Z31" s="120">
        <f t="shared" si="9"/>
        <v>1.1205743282788394</v>
      </c>
      <c r="AA31" s="58">
        <f t="shared" si="10"/>
        <v>1.0184724900327242</v>
      </c>
      <c r="AB31" s="58">
        <f t="shared" si="11"/>
        <v>1.1234568126222408</v>
      </c>
      <c r="AC31" s="118" t="str">
        <f t="shared" si="12"/>
        <v>Below</v>
      </c>
      <c r="AD31" s="59" t="b">
        <f t="shared" si="13"/>
        <v>0</v>
      </c>
      <c r="AE31" s="59">
        <f t="shared" si="21"/>
        <v>7.189800999902751E-4</v>
      </c>
      <c r="AF31" s="140">
        <f t="shared" si="22"/>
        <v>4.4745395744195785E-6</v>
      </c>
      <c r="AG31" s="139">
        <f t="shared" si="23"/>
        <v>0.83696523156728531</v>
      </c>
      <c r="AH31" s="139">
        <f t="shared" si="24"/>
        <v>74.25298115177462</v>
      </c>
      <c r="AI31" s="139">
        <f t="shared" si="25"/>
        <v>321.36495298895136</v>
      </c>
      <c r="AJ31" s="58">
        <f t="shared" si="26"/>
        <v>1.018472490032724</v>
      </c>
      <c r="AK31" s="58">
        <f t="shared" si="27"/>
        <v>1.1234568126222408</v>
      </c>
      <c r="AM31" s="51">
        <f>SUMIF(Calcs!$AQ$5:$AQ$988,Cells!$A31,Calcs!K$5:K$988)</f>
        <v>59893651985477.711</v>
      </c>
      <c r="AN31" s="51">
        <f>SUMIF(Calcs!$AQ$5:$AQ$988,Cells!$A31,Calcs!L$5:L$988)</f>
        <v>925010513194.69397</v>
      </c>
      <c r="AO31" s="51">
        <f>SUMIF(Calcs!$AQ$5:$AQ$988,Cells!$A31,Calcs!M$5:M$988)</f>
        <v>1.1440628190385755E+20</v>
      </c>
      <c r="AP31" s="51">
        <f>SUMIF(Calcs!$AQ$5:$AQ$988,Cells!$A31,Calcs!N$5:N$988)</f>
        <v>1.885546117149516E+18</v>
      </c>
      <c r="AQ31" s="51">
        <f>SUMIF(Calcs!$AQ$5:$AQ$988,Cells!$A31,Calcs!O$5:O$988)</f>
        <v>3.3969569932689012E+16</v>
      </c>
      <c r="AR31" s="58"/>
      <c r="AS31" s="58"/>
      <c r="AT31" s="58"/>
      <c r="AU31" s="58"/>
      <c r="AV31" s="58"/>
      <c r="AW31" s="58"/>
    </row>
    <row r="32" spans="1:49" x14ac:dyDescent="0.25">
      <c r="A32" s="60">
        <v>26</v>
      </c>
      <c r="B32" s="59" t="str">
        <f>VLOOKUP($A32,Calcs!$AR$5:$AW$988,2)</f>
        <v>Female</v>
      </c>
      <c r="C32" s="59" t="str">
        <f>VLOOKUP($A32,Calcs!$AR$5:$AW$988,3)</f>
        <v>NonSmoker</v>
      </c>
      <c r="D32" s="59" t="str">
        <f>VLOOKUP($A32,Calcs!$AR$5:$AW$988,4)</f>
        <v>80 - 89</v>
      </c>
      <c r="E32" s="59">
        <f>VLOOKUP($A32,Calcs!$AR$5:$AW$988,5)</f>
        <v>1</v>
      </c>
      <c r="F32" s="59">
        <f>VLOOKUP($A32,Calcs!$AR$5:$AW$988,6)</f>
        <v>11</v>
      </c>
      <c r="G32" s="59">
        <f>SUMIF(Calcs!$AQ$5:$AQ$988,Cells!$A32,Calcs!F$5:F$988)</f>
        <v>16229</v>
      </c>
      <c r="H32" s="59">
        <f>SUMIF(Calcs!$AQ$5:$AQ$988,Cells!$A32,Calcs!G$5:G$988)</f>
        <v>14982.069067915487</v>
      </c>
      <c r="I32" s="59">
        <f t="shared" si="2"/>
        <v>1.0832282194423233</v>
      </c>
      <c r="J32" s="51">
        <f>SUMIF(Calcs!$AQ$5:$AQ$988,Cells!$A32,Calcs!I$5:I$988)</f>
        <v>9100103033</v>
      </c>
      <c r="K32" s="51">
        <f>SUMIF(Calcs!$AQ$5:$AQ$988,Cells!$A32,Calcs!J$5:J$988)</f>
        <v>10018033287.617887</v>
      </c>
      <c r="L32" s="59">
        <f t="shared" si="14"/>
        <v>1.0068595016939985</v>
      </c>
      <c r="M32" s="58">
        <f t="shared" si="15"/>
        <v>0.90837220956807629</v>
      </c>
      <c r="N32" s="59" t="str">
        <f t="shared" si="3"/>
        <v>Above</v>
      </c>
      <c r="O32" s="51">
        <f t="shared" si="16"/>
        <v>3</v>
      </c>
      <c r="P32" s="52">
        <f t="shared" si="4"/>
        <v>-4</v>
      </c>
      <c r="Q32" s="59">
        <f t="shared" si="17"/>
        <v>2.3015312684553133E-2</v>
      </c>
      <c r="R32" s="51">
        <f t="shared" si="28"/>
        <v>5.3161680370998896E+16</v>
      </c>
      <c r="S32" s="69">
        <f t="shared" si="18"/>
        <v>7.8668906193724872E+23</v>
      </c>
      <c r="T32" s="117">
        <f t="shared" si="5"/>
        <v>1915144205.9159594</v>
      </c>
      <c r="U32">
        <f t="shared" si="6"/>
        <v>971.0685024744804</v>
      </c>
      <c r="V32">
        <f t="shared" si="7"/>
        <v>1.3515296689161139E-7</v>
      </c>
      <c r="W32" s="117">
        <f t="shared" si="19"/>
        <v>8655246036.292614</v>
      </c>
      <c r="X32" s="117">
        <f t="shared" si="20"/>
        <v>9558975005.5925102</v>
      </c>
      <c r="Y32" s="120">
        <f t="shared" si="8"/>
        <v>0.86326302561342427</v>
      </c>
      <c r="Z32" s="120">
        <f t="shared" si="9"/>
        <v>0.95348139352272832</v>
      </c>
      <c r="AA32" s="58">
        <f t="shared" si="10"/>
        <v>0.86396658783219915</v>
      </c>
      <c r="AB32" s="58">
        <f t="shared" si="11"/>
        <v>0.95417680608101341</v>
      </c>
      <c r="AC32" s="118" t="str">
        <f t="shared" si="12"/>
        <v>Above</v>
      </c>
      <c r="AD32" s="59" t="b">
        <f t="shared" si="13"/>
        <v>0</v>
      </c>
      <c r="AE32" s="59">
        <f t="shared" si="21"/>
        <v>5.2970461796775236E-4</v>
      </c>
      <c r="AF32" s="140">
        <f t="shared" si="22"/>
        <v>7.824483887426823E-7</v>
      </c>
      <c r="AG32" s="139">
        <f t="shared" si="23"/>
        <v>0.19116967881141333</v>
      </c>
      <c r="AH32" s="139">
        <f t="shared" si="24"/>
        <v>971.06850247448051</v>
      </c>
      <c r="AI32" s="139">
        <f t="shared" si="25"/>
        <v>1353.9669212404813</v>
      </c>
      <c r="AJ32" s="58">
        <f t="shared" si="26"/>
        <v>0.86396658783219893</v>
      </c>
      <c r="AK32" s="58">
        <f t="shared" si="27"/>
        <v>0.95417680608101352</v>
      </c>
      <c r="AM32" s="51">
        <f>SUMIF(Calcs!$AQ$5:$AQ$988,Cells!$A32,Calcs!K$5:K$988)</f>
        <v>6.0789736863755856E+16</v>
      </c>
      <c r="AN32" s="51">
        <f>SUMIF(Calcs!$AQ$5:$AQ$988,Cells!$A32,Calcs!L$5:L$988)</f>
        <v>2494154986571552</v>
      </c>
      <c r="AO32" s="51">
        <f>SUMIF(Calcs!$AQ$5:$AQ$988,Cells!$A32,Calcs!M$5:M$988)</f>
        <v>9.7275470036308159E+23</v>
      </c>
      <c r="AP32" s="51">
        <f>SUMIF(Calcs!$AQ$5:$AQ$988,Cells!$A32,Calcs!N$5:N$988)</f>
        <v>4.0353987215549952E+22</v>
      </c>
      <c r="AQ32" s="51">
        <f>SUMIF(Calcs!$AQ$5:$AQ$988,Cells!$A32,Calcs!O$5:O$988)</f>
        <v>1.9737595766517612E+21</v>
      </c>
      <c r="AR32" s="58"/>
      <c r="AS32" s="58"/>
      <c r="AT32" s="58"/>
      <c r="AU32" s="58"/>
      <c r="AV32" s="58"/>
      <c r="AW32" s="58"/>
    </row>
    <row r="33" spans="1:49" x14ac:dyDescent="0.25">
      <c r="A33" s="60">
        <v>27</v>
      </c>
      <c r="B33" s="59" t="str">
        <f>VLOOKUP($A33,Calcs!$AR$5:$AW$988,2)</f>
        <v>Female</v>
      </c>
      <c r="C33" s="59" t="str">
        <f>VLOOKUP($A33,Calcs!$AR$5:$AW$988,3)</f>
        <v>NonSmoker</v>
      </c>
      <c r="D33" s="59" t="str">
        <f>VLOOKUP($A33,Calcs!$AR$5:$AW$988,4)</f>
        <v>80 - 89</v>
      </c>
      <c r="E33" s="59">
        <f>VLOOKUP($A33,Calcs!$AR$5:$AW$988,5)</f>
        <v>12</v>
      </c>
      <c r="F33" s="59">
        <f>VLOOKUP($A33,Calcs!$AR$5:$AW$988,6)</f>
        <v>20</v>
      </c>
      <c r="G33" s="59">
        <f>SUMIF(Calcs!$AQ$5:$AQ$988,Cells!$A33,Calcs!F$5:F$988)</f>
        <v>45553</v>
      </c>
      <c r="H33" s="59">
        <f>SUMIF(Calcs!$AQ$5:$AQ$988,Cells!$A33,Calcs!G$5:G$988)</f>
        <v>43264.442048026336</v>
      </c>
      <c r="I33" s="59">
        <f t="shared" si="2"/>
        <v>1.0528969713612213</v>
      </c>
      <c r="J33" s="51">
        <f>SUMIF(Calcs!$AQ$5:$AQ$988,Cells!$A33,Calcs!I$5:I$988)</f>
        <v>6453801042</v>
      </c>
      <c r="K33" s="51">
        <f>SUMIF(Calcs!$AQ$5:$AQ$988,Cells!$A33,Calcs!J$5:J$988)</f>
        <v>6899735885.5745306</v>
      </c>
      <c r="L33" s="59">
        <f t="shared" si="14"/>
        <v>1.004488172178035</v>
      </c>
      <c r="M33" s="58">
        <f t="shared" si="15"/>
        <v>0.93536928790175011</v>
      </c>
      <c r="N33" s="59" t="str">
        <f t="shared" si="3"/>
        <v>Above</v>
      </c>
      <c r="O33" s="51">
        <f t="shared" si="16"/>
        <v>3</v>
      </c>
      <c r="P33" s="52">
        <f t="shared" si="4"/>
        <v>-2.7</v>
      </c>
      <c r="Q33" s="59">
        <f t="shared" si="17"/>
        <v>2.3755282097882111E-2</v>
      </c>
      <c r="R33" s="51">
        <f t="shared" si="28"/>
        <v>2.6864905527247516E+16</v>
      </c>
      <c r="S33" s="69">
        <f t="shared" si="18"/>
        <v>7.9879336070817376E+23</v>
      </c>
      <c r="T33" s="117">
        <f t="shared" si="5"/>
        <v>4646767622.6233358</v>
      </c>
      <c r="U33">
        <f t="shared" si="6"/>
        <v>121.54778565784434</v>
      </c>
      <c r="V33">
        <f t="shared" si="7"/>
        <v>6.7263717623867868E-8</v>
      </c>
      <c r="W33" s="117">
        <f t="shared" si="19"/>
        <v>6146857143.8219032</v>
      </c>
      <c r="X33" s="117">
        <f t="shared" si="20"/>
        <v>6788890604.762886</v>
      </c>
      <c r="Y33" s="120">
        <f t="shared" si="8"/>
        <v>0.88880979054731213</v>
      </c>
      <c r="Z33" s="120">
        <f t="shared" si="9"/>
        <v>0.98192878525618821</v>
      </c>
      <c r="AA33" s="58">
        <f t="shared" si="10"/>
        <v>0.89088296215414686</v>
      </c>
      <c r="AB33" s="58">
        <f t="shared" si="11"/>
        <v>0.9839348516160753</v>
      </c>
      <c r="AC33" s="118" t="str">
        <f t="shared" si="12"/>
        <v>Above</v>
      </c>
      <c r="AD33" s="59" t="b">
        <f t="shared" si="13"/>
        <v>0</v>
      </c>
      <c r="AE33" s="59">
        <f t="shared" si="21"/>
        <v>5.6431342754995832E-4</v>
      </c>
      <c r="AF33" s="140">
        <f t="shared" si="22"/>
        <v>2.4318514715173167E-6</v>
      </c>
      <c r="AG33" s="139">
        <f t="shared" si="23"/>
        <v>0.67347036171898433</v>
      </c>
      <c r="AH33" s="139">
        <f t="shared" si="24"/>
        <v>121.54778565784433</v>
      </c>
      <c r="AI33" s="139">
        <f t="shared" si="25"/>
        <v>464.10188628655317</v>
      </c>
      <c r="AJ33" s="58">
        <f t="shared" si="26"/>
        <v>0.89088296215414675</v>
      </c>
      <c r="AK33" s="58">
        <f t="shared" si="27"/>
        <v>0.9839348516160753</v>
      </c>
      <c r="AM33" s="51">
        <f>SUMIF(Calcs!$AQ$5:$AQ$988,Cells!$A33,Calcs!K$5:K$988)</f>
        <v>3.0355601792569596E+16</v>
      </c>
      <c r="AN33" s="51">
        <f>SUMIF(Calcs!$AQ$5:$AQ$988,Cells!$A33,Calcs!L$5:L$988)</f>
        <v>1747359313586146.5</v>
      </c>
      <c r="AO33" s="51">
        <f>SUMIF(Calcs!$AQ$5:$AQ$988,Cells!$A33,Calcs!M$5:M$988)</f>
        <v>1.0020422300354319E+24</v>
      </c>
      <c r="AP33" s="51">
        <f>SUMIF(Calcs!$AQ$5:$AQ$988,Cells!$A33,Calcs!N$5:N$988)</f>
        <v>5.492029100490135E+22</v>
      </c>
      <c r="AQ33" s="51">
        <f>SUMIF(Calcs!$AQ$5:$AQ$988,Cells!$A33,Calcs!O$5:O$988)</f>
        <v>3.4615845325989625E+21</v>
      </c>
      <c r="AR33" s="58"/>
      <c r="AS33" s="58"/>
      <c r="AT33" s="58"/>
      <c r="AU33" s="58"/>
      <c r="AV33" s="58"/>
      <c r="AW33" s="58"/>
    </row>
    <row r="34" spans="1:49" s="62" customFormat="1" x14ac:dyDescent="0.25">
      <c r="A34" s="61">
        <v>28</v>
      </c>
      <c r="B34" s="59" t="str">
        <f>VLOOKUP($A34,Calcs!$AR$5:$AW$988,2)</f>
        <v>Female</v>
      </c>
      <c r="C34" s="59" t="str">
        <f>VLOOKUP($A34,Calcs!$AR$5:$AW$988,3)</f>
        <v>NonSmoker</v>
      </c>
      <c r="D34" s="59" t="str">
        <f>VLOOKUP($A34,Calcs!$AR$5:$AW$988,4)</f>
        <v>80 - 89</v>
      </c>
      <c r="E34" s="59">
        <f>VLOOKUP($A34,Calcs!$AR$5:$AW$988,5)</f>
        <v>21</v>
      </c>
      <c r="F34" s="59">
        <f>VLOOKUP($A34,Calcs!$AR$5:$AW$988,6)</f>
        <v>23</v>
      </c>
      <c r="G34" s="59">
        <f>SUMIF(Calcs!$AQ$5:$AQ$988,Cells!$A34,Calcs!F$5:F$988)</f>
        <v>29359</v>
      </c>
      <c r="H34" s="59">
        <f>SUMIF(Calcs!$AQ$5:$AQ$988,Cells!$A34,Calcs!G$5:G$988)</f>
        <v>26663.147224790613</v>
      </c>
      <c r="I34" s="62">
        <f t="shared" si="2"/>
        <v>1.1011078231868616</v>
      </c>
      <c r="J34" s="51">
        <f>SUMIF(Calcs!$AQ$5:$AQ$988,Cells!$A34,Calcs!I$5:I$988)</f>
        <v>1542427217</v>
      </c>
      <c r="K34" s="51">
        <f>SUMIF(Calcs!$AQ$5:$AQ$988,Cells!$A34,Calcs!J$5:J$988)</f>
        <v>1429712780.2322309</v>
      </c>
      <c r="L34" s="59">
        <f t="shared" si="14"/>
        <v>1.0763204213127591</v>
      </c>
      <c r="M34" s="63">
        <f t="shared" si="15"/>
        <v>1.0788371191236472</v>
      </c>
      <c r="N34" s="59" t="str">
        <f t="shared" si="3"/>
        <v>Below</v>
      </c>
      <c r="O34" s="51">
        <f t="shared" si="16"/>
        <v>1</v>
      </c>
      <c r="P34" s="52">
        <f t="shared" si="4"/>
        <v>3.1</v>
      </c>
      <c r="Q34" s="59">
        <f t="shared" si="17"/>
        <v>2.557032297758308E-2</v>
      </c>
      <c r="R34" s="51">
        <f t="shared" si="28"/>
        <v>1336503270851090.8</v>
      </c>
      <c r="S34" s="69">
        <f t="shared" si="18"/>
        <v>6.076167942439798E+21</v>
      </c>
      <c r="T34" s="117">
        <f t="shared" si="5"/>
        <v>954477374.29752052</v>
      </c>
      <c r="U34">
        <f t="shared" si="6"/>
        <v>258.64883765958672</v>
      </c>
      <c r="V34">
        <f t="shared" si="7"/>
        <v>4.3991650116057754E-7</v>
      </c>
      <c r="W34" s="117">
        <f t="shared" si="19"/>
        <v>1472951143.5847933</v>
      </c>
      <c r="X34" s="117">
        <f t="shared" si="20"/>
        <v>1616208149.556994</v>
      </c>
      <c r="Y34" s="120">
        <f t="shared" si="8"/>
        <v>1.0287202070145274</v>
      </c>
      <c r="Z34" s="120">
        <f t="shared" si="9"/>
        <v>1.1289540312327668</v>
      </c>
      <c r="AA34" s="58">
        <f t="shared" si="10"/>
        <v>1.0302426920640235</v>
      </c>
      <c r="AB34" s="58">
        <f t="shared" si="11"/>
        <v>1.1304425419590012</v>
      </c>
      <c r="AC34" s="118" t="str">
        <f t="shared" si="12"/>
        <v>Below</v>
      </c>
      <c r="AD34" s="59" t="b">
        <f t="shared" si="13"/>
        <v>0</v>
      </c>
      <c r="AE34" s="59">
        <f t="shared" si="21"/>
        <v>6.5384141717791315E-4</v>
      </c>
      <c r="AF34" s="140">
        <f t="shared" si="22"/>
        <v>2.0791382631509566E-6</v>
      </c>
      <c r="AG34" s="139">
        <f t="shared" si="23"/>
        <v>0.66760078492302699</v>
      </c>
      <c r="AH34" s="139">
        <f t="shared" si="24"/>
        <v>258.64883765958666</v>
      </c>
      <c r="AI34" s="139">
        <f t="shared" si="25"/>
        <v>628.95424394432473</v>
      </c>
      <c r="AJ34" s="58">
        <f t="shared" si="26"/>
        <v>1.0302426920640237</v>
      </c>
      <c r="AK34" s="58">
        <f t="shared" si="27"/>
        <v>1.1304425419590012</v>
      </c>
      <c r="AM34" s="51">
        <f>SUMIF(Calcs!$AQ$5:$AQ$988,Cells!$A34,Calcs!K$5:K$988)</f>
        <v>1325766336887891</v>
      </c>
      <c r="AN34" s="51">
        <f>SUMIF(Calcs!$AQ$5:$AQ$988,Cells!$A34,Calcs!L$5:L$988)</f>
        <v>80576946766127.109</v>
      </c>
      <c r="AO34" s="51">
        <f>SUMIF(Calcs!$AQ$5:$AQ$988,Cells!$A34,Calcs!M$5:M$988)</f>
        <v>6.94007906560443E+21</v>
      </c>
      <c r="AP34" s="51">
        <f>SUMIF(Calcs!$AQ$5:$AQ$988,Cells!$A34,Calcs!N$5:N$988)</f>
        <v>4.2505717198329296E+20</v>
      </c>
      <c r="AQ34" s="51">
        <f>SUMIF(Calcs!$AQ$5:$AQ$988,Cells!$A34,Calcs!O$5:O$988)</f>
        <v>2.9113197995561886E+19</v>
      </c>
      <c r="AR34" s="58"/>
      <c r="AS34" s="58"/>
      <c r="AT34" s="58"/>
      <c r="AU34" s="58"/>
      <c r="AV34" s="58"/>
      <c r="AW34" s="58"/>
    </row>
    <row r="35" spans="1:49" s="62" customFormat="1" x14ac:dyDescent="0.25">
      <c r="A35" s="61">
        <v>29</v>
      </c>
      <c r="B35" s="59" t="str">
        <f>VLOOKUP($A35,Calcs!$AR$5:$AW$988,2)</f>
        <v>Female</v>
      </c>
      <c r="C35" s="59" t="str">
        <f>VLOOKUP($A35,Calcs!$AR$5:$AW$988,3)</f>
        <v>NonSmoker</v>
      </c>
      <c r="D35" s="59" t="str">
        <f>VLOOKUP($A35,Calcs!$AR$5:$AW$988,4)</f>
        <v>80 - 89</v>
      </c>
      <c r="E35" s="59">
        <f>VLOOKUP($A35,Calcs!$AR$5:$AW$988,5)</f>
        <v>24</v>
      </c>
      <c r="F35" s="59">
        <f>VLOOKUP($A35,Calcs!$AR$5:$AW$988,6)</f>
        <v>26</v>
      </c>
      <c r="G35" s="59">
        <f>SUMIF(Calcs!$AQ$5:$AQ$988,Cells!$A35,Calcs!F$5:F$988)</f>
        <v>31492</v>
      </c>
      <c r="H35" s="59">
        <f>SUMIF(Calcs!$AQ$5:$AQ$988,Cells!$A35,Calcs!G$5:G$988)</f>
        <v>29033.512877527111</v>
      </c>
      <c r="I35" s="62">
        <f t="shared" si="2"/>
        <v>1.0846775632298991</v>
      </c>
      <c r="J35" s="51">
        <f>SUMIF(Calcs!$AQ$5:$AQ$988,Cells!$A35,Calcs!I$5:I$988)</f>
        <v>1289161140</v>
      </c>
      <c r="K35" s="51">
        <f>SUMIF(Calcs!$AQ$5:$AQ$988,Cells!$A35,Calcs!J$5:J$988)</f>
        <v>1248160586.6327639</v>
      </c>
      <c r="L35" s="59">
        <f t="shared" si="14"/>
        <v>1.1448063043800929</v>
      </c>
      <c r="M35" s="63">
        <f t="shared" si="15"/>
        <v>1.0328487806828173</v>
      </c>
      <c r="N35" s="59" t="str">
        <f t="shared" si="3"/>
        <v>In CI</v>
      </c>
      <c r="O35" s="51">
        <f t="shared" si="16"/>
        <v>2</v>
      </c>
      <c r="P35" s="52">
        <f t="shared" si="4"/>
        <v>1.4</v>
      </c>
      <c r="Q35" s="59">
        <f t="shared" si="17"/>
        <v>2.3015830051615047E-2</v>
      </c>
      <c r="R35" s="51">
        <f t="shared" si="28"/>
        <v>825266494911222.25</v>
      </c>
      <c r="S35" s="69">
        <f t="shared" si="18"/>
        <v>3.3959068559740979E+21</v>
      </c>
      <c r="T35" s="117">
        <f t="shared" si="5"/>
        <v>888051912.62238717</v>
      </c>
      <c r="U35">
        <f t="shared" si="6"/>
        <v>194.95352504862453</v>
      </c>
      <c r="V35">
        <f t="shared" si="7"/>
        <v>4.8603600152307411E-7</v>
      </c>
      <c r="W35" s="117">
        <f t="shared" si="19"/>
        <v>1234829692.2367454</v>
      </c>
      <c r="X35" s="117">
        <f t="shared" si="20"/>
        <v>1347388607.7424331</v>
      </c>
      <c r="Y35" s="120">
        <f t="shared" si="8"/>
        <v>0.98773858270735704</v>
      </c>
      <c r="Z35" s="120">
        <f t="shared" si="9"/>
        <v>1.0779589786582773</v>
      </c>
      <c r="AA35" s="58">
        <f t="shared" si="10"/>
        <v>0.98931956789952646</v>
      </c>
      <c r="AB35" s="58">
        <f t="shared" si="11"/>
        <v>1.0794994026989448</v>
      </c>
      <c r="AC35" s="118" t="str">
        <f t="shared" si="12"/>
        <v>In CI</v>
      </c>
      <c r="AD35" s="59" t="b">
        <f t="shared" si="13"/>
        <v>0</v>
      </c>
      <c r="AE35" s="59">
        <f t="shared" si="21"/>
        <v>5.2972843296482624E-4</v>
      </c>
      <c r="AF35" s="140">
        <f t="shared" si="22"/>
        <v>1.7464026260330666E-6</v>
      </c>
      <c r="AG35" s="139">
        <f t="shared" si="23"/>
        <v>0.71148850727464241</v>
      </c>
      <c r="AH35" s="139">
        <f t="shared" si="24"/>
        <v>194.95352504862456</v>
      </c>
      <c r="AI35" s="139">
        <f t="shared" si="25"/>
        <v>606.65098078568315</v>
      </c>
      <c r="AJ35" s="58">
        <f t="shared" si="26"/>
        <v>0.98931956789952646</v>
      </c>
      <c r="AK35" s="58">
        <f t="shared" si="27"/>
        <v>1.0794994026989446</v>
      </c>
      <c r="AM35" s="51">
        <f>SUMIF(Calcs!$AQ$5:$AQ$988,Cells!$A35,Calcs!K$5:K$988)</f>
        <v>853357778684484</v>
      </c>
      <c r="AN35" s="51">
        <f>SUMIF(Calcs!$AQ$5:$AQ$988,Cells!$A35,Calcs!L$5:L$988)</f>
        <v>52609933599534.609</v>
      </c>
      <c r="AO35" s="51">
        <f>SUMIF(Calcs!$AQ$5:$AQ$988,Cells!$A35,Calcs!M$5:M$988)</f>
        <v>4.0600667995432398E+21</v>
      </c>
      <c r="AP35" s="51">
        <f>SUMIF(Calcs!$AQ$5:$AQ$988,Cells!$A35,Calcs!N$5:N$988)</f>
        <v>2.6150444303120902E+20</v>
      </c>
      <c r="AQ35" s="51">
        <f>SUMIF(Calcs!$AQ$5:$AQ$988,Cells!$A35,Calcs!O$5:O$988)</f>
        <v>1.7866945680457261E+19</v>
      </c>
      <c r="AR35" s="58"/>
      <c r="AS35" s="58"/>
      <c r="AT35" s="58"/>
      <c r="AU35" s="58"/>
      <c r="AV35" s="58"/>
      <c r="AW35" s="58"/>
    </row>
    <row r="36" spans="1:49" x14ac:dyDescent="0.25">
      <c r="A36" s="60">
        <v>30</v>
      </c>
      <c r="B36" s="59" t="str">
        <f>VLOOKUP($A36,Calcs!$AR$5:$AW$988,2)</f>
        <v>Female</v>
      </c>
      <c r="C36" s="59" t="str">
        <f>VLOOKUP($A36,Calcs!$AR$5:$AW$988,3)</f>
        <v>NonSmoker</v>
      </c>
      <c r="D36" s="59" t="str">
        <f>VLOOKUP($A36,Calcs!$AR$5:$AW$988,4)</f>
        <v>80 - 89</v>
      </c>
      <c r="E36" s="59">
        <f>VLOOKUP($A36,Calcs!$AR$5:$AW$988,5)</f>
        <v>27</v>
      </c>
      <c r="F36" s="59">
        <f>VLOOKUP($A36,Calcs!$AR$5:$AW$988,6)</f>
        <v>29</v>
      </c>
      <c r="G36" s="59">
        <f>SUMIF(Calcs!$AQ$5:$AQ$988,Cells!$A36,Calcs!F$5:F$988)</f>
        <v>25423</v>
      </c>
      <c r="H36" s="59">
        <f>SUMIF(Calcs!$AQ$5:$AQ$988,Cells!$A36,Calcs!G$5:G$988)</f>
        <v>23474.529936438077</v>
      </c>
      <c r="I36" s="59">
        <f t="shared" si="2"/>
        <v>1.0830035817048431</v>
      </c>
      <c r="J36" s="51">
        <f>SUMIF(Calcs!$AQ$5:$AQ$988,Cells!$A36,Calcs!I$5:I$988)</f>
        <v>947423658</v>
      </c>
      <c r="K36" s="51">
        <f>SUMIF(Calcs!$AQ$5:$AQ$988,Cells!$A36,Calcs!J$5:J$988)</f>
        <v>924501874.86645985</v>
      </c>
      <c r="L36" s="59">
        <f t="shared" si="14"/>
        <v>1.0416259641790666</v>
      </c>
      <c r="M36" s="58">
        <f>ROUND(J36/K36,3)</f>
        <v>1.0249999999999999</v>
      </c>
      <c r="N36" s="59" t="str">
        <f t="shared" si="3"/>
        <v>In CI</v>
      </c>
      <c r="O36" s="51">
        <f t="shared" si="16"/>
        <v>2</v>
      </c>
      <c r="P36" s="52">
        <f t="shared" si="4"/>
        <v>1</v>
      </c>
      <c r="Q36" s="59">
        <f t="shared" si="17"/>
        <v>2.5103482983929653E-2</v>
      </c>
      <c r="R36" s="51">
        <f t="shared" si="28"/>
        <v>538621340232980</v>
      </c>
      <c r="S36" s="69">
        <f t="shared" si="18"/>
        <v>2.8455344754060878E+21</v>
      </c>
      <c r="T36" s="117">
        <f t="shared" si="5"/>
        <v>743516131.54982805</v>
      </c>
      <c r="U36">
        <f t="shared" si="6"/>
        <v>77.193895297655601</v>
      </c>
      <c r="V36">
        <f t="shared" si="7"/>
        <v>3.785730553527123E-7</v>
      </c>
      <c r="W36" s="117">
        <f t="shared" si="19"/>
        <v>904487515.06589437</v>
      </c>
      <c r="X36" s="117">
        <f t="shared" si="20"/>
        <v>995358924.02363241</v>
      </c>
      <c r="Y36" s="120">
        <f t="shared" si="8"/>
        <v>0.97559173527865894</v>
      </c>
      <c r="Z36" s="120">
        <f t="shared" si="9"/>
        <v>1.0739955803486914</v>
      </c>
      <c r="AA36" s="58">
        <f t="shared" si="10"/>
        <v>0.9783511960930783</v>
      </c>
      <c r="AB36" s="58">
        <f t="shared" si="11"/>
        <v>1.0766434888705958</v>
      </c>
      <c r="AC36" s="118" t="str">
        <f t="shared" si="12"/>
        <v>In CI</v>
      </c>
      <c r="AD36" s="59" t="b">
        <f t="shared" si="13"/>
        <v>0</v>
      </c>
      <c r="AE36" s="59">
        <f t="shared" si="21"/>
        <v>6.3018485792444557E-4</v>
      </c>
      <c r="AF36" s="140">
        <f t="shared" si="22"/>
        <v>3.601143793030686E-6</v>
      </c>
      <c r="AG36" s="139">
        <f t="shared" si="23"/>
        <v>0.80444065664590925</v>
      </c>
      <c r="AH36" s="139">
        <f t="shared" si="24"/>
        <v>77.193895297655629</v>
      </c>
      <c r="AI36" s="139">
        <f t="shared" si="25"/>
        <v>349.99149944750661</v>
      </c>
      <c r="AJ36" s="58">
        <f t="shared" si="26"/>
        <v>0.97855753827940295</v>
      </c>
      <c r="AK36" s="58">
        <f t="shared" si="27"/>
        <v>1.0768498310569206</v>
      </c>
      <c r="AM36" s="51">
        <f>SUMIF(Calcs!$AQ$5:$AQ$988,Cells!$A36,Calcs!K$5:K$988)</f>
        <v>560943770322892</v>
      </c>
      <c r="AN36" s="51">
        <f>SUMIF(Calcs!$AQ$5:$AQ$988,Cells!$A36,Calcs!L$5:L$988)</f>
        <v>34594669218783.352</v>
      </c>
      <c r="AO36" s="51">
        <f>SUMIF(Calcs!$AQ$5:$AQ$988,Cells!$A36,Calcs!M$5:M$988)</f>
        <v>3.4255637602046375E+21</v>
      </c>
      <c r="AP36" s="51">
        <f>SUMIF(Calcs!$AQ$5:$AQ$988,Cells!$A36,Calcs!N$5:N$988)</f>
        <v>2.223133316248788E+20</v>
      </c>
      <c r="AQ36" s="51">
        <f>SUMIF(Calcs!$AQ$5:$AQ$988,Cells!$A36,Calcs!O$5:O$988)</f>
        <v>1.626695065318219E+19</v>
      </c>
      <c r="AR36" s="58"/>
      <c r="AS36" s="58"/>
      <c r="AT36" s="58"/>
      <c r="AU36" s="58"/>
      <c r="AV36" s="58"/>
      <c r="AW36" s="58"/>
    </row>
    <row r="37" spans="1:49" x14ac:dyDescent="0.25">
      <c r="A37" s="60">
        <v>31</v>
      </c>
      <c r="B37" s="59" t="str">
        <f>VLOOKUP($A37,Calcs!$AR$5:$AW$988,2)</f>
        <v>Female</v>
      </c>
      <c r="C37" s="59" t="str">
        <f>VLOOKUP($A37,Calcs!$AR$5:$AW$988,3)</f>
        <v>NonSmoker</v>
      </c>
      <c r="D37" s="59" t="str">
        <f>VLOOKUP($A37,Calcs!$AR$5:$AW$988,4)</f>
        <v>80 - 89</v>
      </c>
      <c r="E37" s="59">
        <f>VLOOKUP($A37,Calcs!$AR$5:$AW$988,5)</f>
        <v>30</v>
      </c>
      <c r="F37" s="59">
        <f>VLOOKUP($A37,Calcs!$AR$5:$AW$988,6)</f>
        <v>36</v>
      </c>
      <c r="G37" s="59">
        <f>SUMIF(Calcs!$AQ$5:$AQ$988,Cells!$A37,Calcs!F$5:F$988)</f>
        <v>19877</v>
      </c>
      <c r="H37" s="59">
        <f>SUMIF(Calcs!$AQ$5:$AQ$988,Cells!$A37,Calcs!G$5:G$988)</f>
        <v>17959.83689795074</v>
      </c>
      <c r="I37" s="59">
        <f t="shared" si="2"/>
        <v>1.1067472445848332</v>
      </c>
      <c r="J37" s="51">
        <f>SUMIF(Calcs!$AQ$5:$AQ$988,Cells!$A37,Calcs!I$5:I$988)</f>
        <v>738932033</v>
      </c>
      <c r="K37" s="51">
        <f>SUMIF(Calcs!$AQ$5:$AQ$988,Cells!$A37,Calcs!J$5:J$988)</f>
        <v>671127160.74436867</v>
      </c>
      <c r="L37" s="59">
        <f t="shared" si="14"/>
        <v>1.0547160596541973</v>
      </c>
      <c r="M37" s="58">
        <f t="shared" ref="M37:M100" si="29">ROUND(J37/K37,3)</f>
        <v>1.101</v>
      </c>
      <c r="N37" s="59" t="str">
        <f t="shared" si="3"/>
        <v>Below</v>
      </c>
      <c r="O37" s="51">
        <f t="shared" si="16"/>
        <v>1</v>
      </c>
      <c r="P37" s="52">
        <f t="shared" si="4"/>
        <v>3.8</v>
      </c>
      <c r="Q37" s="59">
        <f t="shared" si="17"/>
        <v>2.6630153723942524E-2</v>
      </c>
      <c r="R37" s="51">
        <f t="shared" si="28"/>
        <v>319416228388357.13</v>
      </c>
      <c r="S37" s="69">
        <f t="shared" si="18"/>
        <v>1.6780588734448725E+21</v>
      </c>
      <c r="T37" s="117">
        <f t="shared" si="5"/>
        <v>617331142.14639926</v>
      </c>
      <c r="U37">
        <f t="shared" si="6"/>
        <v>46.293128971553273</v>
      </c>
      <c r="V37">
        <f t="shared" si="7"/>
        <v>3.8069728475334158E-7</v>
      </c>
      <c r="W37" s="117">
        <f t="shared" si="19"/>
        <v>706453273.67427075</v>
      </c>
      <c r="X37" s="117">
        <f t="shared" si="20"/>
        <v>776378889.08442771</v>
      </c>
      <c r="Y37" s="120">
        <f t="shared" si="8"/>
        <v>1.048837191682078</v>
      </c>
      <c r="Z37" s="120">
        <f t="shared" si="9"/>
        <v>1.1532254760854632</v>
      </c>
      <c r="AA37" s="58">
        <f t="shared" si="10"/>
        <v>1.0526369889287759</v>
      </c>
      <c r="AB37" s="58">
        <f t="shared" si="11"/>
        <v>1.1568282949885695</v>
      </c>
      <c r="AC37" s="118" t="str">
        <f t="shared" si="12"/>
        <v>Below</v>
      </c>
      <c r="AD37" s="59" t="b">
        <f t="shared" si="13"/>
        <v>0</v>
      </c>
      <c r="AE37" s="59">
        <f t="shared" si="21"/>
        <v>7.0916508736080987E-4</v>
      </c>
      <c r="AF37" s="140">
        <f t="shared" si="22"/>
        <v>5.5512750765407072E-6</v>
      </c>
      <c r="AG37" s="139">
        <f t="shared" si="23"/>
        <v>0.91981095272805025</v>
      </c>
      <c r="AH37" s="139">
        <f t="shared" si="24"/>
        <v>46.293128971553273</v>
      </c>
      <c r="AI37" s="139">
        <f t="shared" si="25"/>
        <v>255.49628781960058</v>
      </c>
      <c r="AJ37" s="58">
        <f t="shared" si="26"/>
        <v>1.0526056550450049</v>
      </c>
      <c r="AK37" s="58">
        <f t="shared" si="27"/>
        <v>1.1567969611047988</v>
      </c>
      <c r="AM37" s="51">
        <f>SUMIF(Calcs!$AQ$5:$AQ$988,Cells!$A37,Calcs!K$5:K$988)</f>
        <v>308347083335189</v>
      </c>
      <c r="AN37" s="51">
        <f>SUMIF(Calcs!$AQ$5:$AQ$988,Cells!$A37,Calcs!L$5:L$988)</f>
        <v>16559885995545.242</v>
      </c>
      <c r="AO37" s="51">
        <f>SUMIF(Calcs!$AQ$5:$AQ$988,Cells!$A37,Calcs!M$5:M$988)</f>
        <v>1.7801965672676094E+21</v>
      </c>
      <c r="AP37" s="51">
        <f>SUMIF(Calcs!$AQ$5:$AQ$988,Cells!$A37,Calcs!N$5:N$988)</f>
        <v>8.0645634127754068E+19</v>
      </c>
      <c r="AQ37" s="51">
        <f>SUMIF(Calcs!$AQ$5:$AQ$988,Cells!$A37,Calcs!O$5:O$988)</f>
        <v>4.247836420922433E+18</v>
      </c>
      <c r="AR37" s="58"/>
      <c r="AS37" s="58"/>
      <c r="AT37" s="58"/>
      <c r="AU37" s="58"/>
      <c r="AV37" s="58"/>
      <c r="AW37" s="58"/>
    </row>
    <row r="38" spans="1:49" x14ac:dyDescent="0.25">
      <c r="A38" s="60">
        <v>32</v>
      </c>
      <c r="B38" s="59" t="str">
        <f>VLOOKUP($A38,Calcs!$AR$5:$AW$988,2)</f>
        <v>Female</v>
      </c>
      <c r="C38" s="59" t="str">
        <f>VLOOKUP($A38,Calcs!$AR$5:$AW$988,3)</f>
        <v>NonSmoker</v>
      </c>
      <c r="D38" s="59" t="str">
        <f>VLOOKUP($A38,Calcs!$AR$5:$AW$988,4)</f>
        <v>90 PLUS</v>
      </c>
      <c r="E38" s="59">
        <f>VLOOKUP($A38,Calcs!$AR$5:$AW$988,5)</f>
        <v>1</v>
      </c>
      <c r="F38" s="59">
        <f>VLOOKUP($A38,Calcs!$AR$5:$AW$988,6)</f>
        <v>18</v>
      </c>
      <c r="G38" s="59">
        <f>SUMIF(Calcs!$AQ$5:$AQ$988,Cells!$A38,Calcs!F$5:F$988)</f>
        <v>16202</v>
      </c>
      <c r="H38" s="59">
        <f>SUMIF(Calcs!$AQ$5:$AQ$988,Cells!$A38,Calcs!G$5:G$988)</f>
        <v>16526.562149533558</v>
      </c>
      <c r="I38" s="59">
        <f t="shared" si="2"/>
        <v>0.98036118179952392</v>
      </c>
      <c r="J38" s="51">
        <f>SUMIF(Calcs!$AQ$5:$AQ$988,Cells!$A38,Calcs!I$5:I$988)</f>
        <v>7870810390</v>
      </c>
      <c r="K38" s="51">
        <f>SUMIF(Calcs!$AQ$5:$AQ$988,Cells!$A38,Calcs!J$5:J$988)</f>
        <v>9244744622.6456394</v>
      </c>
      <c r="L38" s="59">
        <f t="shared" si="14"/>
        <v>1.0386832895220754</v>
      </c>
      <c r="M38" s="58">
        <f t="shared" si="29"/>
        <v>0.85099999999999998</v>
      </c>
      <c r="N38" s="59" t="str">
        <f t="shared" si="3"/>
        <v>Above</v>
      </c>
      <c r="O38" s="51">
        <f t="shared" si="16"/>
        <v>3</v>
      </c>
      <c r="P38" s="52">
        <f t="shared" si="4"/>
        <v>-7.1</v>
      </c>
      <c r="Q38" s="59">
        <f t="shared" si="17"/>
        <v>2.0901060805679432E-2</v>
      </c>
      <c r="R38" s="51">
        <f t="shared" si="28"/>
        <v>3.7335888834757096E+16</v>
      </c>
      <c r="S38" s="69">
        <f t="shared" si="18"/>
        <v>5.2436188938232898E+23</v>
      </c>
      <c r="T38" s="117">
        <f t="shared" si="5"/>
        <v>2553991516.2128077</v>
      </c>
      <c r="U38">
        <f t="shared" si="6"/>
        <v>757.14182302641905</v>
      </c>
      <c r="V38">
        <f t="shared" si="7"/>
        <v>1.424050435043509E-7</v>
      </c>
      <c r="W38" s="117">
        <f t="shared" si="19"/>
        <v>7498790769.9254637</v>
      </c>
      <c r="X38" s="117">
        <f t="shared" si="20"/>
        <v>8256130984.9761295</v>
      </c>
      <c r="Y38" s="120">
        <f t="shared" si="8"/>
        <v>0.8104168059474125</v>
      </c>
      <c r="Z38" s="120">
        <f t="shared" si="9"/>
        <v>0.89234745878303934</v>
      </c>
      <c r="AA38" s="58">
        <f t="shared" si="10"/>
        <v>0.8111409320660582</v>
      </c>
      <c r="AB38" s="58">
        <f t="shared" si="11"/>
        <v>0.89306209332729081</v>
      </c>
      <c r="AC38" s="118" t="str">
        <f t="shared" si="12"/>
        <v>Above</v>
      </c>
      <c r="AD38" s="59" t="b">
        <f t="shared" si="13"/>
        <v>0</v>
      </c>
      <c r="AE38" s="59">
        <f t="shared" si="21"/>
        <v>4.3685434280270899E-4</v>
      </c>
      <c r="AF38" s="140">
        <f t="shared" si="22"/>
        <v>6.636611016026952E-7</v>
      </c>
      <c r="AG38" s="139">
        <f t="shared" si="23"/>
        <v>0.27588201775057375</v>
      </c>
      <c r="AH38" s="139">
        <f t="shared" si="24"/>
        <v>757.14182302641927</v>
      </c>
      <c r="AI38" s="139">
        <f t="shared" si="25"/>
        <v>1316.4982601744664</v>
      </c>
      <c r="AJ38" s="58">
        <f t="shared" si="26"/>
        <v>0.81075879970083242</v>
      </c>
      <c r="AK38" s="58">
        <f t="shared" si="27"/>
        <v>0.89267996096206492</v>
      </c>
      <c r="AM38" s="51">
        <f>SUMIF(Calcs!$AQ$5:$AQ$988,Cells!$A38,Calcs!K$5:K$988)</f>
        <v>4.9544873514467736E+16</v>
      </c>
      <c r="AN38" s="51">
        <f>SUMIF(Calcs!$AQ$5:$AQ$988,Cells!$A38,Calcs!L$5:L$988)</f>
        <v>6664998427308085</v>
      </c>
      <c r="AO38" s="51">
        <f>SUMIF(Calcs!$AQ$5:$AQ$988,Cells!$A38,Calcs!M$5:M$988)</f>
        <v>8.9028944935153434E+23</v>
      </c>
      <c r="AP38" s="51">
        <f>SUMIF(Calcs!$AQ$5:$AQ$988,Cells!$A38,Calcs!N$5:N$988)</f>
        <v>1.1665624391923059E+23</v>
      </c>
      <c r="AQ38" s="51">
        <f>SUMIF(Calcs!$AQ$5:$AQ$988,Cells!$A38,Calcs!O$5:O$988)</f>
        <v>1.6366571059667129E+22</v>
      </c>
      <c r="AR38" s="58"/>
      <c r="AS38" s="58"/>
      <c r="AT38" s="58"/>
      <c r="AU38" s="58"/>
      <c r="AV38" s="58"/>
      <c r="AW38" s="58"/>
    </row>
    <row r="39" spans="1:49" x14ac:dyDescent="0.25">
      <c r="A39" s="60">
        <v>33</v>
      </c>
      <c r="B39" s="59" t="str">
        <f>VLOOKUP($A39,Calcs!$AR$5:$AW$988,2)</f>
        <v>Female</v>
      </c>
      <c r="C39" s="59" t="str">
        <f>VLOOKUP($A39,Calcs!$AR$5:$AW$988,3)</f>
        <v>NonSmoker</v>
      </c>
      <c r="D39" s="59" t="str">
        <f>VLOOKUP($A39,Calcs!$AR$5:$AW$988,4)</f>
        <v>90 PLUS</v>
      </c>
      <c r="E39" s="59">
        <f>VLOOKUP($A39,Calcs!$AR$5:$AW$988,5)</f>
        <v>19</v>
      </c>
      <c r="F39" s="59">
        <f>VLOOKUP($A39,Calcs!$AR$5:$AW$988,6)</f>
        <v>23</v>
      </c>
      <c r="G39" s="59">
        <f>SUMIF(Calcs!$AQ$5:$AQ$988,Cells!$A39,Calcs!F$5:F$988)</f>
        <v>17774</v>
      </c>
      <c r="H39" s="59">
        <f>SUMIF(Calcs!$AQ$5:$AQ$988,Cells!$A39,Calcs!G$5:G$988)</f>
        <v>16035.28482576836</v>
      </c>
      <c r="I39" s="59">
        <f t="shared" si="2"/>
        <v>1.1084305762650104</v>
      </c>
      <c r="J39" s="51">
        <f>SUMIF(Calcs!$AQ$5:$AQ$988,Cells!$A39,Calcs!I$5:I$988)</f>
        <v>1754117912</v>
      </c>
      <c r="K39" s="51">
        <f>SUMIF(Calcs!$AQ$5:$AQ$988,Cells!$A39,Calcs!J$5:J$988)</f>
        <v>1659448203.390521</v>
      </c>
      <c r="L39" s="59">
        <f t="shared" si="14"/>
        <v>1.0139239384159151</v>
      </c>
      <c r="M39" s="58">
        <f t="shared" si="29"/>
        <v>1.0569999999999999</v>
      </c>
      <c r="N39" s="59" t="str">
        <f t="shared" si="3"/>
        <v>Below</v>
      </c>
      <c r="O39" s="51">
        <f t="shared" si="16"/>
        <v>1</v>
      </c>
      <c r="P39" s="52">
        <f t="shared" ref="P39:P70" si="30">ROUND((M39-1)/Q39,1)</f>
        <v>2.1</v>
      </c>
      <c r="Q39" s="59">
        <f t="shared" si="17"/>
        <v>2.6594481278936846E-2</v>
      </c>
      <c r="R39" s="51">
        <f t="shared" si="28"/>
        <v>1947647915072305.8</v>
      </c>
      <c r="S39" s="69">
        <f t="shared" si="18"/>
        <v>8.0039304013109065E+21</v>
      </c>
      <c r="T39" s="117">
        <f t="shared" ref="T39:T70" si="31">J39-2*(R39^2)/S39</f>
        <v>806250499.14388204</v>
      </c>
      <c r="U39">
        <f t="shared" ref="U39:U70" si="32">4*(R39^3)/(S39^2)</f>
        <v>461.30136016970789</v>
      </c>
      <c r="V39">
        <f t="shared" ref="V39:V70" si="33">2*(R39/S39)</f>
        <v>4.8667287630420035E-7</v>
      </c>
      <c r="W39" s="117">
        <f t="shared" si="19"/>
        <v>1669582780.1607404</v>
      </c>
      <c r="X39" s="117">
        <f t="shared" si="20"/>
        <v>1842544796.377053</v>
      </c>
      <c r="Y39" s="120">
        <f t="shared" ref="Y39:Y70" si="34">_xlfn.NORM.INV($AD$3,J39,R39^0.5)/K39</f>
        <v>1.00492468294174</v>
      </c>
      <c r="Z39" s="120">
        <f t="shared" ref="Z39:Z70" si="35">_xlfn.NORM.INV(1-$AD$3,J39,R39^0.5)/K39</f>
        <v>1.1091731339302218</v>
      </c>
      <c r="AA39" s="58">
        <f t="shared" ref="AA39:AA70" si="36">(_xlfn.GAMMA.INV($AD$3,$U39,1/$V39)+$T39)/K39</f>
        <v>1.0061071968076574</v>
      </c>
      <c r="AB39" s="58">
        <f t="shared" ref="AB39:AB70" si="37">(_xlfn.GAMMA.INV(1-$AD$3,$U39,1/$V39)+$T39)/K39</f>
        <v>1.1103358288691603</v>
      </c>
      <c r="AC39" s="118" t="str">
        <f t="shared" ref="AC39:AC70" si="38">IF(L39&lt;1,"Not Cred.",IF(1&lt;AA39,"Below",IF(1&lt;=AB39,"In CI","Above")))</f>
        <v>Below</v>
      </c>
      <c r="AD39" s="59" t="b">
        <f t="shared" ref="AD39:AD70" si="39">+N39&lt;&gt;AC39</f>
        <v>0</v>
      </c>
      <c r="AE39" s="59">
        <f t="shared" si="21"/>
        <v>7.072664344957224E-4</v>
      </c>
      <c r="AF39" s="140">
        <f t="shared" si="22"/>
        <v>1.7515083003811398E-6</v>
      </c>
      <c r="AG39" s="139">
        <f t="shared" si="23"/>
        <v>0.48580566508826761</v>
      </c>
      <c r="AH39" s="139">
        <f t="shared" si="24"/>
        <v>461.30136016970783</v>
      </c>
      <c r="AI39" s="139">
        <f t="shared" si="25"/>
        <v>807.60843022190249</v>
      </c>
      <c r="AJ39" s="58">
        <f t="shared" si="26"/>
        <v>1.0060582883716767</v>
      </c>
      <c r="AK39" s="58">
        <f t="shared" si="27"/>
        <v>1.1102869204331793</v>
      </c>
      <c r="AM39" s="51">
        <f>SUMIF(Calcs!$AQ$5:$AQ$988,Cells!$A39,Calcs!K$5:K$988)</f>
        <v>2183976187259495</v>
      </c>
      <c r="AN39" s="51">
        <f>SUMIF(Calcs!$AQ$5:$AQ$988,Cells!$A39,Calcs!L$5:L$988)</f>
        <v>322949418492189.56</v>
      </c>
      <c r="AO39" s="51">
        <f>SUMIF(Calcs!$AQ$5:$AQ$988,Cells!$A39,Calcs!M$5:M$988)</f>
        <v>1.2323652736638698E+22</v>
      </c>
      <c r="AP39" s="51">
        <f>SUMIF(Calcs!$AQ$5:$AQ$988,Cells!$A39,Calcs!N$5:N$988)</f>
        <v>1.6793048111621548E+21</v>
      </c>
      <c r="AQ39" s="51">
        <f>SUMIF(Calcs!$AQ$5:$AQ$988,Cells!$A39,Calcs!O$5:O$988)</f>
        <v>2.5676085603253672E+20</v>
      </c>
      <c r="AR39" s="58"/>
      <c r="AS39" s="58"/>
      <c r="AT39" s="58"/>
      <c r="AU39" s="58"/>
      <c r="AV39" s="58"/>
      <c r="AW39" s="58"/>
    </row>
    <row r="40" spans="1:49" x14ac:dyDescent="0.25">
      <c r="A40" s="60">
        <v>34</v>
      </c>
      <c r="B40" s="59" t="str">
        <f>VLOOKUP($A40,Calcs!$AR$5:$AW$988,2)</f>
        <v>Female</v>
      </c>
      <c r="C40" s="59" t="str">
        <f>VLOOKUP($A40,Calcs!$AR$5:$AW$988,3)</f>
        <v>NonSmoker</v>
      </c>
      <c r="D40" s="59" t="str">
        <f>VLOOKUP($A40,Calcs!$AR$5:$AW$988,4)</f>
        <v>90 PLUS</v>
      </c>
      <c r="E40" s="59">
        <f>VLOOKUP($A40,Calcs!$AR$5:$AW$988,5)</f>
        <v>24</v>
      </c>
      <c r="F40" s="59">
        <f>VLOOKUP($A40,Calcs!$AR$5:$AW$988,6)</f>
        <v>36</v>
      </c>
      <c r="G40" s="59">
        <f>SUMIF(Calcs!$AQ$5:$AQ$988,Cells!$A40,Calcs!F$5:F$988)</f>
        <v>37684</v>
      </c>
      <c r="H40" s="59">
        <f>SUMIF(Calcs!$AQ$5:$AQ$988,Cells!$A40,Calcs!G$5:G$988)</f>
        <v>34911.40719917533</v>
      </c>
      <c r="I40" s="59">
        <f t="shared" si="2"/>
        <v>1.0794179617282846</v>
      </c>
      <c r="J40" s="51">
        <f>SUMIF(Calcs!$AQ$5:$AQ$988,Cells!$A40,Calcs!I$5:I$988)</f>
        <v>1949307655</v>
      </c>
      <c r="K40" s="51">
        <f>SUMIF(Calcs!$AQ$5:$AQ$988,Cells!$A40,Calcs!J$5:J$988)</f>
        <v>1799371006.5128582</v>
      </c>
      <c r="L40" s="59">
        <f t="shared" si="14"/>
        <v>1.3329532826659474</v>
      </c>
      <c r="M40" s="58">
        <f t="shared" si="29"/>
        <v>1.083</v>
      </c>
      <c r="N40" s="59" t="str">
        <f t="shared" si="3"/>
        <v>Below</v>
      </c>
      <c r="O40" s="51">
        <f t="shared" si="16"/>
        <v>1</v>
      </c>
      <c r="P40" s="52">
        <f t="shared" si="30"/>
        <v>4</v>
      </c>
      <c r="Q40" s="59">
        <f t="shared" si="17"/>
        <v>2.0726951988304539E-2</v>
      </c>
      <c r="R40" s="51">
        <f t="shared" si="28"/>
        <v>1390952564463390.3</v>
      </c>
      <c r="S40" s="69">
        <f t="shared" si="18"/>
        <v>5.0732774391311562E+21</v>
      </c>
      <c r="T40" s="117">
        <f t="shared" si="31"/>
        <v>1186586096.8749924</v>
      </c>
      <c r="U40">
        <f t="shared" si="32"/>
        <v>418.23437411977301</v>
      </c>
      <c r="V40">
        <f t="shared" si="33"/>
        <v>5.4834476574638232E-7</v>
      </c>
      <c r="W40" s="117">
        <f t="shared" si="19"/>
        <v>1877952188.8429191</v>
      </c>
      <c r="X40" s="117">
        <f t="shared" si="20"/>
        <v>2024117115.9195521</v>
      </c>
      <c r="Y40" s="120">
        <f t="shared" si="34"/>
        <v>1.042703176587223</v>
      </c>
      <c r="Z40" s="120">
        <f t="shared" si="35"/>
        <v>1.1239513353999584</v>
      </c>
      <c r="AA40" s="58">
        <f t="shared" si="36"/>
        <v>1.0436714730011958</v>
      </c>
      <c r="AB40" s="58">
        <f t="shared" si="37"/>
        <v>1.124902595736633</v>
      </c>
      <c r="AC40" s="118" t="str">
        <f t="shared" si="38"/>
        <v>Below</v>
      </c>
      <c r="AD40" s="59" t="b">
        <f t="shared" si="39"/>
        <v>0</v>
      </c>
      <c r="AE40" s="59">
        <f t="shared" si="21"/>
        <v>4.2960653872548156E-4</v>
      </c>
      <c r="AF40" s="140">
        <f t="shared" si="22"/>
        <v>8.7081611608885524E-7</v>
      </c>
      <c r="AG40" s="139">
        <f t="shared" si="23"/>
        <v>0.65911767925329345</v>
      </c>
      <c r="AH40" s="139">
        <f t="shared" si="24"/>
        <v>418.23437411977301</v>
      </c>
      <c r="AI40" s="139">
        <f t="shared" si="25"/>
        <v>986.67567305712544</v>
      </c>
      <c r="AJ40" s="58">
        <f t="shared" si="26"/>
        <v>1.0433442170076053</v>
      </c>
      <c r="AK40" s="58">
        <f t="shared" si="27"/>
        <v>1.1245753397430422</v>
      </c>
      <c r="AM40" s="51">
        <f>SUMIF(Calcs!$AQ$5:$AQ$988,Cells!$A40,Calcs!K$5:K$988)</f>
        <v>1532174894388413.3</v>
      </c>
      <c r="AN40" s="51">
        <f>SUMIF(Calcs!$AQ$5:$AQ$988,Cells!$A40,Calcs!L$5:L$988)</f>
        <v>228830559549336.06</v>
      </c>
      <c r="AO40" s="51">
        <f>SUMIF(Calcs!$AQ$5:$AQ$988,Cells!$A40,Calcs!M$5:M$988)</f>
        <v>7.9780508192236592E+21</v>
      </c>
      <c r="AP40" s="51">
        <f>SUMIF(Calcs!$AQ$5:$AQ$988,Cells!$A40,Calcs!N$5:N$988)</f>
        <v>1.1406555230549732E+21</v>
      </c>
      <c r="AQ40" s="51">
        <f>SUMIF(Calcs!$AQ$5:$AQ$988,Cells!$A40,Calcs!O$5:O$988)</f>
        <v>1.7580763310969776E+20</v>
      </c>
      <c r="AR40" s="58"/>
      <c r="AS40" s="58"/>
      <c r="AT40" s="58"/>
      <c r="AU40" s="58"/>
      <c r="AV40" s="58"/>
      <c r="AW40" s="58"/>
    </row>
    <row r="41" spans="1:49" s="62" customFormat="1" x14ac:dyDescent="0.25">
      <c r="A41" s="61">
        <v>35</v>
      </c>
      <c r="B41" s="59" t="str">
        <f>VLOOKUP($A41,Calcs!$AR$5:$AW$988,2)</f>
        <v>Male</v>
      </c>
      <c r="C41" s="59" t="str">
        <f>VLOOKUP($A41,Calcs!$AR$5:$AW$988,3)</f>
        <v>NonSmoker</v>
      </c>
      <c r="D41" s="59" t="str">
        <f>VLOOKUP($A41,Calcs!$AR$5:$AW$988,4)</f>
        <v>18 - 29</v>
      </c>
      <c r="E41" s="59">
        <f>VLOOKUP($A41,Calcs!$AR$5:$AW$988,5)</f>
        <v>1</v>
      </c>
      <c r="F41" s="59">
        <f>VLOOKUP($A41,Calcs!$AR$5:$AW$988,6)</f>
        <v>12</v>
      </c>
      <c r="G41" s="59">
        <f>SUMIF(Calcs!$AQ$5:$AQ$988,Cells!$A41,Calcs!F$5:F$988)</f>
        <v>2971</v>
      </c>
      <c r="H41" s="59">
        <f>SUMIF(Calcs!$AQ$5:$AQ$988,Cells!$A41,Calcs!G$5:G$988)</f>
        <v>2041.0618883932118</v>
      </c>
      <c r="I41" s="62">
        <f t="shared" si="2"/>
        <v>1.4556148526877177</v>
      </c>
      <c r="J41" s="51">
        <f>SUMIF(Calcs!$AQ$5:$AQ$988,Cells!$A41,Calcs!I$5:I$988)</f>
        <v>450504232</v>
      </c>
      <c r="K41" s="51">
        <f>SUMIF(Calcs!$AQ$5:$AQ$988,Cells!$A41,Calcs!J$5:J$988)</f>
        <v>460645382.16266906</v>
      </c>
      <c r="L41" s="59">
        <f t="shared" si="14"/>
        <v>0.50771608324467643</v>
      </c>
      <c r="M41" s="58">
        <f t="shared" si="29"/>
        <v>0.97799999999999998</v>
      </c>
      <c r="N41" s="59" t="str">
        <f t="shared" si="3"/>
        <v>Not Cred.</v>
      </c>
      <c r="O41" s="51">
        <f t="shared" si="16"/>
        <v>4</v>
      </c>
      <c r="P41" s="66">
        <f t="shared" si="30"/>
        <v>-0.4</v>
      </c>
      <c r="Q41" s="59">
        <f t="shared" si="17"/>
        <v>4.9140531227946253E-2</v>
      </c>
      <c r="R41" s="51">
        <f t="shared" si="28"/>
        <v>512404739141663.88</v>
      </c>
      <c r="S41" s="69">
        <f t="shared" si="18"/>
        <v>6.2073368122866123E+21</v>
      </c>
      <c r="T41" s="117">
        <f t="shared" si="31"/>
        <v>365908011.54837698</v>
      </c>
      <c r="U41">
        <f t="shared" si="32"/>
        <v>13.966538495892109</v>
      </c>
      <c r="V41">
        <f t="shared" si="33"/>
        <v>1.6509648328649594E-7</v>
      </c>
      <c r="W41" s="117">
        <f t="shared" si="19"/>
        <v>412119039.68805528</v>
      </c>
      <c r="X41" s="117">
        <f t="shared" si="20"/>
        <v>500302760.55733818</v>
      </c>
      <c r="Y41" s="120">
        <f t="shared" si="34"/>
        <v>0.88167123727421148</v>
      </c>
      <c r="Z41" s="120">
        <f t="shared" si="35"/>
        <v>1.0742985800500926</v>
      </c>
      <c r="AA41" s="58">
        <f t="shared" si="36"/>
        <v>0.89465574962069727</v>
      </c>
      <c r="AB41" s="58">
        <f t="shared" si="37"/>
        <v>1.0860909062161503</v>
      </c>
      <c r="AC41" s="118" t="str">
        <f t="shared" si="38"/>
        <v>Not Cred.</v>
      </c>
      <c r="AD41" s="59" t="b">
        <f t="shared" si="39"/>
        <v>0</v>
      </c>
      <c r="AE41" s="59">
        <f t="shared" si="21"/>
        <v>2.4147918093647609E-3</v>
      </c>
      <c r="AF41" s="140">
        <f t="shared" si="22"/>
        <v>6.3504594240384636E-5</v>
      </c>
      <c r="AG41" s="139">
        <f t="shared" si="23"/>
        <v>0.79435283077308838</v>
      </c>
      <c r="AH41" s="139">
        <f t="shared" si="24"/>
        <v>13.966538495892111</v>
      </c>
      <c r="AI41" s="139">
        <f t="shared" si="25"/>
        <v>76.05093263722064</v>
      </c>
      <c r="AJ41" s="58">
        <f t="shared" si="26"/>
        <v>0.8946708409585451</v>
      </c>
      <c r="AK41" s="58">
        <f t="shared" si="27"/>
        <v>1.0861059975539984</v>
      </c>
      <c r="AM41" s="51">
        <f>SUMIF(Calcs!$AQ$5:$AQ$988,Cells!$A41,Calcs!K$5:K$988)</f>
        <v>524110535378174.94</v>
      </c>
      <c r="AN41" s="51">
        <f>SUMIF(Calcs!$AQ$5:$AQ$988,Cells!$A41,Calcs!L$5:L$988)</f>
        <v>183342803634.15536</v>
      </c>
      <c r="AO41" s="51">
        <f>SUMIF(Calcs!$AQ$5:$AQ$988,Cells!$A41,Calcs!M$5:M$988)</f>
        <v>6.3539975148979303E+21</v>
      </c>
      <c r="AP41" s="51">
        <f>SUMIF(Calcs!$AQ$5:$AQ$988,Cells!$A41,Calcs!N$5:N$988)</f>
        <v>2.3958292512904996E+18</v>
      </c>
      <c r="AQ41" s="51">
        <f>SUMIF(Calcs!$AQ$5:$AQ$988,Cells!$A41,Calcs!O$5:O$988)</f>
        <v>1047501912658753.6</v>
      </c>
      <c r="AR41" s="58"/>
      <c r="AS41" s="58"/>
      <c r="AT41" s="58"/>
      <c r="AU41" s="58"/>
      <c r="AV41" s="58"/>
      <c r="AW41" s="58"/>
    </row>
    <row r="42" spans="1:49" s="62" customFormat="1" x14ac:dyDescent="0.25">
      <c r="A42" s="61">
        <v>36</v>
      </c>
      <c r="B42" s="59" t="str">
        <f>VLOOKUP($A42,Calcs!$AR$5:$AW$988,2)</f>
        <v>Male</v>
      </c>
      <c r="C42" s="59" t="str">
        <f>VLOOKUP($A42,Calcs!$AR$5:$AW$988,3)</f>
        <v>NonSmoker</v>
      </c>
      <c r="D42" s="59" t="str">
        <f>VLOOKUP($A42,Calcs!$AR$5:$AW$988,4)</f>
        <v>30 - 39</v>
      </c>
      <c r="E42" s="59">
        <f>VLOOKUP($A42,Calcs!$AR$5:$AW$988,5)</f>
        <v>1</v>
      </c>
      <c r="F42" s="59">
        <f>VLOOKUP($A42,Calcs!$AR$5:$AW$988,6)</f>
        <v>22</v>
      </c>
      <c r="G42" s="59">
        <f>SUMIF(Calcs!$AQ$5:$AQ$988,Cells!$A42,Calcs!F$5:F$988)</f>
        <v>9810</v>
      </c>
      <c r="H42" s="59">
        <f>SUMIF(Calcs!$AQ$5:$AQ$988,Cells!$A42,Calcs!G$5:G$988)</f>
        <v>7129.3676860363457</v>
      </c>
      <c r="I42" s="62">
        <f t="shared" si="2"/>
        <v>1.3759986063299792</v>
      </c>
      <c r="J42" s="51">
        <f>SUMIF(Calcs!$AQ$5:$AQ$988,Cells!$A42,Calcs!I$5:I$988)</f>
        <v>3172926122</v>
      </c>
      <c r="K42" s="51">
        <f>SUMIF(Calcs!$AQ$5:$AQ$988,Cells!$A42,Calcs!J$5:J$988)</f>
        <v>3096924317.0671792</v>
      </c>
      <c r="L42" s="59">
        <f t="shared" si="14"/>
        <v>1.21608244895933</v>
      </c>
      <c r="M42" s="58">
        <f t="shared" si="29"/>
        <v>1.0249999999999999</v>
      </c>
      <c r="N42" s="59" t="str">
        <f t="shared" si="3"/>
        <v>In CI</v>
      </c>
      <c r="O42" s="51">
        <f t="shared" si="16"/>
        <v>2</v>
      </c>
      <c r="P42" s="52">
        <f t="shared" si="30"/>
        <v>1.2</v>
      </c>
      <c r="Q42" s="59">
        <f t="shared" si="17"/>
        <v>2.150219312001847E-2</v>
      </c>
      <c r="R42" s="51">
        <f t="shared" si="28"/>
        <v>4434316631002496</v>
      </c>
      <c r="S42" s="69">
        <f t="shared" si="18"/>
        <v>3.7162794780570891E+22</v>
      </c>
      <c r="T42" s="117">
        <f t="shared" si="31"/>
        <v>2114708401.8265195</v>
      </c>
      <c r="U42">
        <f t="shared" si="32"/>
        <v>252.53603575800418</v>
      </c>
      <c r="V42">
        <f t="shared" si="33"/>
        <v>2.3864279622590734E-7</v>
      </c>
      <c r="W42" s="117">
        <f t="shared" si="19"/>
        <v>3046423908.8829103</v>
      </c>
      <c r="X42" s="117">
        <f t="shared" si="20"/>
        <v>3307363901.6610432</v>
      </c>
      <c r="Y42" s="120">
        <f t="shared" si="34"/>
        <v>0.98239753571925903</v>
      </c>
      <c r="Z42" s="120">
        <f t="shared" si="35"/>
        <v>1.0666845839269812</v>
      </c>
      <c r="AA42" s="58">
        <f t="shared" si="36"/>
        <v>0.98369336702677534</v>
      </c>
      <c r="AB42" s="58">
        <f t="shared" si="37"/>
        <v>1.067951155097375</v>
      </c>
      <c r="AC42" s="118" t="str">
        <f t="shared" si="38"/>
        <v>In CI</v>
      </c>
      <c r="AD42" s="59" t="b">
        <f t="shared" si="39"/>
        <v>0</v>
      </c>
      <c r="AE42" s="59">
        <f t="shared" si="21"/>
        <v>4.6234430897056956E-4</v>
      </c>
      <c r="AF42" s="140">
        <f t="shared" si="22"/>
        <v>1.2511707724432407E-6</v>
      </c>
      <c r="AG42" s="139">
        <f t="shared" si="23"/>
        <v>0.68330042589622453</v>
      </c>
      <c r="AH42" s="139">
        <f t="shared" si="24"/>
        <v>252.53603575800415</v>
      </c>
      <c r="AI42" s="139">
        <f t="shared" si="25"/>
        <v>739.05867872492001</v>
      </c>
      <c r="AJ42" s="58">
        <f t="shared" si="26"/>
        <v>0.9841523072036551</v>
      </c>
      <c r="AK42" s="58">
        <f t="shared" si="27"/>
        <v>1.0684100952742548</v>
      </c>
      <c r="AM42" s="51">
        <f>SUMIF(Calcs!$AQ$5:$AQ$988,Cells!$A42,Calcs!K$5:K$988)</f>
        <v>4327541407497846.5</v>
      </c>
      <c r="AN42" s="51">
        <f>SUMIF(Calcs!$AQ$5:$AQ$988,Cells!$A42,Calcs!L$5:L$988)</f>
        <v>1345210405993.1279</v>
      </c>
      <c r="AO42" s="51">
        <f>SUMIF(Calcs!$AQ$5:$AQ$988,Cells!$A42,Calcs!M$5:M$988)</f>
        <v>3.6288342119129991E+22</v>
      </c>
      <c r="AP42" s="51">
        <f>SUMIF(Calcs!$AQ$5:$AQ$988,Cells!$A42,Calcs!N$5:N$988)</f>
        <v>1.0394868177557639E+19</v>
      </c>
      <c r="AQ42" s="51">
        <f>SUMIF(Calcs!$AQ$5:$AQ$988,Cells!$A42,Calcs!O$5:O$988)</f>
        <v>3451418192420752.5</v>
      </c>
      <c r="AR42" s="58"/>
      <c r="AS42" s="58"/>
      <c r="AT42" s="58"/>
      <c r="AU42" s="58"/>
      <c r="AV42" s="58"/>
      <c r="AW42" s="58"/>
    </row>
    <row r="43" spans="1:49" s="62" customFormat="1" x14ac:dyDescent="0.25">
      <c r="A43" s="61">
        <v>37</v>
      </c>
      <c r="B43" s="59" t="str">
        <f>VLOOKUP($A43,Calcs!$AR$5:$AW$988,2)</f>
        <v>Male</v>
      </c>
      <c r="C43" s="59" t="str">
        <f>VLOOKUP($A43,Calcs!$AR$5:$AW$988,3)</f>
        <v>NonSmoker</v>
      </c>
      <c r="D43" s="59" t="str">
        <f>VLOOKUP($A43,Calcs!$AR$5:$AW$988,4)</f>
        <v>40 - 49</v>
      </c>
      <c r="E43" s="59">
        <f>VLOOKUP($A43,Calcs!$AR$5:$AW$988,5)</f>
        <v>1</v>
      </c>
      <c r="F43" s="59">
        <f>VLOOKUP($A43,Calcs!$AR$5:$AW$988,6)</f>
        <v>6</v>
      </c>
      <c r="G43" s="59">
        <f>SUMIF(Calcs!$AQ$5:$AQ$988,Cells!$A43,Calcs!F$5:F$988)</f>
        <v>8410</v>
      </c>
      <c r="H43" s="59">
        <f>SUMIF(Calcs!$AQ$5:$AQ$988,Cells!$A43,Calcs!G$5:G$988)</f>
        <v>7187.7510178341772</v>
      </c>
      <c r="I43" s="62">
        <f t="shared" si="2"/>
        <v>1.1700460935740804</v>
      </c>
      <c r="J43" s="51">
        <f>SUMIF(Calcs!$AQ$5:$AQ$988,Cells!$A43,Calcs!I$5:I$988)</f>
        <v>4421370650</v>
      </c>
      <c r="K43" s="51">
        <f>SUMIF(Calcs!$AQ$5:$AQ$988,Cells!$A43,Calcs!J$5:J$988)</f>
        <v>4876632977.2233915</v>
      </c>
      <c r="L43" s="59">
        <f t="shared" si="14"/>
        <v>1.1114068558067736</v>
      </c>
      <c r="M43" s="58">
        <f t="shared" si="29"/>
        <v>0.90700000000000003</v>
      </c>
      <c r="N43" s="59" t="str">
        <f t="shared" si="3"/>
        <v>Above</v>
      </c>
      <c r="O43" s="51">
        <f t="shared" si="16"/>
        <v>3</v>
      </c>
      <c r="P43" s="52">
        <f t="shared" si="30"/>
        <v>-4.5</v>
      </c>
      <c r="Q43" s="59">
        <f t="shared" si="17"/>
        <v>2.0818820894115315E-2</v>
      </c>
      <c r="R43" s="51">
        <f t="shared" si="28"/>
        <v>1.0307477612373712E+16</v>
      </c>
      <c r="S43" s="69">
        <f t="shared" si="18"/>
        <v>1.2137705607221611E+23</v>
      </c>
      <c r="T43" s="117">
        <f t="shared" si="31"/>
        <v>2670725212.259726</v>
      </c>
      <c r="U43">
        <f t="shared" si="32"/>
        <v>297.33360225800686</v>
      </c>
      <c r="V43">
        <f t="shared" si="33"/>
        <v>1.6984227408252574E-7</v>
      </c>
      <c r="W43" s="117">
        <f t="shared" si="19"/>
        <v>4228017828.6257181</v>
      </c>
      <c r="X43" s="117">
        <f t="shared" si="20"/>
        <v>4625874094.9179325</v>
      </c>
      <c r="Y43" s="120">
        <f t="shared" si="34"/>
        <v>0.86583998818855001</v>
      </c>
      <c r="Z43" s="120">
        <f t="shared" si="35"/>
        <v>0.94744826649466196</v>
      </c>
      <c r="AA43" s="58">
        <f t="shared" si="36"/>
        <v>0.86699529129481967</v>
      </c>
      <c r="AB43" s="58">
        <f t="shared" si="37"/>
        <v>0.94857950485988107</v>
      </c>
      <c r="AC43" s="118" t="str">
        <f t="shared" si="38"/>
        <v>Above</v>
      </c>
      <c r="AD43" s="59" t="b">
        <f t="shared" si="39"/>
        <v>0</v>
      </c>
      <c r="AE43" s="59">
        <f t="shared" si="21"/>
        <v>4.3342330342125243E-4</v>
      </c>
      <c r="AF43" s="140">
        <f t="shared" si="22"/>
        <v>1.046589531126489E-6</v>
      </c>
      <c r="AG43" s="139">
        <f t="shared" si="23"/>
        <v>0.54801349313824332</v>
      </c>
      <c r="AH43" s="139">
        <f t="shared" si="24"/>
        <v>297.33360225800686</v>
      </c>
      <c r="AI43" s="139">
        <f t="shared" si="25"/>
        <v>828.25843471745873</v>
      </c>
      <c r="AJ43" s="58">
        <f t="shared" si="26"/>
        <v>0.86735116395321366</v>
      </c>
      <c r="AK43" s="58">
        <f t="shared" si="27"/>
        <v>0.94893537751827506</v>
      </c>
      <c r="AM43" s="51">
        <f>SUMIF(Calcs!$AQ$5:$AQ$988,Cells!$A43,Calcs!K$5:K$988)</f>
        <v>1.137033723235424E+16</v>
      </c>
      <c r="AN43" s="51">
        <f>SUMIF(Calcs!$AQ$5:$AQ$988,Cells!$A43,Calcs!L$5:L$988)</f>
        <v>6586353805309.3574</v>
      </c>
      <c r="AO43" s="51">
        <f>SUMIF(Calcs!$AQ$5:$AQ$988,Cells!$A43,Calcs!M$5:M$988)</f>
        <v>1.340314461857616E+23</v>
      </c>
      <c r="AP43" s="51">
        <f>SUMIF(Calcs!$AQ$5:$AQ$988,Cells!$A43,Calcs!N$5:N$988)</f>
        <v>7.6799347415083188E+19</v>
      </c>
      <c r="AQ43" s="51">
        <f>SUMIF(Calcs!$AQ$5:$AQ$988,Cells!$A43,Calcs!O$5:O$988)</f>
        <v>4.764557153478448E+16</v>
      </c>
      <c r="AR43" s="58"/>
      <c r="AS43" s="58"/>
      <c r="AT43" s="58"/>
      <c r="AU43" s="58"/>
      <c r="AV43" s="58"/>
      <c r="AW43" s="58"/>
    </row>
    <row r="44" spans="1:49" x14ac:dyDescent="0.25">
      <c r="A44" s="60">
        <v>38</v>
      </c>
      <c r="B44" s="59" t="str">
        <f>VLOOKUP($A44,Calcs!$AR$5:$AW$988,2)</f>
        <v>Male</v>
      </c>
      <c r="C44" s="59" t="str">
        <f>VLOOKUP($A44,Calcs!$AR$5:$AW$988,3)</f>
        <v>NonSmoker</v>
      </c>
      <c r="D44" s="59" t="str">
        <f>VLOOKUP($A44,Calcs!$AR$5:$AW$988,4)</f>
        <v>40 - 49</v>
      </c>
      <c r="E44" s="59">
        <f>VLOOKUP($A44,Calcs!$AR$5:$AW$988,5)</f>
        <v>7</v>
      </c>
      <c r="F44" s="59">
        <f>VLOOKUP($A44,Calcs!$AR$5:$AW$988,6)</f>
        <v>9</v>
      </c>
      <c r="G44" s="59">
        <f>SUMIF(Calcs!$AQ$5:$AQ$988,Cells!$A44,Calcs!F$5:F$988)</f>
        <v>5200</v>
      </c>
      <c r="H44" s="59">
        <f>SUMIF(Calcs!$AQ$5:$AQ$988,Cells!$A44,Calcs!G$5:G$988)</f>
        <v>5323.5051136106395</v>
      </c>
      <c r="I44" s="59">
        <f t="shared" si="2"/>
        <v>0.97680003851318309</v>
      </c>
      <c r="J44" s="51">
        <f>SUMIF(Calcs!$AQ$5:$AQ$988,Cells!$A44,Calcs!I$5:I$988)</f>
        <v>2827203881</v>
      </c>
      <c r="K44" s="51">
        <f>SUMIF(Calcs!$AQ$5:$AQ$988,Cells!$A44,Calcs!J$5:J$988)</f>
        <v>3352132485.1403098</v>
      </c>
      <c r="L44" s="59">
        <f t="shared" si="14"/>
        <v>1.0274377602751006</v>
      </c>
      <c r="M44" s="58">
        <f t="shared" si="29"/>
        <v>0.84299999999999997</v>
      </c>
      <c r="N44" s="59" t="str">
        <f t="shared" si="3"/>
        <v>Above</v>
      </c>
      <c r="O44" s="51">
        <f t="shared" si="16"/>
        <v>3</v>
      </c>
      <c r="P44" s="52">
        <f t="shared" si="30"/>
        <v>-7.5</v>
      </c>
      <c r="Q44" s="59">
        <f t="shared" si="17"/>
        <v>2.093119217617229E-2</v>
      </c>
      <c r="R44" s="51">
        <f t="shared" si="28"/>
        <v>4923005032914200</v>
      </c>
      <c r="S44" s="69">
        <f t="shared" si="18"/>
        <v>4.0191721688840987E+22</v>
      </c>
      <c r="T44" s="117">
        <f t="shared" si="31"/>
        <v>1621185450.5515461</v>
      </c>
      <c r="U44">
        <f t="shared" si="32"/>
        <v>295.44565663796698</v>
      </c>
      <c r="V44">
        <f t="shared" si="33"/>
        <v>2.4497607099429359E-7</v>
      </c>
      <c r="W44" s="117">
        <f t="shared" si="19"/>
        <v>2693590891.3815155</v>
      </c>
      <c r="X44" s="117">
        <f t="shared" si="20"/>
        <v>2968547602.5148458</v>
      </c>
      <c r="Y44" s="120">
        <f t="shared" si="34"/>
        <v>0.80238019427735707</v>
      </c>
      <c r="Z44" s="120">
        <f t="shared" si="35"/>
        <v>0.88442895991492543</v>
      </c>
      <c r="AA44" s="58">
        <f t="shared" si="36"/>
        <v>0.80354547540168897</v>
      </c>
      <c r="AB44" s="58">
        <f t="shared" si="37"/>
        <v>0.8855698919043743</v>
      </c>
      <c r="AC44" s="118" t="str">
        <f t="shared" si="38"/>
        <v>Above</v>
      </c>
      <c r="AD44" s="59" t="b">
        <f t="shared" si="39"/>
        <v>0</v>
      </c>
      <c r="AE44" s="59">
        <f t="shared" si="21"/>
        <v>4.381148059158561E-4</v>
      </c>
      <c r="AF44" s="140">
        <f t="shared" si="22"/>
        <v>1.0670212930777652E-6</v>
      </c>
      <c r="AG44" s="139">
        <f t="shared" si="23"/>
        <v>0.48322351867218227</v>
      </c>
      <c r="AH44" s="139">
        <f t="shared" si="24"/>
        <v>295.44565663796703</v>
      </c>
      <c r="AI44" s="139">
        <f t="shared" si="25"/>
        <v>821.19224566201046</v>
      </c>
      <c r="AJ44" s="58">
        <f t="shared" si="26"/>
        <v>0.8031408983055478</v>
      </c>
      <c r="AK44" s="58">
        <f t="shared" si="27"/>
        <v>0.88516531480823324</v>
      </c>
      <c r="AM44" s="51">
        <f>SUMIF(Calcs!$AQ$5:$AQ$988,Cells!$A44,Calcs!K$5:K$988)</f>
        <v>5843727846160840</v>
      </c>
      <c r="AN44" s="51">
        <f>SUMIF(Calcs!$AQ$5:$AQ$988,Cells!$A44,Calcs!L$5:L$988)</f>
        <v>4583896409322.2197</v>
      </c>
      <c r="AO44" s="51">
        <f>SUMIF(Calcs!$AQ$5:$AQ$988,Cells!$A44,Calcs!M$5:M$988)</f>
        <v>4.7774795946371303E+22</v>
      </c>
      <c r="AP44" s="51">
        <f>SUMIF(Calcs!$AQ$5:$AQ$988,Cells!$A44,Calcs!N$5:N$988)</f>
        <v>3.8683091774988296E+19</v>
      </c>
      <c r="AQ44" s="51">
        <f>SUMIF(Calcs!$AQ$5:$AQ$988,Cells!$A44,Calcs!O$5:O$988)</f>
        <v>3.255633535097366E+16</v>
      </c>
      <c r="AR44" s="58"/>
      <c r="AS44" s="58"/>
      <c r="AT44" s="58"/>
      <c r="AU44" s="58"/>
      <c r="AV44" s="58"/>
      <c r="AW44" s="58"/>
    </row>
    <row r="45" spans="1:49" x14ac:dyDescent="0.25">
      <c r="A45" s="60">
        <v>39</v>
      </c>
      <c r="B45" s="59" t="str">
        <f>VLOOKUP($A45,Calcs!$AR$5:$AW$988,2)</f>
        <v>Male</v>
      </c>
      <c r="C45" s="59" t="str">
        <f>VLOOKUP($A45,Calcs!$AR$5:$AW$988,3)</f>
        <v>NonSmoker</v>
      </c>
      <c r="D45" s="59" t="str">
        <f>VLOOKUP($A45,Calcs!$AR$5:$AW$988,4)</f>
        <v>40 - 49</v>
      </c>
      <c r="E45" s="59">
        <f>VLOOKUP($A45,Calcs!$AR$5:$AW$988,5)</f>
        <v>10</v>
      </c>
      <c r="F45" s="59">
        <f>VLOOKUP($A45,Calcs!$AR$5:$AW$988,6)</f>
        <v>12</v>
      </c>
      <c r="G45" s="59">
        <f>SUMIF(Calcs!$AQ$5:$AQ$988,Cells!$A45,Calcs!F$5:F$988)</f>
        <v>4997</v>
      </c>
      <c r="H45" s="59">
        <f>SUMIF(Calcs!$AQ$5:$AQ$988,Cells!$A45,Calcs!G$5:G$988)</f>
        <v>5289.3326535752403</v>
      </c>
      <c r="I45" s="59">
        <f t="shared" si="2"/>
        <v>0.94473165657719738</v>
      </c>
      <c r="J45" s="51">
        <f>SUMIF(Calcs!$AQ$5:$AQ$988,Cells!$A45,Calcs!I$5:I$988)</f>
        <v>2285545928</v>
      </c>
      <c r="K45" s="51">
        <f>SUMIF(Calcs!$AQ$5:$AQ$988,Cells!$A45,Calcs!J$5:J$988)</f>
        <v>2742175256.5829458</v>
      </c>
      <c r="L45" s="59">
        <f t="shared" si="14"/>
        <v>1.0605600777588313</v>
      </c>
      <c r="M45" s="58">
        <f t="shared" si="29"/>
        <v>0.83299999999999996</v>
      </c>
      <c r="N45" s="59" t="str">
        <f t="shared" si="3"/>
        <v>Above</v>
      </c>
      <c r="O45" s="51">
        <f t="shared" si="16"/>
        <v>3</v>
      </c>
      <c r="P45" s="52">
        <f t="shared" si="30"/>
        <v>-8.3000000000000007</v>
      </c>
      <c r="Q45" s="59">
        <f t="shared" si="17"/>
        <v>2.0036951160577368E-2</v>
      </c>
      <c r="R45" s="51">
        <f t="shared" si="28"/>
        <v>3018934529431021</v>
      </c>
      <c r="S45" s="69">
        <f t="shared" si="18"/>
        <v>1.8871963891450469E+22</v>
      </c>
      <c r="T45" s="117">
        <f t="shared" si="31"/>
        <v>1319672344.7933488</v>
      </c>
      <c r="U45">
        <f t="shared" si="32"/>
        <v>309.02020883251208</v>
      </c>
      <c r="V45">
        <f t="shared" si="33"/>
        <v>3.1993856567293276E-7</v>
      </c>
      <c r="W45" s="117">
        <f t="shared" si="19"/>
        <v>2180846323.9945145</v>
      </c>
      <c r="X45" s="117">
        <f t="shared" si="20"/>
        <v>2396164995.388814</v>
      </c>
      <c r="Y45" s="120">
        <f t="shared" si="34"/>
        <v>0.79420745684396488</v>
      </c>
      <c r="Z45" s="120">
        <f t="shared" si="35"/>
        <v>0.87275086211340436</v>
      </c>
      <c r="AA45" s="58">
        <f t="shared" si="36"/>
        <v>0.79529793683285244</v>
      </c>
      <c r="AB45" s="58">
        <f t="shared" si="37"/>
        <v>0.87381905647223335</v>
      </c>
      <c r="AC45" s="118" t="str">
        <f t="shared" si="38"/>
        <v>Above</v>
      </c>
      <c r="AD45" s="59" t="b">
        <f t="shared" si="39"/>
        <v>0</v>
      </c>
      <c r="AE45" s="59">
        <f t="shared" si="21"/>
        <v>4.0147941181136268E-4</v>
      </c>
      <c r="AF45" s="140">
        <f t="shared" si="22"/>
        <v>9.1523258446304366E-7</v>
      </c>
      <c r="AG45" s="139">
        <f t="shared" si="23"/>
        <v>0.48077102379290054</v>
      </c>
      <c r="AH45" s="139">
        <f t="shared" si="24"/>
        <v>309.02020883251203</v>
      </c>
      <c r="AI45" s="139">
        <f t="shared" si="25"/>
        <v>877.32761841495403</v>
      </c>
      <c r="AJ45" s="58">
        <f t="shared" si="26"/>
        <v>0.79481877735416762</v>
      </c>
      <c r="AK45" s="58">
        <f t="shared" si="27"/>
        <v>0.87333989699354864</v>
      </c>
      <c r="AM45" s="51">
        <f>SUMIF(Calcs!$AQ$5:$AQ$988,Cells!$A45,Calcs!K$5:K$988)</f>
        <v>3626920989140792</v>
      </c>
      <c r="AN45" s="51">
        <f>SUMIF(Calcs!$AQ$5:$AQ$988,Cells!$A45,Calcs!L$5:L$988)</f>
        <v>3301182931648.0117</v>
      </c>
      <c r="AO45" s="51">
        <f>SUMIF(Calcs!$AQ$5:$AQ$988,Cells!$A45,Calcs!M$5:M$988)</f>
        <v>2.2708721539528899E+22</v>
      </c>
      <c r="AP45" s="51">
        <f>SUMIF(Calcs!$AQ$5:$AQ$988,Cells!$A45,Calcs!N$5:N$988)</f>
        <v>2.1341091379581542E+19</v>
      </c>
      <c r="AQ45" s="51">
        <f>SUMIF(Calcs!$AQ$5:$AQ$988,Cells!$A45,Calcs!O$5:O$988)</f>
        <v>2.066980752868084E+16</v>
      </c>
      <c r="AR45" s="58"/>
      <c r="AS45" s="58"/>
      <c r="AT45" s="58"/>
      <c r="AU45" s="58"/>
      <c r="AV45" s="58"/>
      <c r="AW45" s="58"/>
    </row>
    <row r="46" spans="1:49" x14ac:dyDescent="0.25">
      <c r="A46" s="60">
        <v>40</v>
      </c>
      <c r="B46" s="59" t="str">
        <f>VLOOKUP($A46,Calcs!$AR$5:$AW$988,2)</f>
        <v>Male</v>
      </c>
      <c r="C46" s="59" t="str">
        <f>VLOOKUP($A46,Calcs!$AR$5:$AW$988,3)</f>
        <v>NonSmoker</v>
      </c>
      <c r="D46" s="59" t="str">
        <f>VLOOKUP($A46,Calcs!$AR$5:$AW$988,4)</f>
        <v>40 - 49</v>
      </c>
      <c r="E46" s="59">
        <f>VLOOKUP($A46,Calcs!$AR$5:$AW$988,5)</f>
        <v>13</v>
      </c>
      <c r="F46" s="59">
        <f>VLOOKUP($A46,Calcs!$AR$5:$AW$988,6)</f>
        <v>16</v>
      </c>
      <c r="G46" s="59">
        <f>SUMIF(Calcs!$AQ$5:$AQ$988,Cells!$A46,Calcs!F$5:F$988)</f>
        <v>5548</v>
      </c>
      <c r="H46" s="59">
        <f>SUMIF(Calcs!$AQ$5:$AQ$988,Cells!$A46,Calcs!G$5:G$988)</f>
        <v>5522.4673227002004</v>
      </c>
      <c r="I46" s="59">
        <f t="shared" si="2"/>
        <v>1.0046234184482807</v>
      </c>
      <c r="J46" s="51">
        <f>SUMIF(Calcs!$AQ$5:$AQ$988,Cells!$A46,Calcs!I$5:I$988)</f>
        <v>1722690680</v>
      </c>
      <c r="K46" s="51">
        <f>SUMIF(Calcs!$AQ$5:$AQ$988,Cells!$A46,Calcs!J$5:J$988)</f>
        <v>1971094815.9890866</v>
      </c>
      <c r="L46" s="59">
        <f t="shared" si="14"/>
        <v>1.0757188087130538</v>
      </c>
      <c r="M46" s="58">
        <f t="shared" si="29"/>
        <v>0.874</v>
      </c>
      <c r="N46" s="59" t="str">
        <f t="shared" si="3"/>
        <v>Above</v>
      </c>
      <c r="O46" s="51">
        <f t="shared" si="16"/>
        <v>3</v>
      </c>
      <c r="P46" s="52">
        <f t="shared" si="30"/>
        <v>-6.1</v>
      </c>
      <c r="Q46" s="59">
        <f t="shared" si="17"/>
        <v>2.0726911054276164E-2</v>
      </c>
      <c r="R46" s="51">
        <f t="shared" si="28"/>
        <v>1669107078381182.5</v>
      </c>
      <c r="S46" s="69">
        <f t="shared" si="18"/>
        <v>1.0795145221424141E+22</v>
      </c>
      <c r="T46" s="117">
        <f t="shared" si="31"/>
        <v>1206547843.2045841</v>
      </c>
      <c r="U46">
        <f t="shared" si="32"/>
        <v>159.60835073181528</v>
      </c>
      <c r="V46">
        <f t="shared" si="33"/>
        <v>3.0923290870949246E-7</v>
      </c>
      <c r="W46" s="117">
        <f t="shared" si="19"/>
        <v>1645722415.5923524</v>
      </c>
      <c r="X46" s="117">
        <f t="shared" si="20"/>
        <v>1805782001.0980797</v>
      </c>
      <c r="Y46" s="120">
        <f t="shared" si="34"/>
        <v>0.83335256756429743</v>
      </c>
      <c r="Z46" s="120">
        <f t="shared" si="35"/>
        <v>0.91460056591859029</v>
      </c>
      <c r="AA46" s="58">
        <f t="shared" si="36"/>
        <v>0.83492808272976771</v>
      </c>
      <c r="AB46" s="58">
        <f t="shared" si="37"/>
        <v>0.91613147498028713</v>
      </c>
      <c r="AC46" s="118" t="str">
        <f t="shared" si="38"/>
        <v>Above</v>
      </c>
      <c r="AD46" s="59" t="b">
        <f t="shared" si="39"/>
        <v>0</v>
      </c>
      <c r="AE46" s="59">
        <f t="shared" si="21"/>
        <v>4.2960484185187542E-4</v>
      </c>
      <c r="AF46" s="140">
        <f t="shared" si="22"/>
        <v>1.4096326223529857E-6</v>
      </c>
      <c r="AG46" s="139">
        <f t="shared" si="23"/>
        <v>0.61214408489709426</v>
      </c>
      <c r="AH46" s="139">
        <f t="shared" si="24"/>
        <v>159.60835073181525</v>
      </c>
      <c r="AI46" s="139">
        <f t="shared" si="25"/>
        <v>609.52738329050703</v>
      </c>
      <c r="AJ46" s="58">
        <f t="shared" si="26"/>
        <v>0.83495151598832373</v>
      </c>
      <c r="AK46" s="58">
        <f t="shared" si="27"/>
        <v>0.91615490823884316</v>
      </c>
      <c r="AM46" s="51">
        <f>SUMIF(Calcs!$AQ$5:$AQ$988,Cells!$A46,Calcs!K$5:K$988)</f>
        <v>1911492495356894</v>
      </c>
      <c r="AN46" s="51">
        <f>SUMIF(Calcs!$AQ$5:$AQ$988,Cells!$A46,Calcs!L$5:L$988)</f>
        <v>2012581309980.6633</v>
      </c>
      <c r="AO46" s="51">
        <f>SUMIF(Calcs!$AQ$5:$AQ$988,Cells!$A46,Calcs!M$5:M$988)</f>
        <v>1.2386145610661991E+22</v>
      </c>
      <c r="AP46" s="51">
        <f>SUMIF(Calcs!$AQ$5:$AQ$988,Cells!$A46,Calcs!N$5:N$988)</f>
        <v>1.3250589346318029E+19</v>
      </c>
      <c r="AQ46" s="51">
        <f>SUMIF(Calcs!$AQ$5:$AQ$988,Cells!$A46,Calcs!O$5:O$988)</f>
        <v>1.451353073816525E+16</v>
      </c>
      <c r="AR46" s="58"/>
      <c r="AS46" s="58"/>
      <c r="AT46" s="58"/>
      <c r="AU46" s="58"/>
      <c r="AV46" s="58"/>
      <c r="AW46" s="58"/>
    </row>
    <row r="47" spans="1:49" x14ac:dyDescent="0.25">
      <c r="A47" s="60">
        <v>41</v>
      </c>
      <c r="B47" s="59" t="str">
        <f>VLOOKUP($A47,Calcs!$AR$5:$AW$988,2)</f>
        <v>Male</v>
      </c>
      <c r="C47" s="59" t="str">
        <f>VLOOKUP($A47,Calcs!$AR$5:$AW$988,3)</f>
        <v>NonSmoker</v>
      </c>
      <c r="D47" s="59" t="str">
        <f>VLOOKUP($A47,Calcs!$AR$5:$AW$988,4)</f>
        <v>40 - 49</v>
      </c>
      <c r="E47" s="59">
        <f>VLOOKUP($A47,Calcs!$AR$5:$AW$988,5)</f>
        <v>17</v>
      </c>
      <c r="F47" s="59">
        <f>VLOOKUP($A47,Calcs!$AR$5:$AW$988,6)</f>
        <v>32</v>
      </c>
      <c r="G47" s="59">
        <f>SUMIF(Calcs!$AQ$5:$AQ$988,Cells!$A47,Calcs!F$5:F$988)</f>
        <v>11461</v>
      </c>
      <c r="H47" s="59">
        <f>SUMIF(Calcs!$AQ$5:$AQ$988,Cells!$A47,Calcs!G$5:G$988)</f>
        <v>9225.9589955385254</v>
      </c>
      <c r="I47" s="59">
        <f t="shared" si="2"/>
        <v>1.2422556837226668</v>
      </c>
      <c r="J47" s="51">
        <f>SUMIF(Calcs!$AQ$5:$AQ$988,Cells!$A47,Calcs!I$5:I$988)</f>
        <v>1127547934</v>
      </c>
      <c r="K47" s="51">
        <f>SUMIF(Calcs!$AQ$5:$AQ$988,Cells!$A47,Calcs!J$5:J$988)</f>
        <v>1157978217.518513</v>
      </c>
      <c r="L47" s="59">
        <f t="shared" si="14"/>
        <v>1.3300536990279299</v>
      </c>
      <c r="M47" s="58">
        <f t="shared" si="29"/>
        <v>0.97399999999999998</v>
      </c>
      <c r="N47" s="59" t="str">
        <f t="shared" si="3"/>
        <v>In CI</v>
      </c>
      <c r="O47" s="51">
        <f t="shared" si="16"/>
        <v>2</v>
      </c>
      <c r="P47" s="52">
        <f t="shared" si="30"/>
        <v>-1.4</v>
      </c>
      <c r="Q47" s="59">
        <f t="shared" si="17"/>
        <v>1.8681497875153746E-2</v>
      </c>
      <c r="R47" s="51">
        <f t="shared" si="28"/>
        <v>467976634470273.69</v>
      </c>
      <c r="S47" s="69">
        <f t="shared" si="18"/>
        <v>1.9283546928641493E+21</v>
      </c>
      <c r="T47" s="117">
        <f t="shared" si="31"/>
        <v>900409087.37542558</v>
      </c>
      <c r="U47">
        <f t="shared" si="32"/>
        <v>110.24493926783671</v>
      </c>
      <c r="V47">
        <f t="shared" si="33"/>
        <v>4.8536364829770677E-7</v>
      </c>
      <c r="W47" s="117">
        <f t="shared" si="19"/>
        <v>1087132322.8780367</v>
      </c>
      <c r="X47" s="117">
        <f t="shared" si="20"/>
        <v>1171863850.4813399</v>
      </c>
      <c r="Y47" s="120">
        <f t="shared" si="34"/>
        <v>0.93710613220670169</v>
      </c>
      <c r="Z47" s="120">
        <f t="shared" si="35"/>
        <v>1.0103362582318276</v>
      </c>
      <c r="AA47" s="58">
        <f t="shared" si="36"/>
        <v>0.93881932011441871</v>
      </c>
      <c r="AB47" s="58">
        <f t="shared" si="37"/>
        <v>1.0119912730246197</v>
      </c>
      <c r="AC47" s="118" t="str">
        <f t="shared" si="38"/>
        <v>In CI</v>
      </c>
      <c r="AD47" s="59" t="b">
        <f t="shared" si="39"/>
        <v>0</v>
      </c>
      <c r="AE47" s="59">
        <f t="shared" si="21"/>
        <v>3.48998362859374E-4</v>
      </c>
      <c r="AF47" s="140">
        <f t="shared" si="22"/>
        <v>1.2418974888827688E-6</v>
      </c>
      <c r="AG47" s="139">
        <f t="shared" si="23"/>
        <v>0.77784877436527156</v>
      </c>
      <c r="AH47" s="139">
        <f t="shared" si="24"/>
        <v>110.24493926783673</v>
      </c>
      <c r="AI47" s="139">
        <f t="shared" si="25"/>
        <v>562.040532304061</v>
      </c>
      <c r="AJ47" s="58">
        <f t="shared" si="26"/>
        <v>0.93909812489515399</v>
      </c>
      <c r="AK47" s="58">
        <f t="shared" si="27"/>
        <v>1.0122700778053551</v>
      </c>
      <c r="AM47" s="51">
        <f>SUMIF(Calcs!$AQ$5:$AQ$988,Cells!$A47,Calcs!K$5:K$988)</f>
        <v>481084264629902.5</v>
      </c>
      <c r="AN47" s="51">
        <f>SUMIF(Calcs!$AQ$5:$AQ$988,Cells!$A47,Calcs!L$5:L$988)</f>
        <v>631869341325.50305</v>
      </c>
      <c r="AO47" s="51">
        <f>SUMIF(Calcs!$AQ$5:$AQ$988,Cells!$A47,Calcs!M$5:M$988)</f>
        <v>1.9869700914528547E+21</v>
      </c>
      <c r="AP47" s="51">
        <f>SUMIF(Calcs!$AQ$5:$AQ$988,Cells!$A47,Calcs!N$5:N$988)</f>
        <v>2.445471619180608E+18</v>
      </c>
      <c r="AQ47" s="51">
        <f>SUMIF(Calcs!$AQ$5:$AQ$988,Cells!$A47,Calcs!O$5:O$988)</f>
        <v>3086810664712066</v>
      </c>
      <c r="AR47" s="58"/>
      <c r="AS47" s="58"/>
      <c r="AT47" s="58"/>
      <c r="AU47" s="58"/>
      <c r="AV47" s="58"/>
      <c r="AW47" s="58"/>
    </row>
    <row r="48" spans="1:49" x14ac:dyDescent="0.25">
      <c r="A48" s="60">
        <v>42</v>
      </c>
      <c r="B48" s="59" t="str">
        <f>VLOOKUP($A48,Calcs!$AR$5:$AW$988,2)</f>
        <v>Male</v>
      </c>
      <c r="C48" s="59" t="str">
        <f>VLOOKUP($A48,Calcs!$AR$5:$AW$988,3)</f>
        <v>NonSmoker</v>
      </c>
      <c r="D48" s="59" t="str">
        <f>VLOOKUP($A48,Calcs!$AR$5:$AW$988,4)</f>
        <v>50 - 59</v>
      </c>
      <c r="E48" s="59">
        <f>VLOOKUP($A48,Calcs!$AR$5:$AW$988,5)</f>
        <v>1</v>
      </c>
      <c r="F48" s="59">
        <f>VLOOKUP($A48,Calcs!$AR$5:$AW$988,6)</f>
        <v>5</v>
      </c>
      <c r="G48" s="59">
        <f>SUMIF(Calcs!$AQ$5:$AQ$988,Cells!$A48,Calcs!F$5:F$988)</f>
        <v>11150</v>
      </c>
      <c r="H48" s="59">
        <f>SUMIF(Calcs!$AQ$5:$AQ$988,Cells!$A48,Calcs!G$5:G$988)</f>
        <v>9889.573999572649</v>
      </c>
      <c r="I48" s="59">
        <f t="shared" si="2"/>
        <v>1.1274499791883672</v>
      </c>
      <c r="J48" s="51">
        <f>SUMIF(Calcs!$AQ$5:$AQ$988,Cells!$A48,Calcs!I$5:I$988)</f>
        <v>4559584269</v>
      </c>
      <c r="K48" s="51">
        <f>SUMIF(Calcs!$AQ$5:$AQ$988,Cells!$A48,Calcs!J$5:J$988)</f>
        <v>5363960607.9146194</v>
      </c>
      <c r="L48" s="59">
        <f t="shared" si="14"/>
        <v>1.0424006758454438</v>
      </c>
      <c r="M48" s="58">
        <f t="shared" si="29"/>
        <v>0.85</v>
      </c>
      <c r="N48" s="59" t="str">
        <f t="shared" si="3"/>
        <v>Above</v>
      </c>
      <c r="O48" s="51">
        <f t="shared" si="16"/>
        <v>3</v>
      </c>
      <c r="P48" s="52">
        <f t="shared" si="30"/>
        <v>-7.2</v>
      </c>
      <c r="Q48" s="59">
        <f t="shared" si="17"/>
        <v>2.0802050902078352E-2</v>
      </c>
      <c r="R48" s="51">
        <f t="shared" si="28"/>
        <v>1.245040472034126E+16</v>
      </c>
      <c r="S48" s="69">
        <f t="shared" si="18"/>
        <v>1.9394793002079911E+23</v>
      </c>
      <c r="T48" s="117">
        <f t="shared" si="31"/>
        <v>2961087417.9774365</v>
      </c>
      <c r="U48">
        <f t="shared" si="32"/>
        <v>205.22964836270918</v>
      </c>
      <c r="V48">
        <f t="shared" si="33"/>
        <v>1.2838914773677729E-7</v>
      </c>
      <c r="W48" s="117">
        <f t="shared" si="19"/>
        <v>4348356797.3204403</v>
      </c>
      <c r="X48" s="117">
        <f t="shared" si="20"/>
        <v>4785560970.7537737</v>
      </c>
      <c r="Y48" s="120">
        <f t="shared" si="34"/>
        <v>0.80926932485459691</v>
      </c>
      <c r="Z48" s="120">
        <f t="shared" si="35"/>
        <v>0.89081186599988182</v>
      </c>
      <c r="AA48" s="58">
        <f t="shared" si="36"/>
        <v>0.81066158295502067</v>
      </c>
      <c r="AB48" s="58">
        <f t="shared" si="37"/>
        <v>0.89216929812881052</v>
      </c>
      <c r="AC48" s="118" t="str">
        <f t="shared" si="38"/>
        <v>Above</v>
      </c>
      <c r="AD48" s="59" t="b">
        <f t="shared" si="39"/>
        <v>0</v>
      </c>
      <c r="AE48" s="59">
        <f t="shared" si="21"/>
        <v>4.3272532173265876E-4</v>
      </c>
      <c r="AF48" s="140">
        <f t="shared" si="22"/>
        <v>1.2566907238712499E-6</v>
      </c>
      <c r="AG48" s="139">
        <f t="shared" si="23"/>
        <v>0.55199317857331898</v>
      </c>
      <c r="AH48" s="139">
        <f t="shared" si="24"/>
        <v>205.22964836270913</v>
      </c>
      <c r="AI48" s="139">
        <f t="shared" si="25"/>
        <v>688.67433094380374</v>
      </c>
      <c r="AJ48" s="58">
        <f t="shared" si="26"/>
        <v>0.81062098752778122</v>
      </c>
      <c r="AK48" s="58">
        <f t="shared" si="27"/>
        <v>0.89212870270157096</v>
      </c>
      <c r="AM48" s="51">
        <f>SUMIF(Calcs!$AQ$5:$AQ$988,Cells!$A48,Calcs!K$5:K$988)</f>
        <v>1.466368699225887E+16</v>
      </c>
      <c r="AN48" s="51">
        <f>SUMIF(Calcs!$AQ$5:$AQ$988,Cells!$A48,Calcs!L$5:L$988)</f>
        <v>19002384884123.797</v>
      </c>
      <c r="AO48" s="51">
        <f>SUMIF(Calcs!$AQ$5:$AQ$988,Cells!$A48,Calcs!M$5:M$988)</f>
        <v>2.2892221067357158E+23</v>
      </c>
      <c r="AP48" s="51">
        <f>SUMIF(Calcs!$AQ$5:$AQ$988,Cells!$A48,Calcs!N$5:N$988)</f>
        <v>2.9364204969508182E+20</v>
      </c>
      <c r="AQ48" s="51">
        <f>SUMIF(Calcs!$AQ$5:$AQ$988,Cells!$A48,Calcs!O$5:O$988)</f>
        <v>4.2344064918248902E+17</v>
      </c>
      <c r="AR48" s="58"/>
      <c r="AS48" s="58"/>
      <c r="AT48" s="58"/>
      <c r="AU48" s="58"/>
      <c r="AV48" s="58"/>
      <c r="AW48" s="58"/>
    </row>
    <row r="49" spans="1:49" x14ac:dyDescent="0.25">
      <c r="A49" s="60">
        <v>43</v>
      </c>
      <c r="B49" s="59" t="str">
        <f>VLOOKUP($A49,Calcs!$AR$5:$AW$988,2)</f>
        <v>Male</v>
      </c>
      <c r="C49" s="59" t="str">
        <f>VLOOKUP($A49,Calcs!$AR$5:$AW$988,3)</f>
        <v>NonSmoker</v>
      </c>
      <c r="D49" s="59" t="str">
        <f>VLOOKUP($A49,Calcs!$AR$5:$AW$988,4)</f>
        <v>50 - 59</v>
      </c>
      <c r="E49" s="59">
        <f>VLOOKUP($A49,Calcs!$AR$5:$AW$988,5)</f>
        <v>6</v>
      </c>
      <c r="F49" s="59">
        <f>VLOOKUP($A49,Calcs!$AR$5:$AW$988,6)</f>
        <v>8</v>
      </c>
      <c r="G49" s="59">
        <f>SUMIF(Calcs!$AQ$5:$AQ$988,Cells!$A49,Calcs!F$5:F$988)</f>
        <v>9063</v>
      </c>
      <c r="H49" s="59">
        <f>SUMIF(Calcs!$AQ$5:$AQ$988,Cells!$A49,Calcs!G$5:G$988)</f>
        <v>8884.4973337778301</v>
      </c>
      <c r="I49" s="59">
        <f t="shared" si="2"/>
        <v>1.0200914761427777</v>
      </c>
      <c r="J49" s="51">
        <f>SUMIF(Calcs!$AQ$5:$AQ$988,Cells!$A49,Calcs!I$5:I$988)</f>
        <v>4194170397</v>
      </c>
      <c r="K49" s="51">
        <f>SUMIF(Calcs!$AQ$5:$AQ$988,Cells!$A49,Calcs!J$5:J$988)</f>
        <v>4878932229.3671103</v>
      </c>
      <c r="L49" s="59">
        <f t="shared" si="14"/>
        <v>1.1160373513157564</v>
      </c>
      <c r="M49" s="58">
        <f t="shared" si="29"/>
        <v>0.86</v>
      </c>
      <c r="N49" s="59" t="str">
        <f t="shared" si="3"/>
        <v>Above</v>
      </c>
      <c r="O49" s="51">
        <f t="shared" si="16"/>
        <v>3</v>
      </c>
      <c r="P49" s="52">
        <f t="shared" si="30"/>
        <v>-7.1</v>
      </c>
      <c r="Q49" s="59">
        <f t="shared" si="17"/>
        <v>1.965810429363753E-2</v>
      </c>
      <c r="R49" s="51">
        <f t="shared" si="28"/>
        <v>9198835252208592</v>
      </c>
      <c r="S49" s="69">
        <f t="shared" si="18"/>
        <v>9.9718714461196189E+22</v>
      </c>
      <c r="T49" s="117">
        <f t="shared" si="31"/>
        <v>2497025172.966785</v>
      </c>
      <c r="U49">
        <f t="shared" si="32"/>
        <v>313.11593614715588</v>
      </c>
      <c r="V49">
        <f t="shared" si="33"/>
        <v>1.844956646686046E-7</v>
      </c>
      <c r="W49" s="117">
        <f t="shared" si="19"/>
        <v>4011374357.0201149</v>
      </c>
      <c r="X49" s="117">
        <f t="shared" si="20"/>
        <v>4387231558.4193974</v>
      </c>
      <c r="Y49" s="120">
        <f t="shared" si="34"/>
        <v>0.82112006645229496</v>
      </c>
      <c r="Z49" s="120">
        <f t="shared" si="35"/>
        <v>0.89817841929201847</v>
      </c>
      <c r="AA49" s="58">
        <f t="shared" si="36"/>
        <v>0.82218284010484521</v>
      </c>
      <c r="AB49" s="58">
        <f t="shared" si="37"/>
        <v>0.89921961449103882</v>
      </c>
      <c r="AC49" s="118" t="str">
        <f t="shared" si="38"/>
        <v>Above</v>
      </c>
      <c r="AD49" s="59" t="b">
        <f t="shared" si="39"/>
        <v>0</v>
      </c>
      <c r="AE49" s="59">
        <f t="shared" si="21"/>
        <v>3.8644106441953032E-4</v>
      </c>
      <c r="AF49" s="140">
        <f t="shared" si="22"/>
        <v>8.5862259768900576E-7</v>
      </c>
      <c r="AG49" s="139">
        <f t="shared" si="23"/>
        <v>0.51214822747120492</v>
      </c>
      <c r="AH49" s="139">
        <f t="shared" si="24"/>
        <v>313.11593614715582</v>
      </c>
      <c r="AI49" s="139">
        <f t="shared" si="25"/>
        <v>900.14184453016173</v>
      </c>
      <c r="AJ49" s="58">
        <f t="shared" si="26"/>
        <v>0.82253359723268837</v>
      </c>
      <c r="AK49" s="58">
        <f t="shared" si="27"/>
        <v>0.89957037161888209</v>
      </c>
      <c r="AM49" s="51">
        <f>SUMIF(Calcs!$AQ$5:$AQ$988,Cells!$A49,Calcs!K$5:K$988)</f>
        <v>1.0711605035945E+16</v>
      </c>
      <c r="AN49" s="51">
        <f>SUMIF(Calcs!$AQ$5:$AQ$988,Cells!$A49,Calcs!L$5:L$988)</f>
        <v>17773227020157.43</v>
      </c>
      <c r="AO49" s="51">
        <f>SUMIF(Calcs!$AQ$5:$AQ$988,Cells!$A49,Calcs!M$5:M$988)</f>
        <v>1.1645160272715569E+23</v>
      </c>
      <c r="AP49" s="51">
        <f>SUMIF(Calcs!$AQ$5:$AQ$988,Cells!$A49,Calcs!N$5:N$988)</f>
        <v>1.9384225776552749E+20</v>
      </c>
      <c r="AQ49" s="51">
        <f>SUMIF(Calcs!$AQ$5:$AQ$988,Cells!$A49,Calcs!O$5:O$988)</f>
        <v>3.4062831924729997E+17</v>
      </c>
      <c r="AR49" s="58"/>
      <c r="AS49" s="58"/>
      <c r="AT49" s="58"/>
      <c r="AU49" s="58"/>
      <c r="AV49" s="58"/>
      <c r="AW49" s="58"/>
    </row>
    <row r="50" spans="1:49" x14ac:dyDescent="0.25">
      <c r="A50" s="60">
        <v>44</v>
      </c>
      <c r="B50" s="59" t="str">
        <f>VLOOKUP($A50,Calcs!$AR$5:$AW$988,2)</f>
        <v>Male</v>
      </c>
      <c r="C50" s="59" t="str">
        <f>VLOOKUP($A50,Calcs!$AR$5:$AW$988,3)</f>
        <v>NonSmoker</v>
      </c>
      <c r="D50" s="59" t="str">
        <f>VLOOKUP($A50,Calcs!$AR$5:$AW$988,4)</f>
        <v>50 - 59</v>
      </c>
      <c r="E50" s="59">
        <f>VLOOKUP($A50,Calcs!$AR$5:$AW$988,5)</f>
        <v>9</v>
      </c>
      <c r="F50" s="59">
        <f>VLOOKUP($A50,Calcs!$AR$5:$AW$988,6)</f>
        <v>10</v>
      </c>
      <c r="G50" s="59">
        <f>SUMIF(Calcs!$AQ$5:$AQ$988,Cells!$A50,Calcs!F$5:F$988)</f>
        <v>6987</v>
      </c>
      <c r="H50" s="59">
        <f>SUMIF(Calcs!$AQ$5:$AQ$988,Cells!$A50,Calcs!G$5:G$988)</f>
        <v>7217.4207677055501</v>
      </c>
      <c r="I50" s="59">
        <f t="shared" si="2"/>
        <v>0.96807436130971181</v>
      </c>
      <c r="J50" s="51">
        <f>SUMIF(Calcs!$AQ$5:$AQ$988,Cells!$A50,Calcs!I$5:I$988)</f>
        <v>3364653530</v>
      </c>
      <c r="K50" s="51">
        <f>SUMIF(Calcs!$AQ$5:$AQ$988,Cells!$A50,Calcs!J$5:J$988)</f>
        <v>3734292303.41537</v>
      </c>
      <c r="L50" s="59">
        <f t="shared" si="14"/>
        <v>1.0887258027615252</v>
      </c>
      <c r="M50" s="58">
        <f t="shared" si="29"/>
        <v>0.90100000000000002</v>
      </c>
      <c r="N50" s="59" t="str">
        <f t="shared" si="3"/>
        <v>Above</v>
      </c>
      <c r="O50" s="51">
        <f t="shared" si="16"/>
        <v>3</v>
      </c>
      <c r="P50" s="52">
        <f t="shared" si="30"/>
        <v>-4.7</v>
      </c>
      <c r="Q50" s="59">
        <f t="shared" si="17"/>
        <v>2.1111942213691001E-2</v>
      </c>
      <c r="R50" s="51">
        <f t="shared" si="28"/>
        <v>6215455995471745</v>
      </c>
      <c r="S50" s="69">
        <f t="shared" si="18"/>
        <v>5.9618825095461219E+22</v>
      </c>
      <c r="T50" s="117">
        <f t="shared" si="31"/>
        <v>2068690613.2605789</v>
      </c>
      <c r="U50">
        <f t="shared" si="32"/>
        <v>270.21667964303151</v>
      </c>
      <c r="V50">
        <f t="shared" si="33"/>
        <v>2.0850649054286472E-7</v>
      </c>
      <c r="W50" s="117">
        <f t="shared" si="19"/>
        <v>3214725051.7287865</v>
      </c>
      <c r="X50" s="117">
        <f t="shared" si="20"/>
        <v>3523664704.7880335</v>
      </c>
      <c r="Y50" s="120">
        <f t="shared" si="34"/>
        <v>0.85963639384951562</v>
      </c>
      <c r="Z50" s="120">
        <f t="shared" si="35"/>
        <v>0.94239368661456602</v>
      </c>
      <c r="AA50" s="58">
        <f t="shared" si="36"/>
        <v>0.86086593938792921</v>
      </c>
      <c r="AB50" s="58">
        <f t="shared" si="37"/>
        <v>0.94359638145233105</v>
      </c>
      <c r="AC50" s="118" t="str">
        <f t="shared" si="38"/>
        <v>Above</v>
      </c>
      <c r="AD50" s="59" t="b">
        <f t="shared" si="39"/>
        <v>0</v>
      </c>
      <c r="AE50" s="59">
        <f t="shared" si="21"/>
        <v>4.45714104034228E-4</v>
      </c>
      <c r="AF50" s="140">
        <f t="shared" si="22"/>
        <v>1.1448760874722844E-6</v>
      </c>
      <c r="AG50" s="139">
        <f t="shared" si="23"/>
        <v>0.55395621996324751</v>
      </c>
      <c r="AH50" s="139">
        <f t="shared" si="24"/>
        <v>270.21667964303163</v>
      </c>
      <c r="AI50" s="139">
        <f t="shared" si="25"/>
        <v>778.62418284636942</v>
      </c>
      <c r="AJ50" s="58">
        <f t="shared" si="26"/>
        <v>0.86085089915588831</v>
      </c>
      <c r="AK50" s="58">
        <f t="shared" si="27"/>
        <v>0.94358134122029025</v>
      </c>
      <c r="AM50" s="51">
        <f>SUMIF(Calcs!$AQ$5:$AQ$988,Cells!$A50,Calcs!K$5:K$988)</f>
        <v>6910132380139380</v>
      </c>
      <c r="AN50" s="51">
        <f>SUMIF(Calcs!$AQ$5:$AQ$988,Cells!$A50,Calcs!L$5:L$988)</f>
        <v>13024471556252.66</v>
      </c>
      <c r="AO50" s="51">
        <f>SUMIF(Calcs!$AQ$5:$AQ$988,Cells!$A50,Calcs!M$5:M$988)</f>
        <v>6.6511520349830706E+22</v>
      </c>
      <c r="AP50" s="51">
        <f>SUMIF(Calcs!$AQ$5:$AQ$988,Cells!$A50,Calcs!N$5:N$988)</f>
        <v>1.266449755873957E+20</v>
      </c>
      <c r="AQ50" s="51">
        <f>SUMIF(Calcs!$AQ$5:$AQ$988,Cells!$A50,Calcs!O$5:O$988)</f>
        <v>2.5758606615732698E+17</v>
      </c>
      <c r="AR50" s="58"/>
      <c r="AS50" s="58"/>
      <c r="AT50" s="58"/>
      <c r="AU50" s="58"/>
      <c r="AV50" s="58"/>
      <c r="AW50" s="58"/>
    </row>
    <row r="51" spans="1:49" x14ac:dyDescent="0.25">
      <c r="A51" s="60">
        <v>45</v>
      </c>
      <c r="B51" s="59" t="str">
        <f>VLOOKUP($A51,Calcs!$AR$5:$AW$988,2)</f>
        <v>Male</v>
      </c>
      <c r="C51" s="59" t="str">
        <f>VLOOKUP($A51,Calcs!$AR$5:$AW$988,3)</f>
        <v>NonSmoker</v>
      </c>
      <c r="D51" s="59" t="str">
        <f>VLOOKUP($A51,Calcs!$AR$5:$AW$988,4)</f>
        <v>50 - 59</v>
      </c>
      <c r="E51" s="59">
        <f>VLOOKUP($A51,Calcs!$AR$5:$AW$988,5)</f>
        <v>11</v>
      </c>
      <c r="F51" s="59">
        <f>VLOOKUP($A51,Calcs!$AR$5:$AW$988,6)</f>
        <v>12</v>
      </c>
      <c r="G51" s="59">
        <f>SUMIF(Calcs!$AQ$5:$AQ$988,Cells!$A51,Calcs!F$5:F$988)</f>
        <v>6345</v>
      </c>
      <c r="H51" s="59">
        <f>SUMIF(Calcs!$AQ$5:$AQ$988,Cells!$A51,Calcs!G$5:G$988)</f>
        <v>6690.3401658145194</v>
      </c>
      <c r="I51" s="59">
        <f t="shared" si="2"/>
        <v>0.94838227096746197</v>
      </c>
      <c r="J51" s="51">
        <f>SUMIF(Calcs!$AQ$5:$AQ$988,Cells!$A51,Calcs!I$5:I$988)</f>
        <v>2506650133</v>
      </c>
      <c r="K51" s="51">
        <f>SUMIF(Calcs!$AQ$5:$AQ$988,Cells!$A51,Calcs!J$5:J$988)</f>
        <v>3128153571.0734301</v>
      </c>
      <c r="L51" s="59">
        <f t="shared" si="14"/>
        <v>1.0511079009052133</v>
      </c>
      <c r="M51" s="58">
        <f t="shared" si="29"/>
        <v>0.80100000000000005</v>
      </c>
      <c r="N51" s="59" t="str">
        <f t="shared" si="3"/>
        <v>Above</v>
      </c>
      <c r="O51" s="51">
        <f t="shared" si="16"/>
        <v>3</v>
      </c>
      <c r="P51" s="52">
        <f t="shared" si="30"/>
        <v>-10.199999999999999</v>
      </c>
      <c r="Q51" s="59">
        <f t="shared" si="17"/>
        <v>1.9440486492618512E-2</v>
      </c>
      <c r="R51" s="51">
        <f t="shared" si="28"/>
        <v>3698199957565410.5</v>
      </c>
      <c r="S51" s="69">
        <f t="shared" si="18"/>
        <v>2.7557220073052792E+22</v>
      </c>
      <c r="T51" s="117">
        <f t="shared" si="31"/>
        <v>1514047621.5797181</v>
      </c>
      <c r="U51">
        <f t="shared" si="32"/>
        <v>266.41602860394403</v>
      </c>
      <c r="V51">
        <f t="shared" si="33"/>
        <v>2.6840152582602094E-7</v>
      </c>
      <c r="W51" s="117">
        <f t="shared" si="19"/>
        <v>2391026316.7834535</v>
      </c>
      <c r="X51" s="117">
        <f t="shared" si="20"/>
        <v>2629329773.3585105</v>
      </c>
      <c r="Y51" s="120">
        <f t="shared" si="34"/>
        <v>0.76321674353791935</v>
      </c>
      <c r="Z51" s="120">
        <f t="shared" si="35"/>
        <v>0.83942205027285877</v>
      </c>
      <c r="AA51" s="58">
        <f t="shared" si="36"/>
        <v>0.7643570759740449</v>
      </c>
      <c r="AB51" s="58">
        <f t="shared" si="37"/>
        <v>0.84053730535238791</v>
      </c>
      <c r="AC51" s="118" t="str">
        <f t="shared" si="38"/>
        <v>Above</v>
      </c>
      <c r="AD51" s="59" t="b">
        <f t="shared" si="39"/>
        <v>0</v>
      </c>
      <c r="AE51" s="59">
        <f t="shared" si="21"/>
        <v>3.779325150696828E-4</v>
      </c>
      <c r="AF51" s="140">
        <f t="shared" si="22"/>
        <v>9.0026674306424548E-7</v>
      </c>
      <c r="AG51" s="139">
        <f t="shared" si="23"/>
        <v>0.48368741004308535</v>
      </c>
      <c r="AH51" s="139">
        <f t="shared" si="24"/>
        <v>266.41602860394391</v>
      </c>
      <c r="AI51" s="139">
        <f t="shared" si="25"/>
        <v>839.60119149422474</v>
      </c>
      <c r="AJ51" s="58">
        <f t="shared" si="26"/>
        <v>0.76403767906865583</v>
      </c>
      <c r="AK51" s="58">
        <f t="shared" si="27"/>
        <v>0.84021790844699895</v>
      </c>
      <c r="AM51" s="51">
        <f>SUMIF(Calcs!$AQ$5:$AQ$988,Cells!$A51,Calcs!K$5:K$988)</f>
        <v>4624404661629600</v>
      </c>
      <c r="AN51" s="51">
        <f>SUMIF(Calcs!$AQ$5:$AQ$988,Cells!$A51,Calcs!L$5:L$988)</f>
        <v>9270834054029.5703</v>
      </c>
      <c r="AO51" s="51">
        <f>SUMIF(Calcs!$AQ$5:$AQ$988,Cells!$A51,Calcs!M$5:M$988)</f>
        <v>3.4572962626179898E+22</v>
      </c>
      <c r="AP51" s="51">
        <f>SUMIF(Calcs!$AQ$5:$AQ$988,Cells!$A51,Calcs!N$5:N$988)</f>
        <v>7.0595506203664499E+19</v>
      </c>
      <c r="AQ51" s="51">
        <f>SUMIF(Calcs!$AQ$5:$AQ$988,Cells!$A51,Calcs!O$5:O$988)</f>
        <v>1.551319904662704E+17</v>
      </c>
      <c r="AR51" s="58"/>
      <c r="AS51" s="58"/>
      <c r="AT51" s="58"/>
      <c r="AU51" s="58"/>
      <c r="AV51" s="58"/>
      <c r="AW51" s="58"/>
    </row>
    <row r="52" spans="1:49" x14ac:dyDescent="0.25">
      <c r="A52" s="60">
        <v>46</v>
      </c>
      <c r="B52" s="59" t="str">
        <f>VLOOKUP($A52,Calcs!$AR$5:$AW$988,2)</f>
        <v>Male</v>
      </c>
      <c r="C52" s="59" t="str">
        <f>VLOOKUP($A52,Calcs!$AR$5:$AW$988,3)</f>
        <v>NonSmoker</v>
      </c>
      <c r="D52" s="59" t="str">
        <f>VLOOKUP($A52,Calcs!$AR$5:$AW$988,4)</f>
        <v>50 - 59</v>
      </c>
      <c r="E52" s="59">
        <f>VLOOKUP($A52,Calcs!$AR$5:$AW$988,5)</f>
        <v>13</v>
      </c>
      <c r="F52" s="59">
        <f>VLOOKUP($A52,Calcs!$AR$5:$AW$988,6)</f>
        <v>14</v>
      </c>
      <c r="G52" s="59">
        <f>SUMIF(Calcs!$AQ$5:$AQ$988,Cells!$A52,Calcs!F$5:F$988)</f>
        <v>6815</v>
      </c>
      <c r="H52" s="59">
        <f>SUMIF(Calcs!$AQ$5:$AQ$988,Cells!$A52,Calcs!G$5:G$988)</f>
        <v>7121.6456618545499</v>
      </c>
      <c r="I52" s="59">
        <f t="shared" si="2"/>
        <v>0.95694174121902376</v>
      </c>
      <c r="J52" s="51">
        <f>SUMIF(Calcs!$AQ$5:$AQ$988,Cells!$A52,Calcs!I$5:I$988)</f>
        <v>2375976856</v>
      </c>
      <c r="K52" s="51">
        <f>SUMIF(Calcs!$AQ$5:$AQ$988,Cells!$A52,Calcs!J$5:J$988)</f>
        <v>3043878907.8036003</v>
      </c>
      <c r="L52" s="59">
        <f t="shared" si="14"/>
        <v>1.0880257554672874</v>
      </c>
      <c r="M52" s="58">
        <f t="shared" si="29"/>
        <v>0.78100000000000003</v>
      </c>
      <c r="N52" s="59" t="str">
        <f t="shared" si="3"/>
        <v>Above</v>
      </c>
      <c r="O52" s="51">
        <f t="shared" si="16"/>
        <v>3</v>
      </c>
      <c r="P52" s="52">
        <f t="shared" si="30"/>
        <v>-12</v>
      </c>
      <c r="Q52" s="59">
        <f t="shared" si="17"/>
        <v>1.8311915313393309E-2</v>
      </c>
      <c r="R52" s="51">
        <f t="shared" si="28"/>
        <v>3106864300910140</v>
      </c>
      <c r="S52" s="69">
        <f t="shared" si="18"/>
        <v>2.4794397541891519E+22</v>
      </c>
      <c r="T52" s="117">
        <f t="shared" si="31"/>
        <v>1597365012.9042978</v>
      </c>
      <c r="U52">
        <f t="shared" si="32"/>
        <v>195.12805951366869</v>
      </c>
      <c r="V52">
        <f t="shared" si="33"/>
        <v>2.5061018689088287E-7</v>
      </c>
      <c r="W52" s="117">
        <f t="shared" si="19"/>
        <v>2270556991.2781401</v>
      </c>
      <c r="X52" s="117">
        <f t="shared" si="20"/>
        <v>2488952704.8708506</v>
      </c>
      <c r="Y52" s="120">
        <f t="shared" si="34"/>
        <v>0.74468465950045326</v>
      </c>
      <c r="Z52" s="120">
        <f t="shared" si="35"/>
        <v>0.81646604850485005</v>
      </c>
      <c r="AA52" s="58">
        <f t="shared" si="36"/>
        <v>0.74594195763080695</v>
      </c>
      <c r="AB52" s="58">
        <f t="shared" si="37"/>
        <v>0.8176911041007302</v>
      </c>
      <c r="AC52" s="118" t="str">
        <f t="shared" si="38"/>
        <v>Above</v>
      </c>
      <c r="AD52" s="59" t="b">
        <f t="shared" si="39"/>
        <v>0</v>
      </c>
      <c r="AE52" s="59">
        <f t="shared" si="21"/>
        <v>3.3532624244488838E-4</v>
      </c>
      <c r="AF52" s="140">
        <f t="shared" si="22"/>
        <v>8.7916713805154725E-7</v>
      </c>
      <c r="AG52" s="139">
        <f t="shared" si="23"/>
        <v>0.52520406767839112</v>
      </c>
      <c r="AH52" s="139">
        <f t="shared" si="24"/>
        <v>195.12805951366875</v>
      </c>
      <c r="AI52" s="139">
        <f t="shared" si="25"/>
        <v>762.82706195787671</v>
      </c>
      <c r="AJ52" s="58">
        <f t="shared" si="26"/>
        <v>0.7463666036281551</v>
      </c>
      <c r="AK52" s="58">
        <f t="shared" si="27"/>
        <v>0.81811575009807846</v>
      </c>
      <c r="AM52" s="51">
        <f>SUMIF(Calcs!$AQ$5:$AQ$988,Cells!$A52,Calcs!K$5:K$988)</f>
        <v>3984745889641010</v>
      </c>
      <c r="AN52" s="51">
        <f>SUMIF(Calcs!$AQ$5:$AQ$988,Cells!$A52,Calcs!L$5:L$988)</f>
        <v>8561594756859.959</v>
      </c>
      <c r="AO52" s="51">
        <f>SUMIF(Calcs!$AQ$5:$AQ$988,Cells!$A52,Calcs!M$5:M$988)</f>
        <v>3.1906849784314303E+22</v>
      </c>
      <c r="AP52" s="51">
        <f>SUMIF(Calcs!$AQ$5:$AQ$988,Cells!$A52,Calcs!N$5:N$988)</f>
        <v>6.8310744298022699E+19</v>
      </c>
      <c r="AQ52" s="51">
        <f>SUMIF(Calcs!$AQ$5:$AQ$988,Cells!$A52,Calcs!O$5:O$988)</f>
        <v>1.5589465705672221E+17</v>
      </c>
      <c r="AR52" s="58"/>
      <c r="AS52" s="58"/>
      <c r="AT52" s="58"/>
      <c r="AU52" s="58"/>
      <c r="AV52" s="58"/>
      <c r="AW52" s="58"/>
    </row>
    <row r="53" spans="1:49" x14ac:dyDescent="0.25">
      <c r="A53" s="60">
        <v>47</v>
      </c>
      <c r="B53" s="59" t="str">
        <f>VLOOKUP($A53,Calcs!$AR$5:$AW$988,2)</f>
        <v>Male</v>
      </c>
      <c r="C53" s="59" t="str">
        <f>VLOOKUP($A53,Calcs!$AR$5:$AW$988,3)</f>
        <v>NonSmoker</v>
      </c>
      <c r="D53" s="59" t="str">
        <f>VLOOKUP($A53,Calcs!$AR$5:$AW$988,4)</f>
        <v>50 - 59</v>
      </c>
      <c r="E53" s="59">
        <f>VLOOKUP($A53,Calcs!$AR$5:$AW$988,5)</f>
        <v>15</v>
      </c>
      <c r="F53" s="59">
        <f>VLOOKUP($A53,Calcs!$AR$5:$AW$988,6)</f>
        <v>16</v>
      </c>
      <c r="G53" s="59">
        <f>SUMIF(Calcs!$AQ$5:$AQ$988,Cells!$A53,Calcs!F$5:F$988)</f>
        <v>6390</v>
      </c>
      <c r="H53" s="59">
        <f>SUMIF(Calcs!$AQ$5:$AQ$988,Cells!$A53,Calcs!G$5:G$988)</f>
        <v>6467.6346384116696</v>
      </c>
      <c r="I53" s="59">
        <f t="shared" si="2"/>
        <v>0.98799644031365152</v>
      </c>
      <c r="J53" s="51">
        <f>SUMIF(Calcs!$AQ$5:$AQ$988,Cells!$A53,Calcs!I$5:I$988)</f>
        <v>1932524975</v>
      </c>
      <c r="K53" s="51">
        <f>SUMIF(Calcs!$AQ$5:$AQ$988,Cells!$A53,Calcs!J$5:J$988)</f>
        <v>2362934167.78967</v>
      </c>
      <c r="L53" s="59">
        <f t="shared" si="14"/>
        <v>1.0490851909251149</v>
      </c>
      <c r="M53" s="58">
        <f t="shared" si="29"/>
        <v>0.81799999999999995</v>
      </c>
      <c r="N53" s="59" t="str">
        <f t="shared" si="3"/>
        <v>Above</v>
      </c>
      <c r="O53" s="51">
        <f t="shared" si="16"/>
        <v>3</v>
      </c>
      <c r="P53" s="52">
        <f t="shared" si="30"/>
        <v>-9.1</v>
      </c>
      <c r="Q53" s="59">
        <f t="shared" si="17"/>
        <v>1.9891359222997475E-2</v>
      </c>
      <c r="R53" s="51">
        <f t="shared" si="28"/>
        <v>2209185404959269.5</v>
      </c>
      <c r="S53" s="69">
        <f t="shared" si="18"/>
        <v>1.9342614825549173E+22</v>
      </c>
      <c r="T53" s="117">
        <f t="shared" si="31"/>
        <v>1427887913.5166144</v>
      </c>
      <c r="U53">
        <f t="shared" si="32"/>
        <v>115.27260828852044</v>
      </c>
      <c r="V53">
        <f t="shared" si="33"/>
        <v>2.2842675872769922E-7</v>
      </c>
      <c r="W53" s="117">
        <f t="shared" si="19"/>
        <v>1844616620.7093492</v>
      </c>
      <c r="X53" s="117">
        <f t="shared" si="20"/>
        <v>2028720977.7077353</v>
      </c>
      <c r="Y53" s="120">
        <f t="shared" si="34"/>
        <v>0.77886334163497739</v>
      </c>
      <c r="Z53" s="120">
        <f t="shared" si="35"/>
        <v>0.85683603699622479</v>
      </c>
      <c r="AA53" s="58">
        <f t="shared" si="36"/>
        <v>0.7806466408815933</v>
      </c>
      <c r="AB53" s="58">
        <f t="shared" si="37"/>
        <v>0.85856009251643117</v>
      </c>
      <c r="AC53" s="118" t="str">
        <f t="shared" si="38"/>
        <v>Above</v>
      </c>
      <c r="AD53" s="59" t="b">
        <f t="shared" si="39"/>
        <v>0</v>
      </c>
      <c r="AE53" s="59">
        <f t="shared" si="21"/>
        <v>3.9566617173832671E-4</v>
      </c>
      <c r="AF53" s="140">
        <f t="shared" si="22"/>
        <v>1.4660889386375724E-6</v>
      </c>
      <c r="AG53" s="139">
        <f t="shared" si="23"/>
        <v>0.60443625863033157</v>
      </c>
      <c r="AH53" s="139">
        <f t="shared" si="24"/>
        <v>115.27260828852044</v>
      </c>
      <c r="AI53" s="139">
        <f t="shared" si="25"/>
        <v>539.75739303512773</v>
      </c>
      <c r="AJ53" s="58">
        <f t="shared" si="26"/>
        <v>0.78079695156599216</v>
      </c>
      <c r="AK53" s="58">
        <f t="shared" si="27"/>
        <v>0.85871040320082992</v>
      </c>
      <c r="AM53" s="51">
        <f>SUMIF(Calcs!$AQ$5:$AQ$988,Cells!$A53,Calcs!K$5:K$988)</f>
        <v>2705772412256870</v>
      </c>
      <c r="AN53" s="51">
        <f>SUMIF(Calcs!$AQ$5:$AQ$988,Cells!$A53,Calcs!L$5:L$988)</f>
        <v>6181856078768.8301</v>
      </c>
      <c r="AO53" s="51">
        <f>SUMIF(Calcs!$AQ$5:$AQ$988,Cells!$A53,Calcs!M$5:M$988)</f>
        <v>2.3782229792167498E+22</v>
      </c>
      <c r="AP53" s="51">
        <f>SUMIF(Calcs!$AQ$5:$AQ$988,Cells!$A53,Calcs!N$5:N$988)</f>
        <v>5.5495579146933502E+19</v>
      </c>
      <c r="AQ53" s="51">
        <f>SUMIF(Calcs!$AQ$5:$AQ$988,Cells!$A53,Calcs!O$5:O$988)</f>
        <v>1.380552416096139E+17</v>
      </c>
      <c r="AR53" s="58"/>
      <c r="AS53" s="58"/>
      <c r="AT53" s="58"/>
      <c r="AU53" s="58"/>
      <c r="AV53" s="58"/>
      <c r="AW53" s="58"/>
    </row>
    <row r="54" spans="1:49" x14ac:dyDescent="0.25">
      <c r="A54" s="60">
        <v>48</v>
      </c>
      <c r="B54" s="59" t="str">
        <f>VLOOKUP($A54,Calcs!$AR$5:$AW$988,2)</f>
        <v>Male</v>
      </c>
      <c r="C54" s="59" t="str">
        <f>VLOOKUP($A54,Calcs!$AR$5:$AW$988,3)</f>
        <v>NonSmoker</v>
      </c>
      <c r="D54" s="59" t="str">
        <f>VLOOKUP($A54,Calcs!$AR$5:$AW$988,4)</f>
        <v>50 - 59</v>
      </c>
      <c r="E54" s="59">
        <f>VLOOKUP($A54,Calcs!$AR$5:$AW$988,5)</f>
        <v>17</v>
      </c>
      <c r="F54" s="59">
        <f>VLOOKUP($A54,Calcs!$AR$5:$AW$988,6)</f>
        <v>19</v>
      </c>
      <c r="G54" s="59">
        <f>SUMIF(Calcs!$AQ$5:$AQ$988,Cells!$A54,Calcs!F$5:F$988)</f>
        <v>9304</v>
      </c>
      <c r="H54" s="59">
        <f>SUMIF(Calcs!$AQ$5:$AQ$988,Cells!$A54,Calcs!G$5:G$988)</f>
        <v>8653.0178976245297</v>
      </c>
      <c r="I54" s="59">
        <f t="shared" si="2"/>
        <v>1.0752317989026905</v>
      </c>
      <c r="J54" s="51">
        <f>SUMIF(Calcs!$AQ$5:$AQ$988,Cells!$A54,Calcs!I$5:I$988)</f>
        <v>1943084241</v>
      </c>
      <c r="K54" s="51">
        <f>SUMIF(Calcs!$AQ$5:$AQ$988,Cells!$A54,Calcs!J$5:J$988)</f>
        <v>2341886541.9507251</v>
      </c>
      <c r="L54" s="59">
        <f t="shared" si="14"/>
        <v>1.2012100607610412</v>
      </c>
      <c r="M54" s="58">
        <f t="shared" si="29"/>
        <v>0.83</v>
      </c>
      <c r="N54" s="59" t="str">
        <f t="shared" si="3"/>
        <v>Above</v>
      </c>
      <c r="O54" s="51">
        <f t="shared" si="16"/>
        <v>3</v>
      </c>
      <c r="P54" s="52">
        <f t="shared" si="30"/>
        <v>-9.6</v>
      </c>
      <c r="Q54" s="59">
        <f t="shared" si="17"/>
        <v>1.7627107159723748E-2</v>
      </c>
      <c r="R54" s="51">
        <f t="shared" si="28"/>
        <v>1704094956618746</v>
      </c>
      <c r="S54" s="69">
        <f t="shared" si="18"/>
        <v>1.2934611586593923E+22</v>
      </c>
      <c r="T54" s="117">
        <f t="shared" si="31"/>
        <v>1494065791.27968</v>
      </c>
      <c r="U54">
        <f t="shared" si="32"/>
        <v>118.31357601649604</v>
      </c>
      <c r="V54">
        <f t="shared" si="33"/>
        <v>2.6349379650254903E-7</v>
      </c>
      <c r="W54" s="117">
        <f t="shared" si="19"/>
        <v>1865827884.0809188</v>
      </c>
      <c r="X54" s="117">
        <f t="shared" si="20"/>
        <v>2027525401.6822083</v>
      </c>
      <c r="Y54" s="120">
        <f t="shared" si="34"/>
        <v>0.79516046218498415</v>
      </c>
      <c r="Z54" s="120">
        <f t="shared" si="35"/>
        <v>0.86425745255435749</v>
      </c>
      <c r="AA54" s="58">
        <f t="shared" si="36"/>
        <v>0.79672001638761591</v>
      </c>
      <c r="AB54" s="58">
        <f t="shared" si="37"/>
        <v>0.86576585388006766</v>
      </c>
      <c r="AC54" s="118" t="str">
        <f t="shared" si="38"/>
        <v>Above</v>
      </c>
      <c r="AD54" s="59" t="b">
        <f t="shared" si="39"/>
        <v>0</v>
      </c>
      <c r="AE54" s="59">
        <f t="shared" si="21"/>
        <v>3.1071490682038416E-4</v>
      </c>
      <c r="AF54" s="140">
        <f t="shared" si="22"/>
        <v>1.0070611430389237E-6</v>
      </c>
      <c r="AG54" s="139">
        <f t="shared" si="23"/>
        <v>0.63826635207258997</v>
      </c>
      <c r="AH54" s="139">
        <f t="shared" si="24"/>
        <v>118.31357601649596</v>
      </c>
      <c r="AI54" s="139">
        <f t="shared" si="25"/>
        <v>617.07257591682253</v>
      </c>
      <c r="AJ54" s="58">
        <f t="shared" si="26"/>
        <v>0.797011059017945</v>
      </c>
      <c r="AK54" s="58">
        <f t="shared" si="27"/>
        <v>0.86605689651039652</v>
      </c>
      <c r="AM54" s="51">
        <f>SUMIF(Calcs!$AQ$5:$AQ$988,Cells!$A54,Calcs!K$5:K$988)</f>
        <v>2057426724210089</v>
      </c>
      <c r="AN54" s="51">
        <f>SUMIF(Calcs!$AQ$5:$AQ$988,Cells!$A54,Calcs!L$5:L$988)</f>
        <v>5181048738028.5596</v>
      </c>
      <c r="AO54" s="51">
        <f>SUMIF(Calcs!$AQ$5:$AQ$988,Cells!$A54,Calcs!M$5:M$988)</f>
        <v>1.5684413143603091E+22</v>
      </c>
      <c r="AP54" s="51">
        <f>SUMIF(Calcs!$AQ$5:$AQ$988,Cells!$A54,Calcs!N$5:N$988)</f>
        <v>4.0439744765496959E+19</v>
      </c>
      <c r="AQ54" s="51">
        <f>SUMIF(Calcs!$AQ$5:$AQ$988,Cells!$A54,Calcs!O$5:O$988)</f>
        <v>1.097418358668891E+17</v>
      </c>
      <c r="AR54" s="58"/>
      <c r="AS54" s="58"/>
      <c r="AT54" s="58"/>
      <c r="AU54" s="58"/>
      <c r="AV54" s="58"/>
      <c r="AW54" s="58"/>
    </row>
    <row r="55" spans="1:49" x14ac:dyDescent="0.25">
      <c r="A55" s="60">
        <v>49</v>
      </c>
      <c r="B55" s="59" t="str">
        <f>VLOOKUP($A55,Calcs!$AR$5:$AW$988,2)</f>
        <v>Male</v>
      </c>
      <c r="C55" s="59" t="str">
        <f>VLOOKUP($A55,Calcs!$AR$5:$AW$988,3)</f>
        <v>NonSmoker</v>
      </c>
      <c r="D55" s="59" t="str">
        <f>VLOOKUP($A55,Calcs!$AR$5:$AW$988,4)</f>
        <v>50 - 59</v>
      </c>
      <c r="E55" s="59">
        <f>VLOOKUP($A55,Calcs!$AR$5:$AW$988,5)</f>
        <v>20</v>
      </c>
      <c r="F55" s="59">
        <f>VLOOKUP($A55,Calcs!$AR$5:$AW$988,6)</f>
        <v>21</v>
      </c>
      <c r="G55" s="59">
        <f>SUMIF(Calcs!$AQ$5:$AQ$988,Cells!$A55,Calcs!F$5:F$988)</f>
        <v>6114</v>
      </c>
      <c r="H55" s="59">
        <f>SUMIF(Calcs!$AQ$5:$AQ$988,Cells!$A55,Calcs!G$5:G$988)</f>
        <v>5296.3515902147592</v>
      </c>
      <c r="I55" s="59">
        <f t="shared" si="2"/>
        <v>1.1543795565415034</v>
      </c>
      <c r="J55" s="51">
        <f>SUMIF(Calcs!$AQ$5:$AQ$988,Cells!$A55,Calcs!I$5:I$988)</f>
        <v>922698233</v>
      </c>
      <c r="K55" s="51">
        <f>SUMIF(Calcs!$AQ$5:$AQ$988,Cells!$A55,Calcs!J$5:J$988)</f>
        <v>954009327.66445589</v>
      </c>
      <c r="L55" s="59">
        <f t="shared" si="14"/>
        <v>1.0331999026247343</v>
      </c>
      <c r="M55" s="58">
        <f t="shared" si="29"/>
        <v>0.96699999999999997</v>
      </c>
      <c r="N55" s="59" t="str">
        <f t="shared" si="3"/>
        <v>In CI</v>
      </c>
      <c r="O55" s="51">
        <f t="shared" si="16"/>
        <v>2</v>
      </c>
      <c r="P55" s="52">
        <f t="shared" si="30"/>
        <v>-1.4</v>
      </c>
      <c r="Q55" s="59">
        <f t="shared" si="17"/>
        <v>2.3876135276085987E-2</v>
      </c>
      <c r="R55" s="51">
        <f t="shared" si="28"/>
        <v>518839824295159.19</v>
      </c>
      <c r="S55" s="69">
        <f t="shared" si="18"/>
        <v>1.5091552258140906E+21</v>
      </c>
      <c r="T55" s="117">
        <f t="shared" si="31"/>
        <v>565949293.36800337</v>
      </c>
      <c r="U55">
        <f t="shared" si="32"/>
        <v>245.29691047029647</v>
      </c>
      <c r="V55">
        <f t="shared" si="33"/>
        <v>6.8758973950513142E-7</v>
      </c>
      <c r="W55" s="117">
        <f t="shared" si="19"/>
        <v>879447112.08426857</v>
      </c>
      <c r="X55" s="117">
        <f t="shared" si="20"/>
        <v>968703539.61488223</v>
      </c>
      <c r="Y55" s="120">
        <f t="shared" si="34"/>
        <v>0.92038310172322957</v>
      </c>
      <c r="Z55" s="120">
        <f t="shared" si="35"/>
        <v>1.0139758321854992</v>
      </c>
      <c r="AA55" s="58">
        <f t="shared" si="36"/>
        <v>0.92184330549185955</v>
      </c>
      <c r="AB55" s="58">
        <f t="shared" si="37"/>
        <v>1.0154025872958703</v>
      </c>
      <c r="AC55" s="118" t="str">
        <f t="shared" si="38"/>
        <v>In CI</v>
      </c>
      <c r="AD55" s="59" t="b">
        <f t="shared" si="39"/>
        <v>0</v>
      </c>
      <c r="AE55" s="59">
        <f t="shared" si="21"/>
        <v>5.7006983572195765E-4</v>
      </c>
      <c r="AF55" s="140">
        <f t="shared" si="22"/>
        <v>1.7381051605148389E-6</v>
      </c>
      <c r="AG55" s="139">
        <f t="shared" si="23"/>
        <v>0.59305298576548893</v>
      </c>
      <c r="AH55" s="139">
        <f t="shared" si="24"/>
        <v>245.29691047029635</v>
      </c>
      <c r="AI55" s="139">
        <f t="shared" si="25"/>
        <v>655.96702509426871</v>
      </c>
      <c r="AJ55" s="58">
        <f t="shared" si="26"/>
        <v>0.92166383853749501</v>
      </c>
      <c r="AK55" s="58">
        <f t="shared" si="27"/>
        <v>1.0152231203415059</v>
      </c>
      <c r="AM55" s="51">
        <f>SUMIF(Calcs!$AQ$5:$AQ$988,Cells!$A55,Calcs!K$5:K$988)</f>
        <v>537981336158494</v>
      </c>
      <c r="AN55" s="51">
        <f>SUMIF(Calcs!$AQ$5:$AQ$988,Cells!$A55,Calcs!L$5:L$988)</f>
        <v>1484487326986.552</v>
      </c>
      <c r="AO55" s="51">
        <f>SUMIF(Calcs!$AQ$5:$AQ$988,Cells!$A55,Calcs!M$5:M$988)</f>
        <v>1.5737131922303699E+21</v>
      </c>
      <c r="AP55" s="51">
        <f>SUMIF(Calcs!$AQ$5:$AQ$988,Cells!$A55,Calcs!N$5:N$988)</f>
        <v>4.5094315528677699E+18</v>
      </c>
      <c r="AQ55" s="51">
        <f>SUMIF(Calcs!$AQ$5:$AQ$988,Cells!$A55,Calcs!O$5:O$988)</f>
        <v>1.367374576788339E+16</v>
      </c>
      <c r="AR55" s="58"/>
      <c r="AS55" s="58"/>
      <c r="AT55" s="58"/>
      <c r="AU55" s="58"/>
      <c r="AV55" s="58"/>
      <c r="AW55" s="58"/>
    </row>
    <row r="56" spans="1:49" x14ac:dyDescent="0.25">
      <c r="A56" s="60">
        <v>50</v>
      </c>
      <c r="B56" s="59" t="str">
        <f>VLOOKUP($A56,Calcs!$AR$5:$AW$988,2)</f>
        <v>Male</v>
      </c>
      <c r="C56" s="59" t="str">
        <f>VLOOKUP($A56,Calcs!$AR$5:$AW$988,3)</f>
        <v>NonSmoker</v>
      </c>
      <c r="D56" s="59" t="str">
        <f>VLOOKUP($A56,Calcs!$AR$5:$AW$988,4)</f>
        <v>50 - 59</v>
      </c>
      <c r="E56" s="59">
        <f>VLOOKUP($A56,Calcs!$AR$5:$AW$988,5)</f>
        <v>22</v>
      </c>
      <c r="F56" s="59">
        <f>VLOOKUP($A56,Calcs!$AR$5:$AW$988,6)</f>
        <v>23</v>
      </c>
      <c r="G56" s="59">
        <f>SUMIF(Calcs!$AQ$5:$AQ$988,Cells!$A56,Calcs!F$5:F$988)</f>
        <v>6412</v>
      </c>
      <c r="H56" s="59">
        <f>SUMIF(Calcs!$AQ$5:$AQ$988,Cells!$A56,Calcs!G$5:G$988)</f>
        <v>5546.1235390183301</v>
      </c>
      <c r="I56" s="59">
        <f t="shared" si="2"/>
        <v>1.1561228225246007</v>
      </c>
      <c r="J56" s="51">
        <f>SUMIF(Calcs!$AQ$5:$AQ$988,Cells!$A56,Calcs!I$5:I$988)</f>
        <v>799758975</v>
      </c>
      <c r="K56" s="51">
        <f>SUMIF(Calcs!$AQ$5:$AQ$988,Cells!$A56,Calcs!J$5:J$988)</f>
        <v>811114585.34047794</v>
      </c>
      <c r="L56" s="59">
        <f t="shared" si="14"/>
        <v>1.0814608083367669</v>
      </c>
      <c r="M56" s="58">
        <f t="shared" si="29"/>
        <v>0.98599999999999999</v>
      </c>
      <c r="N56" s="59" t="str">
        <f t="shared" si="3"/>
        <v>In CI</v>
      </c>
      <c r="O56" s="51">
        <f t="shared" si="16"/>
        <v>2</v>
      </c>
      <c r="P56" s="52">
        <f t="shared" si="30"/>
        <v>-0.6</v>
      </c>
      <c r="Q56" s="59">
        <f t="shared" si="17"/>
        <v>2.3258839555240395E-2</v>
      </c>
      <c r="R56" s="51">
        <f t="shared" si="28"/>
        <v>355910259711974.94</v>
      </c>
      <c r="S56" s="69">
        <f t="shared" si="18"/>
        <v>7.8281888951826003E+20</v>
      </c>
      <c r="T56" s="117">
        <f t="shared" si="31"/>
        <v>476128274.04387367</v>
      </c>
      <c r="U56">
        <f t="shared" si="32"/>
        <v>294.27876197250765</v>
      </c>
      <c r="V56">
        <f t="shared" si="33"/>
        <v>9.0930421960307843E-7</v>
      </c>
      <c r="W56" s="117">
        <f t="shared" si="19"/>
        <v>763835495.42703485</v>
      </c>
      <c r="X56" s="117">
        <f t="shared" si="20"/>
        <v>837765192.61886561</v>
      </c>
      <c r="Y56" s="120">
        <f t="shared" si="34"/>
        <v>0.94041350457266137</v>
      </c>
      <c r="Z56" s="120">
        <f t="shared" si="35"/>
        <v>1.031586480273595</v>
      </c>
      <c r="AA56" s="58">
        <f t="shared" si="36"/>
        <v>0.94171096073485483</v>
      </c>
      <c r="AB56" s="58">
        <f t="shared" si="37"/>
        <v>1.0328567723476463</v>
      </c>
      <c r="AC56" s="118" t="str">
        <f t="shared" si="38"/>
        <v>In CI</v>
      </c>
      <c r="AD56" s="59" t="b">
        <f t="shared" si="39"/>
        <v>0</v>
      </c>
      <c r="AE56" s="59">
        <f t="shared" si="21"/>
        <v>5.4097361745641525E-4</v>
      </c>
      <c r="AF56" s="140">
        <f t="shared" si="22"/>
        <v>1.4669478131067664E-6</v>
      </c>
      <c r="AG56" s="139">
        <f t="shared" si="23"/>
        <v>0.58700495441063072</v>
      </c>
      <c r="AH56" s="139">
        <f t="shared" si="24"/>
        <v>294.27876197250771</v>
      </c>
      <c r="AI56" s="139">
        <f t="shared" si="25"/>
        <v>737.54991503169788</v>
      </c>
      <c r="AJ56" s="58">
        <f t="shared" si="26"/>
        <v>0.94171096831172674</v>
      </c>
      <c r="AK56" s="58">
        <f t="shared" si="27"/>
        <v>1.0328567799245183</v>
      </c>
      <c r="AM56" s="51">
        <f>SUMIF(Calcs!$AQ$5:$AQ$988,Cells!$A56,Calcs!K$5:K$988)</f>
        <v>362016025425333</v>
      </c>
      <c r="AN56" s="51">
        <f>SUMIF(Calcs!$AQ$5:$AQ$988,Cells!$A56,Calcs!L$5:L$988)</f>
        <v>1067214180477.3719</v>
      </c>
      <c r="AO56" s="51">
        <f>SUMIF(Calcs!$AQ$5:$AQ$988,Cells!$A56,Calcs!M$5:M$988)</f>
        <v>8.01097700565162E+20</v>
      </c>
      <c r="AP56" s="51">
        <f>SUMIF(Calcs!$AQ$5:$AQ$988,Cells!$A56,Calcs!N$5:N$988)</f>
        <v>2.4268503216219802E+18</v>
      </c>
      <c r="AQ56" s="51">
        <f>SUMIF(Calcs!$AQ$5:$AQ$988,Cells!$A56,Calcs!O$5:O$988)</f>
        <v>7656745582667870</v>
      </c>
      <c r="AR56" s="58"/>
      <c r="AS56" s="58"/>
      <c r="AT56" s="58"/>
      <c r="AU56" s="58"/>
      <c r="AV56" s="58"/>
      <c r="AW56" s="58"/>
    </row>
    <row r="57" spans="1:49" x14ac:dyDescent="0.25">
      <c r="A57" s="60">
        <v>51</v>
      </c>
      <c r="B57" s="59" t="str">
        <f>VLOOKUP($A57,Calcs!$AR$5:$AW$988,2)</f>
        <v>Male</v>
      </c>
      <c r="C57" s="59" t="str">
        <f>VLOOKUP($A57,Calcs!$AR$5:$AW$988,3)</f>
        <v>NonSmoker</v>
      </c>
      <c r="D57" s="59" t="str">
        <f>VLOOKUP($A57,Calcs!$AR$5:$AW$988,4)</f>
        <v>50 - 59</v>
      </c>
      <c r="E57" s="59">
        <f>VLOOKUP($A57,Calcs!$AR$5:$AW$988,5)</f>
        <v>24</v>
      </c>
      <c r="F57" s="59">
        <f>VLOOKUP($A57,Calcs!$AR$5:$AW$988,6)</f>
        <v>25</v>
      </c>
      <c r="G57" s="59">
        <f>SUMIF(Calcs!$AQ$5:$AQ$988,Cells!$A57,Calcs!F$5:F$988)</f>
        <v>6818</v>
      </c>
      <c r="H57" s="59">
        <f>SUMIF(Calcs!$AQ$5:$AQ$988,Cells!$A57,Calcs!G$5:G$988)</f>
        <v>6036.4814077047804</v>
      </c>
      <c r="I57" s="59">
        <f t="shared" si="2"/>
        <v>1.1294659155742139</v>
      </c>
      <c r="J57" s="51">
        <f>SUMIF(Calcs!$AQ$5:$AQ$988,Cells!$A57,Calcs!I$5:I$988)</f>
        <v>740286673</v>
      </c>
      <c r="K57" s="51">
        <f>SUMIF(Calcs!$AQ$5:$AQ$988,Cells!$A57,Calcs!J$5:J$988)</f>
        <v>758980779.03752708</v>
      </c>
      <c r="L57" s="59">
        <f t="shared" si="14"/>
        <v>1.1634646684728382</v>
      </c>
      <c r="M57" s="58">
        <f t="shared" si="29"/>
        <v>0.97499999999999998</v>
      </c>
      <c r="N57" s="59" t="str">
        <f t="shared" si="3"/>
        <v>In CI</v>
      </c>
      <c r="O57" s="51">
        <f t="shared" si="16"/>
        <v>2</v>
      </c>
      <c r="P57" s="52">
        <f t="shared" si="30"/>
        <v>-1.2</v>
      </c>
      <c r="Q57" s="59">
        <f t="shared" si="17"/>
        <v>2.1378307996000444E-2</v>
      </c>
      <c r="R57" s="51">
        <f t="shared" si="28"/>
        <v>263274147145082.56</v>
      </c>
      <c r="S57" s="69">
        <f t="shared" si="18"/>
        <v>4.8708406507432411E+20</v>
      </c>
      <c r="T57" s="117">
        <f t="shared" si="31"/>
        <v>455681687.84453583</v>
      </c>
      <c r="U57">
        <f t="shared" si="32"/>
        <v>307.66407736459325</v>
      </c>
      <c r="V57">
        <f t="shared" si="33"/>
        <v>1.081021392497862E-6</v>
      </c>
      <c r="W57" s="117">
        <f t="shared" si="19"/>
        <v>709369859.5970329</v>
      </c>
      <c r="X57" s="117">
        <f t="shared" si="20"/>
        <v>772955406.10623324</v>
      </c>
      <c r="Y57" s="120">
        <f t="shared" si="34"/>
        <v>0.93346874680417757</v>
      </c>
      <c r="Z57" s="120">
        <f t="shared" si="35"/>
        <v>1.0172701742493087</v>
      </c>
      <c r="AA57" s="58">
        <f t="shared" si="36"/>
        <v>0.93463481446340924</v>
      </c>
      <c r="AB57" s="58">
        <f t="shared" si="37"/>
        <v>1.0184123596468775</v>
      </c>
      <c r="AC57" s="118" t="str">
        <f t="shared" si="38"/>
        <v>In CI</v>
      </c>
      <c r="AD57" s="59" t="b">
        <f t="shared" si="39"/>
        <v>0</v>
      </c>
      <c r="AE57" s="59">
        <f t="shared" si="21"/>
        <v>4.570320527718565E-4</v>
      </c>
      <c r="AF57" s="140">
        <f t="shared" si="22"/>
        <v>1.1140677152403261E-6</v>
      </c>
      <c r="AG57" s="139">
        <f t="shared" si="23"/>
        <v>0.60001687392350667</v>
      </c>
      <c r="AH57" s="139">
        <f t="shared" si="24"/>
        <v>307.66407736459314</v>
      </c>
      <c r="AI57" s="139">
        <f t="shared" si="25"/>
        <v>820.47445863425958</v>
      </c>
      <c r="AJ57" s="58">
        <f t="shared" si="26"/>
        <v>0.93426535393666599</v>
      </c>
      <c r="AK57" s="58">
        <f t="shared" si="27"/>
        <v>1.0180428991201342</v>
      </c>
      <c r="AM57" s="51">
        <f>SUMIF(Calcs!$AQ$5:$AQ$988,Cells!$A57,Calcs!K$5:K$988)</f>
        <v>270840014061240</v>
      </c>
      <c r="AN57" s="51">
        <f>SUMIF(Calcs!$AQ$5:$AQ$988,Cells!$A57,Calcs!L$5:L$988)</f>
        <v>836151547273.02905</v>
      </c>
      <c r="AO57" s="51">
        <f>SUMIF(Calcs!$AQ$5:$AQ$988,Cells!$A57,Calcs!M$5:M$988)</f>
        <v>5.0415783813904296E+20</v>
      </c>
      <c r="AP57" s="51">
        <f>SUMIF(Calcs!$AQ$5:$AQ$988,Cells!$A57,Calcs!N$5:N$988)</f>
        <v>1.5706095818558331E+18</v>
      </c>
      <c r="AQ57" s="51">
        <f>SUMIF(Calcs!$AQ$5:$AQ$988,Cells!$A57,Calcs!O$5:O$988)</f>
        <v>5046660941576790</v>
      </c>
      <c r="AR57" s="58"/>
      <c r="AS57" s="58"/>
      <c r="AT57" s="58"/>
      <c r="AU57" s="58"/>
      <c r="AV57" s="58"/>
      <c r="AW57" s="58"/>
    </row>
    <row r="58" spans="1:49" x14ac:dyDescent="0.25">
      <c r="A58" s="60">
        <v>52</v>
      </c>
      <c r="B58" s="59" t="str">
        <f>VLOOKUP($A58,Calcs!$AR$5:$AW$988,2)</f>
        <v>Male</v>
      </c>
      <c r="C58" s="59" t="str">
        <f>VLOOKUP($A58,Calcs!$AR$5:$AW$988,3)</f>
        <v>NonSmoker</v>
      </c>
      <c r="D58" s="59" t="str">
        <f>VLOOKUP($A58,Calcs!$AR$5:$AW$988,4)</f>
        <v>50 - 59</v>
      </c>
      <c r="E58" s="59">
        <f>VLOOKUP($A58,Calcs!$AR$5:$AW$988,5)</f>
        <v>26</v>
      </c>
      <c r="F58" s="59">
        <f>VLOOKUP($A58,Calcs!$AR$5:$AW$988,6)</f>
        <v>27</v>
      </c>
      <c r="G58" s="59">
        <f>SUMIF(Calcs!$AQ$5:$AQ$988,Cells!$A58,Calcs!F$5:F$988)</f>
        <v>6810</v>
      </c>
      <c r="H58" s="59">
        <f>SUMIF(Calcs!$AQ$5:$AQ$988,Cells!$A58,Calcs!G$5:G$988)</f>
        <v>5989.7215983849101</v>
      </c>
      <c r="I58" s="59">
        <f t="shared" si="2"/>
        <v>1.1369476674569103</v>
      </c>
      <c r="J58" s="51">
        <f>SUMIF(Calcs!$AQ$5:$AQ$988,Cells!$A58,Calcs!I$5:I$988)</f>
        <v>645451870</v>
      </c>
      <c r="K58" s="51">
        <f>SUMIF(Calcs!$AQ$5:$AQ$988,Cells!$A58,Calcs!J$5:J$988)</f>
        <v>650115859.89735901</v>
      </c>
      <c r="L58" s="59">
        <f t="shared" si="14"/>
        <v>1.2175504476409982</v>
      </c>
      <c r="M58" s="58">
        <f t="shared" si="29"/>
        <v>0.99299999999999999</v>
      </c>
      <c r="N58" s="59" t="str">
        <f t="shared" si="3"/>
        <v>In CI</v>
      </c>
      <c r="O58" s="51">
        <f t="shared" si="16"/>
        <v>2</v>
      </c>
      <c r="P58" s="52">
        <f t="shared" si="30"/>
        <v>-0.3</v>
      </c>
      <c r="Q58" s="59">
        <f t="shared" si="17"/>
        <v>2.080578934974725E-2</v>
      </c>
      <c r="R58" s="51">
        <f t="shared" si="28"/>
        <v>182957373175879.06</v>
      </c>
      <c r="S58" s="69">
        <f t="shared" si="18"/>
        <v>2.9216787542246998E+20</v>
      </c>
      <c r="T58" s="117">
        <f t="shared" si="31"/>
        <v>416313739.38919353</v>
      </c>
      <c r="U58">
        <f t="shared" si="32"/>
        <v>286.97549592244093</v>
      </c>
      <c r="V58">
        <f t="shared" si="33"/>
        <v>1.2524126611204307E-6</v>
      </c>
      <c r="W58" s="117">
        <f t="shared" si="19"/>
        <v>619705229.29232812</v>
      </c>
      <c r="X58" s="117">
        <f t="shared" si="20"/>
        <v>672710656.61992741</v>
      </c>
      <c r="Y58" s="120">
        <f t="shared" si="34"/>
        <v>0.95204731188458236</v>
      </c>
      <c r="Z58" s="120">
        <f t="shared" si="35"/>
        <v>1.0336045074754456</v>
      </c>
      <c r="AA58" s="58">
        <f t="shared" si="36"/>
        <v>0.95322275231090015</v>
      </c>
      <c r="AB58" s="58">
        <f t="shared" si="37"/>
        <v>1.0347550307819529</v>
      </c>
      <c r="AC58" s="118" t="str">
        <f t="shared" si="38"/>
        <v>In CI</v>
      </c>
      <c r="AD58" s="59" t="b">
        <f t="shared" si="39"/>
        <v>0</v>
      </c>
      <c r="AE58" s="59">
        <f t="shared" si="21"/>
        <v>4.3288087046605608E-4</v>
      </c>
      <c r="AF58" s="140">
        <f t="shared" si="22"/>
        <v>1.0633106885390213E-6</v>
      </c>
      <c r="AG58" s="139">
        <f t="shared" si="23"/>
        <v>0.64054262317645505</v>
      </c>
      <c r="AH58" s="139">
        <f t="shared" si="24"/>
        <v>286.97549592244087</v>
      </c>
      <c r="AI58" s="139">
        <f t="shared" si="25"/>
        <v>814.21333413064849</v>
      </c>
      <c r="AJ58" s="58">
        <f t="shared" si="26"/>
        <v>0.95339684263088631</v>
      </c>
      <c r="AK58" s="58">
        <f t="shared" si="27"/>
        <v>1.0349291211019387</v>
      </c>
      <c r="AM58" s="51">
        <f>SUMIF(Calcs!$AQ$5:$AQ$988,Cells!$A58,Calcs!K$5:K$988)</f>
        <v>184827817841805.91</v>
      </c>
      <c r="AN58" s="51">
        <f>SUMIF(Calcs!$AQ$5:$AQ$988,Cells!$A58,Calcs!L$5:L$988)</f>
        <v>584808605895.01697</v>
      </c>
      <c r="AO58" s="51">
        <f>SUMIF(Calcs!$AQ$5:$AQ$988,Cells!$A58,Calcs!M$5:M$988)</f>
        <v>2.9702654508286398E+20</v>
      </c>
      <c r="AP58" s="51">
        <f>SUMIF(Calcs!$AQ$5:$AQ$988,Cells!$A58,Calcs!N$5:N$988)</f>
        <v>9.4162968267986496E+17</v>
      </c>
      <c r="AQ58" s="51">
        <f>SUMIF(Calcs!$AQ$5:$AQ$988,Cells!$A58,Calcs!O$5:O$988)</f>
        <v>3061429089084460</v>
      </c>
      <c r="AR58" s="58"/>
      <c r="AS58" s="58"/>
      <c r="AT58" s="58"/>
      <c r="AU58" s="58"/>
      <c r="AV58" s="58"/>
      <c r="AW58" s="58"/>
    </row>
    <row r="59" spans="1:49" x14ac:dyDescent="0.25">
      <c r="A59" s="60">
        <v>53</v>
      </c>
      <c r="B59" s="59" t="str">
        <f>VLOOKUP($A59,Calcs!$AR$5:$AW$988,2)</f>
        <v>Male</v>
      </c>
      <c r="C59" s="59" t="str">
        <f>VLOOKUP($A59,Calcs!$AR$5:$AW$988,3)</f>
        <v>NonSmoker</v>
      </c>
      <c r="D59" s="59" t="str">
        <f>VLOOKUP($A59,Calcs!$AR$5:$AW$988,4)</f>
        <v>50 - 59</v>
      </c>
      <c r="E59" s="59">
        <f>VLOOKUP($A59,Calcs!$AR$5:$AW$988,5)</f>
        <v>28</v>
      </c>
      <c r="F59" s="59">
        <f>VLOOKUP($A59,Calcs!$AR$5:$AW$988,6)</f>
        <v>29</v>
      </c>
      <c r="G59" s="59">
        <f>SUMIF(Calcs!$AQ$5:$AQ$988,Cells!$A59,Calcs!F$5:F$988)</f>
        <v>5603</v>
      </c>
      <c r="H59" s="59">
        <f>SUMIF(Calcs!$AQ$5:$AQ$988,Cells!$A59,Calcs!G$5:G$988)</f>
        <v>4749.6781975987997</v>
      </c>
      <c r="I59" s="59">
        <f t="shared" si="2"/>
        <v>1.1796588667486141</v>
      </c>
      <c r="J59" s="51">
        <f>SUMIF(Calcs!$AQ$5:$AQ$988,Cells!$A59,Calcs!I$5:I$988)</f>
        <v>462501522</v>
      </c>
      <c r="K59" s="51">
        <f>SUMIF(Calcs!$AQ$5:$AQ$988,Cells!$A59,Calcs!J$5:J$988)</f>
        <v>455654179.40795898</v>
      </c>
      <c r="L59" s="59">
        <f t="shared" si="14"/>
        <v>1.1385774677573517</v>
      </c>
      <c r="M59" s="58">
        <f t="shared" si="29"/>
        <v>1.0149999999999999</v>
      </c>
      <c r="N59" s="59" t="str">
        <f t="shared" si="3"/>
        <v>In CI</v>
      </c>
      <c r="O59" s="51">
        <f t="shared" si="16"/>
        <v>2</v>
      </c>
      <c r="P59" s="52">
        <f t="shared" si="30"/>
        <v>0.7</v>
      </c>
      <c r="Q59" s="59">
        <f t="shared" si="17"/>
        <v>2.2741828002207098E-2</v>
      </c>
      <c r="R59" s="51">
        <f t="shared" si="28"/>
        <v>107379519797960.05</v>
      </c>
      <c r="S59" s="69">
        <f t="shared" si="18"/>
        <v>1.2399651340748477E+20</v>
      </c>
      <c r="T59" s="117">
        <f t="shared" si="31"/>
        <v>276522723.8034938</v>
      </c>
      <c r="U59">
        <f t="shared" si="32"/>
        <v>322.11089641391629</v>
      </c>
      <c r="V59">
        <f t="shared" si="33"/>
        <v>1.7319764378387484E-6</v>
      </c>
      <c r="W59" s="117">
        <f t="shared" si="19"/>
        <v>442743842.51900101</v>
      </c>
      <c r="X59" s="117">
        <f t="shared" si="20"/>
        <v>483352682.04791689</v>
      </c>
      <c r="Y59" s="120">
        <f t="shared" si="34"/>
        <v>0.97045433488039601</v>
      </c>
      <c r="Z59" s="120">
        <f t="shared" si="35"/>
        <v>1.0596006625342569</v>
      </c>
      <c r="AA59" s="58">
        <f t="shared" si="36"/>
        <v>0.97166637008414436</v>
      </c>
      <c r="AB59" s="58">
        <f t="shared" si="37"/>
        <v>1.0607884309893683</v>
      </c>
      <c r="AC59" s="118" t="str">
        <f t="shared" si="38"/>
        <v>In CI</v>
      </c>
      <c r="AD59" s="59" t="b">
        <f t="shared" si="39"/>
        <v>0</v>
      </c>
      <c r="AE59" s="59">
        <f t="shared" si="21"/>
        <v>5.1719074088197095E-4</v>
      </c>
      <c r="AF59" s="140">
        <f t="shared" si="22"/>
        <v>1.3107003013603529E-6</v>
      </c>
      <c r="AG59" s="139">
        <f t="shared" si="23"/>
        <v>0.60684222025977597</v>
      </c>
      <c r="AH59" s="139">
        <f t="shared" si="24"/>
        <v>322.11089641391618</v>
      </c>
      <c r="AI59" s="139">
        <f t="shared" si="25"/>
        <v>789.18230253733475</v>
      </c>
      <c r="AJ59" s="58">
        <f t="shared" si="26"/>
        <v>0.9716388713768177</v>
      </c>
      <c r="AK59" s="58">
        <f t="shared" si="27"/>
        <v>1.0607609322820415</v>
      </c>
      <c r="AM59" s="51">
        <f>SUMIF(Calcs!$AQ$5:$AQ$988,Cells!$A59,Calcs!K$5:K$988)</f>
        <v>106136174228738.41</v>
      </c>
      <c r="AN59" s="51">
        <f>SUMIF(Calcs!$AQ$5:$AQ$988,Cells!$A59,Calcs!L$5:L$988)</f>
        <v>338466882680.409</v>
      </c>
      <c r="AO59" s="51">
        <f>SUMIF(Calcs!$AQ$5:$AQ$988,Cells!$A59,Calcs!M$5:M$988)</f>
        <v>1.2336121845001889E+20</v>
      </c>
      <c r="AP59" s="51">
        <f>SUMIF(Calcs!$AQ$5:$AQ$988,Cells!$A59,Calcs!N$5:N$988)</f>
        <v>3.9402997625935898E+17</v>
      </c>
      <c r="AQ59" s="51">
        <f>SUMIF(Calcs!$AQ$5:$AQ$988,Cells!$A59,Calcs!O$5:O$988)</f>
        <v>1288769881557613</v>
      </c>
      <c r="AR59" s="58"/>
      <c r="AS59" s="58"/>
      <c r="AT59" s="58"/>
      <c r="AU59" s="58"/>
      <c r="AV59" s="58"/>
      <c r="AW59" s="58"/>
    </row>
    <row r="60" spans="1:49" x14ac:dyDescent="0.25">
      <c r="A60" s="60">
        <v>54</v>
      </c>
      <c r="B60" s="59" t="str">
        <f>VLOOKUP($A60,Calcs!$AR$5:$AW$988,2)</f>
        <v>Male</v>
      </c>
      <c r="C60" s="59" t="str">
        <f>VLOOKUP($A60,Calcs!$AR$5:$AW$988,3)</f>
        <v>NonSmoker</v>
      </c>
      <c r="D60" s="59" t="str">
        <f>VLOOKUP($A60,Calcs!$AR$5:$AW$988,4)</f>
        <v>50 - 59</v>
      </c>
      <c r="E60" s="59">
        <f>VLOOKUP($A60,Calcs!$AR$5:$AW$988,5)</f>
        <v>30</v>
      </c>
      <c r="F60" s="59">
        <f>VLOOKUP($A60,Calcs!$AR$5:$AW$988,6)</f>
        <v>36</v>
      </c>
      <c r="G60" s="59">
        <f>SUMIF(Calcs!$AQ$5:$AQ$988,Cells!$A60,Calcs!F$5:F$988)</f>
        <v>6321</v>
      </c>
      <c r="H60" s="59">
        <f>SUMIF(Calcs!$AQ$5:$AQ$988,Cells!$A60,Calcs!G$5:G$988)</f>
        <v>5011.9248847174713</v>
      </c>
      <c r="I60" s="59">
        <f t="shared" si="2"/>
        <v>1.2611920859536829</v>
      </c>
      <c r="J60" s="51">
        <f>SUMIF(Calcs!$AQ$5:$AQ$988,Cells!$A60,Calcs!I$5:I$988)</f>
        <v>459270842</v>
      </c>
      <c r="K60" s="51">
        <f>SUMIF(Calcs!$AQ$5:$AQ$988,Cells!$A60,Calcs!J$5:J$988)</f>
        <v>413015264.34073317</v>
      </c>
      <c r="L60" s="59">
        <f t="shared" si="14"/>
        <v>1.2306854294546541</v>
      </c>
      <c r="M60" s="58">
        <f t="shared" si="29"/>
        <v>1.1120000000000001</v>
      </c>
      <c r="N60" s="59" t="str">
        <f t="shared" si="3"/>
        <v>Below</v>
      </c>
      <c r="O60" s="51">
        <f t="shared" si="16"/>
        <v>1</v>
      </c>
      <c r="P60" s="52">
        <f t="shared" si="30"/>
        <v>4.9000000000000004</v>
      </c>
      <c r="Q60" s="59">
        <f t="shared" si="17"/>
        <v>2.3050462389549251E-2</v>
      </c>
      <c r="R60" s="51">
        <f t="shared" si="28"/>
        <v>90634071272778.656</v>
      </c>
      <c r="S60" s="69">
        <f t="shared" si="18"/>
        <v>8.2161525235377504E+19</v>
      </c>
      <c r="T60" s="117">
        <f t="shared" si="31"/>
        <v>259310219.26457718</v>
      </c>
      <c r="U60">
        <f t="shared" si="32"/>
        <v>441.1613655134027</v>
      </c>
      <c r="V60">
        <f t="shared" si="33"/>
        <v>2.2062412062855182E-6</v>
      </c>
      <c r="W60" s="117">
        <f t="shared" si="19"/>
        <v>441044552.31232041</v>
      </c>
      <c r="X60" s="117">
        <f t="shared" si="20"/>
        <v>478355603.95980114</v>
      </c>
      <c r="Y60" s="120">
        <f t="shared" si="34"/>
        <v>1.0668167619812507</v>
      </c>
      <c r="Z60" s="120">
        <f t="shared" si="35"/>
        <v>1.157172914202274</v>
      </c>
      <c r="AA60" s="58">
        <f t="shared" si="36"/>
        <v>1.0678650170867858</v>
      </c>
      <c r="AB60" s="58">
        <f t="shared" si="37"/>
        <v>1.1582032076305124</v>
      </c>
      <c r="AC60" s="118" t="str">
        <f t="shared" si="38"/>
        <v>Below</v>
      </c>
      <c r="AD60" s="59" t="b">
        <f t="shared" si="39"/>
        <v>0</v>
      </c>
      <c r="AE60" s="59">
        <f t="shared" si="21"/>
        <v>5.3132381637202456E-4</v>
      </c>
      <c r="AF60" s="140">
        <f t="shared" si="22"/>
        <v>1.1661923404147286E-6</v>
      </c>
      <c r="AG60" s="139">
        <f t="shared" si="23"/>
        <v>0.62785173721216903</v>
      </c>
      <c r="AH60" s="139">
        <f t="shared" si="24"/>
        <v>441.16136551340253</v>
      </c>
      <c r="AI60" s="139">
        <f t="shared" si="25"/>
        <v>911.21129501343125</v>
      </c>
      <c r="AJ60" s="58">
        <f t="shared" si="26"/>
        <v>1.0678701789950236</v>
      </c>
      <c r="AK60" s="58">
        <f t="shared" si="27"/>
        <v>1.1582083695387499</v>
      </c>
      <c r="AM60" s="51">
        <f>SUMIF(Calcs!$AQ$5:$AQ$988,Cells!$A60,Calcs!K$5:K$988)</f>
        <v>81800225824265.281</v>
      </c>
      <c r="AN60" s="51">
        <f>SUMIF(Calcs!$AQ$5:$AQ$988,Cells!$A60,Calcs!L$5:L$988)</f>
        <v>265077380023.95346</v>
      </c>
      <c r="AO60" s="51">
        <f>SUMIF(Calcs!$AQ$5:$AQ$988,Cells!$A60,Calcs!M$5:M$988)</f>
        <v>7.4696316051562856E+19</v>
      </c>
      <c r="AP60" s="51">
        <f>SUMIF(Calcs!$AQ$5:$AQ$988,Cells!$A60,Calcs!N$5:N$988)</f>
        <v>2.434216406473088E+17</v>
      </c>
      <c r="AQ60" s="51">
        <f>SUMIF(Calcs!$AQ$5:$AQ$988,Cells!$A60,Calcs!O$5:O$988)</f>
        <v>809612320962177.38</v>
      </c>
      <c r="AR60" s="58"/>
      <c r="AS60" s="58"/>
      <c r="AT60" s="58"/>
      <c r="AU60" s="58"/>
      <c r="AV60" s="58"/>
      <c r="AW60" s="58"/>
    </row>
    <row r="61" spans="1:49" x14ac:dyDescent="0.25">
      <c r="A61" s="60">
        <v>55</v>
      </c>
      <c r="B61" s="59" t="str">
        <f>VLOOKUP($A61,Calcs!$AR$5:$AW$988,2)</f>
        <v>Male</v>
      </c>
      <c r="C61" s="59" t="str">
        <f>VLOOKUP($A61,Calcs!$AR$5:$AW$988,3)</f>
        <v>NonSmoker</v>
      </c>
      <c r="D61" s="59" t="str">
        <f>VLOOKUP($A61,Calcs!$AR$5:$AW$988,4)</f>
        <v>60 - 69</v>
      </c>
      <c r="E61" s="59">
        <f>VLOOKUP($A61,Calcs!$AR$5:$AW$988,5)</f>
        <v>1</v>
      </c>
      <c r="F61" s="59">
        <f>VLOOKUP($A61,Calcs!$AR$5:$AW$988,6)</f>
        <v>6</v>
      </c>
      <c r="G61" s="59">
        <f>SUMIF(Calcs!$AQ$5:$AQ$988,Cells!$A61,Calcs!F$5:F$988)</f>
        <v>16789</v>
      </c>
      <c r="H61" s="59">
        <f>SUMIF(Calcs!$AQ$5:$AQ$988,Cells!$A61,Calcs!G$5:G$988)</f>
        <v>14873.530227046009</v>
      </c>
      <c r="I61" s="59">
        <f t="shared" si="2"/>
        <v>1.1287838020775258</v>
      </c>
      <c r="J61" s="51">
        <f>SUMIF(Calcs!$AQ$5:$AQ$988,Cells!$A61,Calcs!I$5:I$988)</f>
        <v>4963552043</v>
      </c>
      <c r="K61" s="51">
        <f>SUMIF(Calcs!$AQ$5:$AQ$988,Cells!$A61,Calcs!J$5:J$988)</f>
        <v>5832674836.2481403</v>
      </c>
      <c r="L61" s="59">
        <f t="shared" si="14"/>
        <v>1.1040319361707314</v>
      </c>
      <c r="M61" s="58">
        <f t="shared" si="29"/>
        <v>0.85099999999999998</v>
      </c>
      <c r="N61" s="59" t="str">
        <f t="shared" si="3"/>
        <v>Above</v>
      </c>
      <c r="O61" s="51">
        <f t="shared" si="16"/>
        <v>3</v>
      </c>
      <c r="P61" s="52">
        <f t="shared" si="30"/>
        <v>-7.6</v>
      </c>
      <c r="Q61" s="59">
        <f t="shared" si="17"/>
        <v>1.9663908154181134E-2</v>
      </c>
      <c r="R61" s="51">
        <f t="shared" si="28"/>
        <v>1.3154526059950476E+16</v>
      </c>
      <c r="S61" s="69">
        <f t="shared" si="18"/>
        <v>1.9724149483419789E+23</v>
      </c>
      <c r="T61" s="117">
        <f t="shared" si="31"/>
        <v>3208935895.8512902</v>
      </c>
      <c r="U61">
        <f t="shared" si="32"/>
        <v>234.03943325697989</v>
      </c>
      <c r="V61">
        <f t="shared" si="33"/>
        <v>1.3338497633074857E-7</v>
      </c>
      <c r="W61" s="117">
        <f t="shared" si="19"/>
        <v>4745940447.623908</v>
      </c>
      <c r="X61" s="117">
        <f t="shared" si="20"/>
        <v>5195361062.1941032</v>
      </c>
      <c r="Y61" s="120">
        <f t="shared" si="34"/>
        <v>0.81245014843317842</v>
      </c>
      <c r="Z61" s="120">
        <f t="shared" si="35"/>
        <v>0.88953125198817529</v>
      </c>
      <c r="AA61" s="58">
        <f t="shared" si="36"/>
        <v>0.81368164364820439</v>
      </c>
      <c r="AB61" s="58">
        <f t="shared" si="37"/>
        <v>0.8907338756322668</v>
      </c>
      <c r="AC61" s="118" t="str">
        <f t="shared" si="38"/>
        <v>Above</v>
      </c>
      <c r="AD61" s="59" t="b">
        <f t="shared" si="39"/>
        <v>0</v>
      </c>
      <c r="AE61" s="59">
        <f t="shared" si="21"/>
        <v>3.8666928389607128E-4</v>
      </c>
      <c r="AF61" s="140">
        <f t="shared" si="22"/>
        <v>9.9401969171913234E-7</v>
      </c>
      <c r="AG61" s="139">
        <f t="shared" si="23"/>
        <v>0.55017470176044236</v>
      </c>
      <c r="AH61" s="139">
        <f t="shared" si="24"/>
        <v>234.03943325697995</v>
      </c>
      <c r="AI61" s="139">
        <f t="shared" si="25"/>
        <v>777.99119497791105</v>
      </c>
      <c r="AJ61" s="58">
        <f t="shared" si="26"/>
        <v>0.81369094343752746</v>
      </c>
      <c r="AK61" s="58">
        <f t="shared" si="27"/>
        <v>0.89074317542158987</v>
      </c>
      <c r="AM61" s="51">
        <f>SUMIF(Calcs!$AQ$5:$AQ$988,Cells!$A61,Calcs!K$5:K$988)</f>
        <v>1.549981505263913E+16</v>
      </c>
      <c r="AN61" s="51">
        <f>SUMIF(Calcs!$AQ$5:$AQ$988,Cells!$A61,Calcs!L$5:L$988)</f>
        <v>49456642348496.836</v>
      </c>
      <c r="AO61" s="51">
        <f>SUMIF(Calcs!$AQ$5:$AQ$988,Cells!$A61,Calcs!M$5:M$988)</f>
        <v>2.3369610277133981E+23</v>
      </c>
      <c r="AP61" s="51">
        <f>SUMIF(Calcs!$AQ$5:$AQ$988,Cells!$A61,Calcs!N$5:N$988)</f>
        <v>7.5362316165349887E+20</v>
      </c>
      <c r="AQ61" s="51">
        <f>SUMIF(Calcs!$AQ$5:$AQ$988,Cells!$A61,Calcs!O$5:O$988)</f>
        <v>2.7870722472795192E+18</v>
      </c>
      <c r="AR61" s="58"/>
      <c r="AS61" s="58"/>
      <c r="AT61" s="58"/>
      <c r="AU61" s="58"/>
      <c r="AV61" s="58"/>
      <c r="AW61" s="58"/>
    </row>
    <row r="62" spans="1:49" x14ac:dyDescent="0.25">
      <c r="A62" s="60">
        <v>56</v>
      </c>
      <c r="B62" s="59" t="str">
        <f>VLOOKUP($A62,Calcs!$AR$5:$AW$988,2)</f>
        <v>Male</v>
      </c>
      <c r="C62" s="59" t="str">
        <f>VLOOKUP($A62,Calcs!$AR$5:$AW$988,3)</f>
        <v>NonSmoker</v>
      </c>
      <c r="D62" s="59" t="str">
        <f>VLOOKUP($A62,Calcs!$AR$5:$AW$988,4)</f>
        <v>60 - 69</v>
      </c>
      <c r="E62" s="59">
        <f>VLOOKUP($A62,Calcs!$AR$5:$AW$988,5)</f>
        <v>7</v>
      </c>
      <c r="F62" s="59">
        <f>VLOOKUP($A62,Calcs!$AR$5:$AW$988,6)</f>
        <v>9</v>
      </c>
      <c r="G62" s="59">
        <f>SUMIF(Calcs!$AQ$5:$AQ$988,Cells!$A62,Calcs!F$5:F$988)</f>
        <v>13177</v>
      </c>
      <c r="H62" s="59">
        <f>SUMIF(Calcs!$AQ$5:$AQ$988,Cells!$A62,Calcs!G$5:G$988)</f>
        <v>13927.515374223098</v>
      </c>
      <c r="I62" s="59">
        <f t="shared" si="2"/>
        <v>0.94611275923542371</v>
      </c>
      <c r="J62" s="51">
        <f>SUMIF(Calcs!$AQ$5:$AQ$988,Cells!$A62,Calcs!I$5:I$988)</f>
        <v>4428977142</v>
      </c>
      <c r="K62" s="51">
        <f>SUMIF(Calcs!$AQ$5:$AQ$988,Cells!$A62,Calcs!J$5:J$988)</f>
        <v>5503739895.9971104</v>
      </c>
      <c r="L62" s="59">
        <f t="shared" si="14"/>
        <v>1.1917571727284844</v>
      </c>
      <c r="M62" s="58">
        <f t="shared" si="29"/>
        <v>0.80500000000000005</v>
      </c>
      <c r="N62" s="59" t="str">
        <f t="shared" si="3"/>
        <v>Above</v>
      </c>
      <c r="O62" s="51">
        <f t="shared" si="16"/>
        <v>3</v>
      </c>
      <c r="P62" s="52">
        <f t="shared" si="30"/>
        <v>-11.3</v>
      </c>
      <c r="Q62" s="59">
        <f t="shared" si="17"/>
        <v>1.723177515617607E-2</v>
      </c>
      <c r="R62" s="51">
        <f t="shared" si="28"/>
        <v>8994475451057365</v>
      </c>
      <c r="S62" s="69">
        <f t="shared" si="18"/>
        <v>1.0548356165626279E+23</v>
      </c>
      <c r="T62" s="117">
        <f t="shared" si="31"/>
        <v>2895077691.3291411</v>
      </c>
      <c r="U62">
        <f t="shared" si="32"/>
        <v>261.58807565501428</v>
      </c>
      <c r="V62">
        <f t="shared" si="33"/>
        <v>1.7053795510560186E-7</v>
      </c>
      <c r="W62" s="117">
        <f t="shared" si="19"/>
        <v>4248710390.6855364</v>
      </c>
      <c r="X62" s="117">
        <f t="shared" si="20"/>
        <v>4620348661.7719812</v>
      </c>
      <c r="Y62" s="120">
        <f t="shared" si="34"/>
        <v>0.77094771725825373</v>
      </c>
      <c r="Z62" s="120">
        <f t="shared" si="35"/>
        <v>0.8384950346498482</v>
      </c>
      <c r="AA62" s="58">
        <f t="shared" si="36"/>
        <v>0.771967874749248</v>
      </c>
      <c r="AB62" s="58">
        <f t="shared" si="37"/>
        <v>0.83949255398722189</v>
      </c>
      <c r="AC62" s="118" t="str">
        <f t="shared" si="38"/>
        <v>Above</v>
      </c>
      <c r="AD62" s="59" t="b">
        <f t="shared" si="39"/>
        <v>0</v>
      </c>
      <c r="AE62" s="59">
        <f t="shared" si="21"/>
        <v>2.9693407503300677E-4</v>
      </c>
      <c r="AF62" s="140">
        <f t="shared" si="22"/>
        <v>6.3271929965712341E-7</v>
      </c>
      <c r="AG62" s="139">
        <f t="shared" si="23"/>
        <v>0.52629870239935039</v>
      </c>
      <c r="AH62" s="139">
        <f t="shared" si="24"/>
        <v>261.58807565501439</v>
      </c>
      <c r="AI62" s="139">
        <f t="shared" si="25"/>
        <v>938.59654729646513</v>
      </c>
      <c r="AJ62" s="58">
        <f t="shared" si="26"/>
        <v>0.77224649879519713</v>
      </c>
      <c r="AK62" s="58">
        <f t="shared" si="27"/>
        <v>0.83977117803317092</v>
      </c>
      <c r="AM62" s="51">
        <f>SUMIF(Calcs!$AQ$5:$AQ$988,Cells!$A62,Calcs!K$5:K$988)</f>
        <v>1.121532748337136E+16</v>
      </c>
      <c r="AN62" s="51">
        <f>SUMIF(Calcs!$AQ$5:$AQ$988,Cells!$A62,Calcs!L$5:L$988)</f>
        <v>52255967063895.297</v>
      </c>
      <c r="AO62" s="51">
        <f>SUMIF(Calcs!$AQ$5:$AQ$988,Cells!$A62,Calcs!M$5:M$988)</f>
        <v>1.325720189271934E+23</v>
      </c>
      <c r="AP62" s="51">
        <f>SUMIF(Calcs!$AQ$5:$AQ$988,Cells!$A62,Calcs!N$5:N$988)</f>
        <v>6.3803356946684995E+20</v>
      </c>
      <c r="AQ62" s="51">
        <f>SUMIF(Calcs!$AQ$5:$AQ$988,Cells!$A62,Calcs!O$5:O$988)</f>
        <v>3.3273881469870802E+18</v>
      </c>
      <c r="AR62" s="58"/>
      <c r="AS62" s="58"/>
      <c r="AT62" s="58"/>
      <c r="AU62" s="58"/>
      <c r="AV62" s="58"/>
      <c r="AW62" s="58"/>
    </row>
    <row r="63" spans="1:49" x14ac:dyDescent="0.25">
      <c r="A63" s="60">
        <v>57</v>
      </c>
      <c r="B63" s="59" t="str">
        <f>VLOOKUP($A63,Calcs!$AR$5:$AW$988,2)</f>
        <v>Male</v>
      </c>
      <c r="C63" s="59" t="str">
        <f>VLOOKUP($A63,Calcs!$AR$5:$AW$988,3)</f>
        <v>NonSmoker</v>
      </c>
      <c r="D63" s="59" t="str">
        <f>VLOOKUP($A63,Calcs!$AR$5:$AW$988,4)</f>
        <v>60 - 69</v>
      </c>
      <c r="E63" s="59">
        <f>VLOOKUP($A63,Calcs!$AR$5:$AW$988,5)</f>
        <v>10</v>
      </c>
      <c r="F63" s="59">
        <f>VLOOKUP($A63,Calcs!$AR$5:$AW$988,6)</f>
        <v>11</v>
      </c>
      <c r="G63" s="59">
        <f>SUMIF(Calcs!$AQ$5:$AQ$988,Cells!$A63,Calcs!F$5:F$988)</f>
        <v>9361</v>
      </c>
      <c r="H63" s="59">
        <f>SUMIF(Calcs!$AQ$5:$AQ$988,Cells!$A63,Calcs!G$5:G$988)</f>
        <v>10076.132002425629</v>
      </c>
      <c r="I63" s="59">
        <f t="shared" si="2"/>
        <v>0.92902713042529861</v>
      </c>
      <c r="J63" s="51">
        <f>SUMIF(Calcs!$AQ$5:$AQ$988,Cells!$A63,Calcs!I$5:I$988)</f>
        <v>2836350270</v>
      </c>
      <c r="K63" s="51">
        <f>SUMIF(Calcs!$AQ$5:$AQ$988,Cells!$A63,Calcs!J$5:J$988)</f>
        <v>3676115020.7174501</v>
      </c>
      <c r="L63" s="59">
        <f t="shared" si="14"/>
        <v>1.0319789183877877</v>
      </c>
      <c r="M63" s="58">
        <f t="shared" si="29"/>
        <v>0.77200000000000002</v>
      </c>
      <c r="N63" s="59" t="str">
        <f t="shared" si="3"/>
        <v>Above</v>
      </c>
      <c r="O63" s="51">
        <f t="shared" si="16"/>
        <v>3</v>
      </c>
      <c r="P63" s="52">
        <f t="shared" si="30"/>
        <v>-11.9</v>
      </c>
      <c r="Q63" s="59">
        <f t="shared" si="17"/>
        <v>1.9083955191700076E-2</v>
      </c>
      <c r="R63" s="51">
        <f t="shared" si="28"/>
        <v>4921697974365331</v>
      </c>
      <c r="S63" s="69">
        <f t="shared" si="18"/>
        <v>5.9265663935820744E+22</v>
      </c>
      <c r="T63" s="117">
        <f t="shared" si="31"/>
        <v>2018908623.6159081</v>
      </c>
      <c r="U63">
        <f t="shared" si="32"/>
        <v>135.76835651507091</v>
      </c>
      <c r="V63">
        <f t="shared" si="33"/>
        <v>1.6608935587712564E-7</v>
      </c>
      <c r="W63" s="117">
        <f t="shared" si="19"/>
        <v>2704637728.9044414</v>
      </c>
      <c r="X63" s="117">
        <f t="shared" si="20"/>
        <v>2979462097.0309544</v>
      </c>
      <c r="Y63" s="120">
        <f t="shared" si="34"/>
        <v>0.73415802970026911</v>
      </c>
      <c r="Z63" s="120">
        <f t="shared" si="35"/>
        <v>0.80896575941688575</v>
      </c>
      <c r="AA63" s="58">
        <f t="shared" si="36"/>
        <v>0.7357326181748769</v>
      </c>
      <c r="AB63" s="58">
        <f t="shared" si="37"/>
        <v>0.81049207661882861</v>
      </c>
      <c r="AC63" s="118" t="str">
        <f t="shared" si="38"/>
        <v>Above</v>
      </c>
      <c r="AD63" s="59" t="b">
        <f t="shared" si="39"/>
        <v>0</v>
      </c>
      <c r="AE63" s="59">
        <f t="shared" si="21"/>
        <v>3.641973457588163E-4</v>
      </c>
      <c r="AF63" s="140">
        <f t="shared" si="22"/>
        <v>1.1929874631297278E-6</v>
      </c>
      <c r="AG63" s="139">
        <f t="shared" si="23"/>
        <v>0.54963436623249196</v>
      </c>
      <c r="AH63" s="139">
        <f t="shared" si="24"/>
        <v>135.76835651507091</v>
      </c>
      <c r="AI63" s="139">
        <f t="shared" si="25"/>
        <v>610.56357592118763</v>
      </c>
      <c r="AJ63" s="58">
        <f t="shared" si="26"/>
        <v>0.73617072361629943</v>
      </c>
      <c r="AK63" s="58">
        <f t="shared" si="27"/>
        <v>0.81093018206025125</v>
      </c>
      <c r="AM63" s="51">
        <f>SUMIF(Calcs!$AQ$5:$AQ$988,Cells!$A63,Calcs!K$5:K$988)</f>
        <v>6400950666691120</v>
      </c>
      <c r="AN63" s="51">
        <f>SUMIF(Calcs!$AQ$5:$AQ$988,Cells!$A63,Calcs!L$5:L$988)</f>
        <v>33282672555327</v>
      </c>
      <c r="AO63" s="51">
        <f>SUMIF(Calcs!$AQ$5:$AQ$988,Cells!$A63,Calcs!M$5:M$988)</f>
        <v>7.7683286499682305E+22</v>
      </c>
      <c r="AP63" s="51">
        <f>SUMIF(Calcs!$AQ$5:$AQ$988,Cells!$A63,Calcs!N$5:N$988)</f>
        <v>3.95897068748027E+20</v>
      </c>
      <c r="AQ63" s="51">
        <f>SUMIF(Calcs!$AQ$5:$AQ$988,Cells!$A63,Calcs!O$5:O$988)</f>
        <v>2.1861719922272509E+18</v>
      </c>
      <c r="AR63" s="58"/>
      <c r="AS63" s="58"/>
      <c r="AT63" s="58"/>
      <c r="AU63" s="58"/>
      <c r="AV63" s="58"/>
      <c r="AW63" s="58"/>
    </row>
    <row r="64" spans="1:49" x14ac:dyDescent="0.25">
      <c r="A64" s="60">
        <v>58</v>
      </c>
      <c r="B64" s="59" t="str">
        <f>VLOOKUP($A64,Calcs!$AR$5:$AW$988,2)</f>
        <v>Male</v>
      </c>
      <c r="C64" s="59" t="str">
        <f>VLOOKUP($A64,Calcs!$AR$5:$AW$988,3)</f>
        <v>NonSmoker</v>
      </c>
      <c r="D64" s="59" t="str">
        <f>VLOOKUP($A64,Calcs!$AR$5:$AW$988,4)</f>
        <v>60 - 69</v>
      </c>
      <c r="E64" s="59">
        <f>VLOOKUP($A64,Calcs!$AR$5:$AW$988,5)</f>
        <v>12</v>
      </c>
      <c r="F64" s="59">
        <f>VLOOKUP($A64,Calcs!$AR$5:$AW$988,6)</f>
        <v>13</v>
      </c>
      <c r="G64" s="59">
        <f>SUMIF(Calcs!$AQ$5:$AQ$988,Cells!$A64,Calcs!F$5:F$988)</f>
        <v>9583</v>
      </c>
      <c r="H64" s="59">
        <f>SUMIF(Calcs!$AQ$5:$AQ$988,Cells!$A64,Calcs!G$5:G$988)</f>
        <v>9878.3906393447505</v>
      </c>
      <c r="I64" s="59">
        <f t="shared" si="2"/>
        <v>0.97009729113482956</v>
      </c>
      <c r="J64" s="51">
        <f>SUMIF(Calcs!$AQ$5:$AQ$988,Cells!$A64,Calcs!I$5:I$988)</f>
        <v>2772330016</v>
      </c>
      <c r="K64" s="51">
        <f>SUMIF(Calcs!$AQ$5:$AQ$988,Cells!$A64,Calcs!J$5:J$988)</f>
        <v>3309090519.8831201</v>
      </c>
      <c r="L64" s="59">
        <f t="shared" si="14"/>
        <v>1.0684116345141161</v>
      </c>
      <c r="M64" s="58">
        <f t="shared" si="29"/>
        <v>0.83799999999999997</v>
      </c>
      <c r="N64" s="59" t="str">
        <f t="shared" si="3"/>
        <v>Above</v>
      </c>
      <c r="O64" s="51">
        <f t="shared" si="16"/>
        <v>3</v>
      </c>
      <c r="P64" s="52">
        <f t="shared" si="30"/>
        <v>-8.1</v>
      </c>
      <c r="Q64" s="59">
        <f t="shared" si="17"/>
        <v>2.0009089338366388E-2</v>
      </c>
      <c r="R64" s="51">
        <f t="shared" si="28"/>
        <v>4384014091480104.5</v>
      </c>
      <c r="S64" s="69">
        <f t="shared" si="18"/>
        <v>9.9225339919335458E+22</v>
      </c>
      <c r="T64" s="117">
        <f t="shared" si="31"/>
        <v>2384937449.3447375</v>
      </c>
      <c r="U64">
        <f t="shared" si="32"/>
        <v>34.231870055209001</v>
      </c>
      <c r="V64">
        <f t="shared" si="33"/>
        <v>8.8364808728174838E-8</v>
      </c>
      <c r="W64" s="117">
        <f t="shared" si="19"/>
        <v>2653583658.5861387</v>
      </c>
      <c r="X64" s="117">
        <f t="shared" si="20"/>
        <v>2912468207.8760481</v>
      </c>
      <c r="Y64" s="120">
        <f t="shared" si="34"/>
        <v>0.79857504187477169</v>
      </c>
      <c r="Z64" s="120">
        <f t="shared" si="35"/>
        <v>0.87700923080805659</v>
      </c>
      <c r="AA64" s="58">
        <f t="shared" si="36"/>
        <v>0.80190724389125068</v>
      </c>
      <c r="AB64" s="58">
        <f t="shared" si="37"/>
        <v>0.88014159491137733</v>
      </c>
      <c r="AC64" s="118" t="str">
        <f t="shared" si="38"/>
        <v>Above</v>
      </c>
      <c r="AD64" s="59" t="b">
        <f t="shared" si="39"/>
        <v>0</v>
      </c>
      <c r="AE64" s="59">
        <f t="shared" si="21"/>
        <v>4.0036365615072744E-4</v>
      </c>
      <c r="AF64" s="140">
        <f t="shared" si="22"/>
        <v>2.7383985308283854E-6</v>
      </c>
      <c r="AG64" s="139">
        <f t="shared" si="23"/>
        <v>0.72093080399959986</v>
      </c>
      <c r="AH64" s="139">
        <f t="shared" si="24"/>
        <v>34.231870055209015</v>
      </c>
      <c r="AI64" s="139">
        <f t="shared" si="25"/>
        <v>292.40715085368856</v>
      </c>
      <c r="AJ64" s="58">
        <f t="shared" si="26"/>
        <v>0.80211510754983639</v>
      </c>
      <c r="AK64" s="58">
        <f t="shared" si="27"/>
        <v>0.88034945856996305</v>
      </c>
      <c r="AM64" s="51">
        <f>SUMIF(Calcs!$AQ$5:$AQ$988,Cells!$A64,Calcs!K$5:K$988)</f>
        <v>5255302120277040</v>
      </c>
      <c r="AN64" s="51">
        <f>SUMIF(Calcs!$AQ$5:$AQ$988,Cells!$A64,Calcs!L$5:L$988)</f>
        <v>28379146439208</v>
      </c>
      <c r="AO64" s="51">
        <f>SUMIF(Calcs!$AQ$5:$AQ$988,Cells!$A64,Calcs!M$5:M$988)</f>
        <v>1.1984853908905219E+23</v>
      </c>
      <c r="AP64" s="51">
        <f>SUMIF(Calcs!$AQ$5:$AQ$988,Cells!$A64,Calcs!N$5:N$988)</f>
        <v>5.7495993245401403E+20</v>
      </c>
      <c r="AQ64" s="51">
        <f>SUMIF(Calcs!$AQ$5:$AQ$988,Cells!$A64,Calcs!O$5:O$988)</f>
        <v>3.0167960513306604E+18</v>
      </c>
      <c r="AR64" s="58"/>
      <c r="AS64" s="58"/>
      <c r="AT64" s="58"/>
      <c r="AU64" s="58"/>
      <c r="AV64" s="58"/>
      <c r="AW64" s="58"/>
    </row>
    <row r="65" spans="1:49" x14ac:dyDescent="0.25">
      <c r="A65" s="60">
        <v>59</v>
      </c>
      <c r="B65" s="59" t="str">
        <f>VLOOKUP($A65,Calcs!$AR$5:$AW$988,2)</f>
        <v>Male</v>
      </c>
      <c r="C65" s="59" t="str">
        <f>VLOOKUP($A65,Calcs!$AR$5:$AW$988,3)</f>
        <v>NonSmoker</v>
      </c>
      <c r="D65" s="59" t="str">
        <f>VLOOKUP($A65,Calcs!$AR$5:$AW$988,4)</f>
        <v>60 - 69</v>
      </c>
      <c r="E65" s="59">
        <f>VLOOKUP($A65,Calcs!$AR$5:$AW$988,5)</f>
        <v>14</v>
      </c>
      <c r="F65" s="59">
        <f>VLOOKUP($A65,Calcs!$AR$5:$AW$988,6)</f>
        <v>15</v>
      </c>
      <c r="G65" s="59">
        <f>SUMIF(Calcs!$AQ$5:$AQ$988,Cells!$A65,Calcs!F$5:F$988)</f>
        <v>9807</v>
      </c>
      <c r="H65" s="59">
        <f>SUMIF(Calcs!$AQ$5:$AQ$988,Cells!$A65,Calcs!G$5:G$988)</f>
        <v>10334.18991404842</v>
      </c>
      <c r="I65" s="59">
        <f t="shared" si="2"/>
        <v>0.94898585003438418</v>
      </c>
      <c r="J65" s="51">
        <f>SUMIF(Calcs!$AQ$5:$AQ$988,Cells!$A65,Calcs!I$5:I$988)</f>
        <v>2550697060</v>
      </c>
      <c r="K65" s="51">
        <f>SUMIF(Calcs!$AQ$5:$AQ$988,Cells!$A65,Calcs!J$5:J$988)</f>
        <v>3198286390.2379899</v>
      </c>
      <c r="L65" s="59">
        <f t="shared" si="14"/>
        <v>1.0476157916074449</v>
      </c>
      <c r="M65" s="58">
        <f t="shared" si="29"/>
        <v>0.79800000000000004</v>
      </c>
      <c r="N65" s="59" t="str">
        <f t="shared" si="3"/>
        <v>Above</v>
      </c>
      <c r="O65" s="51">
        <f t="shared" si="16"/>
        <v>3</v>
      </c>
      <c r="P65" s="52">
        <f t="shared" si="30"/>
        <v>-10.4</v>
      </c>
      <c r="Q65" s="59">
        <f t="shared" si="17"/>
        <v>1.9432235648202147E-2</v>
      </c>
      <c r="R65" s="51">
        <f t="shared" si="28"/>
        <v>3862604452350006</v>
      </c>
      <c r="S65" s="69">
        <f t="shared" si="18"/>
        <v>1.9130545288029153E+23</v>
      </c>
      <c r="T65" s="117">
        <f t="shared" si="31"/>
        <v>2394719141.6429105</v>
      </c>
      <c r="U65">
        <f t="shared" si="32"/>
        <v>6.2986286364914026</v>
      </c>
      <c r="V65">
        <f t="shared" si="33"/>
        <v>4.0381540559296156E-8</v>
      </c>
      <c r="W65" s="117">
        <f t="shared" si="19"/>
        <v>2453696607.3602743</v>
      </c>
      <c r="X65" s="117">
        <f t="shared" si="20"/>
        <v>2694041237.9981132</v>
      </c>
      <c r="Y65" s="120">
        <f t="shared" si="34"/>
        <v>0.75943342358280985</v>
      </c>
      <c r="Z65" s="120">
        <f t="shared" si="35"/>
        <v>0.83560638760195294</v>
      </c>
      <c r="AA65" s="58">
        <f t="shared" si="36"/>
        <v>0.76719102293328101</v>
      </c>
      <c r="AB65" s="58">
        <f t="shared" si="37"/>
        <v>0.8423389619582019</v>
      </c>
      <c r="AC65" s="118" t="str">
        <f t="shared" si="38"/>
        <v>Above</v>
      </c>
      <c r="AD65" s="59" t="b">
        <f t="shared" si="39"/>
        <v>0</v>
      </c>
      <c r="AE65" s="59">
        <f t="shared" si="21"/>
        <v>3.7761178228725833E-4</v>
      </c>
      <c r="AF65" s="140">
        <f t="shared" si="22"/>
        <v>5.8475682462068589E-6</v>
      </c>
      <c r="AG65" s="139">
        <f t="shared" si="23"/>
        <v>0.74923078444970559</v>
      </c>
      <c r="AH65" s="139">
        <f t="shared" si="24"/>
        <v>6.2986286364914008</v>
      </c>
      <c r="AI65" s="139">
        <f t="shared" si="25"/>
        <v>129.15173158764028</v>
      </c>
      <c r="AJ65" s="58">
        <f t="shared" si="26"/>
        <v>0.76767111734089954</v>
      </c>
      <c r="AK65" s="58">
        <f t="shared" si="27"/>
        <v>0.84281905636582055</v>
      </c>
      <c r="AM65" s="51">
        <f>SUMIF(Calcs!$AQ$5:$AQ$988,Cells!$A65,Calcs!K$5:K$988)</f>
        <v>4862181531633290</v>
      </c>
      <c r="AN65" s="51">
        <f>SUMIF(Calcs!$AQ$5:$AQ$988,Cells!$A65,Calcs!L$5:L$988)</f>
        <v>27349718113201.797</v>
      </c>
      <c r="AO65" s="51">
        <f>SUMIF(Calcs!$AQ$5:$AQ$988,Cells!$A65,Calcs!M$5:M$988)</f>
        <v>2.42662467909516E+23</v>
      </c>
      <c r="AP65" s="51">
        <f>SUMIF(Calcs!$AQ$5:$AQ$988,Cells!$A65,Calcs!N$5:N$988)</f>
        <v>1.227853209320937E+21</v>
      </c>
      <c r="AQ65" s="51">
        <f>SUMIF(Calcs!$AQ$5:$AQ$988,Cells!$A65,Calcs!O$5:O$988)</f>
        <v>6.4043519382526198E+18</v>
      </c>
      <c r="AR65" s="58"/>
      <c r="AS65" s="58"/>
      <c r="AT65" s="58"/>
      <c r="AU65" s="58"/>
      <c r="AV65" s="58"/>
      <c r="AW65" s="58"/>
    </row>
    <row r="66" spans="1:49" x14ac:dyDescent="0.25">
      <c r="A66" s="60">
        <v>60</v>
      </c>
      <c r="B66" s="59" t="str">
        <f>VLOOKUP($A66,Calcs!$AR$5:$AW$988,2)</f>
        <v>Male</v>
      </c>
      <c r="C66" s="59" t="str">
        <f>VLOOKUP($A66,Calcs!$AR$5:$AW$988,3)</f>
        <v>NonSmoker</v>
      </c>
      <c r="D66" s="59" t="str">
        <f>VLOOKUP($A66,Calcs!$AR$5:$AW$988,4)</f>
        <v>60 - 69</v>
      </c>
      <c r="E66" s="59">
        <f>VLOOKUP($A66,Calcs!$AR$5:$AW$988,5)</f>
        <v>16</v>
      </c>
      <c r="F66" s="59">
        <f>VLOOKUP($A66,Calcs!$AR$5:$AW$988,6)</f>
        <v>18</v>
      </c>
      <c r="G66" s="59">
        <f>SUMIF(Calcs!$AQ$5:$AQ$988,Cells!$A66,Calcs!F$5:F$988)</f>
        <v>13163</v>
      </c>
      <c r="H66" s="59">
        <f>SUMIF(Calcs!$AQ$5:$AQ$988,Cells!$A66,Calcs!G$5:G$988)</f>
        <v>13155.592037936211</v>
      </c>
      <c r="I66" s="59">
        <f t="shared" si="2"/>
        <v>1.0005631036628704</v>
      </c>
      <c r="J66" s="51">
        <f>SUMIF(Calcs!$AQ$5:$AQ$988,Cells!$A66,Calcs!I$5:I$988)</f>
        <v>2690437404</v>
      </c>
      <c r="K66" s="51">
        <f>SUMIF(Calcs!$AQ$5:$AQ$988,Cells!$A66,Calcs!J$5:J$988)</f>
        <v>3301104413.7858801</v>
      </c>
      <c r="L66" s="59">
        <f t="shared" si="14"/>
        <v>1.0917975659315042</v>
      </c>
      <c r="M66" s="58">
        <f t="shared" si="29"/>
        <v>0.81499999999999995</v>
      </c>
      <c r="N66" s="59" t="str">
        <f t="shared" si="3"/>
        <v>Above</v>
      </c>
      <c r="O66" s="51">
        <f t="shared" si="16"/>
        <v>3</v>
      </c>
      <c r="P66" s="52">
        <f t="shared" si="30"/>
        <v>-9.6999999999999993</v>
      </c>
      <c r="Q66" s="59">
        <f t="shared" si="17"/>
        <v>1.9043089138910962E-2</v>
      </c>
      <c r="R66" s="51">
        <f t="shared" si="28"/>
        <v>3951785133914842</v>
      </c>
      <c r="S66" s="69">
        <f t="shared" si="18"/>
        <v>3.3807374736651811E+23</v>
      </c>
      <c r="T66" s="117">
        <f t="shared" si="31"/>
        <v>2598051610.2713919</v>
      </c>
      <c r="U66">
        <f t="shared" si="32"/>
        <v>2.1598175491918941</v>
      </c>
      <c r="V66">
        <f t="shared" si="33"/>
        <v>2.3378243147821633E-8</v>
      </c>
      <c r="W66" s="117">
        <f t="shared" si="19"/>
        <v>2610623312.5873661</v>
      </c>
      <c r="X66" s="117">
        <f t="shared" si="20"/>
        <v>2848127927.629982</v>
      </c>
      <c r="Y66" s="120">
        <f t="shared" si="34"/>
        <v>0.77768753243128752</v>
      </c>
      <c r="Z66" s="120">
        <f t="shared" si="35"/>
        <v>0.85233507016459031</v>
      </c>
      <c r="AA66" s="58">
        <f t="shared" si="36"/>
        <v>0.79083330466162571</v>
      </c>
      <c r="AB66" s="58">
        <f t="shared" si="37"/>
        <v>0.86278032156020146</v>
      </c>
      <c r="AC66" s="118" t="str">
        <f t="shared" si="38"/>
        <v>Above</v>
      </c>
      <c r="AD66" s="59" t="b">
        <f t="shared" si="39"/>
        <v>0</v>
      </c>
      <c r="AE66" s="59">
        <f t="shared" si="21"/>
        <v>3.6263924395250863E-4</v>
      </c>
      <c r="AF66" s="140">
        <f t="shared" si="22"/>
        <v>9.3979615481366539E-6</v>
      </c>
      <c r="AG66" s="139">
        <f t="shared" si="23"/>
        <v>0.78701367113903087</v>
      </c>
      <c r="AH66" s="139">
        <f t="shared" si="24"/>
        <v>2.1598175491918945</v>
      </c>
      <c r="AI66" s="139">
        <f t="shared" si="25"/>
        <v>77.174021641833505</v>
      </c>
      <c r="AJ66" s="58">
        <f t="shared" si="26"/>
        <v>0.79082200336368669</v>
      </c>
      <c r="AK66" s="58">
        <f t="shared" si="27"/>
        <v>0.86276902026226243</v>
      </c>
      <c r="AM66" s="51">
        <f>SUMIF(Calcs!$AQ$5:$AQ$988,Cells!$A66,Calcs!K$5:K$988)</f>
        <v>4873636712710650</v>
      </c>
      <c r="AN66" s="51">
        <f>SUMIF(Calcs!$AQ$5:$AQ$988,Cells!$A66,Calcs!L$5:L$988)</f>
        <v>30454720831551.961</v>
      </c>
      <c r="AO66" s="51">
        <f>SUMIF(Calcs!$AQ$5:$AQ$988,Cells!$A66,Calcs!M$5:M$988)</f>
        <v>4.2158859298816202E+23</v>
      </c>
      <c r="AP66" s="51">
        <f>SUMIF(Calcs!$AQ$5:$AQ$988,Cells!$A66,Calcs!N$5:N$988)</f>
        <v>2.780691062044767E+21</v>
      </c>
      <c r="AQ66" s="51">
        <f>SUMIF(Calcs!$AQ$5:$AQ$988,Cells!$A66,Calcs!O$5:O$988)</f>
        <v>1.852580464856492E+19</v>
      </c>
      <c r="AR66" s="58"/>
      <c r="AS66" s="58"/>
      <c r="AT66" s="58"/>
      <c r="AU66" s="58"/>
      <c r="AV66" s="58"/>
      <c r="AW66" s="58"/>
    </row>
    <row r="67" spans="1:49" x14ac:dyDescent="0.25">
      <c r="A67" s="60">
        <v>61</v>
      </c>
      <c r="B67" s="59" t="str">
        <f>VLOOKUP($A67,Calcs!$AR$5:$AW$988,2)</f>
        <v>Male</v>
      </c>
      <c r="C67" s="59" t="str">
        <f>VLOOKUP($A67,Calcs!$AR$5:$AW$988,3)</f>
        <v>NonSmoker</v>
      </c>
      <c r="D67" s="59" t="str">
        <f>VLOOKUP($A67,Calcs!$AR$5:$AW$988,4)</f>
        <v>60 - 69</v>
      </c>
      <c r="E67" s="59">
        <f>VLOOKUP($A67,Calcs!$AR$5:$AW$988,5)</f>
        <v>19</v>
      </c>
      <c r="F67" s="59">
        <f>VLOOKUP($A67,Calcs!$AR$5:$AW$988,6)</f>
        <v>20</v>
      </c>
      <c r="G67" s="59">
        <f>SUMIF(Calcs!$AQ$5:$AQ$988,Cells!$A67,Calcs!F$5:F$988)</f>
        <v>9741</v>
      </c>
      <c r="H67" s="59">
        <f>SUMIF(Calcs!$AQ$5:$AQ$988,Cells!$A67,Calcs!G$5:G$988)</f>
        <v>8495.4714800814509</v>
      </c>
      <c r="I67" s="59">
        <f t="shared" si="2"/>
        <v>1.146610876493297</v>
      </c>
      <c r="J67" s="51">
        <f>SUMIF(Calcs!$AQ$5:$AQ$988,Cells!$A67,Calcs!I$5:I$988)</f>
        <v>1466591854</v>
      </c>
      <c r="K67" s="51">
        <f>SUMIF(Calcs!$AQ$5:$AQ$988,Cells!$A67,Calcs!J$5:J$988)</f>
        <v>1571587665.0330639</v>
      </c>
      <c r="L67" s="59">
        <f t="shared" si="14"/>
        <v>1.0344268589961922</v>
      </c>
      <c r="M67" s="58">
        <f t="shared" si="29"/>
        <v>0.93300000000000005</v>
      </c>
      <c r="N67" s="59" t="str">
        <f t="shared" si="3"/>
        <v>Above</v>
      </c>
      <c r="O67" s="51">
        <f t="shared" si="16"/>
        <v>3</v>
      </c>
      <c r="P67" s="52">
        <f t="shared" si="30"/>
        <v>-2.9</v>
      </c>
      <c r="Q67" s="59">
        <f t="shared" si="17"/>
        <v>2.3009319178575901E-2</v>
      </c>
      <c r="R67" s="51">
        <f t="shared" si="28"/>
        <v>1307629651789126.8</v>
      </c>
      <c r="S67" s="69">
        <f t="shared" si="18"/>
        <v>5.6210383970519583E+22</v>
      </c>
      <c r="T67" s="117">
        <f t="shared" si="31"/>
        <v>1405752728.3631804</v>
      </c>
      <c r="U67">
        <f t="shared" si="32"/>
        <v>2.8306173718134748</v>
      </c>
      <c r="V67">
        <f t="shared" si="33"/>
        <v>4.6526266480404531E-8</v>
      </c>
      <c r="W67" s="117">
        <f t="shared" si="19"/>
        <v>1417509691.9904892</v>
      </c>
      <c r="X67" s="117">
        <f t="shared" si="20"/>
        <v>1555220750.1616693</v>
      </c>
      <c r="Y67" s="120">
        <f t="shared" si="34"/>
        <v>0.88809381079984628</v>
      </c>
      <c r="Z67" s="120">
        <f t="shared" si="35"/>
        <v>0.97828868459743734</v>
      </c>
      <c r="AA67" s="58">
        <f t="shared" si="36"/>
        <v>0.90196030646541558</v>
      </c>
      <c r="AB67" s="58">
        <f t="shared" si="37"/>
        <v>0.98958574488999296</v>
      </c>
      <c r="AC67" s="118" t="str">
        <f t="shared" si="38"/>
        <v>Above</v>
      </c>
      <c r="AD67" s="59" t="b">
        <f t="shared" si="39"/>
        <v>0</v>
      </c>
      <c r="AE67" s="59">
        <f t="shared" si="21"/>
        <v>5.2942876906158078E-4</v>
      </c>
      <c r="AF67" s="140">
        <f t="shared" si="22"/>
        <v>1.4481072153714934E-5</v>
      </c>
      <c r="AG67" s="139">
        <f t="shared" si="23"/>
        <v>0.89428811202171188</v>
      </c>
      <c r="AH67" s="139">
        <f t="shared" si="24"/>
        <v>2.8306173718134748</v>
      </c>
      <c r="AI67" s="139">
        <f t="shared" si="25"/>
        <v>73.120106500645065</v>
      </c>
      <c r="AJ67" s="58">
        <f t="shared" si="26"/>
        <v>0.90176905876677405</v>
      </c>
      <c r="AK67" s="58">
        <f t="shared" si="27"/>
        <v>0.98939449719135142</v>
      </c>
      <c r="AM67" s="51">
        <f>SUMIF(Calcs!$AQ$5:$AQ$988,Cells!$A67,Calcs!K$5:K$988)</f>
        <v>1410264081845328</v>
      </c>
      <c r="AN67" s="51">
        <f>SUMIF(Calcs!$AQ$5:$AQ$988,Cells!$A67,Calcs!L$5:L$988)</f>
        <v>9358804732241.5098</v>
      </c>
      <c r="AO67" s="51">
        <f>SUMIF(Calcs!$AQ$5:$AQ$988,Cells!$A67,Calcs!M$5:M$988)</f>
        <v>6.1609514324536947E+22</v>
      </c>
      <c r="AP67" s="51">
        <f>SUMIF(Calcs!$AQ$5:$AQ$988,Cells!$A67,Calcs!N$5:N$988)</f>
        <v>4.89244656169053E+20</v>
      </c>
      <c r="AQ67" s="51">
        <f>SUMIF(Calcs!$AQ$5:$AQ$988,Cells!$A67,Calcs!O$5:O$988)</f>
        <v>3.9113791912251863E+18</v>
      </c>
      <c r="AR67" s="58"/>
      <c r="AS67" s="58"/>
      <c r="AT67" s="58"/>
      <c r="AU67" s="58"/>
      <c r="AV67" s="58"/>
      <c r="AW67" s="58"/>
    </row>
    <row r="68" spans="1:49" x14ac:dyDescent="0.25">
      <c r="A68" s="60">
        <v>62</v>
      </c>
      <c r="B68" s="59" t="str">
        <f>VLOOKUP($A68,Calcs!$AR$5:$AW$988,2)</f>
        <v>Male</v>
      </c>
      <c r="C68" s="59" t="str">
        <f>VLOOKUP($A68,Calcs!$AR$5:$AW$988,3)</f>
        <v>NonSmoker</v>
      </c>
      <c r="D68" s="59" t="str">
        <f>VLOOKUP($A68,Calcs!$AR$5:$AW$988,4)</f>
        <v>60 - 69</v>
      </c>
      <c r="E68" s="59">
        <f>VLOOKUP($A68,Calcs!$AR$5:$AW$988,5)</f>
        <v>21</v>
      </c>
      <c r="F68" s="59">
        <f>VLOOKUP($A68,Calcs!$AR$5:$AW$988,6)</f>
        <v>22</v>
      </c>
      <c r="G68" s="59">
        <f>SUMIF(Calcs!$AQ$5:$AQ$988,Cells!$A68,Calcs!F$5:F$988)</f>
        <v>10071</v>
      </c>
      <c r="H68" s="59">
        <f>SUMIF(Calcs!$AQ$5:$AQ$988,Cells!$A68,Calcs!G$5:G$988)</f>
        <v>8416.076054673651</v>
      </c>
      <c r="I68" s="59">
        <f t="shared" si="2"/>
        <v>1.1966384256244131</v>
      </c>
      <c r="J68" s="51">
        <f>SUMIF(Calcs!$AQ$5:$AQ$988,Cells!$A68,Calcs!I$5:I$988)</f>
        <v>1211428044</v>
      </c>
      <c r="K68" s="51">
        <f>SUMIF(Calcs!$AQ$5:$AQ$988,Cells!$A68,Calcs!J$5:J$988)</f>
        <v>1220344560.9920411</v>
      </c>
      <c r="L68" s="59">
        <f t="shared" si="14"/>
        <v>1.1043281831380538</v>
      </c>
      <c r="M68" s="58">
        <f t="shared" si="29"/>
        <v>0.99299999999999999</v>
      </c>
      <c r="N68" s="59" t="str">
        <f t="shared" si="3"/>
        <v>In CI</v>
      </c>
      <c r="O68" s="51">
        <f t="shared" si="16"/>
        <v>2</v>
      </c>
      <c r="P68" s="52">
        <f t="shared" si="30"/>
        <v>-0.3</v>
      </c>
      <c r="Q68" s="59">
        <f t="shared" si="17"/>
        <v>2.2938922073260419E-2</v>
      </c>
      <c r="R68" s="51">
        <f t="shared" si="28"/>
        <v>783629815787058.88</v>
      </c>
      <c r="S68" s="69">
        <f t="shared" si="18"/>
        <v>3.0960290770876508E+21</v>
      </c>
      <c r="T68" s="117">
        <f t="shared" si="31"/>
        <v>814742048.5518539</v>
      </c>
      <c r="U68">
        <f t="shared" si="32"/>
        <v>200.80882045897931</v>
      </c>
      <c r="V68">
        <f t="shared" si="33"/>
        <v>5.0621605693974804E-7</v>
      </c>
      <c r="W68" s="117">
        <f t="shared" si="19"/>
        <v>1158456331.9592178</v>
      </c>
      <c r="X68" s="117">
        <f t="shared" si="20"/>
        <v>1268140503.4771154</v>
      </c>
      <c r="Y68" s="120">
        <f t="shared" si="34"/>
        <v>0.94773398197622105</v>
      </c>
      <c r="Z68" s="120">
        <f t="shared" si="35"/>
        <v>1.0376529041917435</v>
      </c>
      <c r="AA68" s="58">
        <f t="shared" si="36"/>
        <v>0.9492862663455367</v>
      </c>
      <c r="AB68" s="58">
        <f t="shared" si="37"/>
        <v>1.0391659405161933</v>
      </c>
      <c r="AC68" s="118" t="str">
        <f t="shared" si="38"/>
        <v>In CI</v>
      </c>
      <c r="AD68" s="59" t="b">
        <f t="shared" si="39"/>
        <v>0</v>
      </c>
      <c r="AE68" s="59">
        <f t="shared" si="21"/>
        <v>5.2619414588311408E-4</v>
      </c>
      <c r="AF68" s="140">
        <f t="shared" si="22"/>
        <v>1.7035607336687938E-6</v>
      </c>
      <c r="AG68" s="139">
        <f t="shared" si="23"/>
        <v>0.6679393506325193</v>
      </c>
      <c r="AH68" s="139">
        <f t="shared" si="24"/>
        <v>200.80882045897928</v>
      </c>
      <c r="AI68" s="139">
        <f t="shared" si="25"/>
        <v>617.75801177325889</v>
      </c>
      <c r="AJ68" s="58">
        <f t="shared" si="26"/>
        <v>0.94959282326155459</v>
      </c>
      <c r="AK68" s="58">
        <f t="shared" si="27"/>
        <v>1.0394724974322109</v>
      </c>
      <c r="AM68" s="51">
        <f>SUMIF(Calcs!$AQ$5:$AQ$988,Cells!$A68,Calcs!K$5:K$988)</f>
        <v>794490052496746</v>
      </c>
      <c r="AN68" s="51">
        <f>SUMIF(Calcs!$AQ$5:$AQ$988,Cells!$A68,Calcs!L$5:L$988)</f>
        <v>5373775889646.3398</v>
      </c>
      <c r="AO68" s="51">
        <f>SUMIF(Calcs!$AQ$5:$AQ$988,Cells!$A68,Calcs!M$5:M$988)</f>
        <v>3.1810907304178001E+21</v>
      </c>
      <c r="AP68" s="51">
        <f>SUMIF(Calcs!$AQ$5:$AQ$988,Cells!$A68,Calcs!N$5:N$988)</f>
        <v>2.1331648261748101E+19</v>
      </c>
      <c r="AQ68" s="51">
        <f>SUMIF(Calcs!$AQ$5:$AQ$988,Cells!$A68,Calcs!O$5:O$988)</f>
        <v>1.573477737568865E+17</v>
      </c>
      <c r="AR68" s="58"/>
      <c r="AS68" s="58"/>
      <c r="AT68" s="58"/>
      <c r="AU68" s="58"/>
      <c r="AV68" s="58"/>
      <c r="AW68" s="58"/>
    </row>
    <row r="69" spans="1:49" x14ac:dyDescent="0.25">
      <c r="A69" s="60">
        <v>63</v>
      </c>
      <c r="B69" s="59" t="str">
        <f>VLOOKUP($A69,Calcs!$AR$5:$AW$988,2)</f>
        <v>Male</v>
      </c>
      <c r="C69" s="59" t="str">
        <f>VLOOKUP($A69,Calcs!$AR$5:$AW$988,3)</f>
        <v>NonSmoker</v>
      </c>
      <c r="D69" s="59" t="str">
        <f>VLOOKUP($A69,Calcs!$AR$5:$AW$988,4)</f>
        <v>60 - 69</v>
      </c>
      <c r="E69" s="59">
        <f>VLOOKUP($A69,Calcs!$AR$5:$AW$988,5)</f>
        <v>23</v>
      </c>
      <c r="F69" s="59">
        <f>VLOOKUP($A69,Calcs!$AR$5:$AW$988,6)</f>
        <v>24</v>
      </c>
      <c r="G69" s="59">
        <f>SUMIF(Calcs!$AQ$5:$AQ$988,Cells!$A69,Calcs!F$5:F$988)</f>
        <v>11850</v>
      </c>
      <c r="H69" s="59">
        <f>SUMIF(Calcs!$AQ$5:$AQ$988,Cells!$A69,Calcs!G$5:G$988)</f>
        <v>9983.6611333414203</v>
      </c>
      <c r="I69" s="59">
        <f t="shared" si="2"/>
        <v>1.1869393243352138</v>
      </c>
      <c r="J69" s="51">
        <f>SUMIF(Calcs!$AQ$5:$AQ$988,Cells!$A69,Calcs!I$5:I$988)</f>
        <v>1345986901</v>
      </c>
      <c r="K69" s="51">
        <f>SUMIF(Calcs!$AQ$5:$AQ$988,Cells!$A69,Calcs!J$5:J$988)</f>
        <v>1322329890.3773999</v>
      </c>
      <c r="L69" s="59">
        <f t="shared" si="14"/>
        <v>1.2617577991661391</v>
      </c>
      <c r="M69" s="58">
        <f t="shared" si="29"/>
        <v>1.018</v>
      </c>
      <c r="N69" s="59" t="str">
        <f t="shared" si="3"/>
        <v>In CI</v>
      </c>
      <c r="O69" s="51">
        <f t="shared" si="16"/>
        <v>2</v>
      </c>
      <c r="P69" s="52">
        <f t="shared" si="30"/>
        <v>0.9</v>
      </c>
      <c r="Q69" s="59">
        <f t="shared" si="17"/>
        <v>2.0582290020024176E-2</v>
      </c>
      <c r="R69" s="51">
        <f t="shared" si="28"/>
        <v>740742080247727.38</v>
      </c>
      <c r="S69" s="69">
        <f t="shared" si="18"/>
        <v>2.4336377519256319E+21</v>
      </c>
      <c r="T69" s="117">
        <f t="shared" si="31"/>
        <v>895057974.52721739</v>
      </c>
      <c r="U69">
        <f t="shared" si="32"/>
        <v>274.50431418975677</v>
      </c>
      <c r="V69">
        <f t="shared" si="33"/>
        <v>6.0875294990933667E-7</v>
      </c>
      <c r="W69" s="117">
        <f t="shared" si="19"/>
        <v>1294215909.3848908</v>
      </c>
      <c r="X69" s="117">
        <f t="shared" si="20"/>
        <v>1400868857.5298934</v>
      </c>
      <c r="Y69" s="120">
        <f t="shared" si="34"/>
        <v>0.97754985280493778</v>
      </c>
      <c r="Z69" s="120">
        <f t="shared" si="35"/>
        <v>1.0582309471221487</v>
      </c>
      <c r="AA69" s="58">
        <f t="shared" si="36"/>
        <v>0.97873905657196836</v>
      </c>
      <c r="AB69" s="58">
        <f t="shared" si="37"/>
        <v>1.0593943823882541</v>
      </c>
      <c r="AC69" s="118" t="str">
        <f t="shared" si="38"/>
        <v>In CI</v>
      </c>
      <c r="AD69" s="59" t="b">
        <f t="shared" si="39"/>
        <v>0</v>
      </c>
      <c r="AE69" s="59">
        <f t="shared" si="21"/>
        <v>4.2363066246838688E-4</v>
      </c>
      <c r="AF69" s="140">
        <f t="shared" si="22"/>
        <v>1.0525348605649533E-6</v>
      </c>
      <c r="AG69" s="139">
        <f t="shared" si="23"/>
        <v>0.67698908452860795</v>
      </c>
      <c r="AH69" s="139">
        <f t="shared" si="24"/>
        <v>274.50431418975671</v>
      </c>
      <c r="AI69" s="139">
        <f t="shared" si="25"/>
        <v>804.97222152053189</v>
      </c>
      <c r="AJ69" s="58">
        <f t="shared" si="26"/>
        <v>0.97884865660842502</v>
      </c>
      <c r="AK69" s="58">
        <f t="shared" si="27"/>
        <v>1.0595039824247108</v>
      </c>
      <c r="AM69" s="51">
        <f>SUMIF(Calcs!$AQ$5:$AQ$988,Cells!$A69,Calcs!K$5:K$988)</f>
        <v>732894888594899</v>
      </c>
      <c r="AN69" s="51">
        <f>SUMIF(Calcs!$AQ$5:$AQ$988,Cells!$A69,Calcs!L$5:L$988)</f>
        <v>5157572672137.1504</v>
      </c>
      <c r="AO69" s="51">
        <f>SUMIF(Calcs!$AQ$5:$AQ$988,Cells!$A69,Calcs!M$5:M$988)</f>
        <v>2.44453111566976E+21</v>
      </c>
      <c r="AP69" s="51">
        <f>SUMIF(Calcs!$AQ$5:$AQ$988,Cells!$A69,Calcs!N$5:N$988)</f>
        <v>1.7750577236165431E+19</v>
      </c>
      <c r="AQ69" s="51">
        <f>SUMIF(Calcs!$AQ$5:$AQ$988,Cells!$A69,Calcs!O$5:O$988)</f>
        <v>1.379762569702697E+17</v>
      </c>
      <c r="AR69" s="58"/>
      <c r="AS69" s="58"/>
      <c r="AT69" s="58"/>
      <c r="AU69" s="58"/>
      <c r="AV69" s="58"/>
      <c r="AW69" s="58"/>
    </row>
    <row r="70" spans="1:49" x14ac:dyDescent="0.25">
      <c r="A70" s="60">
        <v>64</v>
      </c>
      <c r="B70" s="59" t="str">
        <f>VLOOKUP($A70,Calcs!$AR$5:$AW$988,2)</f>
        <v>Male</v>
      </c>
      <c r="C70" s="59" t="str">
        <f>VLOOKUP($A70,Calcs!$AR$5:$AW$988,3)</f>
        <v>NonSmoker</v>
      </c>
      <c r="D70" s="59" t="str">
        <f>VLOOKUP($A70,Calcs!$AR$5:$AW$988,4)</f>
        <v>60 - 69</v>
      </c>
      <c r="E70" s="59">
        <f>VLOOKUP($A70,Calcs!$AR$5:$AW$988,5)</f>
        <v>25</v>
      </c>
      <c r="F70" s="59">
        <f>VLOOKUP($A70,Calcs!$AR$5:$AW$988,6)</f>
        <v>25</v>
      </c>
      <c r="G70" s="59">
        <f>SUMIF(Calcs!$AQ$5:$AQ$988,Cells!$A70,Calcs!F$5:F$988)</f>
        <v>6717</v>
      </c>
      <c r="H70" s="59">
        <f>SUMIF(Calcs!$AQ$5:$AQ$988,Cells!$A70,Calcs!G$5:G$988)</f>
        <v>5607.2475602374598</v>
      </c>
      <c r="I70" s="59">
        <f t="shared" si="2"/>
        <v>1.197913936889839</v>
      </c>
      <c r="J70" s="51">
        <f>SUMIF(Calcs!$AQ$5:$AQ$988,Cells!$A70,Calcs!I$5:I$988)</f>
        <v>735870508</v>
      </c>
      <c r="K70" s="51">
        <f>SUMIF(Calcs!$AQ$5:$AQ$988,Cells!$A70,Calcs!J$5:J$988)</f>
        <v>689288114.36969602</v>
      </c>
      <c r="L70" s="59">
        <f t="shared" si="14"/>
        <v>1.0024467131897969</v>
      </c>
      <c r="M70" s="58">
        <f t="shared" si="29"/>
        <v>1.0680000000000001</v>
      </c>
      <c r="N70" s="59" t="str">
        <f t="shared" si="3"/>
        <v>Below</v>
      </c>
      <c r="O70" s="51">
        <f t="shared" si="16"/>
        <v>1</v>
      </c>
      <c r="P70" s="52">
        <f t="shared" si="30"/>
        <v>2.5</v>
      </c>
      <c r="Q70" s="59">
        <f t="shared" si="17"/>
        <v>2.7178899627573576E-2</v>
      </c>
      <c r="R70" s="51">
        <f t="shared" si="28"/>
        <v>350966220859357.06</v>
      </c>
      <c r="S70" s="69">
        <f t="shared" si="18"/>
        <v>9.6503776577520337E+20</v>
      </c>
      <c r="T70" s="117">
        <f t="shared" si="31"/>
        <v>480590782.06025469</v>
      </c>
      <c r="U70">
        <f t="shared" si="32"/>
        <v>185.68094193311603</v>
      </c>
      <c r="V70">
        <f t="shared" si="33"/>
        <v>7.2736266559978626E-7</v>
      </c>
      <c r="W70" s="117">
        <f t="shared" si="19"/>
        <v>700471361.68590713</v>
      </c>
      <c r="X70" s="117">
        <f t="shared" si="20"/>
        <v>773872992.4320662</v>
      </c>
      <c r="Y70" s="120">
        <f t="shared" si="34"/>
        <v>1.0143107749731211</v>
      </c>
      <c r="Z70" s="120">
        <f t="shared" si="35"/>
        <v>1.1208501037920675</v>
      </c>
      <c r="AA70" s="58">
        <f t="shared" si="36"/>
        <v>1.0162243437585419</v>
      </c>
      <c r="AB70" s="58">
        <f t="shared" si="37"/>
        <v>1.1227133854465443</v>
      </c>
      <c r="AC70" s="118" t="str">
        <f t="shared" si="38"/>
        <v>Below</v>
      </c>
      <c r="AD70" s="59" t="b">
        <f t="shared" si="39"/>
        <v>0</v>
      </c>
      <c r="AE70" s="59">
        <f t="shared" si="21"/>
        <v>7.3869258496571898E-4</v>
      </c>
      <c r="AF70" s="140">
        <f t="shared" si="22"/>
        <v>2.9467408233479426E-6</v>
      </c>
      <c r="AG70" s="139">
        <f t="shared" si="23"/>
        <v>0.69764728301868373</v>
      </c>
      <c r="AH70" s="139">
        <f t="shared" si="24"/>
        <v>185.68094193311606</v>
      </c>
      <c r="AI70" s="139">
        <f t="shared" si="25"/>
        <v>501.36244023419249</v>
      </c>
      <c r="AJ70" s="58">
        <f t="shared" si="26"/>
        <v>1.0166439043759479</v>
      </c>
      <c r="AK70" s="58">
        <f t="shared" si="27"/>
        <v>1.1231329460639503</v>
      </c>
      <c r="AM70" s="51">
        <f>SUMIF(Calcs!$AQ$5:$AQ$988,Cells!$A70,Calcs!K$5:K$988)</f>
        <v>331165606370439</v>
      </c>
      <c r="AN70" s="51">
        <f>SUMIF(Calcs!$AQ$5:$AQ$988,Cells!$A70,Calcs!L$5:L$988)</f>
        <v>2383473207886.04</v>
      </c>
      <c r="AO70" s="51">
        <f>SUMIF(Calcs!$AQ$5:$AQ$988,Cells!$A70,Calcs!M$5:M$988)</f>
        <v>9.2574156992095099E+20</v>
      </c>
      <c r="AP70" s="51">
        <f>SUMIF(Calcs!$AQ$5:$AQ$988,Cells!$A70,Calcs!N$5:N$988)</f>
        <v>6.9529805334496696E+18</v>
      </c>
      <c r="AQ70" s="51">
        <f>SUMIF(Calcs!$AQ$5:$AQ$988,Cells!$A70,Calcs!O$5:O$988)</f>
        <v>5.6632753394584704E+16</v>
      </c>
      <c r="AR70" s="58"/>
      <c r="AS70" s="58"/>
      <c r="AT70" s="58"/>
      <c r="AU70" s="58"/>
      <c r="AV70" s="58"/>
      <c r="AW70" s="58"/>
    </row>
    <row r="71" spans="1:49" x14ac:dyDescent="0.25">
      <c r="A71" s="60">
        <v>65</v>
      </c>
      <c r="B71" s="59" t="str">
        <f>VLOOKUP($A71,Calcs!$AR$5:$AW$988,2)</f>
        <v>Male</v>
      </c>
      <c r="C71" s="59" t="str">
        <f>VLOOKUP($A71,Calcs!$AR$5:$AW$988,3)</f>
        <v>NonSmoker</v>
      </c>
      <c r="D71" s="59" t="str">
        <f>VLOOKUP($A71,Calcs!$AR$5:$AW$988,4)</f>
        <v>60 - 69</v>
      </c>
      <c r="E71" s="59">
        <f>VLOOKUP($A71,Calcs!$AR$5:$AW$988,5)</f>
        <v>26</v>
      </c>
      <c r="F71" s="59">
        <f>VLOOKUP($A71,Calcs!$AR$5:$AW$988,6)</f>
        <v>26</v>
      </c>
      <c r="G71" s="59">
        <f>SUMIF(Calcs!$AQ$5:$AQ$988,Cells!$A71,Calcs!F$5:F$988)</f>
        <v>6999</v>
      </c>
      <c r="H71" s="59">
        <f>SUMIF(Calcs!$AQ$5:$AQ$988,Cells!$A71,Calcs!G$5:G$988)</f>
        <v>5853.3084284657598</v>
      </c>
      <c r="I71" s="59">
        <f t="shared" ref="I71:I108" si="40">G71/H71</f>
        <v>1.195734017015492</v>
      </c>
      <c r="J71" s="51">
        <f>SUMIF(Calcs!$AQ$5:$AQ$988,Cells!$A71,Calcs!I$5:I$988)</f>
        <v>693483242</v>
      </c>
      <c r="K71" s="51">
        <f>SUMIF(Calcs!$AQ$5:$AQ$988,Cells!$A71,Calcs!J$5:J$988)</f>
        <v>686087705.88796997</v>
      </c>
      <c r="L71" s="59">
        <f t="shared" si="14"/>
        <v>1.0241640574498911</v>
      </c>
      <c r="M71" s="58">
        <f t="shared" si="29"/>
        <v>1.0109999999999999</v>
      </c>
      <c r="N71" s="59" t="str">
        <f t="shared" ref="N71:N108" si="41">IF(L71&lt;1,"Not Cred.",(IF(1&lt;(M71-$D$4*Q71),"Below",IF(1&lt;=(M71+$D$4*Q71),"In CI","Above"))))</f>
        <v>In CI</v>
      </c>
      <c r="O71" s="51">
        <f t="shared" si="16"/>
        <v>2</v>
      </c>
      <c r="P71" s="52">
        <f t="shared" ref="P71:P102" si="42">ROUND((M71-1)/Q71,1)</f>
        <v>0.4</v>
      </c>
      <c r="Q71" s="59">
        <f t="shared" si="17"/>
        <v>2.5182772291150377E-2</v>
      </c>
      <c r="R71" s="51">
        <f t="shared" si="28"/>
        <v>298515132419127.31</v>
      </c>
      <c r="S71" s="69">
        <f t="shared" si="18"/>
        <v>7.1848185368660332E+20</v>
      </c>
      <c r="T71" s="117">
        <f t="shared" ref="T71:T102" si="43">J71-2*(R71^2)/S71</f>
        <v>445428865.049573</v>
      </c>
      <c r="U71">
        <f t="shared" ref="U71:U102" si="44">4*(R71^3)/(S71^2)</f>
        <v>206.12346659154471</v>
      </c>
      <c r="V71">
        <f t="shared" ref="V71:V102" si="45">2*(R71/S71)</f>
        <v>8.3096081240581338E-7</v>
      </c>
      <c r="W71" s="117">
        <f t="shared" si="19"/>
        <v>660773617.38355029</v>
      </c>
      <c r="X71" s="117">
        <f t="shared" si="20"/>
        <v>728471727.35035396</v>
      </c>
      <c r="Y71" s="120">
        <f t="shared" ref="Y71:Y102" si="46">_xlfn.NORM.INV($AD$3,J71,R71^0.5)/K71</f>
        <v>0.96142196002062164</v>
      </c>
      <c r="Z71" s="120">
        <f t="shared" ref="Z71:Z102" si="47">_xlfn.NORM.INV(1-$AD$3,J71,R71^0.5)/K71</f>
        <v>1.0601366134636776</v>
      </c>
      <c r="AA71" s="58">
        <f t="shared" ref="AA71:AA102" si="48">(_xlfn.GAMMA.INV($AD$3,$U71,1/$V71)+$T71)/K71</f>
        <v>0.96310371358184166</v>
      </c>
      <c r="AB71" s="58">
        <f t="shared" ref="AB71:AB102" si="49">(_xlfn.GAMMA.INV(1-$AD$3,$U71,1/$V71)+$T71)/K71</f>
        <v>1.0617763896636632</v>
      </c>
      <c r="AC71" s="118" t="str">
        <f t="shared" ref="AC71:AC102" si="50">IF(L71&lt;1,"Not Cred.",IF(1&lt;AA71,"Below",IF(1&lt;=AB71,"In CI","Above")))</f>
        <v>In CI</v>
      </c>
      <c r="AD71" s="59" t="b">
        <f t="shared" ref="AD71:AD102" si="51">+N71&lt;&gt;AC71</f>
        <v>0</v>
      </c>
      <c r="AE71" s="59">
        <f t="shared" si="21"/>
        <v>6.3417202026793123E-4</v>
      </c>
      <c r="AF71" s="140">
        <f t="shared" si="22"/>
        <v>2.2247278537772173E-6</v>
      </c>
      <c r="AG71" s="139">
        <f t="shared" si="23"/>
        <v>0.64945092278780547</v>
      </c>
      <c r="AH71" s="139">
        <f t="shared" si="24"/>
        <v>206.12346659154471</v>
      </c>
      <c r="AI71" s="139">
        <f t="shared" si="25"/>
        <v>570.11199746630837</v>
      </c>
      <c r="AJ71" s="58">
        <f t="shared" si="26"/>
        <v>0.96332442683969188</v>
      </c>
      <c r="AK71" s="58">
        <f t="shared" si="27"/>
        <v>1.0619971029215134</v>
      </c>
      <c r="AM71" s="51">
        <f>SUMIF(Calcs!$AQ$5:$AQ$988,Cells!$A71,Calcs!K$5:K$988)</f>
        <v>297429269533093</v>
      </c>
      <c r="AN71" s="51">
        <f>SUMIF(Calcs!$AQ$5:$AQ$988,Cells!$A71,Calcs!L$5:L$988)</f>
        <v>2138552166357.6599</v>
      </c>
      <c r="AO71" s="51">
        <f>SUMIF(Calcs!$AQ$5:$AQ$988,Cells!$A71,Calcs!M$5:M$988)</f>
        <v>7.2611969396560901E+20</v>
      </c>
      <c r="AP71" s="51">
        <f>SUMIF(Calcs!$AQ$5:$AQ$988,Cells!$A71,Calcs!N$5:N$988)</f>
        <v>5.1219576029536799E+18</v>
      </c>
      <c r="AQ71" s="51">
        <f>SUMIF(Calcs!$AQ$5:$AQ$988,Cells!$A71,Calcs!O$5:O$988)</f>
        <v>3.9010621046148704E+16</v>
      </c>
      <c r="AR71" s="58"/>
      <c r="AS71" s="58"/>
      <c r="AT71" s="58"/>
      <c r="AU71" s="58"/>
      <c r="AV71" s="58"/>
      <c r="AW71" s="58"/>
    </row>
    <row r="72" spans="1:49" x14ac:dyDescent="0.25">
      <c r="A72" s="60">
        <v>66</v>
      </c>
      <c r="B72" s="59" t="str">
        <f>VLOOKUP($A72,Calcs!$AR$5:$AW$988,2)</f>
        <v>Male</v>
      </c>
      <c r="C72" s="59" t="str">
        <f>VLOOKUP($A72,Calcs!$AR$5:$AW$988,3)</f>
        <v>NonSmoker</v>
      </c>
      <c r="D72" s="59" t="str">
        <f>VLOOKUP($A72,Calcs!$AR$5:$AW$988,4)</f>
        <v>60 - 69</v>
      </c>
      <c r="E72" s="59">
        <f>VLOOKUP($A72,Calcs!$AR$5:$AW$988,5)</f>
        <v>27</v>
      </c>
      <c r="F72" s="59">
        <f>VLOOKUP($A72,Calcs!$AR$5:$AW$988,6)</f>
        <v>27</v>
      </c>
      <c r="G72" s="59">
        <f>SUMIF(Calcs!$AQ$5:$AQ$988,Cells!$A72,Calcs!F$5:F$988)</f>
        <v>6991</v>
      </c>
      <c r="H72" s="59">
        <f>SUMIF(Calcs!$AQ$5:$AQ$988,Cells!$A72,Calcs!G$5:G$988)</f>
        <v>5827.9445032110098</v>
      </c>
      <c r="I72" s="59">
        <f t="shared" si="40"/>
        <v>1.1995653006215456</v>
      </c>
      <c r="J72" s="51">
        <f>SUMIF(Calcs!$AQ$5:$AQ$988,Cells!$A72,Calcs!I$5:I$988)</f>
        <v>695303170</v>
      </c>
      <c r="K72" s="51">
        <f>SUMIF(Calcs!$AQ$5:$AQ$988,Cells!$A72,Calcs!J$5:J$988)</f>
        <v>657550712.69319904</v>
      </c>
      <c r="L72" s="59">
        <f t="shared" ref="L72:L108" si="52">$B$3*M72/($D$4*Q72)</f>
        <v>1.0547350799417667</v>
      </c>
      <c r="M72" s="58">
        <f t="shared" si="29"/>
        <v>1.0569999999999999</v>
      </c>
      <c r="N72" s="59" t="str">
        <f t="shared" si="41"/>
        <v>Below</v>
      </c>
      <c r="O72" s="51">
        <f t="shared" ref="O72:O108" si="53">IF(N72="Below",1,IF(N72="In CI",2,IF(N72="Above",3,4)))</f>
        <v>1</v>
      </c>
      <c r="P72" s="52">
        <f t="shared" si="42"/>
        <v>2.2000000000000002</v>
      </c>
      <c r="Q72" s="59">
        <f t="shared" ref="Q72:Q108" si="54">((M72*AM72 - (M72^2)*AN72)/(K72^2))^0.5</f>
        <v>2.5565454028471993E-2</v>
      </c>
      <c r="R72" s="51">
        <f t="shared" si="28"/>
        <v>282595684552359.13</v>
      </c>
      <c r="S72" s="69">
        <f t="shared" ref="S72:S108" si="55">M72*(AO72-3*M72*AP72+2*(M72^2)*AQ72)</f>
        <v>6.8061954602321746E+20</v>
      </c>
      <c r="T72" s="117">
        <f t="shared" si="43"/>
        <v>460633679.84435803</v>
      </c>
      <c r="U72">
        <f t="shared" si="44"/>
        <v>194.87123342715327</v>
      </c>
      <c r="V72">
        <f t="shared" si="45"/>
        <v>8.3040719651245269E-7</v>
      </c>
      <c r="W72" s="117">
        <f t="shared" ref="W72:W122" si="56">_xlfn.GAMMA.INV(0.025,$U72,1/$V72)+$T72</f>
        <v>663510019.67819571</v>
      </c>
      <c r="X72" s="117">
        <f t="shared" ref="X72:X122" si="57">_xlfn.GAMMA.INV(0.975,$U72,1/$V72)+$T72</f>
        <v>729376654.21628559</v>
      </c>
      <c r="Y72" s="120">
        <f t="shared" si="46"/>
        <v>1.0073063885752032</v>
      </c>
      <c r="Z72" s="120">
        <f t="shared" si="47"/>
        <v>1.107521126863642</v>
      </c>
      <c r="AA72" s="58">
        <f t="shared" si="48"/>
        <v>1.009062885751562</v>
      </c>
      <c r="AB72" s="58">
        <f t="shared" si="49"/>
        <v>1.1092325506406975</v>
      </c>
      <c r="AC72" s="118" t="str">
        <f t="shared" si="50"/>
        <v>Below</v>
      </c>
      <c r="AD72" s="59" t="b">
        <f t="shared" si="51"/>
        <v>0</v>
      </c>
      <c r="AE72" s="59">
        <f t="shared" ref="AE72:AE108" si="58">((M72*AM72 - (M72^2)*AN72)/(K72^2))</f>
        <v>6.5359243968191494E-4</v>
      </c>
      <c r="AF72" s="140">
        <f t="shared" ref="AF72:AF108" si="59">S72/(K72^3)</f>
        <v>2.3939587262339622E-6</v>
      </c>
      <c r="AG72" s="139">
        <f t="shared" ref="AG72:AG108" si="60">M72-(2*AE72^2/AF72)</f>
        <v>0.7001157542290819</v>
      </c>
      <c r="AH72" s="139">
        <f t="shared" ref="AH72:AH108" si="61">4*(AE72^3)/(AF72^2)</f>
        <v>194.87123342715324</v>
      </c>
      <c r="AI72" s="139">
        <f t="shared" ref="AI72:AI108" si="62">2*AE72/AF72</f>
        <v>546.0348438923246</v>
      </c>
      <c r="AJ72" s="58">
        <f t="shared" ref="AJ72:AJ122" si="63">_xlfn.GAMMA.INV(0.025,$AH72,1/$AI72)+$AG72</f>
        <v>1.0086491280321395</v>
      </c>
      <c r="AK72" s="58">
        <f t="shared" ref="AK72:AK122" si="64">_xlfn.GAMMA.INV(0.975,$AH72,1/$AI72)+$AG72</f>
        <v>1.1088187929212747</v>
      </c>
      <c r="AM72" s="51">
        <f>SUMIF(Calcs!$AQ$5:$AQ$988,Cells!$A72,Calcs!K$5:K$988)</f>
        <v>269439340198277</v>
      </c>
      <c r="AN72" s="51">
        <f>SUMIF(Calcs!$AQ$5:$AQ$988,Cells!$A72,Calcs!L$5:L$988)</f>
        <v>1970642208871.6599</v>
      </c>
      <c r="AO72" s="51">
        <f>SUMIF(Calcs!$AQ$5:$AQ$988,Cells!$A72,Calcs!M$5:M$988)</f>
        <v>6.5935492587340195E+20</v>
      </c>
      <c r="AP72" s="51">
        <f>SUMIF(Calcs!$AQ$5:$AQ$988,Cells!$A72,Calcs!N$5:N$988)</f>
        <v>4.8962757512016097E+18</v>
      </c>
      <c r="AQ72" s="51">
        <f>SUMIF(Calcs!$AQ$5:$AQ$988,Cells!$A72,Calcs!O$5:O$988)</f>
        <v>3.9149976536480096E+16</v>
      </c>
      <c r="AR72" s="58"/>
      <c r="AS72" s="58"/>
      <c r="AT72" s="58"/>
      <c r="AU72" s="58"/>
      <c r="AV72" s="58"/>
      <c r="AW72" s="58"/>
    </row>
    <row r="73" spans="1:49" x14ac:dyDescent="0.25">
      <c r="A73" s="60">
        <v>67</v>
      </c>
      <c r="B73" s="59" t="str">
        <f>VLOOKUP($A73,Calcs!$AR$5:$AW$988,2)</f>
        <v>Male</v>
      </c>
      <c r="C73" s="59" t="str">
        <f>VLOOKUP($A73,Calcs!$AR$5:$AW$988,3)</f>
        <v>NonSmoker</v>
      </c>
      <c r="D73" s="59" t="str">
        <f>VLOOKUP($A73,Calcs!$AR$5:$AW$988,4)</f>
        <v>60 - 69</v>
      </c>
      <c r="E73" s="59">
        <f>VLOOKUP($A73,Calcs!$AR$5:$AW$988,5)</f>
        <v>28</v>
      </c>
      <c r="F73" s="59">
        <f>VLOOKUP($A73,Calcs!$AR$5:$AW$988,6)</f>
        <v>28</v>
      </c>
      <c r="G73" s="59">
        <f>SUMIF(Calcs!$AQ$5:$AQ$988,Cells!$A73,Calcs!F$5:F$988)</f>
        <v>6791</v>
      </c>
      <c r="H73" s="59">
        <f>SUMIF(Calcs!$AQ$5:$AQ$988,Cells!$A73,Calcs!G$5:G$988)</f>
        <v>5493.0631612898997</v>
      </c>
      <c r="I73" s="59">
        <f t="shared" si="40"/>
        <v>1.2362865309572217</v>
      </c>
      <c r="J73" s="51">
        <f>SUMIF(Calcs!$AQ$5:$AQ$988,Cells!$A73,Calcs!I$5:I$988)</f>
        <v>673024577</v>
      </c>
      <c r="K73" s="51">
        <f>SUMIF(Calcs!$AQ$5:$AQ$988,Cells!$A73,Calcs!J$5:J$988)</f>
        <v>597949021.44795406</v>
      </c>
      <c r="L73" s="59">
        <f t="shared" si="52"/>
        <v>1.0827637807084485</v>
      </c>
      <c r="M73" s="58">
        <f t="shared" si="29"/>
        <v>1.1259999999999999</v>
      </c>
      <c r="N73" s="59" t="str">
        <f t="shared" si="41"/>
        <v>Below</v>
      </c>
      <c r="O73" s="51">
        <f t="shared" si="53"/>
        <v>1</v>
      </c>
      <c r="P73" s="52">
        <f t="shared" si="42"/>
        <v>4.7</v>
      </c>
      <c r="Q73" s="59">
        <f t="shared" si="54"/>
        <v>2.6529348447602619E-2</v>
      </c>
      <c r="R73" s="51">
        <f t="shared" ref="R73:R108" si="65">((M73*AM73-(M73^2)*AN73))</f>
        <v>251641049007219.47</v>
      </c>
      <c r="S73" s="69">
        <f t="shared" si="55"/>
        <v>5.6181666586010943E+20</v>
      </c>
      <c r="T73" s="117">
        <f t="shared" si="43"/>
        <v>447601511.45775735</v>
      </c>
      <c r="U73">
        <f t="shared" si="44"/>
        <v>201.9366819481202</v>
      </c>
      <c r="V73">
        <f t="shared" si="45"/>
        <v>8.9581197674857616E-7</v>
      </c>
      <c r="W73" s="117">
        <f t="shared" si="56"/>
        <v>643003710.52673399</v>
      </c>
      <c r="X73" s="117">
        <f t="shared" si="57"/>
        <v>705159313.64698732</v>
      </c>
      <c r="Y73" s="120">
        <f t="shared" si="46"/>
        <v>1.0735585431612062</v>
      </c>
      <c r="Z73" s="120">
        <f t="shared" si="47"/>
        <v>1.1775516781424358</v>
      </c>
      <c r="AA73" s="58">
        <f t="shared" si="48"/>
        <v>1.0753487127877197</v>
      </c>
      <c r="AB73" s="58">
        <f t="shared" si="49"/>
        <v>1.1792967098422871</v>
      </c>
      <c r="AC73" s="118" t="str">
        <f t="shared" si="50"/>
        <v>Below</v>
      </c>
      <c r="AD73" s="59" t="b">
        <f t="shared" si="51"/>
        <v>0</v>
      </c>
      <c r="AE73" s="59">
        <f t="shared" si="58"/>
        <v>7.0380632905431555E-4</v>
      </c>
      <c r="AF73" s="140">
        <f t="shared" si="59"/>
        <v>2.6278594871678823E-6</v>
      </c>
      <c r="AG73" s="139">
        <f t="shared" si="60"/>
        <v>0.74900621381338994</v>
      </c>
      <c r="AH73" s="139">
        <f t="shared" si="61"/>
        <v>201.93668194812017</v>
      </c>
      <c r="AI73" s="139">
        <f t="shared" si="62"/>
        <v>535.64989489816844</v>
      </c>
      <c r="AJ73" s="58">
        <f t="shared" si="63"/>
        <v>1.0757936021358985</v>
      </c>
      <c r="AK73" s="58">
        <f t="shared" si="64"/>
        <v>1.1797415991904661</v>
      </c>
      <c r="AM73" s="51">
        <f>SUMIF(Calcs!$AQ$5:$AQ$988,Cells!$A73,Calcs!K$5:K$988)</f>
        <v>225357295400393</v>
      </c>
      <c r="AN73" s="51">
        <f>SUMIF(Calcs!$AQ$5:$AQ$988,Cells!$A73,Calcs!L$5:L$988)</f>
        <v>1665198815675.21</v>
      </c>
      <c r="AO73" s="51">
        <f>SUMIF(Calcs!$AQ$5:$AQ$988,Cells!$A73,Calcs!M$5:M$988)</f>
        <v>5.1185205973792902E+20</v>
      </c>
      <c r="AP73" s="51">
        <f>SUMIF(Calcs!$AQ$5:$AQ$988,Cells!$A73,Calcs!N$5:N$988)</f>
        <v>3.8427270765252101E+18</v>
      </c>
      <c r="AQ73" s="51">
        <f>SUMIF(Calcs!$AQ$5:$AQ$988,Cells!$A73,Calcs!O$5:O$988)</f>
        <v>3.06630567529574E+16</v>
      </c>
      <c r="AR73" s="58"/>
      <c r="AS73" s="58"/>
      <c r="AT73" s="58"/>
      <c r="AU73" s="58"/>
      <c r="AV73" s="58"/>
      <c r="AW73" s="58"/>
    </row>
    <row r="74" spans="1:49" x14ac:dyDescent="0.25">
      <c r="A74" s="60">
        <v>68</v>
      </c>
      <c r="B74" s="59" t="str">
        <f>VLOOKUP($A74,Calcs!$AR$5:$AW$988,2)</f>
        <v>Male</v>
      </c>
      <c r="C74" s="59" t="str">
        <f>VLOOKUP($A74,Calcs!$AR$5:$AW$988,3)</f>
        <v>NonSmoker</v>
      </c>
      <c r="D74" s="59" t="str">
        <f>VLOOKUP($A74,Calcs!$AR$5:$AW$988,4)</f>
        <v>60 - 69</v>
      </c>
      <c r="E74" s="59">
        <f>VLOOKUP($A74,Calcs!$AR$5:$AW$988,5)</f>
        <v>29</v>
      </c>
      <c r="F74" s="59">
        <f>VLOOKUP($A74,Calcs!$AR$5:$AW$988,6)</f>
        <v>29</v>
      </c>
      <c r="G74" s="59">
        <f>SUMIF(Calcs!$AQ$5:$AQ$988,Cells!$A74,Calcs!F$5:F$988)</f>
        <v>6004</v>
      </c>
      <c r="H74" s="59">
        <f>SUMIF(Calcs!$AQ$5:$AQ$988,Cells!$A74,Calcs!G$5:G$988)</f>
        <v>4994.0098434428</v>
      </c>
      <c r="I74" s="59">
        <f t="shared" si="40"/>
        <v>1.2022403215490916</v>
      </c>
      <c r="J74" s="51">
        <f>SUMIF(Calcs!$AQ$5:$AQ$988,Cells!$A74,Calcs!I$5:I$988)</f>
        <v>554362231</v>
      </c>
      <c r="K74" s="51">
        <f>SUMIF(Calcs!$AQ$5:$AQ$988,Cells!$A74,Calcs!J$5:J$988)</f>
        <v>524307435.94646502</v>
      </c>
      <c r="L74" s="59">
        <f t="shared" si="52"/>
        <v>1.0238002391564942</v>
      </c>
      <c r="M74" s="58">
        <f t="shared" si="29"/>
        <v>1.0569999999999999</v>
      </c>
      <c r="N74" s="59" t="str">
        <f t="shared" si="41"/>
        <v>Below</v>
      </c>
      <c r="O74" s="51">
        <f t="shared" si="53"/>
        <v>1</v>
      </c>
      <c r="P74" s="52">
        <f t="shared" si="42"/>
        <v>2.2000000000000002</v>
      </c>
      <c r="Q74" s="59">
        <f t="shared" si="54"/>
        <v>2.6337932115237803E-2</v>
      </c>
      <c r="R74" s="51">
        <f t="shared" si="65"/>
        <v>190693277046992.66</v>
      </c>
      <c r="S74" s="69">
        <f t="shared" si="55"/>
        <v>4.2522416492154723E+20</v>
      </c>
      <c r="T74" s="117">
        <f t="shared" si="43"/>
        <v>383328085.19772577</v>
      </c>
      <c r="U74">
        <f t="shared" si="44"/>
        <v>153.40173226508048</v>
      </c>
      <c r="V74">
        <f t="shared" si="45"/>
        <v>8.9690705645656369E-7</v>
      </c>
      <c r="W74" s="117">
        <f t="shared" si="56"/>
        <v>528367732.83068711</v>
      </c>
      <c r="X74" s="117">
        <f t="shared" si="57"/>
        <v>582467779.50932062</v>
      </c>
      <c r="Y74" s="120">
        <f t="shared" si="46"/>
        <v>1.0057014488592053</v>
      </c>
      <c r="Z74" s="120">
        <f t="shared" si="47"/>
        <v>1.1089442456054592</v>
      </c>
      <c r="AA74" s="58">
        <f t="shared" si="48"/>
        <v>1.0077441146278854</v>
      </c>
      <c r="AB74" s="58">
        <f t="shared" si="49"/>
        <v>1.110927939554903</v>
      </c>
      <c r="AC74" s="118" t="str">
        <f t="shared" si="50"/>
        <v>Below</v>
      </c>
      <c r="AD74" s="59" t="b">
        <f t="shared" si="51"/>
        <v>0</v>
      </c>
      <c r="AE74" s="59">
        <f t="shared" si="58"/>
        <v>6.9368666810687494E-4</v>
      </c>
      <c r="AF74" s="140">
        <f t="shared" si="59"/>
        <v>2.9502572455311661E-6</v>
      </c>
      <c r="AG74" s="139">
        <f t="shared" si="60"/>
        <v>0.73079034879883364</v>
      </c>
      <c r="AH74" s="139">
        <f t="shared" si="61"/>
        <v>153.40173226508051</v>
      </c>
      <c r="AI74" s="139">
        <f t="shared" si="62"/>
        <v>470.25503905303225</v>
      </c>
      <c r="AJ74" s="58">
        <f t="shared" si="63"/>
        <v>1.0074212673955534</v>
      </c>
      <c r="AK74" s="58">
        <f t="shared" si="64"/>
        <v>1.110605092322571</v>
      </c>
      <c r="AM74" s="51">
        <f>SUMIF(Calcs!$AQ$5:$AQ$988,Cells!$A74,Calcs!K$5:K$988)</f>
        <v>181845045062601</v>
      </c>
      <c r="AN74" s="51">
        <f>SUMIF(Calcs!$AQ$5:$AQ$988,Cells!$A74,Calcs!L$5:L$988)</f>
        <v>1357741724697.54</v>
      </c>
      <c r="AO74" s="51">
        <f>SUMIF(Calcs!$AQ$5:$AQ$988,Cells!$A74,Calcs!M$5:M$988)</f>
        <v>4.1226277131216598E+20</v>
      </c>
      <c r="AP74" s="51">
        <f>SUMIF(Calcs!$AQ$5:$AQ$988,Cells!$A74,Calcs!N$5:N$988)</f>
        <v>3.16183182870611E+18</v>
      </c>
      <c r="AQ74" s="51">
        <f>SUMIF(Calcs!$AQ$5:$AQ$988,Cells!$A74,Calcs!O$5:O$988)</f>
        <v>2.54358342138885E+16</v>
      </c>
      <c r="AR74" s="58"/>
      <c r="AS74" s="58"/>
      <c r="AT74" s="58"/>
      <c r="AU74" s="58"/>
      <c r="AV74" s="58"/>
      <c r="AW74" s="58"/>
    </row>
    <row r="75" spans="1:49" x14ac:dyDescent="0.25">
      <c r="A75" s="60">
        <v>69</v>
      </c>
      <c r="B75" s="59" t="str">
        <f>VLOOKUP($A75,Calcs!$AR$5:$AW$988,2)</f>
        <v>Male</v>
      </c>
      <c r="C75" s="59" t="str">
        <f>VLOOKUP($A75,Calcs!$AR$5:$AW$988,3)</f>
        <v>NonSmoker</v>
      </c>
      <c r="D75" s="59" t="str">
        <f>VLOOKUP($A75,Calcs!$AR$5:$AW$988,4)</f>
        <v>60 - 69</v>
      </c>
      <c r="E75" s="59">
        <f>VLOOKUP($A75,Calcs!$AR$5:$AW$988,5)</f>
        <v>30</v>
      </c>
      <c r="F75" s="59">
        <f>VLOOKUP($A75,Calcs!$AR$5:$AW$988,6)</f>
        <v>31</v>
      </c>
      <c r="G75" s="59">
        <f>SUMIF(Calcs!$AQ$5:$AQ$988,Cells!$A75,Calcs!F$5:F$988)</f>
        <v>9775</v>
      </c>
      <c r="H75" s="59">
        <f>SUMIF(Calcs!$AQ$5:$AQ$988,Cells!$A75,Calcs!G$5:G$988)</f>
        <v>7936.5804253667202</v>
      </c>
      <c r="I75" s="59">
        <f t="shared" si="40"/>
        <v>1.2316387507089785</v>
      </c>
      <c r="J75" s="51">
        <f>SUMIF(Calcs!$AQ$5:$AQ$988,Cells!$A75,Calcs!I$5:I$988)</f>
        <v>870693559</v>
      </c>
      <c r="K75" s="51">
        <f>SUMIF(Calcs!$AQ$5:$AQ$988,Cells!$A75,Calcs!J$5:J$988)</f>
        <v>788159850.38013196</v>
      </c>
      <c r="L75" s="59">
        <f t="shared" si="52"/>
        <v>1.3420045765477711</v>
      </c>
      <c r="M75" s="58">
        <f t="shared" si="29"/>
        <v>1.105</v>
      </c>
      <c r="N75" s="59" t="str">
        <f t="shared" si="41"/>
        <v>Below</v>
      </c>
      <c r="O75" s="51">
        <f t="shared" si="53"/>
        <v>1</v>
      </c>
      <c r="P75" s="52">
        <f t="shared" si="42"/>
        <v>5</v>
      </c>
      <c r="Q75" s="59">
        <f t="shared" si="54"/>
        <v>2.1005363161728154E-2</v>
      </c>
      <c r="R75" s="51">
        <f t="shared" si="65"/>
        <v>274087357830487.69</v>
      </c>
      <c r="S75" s="69">
        <f t="shared" si="55"/>
        <v>7.1920606597193413E+20</v>
      </c>
      <c r="T75" s="117">
        <f t="shared" si="43"/>
        <v>661785755.58492315</v>
      </c>
      <c r="U75">
        <f t="shared" si="44"/>
        <v>159.22832294477277</v>
      </c>
      <c r="V75">
        <f t="shared" si="45"/>
        <v>7.6219423277551586E-7</v>
      </c>
      <c r="W75" s="117">
        <f t="shared" si="56"/>
        <v>839505171.5470525</v>
      </c>
      <c r="X75" s="117">
        <f t="shared" si="57"/>
        <v>904366153.8942436</v>
      </c>
      <c r="Y75" s="120">
        <f t="shared" si="46"/>
        <v>1.0635472111839916</v>
      </c>
      <c r="Z75" s="120">
        <f t="shared" si="47"/>
        <v>1.1458867217423347</v>
      </c>
      <c r="AA75" s="58">
        <f t="shared" si="48"/>
        <v>1.065145821805255</v>
      </c>
      <c r="AB75" s="58">
        <f t="shared" si="49"/>
        <v>1.1474400192525223</v>
      </c>
      <c r="AC75" s="118" t="str">
        <f t="shared" si="50"/>
        <v>Below</v>
      </c>
      <c r="AD75" s="59" t="b">
        <f t="shared" si="51"/>
        <v>0</v>
      </c>
      <c r="AE75" s="59">
        <f t="shared" si="58"/>
        <v>4.4122528155608618E-4</v>
      </c>
      <c r="AF75" s="140">
        <f t="shared" si="59"/>
        <v>1.468961517013476E-6</v>
      </c>
      <c r="AG75" s="139">
        <f t="shared" si="60"/>
        <v>0.83994234283271352</v>
      </c>
      <c r="AH75" s="139">
        <f t="shared" si="61"/>
        <v>159.2283229447728</v>
      </c>
      <c r="AI75" s="139">
        <f t="shared" si="62"/>
        <v>600.7308924649501</v>
      </c>
      <c r="AJ75" s="58">
        <f t="shared" si="63"/>
        <v>1.0654288553420919</v>
      </c>
      <c r="AK75" s="58">
        <f t="shared" si="64"/>
        <v>1.1477230527893589</v>
      </c>
      <c r="AM75" s="51">
        <f>SUMIF(Calcs!$AQ$5:$AQ$988,Cells!$A75,Calcs!K$5:K$988)</f>
        <v>250140717365130</v>
      </c>
      <c r="AN75" s="51">
        <f>SUMIF(Calcs!$AQ$5:$AQ$988,Cells!$A75,Calcs!L$5:L$988)</f>
        <v>1898515475097.5361</v>
      </c>
      <c r="AO75" s="51">
        <f>SUMIF(Calcs!$AQ$5:$AQ$988,Cells!$A75,Calcs!M$5:M$988)</f>
        <v>6.688050517880621E+20</v>
      </c>
      <c r="AP75" s="51">
        <f>SUMIF(Calcs!$AQ$5:$AQ$988,Cells!$A75,Calcs!N$5:N$988)</f>
        <v>5.4453857122600602E+18</v>
      </c>
      <c r="AQ75" s="51">
        <f>SUMIF(Calcs!$AQ$5:$AQ$988,Cells!$A75,Calcs!O$5:O$988)</f>
        <v>4.5707467999672704E+16</v>
      </c>
      <c r="AR75" s="58"/>
      <c r="AS75" s="58"/>
      <c r="AT75" s="58"/>
      <c r="AU75" s="58"/>
      <c r="AV75" s="58"/>
      <c r="AW75" s="58"/>
    </row>
    <row r="76" spans="1:49" x14ac:dyDescent="0.25">
      <c r="A76" s="60">
        <v>70</v>
      </c>
      <c r="B76" s="59" t="str">
        <f>VLOOKUP($A76,Calcs!$AR$5:$AW$988,2)</f>
        <v>Male</v>
      </c>
      <c r="C76" s="59" t="str">
        <f>VLOOKUP($A76,Calcs!$AR$5:$AW$988,3)</f>
        <v>NonSmoker</v>
      </c>
      <c r="D76" s="59" t="str">
        <f>VLOOKUP($A76,Calcs!$AR$5:$AW$988,4)</f>
        <v>60 - 69</v>
      </c>
      <c r="E76" s="59">
        <f>VLOOKUP($A76,Calcs!$AR$5:$AW$988,5)</f>
        <v>32</v>
      </c>
      <c r="F76" s="59">
        <f>VLOOKUP($A76,Calcs!$AR$5:$AW$988,6)</f>
        <v>36</v>
      </c>
      <c r="G76" s="59">
        <f>SUMIF(Calcs!$AQ$5:$AQ$988,Cells!$A76,Calcs!F$5:F$988)</f>
        <v>8254</v>
      </c>
      <c r="H76" s="59">
        <f>SUMIF(Calcs!$AQ$5:$AQ$988,Cells!$A76,Calcs!G$5:G$988)</f>
        <v>6876.2841486616799</v>
      </c>
      <c r="I76" s="59">
        <f t="shared" si="40"/>
        <v>1.2003576090738575</v>
      </c>
      <c r="J76" s="51">
        <f>SUMIF(Calcs!$AQ$5:$AQ$988,Cells!$A76,Calcs!I$5:I$988)</f>
        <v>683083928</v>
      </c>
      <c r="K76" s="51">
        <f>SUMIF(Calcs!$AQ$5:$AQ$988,Cells!$A76,Calcs!J$5:J$988)</f>
        <v>631217429.98118687</v>
      </c>
      <c r="L76" s="59">
        <f t="shared" si="52"/>
        <v>1.3215764389723392</v>
      </c>
      <c r="M76" s="58">
        <f t="shared" si="29"/>
        <v>1.0820000000000001</v>
      </c>
      <c r="N76" s="59" t="str">
        <f t="shared" si="41"/>
        <v>Below</v>
      </c>
      <c r="O76" s="51">
        <f t="shared" si="53"/>
        <v>1</v>
      </c>
      <c r="P76" s="52">
        <f t="shared" si="42"/>
        <v>3.9</v>
      </c>
      <c r="Q76" s="59">
        <f t="shared" si="54"/>
        <v>2.0886077570426112E-2</v>
      </c>
      <c r="R76" s="51">
        <f t="shared" si="65"/>
        <v>173808790968340.44</v>
      </c>
      <c r="S76" s="69">
        <f t="shared" si="55"/>
        <v>2.8633283888461781E+20</v>
      </c>
      <c r="T76" s="117">
        <f t="shared" si="43"/>
        <v>472074279.67915452</v>
      </c>
      <c r="U76">
        <f t="shared" si="44"/>
        <v>256.17272542098988</v>
      </c>
      <c r="V76">
        <f t="shared" si="45"/>
        <v>1.2140332324115945E-6</v>
      </c>
      <c r="W76" s="117">
        <f t="shared" si="56"/>
        <v>658033230.80100298</v>
      </c>
      <c r="X76" s="117">
        <f t="shared" si="57"/>
        <v>709694527.69351149</v>
      </c>
      <c r="Y76" s="120">
        <f t="shared" si="46"/>
        <v>1.0412330291172449</v>
      </c>
      <c r="Z76" s="120">
        <f t="shared" si="47"/>
        <v>1.1231049487499347</v>
      </c>
      <c r="AA76" s="58">
        <f t="shared" si="48"/>
        <v>1.0424826684849551</v>
      </c>
      <c r="AB76" s="58">
        <f t="shared" si="49"/>
        <v>1.1243265695541131</v>
      </c>
      <c r="AC76" s="118" t="str">
        <f t="shared" si="50"/>
        <v>Below</v>
      </c>
      <c r="AD76" s="59" t="b">
        <f t="shared" si="51"/>
        <v>0</v>
      </c>
      <c r="AE76" s="59">
        <f t="shared" si="58"/>
        <v>4.3622823627785669E-4</v>
      </c>
      <c r="AF76" s="140">
        <f t="shared" si="59"/>
        <v>1.1385030834733007E-6</v>
      </c>
      <c r="AG76" s="139">
        <f t="shared" si="60"/>
        <v>0.7477100417408713</v>
      </c>
      <c r="AH76" s="139">
        <f t="shared" si="61"/>
        <v>256.17272542098988</v>
      </c>
      <c r="AI76" s="139">
        <f t="shared" si="62"/>
        <v>766.31893687459967</v>
      </c>
      <c r="AJ76" s="58">
        <f t="shared" si="63"/>
        <v>1.0423136795513654</v>
      </c>
      <c r="AK76" s="58">
        <f t="shared" si="64"/>
        <v>1.1241575806205235</v>
      </c>
      <c r="AM76" s="51">
        <f>SUMIF(Calcs!$AQ$5:$AQ$988,Cells!$A76,Calcs!K$5:K$988)</f>
        <v>161981865131319.5</v>
      </c>
      <c r="AN76" s="51">
        <f>SUMIF(Calcs!$AQ$5:$AQ$988,Cells!$A76,Calcs!L$5:L$988)</f>
        <v>1243322169655.0994</v>
      </c>
      <c r="AO76" s="51">
        <f>SUMIF(Calcs!$AQ$5:$AQ$988,Cells!$A76,Calcs!M$5:M$988)</f>
        <v>2.7224260313872394E+20</v>
      </c>
      <c r="AP76" s="51">
        <f>SUMIF(Calcs!$AQ$5:$AQ$988,Cells!$A76,Calcs!N$5:N$988)</f>
        <v>2.359688641222892E+18</v>
      </c>
      <c r="AQ76" s="51">
        <f>SUMIF(Calcs!$AQ$5:$AQ$988,Cells!$A76,Calcs!O$5:O$988)</f>
        <v>2.130483430838604E+16</v>
      </c>
      <c r="AR76" s="58"/>
      <c r="AS76" s="58"/>
      <c r="AT76" s="58"/>
      <c r="AU76" s="58"/>
      <c r="AV76" s="58"/>
      <c r="AW76" s="58"/>
    </row>
    <row r="77" spans="1:49" x14ac:dyDescent="0.25">
      <c r="A77" s="60">
        <v>71</v>
      </c>
      <c r="B77" s="59" t="str">
        <f>VLOOKUP($A77,Calcs!$AR$5:$AW$988,2)</f>
        <v>Male</v>
      </c>
      <c r="C77" s="59" t="str">
        <f>VLOOKUP($A77,Calcs!$AR$5:$AW$988,3)</f>
        <v>NonSmoker</v>
      </c>
      <c r="D77" s="59" t="str">
        <f>VLOOKUP($A77,Calcs!$AR$5:$AW$988,4)</f>
        <v>70 - 79</v>
      </c>
      <c r="E77" s="59">
        <f>VLOOKUP($A77,Calcs!$AR$5:$AW$988,5)</f>
        <v>1</v>
      </c>
      <c r="F77" s="59">
        <f>VLOOKUP($A77,Calcs!$AR$5:$AW$988,6)</f>
        <v>10</v>
      </c>
      <c r="G77" s="59">
        <f>SUMIF(Calcs!$AQ$5:$AQ$988,Cells!$A77,Calcs!F$5:F$988)</f>
        <v>25555</v>
      </c>
      <c r="H77" s="59">
        <f>SUMIF(Calcs!$AQ$5:$AQ$988,Cells!$A77,Calcs!G$5:G$988)</f>
        <v>22012.834424306406</v>
      </c>
      <c r="I77" s="59">
        <f t="shared" si="40"/>
        <v>1.1609136518912968</v>
      </c>
      <c r="J77" s="51">
        <f>SUMIF(Calcs!$AQ$5:$AQ$988,Cells!$A77,Calcs!I$5:I$988)</f>
        <v>6478922231</v>
      </c>
      <c r="K77" s="51">
        <f>SUMIF(Calcs!$AQ$5:$AQ$988,Cells!$A77,Calcs!J$5:J$988)</f>
        <v>7521250470.2914276</v>
      </c>
      <c r="L77" s="59">
        <f t="shared" si="52"/>
        <v>1.0847043269234828</v>
      </c>
      <c r="M77" s="58">
        <f t="shared" si="29"/>
        <v>0.86099999999999999</v>
      </c>
      <c r="N77" s="59" t="str">
        <f t="shared" si="41"/>
        <v>Above</v>
      </c>
      <c r="O77" s="51">
        <f t="shared" si="53"/>
        <v>3</v>
      </c>
      <c r="P77" s="52">
        <f t="shared" si="42"/>
        <v>-6.9</v>
      </c>
      <c r="Q77" s="59">
        <f t="shared" si="54"/>
        <v>2.0249471469247483E-2</v>
      </c>
      <c r="R77" s="51">
        <f t="shared" si="65"/>
        <v>2.3195700240514708E+16</v>
      </c>
      <c r="S77" s="69">
        <f t="shared" si="55"/>
        <v>3.1626725129462098E+23</v>
      </c>
      <c r="T77" s="117">
        <f t="shared" si="43"/>
        <v>3076480103.6828175</v>
      </c>
      <c r="U77">
        <f t="shared" si="44"/>
        <v>499.08441261550774</v>
      </c>
      <c r="V77">
        <f t="shared" si="45"/>
        <v>1.4668417387867067E-7</v>
      </c>
      <c r="W77" s="117">
        <f t="shared" si="56"/>
        <v>6186925690.8140163</v>
      </c>
      <c r="X77" s="117">
        <f t="shared" si="57"/>
        <v>6783831089.7856188</v>
      </c>
      <c r="Y77" s="120">
        <f t="shared" si="46"/>
        <v>0.82172733122841601</v>
      </c>
      <c r="Z77" s="120">
        <f t="shared" si="47"/>
        <v>0.90110380079980901</v>
      </c>
      <c r="AA77" s="58">
        <f t="shared" si="48"/>
        <v>0.82259269455951123</v>
      </c>
      <c r="AB77" s="58">
        <f t="shared" si="49"/>
        <v>0.90195521563620584</v>
      </c>
      <c r="AC77" s="118" t="str">
        <f t="shared" si="50"/>
        <v>Above</v>
      </c>
      <c r="AD77" s="59" t="b">
        <f t="shared" si="51"/>
        <v>0</v>
      </c>
      <c r="AE77" s="59">
        <f t="shared" si="58"/>
        <v>4.1004109478386786E-4</v>
      </c>
      <c r="AF77" s="140">
        <f t="shared" si="59"/>
        <v>7.4333412205197145E-7</v>
      </c>
      <c r="AG77" s="139">
        <f t="shared" si="60"/>
        <v>0.40862281341956863</v>
      </c>
      <c r="AH77" s="139">
        <f t="shared" si="61"/>
        <v>499.08441261550769</v>
      </c>
      <c r="AI77" s="139">
        <f t="shared" si="62"/>
        <v>1103.2484117692613</v>
      </c>
      <c r="AJ77" s="58">
        <f t="shared" si="63"/>
        <v>0.82217712854539859</v>
      </c>
      <c r="AK77" s="58">
        <f t="shared" si="64"/>
        <v>0.90153964962209321</v>
      </c>
      <c r="AM77" s="51">
        <f>SUMIF(Calcs!$AQ$5:$AQ$988,Cells!$A77,Calcs!K$5:K$988)</f>
        <v>2.7228352374226832E+16</v>
      </c>
      <c r="AN77" s="51">
        <f>SUMIF(Calcs!$AQ$5:$AQ$988,Cells!$A77,Calcs!L$5:L$988)</f>
        <v>334418091076060</v>
      </c>
      <c r="AO77" s="51">
        <f>SUMIF(Calcs!$AQ$5:$AQ$988,Cells!$A77,Calcs!M$5:M$988)</f>
        <v>3.7918174010353303E+23</v>
      </c>
      <c r="AP77" s="51">
        <f>SUMIF(Calcs!$AQ$5:$AQ$988,Cells!$A77,Calcs!N$5:N$988)</f>
        <v>4.6278931505851065E+21</v>
      </c>
      <c r="AQ77" s="51">
        <f>SUMIF(Calcs!$AQ$5:$AQ$988,Cells!$A77,Calcs!O$5:O$988)</f>
        <v>6.5830470290232754E+19</v>
      </c>
      <c r="AR77" s="58"/>
      <c r="AS77" s="58"/>
      <c r="AT77" s="58"/>
      <c r="AU77" s="58"/>
      <c r="AV77" s="58"/>
      <c r="AW77" s="58"/>
    </row>
    <row r="78" spans="1:49" x14ac:dyDescent="0.25">
      <c r="A78" s="60">
        <v>72</v>
      </c>
      <c r="B78" s="59" t="str">
        <f>VLOOKUP($A78,Calcs!$AR$5:$AW$988,2)</f>
        <v>Male</v>
      </c>
      <c r="C78" s="59" t="str">
        <f>VLOOKUP($A78,Calcs!$AR$5:$AW$988,3)</f>
        <v>NonSmoker</v>
      </c>
      <c r="D78" s="59" t="str">
        <f>VLOOKUP($A78,Calcs!$AR$5:$AW$988,4)</f>
        <v>70 - 79</v>
      </c>
      <c r="E78" s="59">
        <f>VLOOKUP($A78,Calcs!$AR$5:$AW$988,5)</f>
        <v>11</v>
      </c>
      <c r="F78" s="59">
        <f>VLOOKUP($A78,Calcs!$AR$5:$AW$988,6)</f>
        <v>14</v>
      </c>
      <c r="G78" s="59">
        <f>SUMIF(Calcs!$AQ$5:$AQ$988,Cells!$A78,Calcs!F$5:F$988)</f>
        <v>18357</v>
      </c>
      <c r="H78" s="59">
        <f>SUMIF(Calcs!$AQ$5:$AQ$988,Cells!$A78,Calcs!G$5:G$988)</f>
        <v>17437.068694969661</v>
      </c>
      <c r="I78" s="59">
        <f t="shared" si="40"/>
        <v>1.0527572220493531</v>
      </c>
      <c r="J78" s="51">
        <f>SUMIF(Calcs!$AQ$5:$AQ$988,Cells!$A78,Calcs!I$5:I$988)</f>
        <v>3844420131</v>
      </c>
      <c r="K78" s="51">
        <f>SUMIF(Calcs!$AQ$5:$AQ$988,Cells!$A78,Calcs!J$5:J$988)</f>
        <v>4421900620.8353844</v>
      </c>
      <c r="L78" s="59">
        <f t="shared" si="52"/>
        <v>1.0629330456919506</v>
      </c>
      <c r="M78" s="58">
        <f t="shared" si="29"/>
        <v>0.86899999999999999</v>
      </c>
      <c r="N78" s="59" t="str">
        <f t="shared" si="41"/>
        <v>Above</v>
      </c>
      <c r="O78" s="51">
        <f t="shared" si="53"/>
        <v>3</v>
      </c>
      <c r="P78" s="52">
        <f t="shared" si="42"/>
        <v>-6.3</v>
      </c>
      <c r="Q78" s="59">
        <f t="shared" si="54"/>
        <v>2.0856228709066751E-2</v>
      </c>
      <c r="R78" s="51">
        <f t="shared" si="65"/>
        <v>8505297657043279</v>
      </c>
      <c r="S78" s="69">
        <f t="shared" si="55"/>
        <v>1.377407289184557E+23</v>
      </c>
      <c r="T78" s="117">
        <f t="shared" si="43"/>
        <v>2794039625.4963279</v>
      </c>
      <c r="U78">
        <f t="shared" si="44"/>
        <v>129.71905873611635</v>
      </c>
      <c r="V78">
        <f t="shared" si="45"/>
        <v>1.2349720701824551E-7</v>
      </c>
      <c r="W78" s="117">
        <f t="shared" si="56"/>
        <v>3671451310.7406502</v>
      </c>
      <c r="X78" s="117">
        <f t="shared" si="57"/>
        <v>4032719281.9557724</v>
      </c>
      <c r="Y78" s="120">
        <f t="shared" si="46"/>
        <v>0.82852700504088872</v>
      </c>
      <c r="Z78" s="120">
        <f t="shared" si="47"/>
        <v>0.9102819192870909</v>
      </c>
      <c r="AA78" s="58">
        <f t="shared" si="48"/>
        <v>0.83028806514585141</v>
      </c>
      <c r="AB78" s="58">
        <f t="shared" si="49"/>
        <v>0.91198776900461231</v>
      </c>
      <c r="AC78" s="118" t="str">
        <f t="shared" si="50"/>
        <v>Above</v>
      </c>
      <c r="AD78" s="59" t="b">
        <f t="shared" si="51"/>
        <v>0</v>
      </c>
      <c r="AE78" s="59">
        <f t="shared" si="58"/>
        <v>4.3498227596490017E-4</v>
      </c>
      <c r="AF78" s="140">
        <f t="shared" si="59"/>
        <v>1.5930721422776377E-6</v>
      </c>
      <c r="AG78" s="139">
        <f t="shared" si="60"/>
        <v>0.63145949523279099</v>
      </c>
      <c r="AH78" s="139">
        <f t="shared" si="61"/>
        <v>129.71905873611638</v>
      </c>
      <c r="AI78" s="139">
        <f t="shared" si="62"/>
        <v>546.09237638541572</v>
      </c>
      <c r="AJ78" s="58">
        <f t="shared" si="63"/>
        <v>0.8298836029818617</v>
      </c>
      <c r="AK78" s="58">
        <f t="shared" si="64"/>
        <v>0.91158330684062272</v>
      </c>
      <c r="AM78" s="51">
        <f>SUMIF(Calcs!$AQ$5:$AQ$988,Cells!$A78,Calcs!K$5:K$988)</f>
        <v>9930236564934520</v>
      </c>
      <c r="AN78" s="51">
        <f>SUMIF(Calcs!$AQ$5:$AQ$988,Cells!$A78,Calcs!L$5:L$988)</f>
        <v>164306575531335.69</v>
      </c>
      <c r="AO78" s="51">
        <f>SUMIF(Calcs!$AQ$5:$AQ$988,Cells!$A78,Calcs!M$5:M$988)</f>
        <v>1.6623082584896301E+23</v>
      </c>
      <c r="AP78" s="51">
        <f>SUMIF(Calcs!$AQ$5:$AQ$988,Cells!$A78,Calcs!N$5:N$988)</f>
        <v>2.9975288659939332E+21</v>
      </c>
      <c r="AQ78" s="51">
        <f>SUMIF(Calcs!$AQ$5:$AQ$988,Cells!$A78,Calcs!O$5:O$988)</f>
        <v>5.866187745384978E+19</v>
      </c>
      <c r="AR78" s="58"/>
      <c r="AS78" s="58"/>
      <c r="AT78" s="58"/>
      <c r="AU78" s="58"/>
      <c r="AV78" s="58"/>
      <c r="AW78" s="58"/>
    </row>
    <row r="79" spans="1:49" x14ac:dyDescent="0.25">
      <c r="A79" s="60">
        <v>73</v>
      </c>
      <c r="B79" s="59" t="str">
        <f>VLOOKUP($A79,Calcs!$AR$5:$AW$988,2)</f>
        <v>Male</v>
      </c>
      <c r="C79" s="59" t="str">
        <f>VLOOKUP($A79,Calcs!$AR$5:$AW$988,3)</f>
        <v>NonSmoker</v>
      </c>
      <c r="D79" s="59" t="str">
        <f>VLOOKUP($A79,Calcs!$AR$5:$AW$988,4)</f>
        <v>70 - 79</v>
      </c>
      <c r="E79" s="59">
        <f>VLOOKUP($A79,Calcs!$AR$5:$AW$988,5)</f>
        <v>15</v>
      </c>
      <c r="F79" s="59">
        <f>VLOOKUP($A79,Calcs!$AR$5:$AW$988,6)</f>
        <v>17</v>
      </c>
      <c r="G79" s="59">
        <f>SUMIF(Calcs!$AQ$5:$AQ$988,Cells!$A79,Calcs!F$5:F$988)</f>
        <v>15533</v>
      </c>
      <c r="H79" s="59">
        <f>SUMIF(Calcs!$AQ$5:$AQ$988,Cells!$A79,Calcs!G$5:G$988)</f>
        <v>14680.504694109019</v>
      </c>
      <c r="I79" s="59">
        <f t="shared" si="40"/>
        <v>1.0580698908963988</v>
      </c>
      <c r="J79" s="51">
        <f>SUMIF(Calcs!$AQ$5:$AQ$988,Cells!$A79,Calcs!I$5:I$988)</f>
        <v>2643119887</v>
      </c>
      <c r="K79" s="51">
        <f>SUMIF(Calcs!$AQ$5:$AQ$988,Cells!$A79,Calcs!J$5:J$988)</f>
        <v>2874771116.8552933</v>
      </c>
      <c r="L79" s="59">
        <f t="shared" si="52"/>
        <v>1.0704146047656173</v>
      </c>
      <c r="M79" s="58">
        <f t="shared" si="29"/>
        <v>0.91900000000000004</v>
      </c>
      <c r="N79" s="59" t="str">
        <f t="shared" si="41"/>
        <v>Above</v>
      </c>
      <c r="O79" s="51">
        <f t="shared" si="53"/>
        <v>3</v>
      </c>
      <c r="P79" s="52">
        <f t="shared" si="42"/>
        <v>-3.7</v>
      </c>
      <c r="Q79" s="59">
        <f t="shared" si="54"/>
        <v>2.1902081904816052E-2</v>
      </c>
      <c r="R79" s="51">
        <f t="shared" si="65"/>
        <v>3964398864090737.5</v>
      </c>
      <c r="S79" s="69">
        <f t="shared" si="55"/>
        <v>4.5638340981726529E+22</v>
      </c>
      <c r="T79" s="117">
        <f t="shared" si="43"/>
        <v>1954380637.6965795</v>
      </c>
      <c r="U79">
        <f t="shared" si="44"/>
        <v>119.6554054708714</v>
      </c>
      <c r="V79">
        <f t="shared" si="45"/>
        <v>1.7373106816823479E-7</v>
      </c>
      <c r="W79" s="117">
        <f t="shared" si="56"/>
        <v>2525252632.331286</v>
      </c>
      <c r="X79" s="117">
        <f t="shared" si="57"/>
        <v>2771884238.1285267</v>
      </c>
      <c r="Y79" s="120">
        <f t="shared" si="46"/>
        <v>0.87649195230372312</v>
      </c>
      <c r="Z79" s="120">
        <f t="shared" si="47"/>
        <v>0.96234653574349494</v>
      </c>
      <c r="AA79" s="58">
        <f t="shared" si="48"/>
        <v>0.87841867393382433</v>
      </c>
      <c r="AB79" s="58">
        <f t="shared" si="49"/>
        <v>0.96421041030935561</v>
      </c>
      <c r="AC79" s="118" t="str">
        <f t="shared" si="50"/>
        <v>Above</v>
      </c>
      <c r="AD79" s="59" t="b">
        <f t="shared" si="51"/>
        <v>0</v>
      </c>
      <c r="AE79" s="59">
        <f t="shared" si="58"/>
        <v>4.7970119176527078E-4</v>
      </c>
      <c r="AF79" s="140">
        <f t="shared" si="59"/>
        <v>1.9209675580388197E-6</v>
      </c>
      <c r="AG79" s="139">
        <f t="shared" si="60"/>
        <v>0.67941944860750136</v>
      </c>
      <c r="AH79" s="139">
        <f t="shared" si="61"/>
        <v>119.65540547087141</v>
      </c>
      <c r="AI79" s="139">
        <f t="shared" si="62"/>
        <v>499.43705687045946</v>
      </c>
      <c r="AJ79" s="58">
        <f t="shared" si="63"/>
        <v>0.8779994299102154</v>
      </c>
      <c r="AK79" s="58">
        <f t="shared" si="64"/>
        <v>0.96379116628574657</v>
      </c>
      <c r="AM79" s="51">
        <f>SUMIF(Calcs!$AQ$5:$AQ$988,Cells!$A79,Calcs!K$5:K$988)</f>
        <v>4387395373111780</v>
      </c>
      <c r="AN79" s="51">
        <f>SUMIF(Calcs!$AQ$5:$AQ$988,Cells!$A79,Calcs!L$5:L$988)</f>
        <v>80062285375465.5</v>
      </c>
      <c r="AO79" s="51">
        <f>SUMIF(Calcs!$AQ$5:$AQ$988,Cells!$A79,Calcs!M$5:M$988)</f>
        <v>5.2312922923365401E+22</v>
      </c>
      <c r="AP79" s="51">
        <f>SUMIF(Calcs!$AQ$5:$AQ$988,Cells!$A79,Calcs!N$5:N$988)</f>
        <v>9.7395424586117598E+20</v>
      </c>
      <c r="AQ79" s="51">
        <f>SUMIF(Calcs!$AQ$5:$AQ$988,Cells!$A79,Calcs!O$5:O$988)</f>
        <v>1.9619963599147811E+19</v>
      </c>
      <c r="AR79" s="58"/>
      <c r="AS79" s="58"/>
      <c r="AT79" s="58"/>
      <c r="AU79" s="58"/>
      <c r="AV79" s="58"/>
      <c r="AW79" s="58"/>
    </row>
    <row r="80" spans="1:49" x14ac:dyDescent="0.25">
      <c r="A80" s="60">
        <v>74</v>
      </c>
      <c r="B80" s="59" t="str">
        <f>VLOOKUP($A80,Calcs!$AR$5:$AW$988,2)</f>
        <v>Male</v>
      </c>
      <c r="C80" s="59" t="str">
        <f>VLOOKUP($A80,Calcs!$AR$5:$AW$988,3)</f>
        <v>NonSmoker</v>
      </c>
      <c r="D80" s="59" t="str">
        <f>VLOOKUP($A80,Calcs!$AR$5:$AW$988,4)</f>
        <v>70 - 79</v>
      </c>
      <c r="E80" s="59">
        <f>VLOOKUP($A80,Calcs!$AR$5:$AW$988,5)</f>
        <v>18</v>
      </c>
      <c r="F80" s="59">
        <f>VLOOKUP($A80,Calcs!$AR$5:$AW$988,6)</f>
        <v>20</v>
      </c>
      <c r="G80" s="59">
        <f>SUMIF(Calcs!$AQ$5:$AQ$988,Cells!$A80,Calcs!F$5:F$988)</f>
        <v>18684</v>
      </c>
      <c r="H80" s="59">
        <f>SUMIF(Calcs!$AQ$5:$AQ$988,Cells!$A80,Calcs!G$5:G$988)</f>
        <v>16901.842309842079</v>
      </c>
      <c r="I80" s="59">
        <f t="shared" si="40"/>
        <v>1.1054416233146465</v>
      </c>
      <c r="J80" s="51">
        <f>SUMIF(Calcs!$AQ$5:$AQ$988,Cells!$A80,Calcs!I$5:I$988)</f>
        <v>2228982156</v>
      </c>
      <c r="K80" s="51">
        <f>SUMIF(Calcs!$AQ$5:$AQ$988,Cells!$A80,Calcs!J$5:J$988)</f>
        <v>2435065673.959024</v>
      </c>
      <c r="L80" s="59">
        <f t="shared" si="52"/>
        <v>1.1361593547072464</v>
      </c>
      <c r="M80" s="58">
        <f t="shared" si="29"/>
        <v>0.91500000000000004</v>
      </c>
      <c r="N80" s="59" t="str">
        <f t="shared" si="41"/>
        <v>Above</v>
      </c>
      <c r="O80" s="51">
        <f t="shared" si="53"/>
        <v>3</v>
      </c>
      <c r="P80" s="52">
        <f t="shared" si="42"/>
        <v>-4.0999999999999996</v>
      </c>
      <c r="Q80" s="59">
        <f t="shared" si="54"/>
        <v>2.0544887086123158E-2</v>
      </c>
      <c r="R80" s="51">
        <f t="shared" si="65"/>
        <v>2502815724262402</v>
      </c>
      <c r="S80" s="69">
        <f t="shared" si="55"/>
        <v>2.3957402790071538E+22</v>
      </c>
      <c r="T80" s="117">
        <f t="shared" si="43"/>
        <v>1706046794.0574188</v>
      </c>
      <c r="U80">
        <f t="shared" si="44"/>
        <v>109.26149700877777</v>
      </c>
      <c r="V80">
        <f t="shared" si="45"/>
        <v>2.0893881913607285E-7</v>
      </c>
      <c r="W80" s="117">
        <f t="shared" si="56"/>
        <v>2135537543.7394662</v>
      </c>
      <c r="X80" s="117">
        <f t="shared" si="57"/>
        <v>2331487101.1082034</v>
      </c>
      <c r="Y80" s="120">
        <f t="shared" si="46"/>
        <v>0.87510115555012846</v>
      </c>
      <c r="Z80" s="120">
        <f t="shared" si="47"/>
        <v>0.95563563306061539</v>
      </c>
      <c r="AA80" s="58">
        <f t="shared" si="48"/>
        <v>0.87699381851472891</v>
      </c>
      <c r="AB80" s="58">
        <f t="shared" si="49"/>
        <v>0.95746374565642889</v>
      </c>
      <c r="AC80" s="118" t="str">
        <f t="shared" si="50"/>
        <v>Above</v>
      </c>
      <c r="AD80" s="59" t="b">
        <f t="shared" si="51"/>
        <v>0</v>
      </c>
      <c r="AE80" s="59">
        <f t="shared" si="58"/>
        <v>4.2209238538155018E-4</v>
      </c>
      <c r="AF80" s="140">
        <f t="shared" si="59"/>
        <v>1.6592342298941139E-6</v>
      </c>
      <c r="AG80" s="139">
        <f t="shared" si="60"/>
        <v>0.7002479431930998</v>
      </c>
      <c r="AH80" s="139">
        <f t="shared" si="61"/>
        <v>109.26149700877778</v>
      </c>
      <c r="AI80" s="139">
        <f t="shared" si="62"/>
        <v>508.77974643578386</v>
      </c>
      <c r="AJ80" s="58">
        <f t="shared" si="63"/>
        <v>0.87662542420935696</v>
      </c>
      <c r="AK80" s="58">
        <f t="shared" si="64"/>
        <v>0.95709535135105717</v>
      </c>
      <c r="AM80" s="51">
        <f>SUMIF(Calcs!$AQ$5:$AQ$988,Cells!$A80,Calcs!K$5:K$988)</f>
        <v>2787232112101978</v>
      </c>
      <c r="AN80" s="51">
        <f>SUMIF(Calcs!$AQ$5:$AQ$988,Cells!$A80,Calcs!L$5:L$988)</f>
        <v>56737028052086.406</v>
      </c>
      <c r="AO80" s="51">
        <f>SUMIF(Calcs!$AQ$5:$AQ$988,Cells!$A80,Calcs!M$5:M$988)</f>
        <v>2.7787651893616829E+22</v>
      </c>
      <c r="AP80" s="51">
        <f>SUMIF(Calcs!$AQ$5:$AQ$988,Cells!$A80,Calcs!N$5:N$988)</f>
        <v>5.9299084976620097E+20</v>
      </c>
      <c r="AQ80" s="51">
        <f>SUMIF(Calcs!$AQ$5:$AQ$988,Cells!$A80,Calcs!O$5:O$988)</f>
        <v>1.3772795796847501E+19</v>
      </c>
      <c r="AR80" s="58"/>
      <c r="AS80" s="58"/>
      <c r="AT80" s="58"/>
      <c r="AU80" s="58"/>
      <c r="AV80" s="58"/>
      <c r="AW80" s="58"/>
    </row>
    <row r="81" spans="1:49" x14ac:dyDescent="0.25">
      <c r="A81" s="60">
        <v>75</v>
      </c>
      <c r="B81" s="59" t="str">
        <f>VLOOKUP($A81,Calcs!$AR$5:$AW$988,2)</f>
        <v>Male</v>
      </c>
      <c r="C81" s="59" t="str">
        <f>VLOOKUP($A81,Calcs!$AR$5:$AW$988,3)</f>
        <v>NonSmoker</v>
      </c>
      <c r="D81" s="59" t="str">
        <f>VLOOKUP($A81,Calcs!$AR$5:$AW$988,4)</f>
        <v>70 - 79</v>
      </c>
      <c r="E81" s="59">
        <f>VLOOKUP($A81,Calcs!$AR$5:$AW$988,5)</f>
        <v>21</v>
      </c>
      <c r="F81" s="59">
        <f>VLOOKUP($A81,Calcs!$AR$5:$AW$988,6)</f>
        <v>23</v>
      </c>
      <c r="G81" s="59">
        <f>SUMIF(Calcs!$AQ$5:$AQ$988,Cells!$A81,Calcs!F$5:F$988)</f>
        <v>23203</v>
      </c>
      <c r="H81" s="59">
        <f>SUMIF(Calcs!$AQ$5:$AQ$988,Cells!$A81,Calcs!G$5:G$988)</f>
        <v>20309.33109787053</v>
      </c>
      <c r="I81" s="59">
        <f t="shared" si="40"/>
        <v>1.1424797738628072</v>
      </c>
      <c r="J81" s="51">
        <f>SUMIF(Calcs!$AQ$5:$AQ$988,Cells!$A81,Calcs!I$5:I$988)</f>
        <v>2147592671</v>
      </c>
      <c r="K81" s="51">
        <f>SUMIF(Calcs!$AQ$5:$AQ$988,Cells!$A81,Calcs!J$5:J$988)</f>
        <v>2229344791.7961507</v>
      </c>
      <c r="L81" s="59">
        <f t="shared" si="52"/>
        <v>1.2579530162982491</v>
      </c>
      <c r="M81" s="58">
        <f t="shared" si="29"/>
        <v>0.96299999999999997</v>
      </c>
      <c r="N81" s="59" t="str">
        <f t="shared" si="41"/>
        <v>In CI</v>
      </c>
      <c r="O81" s="51">
        <f t="shared" si="53"/>
        <v>2</v>
      </c>
      <c r="P81" s="52">
        <f t="shared" si="42"/>
        <v>-1.9</v>
      </c>
      <c r="Q81" s="59">
        <f t="shared" si="54"/>
        <v>1.9529169716699133E-2</v>
      </c>
      <c r="R81" s="51">
        <f t="shared" si="65"/>
        <v>1895492381025101.8</v>
      </c>
      <c r="S81" s="69">
        <f t="shared" si="55"/>
        <v>1.1866693389978243E+22</v>
      </c>
      <c r="T81" s="117">
        <f t="shared" si="43"/>
        <v>1542050545.9193087</v>
      </c>
      <c r="U81">
        <f t="shared" si="44"/>
        <v>193.44908421575124</v>
      </c>
      <c r="V81">
        <f t="shared" si="45"/>
        <v>3.1946428861571473E-7</v>
      </c>
      <c r="W81" s="117">
        <f t="shared" si="56"/>
        <v>2065263597.1132503</v>
      </c>
      <c r="X81" s="117">
        <f t="shared" si="57"/>
        <v>2235849169.5999346</v>
      </c>
      <c r="Y81" s="120">
        <f t="shared" si="46"/>
        <v>0.92505261237425673</v>
      </c>
      <c r="Z81" s="120">
        <f t="shared" si="47"/>
        <v>1.001605550959658</v>
      </c>
      <c r="AA81" s="58">
        <f t="shared" si="48"/>
        <v>0.92639936393566891</v>
      </c>
      <c r="AB81" s="58">
        <f t="shared" si="49"/>
        <v>1.0029176185880802</v>
      </c>
      <c r="AC81" s="118" t="str">
        <f t="shared" si="50"/>
        <v>In CI</v>
      </c>
      <c r="AD81" s="59" t="b">
        <f t="shared" si="51"/>
        <v>0</v>
      </c>
      <c r="AE81" s="59">
        <f t="shared" si="58"/>
        <v>3.8138846982363852E-4</v>
      </c>
      <c r="AF81" s="140">
        <f t="shared" si="59"/>
        <v>1.0710210226519814E-6</v>
      </c>
      <c r="AG81" s="139">
        <f t="shared" si="60"/>
        <v>0.69137663904253466</v>
      </c>
      <c r="AH81" s="139">
        <f t="shared" si="61"/>
        <v>193.44908421575118</v>
      </c>
      <c r="AI81" s="139">
        <f t="shared" si="62"/>
        <v>712.19604799030594</v>
      </c>
      <c r="AJ81" s="58">
        <f t="shared" si="63"/>
        <v>0.92607028226871158</v>
      </c>
      <c r="AK81" s="58">
        <f t="shared" si="64"/>
        <v>1.0025885369211227</v>
      </c>
      <c r="AM81" s="51">
        <f>SUMIF(Calcs!$AQ$5:$AQ$988,Cells!$A81,Calcs!K$5:K$988)</f>
        <v>2012573614352295</v>
      </c>
      <c r="AN81" s="51">
        <f>SUMIF(Calcs!$AQ$5:$AQ$988,Cells!$A81,Calcs!L$5:L$988)</f>
        <v>45953670649071</v>
      </c>
      <c r="AO81" s="51">
        <f>SUMIF(Calcs!$AQ$5:$AQ$988,Cells!$A81,Calcs!M$5:M$988)</f>
        <v>1.32643957503183E+22</v>
      </c>
      <c r="AP81" s="51">
        <f>SUMIF(Calcs!$AQ$5:$AQ$988,Cells!$A81,Calcs!N$5:N$988)</f>
        <v>3.3176052640471495E+20</v>
      </c>
      <c r="AQ81" s="51">
        <f>SUMIF(Calcs!$AQ$5:$AQ$988,Cells!$A81,Calcs!O$5:O$988)</f>
        <v>8.9991887465765007E+18</v>
      </c>
      <c r="AR81" s="58"/>
      <c r="AS81" s="58"/>
      <c r="AT81" s="58"/>
      <c r="AU81" s="58"/>
      <c r="AV81" s="58"/>
      <c r="AW81" s="58"/>
    </row>
    <row r="82" spans="1:49" x14ac:dyDescent="0.25">
      <c r="A82" s="60">
        <v>76</v>
      </c>
      <c r="B82" s="59" t="str">
        <f>VLOOKUP($A82,Calcs!$AR$5:$AW$988,2)</f>
        <v>Male</v>
      </c>
      <c r="C82" s="59" t="str">
        <f>VLOOKUP($A82,Calcs!$AR$5:$AW$988,3)</f>
        <v>NonSmoker</v>
      </c>
      <c r="D82" s="59" t="str">
        <f>VLOOKUP($A82,Calcs!$AR$5:$AW$988,4)</f>
        <v>70 - 79</v>
      </c>
      <c r="E82" s="59">
        <f>VLOOKUP($A82,Calcs!$AR$5:$AW$988,5)</f>
        <v>24</v>
      </c>
      <c r="F82" s="59">
        <f>VLOOKUP($A82,Calcs!$AR$5:$AW$988,6)</f>
        <v>25</v>
      </c>
      <c r="G82" s="59">
        <f>SUMIF(Calcs!$AQ$5:$AQ$988,Cells!$A82,Calcs!F$5:F$988)</f>
        <v>19517</v>
      </c>
      <c r="H82" s="59">
        <f>SUMIF(Calcs!$AQ$5:$AQ$988,Cells!$A82,Calcs!G$5:G$988)</f>
        <v>17083.795303280713</v>
      </c>
      <c r="I82" s="59">
        <f t="shared" si="40"/>
        <v>1.1424276428933811</v>
      </c>
      <c r="J82" s="51">
        <f>SUMIF(Calcs!$AQ$5:$AQ$988,Cells!$A82,Calcs!I$5:I$988)</f>
        <v>1718626711</v>
      </c>
      <c r="K82" s="51">
        <f>SUMIF(Calcs!$AQ$5:$AQ$988,Cells!$A82,Calcs!J$5:J$988)</f>
        <v>1690357244.9565082</v>
      </c>
      <c r="L82" s="59">
        <f t="shared" si="52"/>
        <v>1.3072753636847956</v>
      </c>
      <c r="M82" s="58">
        <f t="shared" si="29"/>
        <v>1.0169999999999999</v>
      </c>
      <c r="N82" s="59" t="str">
        <f t="shared" si="41"/>
        <v>In CI</v>
      </c>
      <c r="O82" s="51">
        <f t="shared" si="53"/>
        <v>2</v>
      </c>
      <c r="P82" s="52">
        <f t="shared" si="42"/>
        <v>0.9</v>
      </c>
      <c r="Q82" s="59">
        <f t="shared" si="54"/>
        <v>1.9846128065543693E-2</v>
      </c>
      <c r="R82" s="51">
        <f t="shared" si="65"/>
        <v>1125404319475055.9</v>
      </c>
      <c r="S82" s="69">
        <f t="shared" si="55"/>
        <v>5.2108703198696597E+21</v>
      </c>
      <c r="T82" s="117">
        <f t="shared" si="43"/>
        <v>1232514102.3389602</v>
      </c>
      <c r="U82">
        <f t="shared" si="44"/>
        <v>209.97384158740903</v>
      </c>
      <c r="V82">
        <f t="shared" si="45"/>
        <v>4.319448577270316E-7</v>
      </c>
      <c r="W82" s="117">
        <f t="shared" si="56"/>
        <v>1655095167.4678059</v>
      </c>
      <c r="X82" s="117">
        <f t="shared" si="57"/>
        <v>1786542277.3800302</v>
      </c>
      <c r="Y82" s="120">
        <f t="shared" si="46"/>
        <v>0.97782626322246802</v>
      </c>
      <c r="Z82" s="120">
        <f t="shared" si="47"/>
        <v>1.0556216557045386</v>
      </c>
      <c r="AA82" s="58">
        <f t="shared" si="48"/>
        <v>0.97913927508879373</v>
      </c>
      <c r="AB82" s="58">
        <f t="shared" si="49"/>
        <v>1.056902191954102</v>
      </c>
      <c r="AC82" s="118" t="str">
        <f t="shared" si="50"/>
        <v>In CI</v>
      </c>
      <c r="AD82" s="59" t="b">
        <f t="shared" si="51"/>
        <v>0</v>
      </c>
      <c r="AE82" s="59">
        <f t="shared" si="58"/>
        <v>3.9386879919396103E-4</v>
      </c>
      <c r="AF82" s="140">
        <f t="shared" si="59"/>
        <v>1.07888403646205E-6</v>
      </c>
      <c r="AG82" s="139">
        <f t="shared" si="60"/>
        <v>0.72942019394926938</v>
      </c>
      <c r="AH82" s="139">
        <f t="shared" si="61"/>
        <v>209.973841587409</v>
      </c>
      <c r="AI82" s="139">
        <f t="shared" si="62"/>
        <v>730.14111968059592</v>
      </c>
      <c r="AJ82" s="58">
        <f t="shared" si="63"/>
        <v>0.97941531562529027</v>
      </c>
      <c r="AK82" s="58">
        <f t="shared" si="64"/>
        <v>1.0571782324905985</v>
      </c>
      <c r="AM82" s="51">
        <f>SUMIF(Calcs!$AQ$5:$AQ$988,Cells!$A82,Calcs!K$5:K$988)</f>
        <v>1133037399254548</v>
      </c>
      <c r="AN82" s="51">
        <f>SUMIF(Calcs!$AQ$5:$AQ$988,Cells!$A82,Calcs!L$5:L$988)</f>
        <v>26003095427699</v>
      </c>
      <c r="AO82" s="51">
        <f>SUMIF(Calcs!$AQ$5:$AQ$988,Cells!$A82,Calcs!M$5:M$988)</f>
        <v>5.5252405642549401E+21</v>
      </c>
      <c r="AP82" s="51">
        <f>SUMIF(Calcs!$AQ$5:$AQ$988,Cells!$A82,Calcs!N$5:N$988)</f>
        <v>1.3400285333776161E+20</v>
      </c>
      <c r="AQ82" s="51">
        <f>SUMIF(Calcs!$AQ$5:$AQ$988,Cells!$A82,Calcs!O$5:O$988)</f>
        <v>3.5620770254217902E+18</v>
      </c>
      <c r="AR82" s="58"/>
      <c r="AS82" s="58"/>
      <c r="AT82" s="58"/>
      <c r="AU82" s="58"/>
      <c r="AV82" s="58"/>
      <c r="AW82" s="58"/>
    </row>
    <row r="83" spans="1:49" x14ac:dyDescent="0.25">
      <c r="A83" s="60">
        <v>77</v>
      </c>
      <c r="B83" s="59" t="str">
        <f>VLOOKUP($A83,Calcs!$AR$5:$AW$988,2)</f>
        <v>Male</v>
      </c>
      <c r="C83" s="59" t="str">
        <f>VLOOKUP($A83,Calcs!$AR$5:$AW$988,3)</f>
        <v>NonSmoker</v>
      </c>
      <c r="D83" s="59" t="str">
        <f>VLOOKUP($A83,Calcs!$AR$5:$AW$988,4)</f>
        <v>70 - 79</v>
      </c>
      <c r="E83" s="59">
        <f>VLOOKUP($A83,Calcs!$AR$5:$AW$988,5)</f>
        <v>26</v>
      </c>
      <c r="F83" s="59">
        <f>VLOOKUP($A83,Calcs!$AR$5:$AW$988,6)</f>
        <v>27</v>
      </c>
      <c r="G83" s="59">
        <f>SUMIF(Calcs!$AQ$5:$AQ$988,Cells!$A83,Calcs!F$5:F$988)</f>
        <v>21030</v>
      </c>
      <c r="H83" s="59">
        <f>SUMIF(Calcs!$AQ$5:$AQ$988,Cells!$A83,Calcs!G$5:G$988)</f>
        <v>18174.742607181801</v>
      </c>
      <c r="I83" s="59">
        <f t="shared" si="40"/>
        <v>1.1571002932217558</v>
      </c>
      <c r="J83" s="51">
        <f>SUMIF(Calcs!$AQ$5:$AQ$988,Cells!$A83,Calcs!I$5:I$988)</f>
        <v>1723370576</v>
      </c>
      <c r="K83" s="51">
        <f>SUMIF(Calcs!$AQ$5:$AQ$988,Cells!$A83,Calcs!J$5:J$988)</f>
        <v>1696144497.957525</v>
      </c>
      <c r="L83" s="59">
        <f t="shared" si="52"/>
        <v>1.4237888599532367</v>
      </c>
      <c r="M83" s="58">
        <f t="shared" si="29"/>
        <v>1.016</v>
      </c>
      <c r="N83" s="59" t="str">
        <f t="shared" si="41"/>
        <v>In CI</v>
      </c>
      <c r="O83" s="51">
        <f t="shared" si="53"/>
        <v>2</v>
      </c>
      <c r="P83" s="52">
        <f t="shared" si="42"/>
        <v>0.9</v>
      </c>
      <c r="Q83" s="59">
        <f t="shared" si="54"/>
        <v>1.8204134293215157E-2</v>
      </c>
      <c r="R83" s="51">
        <f t="shared" si="65"/>
        <v>953379385572441.75</v>
      </c>
      <c r="S83" s="69">
        <f t="shared" si="55"/>
        <v>4.1235615572483186E+21</v>
      </c>
      <c r="T83" s="117">
        <f t="shared" si="43"/>
        <v>1282522420.7266622</v>
      </c>
      <c r="U83">
        <f t="shared" si="44"/>
        <v>203.8507428930952</v>
      </c>
      <c r="V83">
        <f t="shared" si="45"/>
        <v>4.6240579767585111E-7</v>
      </c>
      <c r="W83" s="117">
        <f t="shared" si="56"/>
        <v>1664926690.0735221</v>
      </c>
      <c r="X83" s="117">
        <f t="shared" si="57"/>
        <v>1785909645.3859222</v>
      </c>
      <c r="Y83" s="120">
        <f t="shared" si="46"/>
        <v>0.98037229687204563</v>
      </c>
      <c r="Z83" s="120">
        <f t="shared" si="47"/>
        <v>1.05173119204091</v>
      </c>
      <c r="AA83" s="58">
        <f t="shared" si="48"/>
        <v>0.98159484175929879</v>
      </c>
      <c r="AB83" s="58">
        <f t="shared" si="49"/>
        <v>1.0529230543367567</v>
      </c>
      <c r="AC83" s="118" t="str">
        <f t="shared" si="50"/>
        <v>In CI</v>
      </c>
      <c r="AD83" s="59" t="b">
        <f t="shared" si="51"/>
        <v>0</v>
      </c>
      <c r="AE83" s="59">
        <f t="shared" si="58"/>
        <v>3.313905053654121E-4</v>
      </c>
      <c r="AF83" s="140">
        <f t="shared" si="59"/>
        <v>8.4505298162216399E-7</v>
      </c>
      <c r="AG83" s="139">
        <f t="shared" si="60"/>
        <v>0.75608809048745473</v>
      </c>
      <c r="AH83" s="139">
        <f t="shared" si="61"/>
        <v>203.8507428930952</v>
      </c>
      <c r="AI83" s="139">
        <f t="shared" si="62"/>
        <v>784.30704955155534</v>
      </c>
      <c r="AJ83" s="58">
        <f t="shared" si="63"/>
        <v>0.98154309730282108</v>
      </c>
      <c r="AK83" s="58">
        <f t="shared" si="64"/>
        <v>1.0528713098802791</v>
      </c>
      <c r="AM83" s="51">
        <f>SUMIF(Calcs!$AQ$5:$AQ$988,Cells!$A83,Calcs!K$5:K$988)</f>
        <v>960766493484461</v>
      </c>
      <c r="AN83" s="51">
        <f>SUMIF(Calcs!$AQ$5:$AQ$988,Cells!$A83,Calcs!L$5:L$988)</f>
        <v>22048185535148.871</v>
      </c>
      <c r="AO83" s="51">
        <f>SUMIF(Calcs!$AQ$5:$AQ$988,Cells!$A83,Calcs!M$5:M$988)</f>
        <v>4.3809032178628999E+21</v>
      </c>
      <c r="AP83" s="51">
        <f>SUMIF(Calcs!$AQ$5:$AQ$988,Cells!$A83,Calcs!N$5:N$988)</f>
        <v>1.0770572246776952E+20</v>
      </c>
      <c r="AQ83" s="51">
        <f>SUMIF(Calcs!$AQ$5:$AQ$988,Cells!$A83,Calcs!O$5:O$988)</f>
        <v>2.9098422230913004E+18</v>
      </c>
      <c r="AR83" s="58"/>
      <c r="AS83" s="58"/>
      <c r="AT83" s="58"/>
      <c r="AU83" s="58"/>
      <c r="AV83" s="58"/>
      <c r="AW83" s="58"/>
    </row>
    <row r="84" spans="1:49" x14ac:dyDescent="0.25">
      <c r="A84" s="60">
        <v>78</v>
      </c>
      <c r="B84" s="59" t="str">
        <f>VLOOKUP($A84,Calcs!$AR$5:$AW$988,2)</f>
        <v>Male</v>
      </c>
      <c r="C84" s="59" t="str">
        <f>VLOOKUP($A84,Calcs!$AR$5:$AW$988,3)</f>
        <v>NonSmoker</v>
      </c>
      <c r="D84" s="59" t="str">
        <f>VLOOKUP($A84,Calcs!$AR$5:$AW$988,4)</f>
        <v>70 - 79</v>
      </c>
      <c r="E84" s="59">
        <f>VLOOKUP($A84,Calcs!$AR$5:$AW$988,5)</f>
        <v>28</v>
      </c>
      <c r="F84" s="59">
        <f>VLOOKUP($A84,Calcs!$AR$5:$AW$988,6)</f>
        <v>28</v>
      </c>
      <c r="G84" s="59">
        <f>SUMIF(Calcs!$AQ$5:$AQ$988,Cells!$A84,Calcs!F$5:F$988)</f>
        <v>9965</v>
      </c>
      <c r="H84" s="59">
        <f>SUMIF(Calcs!$AQ$5:$AQ$988,Cells!$A84,Calcs!G$5:G$988)</f>
        <v>8468.5399062852903</v>
      </c>
      <c r="I84" s="59">
        <f t="shared" si="40"/>
        <v>1.1767081586997126</v>
      </c>
      <c r="J84" s="51">
        <f>SUMIF(Calcs!$AQ$5:$AQ$988,Cells!$A84,Calcs!I$5:I$988)</f>
        <v>815006088</v>
      </c>
      <c r="K84" s="51">
        <f>SUMIF(Calcs!$AQ$5:$AQ$988,Cells!$A84,Calcs!J$5:J$988)</f>
        <v>775697751.78664303</v>
      </c>
      <c r="L84" s="59">
        <f t="shared" si="52"/>
        <v>1.0480587566026061</v>
      </c>
      <c r="M84" s="58">
        <f t="shared" si="29"/>
        <v>1.0509999999999999</v>
      </c>
      <c r="N84" s="59" t="str">
        <f t="shared" si="41"/>
        <v>Below</v>
      </c>
      <c r="O84" s="51">
        <f t="shared" si="53"/>
        <v>1</v>
      </c>
      <c r="P84" s="52">
        <f t="shared" si="42"/>
        <v>2</v>
      </c>
      <c r="Q84" s="59">
        <f t="shared" si="54"/>
        <v>2.5582265299994824E-2</v>
      </c>
      <c r="R84" s="51">
        <f t="shared" si="65"/>
        <v>393788530191995</v>
      </c>
      <c r="S84" s="69">
        <f t="shared" si="55"/>
        <v>1.3365636704025948E+21</v>
      </c>
      <c r="T84" s="117">
        <f t="shared" si="43"/>
        <v>582964158.46878314</v>
      </c>
      <c r="U84">
        <f t="shared" si="44"/>
        <v>136.73190794642596</v>
      </c>
      <c r="V84">
        <f t="shared" si="45"/>
        <v>5.8925517566010076E-7</v>
      </c>
      <c r="W84" s="117">
        <f t="shared" si="56"/>
        <v>777743801.66954088</v>
      </c>
      <c r="X84" s="117">
        <f t="shared" si="57"/>
        <v>855481425.72698855</v>
      </c>
      <c r="Y84" s="120">
        <f t="shared" si="46"/>
        <v>1.0005344914001839</v>
      </c>
      <c r="Z84" s="120">
        <f t="shared" si="47"/>
        <v>1.1008151286620611</v>
      </c>
      <c r="AA84" s="58">
        <f t="shared" si="48"/>
        <v>1.0026376895874525</v>
      </c>
      <c r="AB84" s="58">
        <f t="shared" si="49"/>
        <v>1.1028540739696384</v>
      </c>
      <c r="AC84" s="118" t="str">
        <f t="shared" si="50"/>
        <v>Below</v>
      </c>
      <c r="AD84" s="59" t="b">
        <f t="shared" si="51"/>
        <v>0</v>
      </c>
      <c r="AE84" s="59">
        <f t="shared" si="58"/>
        <v>6.5445229787931922E-4</v>
      </c>
      <c r="AF84" s="140">
        <f t="shared" si="59"/>
        <v>2.8635980239918871E-6</v>
      </c>
      <c r="AG84" s="139">
        <f t="shared" si="60"/>
        <v>0.75186038151230772</v>
      </c>
      <c r="AH84" s="139">
        <f t="shared" si="61"/>
        <v>136.73190794642602</v>
      </c>
      <c r="AI84" s="139">
        <f t="shared" si="62"/>
        <v>457.08391498818366</v>
      </c>
      <c r="AJ84" s="58">
        <f t="shared" si="63"/>
        <v>1.0029628795563297</v>
      </c>
      <c r="AK84" s="58">
        <f t="shared" si="64"/>
        <v>1.1031792639385156</v>
      </c>
      <c r="AM84" s="51">
        <f>SUMIF(Calcs!$AQ$5:$AQ$988,Cells!$A84,Calcs!K$5:K$988)</f>
        <v>383736120117130</v>
      </c>
      <c r="AN84" s="51">
        <f>SUMIF(Calcs!$AQ$5:$AQ$988,Cells!$A84,Calcs!L$5:L$988)</f>
        <v>8616805571521.8896</v>
      </c>
      <c r="AO84" s="51">
        <f>SUMIF(Calcs!$AQ$5:$AQ$988,Cells!$A84,Calcs!M$5:M$988)</f>
        <v>1.36929132837918E+21</v>
      </c>
      <c r="AP84" s="51">
        <f>SUMIF(Calcs!$AQ$5:$AQ$988,Cells!$A84,Calcs!N$5:N$988)</f>
        <v>3.15029204614545E+19</v>
      </c>
      <c r="AQ84" s="51">
        <f>SUMIF(Calcs!$AQ$5:$AQ$988,Cells!$A84,Calcs!O$5:O$988)</f>
        <v>7.8943075287028595E+17</v>
      </c>
      <c r="AR84" s="58"/>
      <c r="AS84" s="58"/>
      <c r="AT84" s="58"/>
      <c r="AU84" s="58"/>
      <c r="AV84" s="58"/>
      <c r="AW84" s="58"/>
    </row>
    <row r="85" spans="1:49" ht="15.4" customHeight="1" x14ac:dyDescent="0.25">
      <c r="A85" s="60">
        <v>79</v>
      </c>
      <c r="B85" s="59" t="str">
        <f>VLOOKUP($A85,Calcs!$AR$5:$AW$988,2)</f>
        <v>Male</v>
      </c>
      <c r="C85" s="59" t="str">
        <f>VLOOKUP($A85,Calcs!$AR$5:$AW$988,3)</f>
        <v>NonSmoker</v>
      </c>
      <c r="D85" s="59" t="str">
        <f>VLOOKUP($A85,Calcs!$AR$5:$AW$988,4)</f>
        <v>70 - 79</v>
      </c>
      <c r="E85" s="59">
        <f>VLOOKUP($A85,Calcs!$AR$5:$AW$988,5)</f>
        <v>29</v>
      </c>
      <c r="F85" s="59">
        <f>VLOOKUP($A85,Calcs!$AR$5:$AW$988,6)</f>
        <v>29</v>
      </c>
      <c r="G85" s="59">
        <f>SUMIF(Calcs!$AQ$5:$AQ$988,Cells!$A85,Calcs!F$5:F$988)</f>
        <v>9036</v>
      </c>
      <c r="H85" s="59">
        <f>SUMIF(Calcs!$AQ$5:$AQ$988,Cells!$A85,Calcs!G$5:G$988)</f>
        <v>7679.0915825512402</v>
      </c>
      <c r="I85" s="59">
        <f t="shared" si="40"/>
        <v>1.1767016844195457</v>
      </c>
      <c r="J85" s="51">
        <f>SUMIF(Calcs!$AQ$5:$AQ$988,Cells!$A85,Calcs!I$5:I$988)</f>
        <v>784179836</v>
      </c>
      <c r="K85" s="51">
        <f>SUMIF(Calcs!$AQ$5:$AQ$988,Cells!$A85,Calcs!J$5:J$988)</f>
        <v>697030531.91437805</v>
      </c>
      <c r="L85" s="59">
        <f t="shared" si="52"/>
        <v>1.0408275633337485</v>
      </c>
      <c r="M85" s="58">
        <f t="shared" si="29"/>
        <v>1.125</v>
      </c>
      <c r="N85" s="59" t="str">
        <f t="shared" si="41"/>
        <v>Below</v>
      </c>
      <c r="O85" s="51">
        <f t="shared" si="53"/>
        <v>1</v>
      </c>
      <c r="P85" s="52">
        <f t="shared" si="42"/>
        <v>4.5</v>
      </c>
      <c r="Q85" s="59">
        <f t="shared" si="54"/>
        <v>2.7573738401092954E-2</v>
      </c>
      <c r="R85" s="51">
        <f t="shared" si="65"/>
        <v>369398311282604.69</v>
      </c>
      <c r="S85" s="69">
        <f t="shared" si="55"/>
        <v>1.2543423374222476E+21</v>
      </c>
      <c r="T85" s="117">
        <f t="shared" si="43"/>
        <v>566607474.28116655</v>
      </c>
      <c r="U85">
        <f t="shared" si="44"/>
        <v>128.14821058479501</v>
      </c>
      <c r="V85">
        <f t="shared" si="45"/>
        <v>5.8899121916229258E-7</v>
      </c>
      <c r="W85" s="117">
        <f t="shared" si="56"/>
        <v>748142781.82130253</v>
      </c>
      <c r="X85" s="117">
        <f t="shared" si="57"/>
        <v>823431267.60920405</v>
      </c>
      <c r="Y85" s="120">
        <f t="shared" si="46"/>
        <v>1.0709858584960916</v>
      </c>
      <c r="Z85" s="120">
        <f t="shared" si="47"/>
        <v>1.179072926866634</v>
      </c>
      <c r="AA85" s="58">
        <f t="shared" si="48"/>
        <v>1.07332856677963</v>
      </c>
      <c r="AB85" s="58">
        <f t="shared" si="49"/>
        <v>1.1813417489011124</v>
      </c>
      <c r="AC85" s="118" t="str">
        <f t="shared" si="50"/>
        <v>Below</v>
      </c>
      <c r="AD85" s="59" t="b">
        <f t="shared" si="51"/>
        <v>0</v>
      </c>
      <c r="AE85" s="59">
        <f t="shared" si="58"/>
        <v>7.6031104941190822E-4</v>
      </c>
      <c r="AF85" s="140">
        <f t="shared" si="59"/>
        <v>3.7039121340021959E-6</v>
      </c>
      <c r="AG85" s="139">
        <f t="shared" si="60"/>
        <v>0.81285820454481961</v>
      </c>
      <c r="AH85" s="139">
        <f t="shared" si="61"/>
        <v>128.14821058479501</v>
      </c>
      <c r="AI85" s="139">
        <f t="shared" si="62"/>
        <v>410.54486278559085</v>
      </c>
      <c r="AJ85" s="58">
        <f t="shared" si="63"/>
        <v>1.0732991740982671</v>
      </c>
      <c r="AK85" s="58">
        <f t="shared" si="64"/>
        <v>1.1813123562197498</v>
      </c>
      <c r="AM85" s="51">
        <f>SUMIF(Calcs!$AQ$5:$AQ$988,Cells!$A85,Calcs!K$5:K$988)</f>
        <v>337002921854985</v>
      </c>
      <c r="AN85" s="51">
        <f>SUMIF(Calcs!$AQ$5:$AQ$988,Cells!$A85,Calcs!L$5:L$988)</f>
        <v>7687882116940.9902</v>
      </c>
      <c r="AO85" s="51">
        <f>SUMIF(Calcs!$AQ$5:$AQ$988,Cells!$A85,Calcs!M$5:M$988)</f>
        <v>1.2137653812023801E+21</v>
      </c>
      <c r="AP85" s="51">
        <f>SUMIF(Calcs!$AQ$5:$AQ$988,Cells!$A85,Calcs!N$5:N$988)</f>
        <v>2.9878378165245002E+19</v>
      </c>
      <c r="AQ85" s="51">
        <f>SUMIF(Calcs!$AQ$5:$AQ$988,Cells!$A85,Calcs!O$5:O$988)</f>
        <v>8.0794536409888602E+17</v>
      </c>
      <c r="AR85" s="58"/>
      <c r="AS85" s="58"/>
      <c r="AT85" s="58"/>
      <c r="AU85" s="58"/>
      <c r="AV85" s="58"/>
      <c r="AW85" s="58"/>
    </row>
    <row r="86" spans="1:49" x14ac:dyDescent="0.25">
      <c r="A86" s="60">
        <v>80</v>
      </c>
      <c r="B86" s="59" t="str">
        <f>VLOOKUP($A86,Calcs!$AR$5:$AW$988,2)</f>
        <v>Male</v>
      </c>
      <c r="C86" s="59" t="str">
        <f>VLOOKUP($A86,Calcs!$AR$5:$AW$988,3)</f>
        <v>NonSmoker</v>
      </c>
      <c r="D86" s="59" t="str">
        <f>VLOOKUP($A86,Calcs!$AR$5:$AW$988,4)</f>
        <v>70 - 79</v>
      </c>
      <c r="E86" s="59">
        <f>VLOOKUP($A86,Calcs!$AR$5:$AW$988,5)</f>
        <v>30</v>
      </c>
      <c r="F86" s="59">
        <f>VLOOKUP($A86,Calcs!$AR$5:$AW$988,6)</f>
        <v>31</v>
      </c>
      <c r="G86" s="59">
        <f>SUMIF(Calcs!$AQ$5:$AQ$988,Cells!$A86,Calcs!F$5:F$988)</f>
        <v>14735</v>
      </c>
      <c r="H86" s="59">
        <f>SUMIF(Calcs!$AQ$5:$AQ$988,Cells!$A86,Calcs!G$5:G$988)</f>
        <v>12258.75927541246</v>
      </c>
      <c r="I86" s="59">
        <f t="shared" si="40"/>
        <v>1.2019976629734599</v>
      </c>
      <c r="J86" s="51">
        <f>SUMIF(Calcs!$AQ$5:$AQ$988,Cells!$A86,Calcs!I$5:I$988)</f>
        <v>1191683664</v>
      </c>
      <c r="K86" s="51">
        <f>SUMIF(Calcs!$AQ$5:$AQ$988,Cells!$A86,Calcs!J$5:J$988)</f>
        <v>1100487658.450309</v>
      </c>
      <c r="L86" s="59">
        <f t="shared" si="52"/>
        <v>1.2828768397870025</v>
      </c>
      <c r="M86" s="58">
        <f t="shared" si="29"/>
        <v>1.083</v>
      </c>
      <c r="N86" s="59" t="str">
        <f t="shared" si="41"/>
        <v>Below</v>
      </c>
      <c r="O86" s="51">
        <f t="shared" si="53"/>
        <v>1</v>
      </c>
      <c r="P86" s="52">
        <f t="shared" si="42"/>
        <v>3.9</v>
      </c>
      <c r="Q86" s="59">
        <f t="shared" si="54"/>
        <v>2.1536017983657056E-2</v>
      </c>
      <c r="R86" s="51">
        <f t="shared" si="65"/>
        <v>561695782965545.75</v>
      </c>
      <c r="S86" s="69">
        <f t="shared" si="55"/>
        <v>2.2990748293983607E+21</v>
      </c>
      <c r="T86" s="117">
        <f t="shared" si="43"/>
        <v>917223565.03589582</v>
      </c>
      <c r="U86">
        <f t="shared" si="44"/>
        <v>134.10879733808943</v>
      </c>
      <c r="V86">
        <f t="shared" si="45"/>
        <v>4.8862766516610904E-7</v>
      </c>
      <c r="W86" s="117">
        <f t="shared" si="56"/>
        <v>1147199974.5536795</v>
      </c>
      <c r="X86" s="117">
        <f t="shared" si="57"/>
        <v>1240042057.466264</v>
      </c>
      <c r="Y86" s="120">
        <f t="shared" si="46"/>
        <v>1.0406589021245949</v>
      </c>
      <c r="Z86" s="120">
        <f t="shared" si="47"/>
        <v>1.1250785413613444</v>
      </c>
      <c r="AA86" s="58">
        <f t="shared" si="48"/>
        <v>1.0424469240928609</v>
      </c>
      <c r="AB86" s="58">
        <f t="shared" si="49"/>
        <v>1.1268114166881922</v>
      </c>
      <c r="AC86" s="118" t="str">
        <f t="shared" si="50"/>
        <v>Below</v>
      </c>
      <c r="AD86" s="59" t="b">
        <f t="shared" si="51"/>
        <v>0</v>
      </c>
      <c r="AE86" s="59">
        <f t="shared" si="58"/>
        <v>4.638000705924002E-4</v>
      </c>
      <c r="AF86" s="140">
        <f t="shared" si="59"/>
        <v>1.7250336743220078E-6</v>
      </c>
      <c r="AG86" s="139">
        <f t="shared" si="60"/>
        <v>0.83360138398044825</v>
      </c>
      <c r="AH86" s="139">
        <f t="shared" si="61"/>
        <v>134.10879733808949</v>
      </c>
      <c r="AI86" s="139">
        <f t="shared" si="62"/>
        <v>537.72871509269305</v>
      </c>
      <c r="AJ86" s="58">
        <f t="shared" si="63"/>
        <v>1.0425782023498911</v>
      </c>
      <c r="AK86" s="58">
        <f t="shared" si="64"/>
        <v>1.1269426949452224</v>
      </c>
      <c r="AM86" s="51">
        <f>SUMIF(Calcs!$AQ$5:$AQ$988,Cells!$A86,Calcs!K$5:K$988)</f>
        <v>531659655460418</v>
      </c>
      <c r="AN86" s="51">
        <f>SUMIF(Calcs!$AQ$5:$AQ$988,Cells!$A86,Calcs!L$5:L$988)</f>
        <v>12014456524092.99</v>
      </c>
      <c r="AO86" s="51">
        <f>SUMIF(Calcs!$AQ$5:$AQ$988,Cells!$A86,Calcs!M$5:M$988)</f>
        <v>2.28574952089315E+21</v>
      </c>
      <c r="AP86" s="51">
        <f>SUMIF(Calcs!$AQ$5:$AQ$988,Cells!$A86,Calcs!N$5:N$988)</f>
        <v>5.1070640719030698E+19</v>
      </c>
      <c r="AQ86" s="51">
        <f>SUMIF(Calcs!$AQ$5:$AQ$988,Cells!$A86,Calcs!O$5:O$988)</f>
        <v>1.302383643079946E+18</v>
      </c>
      <c r="AR86" s="58"/>
      <c r="AS86" s="58"/>
      <c r="AT86" s="58"/>
      <c r="AU86" s="58"/>
      <c r="AV86" s="58"/>
      <c r="AW86" s="58"/>
    </row>
    <row r="87" spans="1:49" x14ac:dyDescent="0.25">
      <c r="A87" s="60">
        <v>81</v>
      </c>
      <c r="B87" s="59" t="str">
        <f>VLOOKUP($A87,Calcs!$AR$5:$AW$988,2)</f>
        <v>Male</v>
      </c>
      <c r="C87" s="59" t="str">
        <f>VLOOKUP($A87,Calcs!$AR$5:$AW$988,3)</f>
        <v>NonSmoker</v>
      </c>
      <c r="D87" s="59" t="str">
        <f>VLOOKUP($A87,Calcs!$AR$5:$AW$988,4)</f>
        <v>70 - 79</v>
      </c>
      <c r="E87" s="59">
        <f>VLOOKUP($A87,Calcs!$AR$5:$AW$988,5)</f>
        <v>32</v>
      </c>
      <c r="F87" s="59">
        <f>VLOOKUP($A87,Calcs!$AR$5:$AW$988,6)</f>
        <v>36</v>
      </c>
      <c r="G87" s="59">
        <f>SUMIF(Calcs!$AQ$5:$AQ$988,Cells!$A87,Calcs!F$5:F$988)</f>
        <v>12260</v>
      </c>
      <c r="H87" s="59">
        <f>SUMIF(Calcs!$AQ$5:$AQ$988,Cells!$A87,Calcs!G$5:G$988)</f>
        <v>10550.748384866074</v>
      </c>
      <c r="I87" s="59">
        <f t="shared" si="40"/>
        <v>1.1620028791119372</v>
      </c>
      <c r="J87" s="51">
        <f>SUMIF(Calcs!$AQ$5:$AQ$988,Cells!$A87,Calcs!I$5:I$988)</f>
        <v>1036326376</v>
      </c>
      <c r="K87" s="51">
        <f>SUMIF(Calcs!$AQ$5:$AQ$988,Cells!$A87,Calcs!J$5:J$988)</f>
        <v>972589227.78205538</v>
      </c>
      <c r="L87" s="59">
        <f t="shared" si="52"/>
        <v>1.213061515637017</v>
      </c>
      <c r="M87" s="58">
        <f t="shared" si="29"/>
        <v>1.0660000000000001</v>
      </c>
      <c r="N87" s="59" t="str">
        <f t="shared" si="41"/>
        <v>Below</v>
      </c>
      <c r="O87" s="51">
        <f t="shared" si="53"/>
        <v>1</v>
      </c>
      <c r="P87" s="52">
        <f t="shared" si="42"/>
        <v>2.9</v>
      </c>
      <c r="Q87" s="59">
        <f t="shared" si="54"/>
        <v>2.2417970485036316E-2</v>
      </c>
      <c r="R87" s="51">
        <f t="shared" si="65"/>
        <v>475391591954996.56</v>
      </c>
      <c r="S87" s="69">
        <f t="shared" si="55"/>
        <v>1.4564911986956525E+21</v>
      </c>
      <c r="T87" s="117">
        <f t="shared" si="43"/>
        <v>725995402.62522686</v>
      </c>
      <c r="U87">
        <f t="shared" si="44"/>
        <v>202.58101881795795</v>
      </c>
      <c r="V87">
        <f t="shared" si="45"/>
        <v>6.5279020207019336E-7</v>
      </c>
      <c r="W87" s="117">
        <f t="shared" si="56"/>
        <v>995061250.97925568</v>
      </c>
      <c r="X87" s="117">
        <f t="shared" si="57"/>
        <v>1080492329.4427075</v>
      </c>
      <c r="Y87" s="120">
        <f t="shared" si="46"/>
        <v>1.0215950565144691</v>
      </c>
      <c r="Z87" s="120">
        <f t="shared" si="47"/>
        <v>1.1094718860287756</v>
      </c>
      <c r="AA87" s="58">
        <f t="shared" si="48"/>
        <v>1.0231053589277836</v>
      </c>
      <c r="AB87" s="58">
        <f t="shared" si="49"/>
        <v>1.1109441669498235</v>
      </c>
      <c r="AC87" s="118" t="str">
        <f t="shared" si="50"/>
        <v>Below</v>
      </c>
      <c r="AD87" s="59" t="b">
        <f t="shared" si="51"/>
        <v>0</v>
      </c>
      <c r="AE87" s="59">
        <f t="shared" si="58"/>
        <v>5.0256540066795938E-4</v>
      </c>
      <c r="AF87" s="140">
        <f t="shared" si="59"/>
        <v>1.5831406463322036E-6</v>
      </c>
      <c r="AG87" s="139">
        <f t="shared" si="60"/>
        <v>0.74692287626661413</v>
      </c>
      <c r="AH87" s="139">
        <f t="shared" si="61"/>
        <v>202.58101881795801</v>
      </c>
      <c r="AI87" s="139">
        <f t="shared" si="62"/>
        <v>634.8967185351413</v>
      </c>
      <c r="AJ87" s="58">
        <f t="shared" si="63"/>
        <v>1.0235718876561615</v>
      </c>
      <c r="AK87" s="58">
        <f t="shared" si="64"/>
        <v>1.1114106956782013</v>
      </c>
      <c r="AM87" s="51">
        <f>SUMIF(Calcs!$AQ$5:$AQ$988,Cells!$A87,Calcs!K$5:K$988)</f>
        <v>457021307603981.56</v>
      </c>
      <c r="AN87" s="51">
        <f>SUMIF(Calcs!$AQ$5:$AQ$988,Cells!$A87,Calcs!L$5:L$988)</f>
        <v>10378017057020.719</v>
      </c>
      <c r="AO87" s="51">
        <f>SUMIF(Calcs!$AQ$5:$AQ$988,Cells!$A87,Calcs!M$5:M$988)</f>
        <v>1.4711807341099111E+21</v>
      </c>
      <c r="AP87" s="51">
        <f>SUMIF(Calcs!$AQ$5:$AQ$988,Cells!$A87,Calcs!N$5:N$988)</f>
        <v>3.3383956252276543E+19</v>
      </c>
      <c r="AQ87" s="51">
        <f>SUMIF(Calcs!$AQ$5:$AQ$988,Cells!$A87,Calcs!O$5:O$988)</f>
        <v>8.3407105271557606E+17</v>
      </c>
      <c r="AR87" s="58"/>
      <c r="AS87" s="58"/>
      <c r="AT87" s="58"/>
      <c r="AU87" s="58"/>
      <c r="AV87" s="58"/>
      <c r="AW87" s="58"/>
    </row>
    <row r="88" spans="1:49" x14ac:dyDescent="0.25">
      <c r="A88" s="60">
        <v>82</v>
      </c>
      <c r="B88" s="59" t="str">
        <f>VLOOKUP($A88,Calcs!$AR$5:$AW$988,2)</f>
        <v>Male</v>
      </c>
      <c r="C88" s="59" t="str">
        <f>VLOOKUP($A88,Calcs!$AR$5:$AW$988,3)</f>
        <v>NonSmoker</v>
      </c>
      <c r="D88" s="59" t="str">
        <f>VLOOKUP($A88,Calcs!$AR$5:$AW$988,4)</f>
        <v>80 - 89</v>
      </c>
      <c r="E88" s="59">
        <f>VLOOKUP($A88,Calcs!$AR$5:$AW$988,5)</f>
        <v>1</v>
      </c>
      <c r="F88" s="59">
        <f>VLOOKUP($A88,Calcs!$AR$5:$AW$988,6)</f>
        <v>12</v>
      </c>
      <c r="G88" s="59">
        <f>SUMIF(Calcs!$AQ$5:$AQ$988,Cells!$A88,Calcs!F$5:F$988)</f>
        <v>16783</v>
      </c>
      <c r="H88" s="59">
        <f>SUMIF(Calcs!$AQ$5:$AQ$988,Cells!$A88,Calcs!G$5:G$988)</f>
        <v>14975.250983325594</v>
      </c>
      <c r="I88" s="59">
        <f t="shared" si="40"/>
        <v>1.120715774225572</v>
      </c>
      <c r="J88" s="51">
        <f>SUMIF(Calcs!$AQ$5:$AQ$988,Cells!$A88,Calcs!I$5:I$988)</f>
        <v>9971189030</v>
      </c>
      <c r="K88" s="51">
        <f>SUMIF(Calcs!$AQ$5:$AQ$988,Cells!$A88,Calcs!J$5:J$988)</f>
        <v>12000802481.629631</v>
      </c>
      <c r="L88" s="59">
        <f t="shared" si="52"/>
        <v>1.0404523890946551</v>
      </c>
      <c r="M88" s="58">
        <f t="shared" si="29"/>
        <v>0.83099999999999996</v>
      </c>
      <c r="N88" s="59" t="str">
        <f t="shared" si="41"/>
        <v>Above</v>
      </c>
      <c r="O88" s="51">
        <f t="shared" si="53"/>
        <v>3</v>
      </c>
      <c r="P88" s="52">
        <f t="shared" si="42"/>
        <v>-8.3000000000000007</v>
      </c>
      <c r="Q88" s="59">
        <f t="shared" si="54"/>
        <v>2.0375145809089747E-2</v>
      </c>
      <c r="R88" s="51">
        <f t="shared" si="65"/>
        <v>5.9789101417986808E+16</v>
      </c>
      <c r="S88" s="69">
        <f t="shared" si="55"/>
        <v>6.9157012658536968E+23</v>
      </c>
      <c r="T88" s="117">
        <f t="shared" si="43"/>
        <v>-366841810.1133194</v>
      </c>
      <c r="U88">
        <f t="shared" si="44"/>
        <v>1787.5311572918563</v>
      </c>
      <c r="V88">
        <f t="shared" si="45"/>
        <v>1.7290828252861568E-7</v>
      </c>
      <c r="W88" s="117">
        <f t="shared" si="56"/>
        <v>9497443436.0637608</v>
      </c>
      <c r="X88" s="117">
        <f t="shared" si="57"/>
        <v>10455889736.343397</v>
      </c>
      <c r="Y88" s="120">
        <f t="shared" si="46"/>
        <v>0.79094230358334316</v>
      </c>
      <c r="Z88" s="120">
        <f t="shared" si="47"/>
        <v>0.8708114075144795</v>
      </c>
      <c r="AA88" s="58">
        <f t="shared" si="48"/>
        <v>0.7914006959619645</v>
      </c>
      <c r="AB88" s="58">
        <f t="shared" si="49"/>
        <v>0.8712658801233395</v>
      </c>
      <c r="AC88" s="118" t="str">
        <f t="shared" si="50"/>
        <v>Above</v>
      </c>
      <c r="AD88" s="59" t="b">
        <f t="shared" si="51"/>
        <v>0</v>
      </c>
      <c r="AE88" s="59">
        <f t="shared" si="58"/>
        <v>4.1514656674166746E-4</v>
      </c>
      <c r="AF88" s="140">
        <f t="shared" si="59"/>
        <v>4.001339132287137E-7</v>
      </c>
      <c r="AG88" s="139">
        <f t="shared" si="60"/>
        <v>-3.0444962196351621E-2</v>
      </c>
      <c r="AH88" s="139">
        <f t="shared" si="61"/>
        <v>1787.5311572918563</v>
      </c>
      <c r="AI88" s="139">
        <f t="shared" si="62"/>
        <v>2075.0381460637286</v>
      </c>
      <c r="AJ88" s="58">
        <f t="shared" si="63"/>
        <v>0.7915238404130529</v>
      </c>
      <c r="AK88" s="58">
        <f t="shared" si="64"/>
        <v>0.87138902457442791</v>
      </c>
      <c r="AM88" s="51">
        <f>SUMIF(Calcs!$AQ$5:$AQ$988,Cells!$A88,Calcs!K$5:K$988)</f>
        <v>7.5382016749011952E+16</v>
      </c>
      <c r="AN88" s="51">
        <f>SUMIF(Calcs!$AQ$5:$AQ$988,Cells!$A88,Calcs!L$5:L$988)</f>
        <v>4131936933076321.5</v>
      </c>
      <c r="AO88" s="51">
        <f>SUMIF(Calcs!$AQ$5:$AQ$988,Cells!$A88,Calcs!M$5:M$988)</f>
        <v>9.60355511183328E+23</v>
      </c>
      <c r="AP88" s="51">
        <f>SUMIF(Calcs!$AQ$5:$AQ$988,Cells!$A88,Calcs!N$5:N$988)</f>
        <v>5.3371207016353859E+22</v>
      </c>
      <c r="AQ88" s="51">
        <f>SUMIF(Calcs!$AQ$5:$AQ$988,Cells!$A88,Calcs!O$5:O$988)</f>
        <v>3.5574409767804579E+21</v>
      </c>
      <c r="AR88" s="58"/>
      <c r="AS88" s="58"/>
      <c r="AT88" s="58"/>
      <c r="AU88" s="58"/>
      <c r="AV88" s="58"/>
      <c r="AW88" s="58"/>
    </row>
    <row r="89" spans="1:49" x14ac:dyDescent="0.25">
      <c r="A89" s="60">
        <v>83</v>
      </c>
      <c r="B89" s="59" t="str">
        <f>VLOOKUP($A89,Calcs!$AR$5:$AW$988,2)</f>
        <v>Male</v>
      </c>
      <c r="C89" s="59" t="str">
        <f>VLOOKUP($A89,Calcs!$AR$5:$AW$988,3)</f>
        <v>NonSmoker</v>
      </c>
      <c r="D89" s="59" t="str">
        <f>VLOOKUP($A89,Calcs!$AR$5:$AW$988,4)</f>
        <v>80 - 89</v>
      </c>
      <c r="E89" s="59">
        <f>VLOOKUP($A89,Calcs!$AR$5:$AW$988,5)</f>
        <v>13</v>
      </c>
      <c r="F89" s="59">
        <f>VLOOKUP($A89,Calcs!$AR$5:$AW$988,6)</f>
        <v>20</v>
      </c>
      <c r="G89" s="59">
        <f>SUMIF(Calcs!$AQ$5:$AQ$988,Cells!$A89,Calcs!F$5:F$988)</f>
        <v>38754</v>
      </c>
      <c r="H89" s="59">
        <f>SUMIF(Calcs!$AQ$5:$AQ$988,Cells!$A89,Calcs!G$5:G$988)</f>
        <v>35316.436155940144</v>
      </c>
      <c r="I89" s="59">
        <f t="shared" si="40"/>
        <v>1.097336091016694</v>
      </c>
      <c r="J89" s="51">
        <f>SUMIF(Calcs!$AQ$5:$AQ$988,Cells!$A89,Calcs!I$5:I$988)</f>
        <v>5777132403</v>
      </c>
      <c r="K89" s="51">
        <f>SUMIF(Calcs!$AQ$5:$AQ$988,Cells!$A89,Calcs!J$5:J$988)</f>
        <v>5996444991.2020969</v>
      </c>
      <c r="L89" s="59">
        <f t="shared" si="52"/>
        <v>1.0810638031026614</v>
      </c>
      <c r="M89" s="58">
        <f t="shared" si="29"/>
        <v>0.96299999999999997</v>
      </c>
      <c r="N89" s="59" t="str">
        <f t="shared" si="41"/>
        <v>In CI</v>
      </c>
      <c r="O89" s="51">
        <f t="shared" si="53"/>
        <v>2</v>
      </c>
      <c r="P89" s="52">
        <f t="shared" si="42"/>
        <v>-1.6</v>
      </c>
      <c r="Q89" s="59">
        <f t="shared" si="54"/>
        <v>2.2724632792639296E-2</v>
      </c>
      <c r="R89" s="51">
        <f t="shared" si="65"/>
        <v>1.8568698146881252E+16</v>
      </c>
      <c r="S89" s="69">
        <f t="shared" si="55"/>
        <v>4.1140838401351559E+23</v>
      </c>
      <c r="T89" s="117">
        <f t="shared" si="43"/>
        <v>4100955814.1502018</v>
      </c>
      <c r="U89">
        <f t="shared" si="44"/>
        <v>151.30667399426889</v>
      </c>
      <c r="V89">
        <f t="shared" si="45"/>
        <v>9.0268934073405911E-8</v>
      </c>
      <c r="W89" s="117">
        <f t="shared" si="56"/>
        <v>5520696204.0343885</v>
      </c>
      <c r="X89" s="117">
        <f t="shared" si="57"/>
        <v>6054543742.6865234</v>
      </c>
      <c r="Y89" s="120">
        <f t="shared" si="46"/>
        <v>0.91888677011965092</v>
      </c>
      <c r="Z89" s="120">
        <f t="shared" si="47"/>
        <v>1.0079656937905928</v>
      </c>
      <c r="AA89" s="58">
        <f t="shared" si="48"/>
        <v>0.92066152731064477</v>
      </c>
      <c r="AB89" s="58">
        <f t="shared" si="49"/>
        <v>1.0096888659146659</v>
      </c>
      <c r="AC89" s="118" t="str">
        <f t="shared" si="50"/>
        <v>In CI</v>
      </c>
      <c r="AD89" s="59" t="b">
        <f t="shared" si="51"/>
        <v>0</v>
      </c>
      <c r="AE89" s="59">
        <f t="shared" si="58"/>
        <v>5.164089355602973E-4</v>
      </c>
      <c r="AF89" s="140">
        <f t="shared" si="59"/>
        <v>1.9080580169053784E-6</v>
      </c>
      <c r="AG89" s="139">
        <f t="shared" si="60"/>
        <v>0.68347161421324421</v>
      </c>
      <c r="AH89" s="139">
        <f t="shared" si="61"/>
        <v>151.30667399426889</v>
      </c>
      <c r="AI89" s="139">
        <f t="shared" si="62"/>
        <v>541.29269758562725</v>
      </c>
      <c r="AJ89" s="58">
        <f t="shared" si="63"/>
        <v>0.92023529535552284</v>
      </c>
      <c r="AK89" s="58">
        <f t="shared" si="64"/>
        <v>1.0092626339595436</v>
      </c>
      <c r="AM89" s="51">
        <f>SUMIF(Calcs!$AQ$5:$AQ$988,Cells!$A89,Calcs!K$5:K$988)</f>
        <v>2.0723339454626048E+16</v>
      </c>
      <c r="AN89" s="51">
        <f>SUMIF(Calcs!$AQ$5:$AQ$988,Cells!$A89,Calcs!L$5:L$988)</f>
        <v>1496575524870502.5</v>
      </c>
      <c r="AO89" s="51">
        <f>SUMIF(Calcs!$AQ$5:$AQ$988,Cells!$A89,Calcs!M$5:M$988)</f>
        <v>5.3228266656702626E+23</v>
      </c>
      <c r="AP89" s="51">
        <f>SUMIF(Calcs!$AQ$5:$AQ$988,Cells!$A89,Calcs!N$5:N$988)</f>
        <v>3.8424279235639745E+22</v>
      </c>
      <c r="AQ89" s="51">
        <f>SUMIF(Calcs!$AQ$5:$AQ$988,Cells!$A89,Calcs!O$5:O$988)</f>
        <v>3.2028395297308431E+21</v>
      </c>
      <c r="AR89" s="58"/>
      <c r="AS89" s="58"/>
      <c r="AT89" s="58"/>
      <c r="AU89" s="58"/>
      <c r="AV89" s="58"/>
      <c r="AW89" s="58"/>
    </row>
    <row r="90" spans="1:49" x14ac:dyDescent="0.25">
      <c r="A90" s="60">
        <v>84</v>
      </c>
      <c r="B90" s="59" t="str">
        <f>VLOOKUP($A90,Calcs!$AR$5:$AW$988,2)</f>
        <v>Male</v>
      </c>
      <c r="C90" s="59" t="str">
        <f>VLOOKUP($A90,Calcs!$AR$5:$AW$988,3)</f>
        <v>NonSmoker</v>
      </c>
      <c r="D90" s="59" t="str">
        <f>VLOOKUP($A90,Calcs!$AR$5:$AW$988,4)</f>
        <v>80 - 89</v>
      </c>
      <c r="E90" s="59">
        <f>VLOOKUP($A90,Calcs!$AR$5:$AW$988,5)</f>
        <v>21</v>
      </c>
      <c r="F90" s="59">
        <f>VLOOKUP($A90,Calcs!$AR$5:$AW$988,6)</f>
        <v>23</v>
      </c>
      <c r="G90" s="59">
        <f>SUMIF(Calcs!$AQ$5:$AQ$988,Cells!$A90,Calcs!F$5:F$988)</f>
        <v>30673</v>
      </c>
      <c r="H90" s="59">
        <f>SUMIF(Calcs!$AQ$5:$AQ$988,Cells!$A90,Calcs!G$5:G$988)</f>
        <v>27998.949976749172</v>
      </c>
      <c r="I90" s="59">
        <f t="shared" si="40"/>
        <v>1.0955053680752815</v>
      </c>
      <c r="J90" s="51">
        <f>SUMIF(Calcs!$AQ$5:$AQ$988,Cells!$A90,Calcs!I$5:I$988)</f>
        <v>2661373250</v>
      </c>
      <c r="K90" s="51">
        <f>SUMIF(Calcs!$AQ$5:$AQ$988,Cells!$A90,Calcs!J$5:J$988)</f>
        <v>2584452972.4164009</v>
      </c>
      <c r="L90" s="59">
        <f t="shared" si="52"/>
        <v>1.1718578728795257</v>
      </c>
      <c r="M90" s="58">
        <f t="shared" si="29"/>
        <v>1.03</v>
      </c>
      <c r="N90" s="59" t="str">
        <f t="shared" si="41"/>
        <v>In CI</v>
      </c>
      <c r="O90" s="51">
        <f t="shared" si="53"/>
        <v>2</v>
      </c>
      <c r="P90" s="52">
        <f t="shared" si="42"/>
        <v>1.3</v>
      </c>
      <c r="Q90" s="59">
        <f t="shared" si="54"/>
        <v>2.2422508428478188E-2</v>
      </c>
      <c r="R90" s="51">
        <f t="shared" si="65"/>
        <v>3358193060764353</v>
      </c>
      <c r="S90" s="69">
        <f t="shared" si="55"/>
        <v>3.170045368433795E+22</v>
      </c>
      <c r="T90" s="117">
        <f t="shared" si="43"/>
        <v>1949871720.9895406</v>
      </c>
      <c r="U90">
        <f t="shared" si="44"/>
        <v>150.74607582834997</v>
      </c>
      <c r="V90">
        <f t="shared" si="45"/>
        <v>2.1187034698014528E-7</v>
      </c>
      <c r="W90" s="117">
        <f t="shared" si="56"/>
        <v>2552327813.6082087</v>
      </c>
      <c r="X90" s="117">
        <f t="shared" si="57"/>
        <v>2779355284.9224176</v>
      </c>
      <c r="Y90" s="120">
        <f t="shared" si="46"/>
        <v>0.98581538295088478</v>
      </c>
      <c r="Z90" s="120">
        <f t="shared" si="47"/>
        <v>1.0737100008766109</v>
      </c>
      <c r="AA90" s="58">
        <f t="shared" si="48"/>
        <v>0.98756984199323383</v>
      </c>
      <c r="AB90" s="58">
        <f t="shared" si="49"/>
        <v>1.0754133716442857</v>
      </c>
      <c r="AC90" s="118" t="str">
        <f t="shared" si="50"/>
        <v>In CI</v>
      </c>
      <c r="AD90" s="59" t="b">
        <f t="shared" si="51"/>
        <v>0</v>
      </c>
      <c r="AE90" s="59">
        <f t="shared" si="58"/>
        <v>5.0276888422517529E-4</v>
      </c>
      <c r="AF90" s="140">
        <f t="shared" si="59"/>
        <v>1.8363674055785171E-6</v>
      </c>
      <c r="AG90" s="139">
        <f t="shared" si="60"/>
        <v>0.75469937096776707</v>
      </c>
      <c r="AH90" s="139">
        <f t="shared" si="61"/>
        <v>150.74607582834989</v>
      </c>
      <c r="AI90" s="139">
        <f t="shared" si="62"/>
        <v>547.56894801973067</v>
      </c>
      <c r="AJ90" s="58">
        <f t="shared" si="63"/>
        <v>0.98780715007948583</v>
      </c>
      <c r="AK90" s="58">
        <f t="shared" si="64"/>
        <v>1.0756506797305376</v>
      </c>
      <c r="AM90" s="51">
        <f>SUMIF(Calcs!$AQ$5:$AQ$988,Cells!$A90,Calcs!K$5:K$988)</f>
        <v>3548685276555820</v>
      </c>
      <c r="AN90" s="51">
        <f>SUMIF(Calcs!$AQ$5:$AQ$988,Cells!$A90,Calcs!L$5:L$988)</f>
        <v>279906470061402.28</v>
      </c>
      <c r="AO90" s="51">
        <f>SUMIF(Calcs!$AQ$5:$AQ$988,Cells!$A90,Calcs!M$5:M$988)</f>
        <v>4.195238674807079E+22</v>
      </c>
      <c r="AP90" s="51">
        <f>SUMIF(Calcs!$AQ$5:$AQ$988,Cells!$A90,Calcs!N$5:N$988)</f>
        <v>3.8857249649378428E+21</v>
      </c>
      <c r="AQ90" s="51">
        <f>SUMIF(Calcs!$AQ$5:$AQ$988,Cells!$A90,Calcs!O$5:O$988)</f>
        <v>3.9195159437476515E+20</v>
      </c>
      <c r="AR90" s="58"/>
      <c r="AS90" s="58"/>
      <c r="AT90" s="58"/>
      <c r="AU90" s="58"/>
      <c r="AV90" s="58"/>
      <c r="AW90" s="58"/>
    </row>
    <row r="91" spans="1:49" x14ac:dyDescent="0.25">
      <c r="A91" s="60">
        <v>85</v>
      </c>
      <c r="B91" s="59" t="str">
        <f>VLOOKUP($A91,Calcs!$AR$5:$AW$988,2)</f>
        <v>Male</v>
      </c>
      <c r="C91" s="59" t="str">
        <f>VLOOKUP($A91,Calcs!$AR$5:$AW$988,3)</f>
        <v>NonSmoker</v>
      </c>
      <c r="D91" s="59" t="str">
        <f>VLOOKUP($A91,Calcs!$AR$5:$AW$988,4)</f>
        <v>80 - 89</v>
      </c>
      <c r="E91" s="59">
        <f>VLOOKUP($A91,Calcs!$AR$5:$AW$988,5)</f>
        <v>24</v>
      </c>
      <c r="F91" s="59">
        <f>VLOOKUP($A91,Calcs!$AR$5:$AW$988,6)</f>
        <v>25</v>
      </c>
      <c r="G91" s="59">
        <f>SUMIF(Calcs!$AQ$5:$AQ$988,Cells!$A91,Calcs!F$5:F$988)</f>
        <v>26278</v>
      </c>
      <c r="H91" s="59">
        <f>SUMIF(Calcs!$AQ$5:$AQ$988,Cells!$A91,Calcs!G$5:G$988)</f>
        <v>23925.8176312943</v>
      </c>
      <c r="I91" s="59">
        <f t="shared" si="40"/>
        <v>1.0983114727761325</v>
      </c>
      <c r="J91" s="51">
        <f>SUMIF(Calcs!$AQ$5:$AQ$988,Cells!$A91,Calcs!I$5:I$988)</f>
        <v>2126478692</v>
      </c>
      <c r="K91" s="51">
        <f>SUMIF(Calcs!$AQ$5:$AQ$988,Cells!$A91,Calcs!J$5:J$988)</f>
        <v>2033243774.3374338</v>
      </c>
      <c r="L91" s="59">
        <f t="shared" si="52"/>
        <v>1.2652878626362396</v>
      </c>
      <c r="M91" s="58">
        <f t="shared" si="29"/>
        <v>1.046</v>
      </c>
      <c r="N91" s="59" t="str">
        <f t="shared" si="41"/>
        <v>Below</v>
      </c>
      <c r="O91" s="51">
        <f t="shared" si="53"/>
        <v>1</v>
      </c>
      <c r="P91" s="52">
        <f t="shared" si="42"/>
        <v>2.2000000000000002</v>
      </c>
      <c r="Q91" s="59">
        <f t="shared" si="54"/>
        <v>2.1089401538684403E-2</v>
      </c>
      <c r="R91" s="51">
        <f t="shared" si="65"/>
        <v>1838685342300010</v>
      </c>
      <c r="S91" s="69">
        <f t="shared" si="55"/>
        <v>1.0157157037920521E+22</v>
      </c>
      <c r="T91" s="117">
        <f t="shared" si="43"/>
        <v>1460787736.2793725</v>
      </c>
      <c r="U91">
        <f t="shared" si="44"/>
        <v>241.01157404883287</v>
      </c>
      <c r="V91">
        <f t="shared" si="45"/>
        <v>3.6204724125766688E-7</v>
      </c>
      <c r="W91" s="117">
        <f t="shared" si="56"/>
        <v>2045081534.2796144</v>
      </c>
      <c r="X91" s="117">
        <f t="shared" si="57"/>
        <v>2213106492.8795171</v>
      </c>
      <c r="Y91" s="120">
        <f t="shared" si="46"/>
        <v>1.0045207904369149</v>
      </c>
      <c r="Z91" s="120">
        <f t="shared" si="47"/>
        <v>1.0871897253795648</v>
      </c>
      <c r="AA91" s="58">
        <f t="shared" si="48"/>
        <v>1.0058221055889072</v>
      </c>
      <c r="AB91" s="58">
        <f t="shared" si="49"/>
        <v>1.0884609709923714</v>
      </c>
      <c r="AC91" s="118" t="str">
        <f t="shared" si="50"/>
        <v>Below</v>
      </c>
      <c r="AD91" s="59" t="b">
        <f t="shared" si="51"/>
        <v>0</v>
      </c>
      <c r="AE91" s="59">
        <f t="shared" si="58"/>
        <v>4.4476285725986403E-4</v>
      </c>
      <c r="AF91" s="140">
        <f t="shared" si="59"/>
        <v>1.2083807925875827E-6</v>
      </c>
      <c r="AG91" s="139">
        <f t="shared" si="60"/>
        <v>0.71859658476635258</v>
      </c>
      <c r="AH91" s="139">
        <f t="shared" si="61"/>
        <v>241.01157404883284</v>
      </c>
      <c r="AI91" s="139">
        <f t="shared" si="62"/>
        <v>736.13029930319408</v>
      </c>
      <c r="AJ91" s="58">
        <f t="shared" si="63"/>
        <v>1.0059668476806674</v>
      </c>
      <c r="AK91" s="58">
        <f t="shared" si="64"/>
        <v>1.0886057130841316</v>
      </c>
      <c r="AM91" s="51">
        <f>SUMIF(Calcs!$AQ$5:$AQ$988,Cells!$A91,Calcs!K$5:K$988)</f>
        <v>1899327456648341</v>
      </c>
      <c r="AN91" s="51">
        <f>SUMIF(Calcs!$AQ$5:$AQ$988,Cells!$A91,Calcs!L$5:L$988)</f>
        <v>135279236711788.19</v>
      </c>
      <c r="AO91" s="51">
        <f>SUMIF(Calcs!$AQ$5:$AQ$988,Cells!$A91,Calcs!M$5:M$988)</f>
        <v>1.2101123958106048E+22</v>
      </c>
      <c r="AP91" s="51">
        <f>SUMIF(Calcs!$AQ$5:$AQ$988,Cells!$A91,Calcs!N$5:N$988)</f>
        <v>8.0385775845110094E+20</v>
      </c>
      <c r="AQ91" s="51">
        <f>SUMIF(Calcs!$AQ$5:$AQ$988,Cells!$A91,Calcs!O$5:O$988)</f>
        <v>6.0257261373489701E+19</v>
      </c>
      <c r="AR91" s="58"/>
      <c r="AS91" s="58"/>
      <c r="AT91" s="58"/>
      <c r="AU91" s="58"/>
      <c r="AV91" s="58"/>
      <c r="AW91" s="58"/>
    </row>
    <row r="92" spans="1:49" x14ac:dyDescent="0.25">
      <c r="A92" s="60">
        <v>86</v>
      </c>
      <c r="B92" s="59" t="str">
        <f>VLOOKUP($A92,Calcs!$AR$5:$AW$988,2)</f>
        <v>Male</v>
      </c>
      <c r="C92" s="59" t="str">
        <f>VLOOKUP($A92,Calcs!$AR$5:$AW$988,3)</f>
        <v>NonSmoker</v>
      </c>
      <c r="D92" s="59" t="str">
        <f>VLOOKUP($A92,Calcs!$AR$5:$AW$988,4)</f>
        <v>80 - 89</v>
      </c>
      <c r="E92" s="59">
        <f>VLOOKUP($A92,Calcs!$AR$5:$AW$988,5)</f>
        <v>26</v>
      </c>
      <c r="F92" s="59">
        <f>VLOOKUP($A92,Calcs!$AR$5:$AW$988,6)</f>
        <v>27</v>
      </c>
      <c r="G92" s="59">
        <f>SUMIF(Calcs!$AQ$5:$AQ$988,Cells!$A92,Calcs!F$5:F$988)</f>
        <v>28014</v>
      </c>
      <c r="H92" s="59">
        <f>SUMIF(Calcs!$AQ$5:$AQ$988,Cells!$A92,Calcs!G$5:G$988)</f>
        <v>25078.921591635299</v>
      </c>
      <c r="I92" s="59">
        <f t="shared" si="40"/>
        <v>1.1170336769721252</v>
      </c>
      <c r="J92" s="51">
        <f>SUMIF(Calcs!$AQ$5:$AQ$988,Cells!$A92,Calcs!I$5:I$988)</f>
        <v>2124457472</v>
      </c>
      <c r="K92" s="51">
        <f>SUMIF(Calcs!$AQ$5:$AQ$988,Cells!$A92,Calcs!J$5:J$988)</f>
        <v>2091681272.3051801</v>
      </c>
      <c r="L92" s="59">
        <f t="shared" si="52"/>
        <v>1.3028101449498679</v>
      </c>
      <c r="M92" s="58">
        <f t="shared" si="29"/>
        <v>1.016</v>
      </c>
      <c r="N92" s="59" t="str">
        <f t="shared" si="41"/>
        <v>In CI</v>
      </c>
      <c r="O92" s="51">
        <f t="shared" si="53"/>
        <v>2</v>
      </c>
      <c r="P92" s="52">
        <f t="shared" si="42"/>
        <v>0.8</v>
      </c>
      <c r="Q92" s="59">
        <f t="shared" si="54"/>
        <v>1.9894566919241935E-2</v>
      </c>
      <c r="R92" s="51">
        <f t="shared" si="65"/>
        <v>1731649512821806</v>
      </c>
      <c r="S92" s="69">
        <f t="shared" si="55"/>
        <v>1.0229229878925194E+22</v>
      </c>
      <c r="T92" s="117">
        <f t="shared" si="43"/>
        <v>1538174815.1923952</v>
      </c>
      <c r="U92">
        <f t="shared" si="44"/>
        <v>198.49706948680591</v>
      </c>
      <c r="V92">
        <f t="shared" si="45"/>
        <v>3.3856889195333129E-7</v>
      </c>
      <c r="W92" s="117">
        <f t="shared" si="56"/>
        <v>2045729826.0729516</v>
      </c>
      <c r="X92" s="117">
        <f t="shared" si="57"/>
        <v>2208778125.8339901</v>
      </c>
      <c r="Y92" s="120">
        <f t="shared" si="46"/>
        <v>0.97667715220010176</v>
      </c>
      <c r="Z92" s="120">
        <f t="shared" si="47"/>
        <v>1.0546624214995741</v>
      </c>
      <c r="AA92" s="58">
        <f t="shared" si="48"/>
        <v>0.9780313344864503</v>
      </c>
      <c r="AB92" s="58">
        <f t="shared" si="49"/>
        <v>1.0559821685450963</v>
      </c>
      <c r="AC92" s="118" t="str">
        <f t="shared" si="50"/>
        <v>In CI</v>
      </c>
      <c r="AD92" s="59" t="b">
        <f t="shared" si="51"/>
        <v>0</v>
      </c>
      <c r="AE92" s="59">
        <f t="shared" si="58"/>
        <v>3.957937929041955E-4</v>
      </c>
      <c r="AF92" s="140">
        <f t="shared" si="59"/>
        <v>1.1177802054145978E-6</v>
      </c>
      <c r="AG92" s="139">
        <f t="shared" si="60"/>
        <v>0.73570745994131315</v>
      </c>
      <c r="AH92" s="139">
        <f t="shared" si="61"/>
        <v>198.49706948680591</v>
      </c>
      <c r="AI92" s="139">
        <f t="shared" si="62"/>
        <v>708.17821068389901</v>
      </c>
      <c r="AJ92" s="58">
        <f t="shared" si="63"/>
        <v>0.97836154763661254</v>
      </c>
      <c r="AK92" s="58">
        <f t="shared" si="64"/>
        <v>1.0563123816952582</v>
      </c>
      <c r="AM92" s="51">
        <f>SUMIF(Calcs!$AQ$5:$AQ$988,Cells!$A92,Calcs!K$5:K$988)</f>
        <v>1842551955598787</v>
      </c>
      <c r="AN92" s="51">
        <f>SUMIF(Calcs!$AQ$5:$AQ$988,Cells!$A92,Calcs!L$5:L$988)</f>
        <v>135996568745119</v>
      </c>
      <c r="AO92" s="51">
        <f>SUMIF(Calcs!$AQ$5:$AQ$988,Cells!$A92,Calcs!M$5:M$988)</f>
        <v>1.274811327174988E+22</v>
      </c>
      <c r="AP92" s="51">
        <f>SUMIF(Calcs!$AQ$5:$AQ$988,Cells!$A92,Calcs!N$5:N$988)</f>
        <v>9.29812018954329E+20</v>
      </c>
      <c r="AQ92" s="51">
        <f>SUMIF(Calcs!$AQ$5:$AQ$988,Cells!$A92,Calcs!O$5:O$988)</f>
        <v>7.4639143116786893E+19</v>
      </c>
      <c r="AR92" s="58"/>
      <c r="AS92" s="58"/>
      <c r="AT92" s="58"/>
      <c r="AU92" s="58"/>
      <c r="AV92" s="58"/>
      <c r="AW92" s="58"/>
    </row>
    <row r="93" spans="1:49" x14ac:dyDescent="0.25">
      <c r="A93" s="60">
        <v>87</v>
      </c>
      <c r="B93" s="59" t="str">
        <f>VLOOKUP($A93,Calcs!$AR$5:$AW$988,2)</f>
        <v>Male</v>
      </c>
      <c r="C93" s="59" t="str">
        <f>VLOOKUP($A93,Calcs!$AR$5:$AW$988,3)</f>
        <v>NonSmoker</v>
      </c>
      <c r="D93" s="59" t="str">
        <f>VLOOKUP($A93,Calcs!$AR$5:$AW$988,4)</f>
        <v>80 - 89</v>
      </c>
      <c r="E93" s="59">
        <f>VLOOKUP($A93,Calcs!$AR$5:$AW$988,5)</f>
        <v>28</v>
      </c>
      <c r="F93" s="59">
        <f>VLOOKUP($A93,Calcs!$AR$5:$AW$988,6)</f>
        <v>29</v>
      </c>
      <c r="G93" s="59">
        <f>SUMIF(Calcs!$AQ$5:$AQ$988,Cells!$A93,Calcs!F$5:F$988)</f>
        <v>25120</v>
      </c>
      <c r="H93" s="59">
        <f>SUMIF(Calcs!$AQ$5:$AQ$988,Cells!$A93,Calcs!G$5:G$988)</f>
        <v>22568.9690038753</v>
      </c>
      <c r="I93" s="59">
        <f t="shared" si="40"/>
        <v>1.1130326775532664</v>
      </c>
      <c r="J93" s="51">
        <f>SUMIF(Calcs!$AQ$5:$AQ$988,Cells!$A93,Calcs!I$5:I$988)</f>
        <v>2002932806</v>
      </c>
      <c r="K93" s="51">
        <f>SUMIF(Calcs!$AQ$5:$AQ$988,Cells!$A93,Calcs!J$5:J$988)</f>
        <v>1885408727.8575869</v>
      </c>
      <c r="L93" s="59">
        <f t="shared" si="52"/>
        <v>1.292199076237919</v>
      </c>
      <c r="M93" s="58">
        <f t="shared" si="29"/>
        <v>1.0620000000000001</v>
      </c>
      <c r="N93" s="59" t="str">
        <f t="shared" si="41"/>
        <v>Below</v>
      </c>
      <c r="O93" s="51">
        <f t="shared" si="53"/>
        <v>1</v>
      </c>
      <c r="P93" s="52">
        <f t="shared" si="42"/>
        <v>3</v>
      </c>
      <c r="Q93" s="59">
        <f t="shared" si="54"/>
        <v>2.0966068666118522E-2</v>
      </c>
      <c r="R93" s="51">
        <f t="shared" si="65"/>
        <v>1562589975989060</v>
      </c>
      <c r="S93" s="69">
        <f t="shared" si="55"/>
        <v>9.3496006611921619E+21</v>
      </c>
      <c r="T93" s="117">
        <f t="shared" si="43"/>
        <v>1480624416.2531905</v>
      </c>
      <c r="U93">
        <f t="shared" si="44"/>
        <v>174.58582109950441</v>
      </c>
      <c r="V93">
        <f t="shared" si="45"/>
        <v>3.3425812130671581E-7</v>
      </c>
      <c r="W93" s="117">
        <f t="shared" si="56"/>
        <v>1928327515.0831008</v>
      </c>
      <c r="X93" s="117">
        <f t="shared" si="57"/>
        <v>2083202952.9996815</v>
      </c>
      <c r="Y93" s="120">
        <f t="shared" si="46"/>
        <v>1.021240735697198</v>
      </c>
      <c r="Z93" s="120">
        <f t="shared" si="47"/>
        <v>1.1034262146631699</v>
      </c>
      <c r="AA93" s="58">
        <f t="shared" si="48"/>
        <v>1.0227636515050416</v>
      </c>
      <c r="AB93" s="58">
        <f t="shared" si="49"/>
        <v>1.1049078760587103</v>
      </c>
      <c r="AC93" s="118" t="str">
        <f t="shared" si="50"/>
        <v>Below</v>
      </c>
      <c r="AD93" s="59" t="b">
        <f t="shared" si="51"/>
        <v>0</v>
      </c>
      <c r="AE93" s="59">
        <f t="shared" si="58"/>
        <v>4.3957603531239689E-4</v>
      </c>
      <c r="AF93" s="140">
        <f t="shared" si="59"/>
        <v>1.3950074348565628E-6</v>
      </c>
      <c r="AG93" s="139">
        <f t="shared" si="60"/>
        <v>0.78497338925532889</v>
      </c>
      <c r="AH93" s="139">
        <f t="shared" si="61"/>
        <v>174.58582109950441</v>
      </c>
      <c r="AI93" s="139">
        <f t="shared" si="62"/>
        <v>630.21317926896199</v>
      </c>
      <c r="AJ93" s="58">
        <f t="shared" si="63"/>
        <v>1.0224301763248578</v>
      </c>
      <c r="AK93" s="58">
        <f t="shared" si="64"/>
        <v>1.1045744008785265</v>
      </c>
      <c r="AM93" s="51">
        <f>SUMIF(Calcs!$AQ$5:$AQ$988,Cells!$A93,Calcs!K$5:K$988)</f>
        <v>1604789478324248</v>
      </c>
      <c r="AN93" s="51">
        <f>SUMIF(Calcs!$AQ$5:$AQ$988,Cells!$A93,Calcs!L$5:L$988)</f>
        <v>125634795229917.81</v>
      </c>
      <c r="AO93" s="51">
        <f>SUMIF(Calcs!$AQ$5:$AQ$988,Cells!$A93,Calcs!M$5:M$988)</f>
        <v>1.1657589228063399E+22</v>
      </c>
      <c r="AP93" s="51">
        <f>SUMIF(Calcs!$AQ$5:$AQ$988,Cells!$A93,Calcs!N$5:N$988)</f>
        <v>9.5691251457527002E+20</v>
      </c>
      <c r="AQ93" s="51">
        <f>SUMIF(Calcs!$AQ$5:$AQ$988,Cells!$A93,Calcs!O$5:O$988)</f>
        <v>8.6404300731151303E+19</v>
      </c>
      <c r="AR93" s="58"/>
      <c r="AS93" s="58"/>
      <c r="AT93" s="58"/>
      <c r="AU93" s="58"/>
      <c r="AV93" s="58"/>
      <c r="AW93" s="58"/>
    </row>
    <row r="94" spans="1:49" x14ac:dyDescent="0.25">
      <c r="A94" s="60">
        <v>88</v>
      </c>
      <c r="B94" s="59" t="str">
        <f>VLOOKUP($A94,Calcs!$AR$5:$AW$988,2)</f>
        <v>Male</v>
      </c>
      <c r="C94" s="59" t="str">
        <f>VLOOKUP($A94,Calcs!$AR$5:$AW$988,3)</f>
        <v>NonSmoker</v>
      </c>
      <c r="D94" s="59" t="str">
        <f>VLOOKUP($A94,Calcs!$AR$5:$AW$988,4)</f>
        <v>80 - 89</v>
      </c>
      <c r="E94" s="59">
        <f>VLOOKUP($A94,Calcs!$AR$5:$AW$988,5)</f>
        <v>30</v>
      </c>
      <c r="F94" s="59">
        <f>VLOOKUP($A94,Calcs!$AR$5:$AW$988,6)</f>
        <v>36</v>
      </c>
      <c r="G94" s="59">
        <f>SUMIF(Calcs!$AQ$5:$AQ$988,Cells!$A94,Calcs!F$5:F$988)</f>
        <v>35220</v>
      </c>
      <c r="H94" s="59">
        <f>SUMIF(Calcs!$AQ$5:$AQ$988,Cells!$A94,Calcs!G$5:G$988)</f>
        <v>31338.18330518292</v>
      </c>
      <c r="I94" s="59">
        <f t="shared" si="40"/>
        <v>1.123868593690148</v>
      </c>
      <c r="J94" s="51">
        <f>SUMIF(Calcs!$AQ$5:$AQ$988,Cells!$A94,Calcs!I$5:I$988)</f>
        <v>2868830972</v>
      </c>
      <c r="K94" s="51">
        <f>SUMIF(Calcs!$AQ$5:$AQ$988,Cells!$A94,Calcs!J$5:J$988)</f>
        <v>2797560153.3948026</v>
      </c>
      <c r="L94" s="59">
        <f t="shared" si="52"/>
        <v>1.530603081434381</v>
      </c>
      <c r="M94" s="58">
        <f t="shared" si="29"/>
        <v>1.0249999999999999</v>
      </c>
      <c r="N94" s="59" t="str">
        <f t="shared" si="41"/>
        <v>In CI</v>
      </c>
      <c r="O94" s="51">
        <f t="shared" si="53"/>
        <v>2</v>
      </c>
      <c r="P94" s="52">
        <f t="shared" si="42"/>
        <v>1.5</v>
      </c>
      <c r="Q94" s="59">
        <f t="shared" si="54"/>
        <v>1.7083749526287322E-2</v>
      </c>
      <c r="R94" s="51">
        <f t="shared" si="65"/>
        <v>2284153351568746</v>
      </c>
      <c r="S94" s="69">
        <f t="shared" si="55"/>
        <v>1.1166317744778763E+22</v>
      </c>
      <c r="T94" s="117">
        <f t="shared" si="43"/>
        <v>1934349856.0703895</v>
      </c>
      <c r="U94">
        <f t="shared" si="44"/>
        <v>382.31012616963858</v>
      </c>
      <c r="V94">
        <f t="shared" si="45"/>
        <v>4.0911487632291119E-7</v>
      </c>
      <c r="W94" s="117">
        <f t="shared" si="56"/>
        <v>2777494949.1519518</v>
      </c>
      <c r="X94" s="117">
        <f t="shared" si="57"/>
        <v>2964796377.4573612</v>
      </c>
      <c r="Y94" s="120">
        <f t="shared" si="46"/>
        <v>0.99199252916861891</v>
      </c>
      <c r="Z94" s="120">
        <f t="shared" si="47"/>
        <v>1.0589595967534717</v>
      </c>
      <c r="AA94" s="58">
        <f t="shared" si="48"/>
        <v>0.99282760579124563</v>
      </c>
      <c r="AB94" s="58">
        <f t="shared" si="49"/>
        <v>1.0597793130058775</v>
      </c>
      <c r="AC94" s="118" t="str">
        <f t="shared" si="50"/>
        <v>In CI</v>
      </c>
      <c r="AD94" s="59" t="b">
        <f t="shared" si="51"/>
        <v>0</v>
      </c>
      <c r="AE94" s="59">
        <f t="shared" si="58"/>
        <v>2.9185449787692223E-4</v>
      </c>
      <c r="AF94" s="140">
        <f t="shared" si="59"/>
        <v>5.1000176747026765E-7</v>
      </c>
      <c r="AG94" s="139">
        <f t="shared" si="60"/>
        <v>0.69096567555638422</v>
      </c>
      <c r="AH94" s="139">
        <f t="shared" si="61"/>
        <v>382.31012616963864</v>
      </c>
      <c r="AI94" s="139">
        <f t="shared" si="62"/>
        <v>1144.5234761620191</v>
      </c>
      <c r="AJ94" s="58">
        <f t="shared" si="63"/>
        <v>0.99235154283020022</v>
      </c>
      <c r="AK94" s="58">
        <f t="shared" si="64"/>
        <v>1.0593032500448323</v>
      </c>
      <c r="AM94" s="51">
        <f>SUMIF(Calcs!$AQ$5:$AQ$988,Cells!$A94,Calcs!K$5:K$988)</f>
        <v>2416587070769418.5</v>
      </c>
      <c r="AN94" s="51">
        <f>SUMIF(Calcs!$AQ$5:$AQ$988,Cells!$A94,Calcs!L$5:L$988)</f>
        <v>183555879566836.63</v>
      </c>
      <c r="AO94" s="51">
        <f>SUMIF(Calcs!$AQ$5:$AQ$988,Cells!$A94,Calcs!M$5:M$988)</f>
        <v>1.3699903817691565E+22</v>
      </c>
      <c r="AP94" s="51">
        <f>SUMIF(Calcs!$AQ$5:$AQ$988,Cells!$A94,Calcs!N$5:N$988)</f>
        <v>9.6531083775144034E+20</v>
      </c>
      <c r="AQ94" s="51">
        <f>SUMIF(Calcs!$AQ$5:$AQ$988,Cells!$A94,Calcs!O$5:O$988)</f>
        <v>7.7285206370298774E+19</v>
      </c>
      <c r="AR94" s="58"/>
      <c r="AS94" s="58"/>
      <c r="AT94" s="58"/>
      <c r="AU94" s="58"/>
      <c r="AV94" s="58"/>
      <c r="AW94" s="58"/>
    </row>
    <row r="95" spans="1:49" x14ac:dyDescent="0.25">
      <c r="A95" s="60">
        <v>89</v>
      </c>
      <c r="B95" s="59" t="str">
        <f>VLOOKUP($A95,Calcs!$AR$5:$AW$988,2)</f>
        <v>Male</v>
      </c>
      <c r="C95" s="59" t="str">
        <f>VLOOKUP($A95,Calcs!$AR$5:$AW$988,3)</f>
        <v>NonSmoker</v>
      </c>
      <c r="D95" s="59" t="str">
        <f>VLOOKUP($A95,Calcs!$AR$5:$AW$988,4)</f>
        <v>90 PLUS</v>
      </c>
      <c r="E95" s="59">
        <f>VLOOKUP($A95,Calcs!$AR$5:$AW$988,5)</f>
        <v>1</v>
      </c>
      <c r="F95" s="59">
        <f>VLOOKUP($A95,Calcs!$AR$5:$AW$988,6)</f>
        <v>26</v>
      </c>
      <c r="G95" s="59">
        <f>SUMIF(Calcs!$AQ$5:$AQ$988,Cells!$A95,Calcs!F$5:F$988)</f>
        <v>26915</v>
      </c>
      <c r="H95" s="59">
        <f>SUMIF(Calcs!$AQ$5:$AQ$988,Cells!$A95,Calcs!G$5:G$988)</f>
        <v>26049.162617355898</v>
      </c>
      <c r="I95" s="59">
        <f t="shared" si="40"/>
        <v>1.0332385879485899</v>
      </c>
      <c r="J95" s="51">
        <f>SUMIF(Calcs!$AQ$5:$AQ$988,Cells!$A95,Calcs!I$5:I$988)</f>
        <v>6425973621</v>
      </c>
      <c r="K95" s="51">
        <f>SUMIF(Calcs!$AQ$5:$AQ$988,Cells!$A95,Calcs!J$5:J$988)</f>
        <v>7860221304.5598259</v>
      </c>
      <c r="L95" s="59">
        <f t="shared" si="52"/>
        <v>1.0221272532101282</v>
      </c>
      <c r="M95" s="58">
        <f t="shared" si="29"/>
        <v>0.81799999999999995</v>
      </c>
      <c r="N95" s="59" t="str">
        <f t="shared" si="41"/>
        <v>Above</v>
      </c>
      <c r="O95" s="51">
        <f t="shared" si="53"/>
        <v>3</v>
      </c>
      <c r="P95" s="52">
        <f t="shared" si="42"/>
        <v>-8.9</v>
      </c>
      <c r="Q95" s="59">
        <f t="shared" si="54"/>
        <v>2.0415980811274166E-2</v>
      </c>
      <c r="R95" s="51">
        <f t="shared" si="65"/>
        <v>2.575194554112528E+16</v>
      </c>
      <c r="S95" s="69">
        <f t="shared" si="55"/>
        <v>2.2471111263573949E+23</v>
      </c>
      <c r="T95" s="117">
        <f t="shared" si="43"/>
        <v>523615776.97045135</v>
      </c>
      <c r="U95">
        <f t="shared" si="44"/>
        <v>1352.8231512971286</v>
      </c>
      <c r="V95">
        <f t="shared" si="45"/>
        <v>2.2920046311078188E-7</v>
      </c>
      <c r="W95" s="117">
        <f t="shared" si="56"/>
        <v>6115602708.2655287</v>
      </c>
      <c r="X95" s="117">
        <f t="shared" si="57"/>
        <v>6744608937.5250263</v>
      </c>
      <c r="Y95" s="120">
        <f t="shared" si="46"/>
        <v>0.77751629046941628</v>
      </c>
      <c r="Z95" s="120">
        <f t="shared" si="47"/>
        <v>0.85754546466773263</v>
      </c>
      <c r="AA95" s="58">
        <f t="shared" si="48"/>
        <v>0.77804459585861541</v>
      </c>
      <c r="AB95" s="58">
        <f t="shared" si="49"/>
        <v>0.85806858053886892</v>
      </c>
      <c r="AC95" s="118" t="str">
        <f t="shared" si="50"/>
        <v>Above</v>
      </c>
      <c r="AD95" s="59" t="b">
        <f t="shared" si="51"/>
        <v>0</v>
      </c>
      <c r="AE95" s="59">
        <f t="shared" si="58"/>
        <v>4.1681227248631489E-4</v>
      </c>
      <c r="AF95" s="140">
        <f t="shared" si="59"/>
        <v>4.6272208563618675E-7</v>
      </c>
      <c r="AG95" s="139">
        <f t="shared" si="60"/>
        <v>6.7085030137064128E-2</v>
      </c>
      <c r="AH95" s="139">
        <f t="shared" si="61"/>
        <v>1352.8231512971286</v>
      </c>
      <c r="AI95" s="139">
        <f t="shared" si="62"/>
        <v>1801.5663631583461</v>
      </c>
      <c r="AJ95" s="58">
        <f t="shared" si="63"/>
        <v>0.77851371829004112</v>
      </c>
      <c r="AK95" s="58">
        <f t="shared" si="64"/>
        <v>0.85853770297029453</v>
      </c>
      <c r="AM95" s="51">
        <f>SUMIF(Calcs!$AQ$5:$AQ$988,Cells!$A95,Calcs!K$5:K$988)</f>
        <v>3.643507168702436E+16</v>
      </c>
      <c r="AN95" s="51">
        <f>SUMIF(Calcs!$AQ$5:$AQ$988,Cells!$A95,Calcs!L$5:L$988)</f>
        <v>6055593729802910</v>
      </c>
      <c r="AO95" s="51">
        <f>SUMIF(Calcs!$AQ$5:$AQ$988,Cells!$A95,Calcs!M$5:M$988)</f>
        <v>4.3342434524143344E+23</v>
      </c>
      <c r="AP95" s="51">
        <f>SUMIF(Calcs!$AQ$5:$AQ$988,Cells!$A95,Calcs!N$5:N$988)</f>
        <v>7.1564140592757123E+22</v>
      </c>
      <c r="AQ95" s="51">
        <f>SUMIF(Calcs!$AQ$5:$AQ$988,Cells!$A95,Calcs!O$5:O$988)</f>
        <v>1.2629959043896037E+22</v>
      </c>
      <c r="AR95" s="58"/>
      <c r="AS95" s="58"/>
      <c r="AT95" s="58"/>
      <c r="AU95" s="58"/>
      <c r="AV95" s="58"/>
      <c r="AW95" s="58"/>
    </row>
    <row r="96" spans="1:49" x14ac:dyDescent="0.25">
      <c r="A96" s="60">
        <v>90</v>
      </c>
      <c r="B96" s="59" t="str">
        <f>VLOOKUP($A96,Calcs!$AR$5:$AW$988,2)</f>
        <v>Male</v>
      </c>
      <c r="C96" s="59" t="str">
        <f>VLOOKUP($A96,Calcs!$AR$5:$AW$988,3)</f>
        <v>NonSmoker</v>
      </c>
      <c r="D96" s="59" t="str">
        <f>VLOOKUP($A96,Calcs!$AR$5:$AW$988,4)</f>
        <v>90 PLUS</v>
      </c>
      <c r="E96" s="59">
        <f>VLOOKUP($A96,Calcs!$AR$5:$AW$988,5)</f>
        <v>27</v>
      </c>
      <c r="F96" s="59">
        <f>VLOOKUP($A96,Calcs!$AR$5:$AW$988,6)</f>
        <v>36</v>
      </c>
      <c r="G96" s="59">
        <f>SUMIF(Calcs!$AQ$5:$AQ$988,Cells!$A96,Calcs!F$5:F$988)</f>
        <v>24266</v>
      </c>
      <c r="H96" s="59">
        <f>SUMIF(Calcs!$AQ$5:$AQ$988,Cells!$A96,Calcs!G$5:G$988)</f>
        <v>23353.679781009985</v>
      </c>
      <c r="I96" s="59">
        <f t="shared" si="40"/>
        <v>1.0390653733178215</v>
      </c>
      <c r="J96" s="51">
        <f>SUMIF(Calcs!$AQ$5:$AQ$988,Cells!$A96,Calcs!I$5:I$988)</f>
        <v>1919636623</v>
      </c>
      <c r="K96" s="51">
        <f>SUMIF(Calcs!$AQ$5:$AQ$988,Cells!$A96,Calcs!J$5:J$988)</f>
        <v>2003197899.8477991</v>
      </c>
      <c r="L96" s="59">
        <f t="shared" si="52"/>
        <v>1.2960211705807494</v>
      </c>
      <c r="M96" s="58">
        <f t="shared" si="29"/>
        <v>0.95799999999999996</v>
      </c>
      <c r="N96" s="59" t="str">
        <f t="shared" si="41"/>
        <v>Above</v>
      </c>
      <c r="O96" s="51">
        <f t="shared" si="53"/>
        <v>3</v>
      </c>
      <c r="P96" s="52">
        <f t="shared" si="42"/>
        <v>-2.2000000000000002</v>
      </c>
      <c r="Q96" s="59">
        <f t="shared" si="54"/>
        <v>1.8857118341469428E-2</v>
      </c>
      <c r="R96" s="51">
        <f t="shared" si="65"/>
        <v>1426915861545050</v>
      </c>
      <c r="S96" s="69">
        <f t="shared" si="55"/>
        <v>4.5293958360165374E+21</v>
      </c>
      <c r="T96" s="117">
        <f t="shared" si="43"/>
        <v>1020581230.3410404</v>
      </c>
      <c r="U96">
        <f t="shared" si="44"/>
        <v>566.46689608869895</v>
      </c>
      <c r="V96">
        <f t="shared" si="45"/>
        <v>6.3006895983724756E-7</v>
      </c>
      <c r="W96" s="117">
        <f t="shared" si="56"/>
        <v>1847114410.3677692</v>
      </c>
      <c r="X96" s="117">
        <f t="shared" si="57"/>
        <v>1995164959.4266543</v>
      </c>
      <c r="Y96" s="120">
        <f t="shared" si="46"/>
        <v>0.92132678727567585</v>
      </c>
      <c r="Z96" s="120">
        <f t="shared" si="47"/>
        <v>0.99524533287865535</v>
      </c>
      <c r="AA96" s="58">
        <f t="shared" si="48"/>
        <v>0.92208284089560555</v>
      </c>
      <c r="AB96" s="58">
        <f t="shared" si="49"/>
        <v>0.99598994167188626</v>
      </c>
      <c r="AC96" s="118" t="str">
        <f t="shared" si="50"/>
        <v>Above</v>
      </c>
      <c r="AD96" s="59" t="b">
        <f t="shared" si="51"/>
        <v>0</v>
      </c>
      <c r="AE96" s="59">
        <f t="shared" si="58"/>
        <v>3.5559091214418275E-4</v>
      </c>
      <c r="AF96" s="140">
        <f t="shared" si="59"/>
        <v>5.6346728751868254E-7</v>
      </c>
      <c r="AG96" s="139">
        <f t="shared" si="60"/>
        <v>0.50918992850019018</v>
      </c>
      <c r="AH96" s="139">
        <f t="shared" si="61"/>
        <v>566.46689608869883</v>
      </c>
      <c r="AI96" s="139">
        <f t="shared" si="62"/>
        <v>1262.1528171052614</v>
      </c>
      <c r="AJ96" s="58">
        <f t="shared" si="63"/>
        <v>0.92179678081843974</v>
      </c>
      <c r="AK96" s="58">
        <f t="shared" si="64"/>
        <v>0.99570388159472056</v>
      </c>
      <c r="AM96" s="51">
        <f>SUMIF(Calcs!$AQ$5:$AQ$988,Cells!$A96,Calcs!K$5:K$988)</f>
        <v>1800761113687353</v>
      </c>
      <c r="AN96" s="51">
        <f>SUMIF(Calcs!$AQ$5:$AQ$988,Cells!$A96,Calcs!L$5:L$988)</f>
        <v>324934607772187.75</v>
      </c>
      <c r="AO96" s="51">
        <f>SUMIF(Calcs!$AQ$5:$AQ$988,Cells!$A96,Calcs!M$5:M$988)</f>
        <v>8.5181325258173029E+21</v>
      </c>
      <c r="AP96" s="51">
        <f>SUMIF(Calcs!$AQ$5:$AQ$988,Cells!$A96,Calcs!N$5:N$988)</f>
        <v>1.4948728548934531E+21</v>
      </c>
      <c r="AQ96" s="51">
        <f>SUMIF(Calcs!$AQ$5:$AQ$988,Cells!$A96,Calcs!O$5:O$988)</f>
        <v>2.7572592758941994E+20</v>
      </c>
      <c r="AR96" s="58"/>
      <c r="AS96" s="58"/>
      <c r="AT96" s="58"/>
      <c r="AU96" s="58"/>
      <c r="AV96" s="58"/>
      <c r="AW96" s="58"/>
    </row>
    <row r="97" spans="1:49" x14ac:dyDescent="0.25">
      <c r="A97" s="60">
        <v>91</v>
      </c>
      <c r="B97" s="59" t="str">
        <f>VLOOKUP($A97,Calcs!$AR$5:$AW$988,2)</f>
        <v>Female</v>
      </c>
      <c r="C97" s="59" t="str">
        <f>VLOOKUP($A97,Calcs!$AR$5:$AW$988,3)</f>
        <v>Smoker</v>
      </c>
      <c r="D97" s="59" t="str">
        <f>VLOOKUP($A97,Calcs!$AR$5:$AW$988,4)</f>
        <v>18 - 29</v>
      </c>
      <c r="E97" s="59">
        <f>VLOOKUP($A97,Calcs!$AR$5:$AW$988,5)</f>
        <v>1</v>
      </c>
      <c r="F97" s="59">
        <f>VLOOKUP($A97,Calcs!$AR$5:$AW$988,6)</f>
        <v>12</v>
      </c>
      <c r="G97" s="59">
        <f>SUMIF(Calcs!$AQ$5:$AQ$988,Cells!$A97,Calcs!F$5:F$988)</f>
        <v>240</v>
      </c>
      <c r="H97" s="59">
        <f>SUMIF(Calcs!$AQ$5:$AQ$988,Cells!$A97,Calcs!G$5:G$988)</f>
        <v>135.28439278178772</v>
      </c>
      <c r="I97" s="59">
        <f t="shared" si="40"/>
        <v>1.7740405605184439</v>
      </c>
      <c r="J97" s="51">
        <f>SUMIF(Calcs!$AQ$5:$AQ$988,Cells!$A97,Calcs!I$5:I$988)</f>
        <v>23132562</v>
      </c>
      <c r="K97" s="51">
        <f>SUMIF(Calcs!$AQ$5:$AQ$988,Cells!$A97,Calcs!J$5:J$988)</f>
        <v>15068076.142301816</v>
      </c>
      <c r="L97" s="59">
        <f t="shared" si="52"/>
        <v>0.13226840226210027</v>
      </c>
      <c r="M97" s="58">
        <f t="shared" si="29"/>
        <v>1.5349999999999999</v>
      </c>
      <c r="N97" s="59" t="str">
        <f t="shared" si="41"/>
        <v>Not Cred.</v>
      </c>
      <c r="O97" s="51">
        <f t="shared" si="53"/>
        <v>4</v>
      </c>
      <c r="P97" s="52">
        <f t="shared" si="42"/>
        <v>1.8</v>
      </c>
      <c r="Q97" s="59">
        <f t="shared" si="54"/>
        <v>0.29605621712561997</v>
      </c>
      <c r="R97" s="51">
        <f t="shared" si="65"/>
        <v>19900499783941.828</v>
      </c>
      <c r="S97" s="69">
        <f t="shared" si="55"/>
        <v>4.2876138579671692E+20</v>
      </c>
      <c r="T97" s="117">
        <f t="shared" si="43"/>
        <v>21285241.300097078</v>
      </c>
      <c r="U97">
        <f t="shared" si="44"/>
        <v>0.171482817282987</v>
      </c>
      <c r="V97">
        <f t="shared" si="45"/>
        <v>9.2827854574464854E-8</v>
      </c>
      <c r="W97" s="117">
        <f t="shared" si="56"/>
        <v>21285241.303229686</v>
      </c>
      <c r="X97" s="117">
        <f t="shared" si="57"/>
        <v>36153037.044174418</v>
      </c>
      <c r="Y97" s="120">
        <f t="shared" si="46"/>
        <v>0.95494389527711376</v>
      </c>
      <c r="Z97" s="120">
        <f t="shared" si="47"/>
        <v>2.1154629412078845</v>
      </c>
      <c r="AA97" s="58">
        <f t="shared" si="48"/>
        <v>1.4126051064657101</v>
      </c>
      <c r="AB97" s="58">
        <f t="shared" si="49"/>
        <v>2.3993134029021199</v>
      </c>
      <c r="AC97" s="118" t="str">
        <f t="shared" si="50"/>
        <v>Not Cred.</v>
      </c>
      <c r="AD97" s="59" t="b">
        <f t="shared" si="51"/>
        <v>0</v>
      </c>
      <c r="AE97" s="59">
        <f t="shared" si="58"/>
        <v>8.7649283698732233E-2</v>
      </c>
      <c r="AF97" s="140">
        <f t="shared" si="59"/>
        <v>0.12532630847087806</v>
      </c>
      <c r="AG97" s="139">
        <f t="shared" si="60"/>
        <v>1.4124016880153141</v>
      </c>
      <c r="AH97" s="139">
        <f t="shared" si="61"/>
        <v>0.17148281728298695</v>
      </c>
      <c r="AI97" s="139">
        <f t="shared" si="62"/>
        <v>1.3987371808545563</v>
      </c>
      <c r="AJ97" s="58">
        <f t="shared" si="63"/>
        <v>1.4124016882232111</v>
      </c>
      <c r="AK97" s="58">
        <f t="shared" si="64"/>
        <v>2.3991099846596184</v>
      </c>
      <c r="AM97" s="51">
        <f>SUMIF(Calcs!$AQ$5:$AQ$988,Cells!$A97,Calcs!K$5:K$988)</f>
        <v>12969391022609.16</v>
      </c>
      <c r="AN97" s="51">
        <f>SUMIF(Calcs!$AQ$5:$AQ$988,Cells!$A97,Calcs!L$5:L$988)</f>
        <v>3189608701.7293549</v>
      </c>
      <c r="AO97" s="51">
        <f>SUMIF(Calcs!$AQ$5:$AQ$988,Cells!$A97,Calcs!M$5:M$988)</f>
        <v>2.7963244624805603E+20</v>
      </c>
      <c r="AP97" s="51">
        <f>SUMIF(Calcs!$AQ$5:$AQ$988,Cells!$A97,Calcs!N$5:N$988)</f>
        <v>6.7132821871933488E+16</v>
      </c>
      <c r="AQ97" s="51">
        <f>SUMIF(Calcs!$AQ$5:$AQ$988,Cells!$A97,Calcs!O$5:O$988)</f>
        <v>16714418380542.643</v>
      </c>
      <c r="AR97" s="58"/>
      <c r="AS97" s="58"/>
      <c r="AT97" s="58"/>
      <c r="AU97" s="58"/>
      <c r="AV97" s="58"/>
      <c r="AW97" s="58"/>
    </row>
    <row r="98" spans="1:49" x14ac:dyDescent="0.25">
      <c r="A98" s="60">
        <v>92</v>
      </c>
      <c r="B98" s="59" t="str">
        <f>VLOOKUP($A98,Calcs!$AR$5:$AW$988,2)</f>
        <v>Female</v>
      </c>
      <c r="C98" s="59" t="str">
        <f>VLOOKUP($A98,Calcs!$AR$5:$AW$988,3)</f>
        <v>Smoker</v>
      </c>
      <c r="D98" s="59" t="str">
        <f>VLOOKUP($A98,Calcs!$AR$5:$AW$988,4)</f>
        <v>30 - 39</v>
      </c>
      <c r="E98" s="59">
        <f>VLOOKUP($A98,Calcs!$AR$5:$AW$988,5)</f>
        <v>1</v>
      </c>
      <c r="F98" s="59">
        <f>VLOOKUP($A98,Calcs!$AR$5:$AW$988,6)</f>
        <v>22</v>
      </c>
      <c r="G98" s="59">
        <f>SUMIF(Calcs!$AQ$5:$AQ$988,Cells!$A98,Calcs!F$5:F$988)</f>
        <v>1044</v>
      </c>
      <c r="H98" s="59">
        <f>SUMIF(Calcs!$AQ$5:$AQ$988,Cells!$A98,Calcs!G$5:G$988)</f>
        <v>806.84438864664105</v>
      </c>
      <c r="I98" s="59">
        <f t="shared" si="40"/>
        <v>1.2939298019425425</v>
      </c>
      <c r="J98" s="51">
        <f>SUMIF(Calcs!$AQ$5:$AQ$988,Cells!$A98,Calcs!I$5:I$988)</f>
        <v>95350574</v>
      </c>
      <c r="K98" s="51">
        <f>SUMIF(Calcs!$AQ$5:$AQ$988,Cells!$A98,Calcs!J$5:J$988)</f>
        <v>112816606.80456112</v>
      </c>
      <c r="L98" s="59">
        <f t="shared" si="52"/>
        <v>0.32926870048140966</v>
      </c>
      <c r="M98" s="58">
        <f t="shared" si="29"/>
        <v>0.84499999999999997</v>
      </c>
      <c r="N98" s="59" t="str">
        <f t="shared" si="41"/>
        <v>Not Cred.</v>
      </c>
      <c r="O98" s="51">
        <f t="shared" si="53"/>
        <v>4</v>
      </c>
      <c r="P98" s="52">
        <f t="shared" si="42"/>
        <v>-2.4</v>
      </c>
      <c r="Q98" s="59">
        <f t="shared" si="54"/>
        <v>6.5467864159422906E-2</v>
      </c>
      <c r="R98" s="51">
        <f t="shared" si="65"/>
        <v>54550961755145.344</v>
      </c>
      <c r="S98" s="69">
        <f t="shared" si="55"/>
        <v>5.9018729234626852E+20</v>
      </c>
      <c r="T98" s="117">
        <f t="shared" si="43"/>
        <v>85266292.393118516</v>
      </c>
      <c r="U98">
        <f t="shared" si="44"/>
        <v>1.8641786002479843</v>
      </c>
      <c r="V98">
        <f t="shared" si="45"/>
        <v>1.8485983165879409E-7</v>
      </c>
      <c r="W98" s="117">
        <f t="shared" si="56"/>
        <v>86355640.567566231</v>
      </c>
      <c r="X98" s="117">
        <f t="shared" si="57"/>
        <v>114120947.65644912</v>
      </c>
      <c r="Y98" s="120">
        <f t="shared" si="46"/>
        <v>0.71686742057827935</v>
      </c>
      <c r="Z98" s="120">
        <f t="shared" si="47"/>
        <v>0.97349673237273848</v>
      </c>
      <c r="AA98" s="58">
        <f t="shared" si="48"/>
        <v>0.76545149702264326</v>
      </c>
      <c r="AB98" s="58">
        <f t="shared" si="49"/>
        <v>1.0115616032854773</v>
      </c>
      <c r="AC98" s="118" t="str">
        <f t="shared" si="50"/>
        <v>Not Cred.</v>
      </c>
      <c r="AD98" s="59" t="b">
        <f t="shared" si="51"/>
        <v>0</v>
      </c>
      <c r="AE98" s="59">
        <f t="shared" si="58"/>
        <v>4.2860412375966507E-3</v>
      </c>
      <c r="AF98" s="140">
        <f t="shared" si="59"/>
        <v>4.1102738158023302E-4</v>
      </c>
      <c r="AG98" s="139">
        <f t="shared" si="60"/>
        <v>0.75561350015294215</v>
      </c>
      <c r="AH98" s="139">
        <f t="shared" si="61"/>
        <v>1.8641786002479839</v>
      </c>
      <c r="AI98" s="139">
        <f t="shared" si="62"/>
        <v>20.855258942207531</v>
      </c>
      <c r="AJ98" s="58">
        <f t="shared" si="63"/>
        <v>0.7652694205471342</v>
      </c>
      <c r="AK98" s="58">
        <f t="shared" si="64"/>
        <v>1.0113795268099683</v>
      </c>
      <c r="AM98" s="51">
        <f>SUMIF(Calcs!$AQ$5:$AQ$988,Cells!$A98,Calcs!K$5:K$988)</f>
        <v>64589780382138.852</v>
      </c>
      <c r="AN98" s="51">
        <f>SUMIF(Calcs!$AQ$5:$AQ$988,Cells!$A98,Calcs!L$5:L$988)</f>
        <v>38377742742.880959</v>
      </c>
      <c r="AO98" s="51">
        <f>SUMIF(Calcs!$AQ$5:$AQ$988,Cells!$A98,Calcs!M$5:M$988)</f>
        <v>6.9927936804014103E+20</v>
      </c>
      <c r="AP98" s="51">
        <f>SUMIF(Calcs!$AQ$5:$AQ$988,Cells!$A98,Calcs!N$5:N$988)</f>
        <v>3.2864983956225715E+17</v>
      </c>
      <c r="AQ98" s="51">
        <f>SUMIF(Calcs!$AQ$5:$AQ$988,Cells!$A98,Calcs!O$5:O$988)</f>
        <v>181451082691944.47</v>
      </c>
      <c r="AR98" s="58"/>
      <c r="AS98" s="58"/>
      <c r="AT98" s="58"/>
      <c r="AU98" s="58"/>
      <c r="AV98" s="58"/>
      <c r="AW98" s="58"/>
    </row>
    <row r="99" spans="1:49" x14ac:dyDescent="0.25">
      <c r="A99" s="60">
        <v>93</v>
      </c>
      <c r="B99" s="59" t="str">
        <f>VLOOKUP($A99,Calcs!$AR$5:$AW$988,2)</f>
        <v>Female</v>
      </c>
      <c r="C99" s="59" t="str">
        <f>VLOOKUP($A99,Calcs!$AR$5:$AW$988,3)</f>
        <v>Smoker</v>
      </c>
      <c r="D99" s="59" t="str">
        <f>VLOOKUP($A99,Calcs!$AR$5:$AW$988,4)</f>
        <v>40 - 49</v>
      </c>
      <c r="E99" s="59">
        <f>VLOOKUP($A99,Calcs!$AR$5:$AW$988,5)</f>
        <v>1</v>
      </c>
      <c r="F99" s="59">
        <f>VLOOKUP($A99,Calcs!$AR$5:$AW$988,6)</f>
        <v>32</v>
      </c>
      <c r="G99" s="59">
        <f>SUMIF(Calcs!$AQ$5:$AQ$988,Cells!$A99,Calcs!F$5:F$988)</f>
        <v>4670</v>
      </c>
      <c r="H99" s="59">
        <f>SUMIF(Calcs!$AQ$5:$AQ$988,Cells!$A99,Calcs!G$5:G$988)</f>
        <v>3906.2201454311703</v>
      </c>
      <c r="I99" s="59">
        <f t="shared" si="40"/>
        <v>1.1955291371537697</v>
      </c>
      <c r="J99" s="51">
        <f>SUMIF(Calcs!$AQ$5:$AQ$988,Cells!$A99,Calcs!I$5:I$988)</f>
        <v>430686169</v>
      </c>
      <c r="K99" s="51">
        <f>SUMIF(Calcs!$AQ$5:$AQ$988,Cells!$A99,Calcs!J$5:J$988)</f>
        <v>446800437.4893195</v>
      </c>
      <c r="L99" s="59">
        <f t="shared" si="52"/>
        <v>0.67386884320380802</v>
      </c>
      <c r="M99" s="58">
        <f t="shared" si="29"/>
        <v>0.96399999999999997</v>
      </c>
      <c r="N99" s="59" t="str">
        <f t="shared" si="41"/>
        <v>Not Cred.</v>
      </c>
      <c r="O99" s="51">
        <f t="shared" si="53"/>
        <v>4</v>
      </c>
      <c r="P99" s="52">
        <f t="shared" si="42"/>
        <v>-1</v>
      </c>
      <c r="Q99" s="59">
        <f t="shared" si="54"/>
        <v>3.6494176681100124E-2</v>
      </c>
      <c r="R99" s="51">
        <f t="shared" si="65"/>
        <v>265873051404051.22</v>
      </c>
      <c r="S99" s="69">
        <f t="shared" si="55"/>
        <v>2.7116773527048185E+21</v>
      </c>
      <c r="T99" s="117">
        <f t="shared" si="43"/>
        <v>378549819.22933751</v>
      </c>
      <c r="U99">
        <f t="shared" si="44"/>
        <v>10.223672361882103</v>
      </c>
      <c r="V99">
        <f t="shared" si="45"/>
        <v>1.9609490128967642E-7</v>
      </c>
      <c r="W99" s="117">
        <f t="shared" si="56"/>
        <v>403791314.49444646</v>
      </c>
      <c r="X99" s="117">
        <f t="shared" si="57"/>
        <v>467170827.14969021</v>
      </c>
      <c r="Y99" s="120">
        <f t="shared" si="46"/>
        <v>0.89240680883206192</v>
      </c>
      <c r="Z99" s="120">
        <f t="shared" si="47"/>
        <v>1.0354613527128573</v>
      </c>
      <c r="AA99" s="58">
        <f t="shared" si="48"/>
        <v>0.90373974735443008</v>
      </c>
      <c r="AB99" s="58">
        <f t="shared" si="49"/>
        <v>1.0455916958694957</v>
      </c>
      <c r="AC99" s="118" t="str">
        <f t="shared" si="50"/>
        <v>Not Cred.</v>
      </c>
      <c r="AD99" s="59" t="b">
        <f t="shared" si="51"/>
        <v>0</v>
      </c>
      <c r="AE99" s="59">
        <f t="shared" si="58"/>
        <v>1.3318249316313518E-3</v>
      </c>
      <c r="AF99" s="140">
        <f t="shared" si="59"/>
        <v>3.0401656304769475E-5</v>
      </c>
      <c r="AG99" s="139">
        <f t="shared" si="60"/>
        <v>0.84731177546819481</v>
      </c>
      <c r="AH99" s="139">
        <f t="shared" si="61"/>
        <v>10.223672361882102</v>
      </c>
      <c r="AI99" s="139">
        <f t="shared" si="62"/>
        <v>87.615287685652333</v>
      </c>
      <c r="AJ99" s="58">
        <f t="shared" si="63"/>
        <v>0.90380566658197048</v>
      </c>
      <c r="AK99" s="58">
        <f t="shared" si="64"/>
        <v>1.0456576150970363</v>
      </c>
      <c r="AM99" s="51">
        <f>SUMIF(Calcs!$AQ$5:$AQ$988,Cells!$A99,Calcs!K$5:K$988)</f>
        <v>276197453016323.69</v>
      </c>
      <c r="AN99" s="51">
        <f>SUMIF(Calcs!$AQ$5:$AQ$988,Cells!$A99,Calcs!L$5:L$988)</f>
        <v>410303394919.19019</v>
      </c>
      <c r="AO99" s="51">
        <f>SUMIF(Calcs!$AQ$5:$AQ$988,Cells!$A99,Calcs!M$5:M$988)</f>
        <v>2.8228281221988819E+21</v>
      </c>
      <c r="AP99" s="51">
        <f>SUMIF(Calcs!$AQ$5:$AQ$988,Cells!$A99,Calcs!N$5:N$988)</f>
        <v>3.4210727423930358E+18</v>
      </c>
      <c r="AQ99" s="51">
        <f>SUMIF(Calcs!$AQ$5:$AQ$988,Cells!$A99,Calcs!O$5:O$988)</f>
        <v>4805845810990509</v>
      </c>
      <c r="AR99" s="58"/>
      <c r="AS99" s="58"/>
      <c r="AT99" s="58"/>
      <c r="AU99" s="58"/>
      <c r="AV99" s="58"/>
      <c r="AW99" s="58"/>
    </row>
    <row r="100" spans="1:49" x14ac:dyDescent="0.25">
      <c r="A100" s="60">
        <v>94</v>
      </c>
      <c r="B100" s="59" t="str">
        <f>VLOOKUP($A100,Calcs!$AR$5:$AW$988,2)</f>
        <v>Female</v>
      </c>
      <c r="C100" s="59" t="str">
        <f>VLOOKUP($A100,Calcs!$AR$5:$AW$988,3)</f>
        <v>Smoker</v>
      </c>
      <c r="D100" s="59" t="str">
        <f>VLOOKUP($A100,Calcs!$AR$5:$AW$988,4)</f>
        <v>50 - 59</v>
      </c>
      <c r="E100" s="59">
        <f>VLOOKUP($A100,Calcs!$AR$5:$AW$988,5)</f>
        <v>1</v>
      </c>
      <c r="F100" s="59">
        <f>VLOOKUP($A100,Calcs!$AR$5:$AW$988,6)</f>
        <v>36</v>
      </c>
      <c r="G100" s="59">
        <f>SUMIF(Calcs!$AQ$5:$AQ$988,Cells!$A100,Calcs!F$5:F$988)</f>
        <v>15301</v>
      </c>
      <c r="H100" s="59">
        <f>SUMIF(Calcs!$AQ$5:$AQ$988,Cells!$A100,Calcs!G$5:G$988)</f>
        <v>13246.319255180615</v>
      </c>
      <c r="I100" s="59">
        <f t="shared" si="40"/>
        <v>1.1551133341449402</v>
      </c>
      <c r="J100" s="51">
        <f>SUMIF(Calcs!$AQ$5:$AQ$988,Cells!$A100,Calcs!I$5:I$988)</f>
        <v>1075713152</v>
      </c>
      <c r="K100" s="51">
        <f>SUMIF(Calcs!$AQ$5:$AQ$988,Cells!$A100,Calcs!J$5:J$988)</f>
        <v>1123145492.322643</v>
      </c>
      <c r="L100" s="59">
        <f t="shared" si="52"/>
        <v>1.1392136301137779</v>
      </c>
      <c r="M100" s="58">
        <f t="shared" si="29"/>
        <v>0.95799999999999996</v>
      </c>
      <c r="N100" s="59" t="str">
        <f t="shared" si="41"/>
        <v>In CI</v>
      </c>
      <c r="O100" s="51">
        <f t="shared" si="53"/>
        <v>2</v>
      </c>
      <c r="P100" s="52">
        <f t="shared" si="42"/>
        <v>-2</v>
      </c>
      <c r="Q100" s="59">
        <f t="shared" si="54"/>
        <v>2.1452714346693769E-2</v>
      </c>
      <c r="R100" s="51">
        <f t="shared" si="65"/>
        <v>580545865915680.75</v>
      </c>
      <c r="S100" s="69">
        <f t="shared" si="55"/>
        <v>5.464763683764502E+21</v>
      </c>
      <c r="T100" s="117">
        <f t="shared" si="43"/>
        <v>952365273.87195039</v>
      </c>
      <c r="U100">
        <f t="shared" si="44"/>
        <v>26.207574512126449</v>
      </c>
      <c r="V100">
        <f t="shared" si="45"/>
        <v>2.1246879078795266E-7</v>
      </c>
      <c r="W100" s="117">
        <f t="shared" si="56"/>
        <v>1033091077.5618228</v>
      </c>
      <c r="X100" s="117">
        <f t="shared" si="57"/>
        <v>1127226120.690711</v>
      </c>
      <c r="Y100" s="120">
        <f t="shared" si="46"/>
        <v>0.91572175532825972</v>
      </c>
      <c r="Z100" s="120">
        <f t="shared" si="47"/>
        <v>0.99981485030855077</v>
      </c>
      <c r="AA100" s="58">
        <f t="shared" si="48"/>
        <v>0.91981945760687733</v>
      </c>
      <c r="AB100" s="58">
        <f t="shared" si="49"/>
        <v>1.0036332143929361</v>
      </c>
      <c r="AC100" s="118" t="str">
        <f t="shared" si="50"/>
        <v>In CI</v>
      </c>
      <c r="AD100" s="59" t="b">
        <f t="shared" si="51"/>
        <v>0</v>
      </c>
      <c r="AE100" s="59">
        <f t="shared" si="58"/>
        <v>4.602189528408406E-4</v>
      </c>
      <c r="AF100" s="140">
        <f t="shared" si="59"/>
        <v>3.8571216019950924E-6</v>
      </c>
      <c r="AG100" s="139">
        <f t="shared" si="60"/>
        <v>0.84817640281583773</v>
      </c>
      <c r="AH100" s="139">
        <f t="shared" si="61"/>
        <v>26.207574512126442</v>
      </c>
      <c r="AI100" s="139">
        <f t="shared" si="62"/>
        <v>238.63336463273171</v>
      </c>
      <c r="AJ100" s="58">
        <f t="shared" si="63"/>
        <v>0.92005115478847221</v>
      </c>
      <c r="AK100" s="58">
        <f t="shared" si="64"/>
        <v>1.0038649115745311</v>
      </c>
      <c r="AM100" s="51">
        <f>SUMIF(Calcs!$AQ$5:$AQ$988,Cells!$A100,Calcs!K$5:K$988)</f>
        <v>608493491718843.38</v>
      </c>
      <c r="AN100" s="51">
        <f>SUMIF(Calcs!$AQ$5:$AQ$988,Cells!$A100,Calcs!L$5:L$988)</f>
        <v>2605135035772.9521</v>
      </c>
      <c r="AO100" s="51">
        <f>SUMIF(Calcs!$AQ$5:$AQ$988,Cells!$A100,Calcs!M$5:M$988)</f>
        <v>5.7700507829151077E+21</v>
      </c>
      <c r="AP100" s="51">
        <f>SUMIF(Calcs!$AQ$5:$AQ$988,Cells!$A100,Calcs!N$5:N$988)</f>
        <v>2.2931797932345754E+19</v>
      </c>
      <c r="AQ100" s="51">
        <f>SUMIF(Calcs!$AQ$5:$AQ$988,Cells!$A100,Calcs!O$5:O$988)</f>
        <v>1.097393046357788E+17</v>
      </c>
      <c r="AR100" s="58"/>
      <c r="AS100" s="58"/>
      <c r="AT100" s="58"/>
      <c r="AU100" s="58"/>
      <c r="AV100" s="58"/>
      <c r="AW100" s="58"/>
    </row>
    <row r="101" spans="1:49" x14ac:dyDescent="0.25">
      <c r="A101" s="60">
        <v>95</v>
      </c>
      <c r="B101" s="59" t="str">
        <f>VLOOKUP($A101,Calcs!$AR$5:$AW$988,2)</f>
        <v>Female</v>
      </c>
      <c r="C101" s="59" t="str">
        <f>VLOOKUP($A101,Calcs!$AR$5:$AW$988,3)</f>
        <v>Smoker</v>
      </c>
      <c r="D101" s="59" t="str">
        <f>VLOOKUP($A101,Calcs!$AR$5:$AW$988,4)</f>
        <v>60 - 69</v>
      </c>
      <c r="E101" s="59">
        <f>VLOOKUP($A101,Calcs!$AR$5:$AW$988,5)</f>
        <v>1</v>
      </c>
      <c r="F101" s="59">
        <f>VLOOKUP($A101,Calcs!$AR$5:$AW$988,6)</f>
        <v>36</v>
      </c>
      <c r="G101" s="59">
        <f>SUMIF(Calcs!$AQ$5:$AQ$988,Cells!$A101,Calcs!F$5:F$988)</f>
        <v>30048</v>
      </c>
      <c r="H101" s="59">
        <f>SUMIF(Calcs!$AQ$5:$AQ$988,Cells!$A101,Calcs!G$5:G$988)</f>
        <v>27126.198343397464</v>
      </c>
      <c r="I101" s="59">
        <f t="shared" si="40"/>
        <v>1.1077114315693892</v>
      </c>
      <c r="J101" s="51">
        <f>SUMIF(Calcs!$AQ$5:$AQ$988,Cells!$A101,Calcs!I$5:I$988)</f>
        <v>1491973073</v>
      </c>
      <c r="K101" s="51">
        <f>SUMIF(Calcs!$AQ$5:$AQ$988,Cells!$A101,Calcs!J$5:J$988)</f>
        <v>1583813300.9842501</v>
      </c>
      <c r="L101" s="59">
        <f t="shared" si="52"/>
        <v>1.0973098592761896</v>
      </c>
      <c r="M101" s="58">
        <f t="shared" ref="M101:M108" si="66">ROUND(J101/K101,3)</f>
        <v>0.94199999999999995</v>
      </c>
      <c r="N101" s="59" t="str">
        <f t="shared" si="41"/>
        <v>Above</v>
      </c>
      <c r="O101" s="51">
        <f t="shared" si="53"/>
        <v>3</v>
      </c>
      <c r="P101" s="52">
        <f t="shared" si="42"/>
        <v>-2.6</v>
      </c>
      <c r="Q101" s="59">
        <f t="shared" si="54"/>
        <v>2.189997074937669E-2</v>
      </c>
      <c r="R101" s="51">
        <f t="shared" si="65"/>
        <v>1203081479770870.5</v>
      </c>
      <c r="S101" s="69">
        <f t="shared" si="55"/>
        <v>1.3865578185404893E+22</v>
      </c>
      <c r="T101" s="117">
        <f t="shared" si="43"/>
        <v>1283196341.4979229</v>
      </c>
      <c r="U101">
        <f t="shared" si="44"/>
        <v>36.230067829646728</v>
      </c>
      <c r="V101">
        <f t="shared" si="45"/>
        <v>1.7353498911963892E-7</v>
      </c>
      <c r="W101" s="117">
        <f t="shared" si="56"/>
        <v>1429601575.5146224</v>
      </c>
      <c r="X101" s="117">
        <f t="shared" si="57"/>
        <v>1565238680.6584494</v>
      </c>
      <c r="Y101" s="120">
        <f t="shared" si="46"/>
        <v>0.89909006951674686</v>
      </c>
      <c r="Z101" s="120">
        <f t="shared" si="47"/>
        <v>0.98493637737926476</v>
      </c>
      <c r="AA101" s="58">
        <f t="shared" si="48"/>
        <v>0.90263263645166147</v>
      </c>
      <c r="AB101" s="58">
        <f t="shared" si="49"/>
        <v>0.98827221597756654</v>
      </c>
      <c r="AC101" s="118" t="str">
        <f t="shared" si="50"/>
        <v>Above</v>
      </c>
      <c r="AD101" s="133" t="b">
        <f t="shared" si="51"/>
        <v>0</v>
      </c>
      <c r="AE101" s="59">
        <f t="shared" si="58"/>
        <v>4.7960871882355457E-4</v>
      </c>
      <c r="AF101" s="140">
        <f t="shared" si="59"/>
        <v>3.4900048174005458E-6</v>
      </c>
      <c r="AG101" s="139">
        <f t="shared" si="60"/>
        <v>0.8101809709690313</v>
      </c>
      <c r="AH101" s="139">
        <f t="shared" si="61"/>
        <v>36.230067829646728</v>
      </c>
      <c r="AI101" s="139">
        <f t="shared" si="62"/>
        <v>274.84702395384124</v>
      </c>
      <c r="AJ101" s="58">
        <f t="shared" si="63"/>
        <v>0.90261941300365556</v>
      </c>
      <c r="AK101" s="58">
        <f t="shared" si="64"/>
        <v>0.98825899252956062</v>
      </c>
      <c r="AM101" s="51">
        <f>SUMIF(Calcs!$AQ$5:$AQ$988,Cells!$A101,Calcs!K$5:K$988)</f>
        <v>1292739025920665.3</v>
      </c>
      <c r="AN101" s="51">
        <f>SUMIF(Calcs!$AQ$5:$AQ$988,Cells!$A101,Calcs!L$5:L$988)</f>
        <v>16541895599095.879</v>
      </c>
      <c r="AO101" s="51">
        <f>SUMIF(Calcs!$AQ$5:$AQ$988,Cells!$A101,Calcs!M$5:M$988)</f>
        <v>1.5242522091617601E+22</v>
      </c>
      <c r="AP101" s="51">
        <f>SUMIF(Calcs!$AQ$5:$AQ$988,Cells!$A101,Calcs!N$5:N$988)</f>
        <v>1.8675051861216028E+20</v>
      </c>
      <c r="AQ101" s="51">
        <f>SUMIF(Calcs!$AQ$5:$AQ$988,Cells!$A101,Calcs!O$5:O$988)</f>
        <v>2.5538058316092933E+18</v>
      </c>
      <c r="AR101" s="58"/>
      <c r="AS101" s="58"/>
      <c r="AT101" s="58"/>
      <c r="AU101" s="58"/>
      <c r="AV101" s="58"/>
      <c r="AW101" s="58"/>
    </row>
    <row r="102" spans="1:49" x14ac:dyDescent="0.25">
      <c r="A102" s="60">
        <v>96</v>
      </c>
      <c r="B102" s="59" t="str">
        <f>VLOOKUP($A102,Calcs!$AR$5:$AW$988,2)</f>
        <v>Female</v>
      </c>
      <c r="C102" s="59" t="str">
        <f>VLOOKUP($A102,Calcs!$AR$5:$AW$988,3)</f>
        <v>Smoker</v>
      </c>
      <c r="D102" s="59" t="str">
        <f>VLOOKUP($A102,Calcs!$AR$5:$AW$988,4)</f>
        <v>70 - 79</v>
      </c>
      <c r="E102" s="59">
        <f>VLOOKUP($A102,Calcs!$AR$5:$AW$988,5)</f>
        <v>1</v>
      </c>
      <c r="F102" s="59">
        <f>VLOOKUP($A102,Calcs!$AR$5:$AW$988,6)</f>
        <v>36</v>
      </c>
      <c r="G102" s="59">
        <f>SUMIF(Calcs!$AQ$5:$AQ$988,Cells!$A102,Calcs!F$5:F$988)</f>
        <v>43047</v>
      </c>
      <c r="H102" s="59">
        <f>SUMIF(Calcs!$AQ$5:$AQ$988,Cells!$A102,Calcs!G$5:G$988)</f>
        <v>35303.303379233846</v>
      </c>
      <c r="I102" s="59">
        <f t="shared" si="40"/>
        <v>1.2193476496400946</v>
      </c>
      <c r="J102" s="51">
        <f>SUMIF(Calcs!$AQ$5:$AQ$988,Cells!$A102,Calcs!I$5:I$988)</f>
        <v>1683151040</v>
      </c>
      <c r="K102" s="51">
        <f>SUMIF(Calcs!$AQ$5:$AQ$988,Cells!$A102,Calcs!J$5:J$988)</f>
        <v>1494353805.2239652</v>
      </c>
      <c r="L102" s="59">
        <f t="shared" si="52"/>
        <v>0.88323064465026835</v>
      </c>
      <c r="M102" s="58">
        <f t="shared" si="66"/>
        <v>1.1259999999999999</v>
      </c>
      <c r="N102" s="59" t="str">
        <f t="shared" si="41"/>
        <v>Not Cred.</v>
      </c>
      <c r="O102" s="51">
        <f t="shared" si="53"/>
        <v>4</v>
      </c>
      <c r="P102" s="52">
        <f t="shared" si="42"/>
        <v>3.9</v>
      </c>
      <c r="Q102" s="59">
        <f t="shared" si="54"/>
        <v>3.2522668680990151E-2</v>
      </c>
      <c r="R102" s="51">
        <f t="shared" si="65"/>
        <v>2361996323728709.5</v>
      </c>
      <c r="S102" s="69">
        <f t="shared" si="55"/>
        <v>3.7158622954783471E+22</v>
      </c>
      <c r="T102" s="117">
        <f t="shared" si="43"/>
        <v>1382869372.3990889</v>
      </c>
      <c r="U102">
        <f t="shared" si="44"/>
        <v>38.174945062929154</v>
      </c>
      <c r="V102">
        <f t="shared" si="45"/>
        <v>1.2713045510878638E-7</v>
      </c>
      <c r="W102" s="117">
        <f t="shared" si="56"/>
        <v>1595549900.4155464</v>
      </c>
      <c r="X102" s="117">
        <f t="shared" si="57"/>
        <v>1785624340.0075166</v>
      </c>
      <c r="Y102" s="120">
        <f t="shared" si="46"/>
        <v>1.0625971255019189</v>
      </c>
      <c r="Z102" s="120">
        <f t="shared" si="47"/>
        <v>1.1900836440936577</v>
      </c>
      <c r="AA102" s="58">
        <f t="shared" si="48"/>
        <v>1.0677189664441042</v>
      </c>
      <c r="AB102" s="58">
        <f t="shared" si="49"/>
        <v>1.1949140382721464</v>
      </c>
      <c r="AC102" s="118" t="str">
        <f t="shared" si="50"/>
        <v>Not Cred.</v>
      </c>
      <c r="AD102" s="59" t="b">
        <f t="shared" si="51"/>
        <v>0</v>
      </c>
      <c r="AE102" s="59">
        <f t="shared" si="58"/>
        <v>1.0577239781334577E-3</v>
      </c>
      <c r="AF102" s="140">
        <f t="shared" si="59"/>
        <v>1.1135233025477636E-5</v>
      </c>
      <c r="AG102" s="139">
        <f t="shared" si="60"/>
        <v>0.92505584169479405</v>
      </c>
      <c r="AH102" s="139">
        <f t="shared" si="61"/>
        <v>38.174945062929162</v>
      </c>
      <c r="AI102" s="139">
        <f t="shared" si="62"/>
        <v>189.97787935166943</v>
      </c>
      <c r="AJ102" s="58">
        <f t="shared" si="63"/>
        <v>1.0673785816463159</v>
      </c>
      <c r="AK102" s="58">
        <f t="shared" si="64"/>
        <v>1.1945736534743578</v>
      </c>
      <c r="AM102" s="51">
        <f>SUMIF(Calcs!$AQ$5:$AQ$988,Cells!$A102,Calcs!K$5:K$988)</f>
        <v>2170302434566093.3</v>
      </c>
      <c r="AN102" s="51">
        <f>SUMIF(Calcs!$AQ$5:$AQ$988,Cells!$A102,Calcs!L$5:L$988)</f>
        <v>64489127953137.07</v>
      </c>
      <c r="AO102" s="51">
        <f>SUMIF(Calcs!$AQ$5:$AQ$988,Cells!$A102,Calcs!M$5:M$988)</f>
        <v>3.6294600448155148E+22</v>
      </c>
      <c r="AP102" s="51">
        <f>SUMIF(Calcs!$AQ$5:$AQ$988,Cells!$A102,Calcs!N$5:N$988)</f>
        <v>9.981167622075549E+20</v>
      </c>
      <c r="AQ102" s="51">
        <f>SUMIF(Calcs!$AQ$5:$AQ$988,Cells!$A102,Calcs!O$5:O$988)</f>
        <v>3.0598899416516555E+19</v>
      </c>
      <c r="AR102" s="58"/>
      <c r="AS102" s="58"/>
      <c r="AT102" s="58"/>
      <c r="AU102" s="58"/>
      <c r="AV102" s="58"/>
      <c r="AW102" s="58"/>
    </row>
    <row r="103" spans="1:49" x14ac:dyDescent="0.25">
      <c r="A103" s="60">
        <v>97</v>
      </c>
      <c r="B103" s="59" t="str">
        <f>VLOOKUP($A103,Calcs!$AR$5:$AW$988,2)</f>
        <v>Female</v>
      </c>
      <c r="C103" s="59" t="str">
        <f>VLOOKUP($A103,Calcs!$AR$5:$AW$988,3)</f>
        <v>Smoker</v>
      </c>
      <c r="D103" s="59" t="str">
        <f>VLOOKUP($A103,Calcs!$AR$5:$AW$988,4)</f>
        <v>80 - 89</v>
      </c>
      <c r="E103" s="59">
        <f>VLOOKUP($A103,Calcs!$AR$5:$AW$988,5)</f>
        <v>1</v>
      </c>
      <c r="F103" s="59">
        <f>VLOOKUP($A103,Calcs!$AR$5:$AW$988,6)</f>
        <v>36</v>
      </c>
      <c r="G103" s="59">
        <f>SUMIF(Calcs!$AQ$5:$AQ$988,Cells!$A103,Calcs!F$5:F$988)</f>
        <v>42308</v>
      </c>
      <c r="H103" s="59">
        <f>SUMIF(Calcs!$AQ$5:$AQ$988,Cells!$A103,Calcs!G$5:G$988)</f>
        <v>39740.779462628423</v>
      </c>
      <c r="I103" s="59">
        <f t="shared" si="40"/>
        <v>1.0645991490877966</v>
      </c>
      <c r="J103" s="51">
        <f>SUMIF(Calcs!$AQ$5:$AQ$988,Cells!$A103,Calcs!I$5:I$988)</f>
        <v>1682475349</v>
      </c>
      <c r="K103" s="51">
        <f>SUMIF(Calcs!$AQ$5:$AQ$988,Cells!$A103,Calcs!J$5:J$988)</f>
        <v>1541358206.8018622</v>
      </c>
      <c r="L103" s="59">
        <f t="shared" si="52"/>
        <v>0.84827506150593091</v>
      </c>
      <c r="M103" s="58">
        <f t="shared" si="66"/>
        <v>1.0920000000000001</v>
      </c>
      <c r="N103" s="59" t="str">
        <f t="shared" si="41"/>
        <v>Not Cred.</v>
      </c>
      <c r="O103" s="51">
        <f t="shared" si="53"/>
        <v>4</v>
      </c>
      <c r="P103" s="52">
        <f t="shared" ref="P103:P108" si="67">ROUND((M103-1)/Q103,1)</f>
        <v>2.8</v>
      </c>
      <c r="Q103" s="59">
        <f t="shared" si="54"/>
        <v>3.2840355696218168E-2</v>
      </c>
      <c r="R103" s="51">
        <f t="shared" si="65"/>
        <v>2562258030414559</v>
      </c>
      <c r="S103" s="69">
        <f t="shared" si="55"/>
        <v>2.3849818741178924E+22</v>
      </c>
      <c r="T103" s="117">
        <f t="shared" ref="T103:T108" si="68">J103-2*(R103^2)/S103</f>
        <v>1131933117.5751107</v>
      </c>
      <c r="U103">
        <f t="shared" ref="U103:U108" si="69">4*(R103^3)/(S103^2)</f>
        <v>118.29282803857856</v>
      </c>
      <c r="V103">
        <f t="shared" ref="V103:V108" si="70">2*(R103/S103)</f>
        <v>2.148660380374785E-7</v>
      </c>
      <c r="W103" s="117">
        <f t="shared" si="56"/>
        <v>1587743299.5555081</v>
      </c>
      <c r="X103" s="117">
        <f t="shared" si="57"/>
        <v>1786018241.8650212</v>
      </c>
      <c r="Y103" s="120">
        <f t="shared" ref="Y103:Y108" si="71">_xlfn.NORM.INV($AD$3,J103,R103^0.5)/K103</f>
        <v>1.0271878474505058</v>
      </c>
      <c r="Z103" s="120">
        <f t="shared" ref="Z103:Z108" si="72">_xlfn.NORM.INV(1-$AD$3,J103,R103^0.5)/K103</f>
        <v>1.1559196762586508</v>
      </c>
      <c r="AA103" s="58">
        <f t="shared" ref="AA103:AA108" si="73">(_xlfn.GAMMA.INV($AD$3,$U103,1/$V103)+$T103)/K103</f>
        <v>1.0300936489318011</v>
      </c>
      <c r="AB103" s="58">
        <f t="shared" ref="AB103:AB108" si="74">(_xlfn.GAMMA.INV(1-$AD$3,$U103,1/$V103)+$T103)/K103</f>
        <v>1.1587301601817788</v>
      </c>
      <c r="AC103" s="118" t="str">
        <f t="shared" ref="AC103:AC108" si="75">IF(L103&lt;1,"Not Cred.",IF(1&lt;AA103,"Below",IF(1&lt;=AB103,"In CI","Above")))</f>
        <v>Not Cred.</v>
      </c>
      <c r="AD103" s="59" t="b">
        <f t="shared" ref="AD103:AD108" si="76">+N103&lt;&gt;AC103</f>
        <v>0</v>
      </c>
      <c r="AE103" s="59">
        <f t="shared" si="58"/>
        <v>1.0784889622541293E-3</v>
      </c>
      <c r="AF103" s="140">
        <f t="shared" si="59"/>
        <v>6.5128990309320776E-6</v>
      </c>
      <c r="AG103" s="139">
        <f t="shared" si="60"/>
        <v>0.73482006025893243</v>
      </c>
      <c r="AH103" s="139">
        <f t="shared" si="61"/>
        <v>118.29282803857852</v>
      </c>
      <c r="AI103" s="139">
        <f t="shared" si="62"/>
        <v>331.18553109206852</v>
      </c>
      <c r="AJ103" s="58">
        <f t="shared" si="63"/>
        <v>1.0305398870772229</v>
      </c>
      <c r="AK103" s="58">
        <f t="shared" si="64"/>
        <v>1.1591763983272003</v>
      </c>
      <c r="AM103" s="51">
        <f>SUMIF(Calcs!$AQ$5:$AQ$988,Cells!$A103,Calcs!K$5:K$988)</f>
        <v>2575335873610768.5</v>
      </c>
      <c r="AN103" s="51">
        <f>SUMIF(Calcs!$AQ$5:$AQ$988,Cells!$A103,Calcs!L$5:L$988)</f>
        <v>209657267278844.72</v>
      </c>
      <c r="AO103" s="51">
        <f>SUMIF(Calcs!$AQ$5:$AQ$988,Cells!$A103,Calcs!M$5:M$988)</f>
        <v>2.8311995258603257E+22</v>
      </c>
      <c r="AP103" s="51">
        <f>SUMIF(Calcs!$AQ$5:$AQ$988,Cells!$A103,Calcs!N$5:N$988)</f>
        <v>2.107556642491968E+21</v>
      </c>
      <c r="AQ103" s="51">
        <f>SUMIF(Calcs!$AQ$5:$AQ$988,Cells!$A103,Calcs!O$5:O$988)</f>
        <v>1.8149548117527269E+20</v>
      </c>
      <c r="AR103" s="58"/>
      <c r="AS103" s="58"/>
      <c r="AT103" s="58"/>
      <c r="AU103" s="58"/>
      <c r="AV103" s="58"/>
      <c r="AW103" s="58"/>
    </row>
    <row r="104" spans="1:49" x14ac:dyDescent="0.25">
      <c r="A104" s="60">
        <v>98</v>
      </c>
      <c r="B104" s="59" t="str">
        <f>VLOOKUP($A104,Calcs!$AR$5:$AW$988,2)</f>
        <v>Female</v>
      </c>
      <c r="C104" s="59" t="str">
        <f>VLOOKUP($A104,Calcs!$AR$5:$AW$988,3)</f>
        <v>Smoker</v>
      </c>
      <c r="D104" s="59" t="str">
        <f>VLOOKUP($A104,Calcs!$AR$5:$AW$988,4)</f>
        <v>90 PLUS</v>
      </c>
      <c r="E104" s="59">
        <f>VLOOKUP($A104,Calcs!$AR$5:$AW$988,5)</f>
        <v>1</v>
      </c>
      <c r="F104" s="59">
        <f>VLOOKUP($A104,Calcs!$AR$5:$AW$988,6)</f>
        <v>36</v>
      </c>
      <c r="G104" s="59">
        <f>SUMIF(Calcs!$AQ$5:$AQ$988,Cells!$A104,Calcs!F$5:F$988)</f>
        <v>10825</v>
      </c>
      <c r="H104" s="59">
        <f>SUMIF(Calcs!$AQ$5:$AQ$988,Cells!$A104,Calcs!G$5:G$988)</f>
        <v>11336.366240072477</v>
      </c>
      <c r="I104" s="59">
        <f t="shared" si="40"/>
        <v>0.95489152085922657</v>
      </c>
      <c r="J104" s="51">
        <f>SUMIF(Calcs!$AQ$5:$AQ$988,Cells!$A104,Calcs!I$5:I$988)</f>
        <v>512977056</v>
      </c>
      <c r="K104" s="51">
        <f>SUMIF(Calcs!$AQ$5:$AQ$988,Cells!$A104,Calcs!J$5:J$988)</f>
        <v>545803051.56541944</v>
      </c>
      <c r="L104" s="59">
        <f t="shared" si="52"/>
        <v>0.42919725463004355</v>
      </c>
      <c r="M104" s="58">
        <f t="shared" si="66"/>
        <v>0.94</v>
      </c>
      <c r="N104" s="59" t="str">
        <f t="shared" si="41"/>
        <v>Not Cred.</v>
      </c>
      <c r="O104" s="51">
        <f t="shared" si="53"/>
        <v>4</v>
      </c>
      <c r="P104" s="52">
        <f t="shared" si="67"/>
        <v>-1.1000000000000001</v>
      </c>
      <c r="Q104" s="59">
        <f t="shared" si="54"/>
        <v>5.5871821678190561E-2</v>
      </c>
      <c r="R104" s="51">
        <f t="shared" si="65"/>
        <v>929945681769428.25</v>
      </c>
      <c r="S104" s="69">
        <f t="shared" si="55"/>
        <v>6.223324194053744E+21</v>
      </c>
      <c r="T104" s="117">
        <f t="shared" si="68"/>
        <v>235055178.85662252</v>
      </c>
      <c r="U104">
        <f t="shared" si="69"/>
        <v>83.059227338882067</v>
      </c>
      <c r="V104">
        <f t="shared" si="70"/>
        <v>2.9885818343128317E-7</v>
      </c>
      <c r="W104" s="117">
        <f t="shared" si="56"/>
        <v>456437399.06043875</v>
      </c>
      <c r="X104" s="117">
        <f t="shared" si="57"/>
        <v>575849679.94211245</v>
      </c>
      <c r="Y104" s="120">
        <f t="shared" si="71"/>
        <v>0.83035067665118412</v>
      </c>
      <c r="Z104" s="120">
        <f t="shared" si="72"/>
        <v>1.0493641931309796</v>
      </c>
      <c r="AA104" s="58">
        <f t="shared" si="73"/>
        <v>0.83626758361157794</v>
      </c>
      <c r="AB104" s="58">
        <f t="shared" si="74"/>
        <v>1.055050312178571</v>
      </c>
      <c r="AC104" s="118" t="str">
        <f t="shared" si="75"/>
        <v>Not Cred.</v>
      </c>
      <c r="AD104" s="59" t="b">
        <f t="shared" si="76"/>
        <v>0</v>
      </c>
      <c r="AE104" s="59">
        <f t="shared" si="58"/>
        <v>3.1216604576395244E-3</v>
      </c>
      <c r="AF104" s="140">
        <f t="shared" si="59"/>
        <v>3.8274942509990985E-5</v>
      </c>
      <c r="AG104" s="139">
        <f t="shared" si="60"/>
        <v>0.43080189942824809</v>
      </c>
      <c r="AH104" s="139">
        <f t="shared" si="61"/>
        <v>83.059227338882067</v>
      </c>
      <c r="AI104" s="139">
        <f t="shared" si="62"/>
        <v>163.11770850209226</v>
      </c>
      <c r="AJ104" s="58">
        <f t="shared" si="63"/>
        <v>0.83641014872049579</v>
      </c>
      <c r="AK104" s="58">
        <f t="shared" si="64"/>
        <v>1.0551928772874888</v>
      </c>
      <c r="AM104" s="51">
        <f>SUMIF(Calcs!$AQ$5:$AQ$988,Cells!$A104,Calcs!K$5:K$988)</f>
        <v>1205256920566133</v>
      </c>
      <c r="AN104" s="51">
        <f>SUMIF(Calcs!$AQ$5:$AQ$988,Cells!$A104,Calcs!L$5:L$988)</f>
        <v>229737238074622.94</v>
      </c>
      <c r="AO104" s="51">
        <f>SUMIF(Calcs!$AQ$5:$AQ$988,Cells!$A104,Calcs!M$5:M$988)</f>
        <v>1.2489868259074658E+22</v>
      </c>
      <c r="AP104" s="51">
        <f>SUMIF(Calcs!$AQ$5:$AQ$988,Cells!$A104,Calcs!N$5:N$988)</f>
        <v>2.3846963118368217E+21</v>
      </c>
      <c r="AQ104" s="51">
        <f>SUMIF(Calcs!$AQ$5:$AQ$988,Cells!$A104,Calcs!O$5:O$988)</f>
        <v>4.8411780984260021E+20</v>
      </c>
      <c r="AR104" s="58"/>
      <c r="AS104" s="58"/>
      <c r="AT104" s="58"/>
      <c r="AU104" s="58"/>
      <c r="AV104" s="58"/>
      <c r="AW104" s="58"/>
    </row>
    <row r="105" spans="1:49" x14ac:dyDescent="0.25">
      <c r="A105" s="60">
        <v>99</v>
      </c>
      <c r="B105" s="59" t="str">
        <f>VLOOKUP($A105,Calcs!$AR$5:$AW$988,2)</f>
        <v>Male</v>
      </c>
      <c r="C105" s="59" t="str">
        <f>VLOOKUP($A105,Calcs!$AR$5:$AW$988,3)</f>
        <v>Smoker</v>
      </c>
      <c r="D105" s="59" t="str">
        <f>VLOOKUP($A105,Calcs!$AR$5:$AW$988,4)</f>
        <v>18 - 29</v>
      </c>
      <c r="E105" s="59">
        <f>VLOOKUP($A105,Calcs!$AR$5:$AW$988,5)</f>
        <v>1</v>
      </c>
      <c r="F105" s="59">
        <f>VLOOKUP($A105,Calcs!$AR$5:$AW$988,6)</f>
        <v>12</v>
      </c>
      <c r="G105" s="59">
        <f>SUMIF(Calcs!$AQ$5:$AQ$988,Cells!$A105,Calcs!F$5:F$988)</f>
        <v>1034</v>
      </c>
      <c r="H105" s="59">
        <f>SUMIF(Calcs!$AQ$5:$AQ$988,Cells!$A105,Calcs!G$5:G$988)</f>
        <v>492.61553386746215</v>
      </c>
      <c r="I105" s="59">
        <f t="shared" si="40"/>
        <v>2.098999988656868</v>
      </c>
      <c r="J105" s="51">
        <f>SUMIF(Calcs!$AQ$5:$AQ$988,Cells!$A105,Calcs!I$5:I$988)</f>
        <v>110811072</v>
      </c>
      <c r="K105" s="51">
        <f>SUMIF(Calcs!$AQ$5:$AQ$988,Cells!$A105,Calcs!J$5:J$988)</f>
        <v>67250423.463583007</v>
      </c>
      <c r="L105" s="59">
        <f t="shared" si="52"/>
        <v>0.25802669513665566</v>
      </c>
      <c r="M105" s="58">
        <f t="shared" si="66"/>
        <v>1.6479999999999999</v>
      </c>
      <c r="N105" s="59" t="str">
        <f t="shared" si="41"/>
        <v>Not Cred.</v>
      </c>
      <c r="O105" s="51">
        <f t="shared" si="53"/>
        <v>4</v>
      </c>
      <c r="P105" s="52">
        <f t="shared" si="67"/>
        <v>4</v>
      </c>
      <c r="Q105" s="59">
        <f t="shared" si="54"/>
        <v>0.16293503595945955</v>
      </c>
      <c r="R105" s="51">
        <f t="shared" si="65"/>
        <v>120065714125641.8</v>
      </c>
      <c r="S105" s="69">
        <f t="shared" si="55"/>
        <v>2.1679559581786327E+21</v>
      </c>
      <c r="T105" s="117">
        <f t="shared" si="68"/>
        <v>97512115.760490894</v>
      </c>
      <c r="U105">
        <f t="shared" si="69"/>
        <v>1.4730453097984513</v>
      </c>
      <c r="V105">
        <f t="shared" si="70"/>
        <v>1.107639790122976E-7</v>
      </c>
      <c r="W105" s="117">
        <f t="shared" si="56"/>
        <v>98433034.781159312</v>
      </c>
      <c r="X105" s="117">
        <f t="shared" si="57"/>
        <v>139256623.68983573</v>
      </c>
      <c r="Y105" s="120">
        <f t="shared" si="71"/>
        <v>1.3283911046588592</v>
      </c>
      <c r="Z105" s="120">
        <f t="shared" si="72"/>
        <v>1.9670847092594177</v>
      </c>
      <c r="AA105" s="58">
        <f t="shared" si="73"/>
        <v>1.4636790329574965</v>
      </c>
      <c r="AB105" s="58">
        <f t="shared" si="74"/>
        <v>2.0707174247794145</v>
      </c>
      <c r="AC105" s="118" t="str">
        <f t="shared" si="75"/>
        <v>Not Cred.</v>
      </c>
      <c r="AD105" s="59" t="b">
        <f t="shared" si="76"/>
        <v>0</v>
      </c>
      <c r="AE105" s="59">
        <f t="shared" si="58"/>
        <v>2.6547825943110379E-2</v>
      </c>
      <c r="AF105" s="140">
        <f t="shared" si="59"/>
        <v>7.1279621555415326E-3</v>
      </c>
      <c r="AG105" s="139">
        <f t="shared" si="60"/>
        <v>1.4502472490941165</v>
      </c>
      <c r="AH105" s="139">
        <f t="shared" si="61"/>
        <v>1.4730453097984517</v>
      </c>
      <c r="AI105" s="139">
        <f t="shared" si="62"/>
        <v>7.4489244930884349</v>
      </c>
      <c r="AJ105" s="58">
        <f t="shared" si="63"/>
        <v>1.4639411259983579</v>
      </c>
      <c r="AK105" s="58">
        <f t="shared" si="64"/>
        <v>2.0709795178202759</v>
      </c>
      <c r="AM105" s="51">
        <f>SUMIF(Calcs!$AQ$5:$AQ$988,Cells!$A105,Calcs!K$5:K$988)</f>
        <v>72916403186009.094</v>
      </c>
      <c r="AN105" s="51">
        <f>SUMIF(Calcs!$AQ$5:$AQ$988,Cells!$A105,Calcs!L$5:L$988)</f>
        <v>37011000720.641335</v>
      </c>
      <c r="AO105" s="51">
        <f>SUMIF(Calcs!$AQ$5:$AQ$988,Cells!$A105,Calcs!M$5:M$988)</f>
        <v>1.318720709456875E+21</v>
      </c>
      <c r="AP105" s="51">
        <f>SUMIF(Calcs!$AQ$5:$AQ$988,Cells!$A105,Calcs!N$5:N$988)</f>
        <v>6.5034385339567462E+17</v>
      </c>
      <c r="AQ105" s="51">
        <f>SUMIF(Calcs!$AQ$5:$AQ$988,Cells!$A105,Calcs!O$5:O$988)</f>
        <v>339984525965680.25</v>
      </c>
      <c r="AR105" s="58"/>
      <c r="AS105" s="58"/>
      <c r="AT105" s="58"/>
      <c r="AU105" s="58"/>
      <c r="AV105" s="58"/>
      <c r="AW105" s="58"/>
    </row>
    <row r="106" spans="1:49" x14ac:dyDescent="0.25">
      <c r="A106" s="60">
        <v>100</v>
      </c>
      <c r="B106" s="59" t="str">
        <f>VLOOKUP($A106,Calcs!$AR$5:$AW$988,2)</f>
        <v>Male</v>
      </c>
      <c r="C106" s="59" t="str">
        <f>VLOOKUP($A106,Calcs!$AR$5:$AW$988,3)</f>
        <v>Smoker</v>
      </c>
      <c r="D106" s="59" t="str">
        <f>VLOOKUP($A106,Calcs!$AR$5:$AW$988,4)</f>
        <v>30 - 39</v>
      </c>
      <c r="E106" s="59">
        <f>VLOOKUP($A106,Calcs!$AR$5:$AW$988,5)</f>
        <v>1</v>
      </c>
      <c r="F106" s="59">
        <f>VLOOKUP($A106,Calcs!$AR$5:$AW$988,6)</f>
        <v>22</v>
      </c>
      <c r="G106" s="59">
        <f>SUMIF(Calcs!$AQ$5:$AQ$988,Cells!$A106,Calcs!F$5:F$988)</f>
        <v>2937</v>
      </c>
      <c r="H106" s="59">
        <f>SUMIF(Calcs!$AQ$5:$AQ$988,Cells!$A106,Calcs!G$5:G$988)</f>
        <v>1968.8447495068788</v>
      </c>
      <c r="I106" s="59">
        <f t="shared" si="40"/>
        <v>1.4917377313450477</v>
      </c>
      <c r="J106" s="51">
        <f>SUMIF(Calcs!$AQ$5:$AQ$988,Cells!$A106,Calcs!I$5:I$988)</f>
        <v>419258297</v>
      </c>
      <c r="K106" s="51">
        <f>SUMIF(Calcs!$AQ$5:$AQ$988,Cells!$A106,Calcs!J$5:J$988)</f>
        <v>404549169.49850857</v>
      </c>
      <c r="L106" s="59">
        <f t="shared" si="52"/>
        <v>0.52826534425091731</v>
      </c>
      <c r="M106" s="58">
        <f t="shared" si="66"/>
        <v>1.036</v>
      </c>
      <c r="N106" s="59" t="str">
        <f t="shared" si="41"/>
        <v>Not Cred.</v>
      </c>
      <c r="O106" s="51">
        <f t="shared" si="53"/>
        <v>4</v>
      </c>
      <c r="P106" s="52">
        <f t="shared" si="67"/>
        <v>0.7</v>
      </c>
      <c r="Q106" s="59">
        <f t="shared" si="54"/>
        <v>5.0029890009486822E-2</v>
      </c>
      <c r="R106" s="51">
        <f t="shared" si="65"/>
        <v>409639402557328.13</v>
      </c>
      <c r="S106" s="69">
        <f t="shared" si="55"/>
        <v>4.1382839167562898E+21</v>
      </c>
      <c r="T106" s="117">
        <f t="shared" si="68"/>
        <v>338159733.68100238</v>
      </c>
      <c r="U106">
        <f t="shared" si="69"/>
        <v>16.055528182460506</v>
      </c>
      <c r="V106">
        <f t="shared" si="70"/>
        <v>1.9797549457573982E-7</v>
      </c>
      <c r="W106" s="117">
        <f t="shared" si="56"/>
        <v>384565791.0511446</v>
      </c>
      <c r="X106" s="117">
        <f t="shared" si="57"/>
        <v>463475376.18395847</v>
      </c>
      <c r="Y106" s="120">
        <f t="shared" si="71"/>
        <v>0.9383025245572193</v>
      </c>
      <c r="Z106" s="120">
        <f t="shared" si="72"/>
        <v>1.1344160896954081</v>
      </c>
      <c r="AA106" s="58">
        <f t="shared" si="73"/>
        <v>0.95060333834788002</v>
      </c>
      <c r="AB106" s="58">
        <f t="shared" si="74"/>
        <v>1.1456589485982547</v>
      </c>
      <c r="AC106" s="118" t="str">
        <f t="shared" si="75"/>
        <v>Not Cred.</v>
      </c>
      <c r="AD106" s="59" t="b">
        <f t="shared" si="76"/>
        <v>0</v>
      </c>
      <c r="AE106" s="59">
        <f t="shared" si="58"/>
        <v>2.502989894361349E-3</v>
      </c>
      <c r="AF106" s="140">
        <f t="shared" si="59"/>
        <v>6.2503788439623344E-5</v>
      </c>
      <c r="AG106" s="139">
        <f t="shared" si="60"/>
        <v>0.83553348212399048</v>
      </c>
      <c r="AH106" s="139">
        <f t="shared" si="61"/>
        <v>16.055528182460499</v>
      </c>
      <c r="AI106" s="139">
        <f t="shared" si="62"/>
        <v>80.090821911672023</v>
      </c>
      <c r="AJ106" s="58">
        <f t="shared" si="63"/>
        <v>0.95024403122156631</v>
      </c>
      <c r="AK106" s="58">
        <f t="shared" si="64"/>
        <v>1.145299641471941</v>
      </c>
      <c r="AM106" s="51">
        <f>SUMIF(Calcs!$AQ$5:$AQ$988,Cells!$A106,Calcs!K$5:K$988)</f>
        <v>395708568338401.13</v>
      </c>
      <c r="AN106" s="51">
        <f>SUMIF(Calcs!$AQ$5:$AQ$988,Cells!$A106,Calcs!L$5:L$988)</f>
        <v>293184956671.27539</v>
      </c>
      <c r="AO106" s="51">
        <f>SUMIF(Calcs!$AQ$5:$AQ$988,Cells!$A106,Calcs!M$5:M$988)</f>
        <v>4.0026935443316456E+21</v>
      </c>
      <c r="AP106" s="51">
        <f>SUMIF(Calcs!$AQ$5:$AQ$988,Cells!$A106,Calcs!N$5:N$988)</f>
        <v>2.6432140192840463E+18</v>
      </c>
      <c r="AQ106" s="51">
        <f>SUMIF(Calcs!$AQ$5:$AQ$988,Cells!$A106,Calcs!O$5:O$988)</f>
        <v>1914649753075544.3</v>
      </c>
      <c r="AR106" s="58"/>
      <c r="AS106" s="58"/>
      <c r="AT106" s="58"/>
      <c r="AU106" s="58"/>
      <c r="AV106" s="58"/>
      <c r="AW106" s="58"/>
    </row>
    <row r="107" spans="1:49" x14ac:dyDescent="0.25">
      <c r="A107" s="60">
        <f>1+A106</f>
        <v>101</v>
      </c>
      <c r="B107" s="59" t="str">
        <f>VLOOKUP($A107,Calcs!$AR$5:$AW$988,2)</f>
        <v>Male</v>
      </c>
      <c r="C107" s="59" t="str">
        <f>VLOOKUP($A107,Calcs!$AR$5:$AW$988,3)</f>
        <v>Smoker</v>
      </c>
      <c r="D107" s="59" t="str">
        <f>VLOOKUP($A107,Calcs!$AR$5:$AW$988,4)</f>
        <v>40 - 49</v>
      </c>
      <c r="E107" s="59">
        <f>VLOOKUP($A107,Calcs!$AR$5:$AW$988,5)</f>
        <v>1</v>
      </c>
      <c r="F107" s="59">
        <f>VLOOKUP($A107,Calcs!$AR$5:$AW$988,6)</f>
        <v>32</v>
      </c>
      <c r="G107" s="59">
        <f>SUMIF(Calcs!$AQ$5:$AQ$988,Cells!$A107,Calcs!F$5:F$988)</f>
        <v>9443</v>
      </c>
      <c r="H107" s="59">
        <f>SUMIF(Calcs!$AQ$5:$AQ$988,Cells!$A107,Calcs!G$5:G$988)</f>
        <v>7957.8434005268355</v>
      </c>
      <c r="I107" s="59">
        <f t="shared" si="40"/>
        <v>1.1866280252982664</v>
      </c>
      <c r="J107" s="51">
        <f>SUMIF(Calcs!$AQ$5:$AQ$988,Cells!$A107,Calcs!I$5:I$988)</f>
        <v>1224632987</v>
      </c>
      <c r="K107" s="51">
        <f>SUMIF(Calcs!$AQ$5:$AQ$988,Cells!$A107,Calcs!J$5:J$988)</f>
        <v>1396571726.4861867</v>
      </c>
      <c r="L107" s="59">
        <f t="shared" si="52"/>
        <v>0.96962518467073744</v>
      </c>
      <c r="M107" s="58">
        <f t="shared" si="66"/>
        <v>0.877</v>
      </c>
      <c r="N107" s="59" t="str">
        <f t="shared" si="41"/>
        <v>Not Cred.</v>
      </c>
      <c r="O107" s="51">
        <f t="shared" si="53"/>
        <v>4</v>
      </c>
      <c r="P107" s="52">
        <f t="shared" si="67"/>
        <v>-5.3</v>
      </c>
      <c r="Q107" s="59">
        <f t="shared" si="54"/>
        <v>2.3073720072301331E-2</v>
      </c>
      <c r="R107" s="51">
        <f t="shared" si="65"/>
        <v>1038392948067213.1</v>
      </c>
      <c r="S107" s="69">
        <f t="shared" si="55"/>
        <v>6.7057848100355666E+21</v>
      </c>
      <c r="T107" s="117">
        <f t="shared" si="68"/>
        <v>903042018.8609556</v>
      </c>
      <c r="U107">
        <f t="shared" si="69"/>
        <v>99.596930989475155</v>
      </c>
      <c r="V107">
        <f t="shared" si="70"/>
        <v>3.0970064727195014E-7</v>
      </c>
      <c r="W107" s="117">
        <f t="shared" si="56"/>
        <v>1164586496.2437551</v>
      </c>
      <c r="X107" s="117">
        <f t="shared" si="57"/>
        <v>1290791616.9110129</v>
      </c>
      <c r="Y107" s="120">
        <f t="shared" si="71"/>
        <v>0.83166147472834528</v>
      </c>
      <c r="Z107" s="120">
        <f t="shared" si="72"/>
        <v>0.9221087953904844</v>
      </c>
      <c r="AA107" s="58">
        <f t="shared" si="73"/>
        <v>0.83388949823142067</v>
      </c>
      <c r="AB107" s="58">
        <f t="shared" si="74"/>
        <v>0.92425730267265283</v>
      </c>
      <c r="AC107" s="118" t="str">
        <f t="shared" si="75"/>
        <v>Not Cred.</v>
      </c>
      <c r="AD107" s="59" t="b">
        <f t="shared" si="76"/>
        <v>0</v>
      </c>
      <c r="AE107" s="59">
        <f t="shared" si="58"/>
        <v>5.3239655797492134E-4</v>
      </c>
      <c r="AF107" s="140">
        <f t="shared" si="59"/>
        <v>2.4618402965217608E-6</v>
      </c>
      <c r="AG107" s="139">
        <f t="shared" si="60"/>
        <v>0.64672828388257853</v>
      </c>
      <c r="AH107" s="139">
        <f t="shared" si="61"/>
        <v>99.59693098947514</v>
      </c>
      <c r="AI107" s="139">
        <f t="shared" si="62"/>
        <v>432.51916765447692</v>
      </c>
      <c r="AJ107" s="58">
        <f t="shared" si="63"/>
        <v>0.83400436317200577</v>
      </c>
      <c r="AK107" s="58">
        <f t="shared" si="64"/>
        <v>0.92437216761323793</v>
      </c>
      <c r="AM107" s="51">
        <f>SUMIF(Calcs!$AQ$5:$AQ$988,Cells!$A107,Calcs!K$5:K$988)</f>
        <v>1185955173519132.3</v>
      </c>
      <c r="AN107" s="51">
        <f>SUMIF(Calcs!$AQ$5:$AQ$988,Cells!$A107,Calcs!L$5:L$988)</f>
        <v>2196951498468.9609</v>
      </c>
      <c r="AO107" s="51">
        <f>SUMIF(Calcs!$AQ$5:$AQ$988,Cells!$A107,Calcs!M$5:M$988)</f>
        <v>7.679592077254149E+21</v>
      </c>
      <c r="AP107" s="51">
        <f>SUMIF(Calcs!$AQ$5:$AQ$988,Cells!$A107,Calcs!N$5:N$988)</f>
        <v>1.2676909057815237E+19</v>
      </c>
      <c r="AQ107" s="51">
        <f>SUMIF(Calcs!$AQ$5:$AQ$988,Cells!$A107,Calcs!O$5:O$988)</f>
        <v>2.4530883418746112E+16</v>
      </c>
      <c r="AR107" s="58"/>
      <c r="AS107" s="58"/>
      <c r="AT107" s="58"/>
      <c r="AU107" s="58"/>
      <c r="AV107" s="58"/>
      <c r="AW107" s="58"/>
    </row>
    <row r="108" spans="1:49" x14ac:dyDescent="0.25">
      <c r="A108" s="60">
        <f t="shared" ref="A108:A122" si="77">1+A107</f>
        <v>102</v>
      </c>
      <c r="B108" s="59" t="str">
        <f>VLOOKUP($A108,Calcs!$AR$5:$AW$988,2)</f>
        <v>Male</v>
      </c>
      <c r="C108" s="59" t="str">
        <f>VLOOKUP($A108,Calcs!$AR$5:$AW$988,3)</f>
        <v>Smoker</v>
      </c>
      <c r="D108" s="59" t="str">
        <f>VLOOKUP($A108,Calcs!$AR$5:$AW$988,4)</f>
        <v>50 - 59</v>
      </c>
      <c r="E108" s="59">
        <f>VLOOKUP($A108,Calcs!$AR$5:$AW$988,5)</f>
        <v>1</v>
      </c>
      <c r="F108" s="59">
        <f>VLOOKUP($A108,Calcs!$AR$5:$AW$988,6)</f>
        <v>15</v>
      </c>
      <c r="G108" s="59">
        <f>SUMIF(Calcs!$AQ$5:$AQ$988,Cells!$A108,Calcs!F$5:F$988)</f>
        <v>10230</v>
      </c>
      <c r="H108" s="59">
        <f>SUMIF(Calcs!$AQ$5:$AQ$988,Cells!$A108,Calcs!G$5:G$988)</f>
        <v>8891.4128113428706</v>
      </c>
      <c r="I108" s="59">
        <f t="shared" si="40"/>
        <v>1.1505483118441515</v>
      </c>
      <c r="J108" s="51">
        <f>SUMIF(Calcs!$AQ$5:$AQ$988,Cells!$A108,Calcs!I$5:I$988)</f>
        <v>1724344579</v>
      </c>
      <c r="K108" s="51">
        <f>SUMIF(Calcs!$AQ$5:$AQ$988,Cells!$A108,Calcs!J$5:J$988)</f>
        <v>1857318920.3585629</v>
      </c>
      <c r="L108" s="59">
        <f t="shared" si="52"/>
        <v>1.0232487778690313</v>
      </c>
      <c r="M108" s="58">
        <f t="shared" si="66"/>
        <v>0.92800000000000005</v>
      </c>
      <c r="N108" s="59" t="str">
        <f t="shared" si="41"/>
        <v>Above</v>
      </c>
      <c r="O108" s="51">
        <f t="shared" si="53"/>
        <v>3</v>
      </c>
      <c r="P108" s="52">
        <f t="shared" si="67"/>
        <v>-3.1</v>
      </c>
      <c r="Q108" s="59">
        <f t="shared" si="54"/>
        <v>2.3136020206743942E-2</v>
      </c>
      <c r="R108" s="51">
        <f t="shared" si="65"/>
        <v>1846504097026241.5</v>
      </c>
      <c r="S108" s="69">
        <f t="shared" si="55"/>
        <v>1.5343620286060629E+22</v>
      </c>
      <c r="T108" s="117">
        <f t="shared" si="68"/>
        <v>1279915257.0058644</v>
      </c>
      <c r="U108">
        <f t="shared" si="69"/>
        <v>106.9683097731898</v>
      </c>
      <c r="V108">
        <f t="shared" si="70"/>
        <v>2.4068688648450893E-7</v>
      </c>
      <c r="W108" s="117">
        <f t="shared" si="56"/>
        <v>1644124533.2735739</v>
      </c>
      <c r="X108" s="117">
        <f t="shared" si="57"/>
        <v>1812429732.6805782</v>
      </c>
      <c r="Y108" s="120">
        <f t="shared" si="71"/>
        <v>0.8830594526447032</v>
      </c>
      <c r="Z108" s="120">
        <f t="shared" si="72"/>
        <v>0.97375098534632132</v>
      </c>
      <c r="AA108" s="58">
        <f t="shared" si="73"/>
        <v>0.88521390443606152</v>
      </c>
      <c r="AB108" s="58">
        <f t="shared" si="74"/>
        <v>0.97583119022482223</v>
      </c>
      <c r="AC108" s="118" t="str">
        <f t="shared" si="75"/>
        <v>Above</v>
      </c>
      <c r="AD108" s="59" t="b">
        <f t="shared" si="76"/>
        <v>0</v>
      </c>
      <c r="AE108" s="59">
        <f t="shared" si="58"/>
        <v>5.3527543100686397E-4</v>
      </c>
      <c r="AF108" s="140">
        <f t="shared" si="59"/>
        <v>2.3947952810041971E-6</v>
      </c>
      <c r="AG108" s="139">
        <f t="shared" si="60"/>
        <v>0.68871458858108403</v>
      </c>
      <c r="AH108" s="139">
        <f t="shared" si="61"/>
        <v>106.96830977318982</v>
      </c>
      <c r="AI108" s="139">
        <f t="shared" si="62"/>
        <v>447.03230814987216</v>
      </c>
      <c r="AJ108" s="58">
        <f t="shared" si="63"/>
        <v>0.88480868544054925</v>
      </c>
      <c r="AK108" s="58">
        <f t="shared" si="64"/>
        <v>0.97542597122931007</v>
      </c>
      <c r="AM108" s="51">
        <f>SUMIF(Calcs!$AQ$5:$AQ$988,Cells!$A108,Calcs!K$5:K$988)</f>
        <v>1999272182681884.5</v>
      </c>
      <c r="AN108" s="51">
        <f>SUMIF(Calcs!$AQ$5:$AQ$988,Cells!$A108,Calcs!L$5:L$988)</f>
        <v>10242280978916.869</v>
      </c>
      <c r="AO108" s="51">
        <f>SUMIF(Calcs!$AQ$5:$AQ$988,Cells!$A108,Calcs!M$5:M$988)</f>
        <v>1.6777650183934908E+22</v>
      </c>
      <c r="AP108" s="51">
        <f>SUMIF(Calcs!$AQ$5:$AQ$988,Cells!$A108,Calcs!N$5:N$988)</f>
        <v>8.7829063515085898E+19</v>
      </c>
      <c r="AQ108" s="51">
        <f>SUMIF(Calcs!$AQ$5:$AQ$988,Cells!$A108,Calcs!O$5:O$988)</f>
        <v>5.454775101183479E+17</v>
      </c>
      <c r="AR108" s="58"/>
      <c r="AS108" s="58"/>
      <c r="AT108" s="58"/>
      <c r="AU108" s="58"/>
      <c r="AV108" s="58"/>
      <c r="AW108" s="58"/>
    </row>
    <row r="109" spans="1:49" x14ac:dyDescent="0.25">
      <c r="A109" s="60">
        <f t="shared" si="77"/>
        <v>103</v>
      </c>
      <c r="B109" s="59" t="str">
        <f>VLOOKUP($A109,Calcs!$AR$5:$AW$988,2)</f>
        <v>Male</v>
      </c>
      <c r="C109" s="59" t="str">
        <f>VLOOKUP($A109,Calcs!$AR$5:$AW$988,3)</f>
        <v>Smoker</v>
      </c>
      <c r="D109" s="59" t="str">
        <f>VLOOKUP($A109,Calcs!$AR$5:$AW$988,4)</f>
        <v>50 - 59</v>
      </c>
      <c r="E109" s="59">
        <f>VLOOKUP($A109,Calcs!$AR$5:$AW$988,5)</f>
        <v>16</v>
      </c>
      <c r="F109" s="59">
        <f>VLOOKUP($A109,Calcs!$AR$5:$AW$988,6)</f>
        <v>22</v>
      </c>
      <c r="G109" s="59">
        <f>SUMIF(Calcs!$AQ$5:$AQ$988,Cells!$A109,Calcs!F$5:F$988)</f>
        <v>7963</v>
      </c>
      <c r="H109" s="59">
        <f>SUMIF(Calcs!$AQ$5:$AQ$988,Cells!$A109,Calcs!G$5:G$988)</f>
        <v>6051.6084579723429</v>
      </c>
      <c r="I109" s="59">
        <f t="shared" ref="I109:I122" si="78">G109/H109</f>
        <v>1.3158485145398997</v>
      </c>
      <c r="J109" s="51">
        <f>SUMIF(Calcs!$AQ$5:$AQ$988,Cells!$A109,Calcs!I$5:I$988)</f>
        <v>752957590</v>
      </c>
      <c r="K109" s="51">
        <f>SUMIF(Calcs!$AQ$5:$AQ$988,Cells!$A109,Calcs!J$5:J$988)</f>
        <v>718483103.81306279</v>
      </c>
      <c r="L109" s="59">
        <f t="shared" ref="L109:L122" si="79">$B$3*M109/($D$4*Q109)</f>
        <v>1.0809587508621668</v>
      </c>
      <c r="M109" s="58">
        <f t="shared" ref="M109:M122" si="80">ROUND(J109/K109,3)</f>
        <v>1.048</v>
      </c>
      <c r="N109" s="59" t="str">
        <f t="shared" ref="N109:N122" si="81">IF(L109&lt;1,"Not Cred.",(IF(1&lt;(M109-$D$4*Q109),"Below",IF(1&lt;=(M109+$D$4*Q109),"In CI","Above"))))</f>
        <v>In CI</v>
      </c>
      <c r="O109" s="51">
        <f t="shared" ref="O109:O122" si="82">IF(N109="Below",1,IF(N109="In CI",2,IF(N109="Above",3,4)))</f>
        <v>2</v>
      </c>
      <c r="P109" s="52">
        <f t="shared" ref="P109:P122" si="83">ROUND((M109-1)/Q109,1)</f>
        <v>1.9</v>
      </c>
      <c r="Q109" s="59">
        <f t="shared" ref="Q109:Q122" si="84">((M109*AM109 - (M109^2)*AN109)/(K109^2))^0.5</f>
        <v>2.4732844913395668E-2</v>
      </c>
      <c r="R109" s="51">
        <f t="shared" ref="R109:R122" si="85">((M109*AM109-(M109^2)*AN109))</f>
        <v>315777562136767.5</v>
      </c>
      <c r="S109" s="69">
        <f t="shared" ref="S109:S122" si="86">M109*(AO109-3*M109*AP109+2*(M109^2)*AQ109)</f>
        <v>1.2078321434641826E+21</v>
      </c>
      <c r="T109" s="117">
        <f t="shared" ref="T109:T122" si="87">J109-2*(R109^2)/S109</f>
        <v>587842810.94958293</v>
      </c>
      <c r="U109">
        <f t="shared" ref="U109:U122" si="88">4*(R109^3)/(S109^2)</f>
        <v>86.335742401672334</v>
      </c>
      <c r="V109">
        <f t="shared" ref="V109:V122" si="89">2*(R109/S109)</f>
        <v>5.2288319009475282E-7</v>
      </c>
      <c r="W109" s="117">
        <f t="shared" si="56"/>
        <v>719973974.24124491</v>
      </c>
      <c r="X109" s="117">
        <f t="shared" si="57"/>
        <v>789560985.10715139</v>
      </c>
      <c r="Y109" s="120">
        <f t="shared" ref="Y109:Y122" si="90">_xlfn.NORM.INV($AD$3,J109,R109^0.5)/K109</f>
        <v>0.99950683471391077</v>
      </c>
      <c r="Z109" s="120">
        <f t="shared" ref="Z109:Z122" si="91">_xlfn.NORM.INV(1-$AD$3,J109,R109^0.5)/K109</f>
        <v>1.0964578052448513</v>
      </c>
      <c r="AA109" s="58">
        <f t="shared" ref="AA109:AA122" si="92">(_xlfn.GAMMA.INV($AD$3,$U109,1/$V109)+$T109)/K109</f>
        <v>1.0020750250357593</v>
      </c>
      <c r="AB109" s="58">
        <f t="shared" ref="AB109:AB122" si="93">(_xlfn.GAMMA.INV(1-$AD$3,$U109,1/$V109)+$T109)/K109</f>
        <v>1.0989277004801798</v>
      </c>
      <c r="AC109" s="118" t="str">
        <f t="shared" ref="AC109:AC122" si="94">IF(L109&lt;1,"Not Cred.",IF(1&lt;AA109,"Below",IF(1&lt;=AB109,"In CI","Above")))</f>
        <v>Below</v>
      </c>
      <c r="AD109" s="59" t="b">
        <f t="shared" ref="AD109:AD122" si="95">+N109&lt;&gt;AC109</f>
        <v>1</v>
      </c>
      <c r="AE109" s="59">
        <f t="shared" ref="AE109:AE122" si="96">((M109*AM109 - (M109^2)*AN109)/(K109^2))</f>
        <v>6.1171361751008197E-4</v>
      </c>
      <c r="AF109" s="140">
        <f t="shared" ref="AF109:AF122" si="97">S109/(K109^3)</f>
        <v>3.256543656083052E-6</v>
      </c>
      <c r="AG109" s="139">
        <f t="shared" ref="AG109:AG122" si="98">M109-(2*AE109^2/AF109)</f>
        <v>0.81818975369895819</v>
      </c>
      <c r="AH109" s="139">
        <f t="shared" ref="AH109:AH122" si="99">4*(AE109^3)/(AF109^2)</f>
        <v>86.33574240167232</v>
      </c>
      <c r="AI109" s="139">
        <f t="shared" ref="AI109:AI122" si="100">2*AE109/AF109</f>
        <v>375.68273735095374</v>
      </c>
      <c r="AJ109" s="58">
        <f t="shared" si="63"/>
        <v>1.0020927050563784</v>
      </c>
      <c r="AK109" s="58">
        <f t="shared" si="64"/>
        <v>1.0989453805007989</v>
      </c>
      <c r="AM109" s="51">
        <f>SUMIF(Calcs!$AQ$5:$AQ$988,Cells!$A109,Calcs!K$5:K$988)</f>
        <v>303373448273684.88</v>
      </c>
      <c r="AN109" s="51">
        <f>SUMIF(Calcs!$AQ$5:$AQ$988,Cells!$A109,Calcs!L$5:L$988)</f>
        <v>1964676131612.2622</v>
      </c>
      <c r="AO109" s="51">
        <f>SUMIF(Calcs!$AQ$5:$AQ$988,Cells!$A109,Calcs!M$5:M$988)</f>
        <v>1.1755358846664028E+21</v>
      </c>
      <c r="AP109" s="51">
        <f>SUMIF(Calcs!$AQ$5:$AQ$988,Cells!$A109,Calcs!N$5:N$988)</f>
        <v>7.3567273921792614E+18</v>
      </c>
      <c r="AQ109" s="51">
        <f>SUMIF(Calcs!$AQ$5:$AQ$988,Cells!$A109,Calcs!O$5:O$988)</f>
        <v>4.7916391815065664E+16</v>
      </c>
      <c r="AR109" s="58"/>
      <c r="AS109" s="58"/>
      <c r="AT109" s="58"/>
      <c r="AU109" s="58"/>
      <c r="AV109" s="58"/>
      <c r="AW109" s="58"/>
    </row>
    <row r="110" spans="1:49" x14ac:dyDescent="0.25">
      <c r="A110" s="60">
        <f t="shared" si="77"/>
        <v>104</v>
      </c>
      <c r="B110" s="59" t="str">
        <f>VLOOKUP($A110,Calcs!$AR$5:$AW$988,2)</f>
        <v>Male</v>
      </c>
      <c r="C110" s="59" t="str">
        <f>VLOOKUP($A110,Calcs!$AR$5:$AW$988,3)</f>
        <v>Smoker</v>
      </c>
      <c r="D110" s="59" t="str">
        <f>VLOOKUP($A110,Calcs!$AR$5:$AW$988,4)</f>
        <v>50 - 59</v>
      </c>
      <c r="E110" s="59">
        <f>VLOOKUP($A110,Calcs!$AR$5:$AW$988,5)</f>
        <v>23</v>
      </c>
      <c r="F110" s="59">
        <f>VLOOKUP($A110,Calcs!$AR$5:$AW$988,6)</f>
        <v>26</v>
      </c>
      <c r="G110" s="59">
        <f>SUMIF(Calcs!$AQ$5:$AQ$988,Cells!$A110,Calcs!F$5:F$988)</f>
        <v>5262</v>
      </c>
      <c r="H110" s="59">
        <f>SUMIF(Calcs!$AQ$5:$AQ$988,Cells!$A110,Calcs!G$5:G$988)</f>
        <v>3878.4764632490869</v>
      </c>
      <c r="I110" s="59">
        <f t="shared" si="78"/>
        <v>1.3567183015961646</v>
      </c>
      <c r="J110" s="51">
        <f>SUMIF(Calcs!$AQ$5:$AQ$988,Cells!$A110,Calcs!I$5:I$988)</f>
        <v>355435043</v>
      </c>
      <c r="K110" s="51">
        <f>SUMIF(Calcs!$AQ$5:$AQ$988,Cells!$A110,Calcs!J$5:J$988)</f>
        <v>313782774.03742892</v>
      </c>
      <c r="L110" s="59">
        <f t="shared" si="79"/>
        <v>1.0019553428968906</v>
      </c>
      <c r="M110" s="58">
        <f t="shared" si="80"/>
        <v>1.133</v>
      </c>
      <c r="N110" s="59" t="str">
        <f t="shared" si="81"/>
        <v>Below</v>
      </c>
      <c r="O110" s="51">
        <f t="shared" si="82"/>
        <v>1</v>
      </c>
      <c r="P110" s="52">
        <f t="shared" si="83"/>
        <v>4.5999999999999996</v>
      </c>
      <c r="Q110" s="59">
        <f t="shared" si="84"/>
        <v>2.8847186194161625E-2</v>
      </c>
      <c r="R110" s="51">
        <f t="shared" si="85"/>
        <v>81934180002801.578</v>
      </c>
      <c r="S110" s="69">
        <f t="shared" si="86"/>
        <v>9.2974269084908765E+19</v>
      </c>
      <c r="T110" s="117">
        <f t="shared" si="87"/>
        <v>211024983.76951227</v>
      </c>
      <c r="U110">
        <f t="shared" si="88"/>
        <v>254.52460995203597</v>
      </c>
      <c r="V110">
        <f t="shared" si="89"/>
        <v>1.7625130223497681E-6</v>
      </c>
      <c r="W110" s="117">
        <f t="shared" si="56"/>
        <v>338237285.26490211</v>
      </c>
      <c r="X110" s="117">
        <f t="shared" si="57"/>
        <v>373707272.2375952</v>
      </c>
      <c r="Y110" s="120">
        <f t="shared" si="90"/>
        <v>1.0762029235951396</v>
      </c>
      <c r="Z110" s="120">
        <f t="shared" si="91"/>
        <v>1.1892818155868952</v>
      </c>
      <c r="AA110" s="58">
        <f t="shared" si="92"/>
        <v>1.0779345242978704</v>
      </c>
      <c r="AB110" s="58">
        <f t="shared" si="93"/>
        <v>1.190974467556394</v>
      </c>
      <c r="AC110" s="118" t="str">
        <f t="shared" si="94"/>
        <v>Below</v>
      </c>
      <c r="AD110" s="59" t="b">
        <f t="shared" si="95"/>
        <v>0</v>
      </c>
      <c r="AE110" s="59">
        <f t="shared" si="96"/>
        <v>8.3216015132062907E-4</v>
      </c>
      <c r="AF110" s="140">
        <f t="shared" si="97"/>
        <v>3.009369246390245E-6</v>
      </c>
      <c r="AG110" s="139">
        <f t="shared" si="98"/>
        <v>0.67277696935886588</v>
      </c>
      <c r="AH110" s="139">
        <f t="shared" si="99"/>
        <v>254.52460995203595</v>
      </c>
      <c r="AI110" s="139">
        <f t="shared" si="100"/>
        <v>553.04622543000312</v>
      </c>
      <c r="AJ110" s="58">
        <f t="shared" si="63"/>
        <v>1.0781921547068531</v>
      </c>
      <c r="AK110" s="58">
        <f t="shared" si="64"/>
        <v>1.1912320979653768</v>
      </c>
      <c r="AM110" s="51">
        <f>SUMIF(Calcs!$AQ$5:$AQ$988,Cells!$A110,Calcs!K$5:K$988)</f>
        <v>72897606296424.906</v>
      </c>
      <c r="AN110" s="51">
        <f>SUMIF(Calcs!$AQ$5:$AQ$988,Cells!$A110,Calcs!L$5:L$988)</f>
        <v>513214595628.56903</v>
      </c>
      <c r="AO110" s="51">
        <f>SUMIF(Calcs!$AQ$5:$AQ$988,Cells!$A110,Calcs!M$5:M$988)</f>
        <v>8.4142382531716186E+19</v>
      </c>
      <c r="AP110" s="51">
        <f>SUMIF(Calcs!$AQ$5:$AQ$988,Cells!$A110,Calcs!N$5:N$988)</f>
        <v>6.1613724949258765E+17</v>
      </c>
      <c r="AQ110" s="51">
        <f>SUMIF(Calcs!$AQ$5:$AQ$988,Cells!$A110,Calcs!O$5:O$988)</f>
        <v>4721988453871810</v>
      </c>
      <c r="AR110" s="58"/>
      <c r="AS110" s="58"/>
      <c r="AT110" s="58"/>
      <c r="AU110" s="58"/>
      <c r="AV110" s="58"/>
      <c r="AW110" s="58"/>
    </row>
    <row r="111" spans="1:49" x14ac:dyDescent="0.25">
      <c r="A111" s="60">
        <f t="shared" si="77"/>
        <v>105</v>
      </c>
      <c r="B111" s="59" t="str">
        <f>VLOOKUP($A111,Calcs!$AR$5:$AW$988,2)</f>
        <v>Male</v>
      </c>
      <c r="C111" s="59" t="str">
        <f>VLOOKUP($A111,Calcs!$AR$5:$AW$988,3)</f>
        <v>Smoker</v>
      </c>
      <c r="D111" s="59" t="str">
        <f>VLOOKUP($A111,Calcs!$AR$5:$AW$988,4)</f>
        <v>50 - 59</v>
      </c>
      <c r="E111" s="59">
        <f>VLOOKUP($A111,Calcs!$AR$5:$AW$988,5)</f>
        <v>27</v>
      </c>
      <c r="F111" s="59">
        <f>VLOOKUP($A111,Calcs!$AR$5:$AW$988,6)</f>
        <v>36</v>
      </c>
      <c r="G111" s="59">
        <f>SUMIF(Calcs!$AQ$5:$AQ$988,Cells!$A111,Calcs!F$5:F$988)</f>
        <v>6316</v>
      </c>
      <c r="H111" s="59">
        <f>SUMIF(Calcs!$AQ$5:$AQ$988,Cells!$A111,Calcs!G$5:G$988)</f>
        <v>4542.7043806503252</v>
      </c>
      <c r="I111" s="59">
        <f t="shared" si="78"/>
        <v>1.3903612189476906</v>
      </c>
      <c r="J111" s="51">
        <f>SUMIF(Calcs!$AQ$5:$AQ$988,Cells!$A111,Calcs!I$5:I$988)</f>
        <v>330238040</v>
      </c>
      <c r="K111" s="51">
        <f>SUMIF(Calcs!$AQ$5:$AQ$988,Cells!$A111,Calcs!J$5:J$988)</f>
        <v>260502513.04249987</v>
      </c>
      <c r="L111" s="59">
        <f t="shared" si="79"/>
        <v>1.2464989565645535</v>
      </c>
      <c r="M111" s="58">
        <f t="shared" si="80"/>
        <v>1.268</v>
      </c>
      <c r="N111" s="59" t="str">
        <f t="shared" si="81"/>
        <v>Below</v>
      </c>
      <c r="O111" s="51">
        <f t="shared" si="82"/>
        <v>1</v>
      </c>
      <c r="P111" s="52">
        <f t="shared" si="83"/>
        <v>10.3</v>
      </c>
      <c r="Q111" s="59">
        <f t="shared" si="84"/>
        <v>2.5950710186052099E-2</v>
      </c>
      <c r="R111" s="51">
        <f t="shared" si="85"/>
        <v>45700645007603.859</v>
      </c>
      <c r="S111" s="69">
        <f t="shared" si="86"/>
        <v>2.4456305742545715E+19</v>
      </c>
      <c r="T111" s="117">
        <f t="shared" si="87"/>
        <v>159439639.28507456</v>
      </c>
      <c r="U111">
        <f t="shared" si="88"/>
        <v>638.33002098597228</v>
      </c>
      <c r="V111">
        <f t="shared" si="89"/>
        <v>3.7373301993113513E-6</v>
      </c>
      <c r="W111" s="117">
        <f t="shared" si="56"/>
        <v>317243464.43096542</v>
      </c>
      <c r="X111" s="117">
        <f t="shared" si="57"/>
        <v>343739419.16729039</v>
      </c>
      <c r="Y111" s="120">
        <f t="shared" si="90"/>
        <v>1.2168337201117332</v>
      </c>
      <c r="Z111" s="120">
        <f t="shared" si="91"/>
        <v>1.3185586347875309</v>
      </c>
      <c r="AA111" s="58">
        <f t="shared" si="92"/>
        <v>1.2178134511094276</v>
      </c>
      <c r="AB111" s="58">
        <f t="shared" si="93"/>
        <v>1.3195243882780154</v>
      </c>
      <c r="AC111" s="118" t="str">
        <f t="shared" si="94"/>
        <v>Below</v>
      </c>
      <c r="AD111" s="59" t="b">
        <f t="shared" si="95"/>
        <v>0</v>
      </c>
      <c r="AE111" s="59">
        <f t="shared" si="96"/>
        <v>6.7343935916046815E-4</v>
      </c>
      <c r="AF111" s="140">
        <f t="shared" si="97"/>
        <v>1.3834233555871629E-6</v>
      </c>
      <c r="AG111" s="139">
        <f t="shared" si="98"/>
        <v>0.6123502762406734</v>
      </c>
      <c r="AH111" s="139">
        <f t="shared" si="99"/>
        <v>638.33002098597217</v>
      </c>
      <c r="AI111" s="139">
        <f t="shared" si="100"/>
        <v>973.58390899023379</v>
      </c>
      <c r="AJ111" s="58">
        <f t="shared" si="63"/>
        <v>1.2181172736597956</v>
      </c>
      <c r="AK111" s="58">
        <f t="shared" si="64"/>
        <v>1.3198282108283834</v>
      </c>
      <c r="AM111" s="51">
        <f>SUMIF(Calcs!$AQ$5:$AQ$988,Cells!$A111,Calcs!K$5:K$988)</f>
        <v>36374376739088.906</v>
      </c>
      <c r="AN111" s="51">
        <f>SUMIF(Calcs!$AQ$5:$AQ$988,Cells!$A111,Calcs!L$5:L$988)</f>
        <v>262506777831.94833</v>
      </c>
      <c r="AO111" s="51">
        <f>SUMIF(Calcs!$AQ$5:$AQ$988,Cells!$A111,Calcs!M$5:M$988)</f>
        <v>1.9839652029862941E+19</v>
      </c>
      <c r="AP111" s="51">
        <f>SUMIF(Calcs!$AQ$5:$AQ$988,Cells!$A111,Calcs!N$5:N$988)</f>
        <v>1.4614929220822896E+17</v>
      </c>
      <c r="AQ111" s="51">
        <f>SUMIF(Calcs!$AQ$5:$AQ$988,Cells!$A111,Calcs!O$5:O$988)</f>
        <v>1121778762918868.4</v>
      </c>
      <c r="AR111" s="58"/>
      <c r="AS111" s="58"/>
      <c r="AT111" s="58"/>
      <c r="AU111" s="58"/>
      <c r="AV111" s="58"/>
      <c r="AW111" s="58"/>
    </row>
    <row r="112" spans="1:49" x14ac:dyDescent="0.25">
      <c r="A112" s="60">
        <f t="shared" si="77"/>
        <v>106</v>
      </c>
      <c r="B112" s="59" t="str">
        <f>VLOOKUP($A112,Calcs!$AR$5:$AW$988,2)</f>
        <v>Male</v>
      </c>
      <c r="C112" s="59" t="str">
        <f>VLOOKUP($A112,Calcs!$AR$5:$AW$988,3)</f>
        <v>Smoker</v>
      </c>
      <c r="D112" s="59" t="str">
        <f>VLOOKUP($A112,Calcs!$AR$5:$AW$988,4)</f>
        <v>60 - 69</v>
      </c>
      <c r="E112" s="59">
        <f>VLOOKUP($A112,Calcs!$AR$5:$AW$988,5)</f>
        <v>1</v>
      </c>
      <c r="F112" s="59">
        <f>VLOOKUP($A112,Calcs!$AR$5:$AW$988,6)</f>
        <v>17</v>
      </c>
      <c r="G112" s="59">
        <f>SUMIF(Calcs!$AQ$5:$AQ$988,Cells!$A112,Calcs!F$5:F$988)</f>
        <v>15538</v>
      </c>
      <c r="H112" s="59">
        <f>SUMIF(Calcs!$AQ$5:$AQ$988,Cells!$A112,Calcs!G$5:G$988)</f>
        <v>14626.49422808057</v>
      </c>
      <c r="I112" s="59">
        <f t="shared" si="78"/>
        <v>1.0623188139075379</v>
      </c>
      <c r="J112" s="51">
        <f>SUMIF(Calcs!$AQ$5:$AQ$988,Cells!$A112,Calcs!I$5:I$988)</f>
        <v>1766204853</v>
      </c>
      <c r="K112" s="51">
        <f>SUMIF(Calcs!$AQ$5:$AQ$988,Cells!$A112,Calcs!J$5:J$988)</f>
        <v>2102340949.9980609</v>
      </c>
      <c r="L112" s="59">
        <f t="shared" si="79"/>
        <v>1.0113065524678078</v>
      </c>
      <c r="M112" s="58">
        <f t="shared" si="80"/>
        <v>0.84</v>
      </c>
      <c r="N112" s="59" t="str">
        <f t="shared" si="81"/>
        <v>Above</v>
      </c>
      <c r="O112" s="51">
        <f t="shared" si="82"/>
        <v>3</v>
      </c>
      <c r="P112" s="52">
        <f t="shared" si="83"/>
        <v>-7.6</v>
      </c>
      <c r="Q112" s="59">
        <f t="shared" si="84"/>
        <v>2.118938628306535E-2</v>
      </c>
      <c r="R112" s="51">
        <f t="shared" si="85"/>
        <v>1984463228111973.5</v>
      </c>
      <c r="S112" s="69">
        <f t="shared" si="86"/>
        <v>1.993909686554478E+22</v>
      </c>
      <c r="T112" s="117">
        <f t="shared" si="87"/>
        <v>1371192548.2517631</v>
      </c>
      <c r="U112">
        <f t="shared" si="88"/>
        <v>78.628174456508333</v>
      </c>
      <c r="V112">
        <f t="shared" si="89"/>
        <v>1.990524687746687E-7</v>
      </c>
      <c r="W112" s="117">
        <f t="shared" si="56"/>
        <v>1683744834.5614545</v>
      </c>
      <c r="X112" s="117">
        <f t="shared" si="57"/>
        <v>1858172745.392519</v>
      </c>
      <c r="Y112" s="120">
        <f t="shared" si="90"/>
        <v>0.79858298959389384</v>
      </c>
      <c r="Z112" s="120">
        <f t="shared" si="91"/>
        <v>0.88164385753252406</v>
      </c>
      <c r="AA112" s="58">
        <f t="shared" si="92"/>
        <v>0.8008904714351911</v>
      </c>
      <c r="AB112" s="58">
        <f t="shared" si="93"/>
        <v>0.88385889329427414</v>
      </c>
      <c r="AC112" s="118" t="str">
        <f t="shared" si="94"/>
        <v>Above</v>
      </c>
      <c r="AD112" s="59" t="b">
        <f t="shared" si="95"/>
        <v>0</v>
      </c>
      <c r="AE112" s="59">
        <f t="shared" si="96"/>
        <v>4.48990091052958E-4</v>
      </c>
      <c r="AF112" s="140">
        <f t="shared" si="97"/>
        <v>2.1458335644225022E-6</v>
      </c>
      <c r="AG112" s="139">
        <f t="shared" si="98"/>
        <v>0.65210835247793597</v>
      </c>
      <c r="AH112" s="139">
        <f t="shared" si="99"/>
        <v>78.628174456508347</v>
      </c>
      <c r="AI112" s="139">
        <f t="shared" si="100"/>
        <v>418.47615630319638</v>
      </c>
      <c r="AJ112" s="58">
        <f t="shared" si="63"/>
        <v>0.80077704787198223</v>
      </c>
      <c r="AK112" s="58">
        <f t="shared" si="64"/>
        <v>0.88374546973106516</v>
      </c>
      <c r="AM112" s="51">
        <f>SUMIF(Calcs!$AQ$5:$AQ$988,Cells!$A112,Calcs!K$5:K$988)</f>
        <v>2392050204315412</v>
      </c>
      <c r="AN112" s="51">
        <f>SUMIF(Calcs!$AQ$5:$AQ$988,Cells!$A112,Calcs!L$5:L$988)</f>
        <v>35230929014983.555</v>
      </c>
      <c r="AO112" s="51">
        <f>SUMIF(Calcs!$AQ$5:$AQ$988,Cells!$A112,Calcs!M$5:M$988)</f>
        <v>2.4597164477640782E+22</v>
      </c>
      <c r="AP112" s="51">
        <f>SUMIF(Calcs!$AQ$5:$AQ$988,Cells!$A112,Calcs!N$5:N$988)</f>
        <v>3.4433294537682544E+20</v>
      </c>
      <c r="AQ112" s="51">
        <f>SUMIF(Calcs!$AQ$5:$AQ$988,Cells!$A112,Calcs!O$5:O$988)</f>
        <v>5.3675047748884869E+18</v>
      </c>
      <c r="AR112" s="58"/>
      <c r="AS112" s="58"/>
      <c r="AT112" s="58"/>
      <c r="AU112" s="58"/>
      <c r="AV112" s="58"/>
      <c r="AW112" s="58"/>
    </row>
    <row r="113" spans="1:49" x14ac:dyDescent="0.25">
      <c r="A113" s="60">
        <f t="shared" si="77"/>
        <v>107</v>
      </c>
      <c r="B113" s="59" t="str">
        <f>VLOOKUP($A113,Calcs!$AR$5:$AW$988,2)</f>
        <v>Male</v>
      </c>
      <c r="C113" s="59" t="str">
        <f>VLOOKUP($A113,Calcs!$AR$5:$AW$988,3)</f>
        <v>Smoker</v>
      </c>
      <c r="D113" s="59" t="str">
        <f>VLOOKUP($A113,Calcs!$AR$5:$AW$988,4)</f>
        <v>60 - 69</v>
      </c>
      <c r="E113" s="59">
        <f>VLOOKUP($A113,Calcs!$AR$5:$AW$988,5)</f>
        <v>18</v>
      </c>
      <c r="F113" s="59">
        <f>VLOOKUP($A113,Calcs!$AR$5:$AW$988,6)</f>
        <v>23</v>
      </c>
      <c r="G113" s="59">
        <f>SUMIF(Calcs!$AQ$5:$AQ$988,Cells!$A113,Calcs!F$5:F$988)</f>
        <v>12709</v>
      </c>
      <c r="H113" s="59">
        <f>SUMIF(Calcs!$AQ$5:$AQ$988,Cells!$A113,Calcs!G$5:G$988)</f>
        <v>10088.43142877002</v>
      </c>
      <c r="I113" s="59">
        <f t="shared" si="78"/>
        <v>1.2597597644126011</v>
      </c>
      <c r="J113" s="51">
        <f>SUMIF(Calcs!$AQ$5:$AQ$988,Cells!$A113,Calcs!I$5:I$988)</f>
        <v>964200867</v>
      </c>
      <c r="K113" s="51">
        <f>SUMIF(Calcs!$AQ$5:$AQ$988,Cells!$A113,Calcs!J$5:J$988)</f>
        <v>943437882.60378492</v>
      </c>
      <c r="L113" s="59">
        <f t="shared" si="79"/>
        <v>1.0835606921263246</v>
      </c>
      <c r="M113" s="58">
        <f t="shared" si="80"/>
        <v>1.022</v>
      </c>
      <c r="N113" s="59" t="str">
        <f t="shared" si="81"/>
        <v>In CI</v>
      </c>
      <c r="O113" s="51">
        <f t="shared" si="82"/>
        <v>2</v>
      </c>
      <c r="P113" s="52">
        <f t="shared" si="83"/>
        <v>0.9</v>
      </c>
      <c r="Q113" s="59">
        <f t="shared" si="84"/>
        <v>2.406132654894267E-2</v>
      </c>
      <c r="R113" s="51">
        <f t="shared" si="85"/>
        <v>515306660662229.44</v>
      </c>
      <c r="S113" s="69">
        <f t="shared" si="86"/>
        <v>2.7461911039699363E+21</v>
      </c>
      <c r="T113" s="117">
        <f t="shared" si="87"/>
        <v>770812319.39383531</v>
      </c>
      <c r="U113">
        <f t="shared" si="88"/>
        <v>72.576454372158878</v>
      </c>
      <c r="V113">
        <f t="shared" si="89"/>
        <v>3.7528827467053855E-7</v>
      </c>
      <c r="W113" s="117">
        <f t="shared" si="56"/>
        <v>922283890.41168118</v>
      </c>
      <c r="X113" s="117">
        <f t="shared" si="57"/>
        <v>1011160420.4531465</v>
      </c>
      <c r="Y113" s="120">
        <f t="shared" si="90"/>
        <v>0.97484845823743616</v>
      </c>
      <c r="Z113" s="120">
        <f t="shared" si="91"/>
        <v>1.0691671251498061</v>
      </c>
      <c r="AA113" s="58">
        <f t="shared" si="92"/>
        <v>0.97757775834300709</v>
      </c>
      <c r="AB113" s="58">
        <f t="shared" si="93"/>
        <v>1.0717827205140997</v>
      </c>
      <c r="AC113" s="118" t="str">
        <f t="shared" si="94"/>
        <v>In CI</v>
      </c>
      <c r="AD113" s="59" t="b">
        <f t="shared" si="95"/>
        <v>0</v>
      </c>
      <c r="AE113" s="59">
        <f t="shared" si="96"/>
        <v>5.7894743529485345E-4</v>
      </c>
      <c r="AF113" s="140">
        <f t="shared" si="97"/>
        <v>3.2703243157522407E-6</v>
      </c>
      <c r="AG113" s="139">
        <f t="shared" si="98"/>
        <v>0.81701719066820422</v>
      </c>
      <c r="AH113" s="139">
        <f t="shared" si="99"/>
        <v>72.576454372158878</v>
      </c>
      <c r="AI113" s="139">
        <f t="shared" si="100"/>
        <v>354.06117522120053</v>
      </c>
      <c r="AJ113" s="58">
        <f t="shared" si="63"/>
        <v>0.97756996664938589</v>
      </c>
      <c r="AK113" s="58">
        <f t="shared" si="64"/>
        <v>1.0717749288204785</v>
      </c>
      <c r="AM113" s="51">
        <f>SUMIF(Calcs!$AQ$5:$AQ$988,Cells!$A113,Calcs!K$5:K$988)</f>
        <v>513508493109875.38</v>
      </c>
      <c r="AN113" s="51">
        <f>SUMIF(Calcs!$AQ$5:$AQ$988,Cells!$A113,Calcs!L$5:L$988)</f>
        <v>9094461280463.0605</v>
      </c>
      <c r="AO113" s="51">
        <f>SUMIF(Calcs!$AQ$5:$AQ$988,Cells!$A113,Calcs!M$5:M$988)</f>
        <v>2.8347609253920238E+21</v>
      </c>
      <c r="AP113" s="51">
        <f>SUMIF(Calcs!$AQ$5:$AQ$988,Cells!$A113,Calcs!N$5:N$988)</f>
        <v>4.8772584357954617E+19</v>
      </c>
      <c r="AQ113" s="51">
        <f>SUMIF(Calcs!$AQ$5:$AQ$988,Cells!$A113,Calcs!O$5:O$988)</f>
        <v>8.8620909801119078E+17</v>
      </c>
      <c r="AR113" s="58"/>
      <c r="AS113" s="58"/>
      <c r="AT113" s="58"/>
      <c r="AU113" s="58"/>
      <c r="AV113" s="58"/>
      <c r="AW113" s="58"/>
    </row>
    <row r="114" spans="1:49" x14ac:dyDescent="0.25">
      <c r="A114" s="60">
        <f t="shared" si="77"/>
        <v>108</v>
      </c>
      <c r="B114" s="59" t="str">
        <f>VLOOKUP($A114,Calcs!$AR$5:$AW$988,2)</f>
        <v>Male</v>
      </c>
      <c r="C114" s="59" t="str">
        <f>VLOOKUP($A114,Calcs!$AR$5:$AW$988,3)</f>
        <v>Smoker</v>
      </c>
      <c r="D114" s="59" t="str">
        <f>VLOOKUP($A114,Calcs!$AR$5:$AW$988,4)</f>
        <v>60 - 69</v>
      </c>
      <c r="E114" s="59">
        <f>VLOOKUP($A114,Calcs!$AR$5:$AW$988,5)</f>
        <v>24</v>
      </c>
      <c r="F114" s="59">
        <f>VLOOKUP($A114,Calcs!$AR$5:$AW$988,6)</f>
        <v>26</v>
      </c>
      <c r="G114" s="59">
        <f>SUMIF(Calcs!$AQ$5:$AQ$988,Cells!$A114,Calcs!F$5:F$988)</f>
        <v>8918</v>
      </c>
      <c r="H114" s="59">
        <f>SUMIF(Calcs!$AQ$5:$AQ$988,Cells!$A114,Calcs!G$5:G$988)</f>
        <v>7128.3858494227698</v>
      </c>
      <c r="I114" s="59">
        <f t="shared" si="78"/>
        <v>1.2510546129769542</v>
      </c>
      <c r="J114" s="51">
        <f>SUMIF(Calcs!$AQ$5:$AQ$988,Cells!$A114,Calcs!I$5:I$988)</f>
        <v>601818864</v>
      </c>
      <c r="K114" s="51">
        <f>SUMIF(Calcs!$AQ$5:$AQ$988,Cells!$A114,Calcs!J$5:J$988)</f>
        <v>541359392.96846902</v>
      </c>
      <c r="L114" s="59">
        <f t="shared" si="79"/>
        <v>1.1136201460265041</v>
      </c>
      <c r="M114" s="58">
        <f t="shared" si="80"/>
        <v>1.1120000000000001</v>
      </c>
      <c r="N114" s="59" t="str">
        <f t="shared" si="81"/>
        <v>Below</v>
      </c>
      <c r="O114" s="51">
        <f t="shared" si="82"/>
        <v>1</v>
      </c>
      <c r="P114" s="52">
        <f t="shared" si="83"/>
        <v>4.4000000000000004</v>
      </c>
      <c r="Q114" s="59">
        <f t="shared" si="84"/>
        <v>2.5473558741039171E-2</v>
      </c>
      <c r="R114" s="51">
        <f t="shared" si="85"/>
        <v>190173761308330.63</v>
      </c>
      <c r="S114" s="69">
        <f t="shared" si="86"/>
        <v>3.5993552572817342E+20</v>
      </c>
      <c r="T114" s="117">
        <f t="shared" si="87"/>
        <v>400860320.56646937</v>
      </c>
      <c r="U114">
        <f t="shared" si="88"/>
        <v>212.35493214781974</v>
      </c>
      <c r="V114">
        <f t="shared" si="89"/>
        <v>1.0567101478721585E-6</v>
      </c>
      <c r="W114" s="117">
        <f t="shared" si="56"/>
        <v>575697449.12698352</v>
      </c>
      <c r="X114" s="117">
        <f t="shared" si="57"/>
        <v>629732315.62684619</v>
      </c>
      <c r="Y114" s="120">
        <f t="shared" si="90"/>
        <v>1.0617535809849106</v>
      </c>
      <c r="Z114" s="120">
        <f t="shared" si="91"/>
        <v>1.161608096365915</v>
      </c>
      <c r="AA114" s="58">
        <f t="shared" si="92"/>
        <v>1.0634293162814199</v>
      </c>
      <c r="AB114" s="58">
        <f t="shared" si="93"/>
        <v>1.1632426144373269</v>
      </c>
      <c r="AC114" s="118" t="str">
        <f t="shared" si="94"/>
        <v>Below</v>
      </c>
      <c r="AD114" s="59" t="b">
        <f t="shared" si="95"/>
        <v>0</v>
      </c>
      <c r="AE114" s="59">
        <f t="shared" si="96"/>
        <v>6.4890219493317326E-4</v>
      </c>
      <c r="AF114" s="140">
        <f t="shared" si="97"/>
        <v>2.2686509650977564E-6</v>
      </c>
      <c r="AG114" s="139">
        <f t="shared" si="98"/>
        <v>0.74078903360002246</v>
      </c>
      <c r="AH114" s="139">
        <f t="shared" si="99"/>
        <v>212.35493214781971</v>
      </c>
      <c r="AI114" s="139">
        <f t="shared" si="100"/>
        <v>572.05996419569283</v>
      </c>
      <c r="AJ114" s="58">
        <f t="shared" si="63"/>
        <v>1.0637484776060071</v>
      </c>
      <c r="AK114" s="58">
        <f t="shared" si="64"/>
        <v>1.1635617757619143</v>
      </c>
      <c r="AM114" s="51">
        <f>SUMIF(Calcs!$AQ$5:$AQ$988,Cells!$A114,Calcs!K$5:K$988)</f>
        <v>174538310529758.69</v>
      </c>
      <c r="AN114" s="51">
        <f>SUMIF(Calcs!$AQ$5:$AQ$988,Cells!$A114,Calcs!L$5:L$988)</f>
        <v>3164335438739.7871</v>
      </c>
      <c r="AO114" s="51">
        <f>SUMIF(Calcs!$AQ$5:$AQ$988,Cells!$A114,Calcs!M$5:M$988)</f>
        <v>3.4497998126871701E+20</v>
      </c>
      <c r="AP114" s="51">
        <f>SUMIF(Calcs!$AQ$5:$AQ$988,Cells!$A114,Calcs!N$5:N$988)</f>
        <v>6.4798530225943501E+18</v>
      </c>
      <c r="AQ114" s="51">
        <f>SUMIF(Calcs!$AQ$5:$AQ$988,Cells!$A114,Calcs!O$5:O$988)</f>
        <v>1.29326230456274E+17</v>
      </c>
      <c r="AR114" s="58"/>
      <c r="AS114" s="58"/>
      <c r="AT114" s="58"/>
      <c r="AU114" s="58"/>
      <c r="AV114" s="58"/>
      <c r="AW114" s="58"/>
    </row>
    <row r="115" spans="1:49" x14ac:dyDescent="0.25">
      <c r="A115" s="60">
        <f t="shared" si="77"/>
        <v>109</v>
      </c>
      <c r="B115" s="59" t="str">
        <f>VLOOKUP($A115,Calcs!$AR$5:$AW$988,2)</f>
        <v>Male</v>
      </c>
      <c r="C115" s="59" t="str">
        <f>VLOOKUP($A115,Calcs!$AR$5:$AW$988,3)</f>
        <v>Smoker</v>
      </c>
      <c r="D115" s="59" t="str">
        <f>VLOOKUP($A115,Calcs!$AR$5:$AW$988,4)</f>
        <v>60 - 69</v>
      </c>
      <c r="E115" s="59">
        <f>VLOOKUP($A115,Calcs!$AR$5:$AW$988,5)</f>
        <v>27</v>
      </c>
      <c r="F115" s="59">
        <f>VLOOKUP($A115,Calcs!$AR$5:$AW$988,6)</f>
        <v>28</v>
      </c>
      <c r="G115" s="59">
        <f>SUMIF(Calcs!$AQ$5:$AQ$988,Cells!$A115,Calcs!F$5:F$988)</f>
        <v>6030</v>
      </c>
      <c r="H115" s="59">
        <f>SUMIF(Calcs!$AQ$5:$AQ$988,Cells!$A115,Calcs!G$5:G$988)</f>
        <v>4863.7484491375099</v>
      </c>
      <c r="I115" s="59">
        <f t="shared" si="78"/>
        <v>1.2397845125130396</v>
      </c>
      <c r="J115" s="51">
        <f>SUMIF(Calcs!$AQ$5:$AQ$988,Cells!$A115,Calcs!I$5:I$988)</f>
        <v>394918311</v>
      </c>
      <c r="K115" s="51">
        <f>SUMIF(Calcs!$AQ$5:$AQ$988,Cells!$A115,Calcs!J$5:J$988)</f>
        <v>335295573.12909997</v>
      </c>
      <c r="L115" s="59">
        <f t="shared" si="79"/>
        <v>1.0053823060938387</v>
      </c>
      <c r="M115" s="58">
        <f t="shared" si="80"/>
        <v>1.1779999999999999</v>
      </c>
      <c r="N115" s="59" t="str">
        <f t="shared" si="81"/>
        <v>Below</v>
      </c>
      <c r="O115" s="51">
        <f t="shared" si="82"/>
        <v>1</v>
      </c>
      <c r="P115" s="52">
        <f t="shared" si="83"/>
        <v>6</v>
      </c>
      <c r="Q115" s="59">
        <f t="shared" si="84"/>
        <v>2.9890691760450797E-2</v>
      </c>
      <c r="R115" s="51">
        <f t="shared" si="85"/>
        <v>100444826079340.73</v>
      </c>
      <c r="S115" s="69">
        <f t="shared" si="86"/>
        <v>1.9100313806375413E+20</v>
      </c>
      <c r="T115" s="117">
        <f t="shared" si="87"/>
        <v>289274359.92793548</v>
      </c>
      <c r="U115">
        <f t="shared" si="88"/>
        <v>111.11218799165455</v>
      </c>
      <c r="V115">
        <f t="shared" si="89"/>
        <v>1.0517610034848085E-6</v>
      </c>
      <c r="W115" s="117">
        <f t="shared" si="56"/>
        <v>376190565.57515508</v>
      </c>
      <c r="X115" s="117">
        <f t="shared" si="57"/>
        <v>415445967.37195015</v>
      </c>
      <c r="Y115" s="120">
        <f t="shared" si="90"/>
        <v>1.1192367494370663</v>
      </c>
      <c r="Z115" s="120">
        <f t="shared" si="91"/>
        <v>1.2364061080840099</v>
      </c>
      <c r="AA115" s="58">
        <f t="shared" si="92"/>
        <v>1.1219669918824404</v>
      </c>
      <c r="AB115" s="58">
        <f t="shared" si="93"/>
        <v>1.2390439977923289</v>
      </c>
      <c r="AC115" s="118" t="str">
        <f t="shared" si="94"/>
        <v>Below</v>
      </c>
      <c r="AD115" s="59" t="b">
        <f t="shared" si="95"/>
        <v>0</v>
      </c>
      <c r="AE115" s="59">
        <f t="shared" si="96"/>
        <v>8.9345345391828122E-4</v>
      </c>
      <c r="AF115" s="140">
        <f t="shared" si="97"/>
        <v>5.067071632838692E-6</v>
      </c>
      <c r="AG115" s="139">
        <f t="shared" si="98"/>
        <v>0.86292291715587877</v>
      </c>
      <c r="AH115" s="139">
        <f t="shared" si="99"/>
        <v>111.11218799165457</v>
      </c>
      <c r="AI115" s="139">
        <f t="shared" si="100"/>
        <v>352.65080845827623</v>
      </c>
      <c r="AJ115" s="58">
        <f t="shared" si="63"/>
        <v>1.1221455631219022</v>
      </c>
      <c r="AK115" s="58">
        <f t="shared" si="64"/>
        <v>1.2392225690317906</v>
      </c>
      <c r="AM115" s="51">
        <f>SUMIF(Calcs!$AQ$5:$AQ$988,Cells!$A115,Calcs!K$5:K$988)</f>
        <v>87184795644275.094</v>
      </c>
      <c r="AN115" s="51">
        <f>SUMIF(Calcs!$AQ$5:$AQ$988,Cells!$A115,Calcs!L$5:L$988)</f>
        <v>1627793640061.6602</v>
      </c>
      <c r="AO115" s="51">
        <f>SUMIF(Calcs!$AQ$5:$AQ$988,Cells!$A115,Calcs!M$5:M$988)</f>
        <v>1.747461165758772E+20</v>
      </c>
      <c r="AP115" s="51">
        <f>SUMIF(Calcs!$AQ$5:$AQ$988,Cells!$A115,Calcs!N$5:N$988)</f>
        <v>3.6288617245423299E+18</v>
      </c>
      <c r="AQ115" s="51">
        <f>SUMIF(Calcs!$AQ$5:$AQ$988,Cells!$A115,Calcs!O$5:O$988)</f>
        <v>7.9327737823620192E+16</v>
      </c>
      <c r="AR115" s="58"/>
      <c r="AS115" s="58"/>
      <c r="AT115" s="58"/>
      <c r="AU115" s="58"/>
      <c r="AV115" s="58"/>
      <c r="AW115" s="58"/>
    </row>
    <row r="116" spans="1:49" x14ac:dyDescent="0.25">
      <c r="A116" s="60">
        <f t="shared" si="77"/>
        <v>110</v>
      </c>
      <c r="B116" s="59" t="str">
        <f>VLOOKUP($A116,Calcs!$AR$5:$AW$988,2)</f>
        <v>Male</v>
      </c>
      <c r="C116" s="59" t="str">
        <f>VLOOKUP($A116,Calcs!$AR$5:$AW$988,3)</f>
        <v>Smoker</v>
      </c>
      <c r="D116" s="59" t="str">
        <f>VLOOKUP($A116,Calcs!$AR$5:$AW$988,4)</f>
        <v>60 - 69</v>
      </c>
      <c r="E116" s="59">
        <f>VLOOKUP($A116,Calcs!$AR$5:$AW$988,5)</f>
        <v>29</v>
      </c>
      <c r="F116" s="59">
        <f>VLOOKUP($A116,Calcs!$AR$5:$AW$988,6)</f>
        <v>30</v>
      </c>
      <c r="G116" s="59">
        <f>SUMIF(Calcs!$AQ$5:$AQ$988,Cells!$A116,Calcs!F$5:F$988)</f>
        <v>5038</v>
      </c>
      <c r="H116" s="59">
        <f>SUMIF(Calcs!$AQ$5:$AQ$988,Cells!$A116,Calcs!G$5:G$988)</f>
        <v>4173.8154116243595</v>
      </c>
      <c r="I116" s="59">
        <f t="shared" si="78"/>
        <v>1.2070490673758183</v>
      </c>
      <c r="J116" s="51">
        <f>SUMIF(Calcs!$AQ$5:$AQ$988,Cells!$A116,Calcs!I$5:I$988)</f>
        <v>313945127</v>
      </c>
      <c r="K116" s="51">
        <f>SUMIF(Calcs!$AQ$5:$AQ$988,Cells!$A116,Calcs!J$5:J$988)</f>
        <v>270923777.49677598</v>
      </c>
      <c r="L116" s="59">
        <f t="shared" si="79"/>
        <v>1.0048071674048273</v>
      </c>
      <c r="M116" s="58">
        <f t="shared" si="80"/>
        <v>1.159</v>
      </c>
      <c r="N116" s="59" t="str">
        <f t="shared" si="81"/>
        <v>Below</v>
      </c>
      <c r="O116" s="51">
        <f t="shared" si="82"/>
        <v>1</v>
      </c>
      <c r="P116" s="52">
        <f t="shared" si="83"/>
        <v>5.4</v>
      </c>
      <c r="Q116" s="59">
        <f t="shared" si="84"/>
        <v>2.9425416923674761E-2</v>
      </c>
      <c r="R116" s="51">
        <f t="shared" si="85"/>
        <v>63553503194093.859</v>
      </c>
      <c r="S116" s="69">
        <f t="shared" si="86"/>
        <v>5.8231821690248258E+19</v>
      </c>
      <c r="T116" s="117">
        <f t="shared" si="87"/>
        <v>175222083.44740257</v>
      </c>
      <c r="U116">
        <f t="shared" si="88"/>
        <v>302.80129096462196</v>
      </c>
      <c r="V116">
        <f t="shared" si="89"/>
        <v>2.1827757177906316E-6</v>
      </c>
      <c r="W116" s="117">
        <f t="shared" si="56"/>
        <v>298758548.23216718</v>
      </c>
      <c r="X116" s="117">
        <f t="shared" si="57"/>
        <v>329999342.115336</v>
      </c>
      <c r="Y116" s="120">
        <f t="shared" si="90"/>
        <v>1.1011222730716479</v>
      </c>
      <c r="Z116" s="120">
        <f t="shared" si="91"/>
        <v>1.216467787872604</v>
      </c>
      <c r="AA116" s="58">
        <f t="shared" si="92"/>
        <v>1.1027402282390013</v>
      </c>
      <c r="AB116" s="58">
        <f t="shared" si="93"/>
        <v>1.2180523435941795</v>
      </c>
      <c r="AC116" s="118" t="str">
        <f t="shared" si="94"/>
        <v>Below</v>
      </c>
      <c r="AD116" s="59" t="b">
        <f t="shared" si="95"/>
        <v>0</v>
      </c>
      <c r="AE116" s="59">
        <f t="shared" si="96"/>
        <v>8.6585516113208512E-4</v>
      </c>
      <c r="AF116" s="140">
        <f t="shared" si="97"/>
        <v>2.9283232081772614E-6</v>
      </c>
      <c r="AG116" s="139">
        <f t="shared" si="98"/>
        <v>0.64696283281467148</v>
      </c>
      <c r="AH116" s="139">
        <f t="shared" si="99"/>
        <v>302.80129096462196</v>
      </c>
      <c r="AI116" s="139">
        <f t="shared" si="100"/>
        <v>591.36584289207462</v>
      </c>
      <c r="AJ116" s="58">
        <f t="shared" si="63"/>
        <v>1.1029451977668754</v>
      </c>
      <c r="AK116" s="58">
        <f t="shared" si="64"/>
        <v>1.2182573131220535</v>
      </c>
      <c r="AM116" s="51">
        <f>SUMIF(Calcs!$AQ$5:$AQ$988,Cells!$A116,Calcs!K$5:K$988)</f>
        <v>56026632077382</v>
      </c>
      <c r="AN116" s="51">
        <f>SUMIF(Calcs!$AQ$5:$AQ$988,Cells!$A116,Calcs!L$5:L$988)</f>
        <v>1028350273391.7051</v>
      </c>
      <c r="AO116" s="51">
        <f>SUMIF(Calcs!$AQ$5:$AQ$988,Cells!$A116,Calcs!M$5:M$988)</f>
        <v>5.3587271949493699E+19</v>
      </c>
      <c r="AP116" s="51">
        <f>SUMIF(Calcs!$AQ$5:$AQ$988,Cells!$A116,Calcs!N$5:N$988)</f>
        <v>9.7644138187998797E+17</v>
      </c>
      <c r="AQ116" s="51">
        <f>SUMIF(Calcs!$AQ$5:$AQ$988,Cells!$A116,Calcs!O$5:O$988)</f>
        <v>1.89737249345588E+16</v>
      </c>
      <c r="AR116" s="58"/>
      <c r="AS116" s="58"/>
      <c r="AT116" s="58"/>
      <c r="AU116" s="58"/>
      <c r="AV116" s="58"/>
      <c r="AW116" s="58"/>
    </row>
    <row r="117" spans="1:49" x14ac:dyDescent="0.25">
      <c r="A117" s="60">
        <f t="shared" si="77"/>
        <v>111</v>
      </c>
      <c r="B117" s="59" t="str">
        <f>VLOOKUP($A117,Calcs!$AR$5:$AW$988,2)</f>
        <v>Male</v>
      </c>
      <c r="C117" s="59" t="str">
        <f>VLOOKUP($A117,Calcs!$AR$5:$AW$988,3)</f>
        <v>Smoker</v>
      </c>
      <c r="D117" s="59" t="str">
        <f>VLOOKUP($A117,Calcs!$AR$5:$AW$988,4)</f>
        <v>60 - 69</v>
      </c>
      <c r="E117" s="59">
        <f>VLOOKUP($A117,Calcs!$AR$5:$AW$988,5)</f>
        <v>31</v>
      </c>
      <c r="F117" s="59">
        <f>VLOOKUP($A117,Calcs!$AR$5:$AW$988,6)</f>
        <v>36</v>
      </c>
      <c r="G117" s="59">
        <f>SUMIF(Calcs!$AQ$5:$AQ$988,Cells!$A117,Calcs!F$5:F$988)</f>
        <v>5555</v>
      </c>
      <c r="H117" s="59">
        <f>SUMIF(Calcs!$AQ$5:$AQ$988,Cells!$A117,Calcs!G$5:G$988)</f>
        <v>5091.5544578989266</v>
      </c>
      <c r="I117" s="59">
        <f t="shared" si="78"/>
        <v>1.091022406994409</v>
      </c>
      <c r="J117" s="51">
        <f>SUMIF(Calcs!$AQ$5:$AQ$988,Cells!$A117,Calcs!I$5:I$988)</f>
        <v>327022430</v>
      </c>
      <c r="K117" s="51">
        <f>SUMIF(Calcs!$AQ$5:$AQ$988,Cells!$A117,Calcs!J$5:J$988)</f>
        <v>307502160.81370491</v>
      </c>
      <c r="L117" s="59">
        <f t="shared" si="79"/>
        <v>1.109827613634248</v>
      </c>
      <c r="M117" s="58">
        <f t="shared" si="80"/>
        <v>1.0629999999999999</v>
      </c>
      <c r="N117" s="59" t="str">
        <f t="shared" si="81"/>
        <v>Below</v>
      </c>
      <c r="O117" s="51">
        <f t="shared" si="82"/>
        <v>1</v>
      </c>
      <c r="P117" s="52">
        <f t="shared" si="83"/>
        <v>2.6</v>
      </c>
      <c r="Q117" s="59">
        <f t="shared" si="84"/>
        <v>2.4434285921887552E-2</v>
      </c>
      <c r="R117" s="51">
        <f t="shared" si="85"/>
        <v>56454120627377.641</v>
      </c>
      <c r="S117" s="69">
        <f t="shared" si="86"/>
        <v>5.4883422329570427E+19</v>
      </c>
      <c r="T117" s="117">
        <f t="shared" si="87"/>
        <v>210882889.11377659</v>
      </c>
      <c r="U117">
        <f t="shared" si="88"/>
        <v>238.92663294309662</v>
      </c>
      <c r="V117">
        <f t="shared" si="89"/>
        <v>2.057237622259607E-6</v>
      </c>
      <c r="W117" s="117">
        <f t="shared" si="56"/>
        <v>312761717.79495656</v>
      </c>
      <c r="X117" s="117">
        <f t="shared" si="57"/>
        <v>342203665.41499954</v>
      </c>
      <c r="Y117" s="120">
        <f t="shared" si="90"/>
        <v>1.015589783727475</v>
      </c>
      <c r="Z117" s="120">
        <f t="shared" si="91"/>
        <v>1.1113704245171825</v>
      </c>
      <c r="AA117" s="58">
        <f t="shared" si="92"/>
        <v>1.0171041301541881</v>
      </c>
      <c r="AB117" s="58">
        <f t="shared" si="93"/>
        <v>1.1128496284691736</v>
      </c>
      <c r="AC117" s="118" t="str">
        <f t="shared" si="94"/>
        <v>Below</v>
      </c>
      <c r="AD117" s="59" t="b">
        <f t="shared" si="95"/>
        <v>0</v>
      </c>
      <c r="AE117" s="59">
        <f t="shared" si="96"/>
        <v>5.9703432851255221E-4</v>
      </c>
      <c r="AF117" s="140">
        <f t="shared" si="97"/>
        <v>1.8875421950703219E-6</v>
      </c>
      <c r="AG117" s="139">
        <f t="shared" si="98"/>
        <v>0.68531309016204078</v>
      </c>
      <c r="AH117" s="139">
        <f t="shared" si="99"/>
        <v>238.92663294309659</v>
      </c>
      <c r="AI117" s="139">
        <f t="shared" si="100"/>
        <v>632.6050141520775</v>
      </c>
      <c r="AJ117" s="58">
        <f t="shared" si="63"/>
        <v>1.0166240260318591</v>
      </c>
      <c r="AK117" s="58">
        <f t="shared" si="64"/>
        <v>1.1123695243468448</v>
      </c>
      <c r="AM117" s="51">
        <f>SUMIF(Calcs!$AQ$5:$AQ$988,Cells!$A117,Calcs!K$5:K$988)</f>
        <v>54203360372701.383</v>
      </c>
      <c r="AN117" s="51">
        <f>SUMIF(Calcs!$AQ$5:$AQ$988,Cells!$A117,Calcs!L$5:L$988)</f>
        <v>1030162286579.4822</v>
      </c>
      <c r="AO117" s="51">
        <f>SUMIF(Calcs!$AQ$5:$AQ$988,Cells!$A117,Calcs!M$5:M$988)</f>
        <v>5.5157040357818483E+19</v>
      </c>
      <c r="AP117" s="51">
        <f>SUMIF(Calcs!$AQ$5:$AQ$988,Cells!$A117,Calcs!N$5:N$988)</f>
        <v>1.1226900802637396E+18</v>
      </c>
      <c r="AQ117" s="51">
        <f>SUMIF(Calcs!$AQ$5:$AQ$988,Cells!$A117,Calcs!O$5:O$988)</f>
        <v>2.3853413368847328E+16</v>
      </c>
      <c r="AR117" s="58"/>
      <c r="AS117" s="58"/>
      <c r="AT117" s="58"/>
      <c r="AU117" s="58"/>
      <c r="AV117" s="58"/>
      <c r="AW117" s="58"/>
    </row>
    <row r="118" spans="1:49" x14ac:dyDescent="0.25">
      <c r="A118" s="60">
        <f t="shared" si="77"/>
        <v>112</v>
      </c>
      <c r="B118" s="59" t="str">
        <f>VLOOKUP($A118,Calcs!$AR$5:$AW$988,2)</f>
        <v>Male</v>
      </c>
      <c r="C118" s="59" t="str">
        <f>VLOOKUP($A118,Calcs!$AR$5:$AW$988,3)</f>
        <v>Smoker</v>
      </c>
      <c r="D118" s="59" t="str">
        <f>VLOOKUP($A118,Calcs!$AR$5:$AW$988,4)</f>
        <v>70 - 79</v>
      </c>
      <c r="E118" s="59">
        <f>VLOOKUP($A118,Calcs!$AR$5:$AW$988,5)</f>
        <v>1</v>
      </c>
      <c r="F118" s="59">
        <f>VLOOKUP($A118,Calcs!$AR$5:$AW$988,6)</f>
        <v>24</v>
      </c>
      <c r="G118" s="59">
        <f>SUMIF(Calcs!$AQ$5:$AQ$988,Cells!$A118,Calcs!F$5:F$988)</f>
        <v>26807</v>
      </c>
      <c r="H118" s="59">
        <f>SUMIF(Calcs!$AQ$5:$AQ$988,Cells!$A118,Calcs!G$5:G$988)</f>
        <v>22119.205702440355</v>
      </c>
      <c r="I118" s="59">
        <f t="shared" si="78"/>
        <v>1.2119332113739714</v>
      </c>
      <c r="J118" s="51">
        <f>SUMIF(Calcs!$AQ$5:$AQ$988,Cells!$A118,Calcs!I$5:I$988)</f>
        <v>1732159837</v>
      </c>
      <c r="K118" s="51">
        <f>SUMIF(Calcs!$AQ$5:$AQ$988,Cells!$A118,Calcs!J$5:J$988)</f>
        <v>1663550873.0777278</v>
      </c>
      <c r="L118" s="59">
        <f t="shared" si="79"/>
        <v>1.014794859289049</v>
      </c>
      <c r="M118" s="58">
        <f t="shared" si="80"/>
        <v>1.0409999999999999</v>
      </c>
      <c r="N118" s="59" t="str">
        <f t="shared" si="81"/>
        <v>In CI</v>
      </c>
      <c r="O118" s="51">
        <f t="shared" si="82"/>
        <v>2</v>
      </c>
      <c r="P118" s="52">
        <f t="shared" si="83"/>
        <v>1.6</v>
      </c>
      <c r="Q118" s="59">
        <f t="shared" si="84"/>
        <v>2.6169437290541095E-2</v>
      </c>
      <c r="R118" s="51">
        <f t="shared" si="85"/>
        <v>1895225720952401.3</v>
      </c>
      <c r="S118" s="69">
        <f t="shared" si="86"/>
        <v>1.8813477096902709E+22</v>
      </c>
      <c r="T118" s="117">
        <f t="shared" si="87"/>
        <v>1350318615.9584217</v>
      </c>
      <c r="U118">
        <f t="shared" si="88"/>
        <v>76.931584704988992</v>
      </c>
      <c r="V118">
        <f t="shared" si="89"/>
        <v>2.0147532656410601E-7</v>
      </c>
      <c r="W118" s="117">
        <f t="shared" si="56"/>
        <v>1651628119.7824724</v>
      </c>
      <c r="X118" s="117">
        <f t="shared" si="57"/>
        <v>1822084899.1117127</v>
      </c>
      <c r="Y118" s="120">
        <f t="shared" si="90"/>
        <v>0.98995132560143773</v>
      </c>
      <c r="Z118" s="120">
        <f t="shared" si="91"/>
        <v>1.0925336347717176</v>
      </c>
      <c r="AA118" s="58">
        <f t="shared" si="92"/>
        <v>0.99283294939264632</v>
      </c>
      <c r="AB118" s="58">
        <f t="shared" si="93"/>
        <v>1.0952985740319934</v>
      </c>
      <c r="AC118" s="118" t="str">
        <f t="shared" si="94"/>
        <v>In CI</v>
      </c>
      <c r="AD118" s="59" t="b">
        <f t="shared" si="95"/>
        <v>0</v>
      </c>
      <c r="AE118" s="59">
        <f t="shared" si="96"/>
        <v>6.8483944810356285E-4</v>
      </c>
      <c r="AF118" s="140">
        <f t="shared" si="97"/>
        <v>4.0865875664957565E-6</v>
      </c>
      <c r="AG118" s="139">
        <f t="shared" si="98"/>
        <v>0.81146615933353705</v>
      </c>
      <c r="AH118" s="139">
        <f t="shared" si="99"/>
        <v>76.931584704988978</v>
      </c>
      <c r="AI118" s="139">
        <f t="shared" si="100"/>
        <v>335.16445540933887</v>
      </c>
      <c r="AJ118" s="58">
        <f t="shared" si="63"/>
        <v>0.99259046920606853</v>
      </c>
      <c r="AK118" s="58">
        <f t="shared" si="64"/>
        <v>1.0950560938454155</v>
      </c>
      <c r="AM118" s="51">
        <f>SUMIF(Calcs!$AQ$5:$AQ$988,Cells!$A118,Calcs!K$5:K$988)</f>
        <v>1893547954937911.5</v>
      </c>
      <c r="AN118" s="51">
        <f>SUMIF(Calcs!$AQ$5:$AQ$988,Cells!$A118,Calcs!L$5:L$988)</f>
        <v>70092305888877.367</v>
      </c>
      <c r="AO118" s="51">
        <f>SUMIF(Calcs!$AQ$5:$AQ$988,Cells!$A118,Calcs!M$5:M$988)</f>
        <v>2.0281134362813115E+22</v>
      </c>
      <c r="AP118" s="51">
        <f>SUMIF(Calcs!$AQ$5:$AQ$988,Cells!$A118,Calcs!N$5:N$988)</f>
        <v>7.2655594670087248E+20</v>
      </c>
      <c r="AQ118" s="51">
        <f>SUMIF(Calcs!$AQ$5:$AQ$988,Cells!$A118,Calcs!O$5:O$988)</f>
        <v>2.786995185227869E+19</v>
      </c>
      <c r="AR118" s="58"/>
      <c r="AS118" s="58"/>
      <c r="AT118" s="58"/>
      <c r="AU118" s="58"/>
      <c r="AV118" s="58"/>
      <c r="AW118" s="58"/>
    </row>
    <row r="119" spans="1:49" x14ac:dyDescent="0.25">
      <c r="A119" s="60">
        <f t="shared" si="77"/>
        <v>113</v>
      </c>
      <c r="B119" s="59" t="str">
        <f>VLOOKUP($A119,Calcs!$AR$5:$AW$988,2)</f>
        <v>Male</v>
      </c>
      <c r="C119" s="59" t="str">
        <f>VLOOKUP($A119,Calcs!$AR$5:$AW$988,3)</f>
        <v>Smoker</v>
      </c>
      <c r="D119" s="59" t="str">
        <f>VLOOKUP($A119,Calcs!$AR$5:$AW$988,4)</f>
        <v>70 - 79</v>
      </c>
      <c r="E119" s="59">
        <f>VLOOKUP($A119,Calcs!$AR$5:$AW$988,5)</f>
        <v>25</v>
      </c>
      <c r="F119" s="59">
        <f>VLOOKUP($A119,Calcs!$AR$5:$AW$988,6)</f>
        <v>28</v>
      </c>
      <c r="G119" s="59">
        <f>SUMIF(Calcs!$AQ$5:$AQ$988,Cells!$A119,Calcs!F$5:F$988)</f>
        <v>15279</v>
      </c>
      <c r="H119" s="59">
        <f>SUMIF(Calcs!$AQ$5:$AQ$988,Cells!$A119,Calcs!G$5:G$988)</f>
        <v>12534.878916862472</v>
      </c>
      <c r="I119" s="59">
        <f t="shared" si="78"/>
        <v>1.2189188345047366</v>
      </c>
      <c r="J119" s="51">
        <f>SUMIF(Calcs!$AQ$5:$AQ$988,Cells!$A119,Calcs!I$5:I$988)</f>
        <v>837808365</v>
      </c>
      <c r="K119" s="51">
        <f>SUMIF(Calcs!$AQ$5:$AQ$988,Cells!$A119,Calcs!J$5:J$988)</f>
        <v>737993079.23989499</v>
      </c>
      <c r="L119" s="59">
        <f t="shared" si="79"/>
        <v>1.1593314949788269</v>
      </c>
      <c r="M119" s="58">
        <f t="shared" si="80"/>
        <v>1.135</v>
      </c>
      <c r="N119" s="59" t="str">
        <f t="shared" si="81"/>
        <v>Below</v>
      </c>
      <c r="O119" s="51">
        <f t="shared" si="82"/>
        <v>1</v>
      </c>
      <c r="P119" s="52">
        <f t="shared" si="83"/>
        <v>5.4</v>
      </c>
      <c r="Q119" s="59">
        <f t="shared" si="84"/>
        <v>2.4975267044740231E-2</v>
      </c>
      <c r="R119" s="51">
        <f t="shared" si="85"/>
        <v>339722928639738.81</v>
      </c>
      <c r="S119" s="69">
        <f t="shared" si="86"/>
        <v>9.8108206203065152E+20</v>
      </c>
      <c r="T119" s="117">
        <f t="shared" si="87"/>
        <v>602534125.03544271</v>
      </c>
      <c r="U119">
        <f t="shared" si="88"/>
        <v>162.93856941755175</v>
      </c>
      <c r="V119">
        <f t="shared" si="89"/>
        <v>6.9254742653550834E-7</v>
      </c>
      <c r="W119" s="117">
        <f t="shared" si="56"/>
        <v>803069603.03514075</v>
      </c>
      <c r="X119" s="117">
        <f t="shared" si="57"/>
        <v>875281189.75457168</v>
      </c>
      <c r="Y119" s="120">
        <f t="shared" si="90"/>
        <v>1.0863017091626406</v>
      </c>
      <c r="Z119" s="120">
        <f t="shared" si="91"/>
        <v>1.1842029569865624</v>
      </c>
      <c r="AA119" s="58">
        <f t="shared" si="92"/>
        <v>1.0881803984696876</v>
      </c>
      <c r="AB119" s="58">
        <f t="shared" si="93"/>
        <v>1.1860289945484017</v>
      </c>
      <c r="AC119" s="118" t="str">
        <f t="shared" si="94"/>
        <v>Below</v>
      </c>
      <c r="AD119" s="59" t="b">
        <f t="shared" si="95"/>
        <v>0</v>
      </c>
      <c r="AE119" s="59">
        <f t="shared" si="96"/>
        <v>6.2376396395608742E-4</v>
      </c>
      <c r="AF119" s="140">
        <f t="shared" si="97"/>
        <v>2.4408914597581833E-6</v>
      </c>
      <c r="AG119" s="139">
        <f t="shared" si="98"/>
        <v>0.81619722720586929</v>
      </c>
      <c r="AH119" s="139">
        <f t="shared" si="99"/>
        <v>162.93856941755169</v>
      </c>
      <c r="AI119" s="139">
        <f t="shared" si="100"/>
        <v>511.09520782860466</v>
      </c>
      <c r="AJ119" s="58">
        <f t="shared" si="63"/>
        <v>1.0879280653950865</v>
      </c>
      <c r="AK119" s="58">
        <f t="shared" si="64"/>
        <v>1.1857766614738006</v>
      </c>
      <c r="AM119" s="51">
        <f>SUMIF(Calcs!$AQ$5:$AQ$988,Cells!$A119,Calcs!K$5:K$988)</f>
        <v>314924168648856.63</v>
      </c>
      <c r="AN119" s="51">
        <f>SUMIF(Calcs!$AQ$5:$AQ$988,Cells!$A119,Calcs!L$5:L$988)</f>
        <v>13752258166635.07</v>
      </c>
      <c r="AO119" s="51">
        <f>SUMIF(Calcs!$AQ$5:$AQ$988,Cells!$A119,Calcs!M$5:M$988)</f>
        <v>1.0110206553153979E+21</v>
      </c>
      <c r="AP119" s="51">
        <f>SUMIF(Calcs!$AQ$5:$AQ$988,Cells!$A119,Calcs!N$5:N$988)</f>
        <v>4.460746827770087E+19</v>
      </c>
      <c r="AQ119" s="51">
        <f>SUMIF(Calcs!$AQ$5:$AQ$988,Cells!$A119,Calcs!O$5:O$988)</f>
        <v>2.0405038465738591E+18</v>
      </c>
      <c r="AR119" s="58"/>
      <c r="AS119" s="58"/>
      <c r="AT119" s="58"/>
      <c r="AU119" s="58"/>
      <c r="AV119" s="58"/>
      <c r="AW119" s="58"/>
    </row>
    <row r="120" spans="1:49" x14ac:dyDescent="0.25">
      <c r="A120" s="60">
        <f t="shared" si="77"/>
        <v>114</v>
      </c>
      <c r="B120" s="59" t="str">
        <f>VLOOKUP($A120,Calcs!$AR$5:$AW$988,2)</f>
        <v>Male</v>
      </c>
      <c r="C120" s="59" t="str">
        <f>VLOOKUP($A120,Calcs!$AR$5:$AW$988,3)</f>
        <v>Smoker</v>
      </c>
      <c r="D120" s="59" t="str">
        <f>VLOOKUP($A120,Calcs!$AR$5:$AW$988,4)</f>
        <v>70 - 79</v>
      </c>
      <c r="E120" s="59">
        <f>VLOOKUP($A120,Calcs!$AR$5:$AW$988,5)</f>
        <v>29</v>
      </c>
      <c r="F120" s="59">
        <f>VLOOKUP($A120,Calcs!$AR$5:$AW$988,6)</f>
        <v>36</v>
      </c>
      <c r="G120" s="59">
        <f>SUMIF(Calcs!$AQ$5:$AQ$988,Cells!$A120,Calcs!F$5:F$988)</f>
        <v>14461</v>
      </c>
      <c r="H120" s="59">
        <f>SUMIF(Calcs!$AQ$5:$AQ$988,Cells!$A120,Calcs!G$5:G$988)</f>
        <v>12501.430001035391</v>
      </c>
      <c r="I120" s="59">
        <f t="shared" si="78"/>
        <v>1.1567476679709692</v>
      </c>
      <c r="J120" s="51">
        <f>SUMIF(Calcs!$AQ$5:$AQ$988,Cells!$A120,Calcs!I$5:I$988)</f>
        <v>838973493</v>
      </c>
      <c r="K120" s="51">
        <f>SUMIF(Calcs!$AQ$5:$AQ$988,Cells!$A120,Calcs!J$5:J$988)</f>
        <v>742375021.16954839</v>
      </c>
      <c r="L120" s="59">
        <f t="shared" si="79"/>
        <v>1.3248852776805775</v>
      </c>
      <c r="M120" s="58">
        <f t="shared" si="80"/>
        <v>1.1299999999999999</v>
      </c>
      <c r="N120" s="59" t="str">
        <f t="shared" si="81"/>
        <v>Below</v>
      </c>
      <c r="O120" s="51">
        <f t="shared" si="82"/>
        <v>1</v>
      </c>
      <c r="P120" s="52">
        <f t="shared" si="83"/>
        <v>6</v>
      </c>
      <c r="Q120" s="59">
        <f t="shared" si="84"/>
        <v>2.1758155820637774E-2</v>
      </c>
      <c r="R120" s="51">
        <f t="shared" si="85"/>
        <v>260910085182613.16</v>
      </c>
      <c r="S120" s="69">
        <f t="shared" si="86"/>
        <v>5.0399665861596696E+20</v>
      </c>
      <c r="T120" s="117">
        <f t="shared" si="87"/>
        <v>568836493.53283</v>
      </c>
      <c r="U120">
        <f t="shared" si="88"/>
        <v>279.69021753241412</v>
      </c>
      <c r="V120">
        <f t="shared" si="89"/>
        <v>1.0353643450696772E-6</v>
      </c>
      <c r="W120" s="117">
        <f t="shared" si="56"/>
        <v>808239250.58577824</v>
      </c>
      <c r="X120" s="117">
        <f t="shared" si="57"/>
        <v>871536867.64330697</v>
      </c>
      <c r="Y120" s="120">
        <f t="shared" si="90"/>
        <v>1.0874756523395417</v>
      </c>
      <c r="Z120" s="120">
        <f t="shared" si="91"/>
        <v>1.1727660558964628</v>
      </c>
      <c r="AA120" s="58">
        <f t="shared" si="92"/>
        <v>1.0887209665439259</v>
      </c>
      <c r="AB120" s="58">
        <f t="shared" si="93"/>
        <v>1.1739846341681528</v>
      </c>
      <c r="AC120" s="118" t="str">
        <f t="shared" si="94"/>
        <v>Below</v>
      </c>
      <c r="AD120" s="59" t="b">
        <f t="shared" si="95"/>
        <v>0</v>
      </c>
      <c r="AE120" s="59">
        <f t="shared" si="96"/>
        <v>4.7341734471515346E-4</v>
      </c>
      <c r="AF120" s="140">
        <f t="shared" si="97"/>
        <v>1.2318493684003543E-6</v>
      </c>
      <c r="AG120" s="139">
        <f t="shared" si="98"/>
        <v>0.76611787605462223</v>
      </c>
      <c r="AH120" s="139">
        <f t="shared" si="99"/>
        <v>279.69021753241418</v>
      </c>
      <c r="AI120" s="139">
        <f t="shared" si="100"/>
        <v>768.62862758929725</v>
      </c>
      <c r="AJ120" s="58">
        <f t="shared" si="63"/>
        <v>1.0886001124259237</v>
      </c>
      <c r="AK120" s="58">
        <f t="shared" si="64"/>
        <v>1.1738637800501506</v>
      </c>
      <c r="AM120" s="51">
        <f>SUMIF(Calcs!$AQ$5:$AQ$988,Cells!$A120,Calcs!K$5:K$988)</f>
        <v>243142608882543.5</v>
      </c>
      <c r="AN120" s="51">
        <f>SUMIF(Calcs!$AQ$5:$AQ$988,Cells!$A120,Calcs!L$5:L$988)</f>
        <v>10839582468995.973</v>
      </c>
      <c r="AO120" s="51">
        <f>SUMIF(Calcs!$AQ$5:$AQ$988,Cells!$A120,Calcs!M$5:M$988)</f>
        <v>5.2443199550017811E+20</v>
      </c>
      <c r="AP120" s="51">
        <f>SUMIF(Calcs!$AQ$5:$AQ$988,Cells!$A120,Calcs!N$5:N$988)</f>
        <v>2.399041763710942E+19</v>
      </c>
      <c r="AQ120" s="51">
        <f>SUMIF(Calcs!$AQ$5:$AQ$988,Cells!$A120,Calcs!O$5:O$988)</f>
        <v>1.1395811839794678E+18</v>
      </c>
      <c r="AR120" s="58"/>
      <c r="AS120" s="58"/>
      <c r="AT120" s="58"/>
      <c r="AU120" s="58"/>
      <c r="AV120" s="58"/>
      <c r="AW120" s="58"/>
    </row>
    <row r="121" spans="1:49" x14ac:dyDescent="0.25">
      <c r="A121" s="60">
        <f t="shared" si="77"/>
        <v>115</v>
      </c>
      <c r="B121" s="59" t="str">
        <f>VLOOKUP($A121,Calcs!$AR$5:$AW$988,2)</f>
        <v>Male</v>
      </c>
      <c r="C121" s="59" t="str">
        <f>VLOOKUP($A121,Calcs!$AR$5:$AW$988,3)</f>
        <v>Smoker</v>
      </c>
      <c r="D121" s="59" t="str">
        <f>VLOOKUP($A121,Calcs!$AR$5:$AW$988,4)</f>
        <v>80 - 89</v>
      </c>
      <c r="E121" s="59">
        <f>VLOOKUP($A121,Calcs!$AR$5:$AW$988,5)</f>
        <v>1</v>
      </c>
      <c r="F121" s="59">
        <f>VLOOKUP($A121,Calcs!$AR$5:$AW$988,6)</f>
        <v>36</v>
      </c>
      <c r="G121" s="59">
        <f>SUMIF(Calcs!$AQ$5:$AQ$988,Cells!$A121,Calcs!F$5:F$988)</f>
        <v>36650</v>
      </c>
      <c r="H121" s="59">
        <f>SUMIF(Calcs!$AQ$5:$AQ$988,Cells!$A121,Calcs!G$5:G$988)</f>
        <v>29779.40265669598</v>
      </c>
      <c r="I121" s="59">
        <f t="shared" si="78"/>
        <v>1.2307164257963767</v>
      </c>
      <c r="J121" s="51">
        <f>SUMIF(Calcs!$AQ$5:$AQ$988,Cells!$A121,Calcs!I$5:I$988)</f>
        <v>1863752214</v>
      </c>
      <c r="K121" s="51">
        <f>SUMIF(Calcs!$AQ$5:$AQ$988,Cells!$A121,Calcs!J$5:J$988)</f>
        <v>1593731324.5506039</v>
      </c>
      <c r="L121" s="59">
        <f t="shared" si="79"/>
        <v>1.2818865412660145</v>
      </c>
      <c r="M121" s="58">
        <f t="shared" si="80"/>
        <v>1.169</v>
      </c>
      <c r="N121" s="59" t="str">
        <f t="shared" si="81"/>
        <v>Below</v>
      </c>
      <c r="O121" s="51">
        <f t="shared" si="82"/>
        <v>1</v>
      </c>
      <c r="P121" s="52">
        <f t="shared" si="83"/>
        <v>7.3</v>
      </c>
      <c r="Q121" s="59">
        <f t="shared" si="84"/>
        <v>2.326413110460876E-2</v>
      </c>
      <c r="R121" s="51">
        <f t="shared" si="85"/>
        <v>1374687205830918.5</v>
      </c>
      <c r="S121" s="69">
        <f t="shared" si="86"/>
        <v>9.1047993756543531E+21</v>
      </c>
      <c r="T121" s="117">
        <f t="shared" si="87"/>
        <v>1448638198.653692</v>
      </c>
      <c r="U121">
        <f t="shared" si="88"/>
        <v>125.35189460265441</v>
      </c>
      <c r="V121">
        <f t="shared" si="89"/>
        <v>3.0196979617293787E-7</v>
      </c>
      <c r="W121" s="117">
        <f t="shared" si="56"/>
        <v>1794268630.4342084</v>
      </c>
      <c r="X121" s="117">
        <f t="shared" si="57"/>
        <v>1939505352.5417724</v>
      </c>
      <c r="Y121" s="120">
        <f t="shared" si="90"/>
        <v>1.1238299980466229</v>
      </c>
      <c r="Z121" s="120">
        <f t="shared" si="91"/>
        <v>1.2150237162399253</v>
      </c>
      <c r="AA121" s="58">
        <f t="shared" si="92"/>
        <v>1.1258288036348607</v>
      </c>
      <c r="AB121" s="58">
        <f t="shared" si="93"/>
        <v>1.2169587951649685</v>
      </c>
      <c r="AC121" s="118" t="str">
        <f t="shared" si="94"/>
        <v>Below</v>
      </c>
      <c r="AD121" s="59" t="b">
        <f t="shared" si="95"/>
        <v>0</v>
      </c>
      <c r="AE121" s="59">
        <f t="shared" si="96"/>
        <v>5.4121979605242473E-4</v>
      </c>
      <c r="AF121" s="140">
        <f t="shared" si="97"/>
        <v>2.2491843573084677E-6</v>
      </c>
      <c r="AG121" s="139">
        <f t="shared" si="98"/>
        <v>0.90853325196556545</v>
      </c>
      <c r="AH121" s="139">
        <f t="shared" si="99"/>
        <v>125.3518946026544</v>
      </c>
      <c r="AI121" s="139">
        <f t="shared" si="100"/>
        <v>481.25872322897214</v>
      </c>
      <c r="AJ121" s="58">
        <f t="shared" si="63"/>
        <v>1.1254019464915868</v>
      </c>
      <c r="AK121" s="58">
        <f t="shared" si="64"/>
        <v>1.2165319380216946</v>
      </c>
      <c r="AM121" s="51">
        <f>SUMIF(Calcs!$AQ$5:$AQ$988,Cells!$A121,Calcs!K$5:K$988)</f>
        <v>1304610377552768</v>
      </c>
      <c r="AN121" s="51">
        <f>SUMIF(Calcs!$AQ$5:$AQ$988,Cells!$A121,Calcs!L$5:L$988)</f>
        <v>110058991532955.52</v>
      </c>
      <c r="AO121" s="51">
        <f>SUMIF(Calcs!$AQ$5:$AQ$988,Cells!$A121,Calcs!M$5:M$988)</f>
        <v>1.0477344321959149E+22</v>
      </c>
      <c r="AP121" s="51">
        <f>SUMIF(Calcs!$AQ$5:$AQ$988,Cells!$A121,Calcs!N$5:N$988)</f>
        <v>8.1833975602274042E+20</v>
      </c>
      <c r="AQ121" s="51">
        <f>SUMIF(Calcs!$AQ$5:$AQ$988,Cells!$A121,Calcs!O$5:O$988)</f>
        <v>6.626483545888614E+19</v>
      </c>
      <c r="AR121" s="58"/>
      <c r="AS121" s="58"/>
      <c r="AT121" s="58"/>
      <c r="AU121" s="58"/>
      <c r="AV121" s="58"/>
      <c r="AW121" s="58"/>
    </row>
    <row r="122" spans="1:49" ht="13.15" customHeight="1" x14ac:dyDescent="0.25">
      <c r="A122" s="60">
        <f t="shared" si="77"/>
        <v>116</v>
      </c>
      <c r="B122" s="59" t="str">
        <f>VLOOKUP($A122,Calcs!$AR$5:$AW$988,2)</f>
        <v>Male</v>
      </c>
      <c r="C122" s="59" t="str">
        <f>VLOOKUP($A122,Calcs!$AR$5:$AW$988,3)</f>
        <v>Smoker</v>
      </c>
      <c r="D122" s="59" t="str">
        <f>VLOOKUP($A122,Calcs!$AR$5:$AW$988,4)</f>
        <v>90 PLUS</v>
      </c>
      <c r="E122" s="59">
        <f>VLOOKUP($A122,Calcs!$AR$5:$AW$988,5)</f>
        <v>1</v>
      </c>
      <c r="F122" s="59">
        <f>VLOOKUP($A122,Calcs!$AR$5:$AW$988,6)</f>
        <v>36</v>
      </c>
      <c r="G122" s="59">
        <f>SUMIF(Calcs!$AQ$5:$AQ$988,Cells!$A122,Calcs!F$5:F$988)</f>
        <v>6578</v>
      </c>
      <c r="H122" s="59">
        <f>SUMIF(Calcs!$AQ$5:$AQ$988,Cells!$A122,Calcs!G$5:G$988)</f>
        <v>6310.5269016351886</v>
      </c>
      <c r="I122" s="59">
        <f t="shared" si="78"/>
        <v>1.0423852243297629</v>
      </c>
      <c r="J122" s="51">
        <f>SUMIF(Calcs!$AQ$5:$AQ$988,Cells!$A122,Calcs!I$5:I$988)</f>
        <v>338990231</v>
      </c>
      <c r="K122" s="51">
        <f>SUMIF(Calcs!$AQ$5:$AQ$988,Cells!$A122,Calcs!J$5:J$988)</f>
        <v>354712489.9448086</v>
      </c>
      <c r="L122" s="59">
        <f t="shared" si="79"/>
        <v>0.68298655104500872</v>
      </c>
      <c r="M122" s="58">
        <f t="shared" si="80"/>
        <v>0.95599999999999996</v>
      </c>
      <c r="N122" s="59" t="str">
        <f t="shared" si="81"/>
        <v>Not Cred.</v>
      </c>
      <c r="O122" s="51">
        <f t="shared" si="82"/>
        <v>4</v>
      </c>
      <c r="P122" s="52">
        <f t="shared" si="83"/>
        <v>-1.2</v>
      </c>
      <c r="Q122" s="59">
        <f t="shared" si="84"/>
        <v>3.5708174932117052E-2</v>
      </c>
      <c r="R122" s="51">
        <f t="shared" si="85"/>
        <v>160430992090296.16</v>
      </c>
      <c r="S122" s="69">
        <f t="shared" si="86"/>
        <v>2.3726710873024866E+20</v>
      </c>
      <c r="T122" s="117">
        <f t="shared" si="87"/>
        <v>122035564.49931303</v>
      </c>
      <c r="U122">
        <f t="shared" si="88"/>
        <v>293.39298288408048</v>
      </c>
      <c r="V122">
        <f t="shared" si="89"/>
        <v>1.3523239099498763E-6</v>
      </c>
      <c r="W122" s="117">
        <f t="shared" si="56"/>
        <v>314872697.31123215</v>
      </c>
      <c r="X122" s="117">
        <f t="shared" si="57"/>
        <v>364508199.2139712</v>
      </c>
      <c r="Y122" s="120">
        <f t="shared" si="90"/>
        <v>0.88568931240096305</v>
      </c>
      <c r="Z122" s="120">
        <f t="shared" si="91"/>
        <v>1.0256627860421739</v>
      </c>
      <c r="AA122" s="58">
        <f t="shared" si="92"/>
        <v>0.88768426891374674</v>
      </c>
      <c r="AB122" s="58">
        <f t="shared" si="93"/>
        <v>1.0276159130192646</v>
      </c>
      <c r="AC122" s="118" t="str">
        <f t="shared" si="94"/>
        <v>Not Cred.</v>
      </c>
      <c r="AD122" s="59" t="b">
        <f t="shared" si="95"/>
        <v>0</v>
      </c>
      <c r="AE122" s="59">
        <f t="shared" si="96"/>
        <v>1.2750737569826728E-3</v>
      </c>
      <c r="AF122" s="140">
        <f t="shared" si="97"/>
        <v>5.3162830478039751E-6</v>
      </c>
      <c r="AG122" s="139">
        <f t="shared" si="98"/>
        <v>0.34436473862410644</v>
      </c>
      <c r="AH122" s="139">
        <f t="shared" si="99"/>
        <v>293.39298288408054</v>
      </c>
      <c r="AI122" s="139">
        <f t="shared" si="100"/>
        <v>479.68618131021981</v>
      </c>
      <c r="AJ122" s="58">
        <f t="shared" si="63"/>
        <v>0.88800821969217814</v>
      </c>
      <c r="AK122" s="58">
        <f t="shared" si="64"/>
        <v>1.027939863797696</v>
      </c>
      <c r="AM122" s="51">
        <f>SUMIF(Calcs!$AQ$5:$AQ$988,Cells!$A122,Calcs!K$5:K$988)</f>
        <v>208313928773474.88</v>
      </c>
      <c r="AN122" s="51">
        <f>SUMIF(Calcs!$AQ$5:$AQ$988,Cells!$A122,Calcs!L$5:L$988)</f>
        <v>42363058044705.328</v>
      </c>
      <c r="AO122" s="51">
        <f>SUMIF(Calcs!$AQ$5:$AQ$988,Cells!$A122,Calcs!M$5:M$988)</f>
        <v>5.1587654888125216E+20</v>
      </c>
      <c r="AP122" s="51">
        <f>SUMIF(Calcs!$AQ$5:$AQ$988,Cells!$A122,Calcs!N$5:N$988)</f>
        <v>1.0814044648874115E+20</v>
      </c>
      <c r="AQ122" s="51">
        <f>SUMIF(Calcs!$AQ$5:$AQ$988,Cells!$A122,Calcs!O$5:O$988)</f>
        <v>2.3227886786794156E+19</v>
      </c>
      <c r="AR122" s="58"/>
      <c r="AS122" s="58"/>
      <c r="AT122" s="58"/>
      <c r="AU122" s="58"/>
      <c r="AV122" s="58"/>
      <c r="AW122" s="58"/>
    </row>
    <row r="123" spans="1:49" x14ac:dyDescent="0.25">
      <c r="O123" s="51"/>
      <c r="T123" s="117"/>
      <c r="W123" s="117"/>
      <c r="X123" s="117"/>
    </row>
    <row r="124" spans="1:49" x14ac:dyDescent="0.25">
      <c r="O124" s="51"/>
      <c r="T124" s="117"/>
      <c r="W124" s="117"/>
      <c r="X124" s="117"/>
    </row>
    <row r="125" spans="1:49" x14ac:dyDescent="0.25">
      <c r="O125" s="51"/>
      <c r="T125" s="117"/>
      <c r="W125" s="117"/>
      <c r="X125" s="117"/>
    </row>
    <row r="126" spans="1:49" x14ac:dyDescent="0.25">
      <c r="O126" s="51"/>
      <c r="T126" s="117"/>
      <c r="W126" s="117"/>
      <c r="X126" s="117"/>
    </row>
    <row r="127" spans="1:49" x14ac:dyDescent="0.25">
      <c r="O127" s="51"/>
      <c r="T127" s="117"/>
      <c r="W127" s="117"/>
      <c r="X127" s="117"/>
    </row>
    <row r="128" spans="1:49" x14ac:dyDescent="0.25">
      <c r="O128" s="51"/>
      <c r="T128" s="117"/>
      <c r="W128" s="117"/>
      <c r="X128" s="117"/>
    </row>
    <row r="129" spans="15:24" x14ac:dyDescent="0.25">
      <c r="O129" s="51"/>
      <c r="T129" s="117"/>
      <c r="W129" s="117"/>
      <c r="X129" s="117"/>
    </row>
    <row r="130" spans="15:24" x14ac:dyDescent="0.25">
      <c r="O130" s="51"/>
      <c r="T130" s="117"/>
      <c r="W130" s="117"/>
      <c r="X130" s="117"/>
    </row>
    <row r="131" spans="15:24" x14ac:dyDescent="0.25">
      <c r="O131" s="51"/>
      <c r="T131" s="117"/>
      <c r="W131" s="117"/>
      <c r="X131" s="117"/>
    </row>
    <row r="132" spans="15:24" x14ac:dyDescent="0.25">
      <c r="O132" s="51"/>
      <c r="T132" s="117"/>
      <c r="W132" s="117"/>
      <c r="X132" s="117"/>
    </row>
    <row r="133" spans="15:24" x14ac:dyDescent="0.25">
      <c r="O133" s="51"/>
      <c r="T133" s="117"/>
      <c r="W133" s="117"/>
      <c r="X133" s="117"/>
    </row>
    <row r="134" spans="15:24" x14ac:dyDescent="0.25">
      <c r="O134" s="51"/>
      <c r="T134" s="117"/>
      <c r="W134" s="117"/>
      <c r="X134" s="117"/>
    </row>
    <row r="135" spans="15:24" x14ac:dyDescent="0.25">
      <c r="O135" s="51"/>
      <c r="T135" s="117"/>
      <c r="W135" s="117"/>
      <c r="X135" s="117"/>
    </row>
    <row r="136" spans="15:24" x14ac:dyDescent="0.25">
      <c r="O136" s="51"/>
      <c r="T136" s="117"/>
      <c r="W136" s="117"/>
      <c r="X136" s="117"/>
    </row>
    <row r="137" spans="15:24" x14ac:dyDescent="0.25">
      <c r="O137" s="51"/>
      <c r="T137" s="117"/>
      <c r="W137" s="117"/>
      <c r="X137" s="117"/>
    </row>
    <row r="138" spans="15:24" x14ac:dyDescent="0.25">
      <c r="O138" s="51"/>
      <c r="T138" s="117"/>
      <c r="W138" s="117"/>
      <c r="X138" s="117"/>
    </row>
    <row r="139" spans="15:24" x14ac:dyDescent="0.25">
      <c r="O139" s="51"/>
      <c r="T139" s="117"/>
      <c r="W139" s="117"/>
      <c r="X139" s="117"/>
    </row>
    <row r="140" spans="15:24" x14ac:dyDescent="0.25">
      <c r="O140" s="51"/>
      <c r="T140" s="117"/>
      <c r="W140" s="117"/>
      <c r="X140" s="117"/>
    </row>
    <row r="141" spans="15:24" x14ac:dyDescent="0.25">
      <c r="O141" s="51"/>
      <c r="T141" s="117"/>
      <c r="W141" s="117"/>
      <c r="X141" s="117"/>
    </row>
    <row r="142" spans="15:24" x14ac:dyDescent="0.25">
      <c r="O142" s="51"/>
      <c r="T142" s="117"/>
      <c r="W142" s="117"/>
      <c r="X142" s="117"/>
    </row>
    <row r="143" spans="15:24" x14ac:dyDescent="0.25">
      <c r="O143" s="51"/>
      <c r="T143" s="117"/>
      <c r="W143" s="117"/>
      <c r="X143" s="117"/>
    </row>
    <row r="144" spans="15:24" x14ac:dyDescent="0.25">
      <c r="O144" s="51"/>
      <c r="T144" s="117"/>
      <c r="W144" s="117"/>
      <c r="X144" s="117"/>
    </row>
    <row r="145" spans="15:24" x14ac:dyDescent="0.25">
      <c r="O145" s="51"/>
      <c r="T145" s="117"/>
      <c r="W145" s="117"/>
      <c r="X145" s="117"/>
    </row>
    <row r="146" spans="15:24" x14ac:dyDescent="0.25">
      <c r="O146" s="51"/>
      <c r="T146" s="117"/>
      <c r="W146" s="117"/>
      <c r="X146" s="117"/>
    </row>
    <row r="147" spans="15:24" x14ac:dyDescent="0.25">
      <c r="O147" s="51"/>
      <c r="T147" s="117"/>
      <c r="W147" s="117"/>
      <c r="X147" s="117"/>
    </row>
    <row r="148" spans="15:24" x14ac:dyDescent="0.25">
      <c r="O148" s="51"/>
      <c r="T148" s="117"/>
      <c r="W148" s="117"/>
      <c r="X148" s="117"/>
    </row>
    <row r="149" spans="15:24" x14ac:dyDescent="0.25">
      <c r="O149" s="51"/>
      <c r="T149" s="117"/>
      <c r="W149" s="117"/>
      <c r="X149" s="117"/>
    </row>
    <row r="150" spans="15:24" x14ac:dyDescent="0.25">
      <c r="O150" s="51"/>
      <c r="T150" s="117"/>
      <c r="W150" s="117"/>
      <c r="X150" s="117"/>
    </row>
    <row r="151" spans="15:24" x14ac:dyDescent="0.25">
      <c r="O151" s="51"/>
      <c r="T151" s="117"/>
      <c r="W151" s="117"/>
      <c r="X151" s="117"/>
    </row>
    <row r="152" spans="15:24" x14ac:dyDescent="0.25">
      <c r="O152" s="51"/>
      <c r="T152" s="117"/>
      <c r="W152" s="117"/>
      <c r="X152" s="117"/>
    </row>
    <row r="153" spans="15:24" x14ac:dyDescent="0.25">
      <c r="O153" s="51"/>
      <c r="T153" s="117"/>
      <c r="W153" s="117"/>
      <c r="X153" s="117"/>
    </row>
    <row r="154" spans="15:24" x14ac:dyDescent="0.25">
      <c r="O154" s="51"/>
      <c r="T154" s="117"/>
      <c r="W154" s="117"/>
      <c r="X154" s="117"/>
    </row>
    <row r="155" spans="15:24" x14ac:dyDescent="0.25">
      <c r="O155" s="51"/>
      <c r="T155" s="117"/>
      <c r="W155" s="117"/>
      <c r="X155" s="117"/>
    </row>
    <row r="156" spans="15:24" x14ac:dyDescent="0.25">
      <c r="O156" s="51"/>
      <c r="T156" s="117"/>
      <c r="W156" s="117"/>
      <c r="X156" s="117"/>
    </row>
    <row r="157" spans="15:24" x14ac:dyDescent="0.25">
      <c r="O157" s="51"/>
      <c r="T157" s="117"/>
      <c r="W157" s="117"/>
      <c r="X157" s="117"/>
    </row>
    <row r="158" spans="15:24" x14ac:dyDescent="0.25">
      <c r="O158" s="51"/>
      <c r="T158" s="117"/>
      <c r="W158" s="117"/>
      <c r="X158" s="117"/>
    </row>
    <row r="159" spans="15:24" x14ac:dyDescent="0.25">
      <c r="O159" s="51"/>
      <c r="T159" s="117"/>
      <c r="W159" s="117"/>
      <c r="X159" s="117"/>
    </row>
    <row r="160" spans="15:24" x14ac:dyDescent="0.25">
      <c r="O160" s="51"/>
      <c r="T160" s="117"/>
      <c r="W160" s="117"/>
      <c r="X160" s="117"/>
    </row>
    <row r="161" spans="15:24" x14ac:dyDescent="0.25">
      <c r="O161" s="51"/>
      <c r="T161" s="117"/>
      <c r="W161" s="117"/>
      <c r="X161" s="117"/>
    </row>
    <row r="162" spans="15:24" x14ac:dyDescent="0.25">
      <c r="O162" s="51"/>
      <c r="T162" s="117"/>
      <c r="W162" s="117"/>
      <c r="X162" s="117"/>
    </row>
    <row r="163" spans="15:24" x14ac:dyDescent="0.25">
      <c r="O163" s="51"/>
      <c r="T163" s="117"/>
      <c r="W163" s="117"/>
      <c r="X163" s="117"/>
    </row>
    <row r="164" spans="15:24" x14ac:dyDescent="0.25">
      <c r="O164" s="51"/>
      <c r="T164" s="117"/>
      <c r="W164" s="117"/>
      <c r="X164" s="117"/>
    </row>
    <row r="165" spans="15:24" x14ac:dyDescent="0.25">
      <c r="O165" s="51"/>
      <c r="T165" s="117"/>
      <c r="W165" s="117"/>
      <c r="X165" s="117"/>
    </row>
    <row r="166" spans="15:24" x14ac:dyDescent="0.25">
      <c r="O166" s="51"/>
      <c r="T166" s="117"/>
      <c r="W166" s="117"/>
      <c r="X166" s="117"/>
    </row>
    <row r="167" spans="15:24" x14ac:dyDescent="0.25">
      <c r="O167" s="51"/>
      <c r="T167" s="117"/>
      <c r="W167" s="117"/>
      <c r="X167" s="117"/>
    </row>
    <row r="168" spans="15:24" x14ac:dyDescent="0.25">
      <c r="O168" s="51"/>
      <c r="T168" s="117"/>
      <c r="W168" s="117"/>
      <c r="X168" s="117"/>
    </row>
    <row r="169" spans="15:24" x14ac:dyDescent="0.25">
      <c r="O169" s="51"/>
      <c r="T169" s="117"/>
      <c r="W169" s="117"/>
      <c r="X169" s="117"/>
    </row>
    <row r="170" spans="15:24" x14ac:dyDescent="0.25">
      <c r="O170" s="51"/>
      <c r="T170" s="117"/>
      <c r="W170" s="117"/>
      <c r="X170" s="117"/>
    </row>
    <row r="171" spans="15:24" x14ac:dyDescent="0.25">
      <c r="O171" s="51"/>
      <c r="T171" s="117"/>
      <c r="W171" s="117"/>
      <c r="X171" s="117"/>
    </row>
    <row r="172" spans="15:24" x14ac:dyDescent="0.25">
      <c r="O172" s="51"/>
      <c r="T172" s="117"/>
      <c r="W172" s="117"/>
      <c r="X172" s="117"/>
    </row>
    <row r="173" spans="15:24" x14ac:dyDescent="0.25">
      <c r="O173" s="51"/>
      <c r="T173" s="117"/>
      <c r="W173" s="117"/>
      <c r="X173" s="117"/>
    </row>
    <row r="174" spans="15:24" x14ac:dyDescent="0.25">
      <c r="O174" s="51"/>
      <c r="T174" s="117"/>
      <c r="W174" s="117"/>
      <c r="X174" s="117"/>
    </row>
    <row r="175" spans="15:24" x14ac:dyDescent="0.25">
      <c r="O175" s="51"/>
      <c r="T175" s="117"/>
      <c r="W175" s="117"/>
      <c r="X175" s="117"/>
    </row>
    <row r="176" spans="15:24" x14ac:dyDescent="0.25">
      <c r="O176" s="51"/>
      <c r="T176" s="117"/>
      <c r="W176" s="117"/>
      <c r="X176" s="117"/>
    </row>
    <row r="177" spans="15:24" x14ac:dyDescent="0.25">
      <c r="O177" s="51"/>
      <c r="T177" s="117"/>
      <c r="W177" s="117"/>
      <c r="X177" s="117"/>
    </row>
    <row r="178" spans="15:24" x14ac:dyDescent="0.25">
      <c r="O178" s="51"/>
      <c r="T178" s="117"/>
      <c r="W178" s="117"/>
      <c r="X178" s="117"/>
    </row>
    <row r="179" spans="15:24" x14ac:dyDescent="0.25">
      <c r="O179" s="51"/>
      <c r="T179" s="117"/>
      <c r="W179" s="117"/>
      <c r="X179" s="117"/>
    </row>
    <row r="180" spans="15:24" x14ac:dyDescent="0.25">
      <c r="O180" s="51"/>
      <c r="T180" s="117"/>
      <c r="W180" s="117"/>
      <c r="X180" s="117"/>
    </row>
    <row r="181" spans="15:24" x14ac:dyDescent="0.25">
      <c r="O181" s="51"/>
      <c r="T181" s="117"/>
      <c r="W181" s="117"/>
      <c r="X181" s="117"/>
    </row>
    <row r="182" spans="15:24" x14ac:dyDescent="0.25">
      <c r="O182" s="51"/>
      <c r="T182" s="117"/>
      <c r="W182" s="117"/>
      <c r="X182" s="117"/>
    </row>
    <row r="183" spans="15:24" x14ac:dyDescent="0.25">
      <c r="O183" s="51"/>
      <c r="T183" s="117"/>
      <c r="W183" s="117"/>
      <c r="X183" s="117"/>
    </row>
    <row r="184" spans="15:24" x14ac:dyDescent="0.25">
      <c r="O184" s="51"/>
      <c r="T184" s="117"/>
      <c r="W184" s="117"/>
      <c r="X184" s="117"/>
    </row>
    <row r="185" spans="15:24" x14ac:dyDescent="0.25">
      <c r="O185" s="51"/>
      <c r="T185" s="117"/>
      <c r="W185" s="117"/>
      <c r="X185" s="117"/>
    </row>
    <row r="186" spans="15:24" x14ac:dyDescent="0.25">
      <c r="O186" s="51"/>
      <c r="T186" s="117"/>
      <c r="W186" s="117"/>
      <c r="X186" s="117"/>
    </row>
    <row r="187" spans="15:24" x14ac:dyDescent="0.25">
      <c r="O187" s="51"/>
      <c r="T187" s="117"/>
      <c r="W187" s="117"/>
      <c r="X187" s="117"/>
    </row>
    <row r="188" spans="15:24" x14ac:dyDescent="0.25">
      <c r="O188" s="51"/>
      <c r="T188" s="117"/>
      <c r="W188" s="117"/>
      <c r="X188" s="117"/>
    </row>
    <row r="189" spans="15:24" x14ac:dyDescent="0.25">
      <c r="O189" s="51"/>
      <c r="T189" s="117"/>
      <c r="W189" s="117"/>
      <c r="X189" s="117"/>
    </row>
    <row r="190" spans="15:24" x14ac:dyDescent="0.25">
      <c r="O190" s="51"/>
      <c r="T190" s="117"/>
      <c r="W190" s="117"/>
      <c r="X190" s="117"/>
    </row>
    <row r="191" spans="15:24" x14ac:dyDescent="0.25">
      <c r="O191" s="51"/>
      <c r="T191" s="117"/>
      <c r="W191" s="117"/>
      <c r="X191" s="117"/>
    </row>
    <row r="192" spans="15:24" x14ac:dyDescent="0.25">
      <c r="O192" s="51"/>
      <c r="T192" s="117"/>
      <c r="W192" s="117"/>
      <c r="X192" s="117"/>
    </row>
    <row r="193" spans="15:24" x14ac:dyDescent="0.25">
      <c r="O193" s="51"/>
      <c r="T193" s="117"/>
      <c r="W193" s="117"/>
      <c r="X193" s="117"/>
    </row>
    <row r="194" spans="15:24" x14ac:dyDescent="0.25">
      <c r="O194" s="51"/>
      <c r="T194" s="117"/>
      <c r="W194" s="117"/>
      <c r="X194" s="117"/>
    </row>
    <row r="195" spans="15:24" x14ac:dyDescent="0.25">
      <c r="O195" s="51"/>
      <c r="T195" s="117"/>
      <c r="W195" s="117"/>
      <c r="X195" s="117"/>
    </row>
    <row r="196" spans="15:24" x14ac:dyDescent="0.25">
      <c r="O196" s="51"/>
      <c r="T196" s="117"/>
      <c r="W196" s="117"/>
      <c r="X196" s="117"/>
    </row>
    <row r="197" spans="15:24" x14ac:dyDescent="0.25">
      <c r="O197" s="51"/>
      <c r="T197" s="117"/>
      <c r="W197" s="117"/>
      <c r="X197" s="117"/>
    </row>
    <row r="198" spans="15:24" x14ac:dyDescent="0.25">
      <c r="O198" s="51"/>
      <c r="T198" s="117"/>
      <c r="W198" s="117"/>
      <c r="X198" s="117"/>
    </row>
    <row r="199" spans="15:24" x14ac:dyDescent="0.25">
      <c r="O199" s="51"/>
      <c r="T199" s="117"/>
      <c r="W199" s="117"/>
      <c r="X199" s="117"/>
    </row>
    <row r="200" spans="15:24" x14ac:dyDescent="0.25">
      <c r="O200" s="51"/>
      <c r="T200" s="117"/>
      <c r="W200" s="117"/>
      <c r="X200" s="117"/>
    </row>
    <row r="201" spans="15:24" x14ac:dyDescent="0.25">
      <c r="O201" s="51"/>
      <c r="T201" s="117"/>
      <c r="W201" s="117"/>
      <c r="X201" s="117"/>
    </row>
    <row r="202" spans="15:24" x14ac:dyDescent="0.25">
      <c r="O202" s="51"/>
      <c r="T202" s="117"/>
      <c r="W202" s="117"/>
      <c r="X202" s="117"/>
    </row>
    <row r="203" spans="15:24" x14ac:dyDescent="0.25">
      <c r="O203" s="51"/>
      <c r="T203" s="117"/>
      <c r="W203" s="117"/>
      <c r="X203" s="117"/>
    </row>
    <row r="204" spans="15:24" x14ac:dyDescent="0.25">
      <c r="O204" s="51"/>
      <c r="T204" s="117"/>
      <c r="W204" s="117"/>
      <c r="X204" s="117"/>
    </row>
    <row r="205" spans="15:24" x14ac:dyDescent="0.25">
      <c r="O205" s="51"/>
      <c r="T205" s="117"/>
      <c r="W205" s="117"/>
      <c r="X205" s="117"/>
    </row>
    <row r="206" spans="15:24" x14ac:dyDescent="0.25">
      <c r="O206" s="51"/>
      <c r="T206" s="117"/>
      <c r="W206" s="117"/>
      <c r="X206" s="117"/>
    </row>
    <row r="207" spans="15:24" x14ac:dyDescent="0.25">
      <c r="O207" s="51"/>
      <c r="T207" s="117"/>
      <c r="W207" s="117"/>
      <c r="X207" s="117"/>
    </row>
    <row r="208" spans="15:24" x14ac:dyDescent="0.25">
      <c r="O208" s="51"/>
      <c r="T208" s="117"/>
      <c r="W208" s="117"/>
      <c r="X208" s="117"/>
    </row>
    <row r="209" spans="15:24" x14ac:dyDescent="0.25">
      <c r="O209" s="51"/>
      <c r="T209" s="117"/>
      <c r="W209" s="117"/>
      <c r="X209" s="117"/>
    </row>
    <row r="210" spans="15:24" x14ac:dyDescent="0.25">
      <c r="O210" s="51"/>
      <c r="T210" s="117"/>
      <c r="W210" s="117"/>
      <c r="X210" s="117"/>
    </row>
    <row r="211" spans="15:24" x14ac:dyDescent="0.25">
      <c r="O211" s="51"/>
      <c r="T211" s="117"/>
      <c r="W211" s="117"/>
      <c r="X211" s="117"/>
    </row>
    <row r="212" spans="15:24" x14ac:dyDescent="0.25">
      <c r="O212" s="51"/>
      <c r="T212" s="117"/>
      <c r="W212" s="117"/>
      <c r="X212" s="117"/>
    </row>
    <row r="213" spans="15:24" x14ac:dyDescent="0.25">
      <c r="O213" s="51"/>
      <c r="T213" s="117"/>
      <c r="W213" s="117"/>
      <c r="X213" s="117"/>
    </row>
    <row r="214" spans="15:24" x14ac:dyDescent="0.25">
      <c r="O214" s="51"/>
      <c r="T214" s="117"/>
      <c r="W214" s="117"/>
      <c r="X214" s="117"/>
    </row>
    <row r="215" spans="15:24" x14ac:dyDescent="0.25">
      <c r="O215" s="51"/>
      <c r="T215" s="117"/>
      <c r="W215" s="117"/>
      <c r="X215" s="117"/>
    </row>
    <row r="216" spans="15:24" x14ac:dyDescent="0.25">
      <c r="O216" s="51"/>
      <c r="T216" s="117"/>
      <c r="W216" s="117"/>
      <c r="X216" s="117"/>
    </row>
    <row r="217" spans="15:24" x14ac:dyDescent="0.25">
      <c r="O217" s="51"/>
      <c r="T217" s="117"/>
      <c r="W217" s="117"/>
      <c r="X217" s="117"/>
    </row>
    <row r="218" spans="15:24" x14ac:dyDescent="0.25">
      <c r="O218" s="51"/>
      <c r="T218" s="117"/>
      <c r="W218" s="117"/>
      <c r="X218" s="117"/>
    </row>
    <row r="219" spans="15:24" x14ac:dyDescent="0.25">
      <c r="O219" s="51"/>
      <c r="T219" s="117"/>
      <c r="W219" s="117"/>
      <c r="X219" s="117"/>
    </row>
    <row r="220" spans="15:24" x14ac:dyDescent="0.25">
      <c r="O220" s="51"/>
      <c r="T220" s="117"/>
      <c r="W220" s="117"/>
      <c r="X220" s="117"/>
    </row>
    <row r="221" spans="15:24" x14ac:dyDescent="0.25">
      <c r="O221" s="51"/>
      <c r="T221" s="117"/>
      <c r="W221" s="117"/>
      <c r="X221" s="117"/>
    </row>
    <row r="222" spans="15:24" x14ac:dyDescent="0.25">
      <c r="O222" s="51"/>
      <c r="T222" s="117"/>
      <c r="W222" s="117"/>
      <c r="X222" s="117"/>
    </row>
    <row r="223" spans="15:24" x14ac:dyDescent="0.25">
      <c r="O223" s="51"/>
      <c r="T223" s="117"/>
      <c r="W223" s="117"/>
      <c r="X223" s="117"/>
    </row>
    <row r="224" spans="15:24" x14ac:dyDescent="0.25">
      <c r="O224" s="51"/>
      <c r="T224" s="117"/>
      <c r="W224" s="117"/>
      <c r="X224" s="117"/>
    </row>
    <row r="225" spans="15:24" x14ac:dyDescent="0.25">
      <c r="O225" s="51"/>
      <c r="T225" s="117"/>
      <c r="W225" s="117"/>
      <c r="X225" s="117"/>
    </row>
    <row r="226" spans="15:24" x14ac:dyDescent="0.25">
      <c r="O226" s="51"/>
    </row>
    <row r="227" spans="15:24" x14ac:dyDescent="0.25">
      <c r="O227" s="51"/>
    </row>
    <row r="228" spans="15:24" x14ac:dyDescent="0.25">
      <c r="O228" s="51"/>
    </row>
    <row r="229" spans="15:24" x14ac:dyDescent="0.25">
      <c r="O229" s="51"/>
    </row>
    <row r="230" spans="15:24" x14ac:dyDescent="0.25">
      <c r="O230" s="51"/>
    </row>
    <row r="231" spans="15:24" x14ac:dyDescent="0.25">
      <c r="O231" s="51"/>
    </row>
    <row r="232" spans="15:24" x14ac:dyDescent="0.25">
      <c r="O232" s="51"/>
    </row>
    <row r="233" spans="15:24" x14ac:dyDescent="0.25">
      <c r="O233" s="51"/>
    </row>
    <row r="234" spans="15:24" x14ac:dyDescent="0.25">
      <c r="O234" s="51"/>
    </row>
    <row r="235" spans="15:24" x14ac:dyDescent="0.25">
      <c r="O235" s="51"/>
    </row>
    <row r="236" spans="15:24" x14ac:dyDescent="0.25">
      <c r="O236" s="51"/>
    </row>
    <row r="237" spans="15:24" x14ac:dyDescent="0.25">
      <c r="O237" s="51"/>
    </row>
    <row r="238" spans="15:24" x14ac:dyDescent="0.25">
      <c r="O238" s="51"/>
    </row>
    <row r="239" spans="15:24" x14ac:dyDescent="0.25">
      <c r="O239" s="51"/>
    </row>
    <row r="240" spans="15:24" x14ac:dyDescent="0.25">
      <c r="O240" s="51"/>
    </row>
    <row r="241" spans="15:15" x14ac:dyDescent="0.25">
      <c r="O241" s="51"/>
    </row>
    <row r="242" spans="15:15" x14ac:dyDescent="0.25">
      <c r="O242" s="51"/>
    </row>
    <row r="243" spans="15:15" x14ac:dyDescent="0.25">
      <c r="O243" s="51"/>
    </row>
    <row r="244" spans="15:15" x14ac:dyDescent="0.25">
      <c r="O244" s="51"/>
    </row>
    <row r="245" spans="15:15" x14ac:dyDescent="0.25">
      <c r="O245" s="51"/>
    </row>
    <row r="246" spans="15:15" x14ac:dyDescent="0.25">
      <c r="O246" s="51"/>
    </row>
    <row r="247" spans="15:15" x14ac:dyDescent="0.25">
      <c r="O247" s="51"/>
    </row>
    <row r="248" spans="15:15" x14ac:dyDescent="0.25">
      <c r="O248" s="51"/>
    </row>
    <row r="249" spans="15:15" x14ac:dyDescent="0.25">
      <c r="O249" s="51"/>
    </row>
    <row r="250" spans="15:15" x14ac:dyDescent="0.25">
      <c r="O250" s="51"/>
    </row>
    <row r="251" spans="15:15" x14ac:dyDescent="0.25">
      <c r="O251" s="51"/>
    </row>
    <row r="252" spans="15:15" x14ac:dyDescent="0.25">
      <c r="O252" s="51"/>
    </row>
    <row r="253" spans="15:15" x14ac:dyDescent="0.25">
      <c r="O253" s="51"/>
    </row>
    <row r="254" spans="15:15" x14ac:dyDescent="0.25">
      <c r="O254" s="51"/>
    </row>
    <row r="255" spans="15:15" x14ac:dyDescent="0.25">
      <c r="O255" s="51"/>
    </row>
    <row r="256" spans="15:15" x14ac:dyDescent="0.25">
      <c r="O256" s="51"/>
    </row>
    <row r="257" spans="15:15" x14ac:dyDescent="0.25">
      <c r="O257" s="51"/>
    </row>
    <row r="258" spans="15:15" x14ac:dyDescent="0.25">
      <c r="O258" s="51"/>
    </row>
    <row r="259" spans="15:15" x14ac:dyDescent="0.25">
      <c r="O259" s="51"/>
    </row>
    <row r="260" spans="15:15" x14ac:dyDescent="0.25">
      <c r="O260" s="51"/>
    </row>
    <row r="261" spans="15:15" x14ac:dyDescent="0.25">
      <c r="O261" s="51"/>
    </row>
    <row r="262" spans="15:15" x14ac:dyDescent="0.25">
      <c r="O262" s="51"/>
    </row>
    <row r="263" spans="15:15" x14ac:dyDescent="0.25">
      <c r="O263" s="51"/>
    </row>
    <row r="264" spans="15:15" x14ac:dyDescent="0.25">
      <c r="O264" s="51"/>
    </row>
    <row r="265" spans="15:15" x14ac:dyDescent="0.25">
      <c r="O265" s="51"/>
    </row>
    <row r="266" spans="15:15" x14ac:dyDescent="0.25">
      <c r="O266" s="51"/>
    </row>
    <row r="267" spans="15:15" x14ac:dyDescent="0.25">
      <c r="O267" s="51"/>
    </row>
    <row r="268" spans="15:15" x14ac:dyDescent="0.25">
      <c r="O268" s="51"/>
    </row>
    <row r="269" spans="15:15" x14ac:dyDescent="0.25">
      <c r="O269" s="51"/>
    </row>
    <row r="270" spans="15:15" x14ac:dyDescent="0.25">
      <c r="O270" s="51"/>
    </row>
    <row r="271" spans="15:15" x14ac:dyDescent="0.25">
      <c r="O271" s="51"/>
    </row>
    <row r="272" spans="15:15" x14ac:dyDescent="0.25">
      <c r="O272" s="51"/>
    </row>
    <row r="273" spans="15:15" x14ac:dyDescent="0.25">
      <c r="O273" s="51"/>
    </row>
    <row r="274" spans="15:15" x14ac:dyDescent="0.25">
      <c r="O274" s="51"/>
    </row>
    <row r="275" spans="15:15" x14ac:dyDescent="0.25">
      <c r="O275" s="51"/>
    </row>
    <row r="276" spans="15:15" x14ac:dyDescent="0.25">
      <c r="O276" s="51"/>
    </row>
    <row r="277" spans="15:15" x14ac:dyDescent="0.25">
      <c r="O277" s="51"/>
    </row>
    <row r="278" spans="15:15" x14ac:dyDescent="0.25">
      <c r="O278" s="51"/>
    </row>
    <row r="279" spans="15:15" x14ac:dyDescent="0.25">
      <c r="O279" s="51"/>
    </row>
    <row r="280" spans="15:15" x14ac:dyDescent="0.25">
      <c r="O280" s="51"/>
    </row>
    <row r="281" spans="15:15" x14ac:dyDescent="0.25">
      <c r="O281" s="51"/>
    </row>
    <row r="282" spans="15:15" x14ac:dyDescent="0.25">
      <c r="O282" s="51"/>
    </row>
    <row r="283" spans="15:15" x14ac:dyDescent="0.25">
      <c r="O283" s="51"/>
    </row>
    <row r="284" spans="15:15" x14ac:dyDescent="0.25">
      <c r="O284" s="51"/>
    </row>
    <row r="285" spans="15:15" x14ac:dyDescent="0.25">
      <c r="O285" s="51"/>
    </row>
    <row r="286" spans="15:15" x14ac:dyDescent="0.25">
      <c r="O286" s="51"/>
    </row>
    <row r="287" spans="15:15" x14ac:dyDescent="0.25">
      <c r="O287" s="51"/>
    </row>
    <row r="288" spans="15:15" x14ac:dyDescent="0.25">
      <c r="O288" s="51"/>
    </row>
    <row r="289" spans="15:15" x14ac:dyDescent="0.25">
      <c r="O289" s="51"/>
    </row>
    <row r="290" spans="15:15" x14ac:dyDescent="0.25">
      <c r="O290" s="51"/>
    </row>
    <row r="291" spans="15:15" x14ac:dyDescent="0.25">
      <c r="O291" s="51"/>
    </row>
    <row r="292" spans="15:15" x14ac:dyDescent="0.25">
      <c r="O292" s="51"/>
    </row>
    <row r="293" spans="15:15" x14ac:dyDescent="0.25">
      <c r="O293" s="51"/>
    </row>
    <row r="294" spans="15:15" x14ac:dyDescent="0.25">
      <c r="O294" s="51"/>
    </row>
    <row r="295" spans="15:15" x14ac:dyDescent="0.25">
      <c r="O295" s="51"/>
    </row>
    <row r="296" spans="15:15" x14ac:dyDescent="0.25">
      <c r="O296" s="51"/>
    </row>
    <row r="297" spans="15:15" x14ac:dyDescent="0.25">
      <c r="O297" s="51"/>
    </row>
    <row r="298" spans="15:15" x14ac:dyDescent="0.25">
      <c r="O298" s="51"/>
    </row>
    <row r="299" spans="15:15" x14ac:dyDescent="0.25">
      <c r="O299" s="51"/>
    </row>
    <row r="300" spans="15:15" x14ac:dyDescent="0.25">
      <c r="O300" s="51"/>
    </row>
    <row r="301" spans="15:15" x14ac:dyDescent="0.25">
      <c r="O301" s="51"/>
    </row>
    <row r="302" spans="15:15" x14ac:dyDescent="0.25">
      <c r="O302" s="51"/>
    </row>
    <row r="303" spans="15:15" x14ac:dyDescent="0.25">
      <c r="O303" s="51"/>
    </row>
    <row r="304" spans="15:15" x14ac:dyDescent="0.25">
      <c r="O304" s="51"/>
    </row>
    <row r="305" spans="15:15" x14ac:dyDescent="0.25">
      <c r="O305" s="51"/>
    </row>
    <row r="306" spans="15:15" x14ac:dyDescent="0.25">
      <c r="O306" s="51"/>
    </row>
    <row r="307" spans="15:15" x14ac:dyDescent="0.25">
      <c r="O307" s="51"/>
    </row>
    <row r="308" spans="15:15" x14ac:dyDescent="0.25">
      <c r="O308" s="51"/>
    </row>
    <row r="309" spans="15:15" x14ac:dyDescent="0.25">
      <c r="O309" s="51"/>
    </row>
    <row r="310" spans="15:15" x14ac:dyDescent="0.25">
      <c r="O310" s="51"/>
    </row>
    <row r="311" spans="15:15" x14ac:dyDescent="0.25">
      <c r="O311" s="51"/>
    </row>
    <row r="312" spans="15:15" x14ac:dyDescent="0.25">
      <c r="O312" s="51"/>
    </row>
    <row r="313" spans="15:15" x14ac:dyDescent="0.25">
      <c r="O313" s="51"/>
    </row>
    <row r="314" spans="15:15" x14ac:dyDescent="0.25">
      <c r="O314" s="51"/>
    </row>
    <row r="315" spans="15:15" x14ac:dyDescent="0.25">
      <c r="O315" s="51"/>
    </row>
    <row r="316" spans="15:15" x14ac:dyDescent="0.25">
      <c r="O316" s="51"/>
    </row>
    <row r="317" spans="15:15" x14ac:dyDescent="0.25">
      <c r="O317" s="51"/>
    </row>
    <row r="318" spans="15:15" x14ac:dyDescent="0.25">
      <c r="O318" s="51"/>
    </row>
    <row r="319" spans="15:15" x14ac:dyDescent="0.25">
      <c r="O319" s="51"/>
    </row>
    <row r="320" spans="15:15" x14ac:dyDescent="0.25">
      <c r="O320" s="51"/>
    </row>
    <row r="321" spans="15:15" x14ac:dyDescent="0.25">
      <c r="O321" s="51"/>
    </row>
    <row r="322" spans="15:15" x14ac:dyDescent="0.25">
      <c r="O322" s="51"/>
    </row>
    <row r="323" spans="15:15" x14ac:dyDescent="0.25">
      <c r="O323" s="51"/>
    </row>
    <row r="324" spans="15:15" x14ac:dyDescent="0.25">
      <c r="O324" s="51"/>
    </row>
    <row r="325" spans="15:15" x14ac:dyDescent="0.25">
      <c r="O325" s="51"/>
    </row>
    <row r="326" spans="15:15" x14ac:dyDescent="0.25">
      <c r="O326" s="51"/>
    </row>
    <row r="327" spans="15:15" x14ac:dyDescent="0.25">
      <c r="O327" s="51"/>
    </row>
    <row r="328" spans="15:15" x14ac:dyDescent="0.25">
      <c r="O328" s="51"/>
    </row>
  </sheetData>
  <autoFilter ref="A6:P328" xr:uid="{00000000-0009-0000-0000-000005000000}"/>
  <mergeCells count="4">
    <mergeCell ref="Y5:Z5"/>
    <mergeCell ref="AA5:AB5"/>
    <mergeCell ref="AC5:AD5"/>
    <mergeCell ref="AM5:AO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BT1006"/>
  <sheetViews>
    <sheetView zoomScaleNormal="100" workbookViewId="0">
      <pane ySplit="3" topLeftCell="A4" activePane="bottomLeft" state="frozen"/>
      <selection activeCell="A2" sqref="A2"/>
      <selection pane="bottomLeft"/>
    </sheetView>
  </sheetViews>
  <sheetFormatPr defaultColWidth="8.7109375" defaultRowHeight="15" x14ac:dyDescent="0.25"/>
  <cols>
    <col min="4" max="4" width="8.7109375" bestFit="1" customWidth="1"/>
    <col min="5" max="5" width="11.140625" style="9" bestFit="1" customWidth="1"/>
    <col min="6" max="6" width="11.7109375" style="9" bestFit="1" customWidth="1"/>
    <col min="7" max="7" width="12.42578125" style="54" customWidth="1"/>
    <col min="8" max="8" width="19.85546875" style="9" bestFit="1" customWidth="1"/>
    <col min="9" max="10" width="17.28515625" style="9" customWidth="1"/>
    <col min="11" max="11" width="24.28515625" style="9" bestFit="1" customWidth="1"/>
    <col min="12" max="12" width="21.7109375" style="9" bestFit="1" customWidth="1"/>
    <col min="13" max="15" width="30.7109375" style="72" customWidth="1"/>
    <col min="16" max="18" width="9.7109375" bestFit="1" customWidth="1"/>
    <col min="19" max="21" width="11.7109375" bestFit="1" customWidth="1"/>
    <col min="22" max="24" width="11.7109375" style="1" customWidth="1"/>
    <col min="25" max="25" width="9" bestFit="1" customWidth="1"/>
    <col min="26" max="26" width="24.140625" customWidth="1"/>
    <col min="27" max="29" width="9" customWidth="1"/>
    <col min="30" max="35" width="12.140625" customWidth="1"/>
    <col min="36" max="36" width="9" bestFit="1" customWidth="1"/>
    <col min="37" max="37" width="11.7109375" customWidth="1"/>
    <col min="38" max="40" width="9" customWidth="1"/>
    <col min="41" max="41" width="9" style="2" customWidth="1"/>
    <col min="42" max="42" width="12.42578125" style="7" customWidth="1"/>
    <col min="43" max="44" width="12.42578125" customWidth="1"/>
    <col min="50" max="50" width="13.140625" style="103" customWidth="1"/>
    <col min="51" max="54" width="13.140625" customWidth="1"/>
    <col min="55" max="55" width="24.42578125" style="9" customWidth="1"/>
    <col min="56" max="56" width="17.7109375" customWidth="1"/>
    <col min="58" max="58" width="13.140625" customWidth="1"/>
    <col min="59" max="60" width="27.7109375" style="72" customWidth="1"/>
    <col min="61" max="61" width="33.140625" style="72" customWidth="1"/>
    <col min="62" max="62" width="33.140625" style="11" customWidth="1"/>
    <col min="63" max="63" width="29.42578125" style="11" customWidth="1"/>
    <col min="64" max="68" width="11.140625" style="11" customWidth="1"/>
    <col min="69" max="69" width="17" style="11" customWidth="1"/>
    <col min="70" max="71" width="11.140625" style="137" customWidth="1"/>
  </cols>
  <sheetData>
    <row r="1" spans="1:72" x14ac:dyDescent="0.25">
      <c r="A1" s="197" t="s">
        <v>404</v>
      </c>
      <c r="H1" s="13"/>
      <c r="BT1" s="119"/>
    </row>
    <row r="2" spans="1:72" x14ac:dyDescent="0.25">
      <c r="H2" s="13"/>
      <c r="BN2" s="135"/>
      <c r="BT2" s="119"/>
    </row>
    <row r="3" spans="1:72" s="15" customFormat="1" ht="60" x14ac:dyDescent="0.25">
      <c r="A3" s="15" t="s">
        <v>165</v>
      </c>
      <c r="B3" s="15" t="s">
        <v>80</v>
      </c>
      <c r="C3" s="15" t="s">
        <v>197</v>
      </c>
      <c r="D3" s="15" t="s">
        <v>81</v>
      </c>
      <c r="E3" s="16" t="s">
        <v>91</v>
      </c>
      <c r="F3" s="211" t="s">
        <v>68</v>
      </c>
      <c r="G3" s="212" t="s">
        <v>166</v>
      </c>
      <c r="H3" s="211" t="s">
        <v>71</v>
      </c>
      <c r="I3" s="16" t="s">
        <v>72</v>
      </c>
      <c r="J3" s="16" t="s">
        <v>167</v>
      </c>
      <c r="K3" s="16" t="s">
        <v>168</v>
      </c>
      <c r="L3" s="16" t="s">
        <v>169</v>
      </c>
      <c r="M3" s="100" t="s">
        <v>203</v>
      </c>
      <c r="N3" s="100" t="s">
        <v>204</v>
      </c>
      <c r="O3" s="100" t="s">
        <v>205</v>
      </c>
      <c r="P3" s="102" t="s">
        <v>209</v>
      </c>
      <c r="Q3" s="102" t="s">
        <v>210</v>
      </c>
      <c r="R3" s="15" t="s">
        <v>268</v>
      </c>
      <c r="S3" s="15" t="s">
        <v>250</v>
      </c>
      <c r="T3" s="15" t="s">
        <v>291</v>
      </c>
      <c r="U3" s="15" t="s">
        <v>292</v>
      </c>
      <c r="V3" s="98" t="s">
        <v>293</v>
      </c>
      <c r="W3" s="98" t="s">
        <v>294</v>
      </c>
      <c r="X3" s="98" t="s">
        <v>295</v>
      </c>
      <c r="Y3" s="15" t="s">
        <v>170</v>
      </c>
      <c r="Z3" s="15" t="s">
        <v>175</v>
      </c>
      <c r="AA3" s="15" t="s">
        <v>176</v>
      </c>
      <c r="AB3" s="15" t="s">
        <v>172</v>
      </c>
      <c r="AC3" s="15" t="s">
        <v>177</v>
      </c>
      <c r="AD3" s="15" t="s">
        <v>296</v>
      </c>
      <c r="AE3" s="15" t="s">
        <v>297</v>
      </c>
      <c r="AF3" s="15" t="s">
        <v>298</v>
      </c>
      <c r="AG3" s="15" t="s">
        <v>299</v>
      </c>
      <c r="AH3" s="15" t="s">
        <v>300</v>
      </c>
      <c r="AI3" s="15" t="s">
        <v>301</v>
      </c>
      <c r="AJ3" s="15" t="s">
        <v>171</v>
      </c>
      <c r="AK3" s="15" t="s">
        <v>178</v>
      </c>
      <c r="AL3" s="15" t="s">
        <v>179</v>
      </c>
      <c r="AM3" s="15" t="s">
        <v>180</v>
      </c>
      <c r="AN3" s="15" t="s">
        <v>181</v>
      </c>
      <c r="AP3" s="99" t="s">
        <v>290</v>
      </c>
      <c r="AQ3" s="15" t="s">
        <v>185</v>
      </c>
      <c r="AR3" s="15" t="s">
        <v>185</v>
      </c>
      <c r="AS3" s="15" t="s">
        <v>80</v>
      </c>
      <c r="AT3" s="15" t="s">
        <v>65</v>
      </c>
      <c r="AU3" s="15" t="s">
        <v>196</v>
      </c>
      <c r="AV3" s="15" t="s">
        <v>92</v>
      </c>
      <c r="AW3" s="15" t="s">
        <v>93</v>
      </c>
      <c r="AX3" s="102"/>
      <c r="BC3" s="16"/>
      <c r="BG3" s="100"/>
      <c r="BH3" s="100"/>
      <c r="BI3" s="100"/>
      <c r="BJ3" s="101"/>
      <c r="BK3" s="101"/>
      <c r="BL3" s="101"/>
      <c r="BM3" s="101"/>
      <c r="BN3" s="101"/>
      <c r="BO3" s="101"/>
      <c r="BP3" s="101"/>
      <c r="BQ3" s="101"/>
      <c r="BR3" s="138"/>
      <c r="BS3" s="138"/>
      <c r="BT3" s="119"/>
    </row>
    <row r="4" spans="1:72" x14ac:dyDescent="0.25">
      <c r="AC4">
        <v>0</v>
      </c>
      <c r="AP4" s="7">
        <v>1</v>
      </c>
      <c r="AQ4">
        <v>0</v>
      </c>
    </row>
    <row r="5" spans="1:72" x14ac:dyDescent="0.25">
      <c r="A5" t="s">
        <v>77</v>
      </c>
      <c r="B5" t="s">
        <v>82</v>
      </c>
      <c r="C5" t="s">
        <v>347</v>
      </c>
      <c r="D5">
        <v>1</v>
      </c>
      <c r="E5" s="9">
        <v>134075</v>
      </c>
      <c r="F5" s="9">
        <v>292</v>
      </c>
      <c r="G5" s="54">
        <v>214.15348419776399</v>
      </c>
      <c r="H5" s="9">
        <v>454972571827.15601</v>
      </c>
      <c r="I5" s="9">
        <v>41320074</v>
      </c>
      <c r="J5" s="9">
        <v>46836058.951292001</v>
      </c>
      <c r="K5" s="9">
        <v>35856440967297.398</v>
      </c>
      <c r="L5" s="9">
        <v>4377230081.9916697</v>
      </c>
      <c r="M5" s="9">
        <v>4.5213991042767199E+20</v>
      </c>
      <c r="N5" s="9">
        <v>5.9904745254027104E+16</v>
      </c>
      <c r="O5" s="9">
        <v>9368469866461.5703</v>
      </c>
      <c r="P5">
        <f t="shared" ref="P5:P68" si="0">IF($AQ5&lt;&gt;$AQ4,G5,P4+G5)</f>
        <v>214.15348419776399</v>
      </c>
      <c r="Q5">
        <f t="shared" ref="Q5:Q68" si="1">IF($AQ5&lt;&gt;$AQ4,H5,Q4+H5)</f>
        <v>454972571827.15601</v>
      </c>
      <c r="R5">
        <f t="shared" ref="R5:R68" si="2">IF($AQ5&lt;&gt;$AQ4,I5,R4+I5)</f>
        <v>41320074</v>
      </c>
      <c r="S5">
        <f t="shared" ref="S5:S68" si="3">IF($AQ5&lt;&gt;$AQ4,J5,S4+J5)</f>
        <v>46836058.951292001</v>
      </c>
      <c r="T5">
        <f t="shared" ref="T5:T68" si="4">IF($AQ5&lt;&gt;$AQ4,K5,T4+K5)</f>
        <v>35856440967297.398</v>
      </c>
      <c r="U5">
        <f t="shared" ref="U5:U68" si="5">IF($AQ5&lt;&gt;$AQ4,L5,U4+L5)</f>
        <v>4377230081.9916697</v>
      </c>
      <c r="V5" s="1">
        <f t="shared" ref="V5:V68" si="6">IF($AQ5&lt;&gt;$AQ4,M5,V4+M5)</f>
        <v>4.5213991042767199E+20</v>
      </c>
      <c r="W5" s="1">
        <f t="shared" ref="W5:W68" si="7">IF($AQ5&lt;&gt;$AQ4,N5,W4+N5)</f>
        <v>5.9904745254027104E+16</v>
      </c>
      <c r="X5" s="1">
        <f t="shared" ref="X5:X68" si="8">IF($AQ5&lt;&gt;$AQ4,O5,X4+O5)</f>
        <v>9368469866461.5703</v>
      </c>
      <c r="Y5">
        <f t="shared" ref="Y5:Y68" si="9">R5/S5</f>
        <v>0.88222781602891809</v>
      </c>
      <c r="Z5">
        <f>Y5*T5-(Y5^2)*U5</f>
        <v>31630142693520.727</v>
      </c>
      <c r="AA5">
        <f>Z5/(S5^2)</f>
        <v>1.4419176676785279E-2</v>
      </c>
      <c r="AB5">
        <f>AA5^0.5</f>
        <v>0.1200798762357177</v>
      </c>
      <c r="AC5">
        <f>Cells!$B$3*Y5/(Cells!$D$4*AB5)</f>
        <v>0.18742711848220275</v>
      </c>
      <c r="AD5">
        <f t="shared" ref="AD5:AI5" si="10">SUMIFS(G$5:G$1998,$B$5:$B$1998,$B5,$A$5:$A$1998,$A5,$C$5:$C$1998,$C5,$D$5:$D$1998,"&gt;"&amp;$D5)</f>
        <v>866.92416721292761</v>
      </c>
      <c r="AE5">
        <f t="shared" si="10"/>
        <v>957177893720.13989</v>
      </c>
      <c r="AF5">
        <f t="shared" si="10"/>
        <v>142955389</v>
      </c>
      <c r="AG5">
        <f t="shared" si="10"/>
        <v>165391085.54972127</v>
      </c>
      <c r="AH5">
        <f t="shared" si="10"/>
        <v>108007056625914.39</v>
      </c>
      <c r="AI5">
        <f t="shared" si="10"/>
        <v>19642930886.01096</v>
      </c>
      <c r="AJ5">
        <f t="shared" ref="AJ5" si="11">AF5/AG5</f>
        <v>0.86434760691514745</v>
      </c>
      <c r="AK5">
        <f>AJ5*AH5-(AJ5^2)*AI5</f>
        <v>93340965754033.609</v>
      </c>
      <c r="AL5">
        <f>AK5/(AG5^2)</f>
        <v>3.4123069805287029E-3</v>
      </c>
      <c r="AM5">
        <f>IF(AG5=0,0,AL5^0.5)</f>
        <v>5.8414955110217305E-2</v>
      </c>
      <c r="AN5">
        <f>IF(AM5=0,0,(Cells!$B$3*AJ5/(Cells!$D$4*AM5)))</f>
        <v>0.37747335393534714</v>
      </c>
      <c r="AP5" s="7">
        <f t="shared" ref="AP5:AP68" si="12">IF(C5&lt;&gt;C6,1, IF(AN5&lt;1,0, (IF(AC5&gt;1,1,0)))  )</f>
        <v>0</v>
      </c>
      <c r="AQ5">
        <f>AQ4+(AP4=1)</f>
        <v>1</v>
      </c>
      <c r="AR5" t="str">
        <f>IF(AP5=0,"",MAX(AR$4:AR4)+1)</f>
        <v/>
      </c>
      <c r="AS5" t="str">
        <f t="shared" ref="AS5:AS68" si="13">B5</f>
        <v>Female</v>
      </c>
      <c r="AT5" t="str">
        <f t="shared" ref="AT5:AT68" si="14">A5</f>
        <v>NonSmoker</v>
      </c>
      <c r="AU5" t="str">
        <f t="shared" ref="AU5:AU68" si="15">C5</f>
        <v>18 - 29</v>
      </c>
      <c r="AV5">
        <f>IF(AP4=1,AW5,AV4)</f>
        <v>1</v>
      </c>
      <c r="AW5" s="8">
        <f t="shared" ref="AW5:AW68" si="16">D5</f>
        <v>1</v>
      </c>
      <c r="BJ5" s="76"/>
      <c r="BK5" s="76"/>
      <c r="BL5" s="77"/>
      <c r="BM5" s="77"/>
      <c r="BN5" s="77"/>
      <c r="BO5" s="77"/>
      <c r="BP5" s="77"/>
      <c r="BQ5" s="136"/>
    </row>
    <row r="6" spans="1:72" x14ac:dyDescent="0.25">
      <c r="A6" t="s">
        <v>77</v>
      </c>
      <c r="B6" t="s">
        <v>82</v>
      </c>
      <c r="C6" t="s">
        <v>347</v>
      </c>
      <c r="D6">
        <v>2</v>
      </c>
      <c r="E6" s="9">
        <v>118575</v>
      </c>
      <c r="F6" s="9">
        <v>237</v>
      </c>
      <c r="G6" s="54">
        <v>210.87265139990299</v>
      </c>
      <c r="H6" s="9">
        <v>320340230639.13501</v>
      </c>
      <c r="I6" s="9">
        <v>35148829</v>
      </c>
      <c r="J6" s="9">
        <v>46946861.284590997</v>
      </c>
      <c r="K6" s="9">
        <v>33192955055615.102</v>
      </c>
      <c r="L6" s="9">
        <v>5167086087.2649899</v>
      </c>
      <c r="M6" s="9">
        <v>3.2379151233254903E+20</v>
      </c>
      <c r="N6" s="9">
        <v>5.2176100176180704E+16</v>
      </c>
      <c r="O6" s="9">
        <v>9178408115234.3809</v>
      </c>
      <c r="P6">
        <f t="shared" si="0"/>
        <v>425.02613559766701</v>
      </c>
      <c r="Q6">
        <f t="shared" si="1"/>
        <v>775312802466.29102</v>
      </c>
      <c r="R6">
        <f t="shared" si="2"/>
        <v>76468903</v>
      </c>
      <c r="S6">
        <f t="shared" si="3"/>
        <v>93782920.235882998</v>
      </c>
      <c r="T6">
        <f t="shared" si="4"/>
        <v>69049396022912.5</v>
      </c>
      <c r="U6">
        <f t="shared" si="5"/>
        <v>9544316169.2566605</v>
      </c>
      <c r="V6" s="1">
        <f t="shared" si="6"/>
        <v>7.7593142276022102E+20</v>
      </c>
      <c r="W6" s="1">
        <f t="shared" si="7"/>
        <v>1.1208084543020781E+17</v>
      </c>
      <c r="X6" s="1">
        <f t="shared" si="8"/>
        <v>18546877981695.953</v>
      </c>
      <c r="Y6">
        <f t="shared" si="9"/>
        <v>0.81538197795147827</v>
      </c>
      <c r="Z6">
        <f t="shared" ref="Z6:Z69" si="17">Y6*T6-(Y6^2)*U6</f>
        <v>56295287588196.328</v>
      </c>
      <c r="AA6">
        <f t="shared" ref="AA6:AA69" si="18">Z6/(S6^2)</f>
        <v>6.400656761126629E-3</v>
      </c>
      <c r="AB6">
        <f t="shared" ref="AB6:AB69" si="19">AA6^0.5</f>
        <v>8.000410465174039E-2</v>
      </c>
      <c r="AC6">
        <f>Cells!$B$3*Y6/(Cells!$D$4*AB6)</f>
        <v>0.2599984460145045</v>
      </c>
      <c r="AD6">
        <f t="shared" ref="AD6:AD69" si="20">SUMIFS(G$5:G$1998,$B$5:$B$1998,$B6,$A$5:$A$1998,$A6,$C$5:$C$1998,$C6,$D$5:$D$1998,"&gt;"&amp;$D6)</f>
        <v>656.05151581302471</v>
      </c>
      <c r="AE6">
        <f t="shared" ref="AE6:AE69" si="21">SUMIFS(H$5:H$1998,$B$5:$B$1998,$B6,$A$5:$A$1998,$A6,$C$5:$C$1998,$C6,$D$5:$D$1998,"&gt;"&amp;$D6)</f>
        <v>636837663081.00488</v>
      </c>
      <c r="AF6">
        <f t="shared" ref="AF6:AF69" si="22">SUMIFS(I$5:I$1998,$B$5:$B$1998,$B6,$A$5:$A$1998,$A6,$C$5:$C$1998,$C6,$D$5:$D$1998,"&gt;"&amp;$D6)</f>
        <v>107806560</v>
      </c>
      <c r="AG6">
        <f t="shared" ref="AG6:AG69" si="23">SUMIFS(J$5:J$1998,$B$5:$B$1998,$B6,$A$5:$A$1998,$A6,$C$5:$C$1998,$C6,$D$5:$D$1998,"&gt;"&amp;$D6)</f>
        <v>118444224.2651303</v>
      </c>
      <c r="AH6">
        <f t="shared" ref="AH6:AH69" si="24">SUMIFS(K$5:K$1998,$B$5:$B$1998,$B6,$A$5:$A$1998,$A6,$C$5:$C$1998,$C6,$D$5:$D$1998,"&gt;"&amp;$D6)</f>
        <v>74814101570299.297</v>
      </c>
      <c r="AI6">
        <f t="shared" ref="AI6:AI69" si="25">SUMIFS(L$5:L$1998,$B$5:$B$1998,$B6,$A$5:$A$1998,$A6,$C$5:$C$1998,$C6,$D$5:$D$1998,"&gt;"&amp;$D6)</f>
        <v>14475844798.745972</v>
      </c>
      <c r="AJ6">
        <f t="shared" ref="AJ6:AJ69" si="26">AF6/AG6</f>
        <v>0.91018840866973372</v>
      </c>
      <c r="AK6">
        <f t="shared" ref="AK6:AK69" si="27">AJ6*AH6-(AJ6^2)*AI6</f>
        <v>68082935642912.961</v>
      </c>
      <c r="AL6">
        <f t="shared" ref="AL6:AL69" si="28">AK6/(AG6^2)</f>
        <v>4.853002307396926E-3</v>
      </c>
      <c r="AM6">
        <f t="shared" ref="AM6:AM69" si="29">IF(AG6=0,0,AL6^0.5)</f>
        <v>6.9663493361996467E-2</v>
      </c>
      <c r="AN6">
        <f>IF(AM6=0,0,(Cells!$B$3*AJ6/(Cells!$D$4*AM6)))</f>
        <v>0.33330970931000825</v>
      </c>
      <c r="AP6" s="7">
        <f t="shared" si="12"/>
        <v>0</v>
      </c>
      <c r="AQ6">
        <f t="shared" ref="AQ6:AQ69" si="30">AQ5+(AP5=1)</f>
        <v>1</v>
      </c>
      <c r="AR6" t="str">
        <f>IF(AP6=0,"",MAX(AR$4:AR5)+1)</f>
        <v/>
      </c>
      <c r="AS6" t="str">
        <f t="shared" si="13"/>
        <v>Female</v>
      </c>
      <c r="AT6" t="str">
        <f t="shared" si="14"/>
        <v>NonSmoker</v>
      </c>
      <c r="AU6" t="str">
        <f t="shared" si="15"/>
        <v>18 - 29</v>
      </c>
      <c r="AV6">
        <f t="shared" ref="AV6:AV16" si="31">IF(AP5=1,AW6,AV5)</f>
        <v>1</v>
      </c>
      <c r="AW6" s="8">
        <f t="shared" si="16"/>
        <v>2</v>
      </c>
      <c r="BJ6" s="76"/>
      <c r="BK6" s="76"/>
      <c r="BL6" s="77"/>
      <c r="BM6" s="77"/>
      <c r="BN6" s="77"/>
      <c r="BO6" s="77"/>
      <c r="BP6" s="77"/>
      <c r="BQ6" s="136"/>
    </row>
    <row r="7" spans="1:72" x14ac:dyDescent="0.25">
      <c r="A7" t="s">
        <v>77</v>
      </c>
      <c r="B7" t="s">
        <v>82</v>
      </c>
      <c r="C7" t="s">
        <v>347</v>
      </c>
      <c r="D7">
        <v>3</v>
      </c>
      <c r="E7" s="9">
        <v>103049</v>
      </c>
      <c r="F7" s="9">
        <v>193</v>
      </c>
      <c r="G7" s="54">
        <v>172.14532166284999</v>
      </c>
      <c r="H7" s="9">
        <v>223068527968.80399</v>
      </c>
      <c r="I7" s="9">
        <v>31955379</v>
      </c>
      <c r="J7" s="9">
        <v>36675716.920671098</v>
      </c>
      <c r="K7" s="9">
        <v>24916192032189.602</v>
      </c>
      <c r="L7" s="9">
        <v>4253614537.0486398</v>
      </c>
      <c r="M7" s="9">
        <v>2.41942520743074E+20</v>
      </c>
      <c r="N7" s="9">
        <v>4.2057870205418496E+16</v>
      </c>
      <c r="O7" s="9">
        <v>7742650015581.6699</v>
      </c>
      <c r="P7">
        <f t="shared" si="0"/>
        <v>597.17145726051695</v>
      </c>
      <c r="Q7">
        <f t="shared" si="1"/>
        <v>998381330435.09497</v>
      </c>
      <c r="R7">
        <f t="shared" si="2"/>
        <v>108424282</v>
      </c>
      <c r="S7">
        <f t="shared" si="3"/>
        <v>130458637.1565541</v>
      </c>
      <c r="T7">
        <f t="shared" si="4"/>
        <v>93965588055102.094</v>
      </c>
      <c r="U7">
        <f t="shared" si="5"/>
        <v>13797930706.3053</v>
      </c>
      <c r="V7" s="1">
        <f t="shared" si="6"/>
        <v>1.017873943503295E+21</v>
      </c>
      <c r="W7" s="1">
        <f t="shared" si="7"/>
        <v>1.541387156356263E+17</v>
      </c>
      <c r="X7" s="1">
        <f t="shared" si="8"/>
        <v>26289527997277.625</v>
      </c>
      <c r="Y7">
        <f t="shared" si="9"/>
        <v>0.83110083290144876</v>
      </c>
      <c r="Z7">
        <f t="shared" si="17"/>
        <v>78085347871386.703</v>
      </c>
      <c r="AA7">
        <f t="shared" si="18"/>
        <v>4.5880049180927161E-3</v>
      </c>
      <c r="AB7">
        <f t="shared" si="19"/>
        <v>6.773481319153922E-2</v>
      </c>
      <c r="AC7">
        <f>Cells!$B$3*Y7/(Cells!$D$4*AB7)</f>
        <v>0.3130139503068522</v>
      </c>
      <c r="AD7">
        <f t="shared" si="20"/>
        <v>483.90619415017471</v>
      </c>
      <c r="AE7">
        <f t="shared" si="21"/>
        <v>413769135112.20093</v>
      </c>
      <c r="AF7">
        <f t="shared" si="22"/>
        <v>75851181</v>
      </c>
      <c r="AG7">
        <f t="shared" si="23"/>
        <v>81768507.344459191</v>
      </c>
      <c r="AH7">
        <f t="shared" si="24"/>
        <v>49897909538109.688</v>
      </c>
      <c r="AI7">
        <f t="shared" si="25"/>
        <v>10222230261.697332</v>
      </c>
      <c r="AJ7">
        <f t="shared" si="26"/>
        <v>0.92763318621517965</v>
      </c>
      <c r="AK7">
        <f t="shared" si="27"/>
        <v>46278160547152.008</v>
      </c>
      <c r="AL7">
        <f t="shared" si="28"/>
        <v>6.9215593716379486E-3</v>
      </c>
      <c r="AM7">
        <f t="shared" si="29"/>
        <v>8.3195909584774352E-2</v>
      </c>
      <c r="AN7">
        <f>IF(AM7=0,0,(Cells!$B$3*AJ7/(Cells!$D$4*AM7)))</f>
        <v>0.2844436325409771</v>
      </c>
      <c r="AP7" s="7">
        <f t="shared" si="12"/>
        <v>0</v>
      </c>
      <c r="AQ7">
        <f t="shared" si="30"/>
        <v>1</v>
      </c>
      <c r="AR7" t="str">
        <f>IF(AP7=0,"",MAX(AR$4:AR6)+1)</f>
        <v/>
      </c>
      <c r="AS7" t="str">
        <f t="shared" si="13"/>
        <v>Female</v>
      </c>
      <c r="AT7" t="str">
        <f t="shared" si="14"/>
        <v>NonSmoker</v>
      </c>
      <c r="AU7" t="str">
        <f t="shared" si="15"/>
        <v>18 - 29</v>
      </c>
      <c r="AV7">
        <f t="shared" si="31"/>
        <v>1</v>
      </c>
      <c r="AW7" s="8">
        <f t="shared" si="16"/>
        <v>3</v>
      </c>
      <c r="BJ7" s="76"/>
      <c r="BK7" s="76"/>
      <c r="BL7" s="77"/>
      <c r="BM7" s="77"/>
      <c r="BN7" s="77"/>
      <c r="BO7" s="77"/>
      <c r="BP7" s="77"/>
      <c r="BQ7" s="136"/>
    </row>
    <row r="8" spans="1:72" x14ac:dyDescent="0.25">
      <c r="A8" t="s">
        <v>77</v>
      </c>
      <c r="B8" t="s">
        <v>82</v>
      </c>
      <c r="C8" t="s">
        <v>347</v>
      </c>
      <c r="D8">
        <v>4</v>
      </c>
      <c r="E8" s="9">
        <v>88467</v>
      </c>
      <c r="F8" s="9">
        <v>173</v>
      </c>
      <c r="G8" s="54">
        <v>134.007071252315</v>
      </c>
      <c r="H8" s="9">
        <v>153514679430.58899</v>
      </c>
      <c r="I8" s="9">
        <v>26428561</v>
      </c>
      <c r="J8" s="9">
        <v>26656357.3504337</v>
      </c>
      <c r="K8" s="9">
        <v>18499991594034.898</v>
      </c>
      <c r="L8" s="9">
        <v>3335671796.9863</v>
      </c>
      <c r="M8" s="9">
        <v>2.1403996221845799E+20</v>
      </c>
      <c r="N8" s="9">
        <v>3.8343576057849296E+16</v>
      </c>
      <c r="O8" s="9">
        <v>7243966543827.1104</v>
      </c>
      <c r="P8">
        <f t="shared" si="0"/>
        <v>731.17852851283192</v>
      </c>
      <c r="Q8">
        <f t="shared" si="1"/>
        <v>1151896009865.6841</v>
      </c>
      <c r="R8">
        <f t="shared" si="2"/>
        <v>134852843</v>
      </c>
      <c r="S8">
        <f t="shared" si="3"/>
        <v>157114994.50698781</v>
      </c>
      <c r="T8">
        <f t="shared" si="4"/>
        <v>112465579649137</v>
      </c>
      <c r="U8">
        <f t="shared" si="5"/>
        <v>17133602503.291599</v>
      </c>
      <c r="V8" s="1">
        <f t="shared" si="6"/>
        <v>1.2319139057217529E+21</v>
      </c>
      <c r="W8" s="1">
        <f t="shared" si="7"/>
        <v>1.9248229169347558E+17</v>
      </c>
      <c r="X8" s="1">
        <f t="shared" si="8"/>
        <v>33533494541104.734</v>
      </c>
      <c r="Y8">
        <f t="shared" si="9"/>
        <v>0.8583066398159872</v>
      </c>
      <c r="Z8">
        <f t="shared" si="17"/>
        <v>96517331605046.234</v>
      </c>
      <c r="AA8">
        <f t="shared" si="18"/>
        <v>3.9099394997600765E-3</v>
      </c>
      <c r="AB8">
        <f t="shared" si="19"/>
        <v>6.2529509031816935E-2</v>
      </c>
      <c r="AC8">
        <f>Cells!$B$3*Y8/(Cells!$D$4*AB8)</f>
        <v>0.35017034723483259</v>
      </c>
      <c r="AD8">
        <f t="shared" si="20"/>
        <v>349.89912289785974</v>
      </c>
      <c r="AE8">
        <f t="shared" si="21"/>
        <v>260254455681.612</v>
      </c>
      <c r="AF8">
        <f t="shared" si="22"/>
        <v>49422620</v>
      </c>
      <c r="AG8">
        <f t="shared" si="23"/>
        <v>55112149.994025476</v>
      </c>
      <c r="AH8">
        <f t="shared" si="24"/>
        <v>31397917944074.781</v>
      </c>
      <c r="AI8">
        <f t="shared" si="25"/>
        <v>6886558464.7110329</v>
      </c>
      <c r="AJ8">
        <f t="shared" si="26"/>
        <v>0.89676450665339202</v>
      </c>
      <c r="AK8">
        <f t="shared" si="27"/>
        <v>28151000317159.492</v>
      </c>
      <c r="AL8">
        <f t="shared" si="28"/>
        <v>9.2682795437192007E-3</v>
      </c>
      <c r="AM8">
        <f t="shared" si="29"/>
        <v>9.6271904228176566E-2</v>
      </c>
      <c r="AN8">
        <f>IF(AM8=0,0,(Cells!$B$3*AJ8/(Cells!$D$4*AM8)))</f>
        <v>0.23762972315501749</v>
      </c>
      <c r="AP8" s="7">
        <f t="shared" si="12"/>
        <v>0</v>
      </c>
      <c r="AQ8">
        <f t="shared" si="30"/>
        <v>1</v>
      </c>
      <c r="AR8" t="str">
        <f>IF(AP8=0,"",MAX(AR$4:AR7)+1)</f>
        <v/>
      </c>
      <c r="AS8" t="str">
        <f t="shared" si="13"/>
        <v>Female</v>
      </c>
      <c r="AT8" t="str">
        <f t="shared" si="14"/>
        <v>NonSmoker</v>
      </c>
      <c r="AU8" t="str">
        <f t="shared" si="15"/>
        <v>18 - 29</v>
      </c>
      <c r="AV8">
        <f t="shared" si="31"/>
        <v>1</v>
      </c>
      <c r="AW8" s="8">
        <f t="shared" si="16"/>
        <v>4</v>
      </c>
      <c r="BJ8" s="76"/>
      <c r="BK8" s="76"/>
      <c r="BL8" s="77"/>
      <c r="BM8" s="77"/>
      <c r="BN8" s="77"/>
      <c r="BO8" s="77"/>
      <c r="BP8" s="77"/>
      <c r="BQ8" s="136"/>
    </row>
    <row r="9" spans="1:72" x14ac:dyDescent="0.25">
      <c r="A9" t="s">
        <v>77</v>
      </c>
      <c r="B9" t="s">
        <v>82</v>
      </c>
      <c r="C9" t="s">
        <v>347</v>
      </c>
      <c r="D9">
        <v>5</v>
      </c>
      <c r="E9" s="9">
        <v>75002</v>
      </c>
      <c r="F9" s="9">
        <v>126</v>
      </c>
      <c r="G9" s="54">
        <v>105.503698909156</v>
      </c>
      <c r="H9" s="9">
        <v>102982546674.431</v>
      </c>
      <c r="I9" s="9">
        <v>19728950</v>
      </c>
      <c r="J9" s="9">
        <v>19365557.834135398</v>
      </c>
      <c r="K9" s="9">
        <v>11982729118056.5</v>
      </c>
      <c r="L9" s="9">
        <v>2341157705.8552499</v>
      </c>
      <c r="M9" s="9">
        <v>1.1264980551865999E+20</v>
      </c>
      <c r="N9" s="9">
        <v>2.25731595627925E+16</v>
      </c>
      <c r="O9" s="9">
        <v>4692060985774.8096</v>
      </c>
      <c r="P9">
        <f t="shared" si="0"/>
        <v>836.68222742198793</v>
      </c>
      <c r="Q9">
        <f t="shared" si="1"/>
        <v>1254878556540.115</v>
      </c>
      <c r="R9">
        <f t="shared" si="2"/>
        <v>154581793</v>
      </c>
      <c r="S9">
        <f t="shared" si="3"/>
        <v>176480552.34112322</v>
      </c>
      <c r="T9">
        <f t="shared" si="4"/>
        <v>124448308767193.5</v>
      </c>
      <c r="U9">
        <f t="shared" si="5"/>
        <v>19474760209.146851</v>
      </c>
      <c r="V9" s="1">
        <f t="shared" si="6"/>
        <v>1.3445637112404129E+21</v>
      </c>
      <c r="W9" s="1">
        <f t="shared" si="7"/>
        <v>2.150554512562681E+17</v>
      </c>
      <c r="X9" s="1">
        <f t="shared" si="8"/>
        <v>38225555526879.547</v>
      </c>
      <c r="Y9">
        <f t="shared" si="9"/>
        <v>0.87591403669909973</v>
      </c>
      <c r="Z9">
        <f t="shared" si="17"/>
        <v>108991078961963.16</v>
      </c>
      <c r="AA9">
        <f t="shared" si="18"/>
        <v>3.4994294570758308E-3</v>
      </c>
      <c r="AB9">
        <f t="shared" si="19"/>
        <v>5.9155975666671502E-2</v>
      </c>
      <c r="AC9">
        <f>Cells!$B$3*Y9/(Cells!$D$4*AB9)</f>
        <v>0.37773286941564327</v>
      </c>
      <c r="AD9">
        <f t="shared" si="20"/>
        <v>244.39542398870378</v>
      </c>
      <c r="AE9">
        <f t="shared" si="21"/>
        <v>157271909007.18097</v>
      </c>
      <c r="AF9">
        <f t="shared" si="22"/>
        <v>29693670</v>
      </c>
      <c r="AG9">
        <f t="shared" si="23"/>
        <v>35746592.159890078</v>
      </c>
      <c r="AH9">
        <f t="shared" si="24"/>
        <v>19415188826018.285</v>
      </c>
      <c r="AI9">
        <f t="shared" si="25"/>
        <v>4545400758.8557825</v>
      </c>
      <c r="AJ9">
        <f t="shared" si="26"/>
        <v>0.8306713509132253</v>
      </c>
      <c r="AK9">
        <f t="shared" si="27"/>
        <v>16124504736124.664</v>
      </c>
      <c r="AL9">
        <f t="shared" si="28"/>
        <v>1.2618771998027382E-2</v>
      </c>
      <c r="AM9">
        <f t="shared" si="29"/>
        <v>0.11233330760743841</v>
      </c>
      <c r="AN9">
        <f>IF(AM9=0,0,(Cells!$B$3*AJ9/(Cells!$D$4*AM9)))</f>
        <v>0.18864382726038637</v>
      </c>
      <c r="AP9" s="7">
        <f t="shared" si="12"/>
        <v>0</v>
      </c>
      <c r="AQ9">
        <f t="shared" si="30"/>
        <v>1</v>
      </c>
      <c r="AR9" t="str">
        <f>IF(AP9=0,"",MAX(AR$4:AR8)+1)</f>
        <v/>
      </c>
      <c r="AS9" t="str">
        <f t="shared" si="13"/>
        <v>Female</v>
      </c>
      <c r="AT9" t="str">
        <f t="shared" si="14"/>
        <v>NonSmoker</v>
      </c>
      <c r="AU9" t="str">
        <f t="shared" si="15"/>
        <v>18 - 29</v>
      </c>
      <c r="AV9">
        <f t="shared" si="31"/>
        <v>1</v>
      </c>
      <c r="AW9" s="8">
        <f t="shared" si="16"/>
        <v>5</v>
      </c>
      <c r="BJ9" s="76"/>
      <c r="BK9" s="76"/>
      <c r="BL9" s="77"/>
      <c r="BM9" s="77"/>
      <c r="BN9" s="77"/>
      <c r="BO9" s="77"/>
      <c r="BP9" s="77"/>
      <c r="BQ9" s="136"/>
    </row>
    <row r="10" spans="1:72" x14ac:dyDescent="0.25">
      <c r="A10" t="s">
        <v>77</v>
      </c>
      <c r="B10" t="s">
        <v>82</v>
      </c>
      <c r="C10" t="s">
        <v>347</v>
      </c>
      <c r="D10">
        <v>6</v>
      </c>
      <c r="E10" s="9">
        <v>60495</v>
      </c>
      <c r="F10" s="9">
        <v>85</v>
      </c>
      <c r="G10" s="54">
        <v>74.9830545313052</v>
      </c>
      <c r="H10" s="9">
        <v>63893883252.9944</v>
      </c>
      <c r="I10" s="9">
        <v>13271742</v>
      </c>
      <c r="J10" s="9">
        <v>13008891.8627533</v>
      </c>
      <c r="K10" s="9">
        <v>7409310934578.8301</v>
      </c>
      <c r="L10" s="9">
        <v>1566010848.0502801</v>
      </c>
      <c r="M10" s="9">
        <v>5.7321828785756103E+19</v>
      </c>
      <c r="N10" s="9">
        <v>1.28527662649064E+16</v>
      </c>
      <c r="O10" s="9">
        <v>2953741776149.1201</v>
      </c>
      <c r="P10">
        <f t="shared" si="0"/>
        <v>911.66528195329317</v>
      </c>
      <c r="Q10">
        <f t="shared" si="1"/>
        <v>1318772439793.1094</v>
      </c>
      <c r="R10">
        <f t="shared" si="2"/>
        <v>167853535</v>
      </c>
      <c r="S10">
        <f t="shared" si="3"/>
        <v>189489444.20387653</v>
      </c>
      <c r="T10">
        <f t="shared" si="4"/>
        <v>131857619701772.33</v>
      </c>
      <c r="U10">
        <f t="shared" si="5"/>
        <v>21040771057.197132</v>
      </c>
      <c r="V10" s="1">
        <f t="shared" si="6"/>
        <v>1.4018855400261689E+21</v>
      </c>
      <c r="W10" s="1">
        <f t="shared" si="7"/>
        <v>2.279082175211745E+17</v>
      </c>
      <c r="X10" s="1">
        <f t="shared" si="8"/>
        <v>41179297303028.664</v>
      </c>
      <c r="Y10">
        <f t="shared" si="9"/>
        <v>0.88581997643838195</v>
      </c>
      <c r="Z10">
        <f t="shared" si="17"/>
        <v>116785603367689.19</v>
      </c>
      <c r="AA10">
        <f t="shared" si="18"/>
        <v>3.2525146766587904E-3</v>
      </c>
      <c r="AB10">
        <f t="shared" si="19"/>
        <v>5.7030822163622985E-2</v>
      </c>
      <c r="AC10">
        <f>Cells!$B$3*Y10/(Cells!$D$4*AB10)</f>
        <v>0.39623948528645153</v>
      </c>
      <c r="AD10">
        <f t="shared" si="20"/>
        <v>169.4123694573986</v>
      </c>
      <c r="AE10">
        <f t="shared" si="21"/>
        <v>93378025754.186554</v>
      </c>
      <c r="AF10">
        <f t="shared" si="22"/>
        <v>16421928</v>
      </c>
      <c r="AG10">
        <f t="shared" si="23"/>
        <v>22737700.297136784</v>
      </c>
      <c r="AH10">
        <f t="shared" si="24"/>
        <v>12005877891439.457</v>
      </c>
      <c r="AI10">
        <f t="shared" si="25"/>
        <v>2979389910.8055015</v>
      </c>
      <c r="AJ10">
        <f t="shared" si="26"/>
        <v>0.72223346184521175</v>
      </c>
      <c r="AK10">
        <f t="shared" si="27"/>
        <v>8669492639163.8926</v>
      </c>
      <c r="AL10">
        <f t="shared" si="28"/>
        <v>1.6768746778927698E-2</v>
      </c>
      <c r="AM10">
        <f t="shared" si="29"/>
        <v>0.12949419592756928</v>
      </c>
      <c r="AN10">
        <f>IF(AM10=0,0,(Cells!$B$3*AJ10/(Cells!$D$4*AM10)))</f>
        <v>0.14228175580966471</v>
      </c>
      <c r="AP10" s="7">
        <f t="shared" si="12"/>
        <v>0</v>
      </c>
      <c r="AQ10">
        <f t="shared" si="30"/>
        <v>1</v>
      </c>
      <c r="AR10" t="str">
        <f>IF(AP10=0,"",MAX(AR$4:AR9)+1)</f>
        <v/>
      </c>
      <c r="AS10" t="str">
        <f t="shared" si="13"/>
        <v>Female</v>
      </c>
      <c r="AT10" t="str">
        <f t="shared" si="14"/>
        <v>NonSmoker</v>
      </c>
      <c r="AU10" t="str">
        <f t="shared" si="15"/>
        <v>18 - 29</v>
      </c>
      <c r="AV10">
        <f t="shared" si="31"/>
        <v>1</v>
      </c>
      <c r="AW10" s="8">
        <f t="shared" si="16"/>
        <v>6</v>
      </c>
      <c r="BJ10" s="76"/>
      <c r="BK10" s="76"/>
      <c r="BL10" s="77"/>
      <c r="BM10" s="77"/>
      <c r="BN10" s="77"/>
      <c r="BO10" s="77"/>
      <c r="BP10" s="77"/>
      <c r="BQ10" s="136"/>
    </row>
    <row r="11" spans="1:72" x14ac:dyDescent="0.25">
      <c r="A11" t="s">
        <v>77</v>
      </c>
      <c r="B11" t="s">
        <v>82</v>
      </c>
      <c r="C11" t="s">
        <v>347</v>
      </c>
      <c r="D11">
        <v>7</v>
      </c>
      <c r="E11" s="9">
        <v>48775</v>
      </c>
      <c r="F11" s="9">
        <v>57</v>
      </c>
      <c r="G11" s="54">
        <v>57.314125206983299</v>
      </c>
      <c r="H11" s="9">
        <v>40105720028.478401</v>
      </c>
      <c r="I11" s="9">
        <v>6424125</v>
      </c>
      <c r="J11" s="9">
        <v>8888475.8943332899</v>
      </c>
      <c r="K11" s="9">
        <v>5129462011819.7598</v>
      </c>
      <c r="L11" s="9">
        <v>1170308832.70752</v>
      </c>
      <c r="M11" s="9">
        <v>4.3324603169376002E+19</v>
      </c>
      <c r="N11" s="9">
        <v>1.02918765362396E+16</v>
      </c>
      <c r="O11" s="9">
        <v>2470539684422.0801</v>
      </c>
      <c r="P11">
        <f t="shared" si="0"/>
        <v>968.97940716027642</v>
      </c>
      <c r="Q11">
        <f t="shared" si="1"/>
        <v>1358878159821.5879</v>
      </c>
      <c r="R11">
        <f t="shared" si="2"/>
        <v>174277660</v>
      </c>
      <c r="S11">
        <f t="shared" si="3"/>
        <v>198377920.09820983</v>
      </c>
      <c r="T11">
        <f t="shared" si="4"/>
        <v>136987081713592.09</v>
      </c>
      <c r="U11">
        <f t="shared" si="5"/>
        <v>22211079889.904652</v>
      </c>
      <c r="V11" s="1">
        <f t="shared" si="6"/>
        <v>1.4452101431955449E+21</v>
      </c>
      <c r="W11" s="1">
        <f t="shared" si="7"/>
        <v>2.3820009405741408E+17</v>
      </c>
      <c r="X11" s="1">
        <f t="shared" si="8"/>
        <v>43649836987450.742</v>
      </c>
      <c r="Y11">
        <f t="shared" si="9"/>
        <v>0.87851339460420474</v>
      </c>
      <c r="Z11">
        <f t="shared" si="17"/>
        <v>120327843977413.97</v>
      </c>
      <c r="AA11">
        <f t="shared" si="18"/>
        <v>3.057591553471847E-3</v>
      </c>
      <c r="AB11">
        <f t="shared" si="19"/>
        <v>5.529549306654067E-2</v>
      </c>
      <c r="AC11">
        <f>Cells!$B$3*Y11/(Cells!$D$4*AB11)</f>
        <v>0.40530369760537305</v>
      </c>
      <c r="AD11">
        <f t="shared" si="20"/>
        <v>112.09824425041528</v>
      </c>
      <c r="AE11">
        <f t="shared" si="21"/>
        <v>53272305725.708153</v>
      </c>
      <c r="AF11">
        <f t="shared" si="22"/>
        <v>9997803</v>
      </c>
      <c r="AG11">
        <f t="shared" si="23"/>
        <v>13849224.402803492</v>
      </c>
      <c r="AH11">
        <f t="shared" si="24"/>
        <v>6876415879619.6982</v>
      </c>
      <c r="AI11">
        <f t="shared" si="25"/>
        <v>1809081078.0979815</v>
      </c>
      <c r="AJ11">
        <f t="shared" si="26"/>
        <v>0.7219034589385489</v>
      </c>
      <c r="AK11">
        <f t="shared" si="27"/>
        <v>4963165615755.3262</v>
      </c>
      <c r="AL11">
        <f t="shared" si="28"/>
        <v>2.5876638741501298E-2</v>
      </c>
      <c r="AM11">
        <f t="shared" si="29"/>
        <v>0.16086217312190365</v>
      </c>
      <c r="AN11">
        <f>IF(AM11=0,0,(Cells!$B$3*AJ11/(Cells!$D$4*AM11)))</f>
        <v>0.11448460884330472</v>
      </c>
      <c r="AP11" s="7">
        <f t="shared" si="12"/>
        <v>0</v>
      </c>
      <c r="AQ11">
        <f t="shared" si="30"/>
        <v>1</v>
      </c>
      <c r="AR11" t="str">
        <f>IF(AP11=0,"",MAX(AR$4:AR10)+1)</f>
        <v/>
      </c>
      <c r="AS11" t="str">
        <f t="shared" si="13"/>
        <v>Female</v>
      </c>
      <c r="AT11" t="str">
        <f t="shared" si="14"/>
        <v>NonSmoker</v>
      </c>
      <c r="AU11" t="str">
        <f t="shared" si="15"/>
        <v>18 - 29</v>
      </c>
      <c r="AV11">
        <f t="shared" si="31"/>
        <v>1</v>
      </c>
      <c r="AW11" s="8">
        <f t="shared" si="16"/>
        <v>7</v>
      </c>
      <c r="BJ11" s="76"/>
      <c r="BK11" s="76"/>
      <c r="BL11" s="77"/>
      <c r="BM11" s="77"/>
      <c r="BN11" s="77"/>
      <c r="BO11" s="77"/>
      <c r="BP11" s="77"/>
      <c r="BQ11" s="136"/>
    </row>
    <row r="12" spans="1:72" x14ac:dyDescent="0.25">
      <c r="A12" t="s">
        <v>77</v>
      </c>
      <c r="B12" t="s">
        <v>82</v>
      </c>
      <c r="C12" t="s">
        <v>347</v>
      </c>
      <c r="D12">
        <v>8</v>
      </c>
      <c r="E12" s="9">
        <v>37709</v>
      </c>
      <c r="F12" s="9">
        <v>47</v>
      </c>
      <c r="G12" s="54">
        <v>43.219554547369199</v>
      </c>
      <c r="H12" s="9">
        <v>24703891975.594101</v>
      </c>
      <c r="I12" s="9">
        <v>4701443</v>
      </c>
      <c r="J12" s="9">
        <v>5907131.8929352397</v>
      </c>
      <c r="K12" s="9">
        <v>3139489773457.3599</v>
      </c>
      <c r="L12" s="9">
        <v>762868481.50190496</v>
      </c>
      <c r="M12" s="9">
        <v>2.1130667567469699E+19</v>
      </c>
      <c r="N12" s="9">
        <v>5205157104461680</v>
      </c>
      <c r="O12" s="9">
        <v>1290718067738.97</v>
      </c>
      <c r="P12">
        <f t="shared" si="0"/>
        <v>1012.1989617076456</v>
      </c>
      <c r="Q12">
        <f t="shared" si="1"/>
        <v>1383582051797.1819</v>
      </c>
      <c r="R12">
        <f t="shared" si="2"/>
        <v>178979103</v>
      </c>
      <c r="S12">
        <f t="shared" si="3"/>
        <v>204285051.99114507</v>
      </c>
      <c r="T12">
        <f t="shared" si="4"/>
        <v>140126571487049.45</v>
      </c>
      <c r="U12">
        <f t="shared" si="5"/>
        <v>22973948371.406555</v>
      </c>
      <c r="V12" s="1">
        <f t="shared" si="6"/>
        <v>1.4663408107630148E+21</v>
      </c>
      <c r="W12" s="1">
        <f t="shared" si="7"/>
        <v>2.4340525116187578E+17</v>
      </c>
      <c r="X12" s="1">
        <f t="shared" si="8"/>
        <v>44940555055189.711</v>
      </c>
      <c r="Y12">
        <f t="shared" si="9"/>
        <v>0.87612432361305626</v>
      </c>
      <c r="Z12">
        <f t="shared" si="17"/>
        <v>122750663003277.36</v>
      </c>
      <c r="AA12">
        <f t="shared" si="18"/>
        <v>2.941376833691911E-3</v>
      </c>
      <c r="AB12">
        <f t="shared" si="19"/>
        <v>5.423446167974668E-2</v>
      </c>
      <c r="AC12">
        <f>Cells!$B$3*Y12/(Cells!$D$4*AB12)</f>
        <v>0.41210920695219455</v>
      </c>
      <c r="AD12">
        <f t="shared" si="20"/>
        <v>68.878689703046092</v>
      </c>
      <c r="AE12">
        <f t="shared" si="21"/>
        <v>28568413750.114059</v>
      </c>
      <c r="AF12">
        <f t="shared" si="22"/>
        <v>5296360</v>
      </c>
      <c r="AG12">
        <f t="shared" si="23"/>
        <v>7942092.5098682512</v>
      </c>
      <c r="AH12">
        <f t="shared" si="24"/>
        <v>3736926106162.3389</v>
      </c>
      <c r="AI12">
        <f t="shared" si="25"/>
        <v>1046212596.5960765</v>
      </c>
      <c r="AJ12">
        <f t="shared" si="26"/>
        <v>0.66687211127535195</v>
      </c>
      <c r="AK12">
        <f t="shared" si="27"/>
        <v>2491586532091.0527</v>
      </c>
      <c r="AL12">
        <f t="shared" si="28"/>
        <v>3.9500818230619385E-2</v>
      </c>
      <c r="AM12">
        <f t="shared" si="29"/>
        <v>0.19874812761538002</v>
      </c>
      <c r="AN12">
        <f>IF(AM12=0,0,(Cells!$B$3*AJ12/(Cells!$D$4*AM12)))</f>
        <v>8.5597567459576432E-2</v>
      </c>
      <c r="AP12" s="7">
        <f t="shared" si="12"/>
        <v>0</v>
      </c>
      <c r="AQ12">
        <f t="shared" si="30"/>
        <v>1</v>
      </c>
      <c r="AR12" t="str">
        <f>IF(AP12=0,"",MAX(AR$4:AR11)+1)</f>
        <v/>
      </c>
      <c r="AS12" t="str">
        <f t="shared" si="13"/>
        <v>Female</v>
      </c>
      <c r="AT12" t="str">
        <f t="shared" si="14"/>
        <v>NonSmoker</v>
      </c>
      <c r="AU12" t="str">
        <f t="shared" si="15"/>
        <v>18 - 29</v>
      </c>
      <c r="AV12">
        <f t="shared" si="31"/>
        <v>1</v>
      </c>
      <c r="AW12" s="8">
        <f t="shared" si="16"/>
        <v>8</v>
      </c>
      <c r="BJ12" s="76"/>
      <c r="BK12" s="76"/>
      <c r="BL12" s="77"/>
      <c r="BM12" s="77"/>
      <c r="BN12" s="77"/>
      <c r="BO12" s="77"/>
      <c r="BP12" s="77"/>
      <c r="BQ12" s="136"/>
    </row>
    <row r="13" spans="1:72" x14ac:dyDescent="0.25">
      <c r="A13" t="s">
        <v>77</v>
      </c>
      <c r="B13" t="s">
        <v>82</v>
      </c>
      <c r="C13" t="s">
        <v>347</v>
      </c>
      <c r="D13">
        <v>9</v>
      </c>
      <c r="E13" s="9">
        <v>27553</v>
      </c>
      <c r="F13" s="9">
        <v>32</v>
      </c>
      <c r="G13" s="54">
        <v>31.6073646898246</v>
      </c>
      <c r="H13" s="9">
        <v>14737565827.5425</v>
      </c>
      <c r="I13" s="9">
        <v>2524840</v>
      </c>
      <c r="J13" s="9">
        <v>3869435.44985459</v>
      </c>
      <c r="K13" s="9">
        <v>1822502017635.95</v>
      </c>
      <c r="L13" s="9">
        <v>479171080.53417999</v>
      </c>
      <c r="M13" s="9">
        <v>8.5427409966421504E+18</v>
      </c>
      <c r="N13" s="9">
        <v>2240701270735100</v>
      </c>
      <c r="O13" s="9">
        <v>588873582561.00903</v>
      </c>
      <c r="P13">
        <f t="shared" si="0"/>
        <v>1043.8063263974702</v>
      </c>
      <c r="Q13">
        <f t="shared" si="1"/>
        <v>1398319617624.7244</v>
      </c>
      <c r="R13">
        <f t="shared" si="2"/>
        <v>181503943</v>
      </c>
      <c r="S13">
        <f t="shared" si="3"/>
        <v>208154487.44099966</v>
      </c>
      <c r="T13">
        <f t="shared" si="4"/>
        <v>141949073504685.41</v>
      </c>
      <c r="U13">
        <f t="shared" si="5"/>
        <v>23453119451.940735</v>
      </c>
      <c r="V13" s="1">
        <f t="shared" si="6"/>
        <v>1.4748835517596568E+21</v>
      </c>
      <c r="W13" s="1">
        <f t="shared" si="7"/>
        <v>2.4564595243261088E+17</v>
      </c>
      <c r="X13" s="1">
        <f t="shared" si="8"/>
        <v>45529428637750.719</v>
      </c>
      <c r="Y13">
        <f t="shared" si="9"/>
        <v>0.87196747584625756</v>
      </c>
      <c r="Z13">
        <f t="shared" si="17"/>
        <v>123757143276100</v>
      </c>
      <c r="AA13">
        <f t="shared" si="18"/>
        <v>2.8562664587703781E-3</v>
      </c>
      <c r="AB13">
        <f t="shared" si="19"/>
        <v>5.3444049797618985E-2</v>
      </c>
      <c r="AC13">
        <f>Cells!$B$3*Y13/(Cells!$D$4*AB13)</f>
        <v>0.41621989899912526</v>
      </c>
      <c r="AD13">
        <f t="shared" si="20"/>
        <v>37.271325013221478</v>
      </c>
      <c r="AE13">
        <f t="shared" si="21"/>
        <v>13830847922.57156</v>
      </c>
      <c r="AF13">
        <f t="shared" si="22"/>
        <v>2771520</v>
      </c>
      <c r="AG13">
        <f t="shared" si="23"/>
        <v>4072657.0600136621</v>
      </c>
      <c r="AH13">
        <f t="shared" si="24"/>
        <v>1914424088526.3889</v>
      </c>
      <c r="AI13">
        <f t="shared" si="25"/>
        <v>567041516.06189644</v>
      </c>
      <c r="AJ13">
        <f t="shared" si="26"/>
        <v>0.68051887481798001</v>
      </c>
      <c r="AK13">
        <f t="shared" si="27"/>
        <v>1302539126354.6765</v>
      </c>
      <c r="AL13">
        <f t="shared" si="28"/>
        <v>7.8529909040873147E-2</v>
      </c>
      <c r="AM13">
        <f t="shared" si="29"/>
        <v>0.2802318844115943</v>
      </c>
      <c r="AN13">
        <f>IF(AM13=0,0,(Cells!$B$3*AJ13/(Cells!$D$4*AM13)))</f>
        <v>6.1950460839314839E-2</v>
      </c>
      <c r="AP13" s="7">
        <f t="shared" si="12"/>
        <v>0</v>
      </c>
      <c r="AQ13">
        <f t="shared" si="30"/>
        <v>1</v>
      </c>
      <c r="AR13" t="str">
        <f>IF(AP13=0,"",MAX(AR$4:AR12)+1)</f>
        <v/>
      </c>
      <c r="AS13" t="str">
        <f t="shared" si="13"/>
        <v>Female</v>
      </c>
      <c r="AT13" t="str">
        <f t="shared" si="14"/>
        <v>NonSmoker</v>
      </c>
      <c r="AU13" t="str">
        <f t="shared" si="15"/>
        <v>18 - 29</v>
      </c>
      <c r="AV13">
        <f t="shared" si="31"/>
        <v>1</v>
      </c>
      <c r="AW13" s="8">
        <f t="shared" si="16"/>
        <v>9</v>
      </c>
      <c r="BJ13" s="76"/>
      <c r="BK13" s="76"/>
      <c r="BL13" s="77"/>
      <c r="BM13" s="77"/>
      <c r="BN13" s="77"/>
      <c r="BO13" s="77"/>
      <c r="BP13" s="77"/>
      <c r="BQ13" s="136"/>
    </row>
    <row r="14" spans="1:72" x14ac:dyDescent="0.25">
      <c r="A14" t="s">
        <v>77</v>
      </c>
      <c r="B14" t="s">
        <v>82</v>
      </c>
      <c r="C14" t="s">
        <v>347</v>
      </c>
      <c r="D14">
        <v>10</v>
      </c>
      <c r="E14" s="9">
        <v>18707</v>
      </c>
      <c r="F14" s="9">
        <v>27</v>
      </c>
      <c r="G14" s="54">
        <v>20.9243977855994</v>
      </c>
      <c r="H14" s="9">
        <v>8339874132.70755</v>
      </c>
      <c r="I14" s="9">
        <v>1998053</v>
      </c>
      <c r="J14" s="9">
        <v>2361611.2529819799</v>
      </c>
      <c r="K14" s="9">
        <v>1116062360784.22</v>
      </c>
      <c r="L14" s="9">
        <v>316853062.89913899</v>
      </c>
      <c r="M14" s="9">
        <v>5.0698011675442995E+18</v>
      </c>
      <c r="N14" s="9">
        <v>1448166188495570</v>
      </c>
      <c r="O14" s="9">
        <v>413750457062.97699</v>
      </c>
      <c r="P14">
        <f t="shared" si="0"/>
        <v>1064.7307241830697</v>
      </c>
      <c r="Q14">
        <f t="shared" si="1"/>
        <v>1406659491757.4319</v>
      </c>
      <c r="R14">
        <f t="shared" si="2"/>
        <v>183501996</v>
      </c>
      <c r="S14">
        <f t="shared" si="3"/>
        <v>210516098.69398165</v>
      </c>
      <c r="T14">
        <f t="shared" si="4"/>
        <v>143065135865469.63</v>
      </c>
      <c r="U14">
        <f t="shared" si="5"/>
        <v>23769972514.839874</v>
      </c>
      <c r="V14" s="1">
        <f t="shared" si="6"/>
        <v>1.4799533529272012E+21</v>
      </c>
      <c r="W14" s="1">
        <f t="shared" si="7"/>
        <v>2.4709411862110646E+17</v>
      </c>
      <c r="X14" s="1">
        <f t="shared" si="8"/>
        <v>45943179094813.695</v>
      </c>
      <c r="Y14">
        <f t="shared" si="9"/>
        <v>0.87167678452349195</v>
      </c>
      <c r="Z14">
        <f t="shared" si="17"/>
        <v>124688496698208.44</v>
      </c>
      <c r="AA14">
        <f t="shared" si="18"/>
        <v>2.813557290769984E-3</v>
      </c>
      <c r="AB14">
        <f t="shared" si="19"/>
        <v>5.3042975885313828E-2</v>
      </c>
      <c r="AC14">
        <f>Cells!$B$3*Y14/(Cells!$D$4*AB14)</f>
        <v>0.41922725688910162</v>
      </c>
      <c r="AD14">
        <f t="shared" si="20"/>
        <v>16.346927227622082</v>
      </c>
      <c r="AE14">
        <f t="shared" si="21"/>
        <v>5490973789.8640099</v>
      </c>
      <c r="AF14">
        <f t="shared" si="22"/>
        <v>773467</v>
      </c>
      <c r="AG14">
        <f t="shared" si="23"/>
        <v>1711045.807031682</v>
      </c>
      <c r="AH14">
        <f t="shared" si="24"/>
        <v>798361727742.16895</v>
      </c>
      <c r="AI14">
        <f t="shared" si="25"/>
        <v>250188453.16275752</v>
      </c>
      <c r="AJ14">
        <f t="shared" si="26"/>
        <v>0.45204342094254546</v>
      </c>
      <c r="AK14">
        <f t="shared" si="27"/>
        <v>360843042235.4342</v>
      </c>
      <c r="AL14">
        <f t="shared" si="28"/>
        <v>0.12325230868456041</v>
      </c>
      <c r="AM14">
        <f t="shared" si="29"/>
        <v>0.35107308168607915</v>
      </c>
      <c r="AN14">
        <f>IF(AM14=0,0,(Cells!$B$3*AJ14/(Cells!$D$4*AM14)))</f>
        <v>3.2847667410367577E-2</v>
      </c>
      <c r="AP14" s="7">
        <f t="shared" si="12"/>
        <v>0</v>
      </c>
      <c r="AQ14">
        <f t="shared" si="30"/>
        <v>1</v>
      </c>
      <c r="AR14" t="str">
        <f>IF(AP14=0,"",MAX(AR$4:AR13)+1)</f>
        <v/>
      </c>
      <c r="AS14" t="str">
        <f t="shared" si="13"/>
        <v>Female</v>
      </c>
      <c r="AT14" t="str">
        <f t="shared" si="14"/>
        <v>NonSmoker</v>
      </c>
      <c r="AU14" t="str">
        <f t="shared" si="15"/>
        <v>18 - 29</v>
      </c>
      <c r="AV14">
        <f t="shared" si="31"/>
        <v>1</v>
      </c>
      <c r="AW14" s="8">
        <f t="shared" si="16"/>
        <v>10</v>
      </c>
      <c r="BJ14" s="76"/>
      <c r="BK14" s="76"/>
      <c r="BL14" s="77"/>
      <c r="BM14" s="77"/>
      <c r="BN14" s="77"/>
      <c r="BO14" s="77"/>
      <c r="BP14" s="77"/>
      <c r="BQ14" s="136"/>
    </row>
    <row r="15" spans="1:72" x14ac:dyDescent="0.25">
      <c r="A15" t="s">
        <v>77</v>
      </c>
      <c r="B15" t="s">
        <v>82</v>
      </c>
      <c r="C15" t="s">
        <v>347</v>
      </c>
      <c r="D15">
        <v>11</v>
      </c>
      <c r="E15" s="9">
        <v>10045</v>
      </c>
      <c r="F15" s="9">
        <v>11</v>
      </c>
      <c r="G15" s="54">
        <v>10.6288991819843</v>
      </c>
      <c r="H15" s="9">
        <v>3772849180.5121498</v>
      </c>
      <c r="I15" s="9">
        <v>746117</v>
      </c>
      <c r="J15" s="9">
        <v>1148729.31713904</v>
      </c>
      <c r="K15" s="9">
        <v>524896481033.67999</v>
      </c>
      <c r="L15" s="9">
        <v>160361814.671581</v>
      </c>
      <c r="M15" s="9">
        <v>1.76782346463151E+18</v>
      </c>
      <c r="N15" s="9">
        <v>543362539346758</v>
      </c>
      <c r="O15" s="9">
        <v>167049205625.36899</v>
      </c>
      <c r="P15">
        <f t="shared" si="0"/>
        <v>1075.3596233650539</v>
      </c>
      <c r="Q15">
        <f t="shared" si="1"/>
        <v>1410432340937.9441</v>
      </c>
      <c r="R15">
        <f t="shared" si="2"/>
        <v>184248113</v>
      </c>
      <c r="S15">
        <f t="shared" si="3"/>
        <v>211664828.01112068</v>
      </c>
      <c r="T15">
        <f t="shared" si="4"/>
        <v>143590032346503.31</v>
      </c>
      <c r="U15">
        <f t="shared" si="5"/>
        <v>23930334329.511456</v>
      </c>
      <c r="V15" s="1">
        <f t="shared" si="6"/>
        <v>1.4817211763918328E+21</v>
      </c>
      <c r="W15" s="1">
        <f t="shared" si="7"/>
        <v>2.4763748116045322E+17</v>
      </c>
      <c r="X15" s="1">
        <f t="shared" si="8"/>
        <v>46110228300439.063</v>
      </c>
      <c r="Y15">
        <f t="shared" si="9"/>
        <v>0.87047108738500367</v>
      </c>
      <c r="Z15">
        <f t="shared" si="17"/>
        <v>124972839103439.08</v>
      </c>
      <c r="AA15">
        <f t="shared" si="18"/>
        <v>2.7894478087976092E-3</v>
      </c>
      <c r="AB15">
        <f t="shared" si="19"/>
        <v>5.2815223267516434E-2</v>
      </c>
      <c r="AC15">
        <f>Cells!$B$3*Y15/(Cells!$D$4*AB15)</f>
        <v>0.42045269826665815</v>
      </c>
      <c r="AD15">
        <f t="shared" si="20"/>
        <v>5.7180280456377801</v>
      </c>
      <c r="AE15">
        <f t="shared" si="21"/>
        <v>1718124609.35186</v>
      </c>
      <c r="AF15">
        <f t="shared" si="22"/>
        <v>27350</v>
      </c>
      <c r="AG15">
        <f t="shared" si="23"/>
        <v>562316.48989264201</v>
      </c>
      <c r="AH15">
        <f t="shared" si="24"/>
        <v>273465246708.48901</v>
      </c>
      <c r="AI15">
        <f t="shared" si="25"/>
        <v>89826638.491176501</v>
      </c>
      <c r="AJ15">
        <f t="shared" si="26"/>
        <v>4.8638089921961364E-2</v>
      </c>
      <c r="AK15">
        <f t="shared" si="27"/>
        <v>13300614760.312668</v>
      </c>
      <c r="AL15">
        <f t="shared" si="28"/>
        <v>4.2063952274065841E-2</v>
      </c>
      <c r="AM15">
        <f t="shared" si="29"/>
        <v>0.20509498354193317</v>
      </c>
      <c r="AN15">
        <f>IF(AM15=0,0,(Cells!$B$3*AJ15/(Cells!$D$4*AM15)))</f>
        <v>6.049833001454741E-3</v>
      </c>
      <c r="AP15" s="7">
        <f t="shared" si="12"/>
        <v>0</v>
      </c>
      <c r="AQ15">
        <f t="shared" si="30"/>
        <v>1</v>
      </c>
      <c r="AR15" t="str">
        <f>IF(AP15=0,"",MAX(AR$4:AR14)+1)</f>
        <v/>
      </c>
      <c r="AS15" t="str">
        <f t="shared" si="13"/>
        <v>Female</v>
      </c>
      <c r="AT15" t="str">
        <f t="shared" si="14"/>
        <v>NonSmoker</v>
      </c>
      <c r="AU15" t="str">
        <f t="shared" si="15"/>
        <v>18 - 29</v>
      </c>
      <c r="AV15">
        <f t="shared" si="31"/>
        <v>1</v>
      </c>
      <c r="AW15" s="8">
        <f t="shared" si="16"/>
        <v>11</v>
      </c>
      <c r="BJ15" s="76"/>
      <c r="BK15" s="76"/>
      <c r="BL15" s="77"/>
      <c r="BM15" s="77"/>
      <c r="BN15" s="77"/>
      <c r="BO15" s="77"/>
      <c r="BP15" s="77"/>
      <c r="BQ15" s="136"/>
    </row>
    <row r="16" spans="1:72" x14ac:dyDescent="0.25">
      <c r="A16" t="s">
        <v>77</v>
      </c>
      <c r="B16" t="s">
        <v>82</v>
      </c>
      <c r="C16" t="s">
        <v>347</v>
      </c>
      <c r="D16">
        <v>12</v>
      </c>
      <c r="E16" s="9">
        <v>4666</v>
      </c>
      <c r="F16" s="9">
        <v>1</v>
      </c>
      <c r="G16" s="54">
        <v>5.7180280456377801</v>
      </c>
      <c r="H16" s="9">
        <v>1718124609.35186</v>
      </c>
      <c r="I16" s="9">
        <v>27350</v>
      </c>
      <c r="J16" s="9">
        <v>562316.48989264201</v>
      </c>
      <c r="K16" s="9">
        <v>273465246708.48901</v>
      </c>
      <c r="L16" s="9">
        <v>89826638.491176501</v>
      </c>
      <c r="M16" s="9">
        <v>1.11661325412873E+18</v>
      </c>
      <c r="N16" s="9">
        <v>367571094187815</v>
      </c>
      <c r="O16" s="9">
        <v>121013287739.117</v>
      </c>
      <c r="P16">
        <f t="shared" si="0"/>
        <v>1081.0776514106917</v>
      </c>
      <c r="Q16">
        <f t="shared" si="1"/>
        <v>1412150465547.2959</v>
      </c>
      <c r="R16">
        <f t="shared" si="2"/>
        <v>184275463</v>
      </c>
      <c r="S16">
        <f t="shared" si="3"/>
        <v>212227144.50101331</v>
      </c>
      <c r="T16">
        <f t="shared" si="4"/>
        <v>143863497593211.81</v>
      </c>
      <c r="U16">
        <f t="shared" si="5"/>
        <v>24020160968.002632</v>
      </c>
      <c r="V16" s="1">
        <f t="shared" si="6"/>
        <v>1.4828377896459614E+21</v>
      </c>
      <c r="W16" s="1">
        <f t="shared" si="7"/>
        <v>2.4800505225464102E+17</v>
      </c>
      <c r="X16" s="1">
        <f t="shared" si="8"/>
        <v>46231241588178.18</v>
      </c>
      <c r="Y16">
        <f t="shared" si="9"/>
        <v>0.86829356081318876</v>
      </c>
      <c r="Z16">
        <f t="shared" si="17"/>
        <v>124897638987230.16</v>
      </c>
      <c r="AA16">
        <f t="shared" si="18"/>
        <v>2.7730159482288264E-3</v>
      </c>
      <c r="AB16">
        <f t="shared" si="19"/>
        <v>5.2659433610976358E-2</v>
      </c>
      <c r="AC16">
        <f>Cells!$B$3*Y16/(Cells!$D$4*AB16)</f>
        <v>0.42064168650265554</v>
      </c>
      <c r="AD16">
        <f t="shared" si="20"/>
        <v>0</v>
      </c>
      <c r="AE16">
        <f t="shared" si="21"/>
        <v>0</v>
      </c>
      <c r="AF16">
        <f t="shared" si="22"/>
        <v>0</v>
      </c>
      <c r="AG16">
        <f t="shared" si="23"/>
        <v>0</v>
      </c>
      <c r="AH16">
        <f t="shared" si="24"/>
        <v>0</v>
      </c>
      <c r="AI16">
        <f t="shared" si="25"/>
        <v>0</v>
      </c>
      <c r="AJ16" t="e">
        <f t="shared" si="26"/>
        <v>#DIV/0!</v>
      </c>
      <c r="AK16" t="e">
        <f t="shared" si="27"/>
        <v>#DIV/0!</v>
      </c>
      <c r="AL16" t="e">
        <f t="shared" si="28"/>
        <v>#DIV/0!</v>
      </c>
      <c r="AM16">
        <f t="shared" si="29"/>
        <v>0</v>
      </c>
      <c r="AN16">
        <f>IF(AM16=0,0,(Cells!$B$3*AJ16/(Cells!$D$4*AM16)))</f>
        <v>0</v>
      </c>
      <c r="AP16" s="7">
        <f t="shared" si="12"/>
        <v>1</v>
      </c>
      <c r="AQ16">
        <f t="shared" si="30"/>
        <v>1</v>
      </c>
      <c r="AR16">
        <f>IF(AP16=0,"",MAX(AR$4:AR15)+1)</f>
        <v>1</v>
      </c>
      <c r="AS16" t="str">
        <f t="shared" si="13"/>
        <v>Female</v>
      </c>
      <c r="AT16" t="str">
        <f t="shared" si="14"/>
        <v>NonSmoker</v>
      </c>
      <c r="AU16" t="str">
        <f t="shared" si="15"/>
        <v>18 - 29</v>
      </c>
      <c r="AV16">
        <f t="shared" si="31"/>
        <v>1</v>
      </c>
      <c r="AW16" s="8">
        <f t="shared" si="16"/>
        <v>12</v>
      </c>
      <c r="BJ16" s="76"/>
      <c r="BK16" s="76"/>
      <c r="BL16" s="77"/>
      <c r="BM16" s="77"/>
      <c r="BN16" s="77"/>
      <c r="BO16" s="77"/>
      <c r="BP16" s="77"/>
      <c r="BQ16" s="136"/>
    </row>
    <row r="17" spans="1:69" x14ac:dyDescent="0.25">
      <c r="A17" t="s">
        <v>77</v>
      </c>
      <c r="B17" t="s">
        <v>82</v>
      </c>
      <c r="C17" t="s">
        <v>348</v>
      </c>
      <c r="D17">
        <v>1</v>
      </c>
      <c r="E17" s="9">
        <v>155721</v>
      </c>
      <c r="F17" s="9">
        <v>321</v>
      </c>
      <c r="G17" s="54">
        <v>239.86791984775601</v>
      </c>
      <c r="H17" s="9">
        <v>1113122646400.6799</v>
      </c>
      <c r="I17" s="9">
        <v>83672919</v>
      </c>
      <c r="J17" s="9">
        <v>104185479.79694401</v>
      </c>
      <c r="K17" s="9">
        <v>121015859648688</v>
      </c>
      <c r="L17" s="9">
        <v>12065280987.180201</v>
      </c>
      <c r="M17" s="9">
        <v>9.2295695886144596E+20</v>
      </c>
      <c r="N17" s="9">
        <v>9.563081479197E+16</v>
      </c>
      <c r="O17" s="9">
        <v>10314111986854.199</v>
      </c>
      <c r="P17">
        <f t="shared" si="0"/>
        <v>239.86791984775601</v>
      </c>
      <c r="Q17">
        <f t="shared" si="1"/>
        <v>1113122646400.6799</v>
      </c>
      <c r="R17">
        <f t="shared" si="2"/>
        <v>83672919</v>
      </c>
      <c r="S17">
        <f t="shared" si="3"/>
        <v>104185479.79694401</v>
      </c>
      <c r="T17">
        <f t="shared" si="4"/>
        <v>121015859648688</v>
      </c>
      <c r="U17">
        <f t="shared" si="5"/>
        <v>12065280987.180201</v>
      </c>
      <c r="V17" s="1">
        <f t="shared" si="6"/>
        <v>9.2295695886144596E+20</v>
      </c>
      <c r="W17" s="1">
        <f t="shared" si="7"/>
        <v>9.563081479197E+16</v>
      </c>
      <c r="X17" s="1">
        <f t="shared" si="8"/>
        <v>10314111986854.199</v>
      </c>
      <c r="Y17">
        <f t="shared" si="9"/>
        <v>0.8031149749761417</v>
      </c>
      <c r="Z17">
        <f t="shared" si="17"/>
        <v>97181867063692.922</v>
      </c>
      <c r="AA17">
        <f t="shared" si="18"/>
        <v>8.9530466277689038E-3</v>
      </c>
      <c r="AB17">
        <f t="shared" si="19"/>
        <v>9.4620540200153702E-2</v>
      </c>
      <c r="AC17">
        <f>Cells!$B$3*Y17/(Cells!$D$4*AB17)</f>
        <v>0.21652807457226331</v>
      </c>
      <c r="AD17">
        <f t="shared" si="20"/>
        <v>5640.6184086602616</v>
      </c>
      <c r="AE17">
        <f t="shared" si="21"/>
        <v>6358884769971.1621</v>
      </c>
      <c r="AF17">
        <f t="shared" si="22"/>
        <v>1259992165</v>
      </c>
      <c r="AG17">
        <f t="shared" si="23"/>
        <v>1687546657.2470603</v>
      </c>
      <c r="AH17">
        <f t="shared" si="24"/>
        <v>1359192158707905.3</v>
      </c>
      <c r="AI17">
        <f t="shared" si="25"/>
        <v>390643102943.10474</v>
      </c>
      <c r="AJ17">
        <f t="shared" si="26"/>
        <v>0.74664138001106217</v>
      </c>
      <c r="AK17">
        <f t="shared" si="27"/>
        <v>1014611335958498.3</v>
      </c>
      <c r="AL17">
        <f t="shared" si="28"/>
        <v>3.5627728341061312E-4</v>
      </c>
      <c r="AM17">
        <f t="shared" si="29"/>
        <v>1.8875308829542713E-2</v>
      </c>
      <c r="AN17">
        <f>IF(AM17=0,0,(Cells!$B$3*AJ17/(Cells!$D$4*AM17)))</f>
        <v>1.0091132362883501</v>
      </c>
      <c r="AP17" s="7">
        <f t="shared" si="12"/>
        <v>0</v>
      </c>
      <c r="AQ17">
        <f t="shared" si="30"/>
        <v>2</v>
      </c>
      <c r="AR17" t="str">
        <f>IF(AP17=0,"",MAX(AR$4:AR16)+1)</f>
        <v/>
      </c>
      <c r="AS17" t="str">
        <f t="shared" si="13"/>
        <v>Female</v>
      </c>
      <c r="AT17" t="str">
        <f t="shared" si="14"/>
        <v>NonSmoker</v>
      </c>
      <c r="AU17" t="str">
        <f t="shared" si="15"/>
        <v>30 - 39</v>
      </c>
      <c r="AV17">
        <f>IF(AP16=1,AW17,AV16)</f>
        <v>1</v>
      </c>
      <c r="AW17" s="8">
        <f t="shared" si="16"/>
        <v>1</v>
      </c>
      <c r="BJ17" s="76"/>
      <c r="BK17" s="76"/>
      <c r="BL17" s="77"/>
      <c r="BM17" s="77"/>
      <c r="BN17" s="77"/>
      <c r="BO17" s="77"/>
      <c r="BP17" s="77"/>
      <c r="BQ17" s="136"/>
    </row>
    <row r="18" spans="1:69" x14ac:dyDescent="0.25">
      <c r="A18" t="s">
        <v>77</v>
      </c>
      <c r="B18" t="s">
        <v>82</v>
      </c>
      <c r="C18" t="s">
        <v>348</v>
      </c>
      <c r="D18">
        <v>2</v>
      </c>
      <c r="E18" s="9">
        <v>153975</v>
      </c>
      <c r="F18" s="9">
        <v>442</v>
      </c>
      <c r="G18" s="54">
        <v>367.94265732104702</v>
      </c>
      <c r="H18" s="9">
        <v>1036675659369.13</v>
      </c>
      <c r="I18" s="9">
        <v>117600418</v>
      </c>
      <c r="J18" s="9">
        <v>159991754.71324599</v>
      </c>
      <c r="K18" s="9">
        <v>172866993342132</v>
      </c>
      <c r="L18" s="9">
        <v>27511673489.5368</v>
      </c>
      <c r="M18" s="9">
        <v>1.1964065859738201E+21</v>
      </c>
      <c r="N18" s="9">
        <v>1.9162752143088899E+17</v>
      </c>
      <c r="O18" s="9">
        <v>31198346545214.602</v>
      </c>
      <c r="P18">
        <f t="shared" si="0"/>
        <v>607.81057716880309</v>
      </c>
      <c r="Q18">
        <f t="shared" si="1"/>
        <v>2149798305769.8101</v>
      </c>
      <c r="R18">
        <f t="shared" si="2"/>
        <v>201273337</v>
      </c>
      <c r="S18">
        <f t="shared" si="3"/>
        <v>264177234.51019001</v>
      </c>
      <c r="T18">
        <f t="shared" si="4"/>
        <v>293882852990820</v>
      </c>
      <c r="U18">
        <f t="shared" si="5"/>
        <v>39576954476.717003</v>
      </c>
      <c r="V18" s="1">
        <f t="shared" si="6"/>
        <v>2.1193635448352659E+21</v>
      </c>
      <c r="W18" s="1">
        <f t="shared" si="7"/>
        <v>2.8725833622285901E+17</v>
      </c>
      <c r="X18" s="1">
        <f t="shared" si="8"/>
        <v>41512458532068.797</v>
      </c>
      <c r="Y18">
        <f t="shared" si="9"/>
        <v>0.76188751605784699</v>
      </c>
      <c r="Z18">
        <f t="shared" si="17"/>
        <v>223882703540013.63</v>
      </c>
      <c r="AA18">
        <f t="shared" si="18"/>
        <v>3.2079660508654759E-3</v>
      </c>
      <c r="AB18">
        <f t="shared" si="19"/>
        <v>5.6638909336828476E-2</v>
      </c>
      <c r="AC18">
        <f>Cells!$B$3*Y18/(Cells!$D$4*AB18)</f>
        <v>0.34316097176579113</v>
      </c>
      <c r="AD18">
        <f t="shared" si="20"/>
        <v>5272.6757513392149</v>
      </c>
      <c r="AE18">
        <f t="shared" si="21"/>
        <v>5322209110602.0313</v>
      </c>
      <c r="AF18">
        <f t="shared" si="22"/>
        <v>1142391747</v>
      </c>
      <c r="AG18">
        <f t="shared" si="23"/>
        <v>1527554902.5338144</v>
      </c>
      <c r="AH18">
        <f t="shared" si="24"/>
        <v>1186325165365773.3</v>
      </c>
      <c r="AI18">
        <f t="shared" si="25"/>
        <v>363131429453.56793</v>
      </c>
      <c r="AJ18">
        <f t="shared" si="26"/>
        <v>0.7478564240833967</v>
      </c>
      <c r="AK18">
        <f t="shared" si="27"/>
        <v>886997800472644.88</v>
      </c>
      <c r="AL18">
        <f t="shared" si="28"/>
        <v>3.8012714705009493E-4</v>
      </c>
      <c r="AM18">
        <f t="shared" si="29"/>
        <v>1.9496849669885002E-2</v>
      </c>
      <c r="AN18">
        <f>IF(AM18=0,0,(Cells!$B$3*AJ18/(Cells!$D$4*AM18)))</f>
        <v>0.97853350124628247</v>
      </c>
      <c r="AP18" s="7">
        <f t="shared" si="12"/>
        <v>0</v>
      </c>
      <c r="AQ18">
        <f t="shared" si="30"/>
        <v>2</v>
      </c>
      <c r="AR18" t="str">
        <f>IF(AP18=0,"",MAX(AR$4:AR17)+1)</f>
        <v/>
      </c>
      <c r="AS18" t="str">
        <f t="shared" si="13"/>
        <v>Female</v>
      </c>
      <c r="AT18" t="str">
        <f t="shared" si="14"/>
        <v>NonSmoker</v>
      </c>
      <c r="AU18" t="str">
        <f t="shared" si="15"/>
        <v>30 - 39</v>
      </c>
      <c r="AV18">
        <f t="shared" ref="AV18:AV81" si="32">IF(AP17=1,AW18,AV17)</f>
        <v>1</v>
      </c>
      <c r="AW18" s="8">
        <f t="shared" si="16"/>
        <v>2</v>
      </c>
      <c r="BJ18" s="76"/>
      <c r="BK18" s="76"/>
      <c r="BL18" s="77"/>
      <c r="BM18" s="77"/>
      <c r="BN18" s="77"/>
      <c r="BO18" s="77"/>
      <c r="BP18" s="77"/>
      <c r="BQ18" s="136"/>
    </row>
    <row r="19" spans="1:69" x14ac:dyDescent="0.25">
      <c r="A19" t="s">
        <v>77</v>
      </c>
      <c r="B19" t="s">
        <v>82</v>
      </c>
      <c r="C19" t="s">
        <v>348</v>
      </c>
      <c r="D19">
        <v>3</v>
      </c>
      <c r="E19" s="9">
        <v>151134</v>
      </c>
      <c r="F19" s="9">
        <v>462</v>
      </c>
      <c r="G19" s="54">
        <v>442.07384243922002</v>
      </c>
      <c r="H19" s="9">
        <v>950205219255.47095</v>
      </c>
      <c r="I19" s="9">
        <v>136564005</v>
      </c>
      <c r="J19" s="9">
        <v>190357365.40786901</v>
      </c>
      <c r="K19" s="9">
        <v>198864203631379</v>
      </c>
      <c r="L19" s="9">
        <v>43048791237.278297</v>
      </c>
      <c r="M19" s="9">
        <v>1.51562954136831E+21</v>
      </c>
      <c r="N19" s="9">
        <v>3.3524974705486202E+17</v>
      </c>
      <c r="O19" s="9">
        <v>77305858688632</v>
      </c>
      <c r="P19">
        <f t="shared" si="0"/>
        <v>1049.8844196080231</v>
      </c>
      <c r="Q19">
        <f t="shared" si="1"/>
        <v>3100003525025.2813</v>
      </c>
      <c r="R19">
        <f t="shared" si="2"/>
        <v>337837342</v>
      </c>
      <c r="S19">
        <f t="shared" si="3"/>
        <v>454534599.91805899</v>
      </c>
      <c r="T19">
        <f t="shared" si="4"/>
        <v>492747056622199</v>
      </c>
      <c r="U19">
        <f t="shared" si="5"/>
        <v>82625745713.9953</v>
      </c>
      <c r="V19" s="1">
        <f t="shared" si="6"/>
        <v>3.6349930862035757E+21</v>
      </c>
      <c r="W19" s="1">
        <f t="shared" si="7"/>
        <v>6.2250808327772109E+17</v>
      </c>
      <c r="X19" s="1">
        <f t="shared" si="8"/>
        <v>118818317220700.8</v>
      </c>
      <c r="Y19">
        <f t="shared" si="9"/>
        <v>0.74325990158043742</v>
      </c>
      <c r="Z19">
        <f t="shared" si="17"/>
        <v>366193483431989.94</v>
      </c>
      <c r="AA19">
        <f t="shared" si="18"/>
        <v>1.7724611121818241E-3</v>
      </c>
      <c r="AB19">
        <f t="shared" si="19"/>
        <v>4.2100607028662002E-2</v>
      </c>
      <c r="AC19">
        <f>Cells!$B$3*Y19/(Cells!$D$4*AB19)</f>
        <v>0.45037498333534737</v>
      </c>
      <c r="AD19">
        <f t="shared" si="20"/>
        <v>4830.6019088999947</v>
      </c>
      <c r="AE19">
        <f t="shared" si="21"/>
        <v>4372003891346.5586</v>
      </c>
      <c r="AF19">
        <f t="shared" si="22"/>
        <v>1005827742</v>
      </c>
      <c r="AG19">
        <f t="shared" si="23"/>
        <v>1337197537.1259451</v>
      </c>
      <c r="AH19">
        <f t="shared" si="24"/>
        <v>987460961734394.13</v>
      </c>
      <c r="AI19">
        <f t="shared" si="25"/>
        <v>320082638216.28967</v>
      </c>
      <c r="AJ19">
        <f t="shared" si="26"/>
        <v>0.75219084247031875</v>
      </c>
      <c r="AK19">
        <f t="shared" si="27"/>
        <v>742577992817262</v>
      </c>
      <c r="AL19">
        <f t="shared" si="28"/>
        <v>4.1528948800105542E-4</v>
      </c>
      <c r="AM19">
        <f t="shared" si="29"/>
        <v>2.0378652752354742E-2</v>
      </c>
      <c r="AN19">
        <f>IF(AM19=0,0,(Cells!$B$3*AJ19/(Cells!$D$4*AM19)))</f>
        <v>0.94161742355491085</v>
      </c>
      <c r="AP19" s="7">
        <f t="shared" si="12"/>
        <v>0</v>
      </c>
      <c r="AQ19">
        <f t="shared" si="30"/>
        <v>2</v>
      </c>
      <c r="AR19" t="str">
        <f>IF(AP19=0,"",MAX(AR$4:AR18)+1)</f>
        <v/>
      </c>
      <c r="AS19" t="str">
        <f t="shared" si="13"/>
        <v>Female</v>
      </c>
      <c r="AT19" t="str">
        <f t="shared" si="14"/>
        <v>NonSmoker</v>
      </c>
      <c r="AU19" t="str">
        <f t="shared" si="15"/>
        <v>30 - 39</v>
      </c>
      <c r="AV19">
        <f t="shared" si="32"/>
        <v>1</v>
      </c>
      <c r="AW19" s="8">
        <f t="shared" si="16"/>
        <v>3</v>
      </c>
      <c r="BJ19" s="76"/>
      <c r="BK19" s="76"/>
      <c r="BL19" s="77"/>
      <c r="BM19" s="77"/>
      <c r="BN19" s="77"/>
      <c r="BO19" s="77"/>
      <c r="BP19" s="77"/>
      <c r="BQ19" s="136"/>
    </row>
    <row r="20" spans="1:69" x14ac:dyDescent="0.25">
      <c r="A20" t="s">
        <v>77</v>
      </c>
      <c r="B20" t="s">
        <v>82</v>
      </c>
      <c r="C20" t="s">
        <v>348</v>
      </c>
      <c r="D20">
        <v>4</v>
      </c>
      <c r="E20" s="9">
        <v>147807</v>
      </c>
      <c r="F20" s="9">
        <v>490</v>
      </c>
      <c r="G20" s="54">
        <v>457.13469479948799</v>
      </c>
      <c r="H20" s="9">
        <v>857483425943.04004</v>
      </c>
      <c r="I20" s="9">
        <v>146945883</v>
      </c>
      <c r="J20" s="9">
        <v>191295433.75516501</v>
      </c>
      <c r="K20" s="9">
        <v>187210252241885</v>
      </c>
      <c r="L20" s="9">
        <v>45997235030.690498</v>
      </c>
      <c r="M20" s="9">
        <v>1.3202613961707199E+21</v>
      </c>
      <c r="N20" s="9">
        <v>3.4008850974084602E+17</v>
      </c>
      <c r="O20" s="9">
        <v>92263111143351.594</v>
      </c>
      <c r="P20">
        <f t="shared" si="0"/>
        <v>1507.0191144075111</v>
      </c>
      <c r="Q20">
        <f t="shared" si="1"/>
        <v>3957486950968.3213</v>
      </c>
      <c r="R20">
        <f t="shared" si="2"/>
        <v>484783225</v>
      </c>
      <c r="S20">
        <f t="shared" si="3"/>
        <v>645830033.67322397</v>
      </c>
      <c r="T20">
        <f t="shared" si="4"/>
        <v>679957308864084</v>
      </c>
      <c r="U20">
        <f t="shared" si="5"/>
        <v>128622980744.68579</v>
      </c>
      <c r="V20" s="1">
        <f t="shared" si="6"/>
        <v>4.955254482374295E+21</v>
      </c>
      <c r="W20" s="1">
        <f t="shared" si="7"/>
        <v>9.6259659301856717E+17</v>
      </c>
      <c r="X20" s="1">
        <f t="shared" si="8"/>
        <v>211081428364052.38</v>
      </c>
      <c r="Y20">
        <f t="shared" si="9"/>
        <v>0.7506359254349726</v>
      </c>
      <c r="Z20">
        <f t="shared" si="17"/>
        <v>510327910624843.56</v>
      </c>
      <c r="AA20">
        <f t="shared" si="18"/>
        <v>1.2235249956353909E-3</v>
      </c>
      <c r="AB20">
        <f t="shared" si="19"/>
        <v>3.4978922162287832E-2</v>
      </c>
      <c r="AC20">
        <f>Cells!$B$3*Y20/(Cells!$D$4*AB20)</f>
        <v>0.54745047407567804</v>
      </c>
      <c r="AD20">
        <f t="shared" si="20"/>
        <v>4373.4672141005058</v>
      </c>
      <c r="AE20">
        <f t="shared" si="21"/>
        <v>3514520465403.5186</v>
      </c>
      <c r="AF20">
        <f t="shared" si="22"/>
        <v>858881859</v>
      </c>
      <c r="AG20">
        <f t="shared" si="23"/>
        <v>1145902103.37078</v>
      </c>
      <c r="AH20">
        <f t="shared" si="24"/>
        <v>800250709492509.13</v>
      </c>
      <c r="AI20">
        <f t="shared" si="25"/>
        <v>274085403185.59924</v>
      </c>
      <c r="AJ20">
        <f t="shared" si="26"/>
        <v>0.74952463781462431</v>
      </c>
      <c r="AK20">
        <f t="shared" si="27"/>
        <v>599653645526796.63</v>
      </c>
      <c r="AL20">
        <f t="shared" si="28"/>
        <v>4.5667311526011796E-4</v>
      </c>
      <c r="AM20">
        <f t="shared" si="29"/>
        <v>2.1369911447175396E-2</v>
      </c>
      <c r="AN20">
        <f>IF(AM20=0,0,(Cells!$B$3*AJ20/(Cells!$D$4*AM20)))</f>
        <v>0.89475699853717794</v>
      </c>
      <c r="AP20" s="7">
        <f t="shared" si="12"/>
        <v>0</v>
      </c>
      <c r="AQ20">
        <f t="shared" si="30"/>
        <v>2</v>
      </c>
      <c r="AR20" t="str">
        <f>IF(AP20=0,"",MAX(AR$4:AR19)+1)</f>
        <v/>
      </c>
      <c r="AS20" t="str">
        <f t="shared" si="13"/>
        <v>Female</v>
      </c>
      <c r="AT20" t="str">
        <f t="shared" si="14"/>
        <v>NonSmoker</v>
      </c>
      <c r="AU20" t="str">
        <f t="shared" si="15"/>
        <v>30 - 39</v>
      </c>
      <c r="AV20">
        <f t="shared" si="32"/>
        <v>1</v>
      </c>
      <c r="AW20" s="8">
        <f t="shared" si="16"/>
        <v>4</v>
      </c>
      <c r="BJ20" s="76"/>
      <c r="BK20" s="76"/>
      <c r="BL20" s="77"/>
      <c r="BM20" s="77"/>
      <c r="BN20" s="77"/>
      <c r="BO20" s="77"/>
      <c r="BP20" s="77"/>
      <c r="BQ20" s="136"/>
    </row>
    <row r="21" spans="1:69" x14ac:dyDescent="0.25">
      <c r="A21" t="s">
        <v>77</v>
      </c>
      <c r="B21" t="s">
        <v>82</v>
      </c>
      <c r="C21" t="s">
        <v>348</v>
      </c>
      <c r="D21">
        <v>5</v>
      </c>
      <c r="E21" s="9">
        <v>144215</v>
      </c>
      <c r="F21" s="9">
        <v>446</v>
      </c>
      <c r="G21" s="54">
        <v>466.737901082348</v>
      </c>
      <c r="H21" s="9">
        <v>758420132812.20801</v>
      </c>
      <c r="I21" s="9">
        <v>128906576</v>
      </c>
      <c r="J21" s="9">
        <v>187131054.86603701</v>
      </c>
      <c r="K21" s="9">
        <v>169202836333819</v>
      </c>
      <c r="L21" s="9">
        <v>45747905020.386803</v>
      </c>
      <c r="M21" s="9">
        <v>1.0165250003703799E+21</v>
      </c>
      <c r="N21" s="9">
        <v>2.8564068705751101E+17</v>
      </c>
      <c r="O21" s="9">
        <v>84812868924232.5</v>
      </c>
      <c r="P21">
        <f t="shared" si="0"/>
        <v>1973.757015489859</v>
      </c>
      <c r="Q21">
        <f t="shared" si="1"/>
        <v>4715907083780.5293</v>
      </c>
      <c r="R21">
        <f t="shared" si="2"/>
        <v>613689801</v>
      </c>
      <c r="S21">
        <f t="shared" si="3"/>
        <v>832961088.53926098</v>
      </c>
      <c r="T21">
        <f t="shared" si="4"/>
        <v>849160145197903</v>
      </c>
      <c r="U21">
        <f t="shared" si="5"/>
        <v>174370885765.0726</v>
      </c>
      <c r="V21" s="1">
        <f t="shared" si="6"/>
        <v>5.9717794827446748E+21</v>
      </c>
      <c r="W21" s="1">
        <f t="shared" si="7"/>
        <v>1.2482372800760781E+18</v>
      </c>
      <c r="X21" s="1">
        <f t="shared" si="8"/>
        <v>295894297288284.88</v>
      </c>
      <c r="Y21">
        <f t="shared" si="9"/>
        <v>0.73675686588938927</v>
      </c>
      <c r="Z21">
        <f t="shared" si="17"/>
        <v>625529916835209.88</v>
      </c>
      <c r="AA21">
        <f t="shared" si="18"/>
        <v>9.0156835024769516E-4</v>
      </c>
      <c r="AB21">
        <f t="shared" si="19"/>
        <v>3.0026127793102046E-2</v>
      </c>
      <c r="AC21">
        <f>Cells!$B$3*Y21/(Cells!$D$4*AB21)</f>
        <v>0.62596028040744567</v>
      </c>
      <c r="AD21">
        <f t="shared" si="20"/>
        <v>3906.7293130181583</v>
      </c>
      <c r="AE21">
        <f t="shared" si="21"/>
        <v>2756100332591.3105</v>
      </c>
      <c r="AF21">
        <f t="shared" si="22"/>
        <v>729975283</v>
      </c>
      <c r="AG21">
        <f t="shared" si="23"/>
        <v>958771048.50474346</v>
      </c>
      <c r="AH21">
        <f t="shared" si="24"/>
        <v>631047873158690.13</v>
      </c>
      <c r="AI21">
        <f t="shared" si="25"/>
        <v>228337498165.2124</v>
      </c>
      <c r="AJ21">
        <f t="shared" si="26"/>
        <v>0.76136558789341513</v>
      </c>
      <c r="AK21">
        <f t="shared" si="27"/>
        <v>480325772812921.31</v>
      </c>
      <c r="AL21">
        <f t="shared" si="28"/>
        <v>5.2252378896052928E-4</v>
      </c>
      <c r="AM21">
        <f t="shared" si="29"/>
        <v>2.2858779253506285E-2</v>
      </c>
      <c r="AN21">
        <f>IF(AM21=0,0,(Cells!$B$3*AJ21/(Cells!$D$4*AM21)))</f>
        <v>0.84969316225184155</v>
      </c>
      <c r="AP21" s="7">
        <f t="shared" si="12"/>
        <v>0</v>
      </c>
      <c r="AQ21">
        <f t="shared" si="30"/>
        <v>2</v>
      </c>
      <c r="AR21" t="str">
        <f>IF(AP21=0,"",MAX(AR$4:AR20)+1)</f>
        <v/>
      </c>
      <c r="AS21" t="str">
        <f t="shared" si="13"/>
        <v>Female</v>
      </c>
      <c r="AT21" t="str">
        <f t="shared" si="14"/>
        <v>NonSmoker</v>
      </c>
      <c r="AU21" t="str">
        <f t="shared" si="15"/>
        <v>30 - 39</v>
      </c>
      <c r="AV21">
        <f t="shared" si="32"/>
        <v>1</v>
      </c>
      <c r="AW21" s="8">
        <f t="shared" si="16"/>
        <v>5</v>
      </c>
      <c r="BJ21" s="76"/>
      <c r="BK21" s="76"/>
      <c r="BL21" s="77"/>
      <c r="BM21" s="77"/>
      <c r="BN21" s="77"/>
      <c r="BO21" s="77"/>
      <c r="BP21" s="77"/>
      <c r="BQ21" s="136"/>
    </row>
    <row r="22" spans="1:69" x14ac:dyDescent="0.25">
      <c r="A22" t="s">
        <v>77</v>
      </c>
      <c r="B22" t="s">
        <v>82</v>
      </c>
      <c r="C22" t="s">
        <v>348</v>
      </c>
      <c r="D22">
        <v>6</v>
      </c>
      <c r="E22" s="9">
        <v>136804</v>
      </c>
      <c r="F22" s="9">
        <v>484</v>
      </c>
      <c r="G22" s="54">
        <v>466.22582901083501</v>
      </c>
      <c r="H22" s="9">
        <v>645080827422.79602</v>
      </c>
      <c r="I22" s="9">
        <v>129681689</v>
      </c>
      <c r="J22" s="9">
        <v>175605833.10261101</v>
      </c>
      <c r="K22" s="9">
        <v>145867327930221</v>
      </c>
      <c r="L22" s="9">
        <v>42467127707.710999</v>
      </c>
      <c r="M22" s="9">
        <v>7.8610308034555504E+20</v>
      </c>
      <c r="N22" s="9">
        <v>2.2975392881424701E+17</v>
      </c>
      <c r="O22" s="9">
        <v>70329738262018.297</v>
      </c>
      <c r="P22">
        <f t="shared" si="0"/>
        <v>2439.9828445006942</v>
      </c>
      <c r="Q22">
        <f t="shared" si="1"/>
        <v>5360987911203.3252</v>
      </c>
      <c r="R22">
        <f t="shared" si="2"/>
        <v>743371490</v>
      </c>
      <c r="S22">
        <f t="shared" si="3"/>
        <v>1008566921.6418719</v>
      </c>
      <c r="T22">
        <f t="shared" si="4"/>
        <v>995027473128124</v>
      </c>
      <c r="U22">
        <f t="shared" si="5"/>
        <v>216838013472.7836</v>
      </c>
      <c r="V22" s="1">
        <f t="shared" si="6"/>
        <v>6.7578825630902303E+21</v>
      </c>
      <c r="W22" s="1">
        <f t="shared" si="7"/>
        <v>1.477991208890325E+18</v>
      </c>
      <c r="X22" s="1">
        <f t="shared" si="8"/>
        <v>366224035550303.19</v>
      </c>
      <c r="Y22">
        <f t="shared" si="9"/>
        <v>0.7370571789027609</v>
      </c>
      <c r="Z22">
        <f t="shared" si="17"/>
        <v>733274344311431.88</v>
      </c>
      <c r="AA22">
        <f t="shared" si="18"/>
        <v>7.2087016172406706E-4</v>
      </c>
      <c r="AB22">
        <f t="shared" si="19"/>
        <v>2.6849025340299915E-2</v>
      </c>
      <c r="AC22">
        <f>Cells!$B$3*Y22/(Cells!$D$4*AB22)</f>
        <v>0.70031683912685028</v>
      </c>
      <c r="AD22">
        <f t="shared" si="20"/>
        <v>3440.5034840073231</v>
      </c>
      <c r="AE22">
        <f t="shared" si="21"/>
        <v>2111019505168.5164</v>
      </c>
      <c r="AF22">
        <f t="shared" si="22"/>
        <v>600293594</v>
      </c>
      <c r="AG22">
        <f t="shared" si="23"/>
        <v>783165215.40213251</v>
      </c>
      <c r="AH22">
        <f t="shared" si="24"/>
        <v>485180545228469.31</v>
      </c>
      <c r="AI22">
        <f t="shared" si="25"/>
        <v>185870370457.5014</v>
      </c>
      <c r="AJ22">
        <f t="shared" si="26"/>
        <v>0.76649675214669322</v>
      </c>
      <c r="AK22">
        <f t="shared" si="27"/>
        <v>371780110069563</v>
      </c>
      <c r="AL22">
        <f t="shared" si="28"/>
        <v>6.0614897058260825E-4</v>
      </c>
      <c r="AM22">
        <f t="shared" si="29"/>
        <v>2.4620092822380021E-2</v>
      </c>
      <c r="AN22">
        <f>IF(AM22=0,0,(Cells!$B$3*AJ22/(Cells!$D$4*AM22)))</f>
        <v>0.79422315840903224</v>
      </c>
      <c r="AP22" s="7">
        <f t="shared" si="12"/>
        <v>0</v>
      </c>
      <c r="AQ22">
        <f t="shared" si="30"/>
        <v>2</v>
      </c>
      <c r="AR22" t="str">
        <f>IF(AP22=0,"",MAX(AR$4:AR21)+1)</f>
        <v/>
      </c>
      <c r="AS22" t="str">
        <f t="shared" si="13"/>
        <v>Female</v>
      </c>
      <c r="AT22" t="str">
        <f t="shared" si="14"/>
        <v>NonSmoker</v>
      </c>
      <c r="AU22" t="str">
        <f t="shared" si="15"/>
        <v>30 - 39</v>
      </c>
      <c r="AV22">
        <f t="shared" si="32"/>
        <v>1</v>
      </c>
      <c r="AW22" s="8">
        <f t="shared" si="16"/>
        <v>6</v>
      </c>
      <c r="BJ22" s="76"/>
      <c r="BK22" s="76"/>
      <c r="BL22" s="77"/>
      <c r="BM22" s="77"/>
      <c r="BN22" s="77"/>
      <c r="BO22" s="77"/>
      <c r="BP22" s="77"/>
      <c r="BQ22" s="136"/>
    </row>
    <row r="23" spans="1:69" x14ac:dyDescent="0.25">
      <c r="A23" t="s">
        <v>77</v>
      </c>
      <c r="B23" t="s">
        <v>82</v>
      </c>
      <c r="C23" t="s">
        <v>348</v>
      </c>
      <c r="D23">
        <v>7</v>
      </c>
      <c r="E23" s="9">
        <v>132471</v>
      </c>
      <c r="F23" s="9">
        <v>455</v>
      </c>
      <c r="G23" s="54">
        <v>469.530105408314</v>
      </c>
      <c r="H23" s="9">
        <v>541740443311.34802</v>
      </c>
      <c r="I23" s="9">
        <v>113828412</v>
      </c>
      <c r="J23" s="9">
        <v>164130179.94600201</v>
      </c>
      <c r="K23" s="9">
        <v>123747320443484</v>
      </c>
      <c r="L23" s="9">
        <v>39458943842.429901</v>
      </c>
      <c r="M23" s="9">
        <v>5.54312525662637E+20</v>
      </c>
      <c r="N23" s="9">
        <v>1.7029693297422598E+17</v>
      </c>
      <c r="O23" s="9">
        <v>54097060250152.203</v>
      </c>
      <c r="P23">
        <f t="shared" si="0"/>
        <v>2909.5129499090081</v>
      </c>
      <c r="Q23">
        <f t="shared" si="1"/>
        <v>5902728354514.6729</v>
      </c>
      <c r="R23">
        <f t="shared" si="2"/>
        <v>857199902</v>
      </c>
      <c r="S23">
        <f t="shared" si="3"/>
        <v>1172697101.5878739</v>
      </c>
      <c r="T23">
        <f t="shared" si="4"/>
        <v>1118774793571608</v>
      </c>
      <c r="U23">
        <f t="shared" si="5"/>
        <v>256296957315.2135</v>
      </c>
      <c r="V23" s="1">
        <f t="shared" si="6"/>
        <v>7.312195088752867E+21</v>
      </c>
      <c r="W23" s="1">
        <f t="shared" si="7"/>
        <v>1.6482881418645509E+18</v>
      </c>
      <c r="X23" s="1">
        <f t="shared" si="8"/>
        <v>420321095800455.38</v>
      </c>
      <c r="Y23">
        <f t="shared" si="9"/>
        <v>0.73096445863072446</v>
      </c>
      <c r="Z23">
        <f t="shared" si="17"/>
        <v>817647669531609</v>
      </c>
      <c r="AA23">
        <f t="shared" si="18"/>
        <v>5.9455837326571079E-4</v>
      </c>
      <c r="AB23">
        <f t="shared" si="19"/>
        <v>2.4383567689444274E-2</v>
      </c>
      <c r="AC23">
        <f>Cells!$B$3*Y23/(Cells!$D$4*AB23)</f>
        <v>0.76475253350331207</v>
      </c>
      <c r="AD23">
        <f t="shared" si="20"/>
        <v>2970.9733785990088</v>
      </c>
      <c r="AE23">
        <f t="shared" si="21"/>
        <v>1569279061857.1682</v>
      </c>
      <c r="AF23">
        <f t="shared" si="22"/>
        <v>486465182</v>
      </c>
      <c r="AG23">
        <f t="shared" si="23"/>
        <v>619035035.4561305</v>
      </c>
      <c r="AH23">
        <f t="shared" si="24"/>
        <v>361433224784985.31</v>
      </c>
      <c r="AI23">
        <f t="shared" si="25"/>
        <v>146411426615.0715</v>
      </c>
      <c r="AJ23">
        <f t="shared" si="26"/>
        <v>0.78584434504834189</v>
      </c>
      <c r="AK23">
        <f t="shared" si="27"/>
        <v>283939839237953.63</v>
      </c>
      <c r="AL23">
        <f t="shared" si="28"/>
        <v>7.4096189310841843E-4</v>
      </c>
      <c r="AM23">
        <f t="shared" si="29"/>
        <v>2.7220615222812626E-2</v>
      </c>
      <c r="AN23">
        <f>IF(AM23=0,0,(Cells!$B$3*AJ23/(Cells!$D$4*AM23)))</f>
        <v>0.73647923937403281</v>
      </c>
      <c r="AP23" s="7">
        <f t="shared" si="12"/>
        <v>0</v>
      </c>
      <c r="AQ23">
        <f t="shared" si="30"/>
        <v>2</v>
      </c>
      <c r="AR23" t="str">
        <f>IF(AP23=0,"",MAX(AR$4:AR22)+1)</f>
        <v/>
      </c>
      <c r="AS23" t="str">
        <f t="shared" si="13"/>
        <v>Female</v>
      </c>
      <c r="AT23" t="str">
        <f t="shared" si="14"/>
        <v>NonSmoker</v>
      </c>
      <c r="AU23" t="str">
        <f t="shared" si="15"/>
        <v>30 - 39</v>
      </c>
      <c r="AV23">
        <f t="shared" si="32"/>
        <v>1</v>
      </c>
      <c r="AW23" s="8">
        <f t="shared" si="16"/>
        <v>7</v>
      </c>
      <c r="BJ23" s="76"/>
      <c r="BK23" s="76"/>
      <c r="BL23" s="77"/>
      <c r="BM23" s="77"/>
      <c r="BN23" s="77"/>
      <c r="BO23" s="77"/>
      <c r="BP23" s="77"/>
      <c r="BQ23" s="136"/>
    </row>
    <row r="24" spans="1:69" x14ac:dyDescent="0.25">
      <c r="A24" t="s">
        <v>77</v>
      </c>
      <c r="B24" t="s">
        <v>82</v>
      </c>
      <c r="C24" t="s">
        <v>348</v>
      </c>
      <c r="D24">
        <v>8</v>
      </c>
      <c r="E24" s="9">
        <v>126610</v>
      </c>
      <c r="F24" s="9">
        <v>472</v>
      </c>
      <c r="G24" s="54">
        <v>468.30880328168502</v>
      </c>
      <c r="H24" s="9">
        <v>443458502475.93903</v>
      </c>
      <c r="I24" s="9">
        <v>116909216</v>
      </c>
      <c r="J24" s="9">
        <v>149817430.71147299</v>
      </c>
      <c r="K24" s="9">
        <v>105462887027631</v>
      </c>
      <c r="L24" s="9">
        <v>37132370397.430901</v>
      </c>
      <c r="M24" s="9">
        <v>5.0556176308828098E+20</v>
      </c>
      <c r="N24" s="9">
        <v>1.71976838341E+17</v>
      </c>
      <c r="O24" s="9">
        <v>60182900103497.602</v>
      </c>
      <c r="P24">
        <f t="shared" si="0"/>
        <v>3377.821753190693</v>
      </c>
      <c r="Q24">
        <f t="shared" si="1"/>
        <v>6346186856990.6123</v>
      </c>
      <c r="R24">
        <f t="shared" si="2"/>
        <v>974109118</v>
      </c>
      <c r="S24">
        <f t="shared" si="3"/>
        <v>1322514532.2993469</v>
      </c>
      <c r="T24">
        <f t="shared" si="4"/>
        <v>1224237680599239</v>
      </c>
      <c r="U24">
        <f t="shared" si="5"/>
        <v>293429327712.64441</v>
      </c>
      <c r="V24" s="1">
        <f t="shared" si="6"/>
        <v>7.8177568518411481E+21</v>
      </c>
      <c r="W24" s="1">
        <f t="shared" si="7"/>
        <v>1.8202649802055508E+18</v>
      </c>
      <c r="X24" s="1">
        <f t="shared" si="8"/>
        <v>480503995903953</v>
      </c>
      <c r="Y24">
        <f t="shared" si="9"/>
        <v>0.73655834715585078</v>
      </c>
      <c r="Z24">
        <f t="shared" si="17"/>
        <v>901563291797752.38</v>
      </c>
      <c r="AA24">
        <f t="shared" si="18"/>
        <v>5.1546040985092428E-4</v>
      </c>
      <c r="AB24">
        <f t="shared" si="19"/>
        <v>2.270375321066815E-2</v>
      </c>
      <c r="AC24">
        <f>Cells!$B$3*Y24/(Cells!$D$4*AB24)</f>
        <v>0.82762082780329116</v>
      </c>
      <c r="AD24">
        <f t="shared" si="20"/>
        <v>2502.6645753173239</v>
      </c>
      <c r="AE24">
        <f t="shared" si="21"/>
        <v>1125820559381.2292</v>
      </c>
      <c r="AF24">
        <f t="shared" si="22"/>
        <v>369555966</v>
      </c>
      <c r="AG24">
        <f t="shared" si="23"/>
        <v>469217604.7446574</v>
      </c>
      <c r="AH24">
        <f t="shared" si="24"/>
        <v>255970337757354.19</v>
      </c>
      <c r="AI24">
        <f t="shared" si="25"/>
        <v>109279056217.64056</v>
      </c>
      <c r="AJ24">
        <f t="shared" si="26"/>
        <v>0.78760038468954707</v>
      </c>
      <c r="AK24">
        <f t="shared" si="27"/>
        <v>201534549118334.78</v>
      </c>
      <c r="AL24">
        <f t="shared" si="28"/>
        <v>9.1537892992238031E-4</v>
      </c>
      <c r="AM24">
        <f t="shared" si="29"/>
        <v>3.0255229794572382E-2</v>
      </c>
      <c r="AN24">
        <f>IF(AM24=0,0,(Cells!$B$3*AJ24/(Cells!$D$4*AM24)))</f>
        <v>0.66409066742525591</v>
      </c>
      <c r="AP24" s="7">
        <f t="shared" si="12"/>
        <v>0</v>
      </c>
      <c r="AQ24">
        <f t="shared" si="30"/>
        <v>2</v>
      </c>
      <c r="AR24" t="str">
        <f>IF(AP24=0,"",MAX(AR$4:AR23)+1)</f>
        <v/>
      </c>
      <c r="AS24" t="str">
        <f t="shared" si="13"/>
        <v>Female</v>
      </c>
      <c r="AT24" t="str">
        <f t="shared" si="14"/>
        <v>NonSmoker</v>
      </c>
      <c r="AU24" t="str">
        <f t="shared" si="15"/>
        <v>30 - 39</v>
      </c>
      <c r="AV24">
        <f t="shared" si="32"/>
        <v>1</v>
      </c>
      <c r="AW24" s="8">
        <f t="shared" si="16"/>
        <v>8</v>
      </c>
      <c r="BJ24" s="76"/>
      <c r="BK24" s="76"/>
      <c r="BL24" s="77"/>
      <c r="BM24" s="77"/>
      <c r="BN24" s="77"/>
      <c r="BO24" s="77"/>
      <c r="BP24" s="77"/>
      <c r="BQ24" s="136"/>
    </row>
    <row r="25" spans="1:69" x14ac:dyDescent="0.25">
      <c r="A25" t="s">
        <v>77</v>
      </c>
      <c r="B25" t="s">
        <v>82</v>
      </c>
      <c r="C25" t="s">
        <v>348</v>
      </c>
      <c r="D25">
        <v>9</v>
      </c>
      <c r="E25" s="9">
        <v>118869</v>
      </c>
      <c r="F25" s="9">
        <v>449</v>
      </c>
      <c r="G25" s="54">
        <v>439.96895452358802</v>
      </c>
      <c r="H25" s="9">
        <v>346012534932.29401</v>
      </c>
      <c r="I25" s="9">
        <v>94900475</v>
      </c>
      <c r="J25" s="9">
        <v>126892355.815644</v>
      </c>
      <c r="K25" s="9">
        <v>84430249405251.797</v>
      </c>
      <c r="L25" s="9">
        <v>32065414437.920399</v>
      </c>
      <c r="M25" s="9">
        <v>4.6757286196327501E+20</v>
      </c>
      <c r="N25" s="9">
        <v>1.7106214043569798E+17</v>
      </c>
      <c r="O25" s="9">
        <v>64260961950082.203</v>
      </c>
      <c r="P25">
        <f t="shared" si="0"/>
        <v>3817.7907077142809</v>
      </c>
      <c r="Q25">
        <f t="shared" si="1"/>
        <v>6692199391922.9063</v>
      </c>
      <c r="R25">
        <f t="shared" si="2"/>
        <v>1069009593</v>
      </c>
      <c r="S25">
        <f t="shared" si="3"/>
        <v>1449406888.1149909</v>
      </c>
      <c r="T25">
        <f t="shared" si="4"/>
        <v>1308667930004490.8</v>
      </c>
      <c r="U25">
        <f t="shared" si="5"/>
        <v>325494742150.56482</v>
      </c>
      <c r="V25" s="1">
        <f t="shared" si="6"/>
        <v>8.2853297138044229E+21</v>
      </c>
      <c r="W25" s="1">
        <f t="shared" si="7"/>
        <v>1.9913271206412488E+18</v>
      </c>
      <c r="X25" s="1">
        <f t="shared" si="8"/>
        <v>544764957854035.19</v>
      </c>
      <c r="Y25">
        <f t="shared" si="9"/>
        <v>0.73754968447147906</v>
      </c>
      <c r="Z25">
        <f t="shared" si="17"/>
        <v>965030556373603.88</v>
      </c>
      <c r="AA25">
        <f t="shared" si="18"/>
        <v>4.5936766630279833E-4</v>
      </c>
      <c r="AB25">
        <f t="shared" si="19"/>
        <v>2.1432864164707393E-2</v>
      </c>
      <c r="AC25">
        <f>Cells!$B$3*Y25/(Cells!$D$4*AB25)</f>
        <v>0.8778756102684856</v>
      </c>
      <c r="AD25">
        <f t="shared" si="20"/>
        <v>2062.695620793736</v>
      </c>
      <c r="AE25">
        <f t="shared" si="21"/>
        <v>779808024448.93506</v>
      </c>
      <c r="AF25">
        <f t="shared" si="22"/>
        <v>274655491</v>
      </c>
      <c r="AG25">
        <f t="shared" si="23"/>
        <v>342325248.92901337</v>
      </c>
      <c r="AH25">
        <f t="shared" si="24"/>
        <v>171540088352102.41</v>
      </c>
      <c r="AI25">
        <f t="shared" si="25"/>
        <v>77213641779.720169</v>
      </c>
      <c r="AJ25">
        <f t="shared" si="26"/>
        <v>0.80232320537055746</v>
      </c>
      <c r="AK25">
        <f t="shared" si="27"/>
        <v>137580889375688.91</v>
      </c>
      <c r="AL25">
        <f t="shared" si="28"/>
        <v>1.1740328458092848E-3</v>
      </c>
      <c r="AM25">
        <f t="shared" si="29"/>
        <v>3.426416270404524E-2</v>
      </c>
      <c r="AN25">
        <f>IF(AM25=0,0,(Cells!$B$3*AJ25/(Cells!$D$4*AM25)))</f>
        <v>0.59735312915533845</v>
      </c>
      <c r="AP25" s="7">
        <f t="shared" si="12"/>
        <v>0</v>
      </c>
      <c r="AQ25">
        <f t="shared" si="30"/>
        <v>2</v>
      </c>
      <c r="AR25" t="str">
        <f>IF(AP25=0,"",MAX(AR$4:AR24)+1)</f>
        <v/>
      </c>
      <c r="AS25" t="str">
        <f t="shared" si="13"/>
        <v>Female</v>
      </c>
      <c r="AT25" t="str">
        <f t="shared" si="14"/>
        <v>NonSmoker</v>
      </c>
      <c r="AU25" t="str">
        <f t="shared" si="15"/>
        <v>30 - 39</v>
      </c>
      <c r="AV25">
        <f t="shared" si="32"/>
        <v>1</v>
      </c>
      <c r="AW25" s="8">
        <f t="shared" si="16"/>
        <v>9</v>
      </c>
      <c r="BJ25" s="76"/>
      <c r="BK25" s="76"/>
      <c r="BL25" s="77"/>
      <c r="BM25" s="77"/>
      <c r="BN25" s="77"/>
      <c r="BO25" s="77"/>
      <c r="BP25" s="77"/>
      <c r="BQ25" s="136"/>
    </row>
    <row r="26" spans="1:69" x14ac:dyDescent="0.25">
      <c r="A26" t="s">
        <v>77</v>
      </c>
      <c r="B26" t="s">
        <v>82</v>
      </c>
      <c r="C26" t="s">
        <v>348</v>
      </c>
      <c r="D26">
        <v>10</v>
      </c>
      <c r="E26" s="9">
        <v>109561</v>
      </c>
      <c r="F26" s="9">
        <v>394</v>
      </c>
      <c r="G26" s="54">
        <v>396.67189388038702</v>
      </c>
      <c r="H26" s="9">
        <v>260732829069.26001</v>
      </c>
      <c r="I26" s="9">
        <v>78871964</v>
      </c>
      <c r="J26" s="9">
        <v>101699685.00696599</v>
      </c>
      <c r="K26" s="9">
        <v>59730508091281.203</v>
      </c>
      <c r="L26" s="9">
        <v>24103898228.888901</v>
      </c>
      <c r="M26" s="9">
        <v>3.0228783592437599E+20</v>
      </c>
      <c r="N26" s="9">
        <v>1.1647587786376499E+17</v>
      </c>
      <c r="O26" s="9">
        <v>45931995356910.797</v>
      </c>
      <c r="P26">
        <f t="shared" si="0"/>
        <v>4214.4626015946678</v>
      </c>
      <c r="Q26">
        <f t="shared" si="1"/>
        <v>6952932220992.166</v>
      </c>
      <c r="R26">
        <f t="shared" si="2"/>
        <v>1147881557</v>
      </c>
      <c r="S26">
        <f t="shared" si="3"/>
        <v>1551106573.1219568</v>
      </c>
      <c r="T26">
        <f t="shared" si="4"/>
        <v>1368398438095772</v>
      </c>
      <c r="U26">
        <f t="shared" si="5"/>
        <v>349598640379.45374</v>
      </c>
      <c r="V26" s="1">
        <f t="shared" si="6"/>
        <v>8.587617549728799E+21</v>
      </c>
      <c r="W26" s="1">
        <f t="shared" si="7"/>
        <v>2.1078029985050138E+18</v>
      </c>
      <c r="X26" s="1">
        <f t="shared" si="8"/>
        <v>590696953210946</v>
      </c>
      <c r="Y26">
        <f t="shared" si="9"/>
        <v>0.74004041817038124</v>
      </c>
      <c r="Z26">
        <f t="shared" si="17"/>
        <v>1012478691223445.4</v>
      </c>
      <c r="AA26">
        <f t="shared" si="18"/>
        <v>4.2082604955434724E-4</v>
      </c>
      <c r="AB26">
        <f t="shared" si="19"/>
        <v>2.0514045177739745E-2</v>
      </c>
      <c r="AC26">
        <f>Cells!$B$3*Y26/(Cells!$D$4*AB26)</f>
        <v>0.92029284509033804</v>
      </c>
      <c r="AD26">
        <f t="shared" si="20"/>
        <v>1666.023726913349</v>
      </c>
      <c r="AE26">
        <f t="shared" si="21"/>
        <v>519075195379.67511</v>
      </c>
      <c r="AF26">
        <f t="shared" si="22"/>
        <v>195783527</v>
      </c>
      <c r="AG26">
        <f t="shared" si="23"/>
        <v>240625563.92204726</v>
      </c>
      <c r="AH26">
        <f t="shared" si="24"/>
        <v>111809580260821.2</v>
      </c>
      <c r="AI26">
        <f t="shared" si="25"/>
        <v>53109743550.831253</v>
      </c>
      <c r="AJ26">
        <f t="shared" si="26"/>
        <v>0.81364391966028093</v>
      </c>
      <c r="AK26">
        <f t="shared" si="27"/>
        <v>90938025616267.813</v>
      </c>
      <c r="AL26">
        <f t="shared" si="28"/>
        <v>1.5705869752604762E-3</v>
      </c>
      <c r="AM26">
        <f t="shared" si="29"/>
        <v>3.9630631779729128E-2</v>
      </c>
      <c r="AN26">
        <f>IF(AM26=0,0,(Cells!$B$3*AJ26/(Cells!$D$4*AM26)))</f>
        <v>0.52375152541466108</v>
      </c>
      <c r="AP26" s="7">
        <f t="shared" si="12"/>
        <v>0</v>
      </c>
      <c r="AQ26">
        <f t="shared" si="30"/>
        <v>2</v>
      </c>
      <c r="AR26" t="str">
        <f>IF(AP26=0,"",MAX(AR$4:AR25)+1)</f>
        <v/>
      </c>
      <c r="AS26" t="str">
        <f t="shared" si="13"/>
        <v>Female</v>
      </c>
      <c r="AT26" t="str">
        <f t="shared" si="14"/>
        <v>NonSmoker</v>
      </c>
      <c r="AU26" t="str">
        <f t="shared" si="15"/>
        <v>30 - 39</v>
      </c>
      <c r="AV26">
        <f t="shared" si="32"/>
        <v>1</v>
      </c>
      <c r="AW26" s="8">
        <f t="shared" si="16"/>
        <v>10</v>
      </c>
      <c r="BJ26" s="76"/>
      <c r="BK26" s="76"/>
      <c r="BL26" s="77"/>
      <c r="BM26" s="77"/>
      <c r="BN26" s="77"/>
      <c r="BO26" s="77"/>
      <c r="BP26" s="77"/>
      <c r="BQ26" s="136"/>
    </row>
    <row r="27" spans="1:69" x14ac:dyDescent="0.25">
      <c r="A27" t="s">
        <v>77</v>
      </c>
      <c r="B27" t="s">
        <v>82</v>
      </c>
      <c r="C27" t="s">
        <v>348</v>
      </c>
      <c r="D27">
        <v>11</v>
      </c>
      <c r="E27" s="9">
        <v>88632</v>
      </c>
      <c r="F27" s="9">
        <v>345</v>
      </c>
      <c r="G27" s="54">
        <v>310.571439268463</v>
      </c>
      <c r="H27" s="9">
        <v>168531563928.716</v>
      </c>
      <c r="I27" s="9">
        <v>51019280</v>
      </c>
      <c r="J27" s="9">
        <v>69071442.736568406</v>
      </c>
      <c r="K27" s="9">
        <v>36239060429929.602</v>
      </c>
      <c r="L27" s="9">
        <v>15379287096.902</v>
      </c>
      <c r="M27" s="9">
        <v>1.6392671850079401E+20</v>
      </c>
      <c r="N27" s="9">
        <v>6.6576844240798E+16</v>
      </c>
      <c r="O27" s="9">
        <v>27703408810426.5</v>
      </c>
      <c r="P27">
        <f t="shared" si="0"/>
        <v>4525.0340408631309</v>
      </c>
      <c r="Q27">
        <f t="shared" si="1"/>
        <v>7121463784920.8818</v>
      </c>
      <c r="R27">
        <f t="shared" si="2"/>
        <v>1198900837</v>
      </c>
      <c r="S27">
        <f t="shared" si="3"/>
        <v>1620178015.8585253</v>
      </c>
      <c r="T27">
        <f t="shared" si="4"/>
        <v>1404637498525701.5</v>
      </c>
      <c r="U27">
        <f t="shared" si="5"/>
        <v>364977927476.35571</v>
      </c>
      <c r="V27" s="1">
        <f t="shared" si="6"/>
        <v>8.7515442682295925E+21</v>
      </c>
      <c r="W27" s="1">
        <f t="shared" si="7"/>
        <v>2.1743798427458117E+18</v>
      </c>
      <c r="X27" s="1">
        <f t="shared" si="8"/>
        <v>618400362021372.5</v>
      </c>
      <c r="Y27">
        <f t="shared" si="9"/>
        <v>0.73998093127112807</v>
      </c>
      <c r="Z27">
        <f t="shared" si="17"/>
        <v>1039205112644482</v>
      </c>
      <c r="AA27">
        <f t="shared" si="18"/>
        <v>3.9589116042038704E-4</v>
      </c>
      <c r="AB27">
        <f t="shared" si="19"/>
        <v>1.9897013856867745E-2</v>
      </c>
      <c r="AC27">
        <f>Cells!$B$3*Y27/(Cells!$D$4*AB27)</f>
        <v>0.94875600861043485</v>
      </c>
      <c r="AD27">
        <f t="shared" si="20"/>
        <v>1355.4522876448859</v>
      </c>
      <c r="AE27">
        <f t="shared" si="21"/>
        <v>350543631450.95917</v>
      </c>
      <c r="AF27">
        <f t="shared" si="22"/>
        <v>144764247</v>
      </c>
      <c r="AG27">
        <f t="shared" si="23"/>
        <v>171554121.18547884</v>
      </c>
      <c r="AH27">
        <f t="shared" si="24"/>
        <v>75570519830891.609</v>
      </c>
      <c r="AI27">
        <f t="shared" si="25"/>
        <v>37730456453.92926</v>
      </c>
      <c r="AJ27">
        <f t="shared" si="26"/>
        <v>0.84384010130240772</v>
      </c>
      <c r="AK27">
        <f t="shared" si="27"/>
        <v>63742568529971.773</v>
      </c>
      <c r="AL27">
        <f t="shared" si="28"/>
        <v>2.1658443808121102E-3</v>
      </c>
      <c r="AM27">
        <f t="shared" si="29"/>
        <v>4.6538633207391364E-2</v>
      </c>
      <c r="AN27">
        <f>IF(AM27=0,0,(Cells!$B$3*AJ27/(Cells!$D$4*AM27)))</f>
        <v>0.46256039929076892</v>
      </c>
      <c r="AP27" s="7">
        <f t="shared" si="12"/>
        <v>0</v>
      </c>
      <c r="AQ27">
        <f t="shared" si="30"/>
        <v>2</v>
      </c>
      <c r="AR27" t="str">
        <f>IF(AP27=0,"",MAX(AR$4:AR26)+1)</f>
        <v/>
      </c>
      <c r="AS27" t="str">
        <f t="shared" si="13"/>
        <v>Female</v>
      </c>
      <c r="AT27" t="str">
        <f t="shared" si="14"/>
        <v>NonSmoker</v>
      </c>
      <c r="AU27" t="str">
        <f t="shared" si="15"/>
        <v>30 - 39</v>
      </c>
      <c r="AV27">
        <f t="shared" si="32"/>
        <v>1</v>
      </c>
      <c r="AW27" s="8">
        <f t="shared" si="16"/>
        <v>11</v>
      </c>
      <c r="BJ27" s="76"/>
      <c r="BK27" s="76"/>
      <c r="BL27" s="77"/>
      <c r="BM27" s="77"/>
      <c r="BN27" s="77"/>
      <c r="BO27" s="77"/>
      <c r="BP27" s="77"/>
      <c r="BQ27" s="136"/>
    </row>
    <row r="28" spans="1:69" x14ac:dyDescent="0.25">
      <c r="A28" t="s">
        <v>77</v>
      </c>
      <c r="B28" t="s">
        <v>82</v>
      </c>
      <c r="C28" t="s">
        <v>348</v>
      </c>
      <c r="D28">
        <v>12</v>
      </c>
      <c r="E28" s="9">
        <v>78543</v>
      </c>
      <c r="F28" s="9">
        <v>298</v>
      </c>
      <c r="G28" s="54">
        <v>261.10765332495401</v>
      </c>
      <c r="H28" s="9">
        <v>116821321625.854</v>
      </c>
      <c r="I28" s="9">
        <v>38781418</v>
      </c>
      <c r="J28" s="9">
        <v>49884686.574015602</v>
      </c>
      <c r="K28" s="9">
        <v>25579695528869.398</v>
      </c>
      <c r="L28" s="9">
        <v>11491852452.200001</v>
      </c>
      <c r="M28" s="9">
        <v>1.41111371537578E+20</v>
      </c>
      <c r="N28" s="9">
        <v>6.4517886078928496E+16</v>
      </c>
      <c r="O28" s="9">
        <v>30264963215857.898</v>
      </c>
      <c r="P28">
        <f t="shared" si="0"/>
        <v>4786.1416941880852</v>
      </c>
      <c r="Q28">
        <f t="shared" si="1"/>
        <v>7238285106546.7363</v>
      </c>
      <c r="R28">
        <f t="shared" si="2"/>
        <v>1237682255</v>
      </c>
      <c r="S28">
        <f t="shared" si="3"/>
        <v>1670062702.4325409</v>
      </c>
      <c r="T28">
        <f t="shared" si="4"/>
        <v>1430217194054571</v>
      </c>
      <c r="U28">
        <f t="shared" si="5"/>
        <v>376469779928.55573</v>
      </c>
      <c r="V28" s="1">
        <f t="shared" si="6"/>
        <v>8.8926556397671704E+21</v>
      </c>
      <c r="W28" s="1">
        <f t="shared" si="7"/>
        <v>2.2388977288247401E+18</v>
      </c>
      <c r="X28" s="1">
        <f t="shared" si="8"/>
        <v>648665325237230.38</v>
      </c>
      <c r="Y28">
        <f t="shared" si="9"/>
        <v>0.74109927321725444</v>
      </c>
      <c r="Z28">
        <f t="shared" si="17"/>
        <v>1059726155262391.6</v>
      </c>
      <c r="AA28">
        <f t="shared" si="18"/>
        <v>3.7995144394209279E-4</v>
      </c>
      <c r="AB28">
        <f t="shared" si="19"/>
        <v>1.9492343213223309E-2</v>
      </c>
      <c r="AC28">
        <f>Cells!$B$3*Y28/(Cells!$D$4*AB28)</f>
        <v>0.96991628450296841</v>
      </c>
      <c r="AD28">
        <f t="shared" si="20"/>
        <v>1094.3446343199321</v>
      </c>
      <c r="AE28">
        <f t="shared" si="21"/>
        <v>233722309825.1051</v>
      </c>
      <c r="AF28">
        <f t="shared" si="22"/>
        <v>105982829</v>
      </c>
      <c r="AG28">
        <f t="shared" si="23"/>
        <v>121669434.61146326</v>
      </c>
      <c r="AH28">
        <f t="shared" si="24"/>
        <v>49990824302022.211</v>
      </c>
      <c r="AI28">
        <f t="shared" si="25"/>
        <v>26238604001.729259</v>
      </c>
      <c r="AJ28">
        <f t="shared" si="26"/>
        <v>0.87107192811771872</v>
      </c>
      <c r="AK28">
        <f t="shared" si="27"/>
        <v>43525694744377.273</v>
      </c>
      <c r="AL28">
        <f t="shared" si="28"/>
        <v>2.9402396648863759E-3</v>
      </c>
      <c r="AM28">
        <f t="shared" si="29"/>
        <v>5.422397684499336E-2</v>
      </c>
      <c r="AN28">
        <f>IF(AM28=0,0,(Cells!$B$3*AJ28/(Cells!$D$4*AM28)))</f>
        <v>0.40981190013546626</v>
      </c>
      <c r="AP28" s="7">
        <f t="shared" si="12"/>
        <v>0</v>
      </c>
      <c r="AQ28">
        <f t="shared" si="30"/>
        <v>2</v>
      </c>
      <c r="AR28" t="str">
        <f>IF(AP28=0,"",MAX(AR$4:AR27)+1)</f>
        <v/>
      </c>
      <c r="AS28" t="str">
        <f t="shared" si="13"/>
        <v>Female</v>
      </c>
      <c r="AT28" t="str">
        <f t="shared" si="14"/>
        <v>NonSmoker</v>
      </c>
      <c r="AU28" t="str">
        <f t="shared" si="15"/>
        <v>30 - 39</v>
      </c>
      <c r="AV28">
        <f t="shared" si="32"/>
        <v>1</v>
      </c>
      <c r="AW28" s="8">
        <f t="shared" si="16"/>
        <v>12</v>
      </c>
      <c r="BJ28" s="76"/>
      <c r="BK28" s="76"/>
      <c r="BL28" s="77"/>
      <c r="BM28" s="77"/>
      <c r="BN28" s="77"/>
      <c r="BO28" s="77"/>
      <c r="BP28" s="77"/>
      <c r="BQ28" s="136"/>
    </row>
    <row r="29" spans="1:69" x14ac:dyDescent="0.25">
      <c r="A29" t="s">
        <v>77</v>
      </c>
      <c r="B29" t="s">
        <v>82</v>
      </c>
      <c r="C29" t="s">
        <v>348</v>
      </c>
      <c r="D29">
        <v>13</v>
      </c>
      <c r="E29" s="9">
        <v>68306</v>
      </c>
      <c r="F29" s="9">
        <v>232</v>
      </c>
      <c r="G29" s="54">
        <v>224.48263482134999</v>
      </c>
      <c r="H29" s="9">
        <v>80451320188.9039</v>
      </c>
      <c r="I29" s="9">
        <v>29970403</v>
      </c>
      <c r="J29" s="9">
        <v>36276150.603417799</v>
      </c>
      <c r="K29" s="9">
        <v>17363542831863.1</v>
      </c>
      <c r="L29" s="9">
        <v>8186306574.4889202</v>
      </c>
      <c r="M29" s="9">
        <v>1.1123220001790701E+20</v>
      </c>
      <c r="N29" s="9">
        <v>5.31223612442236E+16</v>
      </c>
      <c r="O29" s="9">
        <v>25999156685974.5</v>
      </c>
      <c r="P29">
        <f t="shared" si="0"/>
        <v>5010.6243290094353</v>
      </c>
      <c r="Q29">
        <f t="shared" si="1"/>
        <v>7318736426735.6406</v>
      </c>
      <c r="R29">
        <f t="shared" si="2"/>
        <v>1267652658</v>
      </c>
      <c r="S29">
        <f t="shared" si="3"/>
        <v>1706338853.0359588</v>
      </c>
      <c r="T29">
        <f t="shared" si="4"/>
        <v>1447580736886434</v>
      </c>
      <c r="U29">
        <f t="shared" si="5"/>
        <v>384656086503.04462</v>
      </c>
      <c r="V29" s="1">
        <f t="shared" si="6"/>
        <v>9.0038878397850777E+21</v>
      </c>
      <c r="W29" s="1">
        <f t="shared" si="7"/>
        <v>2.2920200900689636E+18</v>
      </c>
      <c r="X29" s="1">
        <f t="shared" si="8"/>
        <v>674664481923204.88</v>
      </c>
      <c r="Y29">
        <f t="shared" si="9"/>
        <v>0.74290792578775444</v>
      </c>
      <c r="Z29">
        <f t="shared" si="17"/>
        <v>1075206906268973.4</v>
      </c>
      <c r="AA29">
        <f t="shared" si="18"/>
        <v>3.6928484566504412E-4</v>
      </c>
      <c r="AB29">
        <f t="shared" si="19"/>
        <v>1.921678551852635E-2</v>
      </c>
      <c r="AC29">
        <f>Cells!$B$3*Y29/(Cells!$D$4*AB29)</f>
        <v>0.98622535134055456</v>
      </c>
      <c r="AD29">
        <f t="shared" si="20"/>
        <v>869.86199949858189</v>
      </c>
      <c r="AE29">
        <f t="shared" si="21"/>
        <v>153270989636.2012</v>
      </c>
      <c r="AF29">
        <f t="shared" si="22"/>
        <v>76012426</v>
      </c>
      <c r="AG29">
        <f t="shared" si="23"/>
        <v>85393284.00804545</v>
      </c>
      <c r="AH29">
        <f t="shared" si="24"/>
        <v>32627281470159.125</v>
      </c>
      <c r="AI29">
        <f t="shared" si="25"/>
        <v>18052297427.240341</v>
      </c>
      <c r="AJ29">
        <f t="shared" si="26"/>
        <v>0.89014524834105668</v>
      </c>
      <c r="AK29">
        <f t="shared" si="27"/>
        <v>29028715674497.453</v>
      </c>
      <c r="AL29">
        <f t="shared" si="28"/>
        <v>3.9808919510836722E-3</v>
      </c>
      <c r="AM29">
        <f t="shared" si="29"/>
        <v>6.3094309973908677E-2</v>
      </c>
      <c r="AN29">
        <f>IF(AM29=0,0,(Cells!$B$3*AJ29/(Cells!$D$4*AM29)))</f>
        <v>0.3599089081954896</v>
      </c>
      <c r="AP29" s="7">
        <f t="shared" si="12"/>
        <v>0</v>
      </c>
      <c r="AQ29">
        <f t="shared" si="30"/>
        <v>2</v>
      </c>
      <c r="AR29" t="str">
        <f>IF(AP29=0,"",MAX(AR$4:AR28)+1)</f>
        <v/>
      </c>
      <c r="AS29" t="str">
        <f t="shared" si="13"/>
        <v>Female</v>
      </c>
      <c r="AT29" t="str">
        <f t="shared" si="14"/>
        <v>NonSmoker</v>
      </c>
      <c r="AU29" t="str">
        <f t="shared" si="15"/>
        <v>30 - 39</v>
      </c>
      <c r="AV29">
        <f t="shared" si="32"/>
        <v>1</v>
      </c>
      <c r="AW29" s="8">
        <f t="shared" si="16"/>
        <v>13</v>
      </c>
      <c r="BJ29" s="76"/>
      <c r="BK29" s="76"/>
      <c r="BL29" s="77"/>
      <c r="BM29" s="77"/>
      <c r="BN29" s="77"/>
      <c r="BO29" s="77"/>
      <c r="BP29" s="77"/>
      <c r="BQ29" s="136"/>
    </row>
    <row r="30" spans="1:69" x14ac:dyDescent="0.25">
      <c r="A30" t="s">
        <v>77</v>
      </c>
      <c r="B30" t="s">
        <v>82</v>
      </c>
      <c r="C30" t="s">
        <v>348</v>
      </c>
      <c r="D30">
        <v>14</v>
      </c>
      <c r="E30" s="9">
        <v>54197</v>
      </c>
      <c r="F30" s="9">
        <v>235</v>
      </c>
      <c r="G30" s="54">
        <v>191.39960387886899</v>
      </c>
      <c r="H30" s="9">
        <v>54159994492.588097</v>
      </c>
      <c r="I30" s="9">
        <v>23317611</v>
      </c>
      <c r="J30" s="9">
        <v>26043469.972263899</v>
      </c>
      <c r="K30" s="9">
        <v>10955989107963.301</v>
      </c>
      <c r="L30" s="9">
        <v>5345888419.8118696</v>
      </c>
      <c r="M30" s="9">
        <v>6.6675749544891204E+19</v>
      </c>
      <c r="N30" s="9">
        <v>3.24085242463754E+16</v>
      </c>
      <c r="O30" s="9">
        <v>16030532416290.5</v>
      </c>
      <c r="P30">
        <f t="shared" si="0"/>
        <v>5202.0239328883044</v>
      </c>
      <c r="Q30">
        <f t="shared" si="1"/>
        <v>7372896421228.2285</v>
      </c>
      <c r="R30">
        <f t="shared" si="2"/>
        <v>1290970269</v>
      </c>
      <c r="S30">
        <f t="shared" si="3"/>
        <v>1732382323.0082226</v>
      </c>
      <c r="T30">
        <f t="shared" si="4"/>
        <v>1458536725994397.3</v>
      </c>
      <c r="U30">
        <f t="shared" si="5"/>
        <v>390001974922.85651</v>
      </c>
      <c r="V30" s="1">
        <f t="shared" si="6"/>
        <v>9.0705635893299684E+21</v>
      </c>
      <c r="W30" s="1">
        <f t="shared" si="7"/>
        <v>2.3244286143153388E+18</v>
      </c>
      <c r="X30" s="1">
        <f t="shared" si="8"/>
        <v>690695014339495.38</v>
      </c>
      <c r="Y30">
        <f t="shared" si="9"/>
        <v>0.74519940076407287</v>
      </c>
      <c r="Z30">
        <f t="shared" si="17"/>
        <v>1086684117469408.5</v>
      </c>
      <c r="AA30">
        <f t="shared" si="18"/>
        <v>3.6208941768006659E-4</v>
      </c>
      <c r="AB30">
        <f t="shared" si="19"/>
        <v>1.902864728981192E-2</v>
      </c>
      <c r="AC30">
        <f>Cells!$B$3*Y30/(Cells!$D$4*AB30)</f>
        <v>0.99904832059603632</v>
      </c>
      <c r="AD30">
        <f t="shared" si="20"/>
        <v>678.46239561971299</v>
      </c>
      <c r="AE30">
        <f t="shared" si="21"/>
        <v>99110995143.613098</v>
      </c>
      <c r="AF30">
        <f t="shared" si="22"/>
        <v>52694815</v>
      </c>
      <c r="AG30">
        <f t="shared" si="23"/>
        <v>59349814.03578157</v>
      </c>
      <c r="AH30">
        <f t="shared" si="24"/>
        <v>21671292362195.82</v>
      </c>
      <c r="AI30">
        <f t="shared" si="25"/>
        <v>12706409007.428474</v>
      </c>
      <c r="AJ30">
        <f t="shared" si="26"/>
        <v>0.88786824114108731</v>
      </c>
      <c r="AK30">
        <f t="shared" si="27"/>
        <v>19231235643419.285</v>
      </c>
      <c r="AL30">
        <f t="shared" si="28"/>
        <v>5.4596960359816803E-3</v>
      </c>
      <c r="AM30">
        <f t="shared" si="29"/>
        <v>7.3889755961037529E-2</v>
      </c>
      <c r="AN30">
        <f>IF(AM30=0,0,(Cells!$B$3*AJ30/(Cells!$D$4*AM30)))</f>
        <v>0.30653932924414934</v>
      </c>
      <c r="AP30" s="7">
        <f t="shared" si="12"/>
        <v>0</v>
      </c>
      <c r="AQ30">
        <f t="shared" si="30"/>
        <v>2</v>
      </c>
      <c r="AR30" t="str">
        <f>IF(AP30=0,"",MAX(AR$4:AR29)+1)</f>
        <v/>
      </c>
      <c r="AS30" t="str">
        <f t="shared" si="13"/>
        <v>Female</v>
      </c>
      <c r="AT30" t="str">
        <f t="shared" si="14"/>
        <v>NonSmoker</v>
      </c>
      <c r="AU30" t="str">
        <f t="shared" si="15"/>
        <v>30 - 39</v>
      </c>
      <c r="AV30">
        <f t="shared" si="32"/>
        <v>1</v>
      </c>
      <c r="AW30" s="8">
        <f t="shared" si="16"/>
        <v>14</v>
      </c>
      <c r="BJ30" s="76"/>
      <c r="BK30" s="76"/>
      <c r="BL30" s="77"/>
      <c r="BM30" s="77"/>
      <c r="BN30" s="77"/>
      <c r="BO30" s="77"/>
      <c r="BP30" s="77"/>
      <c r="BQ30" s="136"/>
    </row>
    <row r="31" spans="1:69" x14ac:dyDescent="0.25">
      <c r="A31" t="s">
        <v>77</v>
      </c>
      <c r="B31" t="s">
        <v>82</v>
      </c>
      <c r="C31" t="s">
        <v>348</v>
      </c>
      <c r="D31">
        <v>15</v>
      </c>
      <c r="E31" s="9">
        <v>41478</v>
      </c>
      <c r="F31" s="9">
        <v>203</v>
      </c>
      <c r="G31" s="54">
        <v>162.407377512614</v>
      </c>
      <c r="H31" s="9">
        <v>36085735678.134499</v>
      </c>
      <c r="I31" s="9">
        <v>17662461</v>
      </c>
      <c r="J31" s="9">
        <v>18643583.973464701</v>
      </c>
      <c r="K31" s="9">
        <v>8457804329374.2197</v>
      </c>
      <c r="L31" s="9">
        <v>4402907331.10814</v>
      </c>
      <c r="M31" s="9">
        <v>7.3278624636524503E+19</v>
      </c>
      <c r="N31" s="9">
        <v>3.94513198048748E+16</v>
      </c>
      <c r="O31" s="9">
        <v>21449577114196.102</v>
      </c>
      <c r="P31">
        <f t="shared" si="0"/>
        <v>5364.4313104009188</v>
      </c>
      <c r="Q31">
        <f t="shared" si="1"/>
        <v>7408982156906.3633</v>
      </c>
      <c r="R31">
        <f t="shared" si="2"/>
        <v>1308632730</v>
      </c>
      <c r="S31">
        <f t="shared" si="3"/>
        <v>1751025906.9816873</v>
      </c>
      <c r="T31">
        <f t="shared" si="4"/>
        <v>1466994530323771.5</v>
      </c>
      <c r="U31">
        <f t="shared" si="5"/>
        <v>394404882253.96466</v>
      </c>
      <c r="V31" s="1">
        <f t="shared" si="6"/>
        <v>9.1438422139664933E+21</v>
      </c>
      <c r="W31" s="1">
        <f t="shared" si="7"/>
        <v>2.3638799341202135E+18</v>
      </c>
      <c r="X31" s="1">
        <f t="shared" si="8"/>
        <v>712144591453691.5</v>
      </c>
      <c r="Y31">
        <f t="shared" si="9"/>
        <v>0.74735200934619073</v>
      </c>
      <c r="Z31">
        <f t="shared" si="17"/>
        <v>1096141020996227.5</v>
      </c>
      <c r="AA31">
        <f t="shared" si="18"/>
        <v>3.575043144899545E-4</v>
      </c>
      <c r="AB31">
        <f t="shared" si="19"/>
        <v>1.8907784494486775E-2</v>
      </c>
      <c r="AC31">
        <f>Cells!$B$3*Y31/(Cells!$D$4*AB31)</f>
        <v>1.0083387938425317</v>
      </c>
      <c r="AD31">
        <f t="shared" si="20"/>
        <v>516.05501810709904</v>
      </c>
      <c r="AE31">
        <f t="shared" si="21"/>
        <v>63025259465.4786</v>
      </c>
      <c r="AF31">
        <f t="shared" si="22"/>
        <v>35032354</v>
      </c>
      <c r="AG31">
        <f t="shared" si="23"/>
        <v>40706230.062316865</v>
      </c>
      <c r="AH31">
        <f t="shared" si="24"/>
        <v>13213488032821.6</v>
      </c>
      <c r="AI31">
        <f t="shared" si="25"/>
        <v>8303501676.3203335</v>
      </c>
      <c r="AJ31">
        <f t="shared" si="26"/>
        <v>0.86061406193521806</v>
      </c>
      <c r="AK31">
        <f t="shared" si="27"/>
        <v>11365563565241.555</v>
      </c>
      <c r="AL31">
        <f t="shared" si="28"/>
        <v>6.8591327729655566E-3</v>
      </c>
      <c r="AM31">
        <f t="shared" si="29"/>
        <v>8.2819881507797122E-2</v>
      </c>
      <c r="AN31">
        <f>IF(AM31=0,0,(Cells!$B$3*AJ31/(Cells!$D$4*AM31)))</f>
        <v>0.26509146573494979</v>
      </c>
      <c r="AP31" s="7">
        <f t="shared" si="12"/>
        <v>0</v>
      </c>
      <c r="AQ31">
        <f t="shared" si="30"/>
        <v>2</v>
      </c>
      <c r="AR31" t="str">
        <f>IF(AP31=0,"",MAX(AR$4:AR30)+1)</f>
        <v/>
      </c>
      <c r="AS31" t="str">
        <f t="shared" si="13"/>
        <v>Female</v>
      </c>
      <c r="AT31" t="str">
        <f t="shared" si="14"/>
        <v>NonSmoker</v>
      </c>
      <c r="AU31" t="str">
        <f t="shared" si="15"/>
        <v>30 - 39</v>
      </c>
      <c r="AV31">
        <f t="shared" si="32"/>
        <v>1</v>
      </c>
      <c r="AW31" s="8">
        <f t="shared" si="16"/>
        <v>15</v>
      </c>
      <c r="BJ31" s="76"/>
      <c r="BK31" s="76"/>
      <c r="BL31" s="77"/>
      <c r="BM31" s="77"/>
      <c r="BN31" s="77"/>
      <c r="BO31" s="77"/>
      <c r="BP31" s="77"/>
      <c r="BQ31" s="136"/>
    </row>
    <row r="32" spans="1:69" x14ac:dyDescent="0.25">
      <c r="A32" t="s">
        <v>77</v>
      </c>
      <c r="B32" t="s">
        <v>82</v>
      </c>
      <c r="C32" t="s">
        <v>348</v>
      </c>
      <c r="D32">
        <v>16</v>
      </c>
      <c r="E32" s="9">
        <v>28676</v>
      </c>
      <c r="F32" s="9">
        <v>151</v>
      </c>
      <c r="G32" s="54">
        <v>131.18579328035199</v>
      </c>
      <c r="H32" s="9">
        <v>23324624033.8349</v>
      </c>
      <c r="I32" s="9">
        <v>10949970</v>
      </c>
      <c r="J32" s="9">
        <v>13066470.478396</v>
      </c>
      <c r="K32" s="9">
        <v>5780071667168.0098</v>
      </c>
      <c r="L32" s="9">
        <v>3255705584.1844501</v>
      </c>
      <c r="M32" s="9">
        <v>4.5290297694063198E+19</v>
      </c>
      <c r="N32" s="9">
        <v>2.61124910374178E+16</v>
      </c>
      <c r="O32" s="9">
        <v>15108987357134.5</v>
      </c>
      <c r="P32">
        <f t="shared" si="0"/>
        <v>5495.6171036812711</v>
      </c>
      <c r="Q32">
        <f t="shared" si="1"/>
        <v>7432306780940.1982</v>
      </c>
      <c r="R32">
        <f t="shared" si="2"/>
        <v>1319582700</v>
      </c>
      <c r="S32">
        <f t="shared" si="3"/>
        <v>1764092377.4600832</v>
      </c>
      <c r="T32">
        <f t="shared" si="4"/>
        <v>1472774601990939.5</v>
      </c>
      <c r="U32">
        <f t="shared" si="5"/>
        <v>397660587838.14911</v>
      </c>
      <c r="V32" s="1">
        <f t="shared" si="6"/>
        <v>9.1891325116605562E+21</v>
      </c>
      <c r="W32" s="1">
        <f t="shared" si="7"/>
        <v>2.3899924251576315E+18</v>
      </c>
      <c r="X32" s="1">
        <f t="shared" si="8"/>
        <v>727253578810826</v>
      </c>
      <c r="Y32">
        <f t="shared" si="9"/>
        <v>0.74802358247243128</v>
      </c>
      <c r="Z32">
        <f t="shared" si="17"/>
        <v>1101447627236694.3</v>
      </c>
      <c r="AA32">
        <f t="shared" si="18"/>
        <v>3.5393312029663367E-4</v>
      </c>
      <c r="AB32">
        <f t="shared" si="19"/>
        <v>1.8813110330209454E-2</v>
      </c>
      <c r="AC32">
        <f>Cells!$B$3*Y32/(Cells!$D$4*AB32)</f>
        <v>1.014323764586603</v>
      </c>
      <c r="AD32">
        <f t="shared" si="20"/>
        <v>384.86922482674697</v>
      </c>
      <c r="AE32">
        <f t="shared" si="21"/>
        <v>39700635431.6437</v>
      </c>
      <c r="AF32">
        <f t="shared" si="22"/>
        <v>24082384</v>
      </c>
      <c r="AG32">
        <f t="shared" si="23"/>
        <v>27639759.583920859</v>
      </c>
      <c r="AH32">
        <f t="shared" si="24"/>
        <v>7433416365653.5889</v>
      </c>
      <c r="AI32">
        <f t="shared" si="25"/>
        <v>5047796092.1358833</v>
      </c>
      <c r="AJ32">
        <f t="shared" si="26"/>
        <v>0.87129498818107209</v>
      </c>
      <c r="AK32">
        <f t="shared" si="27"/>
        <v>6472866365034.7412</v>
      </c>
      <c r="AL32">
        <f t="shared" si="28"/>
        <v>8.4728227014013672E-3</v>
      </c>
      <c r="AM32">
        <f t="shared" si="29"/>
        <v>9.204793697525962E-2</v>
      </c>
      <c r="AN32">
        <f>IF(AM32=0,0,(Cells!$B$3*AJ32/(Cells!$D$4*AM32)))</f>
        <v>0.24147549772922905</v>
      </c>
      <c r="AP32" s="7">
        <f t="shared" si="12"/>
        <v>0</v>
      </c>
      <c r="AQ32">
        <f t="shared" si="30"/>
        <v>2</v>
      </c>
      <c r="AR32" t="str">
        <f>IF(AP32=0,"",MAX(AR$4:AR31)+1)</f>
        <v/>
      </c>
      <c r="AS32" t="str">
        <f t="shared" si="13"/>
        <v>Female</v>
      </c>
      <c r="AT32" t="str">
        <f t="shared" si="14"/>
        <v>NonSmoker</v>
      </c>
      <c r="AU32" t="str">
        <f t="shared" si="15"/>
        <v>30 - 39</v>
      </c>
      <c r="AV32">
        <f t="shared" si="32"/>
        <v>1</v>
      </c>
      <c r="AW32" s="8">
        <f t="shared" si="16"/>
        <v>16</v>
      </c>
      <c r="BJ32" s="76"/>
      <c r="BK32" s="76"/>
      <c r="BL32" s="77"/>
      <c r="BM32" s="77"/>
      <c r="BN32" s="77"/>
      <c r="BO32" s="77"/>
      <c r="BP32" s="77"/>
      <c r="BQ32" s="136"/>
    </row>
    <row r="33" spans="1:71" x14ac:dyDescent="0.25">
      <c r="A33" t="s">
        <v>77</v>
      </c>
      <c r="B33" t="s">
        <v>82</v>
      </c>
      <c r="C33" t="s">
        <v>348</v>
      </c>
      <c r="D33">
        <v>17</v>
      </c>
      <c r="E33" s="9">
        <v>20907</v>
      </c>
      <c r="F33" s="9">
        <v>131</v>
      </c>
      <c r="G33" s="54">
        <v>111.481128134776</v>
      </c>
      <c r="H33" s="9">
        <v>15505302801.0744</v>
      </c>
      <c r="I33" s="9">
        <v>7572874</v>
      </c>
      <c r="J33" s="9">
        <v>9545618.8290773407</v>
      </c>
      <c r="K33" s="9">
        <v>3485885204810.1602</v>
      </c>
      <c r="L33" s="9">
        <v>2138542431.15136</v>
      </c>
      <c r="M33" s="9">
        <v>1.58635393365503E+19</v>
      </c>
      <c r="N33" s="9">
        <v>9793799680839600</v>
      </c>
      <c r="O33" s="9">
        <v>6072358703020.4297</v>
      </c>
      <c r="P33">
        <f t="shared" si="0"/>
        <v>5607.0982318160468</v>
      </c>
      <c r="Q33">
        <f t="shared" si="1"/>
        <v>7447812083741.2725</v>
      </c>
      <c r="R33">
        <f t="shared" si="2"/>
        <v>1327155574</v>
      </c>
      <c r="S33">
        <f t="shared" si="3"/>
        <v>1773637996.2891605</v>
      </c>
      <c r="T33">
        <f t="shared" si="4"/>
        <v>1476260487195749.8</v>
      </c>
      <c r="U33">
        <f t="shared" si="5"/>
        <v>399799130269.30048</v>
      </c>
      <c r="V33" s="1">
        <f t="shared" si="6"/>
        <v>9.2049960509971062E+21</v>
      </c>
      <c r="W33" s="1">
        <f t="shared" si="7"/>
        <v>2.3997862248384712E+18</v>
      </c>
      <c r="X33" s="1">
        <f t="shared" si="8"/>
        <v>733325937513846.38</v>
      </c>
      <c r="Y33">
        <f t="shared" si="9"/>
        <v>0.74826744621884533</v>
      </c>
      <c r="Z33" s="54">
        <f t="shared" si="17"/>
        <v>1104413815507123.9</v>
      </c>
      <c r="AA33">
        <f t="shared" si="18"/>
        <v>3.5107658298030858E-4</v>
      </c>
      <c r="AB33">
        <f t="shared" si="19"/>
        <v>1.8737037732264632E-2</v>
      </c>
      <c r="AC33">
        <f>Cells!$B$3*Y33/(Cells!$D$4*AB33)</f>
        <v>1.018773954279049</v>
      </c>
      <c r="AD33">
        <f t="shared" si="20"/>
        <v>273.38809669197099</v>
      </c>
      <c r="AE33">
        <f t="shared" si="21"/>
        <v>24195332630.569302</v>
      </c>
      <c r="AF33">
        <f t="shared" si="22"/>
        <v>16509510</v>
      </c>
      <c r="AG33">
        <f t="shared" si="23"/>
        <v>18094140.754843522</v>
      </c>
      <c r="AH33">
        <f t="shared" si="24"/>
        <v>3947531160843.4292</v>
      </c>
      <c r="AI33">
        <f t="shared" si="25"/>
        <v>2909253660.9845233</v>
      </c>
      <c r="AJ33">
        <f t="shared" si="26"/>
        <v>0.91242298950176226</v>
      </c>
      <c r="AK33">
        <f t="shared" si="27"/>
        <v>3599396183545.8257</v>
      </c>
      <c r="AL33">
        <f t="shared" si="28"/>
        <v>1.0993949128898775E-2</v>
      </c>
      <c r="AM33">
        <f t="shared" si="29"/>
        <v>0.10485203445283632</v>
      </c>
      <c r="AN33">
        <f>IF(AM33=0,0,(Cells!$B$3*AJ33/(Cells!$D$4*AM33)))</f>
        <v>0.22199401760803342</v>
      </c>
      <c r="AP33" s="7">
        <f t="shared" si="12"/>
        <v>0</v>
      </c>
      <c r="AQ33">
        <f t="shared" si="30"/>
        <v>2</v>
      </c>
      <c r="AR33" t="str">
        <f>IF(AP33=0,"",MAX(AR$4:AR32)+1)</f>
        <v/>
      </c>
      <c r="AS33" t="str">
        <f t="shared" si="13"/>
        <v>Female</v>
      </c>
      <c r="AT33" t="str">
        <f t="shared" si="14"/>
        <v>NonSmoker</v>
      </c>
      <c r="AU33" t="str">
        <f t="shared" si="15"/>
        <v>30 - 39</v>
      </c>
      <c r="AV33">
        <f t="shared" si="32"/>
        <v>1</v>
      </c>
      <c r="AW33" s="8">
        <f t="shared" si="16"/>
        <v>17</v>
      </c>
      <c r="BJ33" s="76"/>
      <c r="BK33" s="76"/>
      <c r="BL33" s="77"/>
      <c r="BM33" s="77"/>
      <c r="BN33" s="77"/>
      <c r="BO33" s="77"/>
      <c r="BP33" s="77"/>
      <c r="BQ33" s="136"/>
    </row>
    <row r="34" spans="1:71" x14ac:dyDescent="0.25">
      <c r="A34" t="s">
        <v>77</v>
      </c>
      <c r="B34" t="s">
        <v>82</v>
      </c>
      <c r="C34" t="s">
        <v>348</v>
      </c>
      <c r="D34">
        <v>18</v>
      </c>
      <c r="E34" s="9">
        <v>14844</v>
      </c>
      <c r="F34" s="9">
        <v>97</v>
      </c>
      <c r="G34" s="54">
        <v>93.765577793816902</v>
      </c>
      <c r="H34" s="9">
        <v>10227933375.655001</v>
      </c>
      <c r="I34" s="9">
        <v>5761450</v>
      </c>
      <c r="J34" s="9">
        <v>6984346.7702094996</v>
      </c>
      <c r="K34" s="9">
        <v>1919879746540.0701</v>
      </c>
      <c r="L34" s="9">
        <v>1306726852.3395</v>
      </c>
      <c r="M34" s="9">
        <v>6.33435831549602E+18</v>
      </c>
      <c r="N34" s="9">
        <v>4353902384185790</v>
      </c>
      <c r="O34" s="9">
        <v>3000223502678.8101</v>
      </c>
      <c r="P34">
        <f t="shared" si="0"/>
        <v>5700.8638096098639</v>
      </c>
      <c r="Q34">
        <f t="shared" si="1"/>
        <v>7458040017116.9277</v>
      </c>
      <c r="R34">
        <f t="shared" si="2"/>
        <v>1332917024</v>
      </c>
      <c r="S34">
        <f t="shared" si="3"/>
        <v>1780622343.05937</v>
      </c>
      <c r="T34">
        <f t="shared" si="4"/>
        <v>1478180366942289.8</v>
      </c>
      <c r="U34">
        <f t="shared" si="5"/>
        <v>401105857121.63995</v>
      </c>
      <c r="V34" s="1">
        <f t="shared" si="6"/>
        <v>9.2113304093126023E+21</v>
      </c>
      <c r="W34" s="1">
        <f t="shared" si="7"/>
        <v>2.404140127222657E+18</v>
      </c>
      <c r="X34" s="1">
        <f t="shared" si="8"/>
        <v>736326161016525.13</v>
      </c>
      <c r="Y34">
        <f t="shared" si="9"/>
        <v>0.74856806621321692</v>
      </c>
      <c r="Z34">
        <f t="shared" si="17"/>
        <v>1106293857464804.4</v>
      </c>
      <c r="AA34">
        <f t="shared" si="18"/>
        <v>3.4892080352113528E-4</v>
      </c>
      <c r="AB34">
        <f t="shared" si="19"/>
        <v>1.8679421926846004E-2</v>
      </c>
      <c r="AC34">
        <f>Cells!$B$3*Y34/(Cells!$D$4*AB34)</f>
        <v>1.022326874733583</v>
      </c>
      <c r="AD34">
        <f t="shared" si="20"/>
        <v>179.62251889815408</v>
      </c>
      <c r="AE34">
        <f t="shared" si="21"/>
        <v>13967399254.914299</v>
      </c>
      <c r="AF34">
        <f t="shared" si="22"/>
        <v>10748060</v>
      </c>
      <c r="AG34">
        <f t="shared" si="23"/>
        <v>11109793.984634019</v>
      </c>
      <c r="AH34">
        <f t="shared" si="24"/>
        <v>2027651414303.3589</v>
      </c>
      <c r="AI34">
        <f t="shared" si="25"/>
        <v>1602526808.6450231</v>
      </c>
      <c r="AJ34">
        <f t="shared" si="26"/>
        <v>0.96744008168519291</v>
      </c>
      <c r="AK34">
        <f t="shared" si="27"/>
        <v>1960131380442.0261</v>
      </c>
      <c r="AL34">
        <f t="shared" si="28"/>
        <v>1.5880829029292734E-2</v>
      </c>
      <c r="AM34">
        <f t="shared" si="29"/>
        <v>0.12601916135767899</v>
      </c>
      <c r="AN34">
        <f>IF(AM34=0,0,(Cells!$B$3*AJ34/(Cells!$D$4*AM34)))</f>
        <v>0.19584360946629742</v>
      </c>
      <c r="AP34" s="7">
        <f t="shared" si="12"/>
        <v>0</v>
      </c>
      <c r="AQ34">
        <f t="shared" si="30"/>
        <v>2</v>
      </c>
      <c r="AR34" t="str">
        <f>IF(AP34=0,"",MAX(AR$4:AR33)+1)</f>
        <v/>
      </c>
      <c r="AS34" t="str">
        <f t="shared" si="13"/>
        <v>Female</v>
      </c>
      <c r="AT34" t="str">
        <f t="shared" si="14"/>
        <v>NonSmoker</v>
      </c>
      <c r="AU34" t="str">
        <f t="shared" si="15"/>
        <v>30 - 39</v>
      </c>
      <c r="AV34">
        <f t="shared" si="32"/>
        <v>1</v>
      </c>
      <c r="AW34" s="8">
        <f t="shared" si="16"/>
        <v>18</v>
      </c>
      <c r="BJ34" s="76"/>
      <c r="BK34" s="76"/>
      <c r="BL34" s="77"/>
      <c r="BM34" s="77"/>
      <c r="BN34" s="77"/>
      <c r="BO34" s="77"/>
      <c r="BP34" s="77"/>
      <c r="BQ34" s="136"/>
    </row>
    <row r="35" spans="1:71" x14ac:dyDescent="0.25">
      <c r="A35" t="s">
        <v>77</v>
      </c>
      <c r="B35" t="s">
        <v>82</v>
      </c>
      <c r="C35" t="s">
        <v>348</v>
      </c>
      <c r="D35">
        <v>19</v>
      </c>
      <c r="E35" s="9">
        <v>10009</v>
      </c>
      <c r="F35" s="9">
        <v>82</v>
      </c>
      <c r="G35" s="54">
        <v>74.585063389843398</v>
      </c>
      <c r="H35" s="9">
        <v>6537343075.0801296</v>
      </c>
      <c r="I35" s="9">
        <v>4461396</v>
      </c>
      <c r="J35" s="9">
        <v>4935479.0228746897</v>
      </c>
      <c r="K35" s="9">
        <v>988285841537.42395</v>
      </c>
      <c r="L35" s="9">
        <v>741421306.67148197</v>
      </c>
      <c r="M35" s="9">
        <v>1.2069309256579799E+18</v>
      </c>
      <c r="N35" s="9">
        <v>893026529478642</v>
      </c>
      <c r="O35" s="9">
        <v>662873188049.93994</v>
      </c>
      <c r="P35">
        <f t="shared" si="0"/>
        <v>5775.4488729997074</v>
      </c>
      <c r="Q35">
        <f t="shared" si="1"/>
        <v>7464577360192.0078</v>
      </c>
      <c r="R35">
        <f t="shared" si="2"/>
        <v>1337378420</v>
      </c>
      <c r="S35">
        <f t="shared" si="3"/>
        <v>1785557822.0822446</v>
      </c>
      <c r="T35">
        <f t="shared" si="4"/>
        <v>1479168652783827.3</v>
      </c>
      <c r="U35">
        <f t="shared" si="5"/>
        <v>401847278428.31146</v>
      </c>
      <c r="V35" s="1">
        <f t="shared" si="6"/>
        <v>9.2125373402382598E+21</v>
      </c>
      <c r="W35" s="1">
        <f t="shared" si="7"/>
        <v>2.4050331537521357E+18</v>
      </c>
      <c r="X35" s="1">
        <f t="shared" si="8"/>
        <v>736989034204575.13</v>
      </c>
      <c r="Y35">
        <f t="shared" si="9"/>
        <v>0.74899754209046221</v>
      </c>
      <c r="Z35">
        <f t="shared" si="17"/>
        <v>1107668250026879.9</v>
      </c>
      <c r="AA35">
        <f t="shared" si="18"/>
        <v>3.4742564315652489E-4</v>
      </c>
      <c r="AB35">
        <f t="shared" si="19"/>
        <v>1.863935736973045E-2</v>
      </c>
      <c r="AC35">
        <f>Cells!$B$3*Y35/(Cells!$D$4*AB35)</f>
        <v>1.025112125911158</v>
      </c>
      <c r="AD35">
        <f t="shared" si="20"/>
        <v>105.0374555083107</v>
      </c>
      <c r="AE35">
        <f t="shared" si="21"/>
        <v>7430056179.8341703</v>
      </c>
      <c r="AF35">
        <f t="shared" si="22"/>
        <v>6286664</v>
      </c>
      <c r="AG35">
        <f t="shared" si="23"/>
        <v>6174314.9617593307</v>
      </c>
      <c r="AH35">
        <f t="shared" si="24"/>
        <v>1039365572765.9351</v>
      </c>
      <c r="AI35">
        <f t="shared" si="25"/>
        <v>861105501.97354102</v>
      </c>
      <c r="AJ35">
        <f t="shared" si="26"/>
        <v>1.0181961948712535</v>
      </c>
      <c r="AK35">
        <f t="shared" si="27"/>
        <v>1057385342968.1151</v>
      </c>
      <c r="AL35">
        <f t="shared" si="28"/>
        <v>2.7736759864425153E-2</v>
      </c>
      <c r="AM35">
        <f t="shared" si="29"/>
        <v>0.16654356746636945</v>
      </c>
      <c r="AN35">
        <f>IF(AM35=0,0,(Cells!$B$3*AJ35/(Cells!$D$4*AM35)))</f>
        <v>0.15596441469217789</v>
      </c>
      <c r="AP35" s="7">
        <f t="shared" si="12"/>
        <v>0</v>
      </c>
      <c r="AQ35">
        <f t="shared" si="30"/>
        <v>2</v>
      </c>
      <c r="AR35" t="str">
        <f>IF(AP35=0,"",MAX(AR$4:AR34)+1)</f>
        <v/>
      </c>
      <c r="AS35" t="str">
        <f t="shared" si="13"/>
        <v>Female</v>
      </c>
      <c r="AT35" t="str">
        <f t="shared" si="14"/>
        <v>NonSmoker</v>
      </c>
      <c r="AU35" t="str">
        <f t="shared" si="15"/>
        <v>30 - 39</v>
      </c>
      <c r="AV35">
        <f t="shared" si="32"/>
        <v>1</v>
      </c>
      <c r="AW35" s="8">
        <f t="shared" si="16"/>
        <v>19</v>
      </c>
      <c r="BJ35" s="76"/>
      <c r="BK35" s="76"/>
      <c r="BL35" s="77"/>
      <c r="BM35" s="77"/>
      <c r="BN35" s="77"/>
      <c r="BO35" s="77"/>
      <c r="BP35" s="77"/>
      <c r="BQ35" s="136"/>
    </row>
    <row r="36" spans="1:71" x14ac:dyDescent="0.25">
      <c r="A36" t="s">
        <v>77</v>
      </c>
      <c r="B36" t="s">
        <v>82</v>
      </c>
      <c r="C36" t="s">
        <v>348</v>
      </c>
      <c r="D36">
        <v>20</v>
      </c>
      <c r="E36" s="9">
        <v>6325</v>
      </c>
      <c r="F36" s="9">
        <v>71</v>
      </c>
      <c r="G36" s="54">
        <v>55.3501595461872</v>
      </c>
      <c r="H36" s="9">
        <v>4136457380.9815602</v>
      </c>
      <c r="I36" s="9">
        <v>4012311</v>
      </c>
      <c r="J36" s="9">
        <v>3357933.4705900899</v>
      </c>
      <c r="K36" s="9">
        <v>590952394273.75403</v>
      </c>
      <c r="L36" s="9">
        <v>478199756.14808899</v>
      </c>
      <c r="M36" s="9">
        <v>6.0491942114908301E+17</v>
      </c>
      <c r="N36" s="9">
        <v>488093522003191</v>
      </c>
      <c r="O36" s="9">
        <v>394297792625.396</v>
      </c>
      <c r="P36">
        <f t="shared" si="0"/>
        <v>5830.799032545895</v>
      </c>
      <c r="Q36">
        <f t="shared" si="1"/>
        <v>7468713817572.9893</v>
      </c>
      <c r="R36">
        <f t="shared" si="2"/>
        <v>1341390731</v>
      </c>
      <c r="S36">
        <f t="shared" si="3"/>
        <v>1788915755.5528347</v>
      </c>
      <c r="T36">
        <f t="shared" si="4"/>
        <v>1479759605178101</v>
      </c>
      <c r="U36">
        <f t="shared" si="5"/>
        <v>402325478184.45953</v>
      </c>
      <c r="V36" s="1">
        <f t="shared" si="6"/>
        <v>9.2131422596594087E+21</v>
      </c>
      <c r="W36" s="1">
        <f t="shared" si="7"/>
        <v>2.4055212472741386E+18</v>
      </c>
      <c r="X36" s="1">
        <f t="shared" si="8"/>
        <v>737383331997200.5</v>
      </c>
      <c r="Y36">
        <f t="shared" si="9"/>
        <v>0.74983448876018499</v>
      </c>
      <c r="Z36">
        <f t="shared" si="17"/>
        <v>1109348578828277.5</v>
      </c>
      <c r="AA36">
        <f t="shared" si="18"/>
        <v>3.4664764430540347E-4</v>
      </c>
      <c r="AB36">
        <f t="shared" si="19"/>
        <v>1.8618475885673443E-2</v>
      </c>
      <c r="AC36">
        <f>Cells!$B$3*Y36/(Cells!$D$4*AB36)</f>
        <v>1.0274086047130455</v>
      </c>
      <c r="AD36">
        <f t="shared" si="20"/>
        <v>49.6872959621235</v>
      </c>
      <c r="AE36">
        <f t="shared" si="21"/>
        <v>3293598798.8526096</v>
      </c>
      <c r="AF36">
        <f t="shared" si="22"/>
        <v>2274353</v>
      </c>
      <c r="AG36">
        <f t="shared" si="23"/>
        <v>2816381.4911692413</v>
      </c>
      <c r="AH36">
        <f t="shared" si="24"/>
        <v>448413178492.18103</v>
      </c>
      <c r="AI36">
        <f t="shared" si="25"/>
        <v>382905745.82545197</v>
      </c>
      <c r="AJ36">
        <f t="shared" si="26"/>
        <v>0.80754436397598461</v>
      </c>
      <c r="AK36">
        <f t="shared" si="27"/>
        <v>361863831504.07556</v>
      </c>
      <c r="AL36">
        <f t="shared" si="28"/>
        <v>4.5620728304748212E-2</v>
      </c>
      <c r="AM36">
        <f t="shared" si="29"/>
        <v>0.2135900941166238</v>
      </c>
      <c r="AN36">
        <f>IF(AM36=0,0,(Cells!$B$3*AJ36/(Cells!$D$4*AM36)))</f>
        <v>9.6451102582322548E-2</v>
      </c>
      <c r="AP36" s="7">
        <f t="shared" si="12"/>
        <v>0</v>
      </c>
      <c r="AQ36">
        <f t="shared" si="30"/>
        <v>2</v>
      </c>
      <c r="AR36" t="str">
        <f>IF(AP36=0,"",MAX(AR$4:AR35)+1)</f>
        <v/>
      </c>
      <c r="AS36" t="str">
        <f t="shared" si="13"/>
        <v>Female</v>
      </c>
      <c r="AT36" t="str">
        <f t="shared" si="14"/>
        <v>NonSmoker</v>
      </c>
      <c r="AU36" t="str">
        <f t="shared" si="15"/>
        <v>30 - 39</v>
      </c>
      <c r="AV36">
        <f t="shared" si="32"/>
        <v>1</v>
      </c>
      <c r="AW36" s="8">
        <f t="shared" si="16"/>
        <v>20</v>
      </c>
      <c r="BJ36" s="76"/>
      <c r="BK36" s="76"/>
      <c r="BL36" s="77"/>
      <c r="BM36" s="77"/>
      <c r="BN36" s="77"/>
      <c r="BO36" s="77"/>
      <c r="BP36" s="77"/>
      <c r="BQ36" s="136"/>
    </row>
    <row r="37" spans="1:71" x14ac:dyDescent="0.25">
      <c r="A37" t="s">
        <v>77</v>
      </c>
      <c r="B37" t="s">
        <v>82</v>
      </c>
      <c r="C37" t="s">
        <v>348</v>
      </c>
      <c r="D37">
        <v>21</v>
      </c>
      <c r="E37" s="9">
        <v>3408</v>
      </c>
      <c r="F37" s="9">
        <v>30</v>
      </c>
      <c r="G37" s="54">
        <v>32.496602584058699</v>
      </c>
      <c r="H37" s="9">
        <v>2190633299.6515498</v>
      </c>
      <c r="I37" s="9">
        <v>1213747</v>
      </c>
      <c r="J37" s="9">
        <v>1862301.37949919</v>
      </c>
      <c r="K37" s="9">
        <v>308100980100.16602</v>
      </c>
      <c r="L37" s="9">
        <v>261914509.893875</v>
      </c>
      <c r="M37" s="9">
        <v>3.0780170580544602E+17</v>
      </c>
      <c r="N37" s="9">
        <v>263906927831822</v>
      </c>
      <c r="O37" s="9">
        <v>226368979409.57101</v>
      </c>
      <c r="P37">
        <f t="shared" si="0"/>
        <v>5863.2956351299536</v>
      </c>
      <c r="Q37">
        <f t="shared" si="1"/>
        <v>7470904450872.6406</v>
      </c>
      <c r="R37">
        <f t="shared" si="2"/>
        <v>1342604478</v>
      </c>
      <c r="S37">
        <f t="shared" si="3"/>
        <v>1790778056.9323339</v>
      </c>
      <c r="T37">
        <f t="shared" si="4"/>
        <v>1480067706158201.3</v>
      </c>
      <c r="U37">
        <f t="shared" si="5"/>
        <v>402587392694.35339</v>
      </c>
      <c r="V37" s="1">
        <f t="shared" si="6"/>
        <v>9.2134500613652144E+21</v>
      </c>
      <c r="W37" s="1">
        <f t="shared" si="7"/>
        <v>2.4057851542019707E+18</v>
      </c>
      <c r="X37" s="1">
        <f t="shared" si="8"/>
        <v>737609700976610.13</v>
      </c>
      <c r="Y37">
        <f t="shared" si="9"/>
        <v>0.74973248237133805</v>
      </c>
      <c r="Z37">
        <f t="shared" si="17"/>
        <v>1109428541527275.3</v>
      </c>
      <c r="AA37">
        <f t="shared" si="18"/>
        <v>3.4595196851705306E-4</v>
      </c>
      <c r="AB37">
        <f t="shared" si="19"/>
        <v>1.8599784098667735E-2</v>
      </c>
      <c r="AC37">
        <f>Cells!$B$3*Y37/(Cells!$D$4*AB37)</f>
        <v>1.028301187718577</v>
      </c>
      <c r="AD37">
        <f t="shared" si="20"/>
        <v>17.1906933780648</v>
      </c>
      <c r="AE37">
        <f t="shared" si="21"/>
        <v>1102965499.2010601</v>
      </c>
      <c r="AF37">
        <f t="shared" si="22"/>
        <v>1060606</v>
      </c>
      <c r="AG37">
        <f t="shared" si="23"/>
        <v>954080.111670051</v>
      </c>
      <c r="AH37">
        <f t="shared" si="24"/>
        <v>140312198392.01501</v>
      </c>
      <c r="AI37">
        <f t="shared" si="25"/>
        <v>120991235.931577</v>
      </c>
      <c r="AJ37">
        <f t="shared" si="26"/>
        <v>1.1116529807371027</v>
      </c>
      <c r="AK37">
        <f t="shared" si="27"/>
        <v>155828955952.35327</v>
      </c>
      <c r="AL37">
        <f t="shared" si="28"/>
        <v>0.1711900328443946</v>
      </c>
      <c r="AM37">
        <f t="shared" si="29"/>
        <v>0.41375117261996319</v>
      </c>
      <c r="AN37">
        <f>IF(AM37=0,0,(Cells!$B$3*AJ37/(Cells!$D$4*AM37)))</f>
        <v>6.8541232960255188E-2</v>
      </c>
      <c r="AP37" s="7">
        <f t="shared" si="12"/>
        <v>0</v>
      </c>
      <c r="AQ37">
        <f t="shared" si="30"/>
        <v>2</v>
      </c>
      <c r="AR37" t="str">
        <f>IF(AP37=0,"",MAX(AR$4:AR36)+1)</f>
        <v/>
      </c>
      <c r="AS37" t="str">
        <f t="shared" si="13"/>
        <v>Female</v>
      </c>
      <c r="AT37" t="str">
        <f t="shared" si="14"/>
        <v>NonSmoker</v>
      </c>
      <c r="AU37" t="str">
        <f t="shared" si="15"/>
        <v>30 - 39</v>
      </c>
      <c r="AV37">
        <f t="shared" si="32"/>
        <v>1</v>
      </c>
      <c r="AW37" s="8">
        <f t="shared" si="16"/>
        <v>21</v>
      </c>
      <c r="BJ37" s="76"/>
      <c r="BK37" s="76"/>
      <c r="BL37" s="77"/>
      <c r="BM37" s="77"/>
      <c r="BN37" s="77"/>
      <c r="BO37" s="77"/>
      <c r="BP37" s="77"/>
      <c r="BQ37" s="136"/>
    </row>
    <row r="38" spans="1:71" x14ac:dyDescent="0.25">
      <c r="A38" t="s">
        <v>77</v>
      </c>
      <c r="B38" t="s">
        <v>82</v>
      </c>
      <c r="C38" t="s">
        <v>348</v>
      </c>
      <c r="D38">
        <v>22</v>
      </c>
      <c r="E38" s="9">
        <v>1584</v>
      </c>
      <c r="F38" s="9">
        <v>23</v>
      </c>
      <c r="G38" s="54">
        <v>17.1906933780648</v>
      </c>
      <c r="H38" s="9">
        <v>1102965499.2010601</v>
      </c>
      <c r="I38" s="9">
        <v>1060606</v>
      </c>
      <c r="J38" s="9">
        <v>954080.111670051</v>
      </c>
      <c r="K38" s="9">
        <v>140312198392.01501</v>
      </c>
      <c r="L38" s="9">
        <v>120991235.931577</v>
      </c>
      <c r="M38" s="9">
        <v>8.1609270231782896E+16</v>
      </c>
      <c r="N38" s="9">
        <v>70185479520241.398</v>
      </c>
      <c r="O38" s="9">
        <v>60373012519.184196</v>
      </c>
      <c r="P38">
        <f t="shared" si="0"/>
        <v>5880.4863285080182</v>
      </c>
      <c r="Q38">
        <f t="shared" si="1"/>
        <v>7472007416371.8418</v>
      </c>
      <c r="R38">
        <f t="shared" si="2"/>
        <v>1343665084</v>
      </c>
      <c r="S38">
        <f t="shared" si="3"/>
        <v>1791732137.044004</v>
      </c>
      <c r="T38">
        <f t="shared" si="4"/>
        <v>1480208018356593.3</v>
      </c>
      <c r="U38">
        <f t="shared" si="5"/>
        <v>402708383930.28497</v>
      </c>
      <c r="V38" s="1">
        <f t="shared" si="6"/>
        <v>9.2135316706354465E+21</v>
      </c>
      <c r="W38" s="1">
        <f t="shared" si="7"/>
        <v>2.4058553396814909E+18</v>
      </c>
      <c r="X38" s="1">
        <f t="shared" si="8"/>
        <v>737670073989129.25</v>
      </c>
      <c r="Y38">
        <f t="shared" si="9"/>
        <v>0.74992520155204445</v>
      </c>
      <c r="Z38">
        <f t="shared" si="17"/>
        <v>1109818818219749.8</v>
      </c>
      <c r="AA38">
        <f t="shared" si="18"/>
        <v>3.4570520443476043E-4</v>
      </c>
      <c r="AB38">
        <f t="shared" si="19"/>
        <v>1.8593149395268151E-2</v>
      </c>
      <c r="AC38">
        <f>Cells!$B$3*Y38/(Cells!$D$4*AB38)</f>
        <v>1.0289325422624789</v>
      </c>
      <c r="AD38">
        <f t="shared" si="20"/>
        <v>0</v>
      </c>
      <c r="AE38">
        <f t="shared" si="21"/>
        <v>0</v>
      </c>
      <c r="AF38">
        <f t="shared" si="22"/>
        <v>0</v>
      </c>
      <c r="AG38">
        <f t="shared" si="23"/>
        <v>0</v>
      </c>
      <c r="AH38">
        <f t="shared" si="24"/>
        <v>0</v>
      </c>
      <c r="AI38">
        <f t="shared" si="25"/>
        <v>0</v>
      </c>
      <c r="AJ38" t="e">
        <f t="shared" si="26"/>
        <v>#DIV/0!</v>
      </c>
      <c r="AK38" t="e">
        <f t="shared" si="27"/>
        <v>#DIV/0!</v>
      </c>
      <c r="AL38" t="e">
        <f t="shared" si="28"/>
        <v>#DIV/0!</v>
      </c>
      <c r="AM38">
        <f t="shared" si="29"/>
        <v>0</v>
      </c>
      <c r="AN38">
        <f>IF(AM38=0,0,(Cells!$B$3*AJ38/(Cells!$D$4*AM38)))</f>
        <v>0</v>
      </c>
      <c r="AP38" s="7">
        <f t="shared" si="12"/>
        <v>1</v>
      </c>
      <c r="AQ38">
        <f t="shared" si="30"/>
        <v>2</v>
      </c>
      <c r="AR38">
        <f>IF(AP38=0,"",MAX(AR$4:AR37)+1)</f>
        <v>2</v>
      </c>
      <c r="AS38" t="str">
        <f t="shared" si="13"/>
        <v>Female</v>
      </c>
      <c r="AT38" t="str">
        <f t="shared" si="14"/>
        <v>NonSmoker</v>
      </c>
      <c r="AU38" t="str">
        <f t="shared" si="15"/>
        <v>30 - 39</v>
      </c>
      <c r="AV38">
        <f t="shared" si="32"/>
        <v>1</v>
      </c>
      <c r="AW38" s="8">
        <f t="shared" si="16"/>
        <v>22</v>
      </c>
      <c r="BJ38" s="76"/>
      <c r="BK38" s="76"/>
      <c r="BL38" s="77"/>
      <c r="BM38" s="77"/>
      <c r="BN38" s="77"/>
      <c r="BO38" s="77"/>
      <c r="BP38" s="77"/>
      <c r="BQ38" s="136"/>
    </row>
    <row r="39" spans="1:71" s="163" customFormat="1" x14ac:dyDescent="0.25">
      <c r="A39" t="s">
        <v>77</v>
      </c>
      <c r="B39" t="s">
        <v>82</v>
      </c>
      <c r="C39" t="s">
        <v>349</v>
      </c>
      <c r="D39">
        <v>1</v>
      </c>
      <c r="E39" s="9">
        <v>157650</v>
      </c>
      <c r="F39" s="9">
        <v>535</v>
      </c>
      <c r="G39" s="54">
        <v>357.26801456931997</v>
      </c>
      <c r="H39" s="9">
        <v>692393728743.54004</v>
      </c>
      <c r="I39" s="9">
        <v>115094464</v>
      </c>
      <c r="J39" s="9">
        <v>130455163.193909</v>
      </c>
      <c r="K39" s="9">
        <v>222313092731969</v>
      </c>
      <c r="L39" s="9">
        <v>45541324258.874603</v>
      </c>
      <c r="M39" s="9">
        <v>3.5026663763178999E+21</v>
      </c>
      <c r="N39" s="9">
        <v>7.4965121072200205E+17</v>
      </c>
      <c r="O39" s="9">
        <v>167499645962035</v>
      </c>
      <c r="P39" s="163">
        <f t="shared" si="0"/>
        <v>357.26801456931997</v>
      </c>
      <c r="Q39" s="163">
        <f t="shared" si="1"/>
        <v>692393728743.54004</v>
      </c>
      <c r="R39" s="163">
        <f t="shared" si="2"/>
        <v>115094464</v>
      </c>
      <c r="S39" s="163">
        <f t="shared" si="3"/>
        <v>130455163.193909</v>
      </c>
      <c r="T39" s="163">
        <f t="shared" si="4"/>
        <v>222313092731969</v>
      </c>
      <c r="U39" s="163">
        <f t="shared" si="5"/>
        <v>45541324258.874603</v>
      </c>
      <c r="V39" s="165">
        <f t="shared" si="6"/>
        <v>3.5026663763178999E+21</v>
      </c>
      <c r="W39" s="165">
        <f t="shared" si="7"/>
        <v>7.4965121072200205E+17</v>
      </c>
      <c r="X39" s="165">
        <f t="shared" si="8"/>
        <v>167499645962035</v>
      </c>
      <c r="Y39" s="163">
        <f t="shared" si="9"/>
        <v>0.88225303761203522</v>
      </c>
      <c r="Z39" s="163">
        <f t="shared" si="17"/>
        <v>196100953343906.78</v>
      </c>
      <c r="AA39" s="163">
        <f t="shared" si="18"/>
        <v>1.1522777081919976E-2</v>
      </c>
      <c r="AB39" s="163">
        <f t="shared" si="19"/>
        <v>0.1073441991069847</v>
      </c>
      <c r="AC39" s="163">
        <f>Cells!$B$3*Y39/(Cells!$D$4*AB39)</f>
        <v>0.20967009672953241</v>
      </c>
      <c r="AD39">
        <f t="shared" si="20"/>
        <v>21035.880738975331</v>
      </c>
      <c r="AE39">
        <f t="shared" si="21"/>
        <v>9547996125305.8125</v>
      </c>
      <c r="AF39">
        <f t="shared" si="22"/>
        <v>4530447125</v>
      </c>
      <c r="AG39">
        <f t="shared" si="23"/>
        <v>5672513569.1211939</v>
      </c>
      <c r="AH39">
        <f t="shared" si="24"/>
        <v>5158248674651704</v>
      </c>
      <c r="AI39">
        <f t="shared" si="25"/>
        <v>3146350934811.4219</v>
      </c>
      <c r="AJ39">
        <f t="shared" si="26"/>
        <v>0.79866659987591238</v>
      </c>
      <c r="AK39">
        <f t="shared" si="27"/>
        <v>4117713972657718.5</v>
      </c>
      <c r="AL39">
        <f t="shared" si="28"/>
        <v>1.2796909223287544E-4</v>
      </c>
      <c r="AM39">
        <f t="shared" si="29"/>
        <v>1.1312342473284455E-2</v>
      </c>
      <c r="AN39">
        <f>IF(AM39=0,0,(Cells!$B$3*AJ39/(Cells!$D$4*AM39)))</f>
        <v>1.8010878286937018</v>
      </c>
      <c r="AO39" s="166"/>
      <c r="AP39" s="163">
        <f t="shared" si="12"/>
        <v>0</v>
      </c>
      <c r="AQ39" s="163">
        <f t="shared" si="30"/>
        <v>3</v>
      </c>
      <c r="AR39" s="163" t="str">
        <f>IF(AP39=0,"",MAX(AR$4:AR38)+1)</f>
        <v/>
      </c>
      <c r="AS39" s="163" t="str">
        <f t="shared" si="13"/>
        <v>Female</v>
      </c>
      <c r="AT39" s="163" t="str">
        <f t="shared" si="14"/>
        <v>NonSmoker</v>
      </c>
      <c r="AU39" s="163" t="str">
        <f t="shared" si="15"/>
        <v>40 - 49</v>
      </c>
      <c r="AV39" s="163">
        <f t="shared" si="32"/>
        <v>1</v>
      </c>
      <c r="AW39" s="164">
        <f t="shared" si="16"/>
        <v>1</v>
      </c>
      <c r="AX39" s="167"/>
      <c r="BC39" s="168"/>
      <c r="BG39" s="169"/>
      <c r="BH39" s="169"/>
      <c r="BI39" s="169"/>
      <c r="BJ39" s="170"/>
      <c r="BK39" s="170"/>
      <c r="BL39" s="171"/>
      <c r="BM39" s="171"/>
      <c r="BN39" s="171"/>
      <c r="BO39" s="171"/>
      <c r="BP39" s="171"/>
      <c r="BQ39" s="172"/>
      <c r="BR39" s="173"/>
      <c r="BS39" s="173"/>
    </row>
    <row r="40" spans="1:71" s="163" customFormat="1" x14ac:dyDescent="0.25">
      <c r="A40" t="s">
        <v>77</v>
      </c>
      <c r="B40" t="s">
        <v>82</v>
      </c>
      <c r="C40" t="s">
        <v>349</v>
      </c>
      <c r="D40">
        <v>2</v>
      </c>
      <c r="E40" s="9">
        <v>157885</v>
      </c>
      <c r="F40" s="9">
        <v>670</v>
      </c>
      <c r="G40" s="54">
        <v>456.95750231011999</v>
      </c>
      <c r="H40" s="9">
        <v>707519587085.45398</v>
      </c>
      <c r="I40" s="9">
        <v>165036214</v>
      </c>
      <c r="J40" s="9">
        <v>175924802.93544701</v>
      </c>
      <c r="K40" s="9">
        <v>278781888018091</v>
      </c>
      <c r="L40" s="9">
        <v>71311579805.513702</v>
      </c>
      <c r="M40" s="9">
        <v>4.1311784414754499E+21</v>
      </c>
      <c r="N40" s="9">
        <v>1.08801232785247E+18</v>
      </c>
      <c r="O40" s="9">
        <v>291231184071872</v>
      </c>
      <c r="P40" s="163">
        <f t="shared" si="0"/>
        <v>814.22551687943997</v>
      </c>
      <c r="Q40" s="163">
        <f t="shared" si="1"/>
        <v>1399913315828.9941</v>
      </c>
      <c r="R40" s="163">
        <f t="shared" si="2"/>
        <v>280130678</v>
      </c>
      <c r="S40" s="163">
        <f t="shared" si="3"/>
        <v>306379966.12935603</v>
      </c>
      <c r="T40" s="163">
        <f t="shared" si="4"/>
        <v>501094980750060</v>
      </c>
      <c r="U40" s="163">
        <f t="shared" si="5"/>
        <v>116852904064.38831</v>
      </c>
      <c r="V40" s="165">
        <f t="shared" si="6"/>
        <v>7.6338448177933498E+21</v>
      </c>
      <c r="W40" s="165">
        <f t="shared" si="7"/>
        <v>1.8376635385744722E+18</v>
      </c>
      <c r="X40" s="165">
        <f t="shared" si="8"/>
        <v>458730830033907</v>
      </c>
      <c r="Y40" s="163">
        <f t="shared" si="9"/>
        <v>0.91432439770466789</v>
      </c>
      <c r="Z40" s="163">
        <f t="shared" si="17"/>
        <v>458065678712534.38</v>
      </c>
      <c r="AA40" s="163">
        <f t="shared" si="18"/>
        <v>4.8798562089440575E-3</v>
      </c>
      <c r="AB40" s="163">
        <f t="shared" si="19"/>
        <v>6.9855967597221486E-2</v>
      </c>
      <c r="AC40" s="163">
        <f>Cells!$B$3*Y40/(Cells!$D$4*AB40)</f>
        <v>0.33390176082966883</v>
      </c>
      <c r="AD40">
        <f t="shared" si="20"/>
        <v>20578.92323666521</v>
      </c>
      <c r="AE40">
        <f t="shared" si="21"/>
        <v>8840476538220.3613</v>
      </c>
      <c r="AF40">
        <f t="shared" si="22"/>
        <v>4365410911</v>
      </c>
      <c r="AG40">
        <f t="shared" si="23"/>
        <v>5496588766.1857471</v>
      </c>
      <c r="AH40">
        <f t="shared" si="24"/>
        <v>4879466786633612</v>
      </c>
      <c r="AI40">
        <f t="shared" si="25"/>
        <v>3075039355005.9082</v>
      </c>
      <c r="AJ40">
        <f t="shared" si="26"/>
        <v>0.7942036591595506</v>
      </c>
      <c r="AK40">
        <f t="shared" si="27"/>
        <v>3873350766552783</v>
      </c>
      <c r="AL40">
        <f t="shared" si="28"/>
        <v>1.2820363414876786E-4</v>
      </c>
      <c r="AM40">
        <f t="shared" si="29"/>
        <v>1.1322704365511265E-2</v>
      </c>
      <c r="AN40">
        <f>IF(AM40=0,0,(Cells!$B$3*AJ40/(Cells!$D$4*AM40)))</f>
        <v>1.7893843262227886</v>
      </c>
      <c r="AO40" s="166"/>
      <c r="AP40" s="163">
        <f t="shared" si="12"/>
        <v>0</v>
      </c>
      <c r="AQ40" s="163">
        <f t="shared" si="30"/>
        <v>3</v>
      </c>
      <c r="AR40" s="163" t="str">
        <f>IF(AP40=0,"",MAX(AR$4:AR39)+1)</f>
        <v/>
      </c>
      <c r="AS40" s="163" t="str">
        <f t="shared" si="13"/>
        <v>Female</v>
      </c>
      <c r="AT40" s="163" t="str">
        <f t="shared" si="14"/>
        <v>NonSmoker</v>
      </c>
      <c r="AU40" s="163" t="str">
        <f t="shared" si="15"/>
        <v>40 - 49</v>
      </c>
      <c r="AV40" s="163">
        <f t="shared" si="32"/>
        <v>1</v>
      </c>
      <c r="AW40" s="164">
        <f t="shared" si="16"/>
        <v>2</v>
      </c>
      <c r="AX40" s="167"/>
      <c r="BC40" s="168"/>
      <c r="BG40" s="169"/>
      <c r="BH40" s="169"/>
      <c r="BI40" s="169"/>
      <c r="BJ40" s="170"/>
      <c r="BK40" s="170"/>
      <c r="BL40" s="171"/>
      <c r="BM40" s="171"/>
      <c r="BN40" s="171"/>
      <c r="BO40" s="171"/>
      <c r="BP40" s="171"/>
      <c r="BQ40" s="172"/>
      <c r="BR40" s="173"/>
      <c r="BS40" s="173"/>
    </row>
    <row r="41" spans="1:71" s="163" customFormat="1" x14ac:dyDescent="0.25">
      <c r="A41" t="s">
        <v>77</v>
      </c>
      <c r="B41" t="s">
        <v>82</v>
      </c>
      <c r="C41" t="s">
        <v>349</v>
      </c>
      <c r="D41">
        <v>3</v>
      </c>
      <c r="E41" s="9">
        <v>157808</v>
      </c>
      <c r="F41" s="9">
        <v>856</v>
      </c>
      <c r="G41" s="54">
        <v>681.84408666166303</v>
      </c>
      <c r="H41" s="9">
        <v>723707088160.19299</v>
      </c>
      <c r="I41" s="9">
        <v>261007578</v>
      </c>
      <c r="J41" s="9">
        <v>269206093.81922102</v>
      </c>
      <c r="K41" s="9">
        <v>400746842271965</v>
      </c>
      <c r="L41" s="9">
        <v>157980455853.58099</v>
      </c>
      <c r="M41" s="9">
        <v>5.3990764943617095E+21</v>
      </c>
      <c r="N41" s="9">
        <v>2.25353504669215E+18</v>
      </c>
      <c r="O41" s="9">
        <v>990348569001758</v>
      </c>
      <c r="P41" s="163">
        <f t="shared" si="0"/>
        <v>1496.0696035411029</v>
      </c>
      <c r="Q41" s="163">
        <f t="shared" si="1"/>
        <v>2123620403989.187</v>
      </c>
      <c r="R41" s="163">
        <f t="shared" si="2"/>
        <v>541138256</v>
      </c>
      <c r="S41" s="163">
        <f t="shared" si="3"/>
        <v>575586059.94857705</v>
      </c>
      <c r="T41" s="163">
        <f t="shared" si="4"/>
        <v>901841823022025</v>
      </c>
      <c r="U41" s="163">
        <f t="shared" si="5"/>
        <v>274833359917.9693</v>
      </c>
      <c r="V41" s="165">
        <f t="shared" si="6"/>
        <v>1.303292131215506E+22</v>
      </c>
      <c r="W41" s="165">
        <f t="shared" si="7"/>
        <v>4.0911985852666225E+18</v>
      </c>
      <c r="X41" s="165">
        <f t="shared" si="8"/>
        <v>1449079399035665</v>
      </c>
      <c r="Y41" s="163">
        <f t="shared" si="9"/>
        <v>0.94015177512871906</v>
      </c>
      <c r="Z41" s="163">
        <f t="shared" si="17"/>
        <v>847625269616129.5</v>
      </c>
      <c r="AA41" s="163">
        <f t="shared" si="18"/>
        <v>2.5584878624031076E-3</v>
      </c>
      <c r="AB41" s="163">
        <f t="shared" si="19"/>
        <v>5.0581497233703032E-2</v>
      </c>
      <c r="AC41" s="163">
        <f>Cells!$B$3*Y41/(Cells!$D$4*AB41)</f>
        <v>0.47416359089372589</v>
      </c>
      <c r="AD41">
        <f t="shared" si="20"/>
        <v>19897.079150003548</v>
      </c>
      <c r="AE41">
        <f t="shared" si="21"/>
        <v>8116769450060.167</v>
      </c>
      <c r="AF41">
        <f t="shared" si="22"/>
        <v>4104403333</v>
      </c>
      <c r="AG41">
        <f t="shared" si="23"/>
        <v>5227382672.3665257</v>
      </c>
      <c r="AH41">
        <f t="shared" si="24"/>
        <v>4478719944361647.5</v>
      </c>
      <c r="AI41">
        <f t="shared" si="25"/>
        <v>2917058899152.3267</v>
      </c>
      <c r="AJ41">
        <f t="shared" si="26"/>
        <v>0.78517368829664547</v>
      </c>
      <c r="AK41">
        <f t="shared" si="27"/>
        <v>3514774697399434</v>
      </c>
      <c r="AL41">
        <f t="shared" si="28"/>
        <v>1.2862604123023232E-4</v>
      </c>
      <c r="AM41">
        <f t="shared" si="29"/>
        <v>1.1341342126495978E-2</v>
      </c>
      <c r="AN41">
        <f>IF(AM41=0,0,(Cells!$B$3*AJ41/(Cells!$D$4*AM41)))</f>
        <v>1.7661321619784502</v>
      </c>
      <c r="AO41" s="166"/>
      <c r="AP41" s="163">
        <f t="shared" si="12"/>
        <v>0</v>
      </c>
      <c r="AQ41" s="163">
        <f t="shared" si="30"/>
        <v>3</v>
      </c>
      <c r="AR41" s="163" t="str">
        <f>IF(AP41=0,"",MAX(AR$4:AR40)+1)</f>
        <v/>
      </c>
      <c r="AS41" s="163" t="str">
        <f t="shared" si="13"/>
        <v>Female</v>
      </c>
      <c r="AT41" s="163" t="str">
        <f t="shared" si="14"/>
        <v>NonSmoker</v>
      </c>
      <c r="AU41" s="163" t="str">
        <f t="shared" si="15"/>
        <v>40 - 49</v>
      </c>
      <c r="AV41" s="163">
        <f t="shared" si="32"/>
        <v>1</v>
      </c>
      <c r="AW41" s="164">
        <f t="shared" si="16"/>
        <v>3</v>
      </c>
      <c r="AX41" s="167"/>
      <c r="BC41" s="168"/>
      <c r="BG41" s="169"/>
      <c r="BH41" s="169"/>
      <c r="BI41" s="169"/>
      <c r="BJ41" s="170"/>
      <c r="BK41" s="170"/>
      <c r="BL41" s="171"/>
      <c r="BM41" s="171"/>
      <c r="BN41" s="171"/>
      <c r="BO41" s="171"/>
      <c r="BP41" s="171"/>
      <c r="BQ41" s="172"/>
      <c r="BR41" s="173"/>
      <c r="BS41" s="173"/>
    </row>
    <row r="42" spans="1:71" s="163" customFormat="1" x14ac:dyDescent="0.25">
      <c r="A42" t="s">
        <v>77</v>
      </c>
      <c r="B42" t="s">
        <v>82</v>
      </c>
      <c r="C42" t="s">
        <v>349</v>
      </c>
      <c r="D42">
        <v>4</v>
      </c>
      <c r="E42" s="9">
        <v>157278</v>
      </c>
      <c r="F42" s="9">
        <v>898</v>
      </c>
      <c r="G42" s="54">
        <v>888.390581695935</v>
      </c>
      <c r="H42" s="9">
        <v>739896190056.073</v>
      </c>
      <c r="I42" s="9">
        <v>257247243</v>
      </c>
      <c r="J42" s="9">
        <v>356760093.35385102</v>
      </c>
      <c r="K42" s="9">
        <v>484921437176313</v>
      </c>
      <c r="L42" s="9">
        <v>246548828037.586</v>
      </c>
      <c r="M42" s="9">
        <v>5.3873378324409305E+21</v>
      </c>
      <c r="N42" s="9">
        <v>2.75276061581984E+18</v>
      </c>
      <c r="O42" s="9">
        <v>1467922318070390</v>
      </c>
      <c r="P42" s="163">
        <f t="shared" si="0"/>
        <v>2384.4601852370379</v>
      </c>
      <c r="Q42" s="163">
        <f t="shared" si="1"/>
        <v>2863516594045.2598</v>
      </c>
      <c r="R42" s="163">
        <f t="shared" si="2"/>
        <v>798385499</v>
      </c>
      <c r="S42" s="163">
        <f t="shared" si="3"/>
        <v>932346153.30242801</v>
      </c>
      <c r="T42" s="163">
        <f t="shared" si="4"/>
        <v>1386763260198338</v>
      </c>
      <c r="U42" s="163">
        <f t="shared" si="5"/>
        <v>521382187955.5553</v>
      </c>
      <c r="V42" s="165">
        <f t="shared" si="6"/>
        <v>1.842025914459599E+22</v>
      </c>
      <c r="W42" s="165">
        <f t="shared" si="7"/>
        <v>6.843959201086462E+18</v>
      </c>
      <c r="X42" s="165">
        <f t="shared" si="8"/>
        <v>2917001717106055</v>
      </c>
      <c r="Y42" s="163">
        <f t="shared" si="9"/>
        <v>0.85631875690382697</v>
      </c>
      <c r="Z42" s="163">
        <f t="shared" si="17"/>
        <v>1187129071016667.5</v>
      </c>
      <c r="AA42" s="163">
        <f t="shared" si="18"/>
        <v>1.3656630957863672E-3</v>
      </c>
      <c r="AB42" s="163">
        <f t="shared" si="19"/>
        <v>3.6954879187819936E-2</v>
      </c>
      <c r="AC42" s="163">
        <f>Cells!$B$3*Y42/(Cells!$D$4*AB42)</f>
        <v>0.59113351577851325</v>
      </c>
      <c r="AD42">
        <f t="shared" si="20"/>
        <v>19008.688568307614</v>
      </c>
      <c r="AE42">
        <f t="shared" si="21"/>
        <v>7376873260004.0928</v>
      </c>
      <c r="AF42">
        <f t="shared" si="22"/>
        <v>3847156090</v>
      </c>
      <c r="AG42">
        <f t="shared" si="23"/>
        <v>4870622579.0126743</v>
      </c>
      <c r="AH42">
        <f t="shared" si="24"/>
        <v>3993798507185334.5</v>
      </c>
      <c r="AI42">
        <f t="shared" si="25"/>
        <v>2670510071114.7407</v>
      </c>
      <c r="AJ42">
        <f t="shared" si="26"/>
        <v>0.78986947306844257</v>
      </c>
      <c r="AK42">
        <f t="shared" si="27"/>
        <v>3152913407777238.5</v>
      </c>
      <c r="AL42">
        <f t="shared" si="28"/>
        <v>1.3290554110145095E-4</v>
      </c>
      <c r="AM42">
        <f t="shared" si="29"/>
        <v>1.1528466554639908E-2</v>
      </c>
      <c r="AN42">
        <f>IF(AM42=0,0,(Cells!$B$3*AJ42/(Cells!$D$4*AM42)))</f>
        <v>1.7478561978015508</v>
      </c>
      <c r="AO42" s="166"/>
      <c r="AP42" s="163">
        <f t="shared" si="12"/>
        <v>0</v>
      </c>
      <c r="AQ42" s="163">
        <f t="shared" si="30"/>
        <v>3</v>
      </c>
      <c r="AR42" s="163" t="str">
        <f>IF(AP42=0,"",MAX(AR$4:AR41)+1)</f>
        <v/>
      </c>
      <c r="AS42" s="163" t="str">
        <f t="shared" si="13"/>
        <v>Female</v>
      </c>
      <c r="AT42" s="163" t="str">
        <f t="shared" si="14"/>
        <v>NonSmoker</v>
      </c>
      <c r="AU42" s="163" t="str">
        <f t="shared" si="15"/>
        <v>40 - 49</v>
      </c>
      <c r="AV42" s="163">
        <f t="shared" si="32"/>
        <v>1</v>
      </c>
      <c r="AW42" s="164">
        <f t="shared" si="16"/>
        <v>4</v>
      </c>
      <c r="AX42" s="167"/>
      <c r="BC42" s="168"/>
      <c r="BG42" s="169"/>
      <c r="BH42" s="169"/>
      <c r="BI42" s="169"/>
      <c r="BJ42" s="170"/>
      <c r="BK42" s="170"/>
      <c r="BL42" s="171"/>
      <c r="BM42" s="171"/>
      <c r="BN42" s="171"/>
      <c r="BO42" s="171"/>
      <c r="BP42" s="171"/>
      <c r="BQ42" s="172"/>
      <c r="BR42" s="173"/>
      <c r="BS42" s="173"/>
    </row>
    <row r="43" spans="1:71" s="163" customFormat="1" x14ac:dyDescent="0.25">
      <c r="A43" t="s">
        <v>77</v>
      </c>
      <c r="B43" t="s">
        <v>82</v>
      </c>
      <c r="C43" t="s">
        <v>349</v>
      </c>
      <c r="D43">
        <v>5</v>
      </c>
      <c r="E43" s="9">
        <v>157389</v>
      </c>
      <c r="F43" s="9">
        <v>970</v>
      </c>
      <c r="G43" s="54">
        <v>993.85962675092696</v>
      </c>
      <c r="H43" s="9">
        <v>752679615761.78796</v>
      </c>
      <c r="I43" s="9">
        <v>301498189</v>
      </c>
      <c r="J43" s="9">
        <v>401302196.31026202</v>
      </c>
      <c r="K43" s="9">
        <v>508122364727105</v>
      </c>
      <c r="L43" s="9">
        <v>283827607342.02301</v>
      </c>
      <c r="M43" s="9">
        <v>5.7884573306714797E+21</v>
      </c>
      <c r="N43" s="9">
        <v>3.17110263640883E+18</v>
      </c>
      <c r="O43" s="9">
        <v>1813106809795010</v>
      </c>
      <c r="P43" s="163">
        <f t="shared" si="0"/>
        <v>3378.3198119879648</v>
      </c>
      <c r="Q43" s="163">
        <f t="shared" si="1"/>
        <v>3616196209807.0479</v>
      </c>
      <c r="R43" s="163">
        <f t="shared" si="2"/>
        <v>1099883688</v>
      </c>
      <c r="S43" s="163">
        <f t="shared" si="3"/>
        <v>1333648349.61269</v>
      </c>
      <c r="T43" s="163">
        <f t="shared" si="4"/>
        <v>1894885624925443</v>
      </c>
      <c r="U43" s="163">
        <f t="shared" si="5"/>
        <v>805209795297.57837</v>
      </c>
      <c r="V43" s="165">
        <f t="shared" si="6"/>
        <v>2.4208716475267467E+22</v>
      </c>
      <c r="W43" s="165">
        <f t="shared" si="7"/>
        <v>1.0015061837495292E+19</v>
      </c>
      <c r="X43" s="165">
        <f t="shared" si="8"/>
        <v>4730108526901065</v>
      </c>
      <c r="Y43" s="163">
        <f t="shared" si="9"/>
        <v>0.82471791632286096</v>
      </c>
      <c r="Z43" s="163">
        <f t="shared" si="17"/>
        <v>1562198453052948.5</v>
      </c>
      <c r="AA43" s="163">
        <f t="shared" si="18"/>
        <v>8.7832155243323289E-4</v>
      </c>
      <c r="AB43" s="163">
        <f t="shared" si="19"/>
        <v>2.9636490217858674E-2</v>
      </c>
      <c r="AC43" s="163">
        <f>Cells!$B$3*Y43/(Cells!$D$4*AB43)</f>
        <v>0.70990555221215956</v>
      </c>
      <c r="AD43">
        <f t="shared" si="20"/>
        <v>18014.828941556691</v>
      </c>
      <c r="AE43">
        <f t="shared" si="21"/>
        <v>6624193644242.3057</v>
      </c>
      <c r="AF43">
        <f t="shared" si="22"/>
        <v>3545657901</v>
      </c>
      <c r="AG43">
        <f t="shared" si="23"/>
        <v>4469320382.7024126</v>
      </c>
      <c r="AH43">
        <f t="shared" si="24"/>
        <v>3485676142458229.5</v>
      </c>
      <c r="AI43">
        <f t="shared" si="25"/>
        <v>2386682463772.7178</v>
      </c>
      <c r="AJ43">
        <f t="shared" si="26"/>
        <v>0.79333267642273786</v>
      </c>
      <c r="AK43">
        <f t="shared" si="27"/>
        <v>2763798660821594.5</v>
      </c>
      <c r="AL43">
        <f t="shared" si="28"/>
        <v>1.3836410104468562E-4</v>
      </c>
      <c r="AM43">
        <f t="shared" si="29"/>
        <v>1.1762827085555819E-2</v>
      </c>
      <c r="AN43">
        <f>IF(AM43=0,0,(Cells!$B$3*AJ43/(Cells!$D$4*AM43)))</f>
        <v>1.7205430479632307</v>
      </c>
      <c r="AO43" s="166"/>
      <c r="AP43" s="163">
        <f t="shared" si="12"/>
        <v>0</v>
      </c>
      <c r="AQ43" s="163">
        <f t="shared" si="30"/>
        <v>3</v>
      </c>
      <c r="AR43" s="163" t="str">
        <f>IF(AP43=0,"",MAX(AR$4:AR42)+1)</f>
        <v/>
      </c>
      <c r="AS43" s="163" t="str">
        <f t="shared" si="13"/>
        <v>Female</v>
      </c>
      <c r="AT43" s="163" t="str">
        <f t="shared" si="14"/>
        <v>NonSmoker</v>
      </c>
      <c r="AU43" s="163" t="str">
        <f t="shared" si="15"/>
        <v>40 - 49</v>
      </c>
      <c r="AV43" s="163">
        <f t="shared" si="32"/>
        <v>1</v>
      </c>
      <c r="AW43" s="164">
        <f t="shared" si="16"/>
        <v>5</v>
      </c>
      <c r="AX43" s="167"/>
      <c r="BC43" s="168"/>
      <c r="BG43" s="169"/>
      <c r="BH43" s="169"/>
      <c r="BI43" s="169"/>
      <c r="BJ43" s="170"/>
      <c r="BK43" s="170"/>
      <c r="BL43" s="171"/>
      <c r="BM43" s="171"/>
      <c r="BN43" s="171"/>
      <c r="BO43" s="171"/>
      <c r="BP43" s="171"/>
      <c r="BQ43" s="172"/>
      <c r="BR43" s="173"/>
      <c r="BS43" s="173"/>
    </row>
    <row r="44" spans="1:71" s="163" customFormat="1" x14ac:dyDescent="0.25">
      <c r="A44" t="s">
        <v>77</v>
      </c>
      <c r="B44" t="s">
        <v>82</v>
      </c>
      <c r="C44" t="s">
        <v>349</v>
      </c>
      <c r="D44">
        <v>6</v>
      </c>
      <c r="E44" s="9">
        <v>153629</v>
      </c>
      <c r="F44" s="9">
        <v>985</v>
      </c>
      <c r="G44" s="54">
        <v>1038.2585235505001</v>
      </c>
      <c r="H44" s="9">
        <v>763268952565.16296</v>
      </c>
      <c r="I44" s="9">
        <v>319237992</v>
      </c>
      <c r="J44" s="9">
        <v>420719210.36585402</v>
      </c>
      <c r="K44" s="9">
        <v>485309942246961</v>
      </c>
      <c r="L44" s="9">
        <v>279598645833.33099</v>
      </c>
      <c r="M44" s="9">
        <v>4.8294713237096502E+21</v>
      </c>
      <c r="N44" s="9">
        <v>2.6881021173421199E+18</v>
      </c>
      <c r="O44" s="9">
        <v>1548068264471500</v>
      </c>
      <c r="P44" s="163">
        <f t="shared" si="0"/>
        <v>4416.5783355384647</v>
      </c>
      <c r="Q44" s="163">
        <f t="shared" si="1"/>
        <v>4379465162372.2109</v>
      </c>
      <c r="R44" s="163">
        <f t="shared" si="2"/>
        <v>1419121680</v>
      </c>
      <c r="S44" s="163">
        <f t="shared" si="3"/>
        <v>1754367559.978544</v>
      </c>
      <c r="T44" s="163">
        <f t="shared" si="4"/>
        <v>2380195567172404</v>
      </c>
      <c r="U44" s="163">
        <f t="shared" si="5"/>
        <v>1084808441130.9094</v>
      </c>
      <c r="V44" s="165">
        <f t="shared" si="6"/>
        <v>2.9038187798977118E+22</v>
      </c>
      <c r="W44" s="165">
        <f t="shared" si="7"/>
        <v>1.2703163954837412E+19</v>
      </c>
      <c r="X44" s="165">
        <f t="shared" si="8"/>
        <v>6278176791372565</v>
      </c>
      <c r="Y44" s="163">
        <f t="shared" si="9"/>
        <v>0.80890784370029956</v>
      </c>
      <c r="Z44" s="163">
        <f t="shared" si="17"/>
        <v>1924649039058453.5</v>
      </c>
      <c r="AA44" s="163">
        <f t="shared" si="18"/>
        <v>6.2533159319392065E-4</v>
      </c>
      <c r="AB44" s="163">
        <f t="shared" si="19"/>
        <v>2.5006630984479309E-2</v>
      </c>
      <c r="AC44" s="163">
        <f>Cells!$B$3*Y44/(Cells!$D$4*AB44)</f>
        <v>0.82521245569616097</v>
      </c>
      <c r="AD44">
        <f t="shared" si="20"/>
        <v>16976.570418006191</v>
      </c>
      <c r="AE44">
        <f t="shared" si="21"/>
        <v>5860924691677.1436</v>
      </c>
      <c r="AF44">
        <f t="shared" si="22"/>
        <v>3226419909</v>
      </c>
      <c r="AG44">
        <f t="shared" si="23"/>
        <v>4048601172.3365564</v>
      </c>
      <c r="AH44">
        <f t="shared" si="24"/>
        <v>3000366200211268.5</v>
      </c>
      <c r="AI44">
        <f t="shared" si="25"/>
        <v>2107083817939.3872</v>
      </c>
      <c r="AJ44">
        <f t="shared" si="26"/>
        <v>0.79692213968755699</v>
      </c>
      <c r="AK44">
        <f t="shared" si="27"/>
        <v>2389720075009683.5</v>
      </c>
      <c r="AL44">
        <f t="shared" si="28"/>
        <v>1.4579312295730207E-4</v>
      </c>
      <c r="AM44">
        <f t="shared" si="29"/>
        <v>1.2074482305974948E-2</v>
      </c>
      <c r="AN44">
        <f>IF(AM44=0,0,(Cells!$B$3*AJ44/(Cells!$D$4*AM44)))</f>
        <v>1.6837177341697622</v>
      </c>
      <c r="AO44" s="166"/>
      <c r="AP44" s="163">
        <f t="shared" si="12"/>
        <v>0</v>
      </c>
      <c r="AQ44" s="163">
        <f t="shared" si="30"/>
        <v>3</v>
      </c>
      <c r="AR44" s="163" t="str">
        <f>IF(AP44=0,"",MAX(AR$4:AR43)+1)</f>
        <v/>
      </c>
      <c r="AS44" s="163" t="str">
        <f t="shared" si="13"/>
        <v>Female</v>
      </c>
      <c r="AT44" s="163" t="str">
        <f t="shared" si="14"/>
        <v>NonSmoker</v>
      </c>
      <c r="AU44" s="163" t="str">
        <f t="shared" si="15"/>
        <v>40 - 49</v>
      </c>
      <c r="AV44" s="163">
        <f t="shared" si="32"/>
        <v>1</v>
      </c>
      <c r="AW44" s="164">
        <f t="shared" si="16"/>
        <v>6</v>
      </c>
      <c r="AX44" s="167"/>
      <c r="BC44" s="168"/>
      <c r="BG44" s="169"/>
      <c r="BH44" s="169"/>
      <c r="BI44" s="169"/>
      <c r="BJ44" s="170"/>
      <c r="BK44" s="170"/>
      <c r="BL44" s="171"/>
      <c r="BM44" s="171"/>
      <c r="BN44" s="171"/>
      <c r="BO44" s="171"/>
      <c r="BP44" s="171"/>
      <c r="BQ44" s="172"/>
      <c r="BR44" s="173"/>
      <c r="BS44" s="173"/>
    </row>
    <row r="45" spans="1:71" s="163" customFormat="1" x14ac:dyDescent="0.25">
      <c r="A45" t="s">
        <v>77</v>
      </c>
      <c r="B45" t="s">
        <v>82</v>
      </c>
      <c r="C45" t="s">
        <v>349</v>
      </c>
      <c r="D45">
        <v>7</v>
      </c>
      <c r="E45" s="9">
        <v>152790</v>
      </c>
      <c r="F45" s="9">
        <v>1105</v>
      </c>
      <c r="G45" s="54">
        <v>1097.5615963514299</v>
      </c>
      <c r="H45" s="9">
        <v>777164167229.12598</v>
      </c>
      <c r="I45" s="9">
        <v>339502821</v>
      </c>
      <c r="J45" s="9">
        <v>438070544.12228298</v>
      </c>
      <c r="K45" s="9">
        <v>474612699626695</v>
      </c>
      <c r="L45" s="9">
        <v>278845917220.47498</v>
      </c>
      <c r="M45" s="9">
        <v>4.7186280574261401E+21</v>
      </c>
      <c r="N45" s="9">
        <v>2.7221398248220902E+18</v>
      </c>
      <c r="O45" s="9">
        <v>1614739020946740</v>
      </c>
      <c r="P45" s="163">
        <f t="shared" si="0"/>
        <v>5514.1399318898948</v>
      </c>
      <c r="Q45" s="163">
        <f t="shared" si="1"/>
        <v>5156629329601.3369</v>
      </c>
      <c r="R45" s="163">
        <f t="shared" si="2"/>
        <v>1758624501</v>
      </c>
      <c r="S45" s="163">
        <f t="shared" si="3"/>
        <v>2192438104.1008272</v>
      </c>
      <c r="T45" s="163">
        <f t="shared" si="4"/>
        <v>2854808266799099</v>
      </c>
      <c r="U45" s="163">
        <f t="shared" si="5"/>
        <v>1363654358351.3843</v>
      </c>
      <c r="V45" s="165">
        <f t="shared" si="6"/>
        <v>3.3756815856403256E+22</v>
      </c>
      <c r="W45" s="165">
        <f t="shared" si="7"/>
        <v>1.5425303779659502E+19</v>
      </c>
      <c r="X45" s="165">
        <f t="shared" si="8"/>
        <v>7892915812319305</v>
      </c>
      <c r="Y45" s="163">
        <f t="shared" si="9"/>
        <v>0.80213188126524337</v>
      </c>
      <c r="Z45" s="163">
        <f t="shared" si="17"/>
        <v>2289055329273402</v>
      </c>
      <c r="AA45" s="163">
        <f t="shared" si="18"/>
        <v>4.7621339529818396E-4</v>
      </c>
      <c r="AB45" s="163">
        <f t="shared" si="19"/>
        <v>2.182231416001025E-2</v>
      </c>
      <c r="AC45" s="163">
        <f>Cells!$B$3*Y45/(Cells!$D$4*AB45)</f>
        <v>0.93770641612288042</v>
      </c>
      <c r="AD45">
        <f t="shared" si="20"/>
        <v>15879.008821654763</v>
      </c>
      <c r="AE45">
        <f t="shared" si="21"/>
        <v>5083760524448.0166</v>
      </c>
      <c r="AF45">
        <f t="shared" si="22"/>
        <v>2886917088</v>
      </c>
      <c r="AG45">
        <f t="shared" si="23"/>
        <v>3610530628.2142744</v>
      </c>
      <c r="AH45">
        <f t="shared" si="24"/>
        <v>2525753500584573.5</v>
      </c>
      <c r="AI45">
        <f t="shared" si="25"/>
        <v>1828237900718.9121</v>
      </c>
      <c r="AJ45">
        <f t="shared" si="26"/>
        <v>0.79958249500512757</v>
      </c>
      <c r="AK45">
        <f t="shared" si="27"/>
        <v>2018379434467735.8</v>
      </c>
      <c r="AL45">
        <f t="shared" si="28"/>
        <v>1.5483200776841049E-4</v>
      </c>
      <c r="AM45">
        <f t="shared" si="29"/>
        <v>1.2443151038559747E-2</v>
      </c>
      <c r="AN45">
        <f>IF(AM45=0,0,(Cells!$B$3*AJ45/(Cells!$D$4*AM45)))</f>
        <v>1.6392863335372077</v>
      </c>
      <c r="AO45" s="166"/>
      <c r="AP45" s="163">
        <f t="shared" si="12"/>
        <v>0</v>
      </c>
      <c r="AQ45" s="163">
        <f t="shared" si="30"/>
        <v>3</v>
      </c>
      <c r="AR45" s="163" t="str">
        <f>IF(AP45=0,"",MAX(AR$4:AR44)+1)</f>
        <v/>
      </c>
      <c r="AS45" s="163" t="str">
        <f t="shared" si="13"/>
        <v>Female</v>
      </c>
      <c r="AT45" s="163" t="str">
        <f t="shared" si="14"/>
        <v>NonSmoker</v>
      </c>
      <c r="AU45" s="163" t="str">
        <f t="shared" si="15"/>
        <v>40 - 49</v>
      </c>
      <c r="AV45" s="163">
        <f t="shared" si="32"/>
        <v>1</v>
      </c>
      <c r="AW45" s="164">
        <f t="shared" si="16"/>
        <v>7</v>
      </c>
      <c r="AX45" s="167"/>
      <c r="BC45" s="168"/>
      <c r="BG45" s="169"/>
      <c r="BH45" s="169"/>
      <c r="BI45" s="169"/>
      <c r="BJ45" s="170"/>
      <c r="BK45" s="170"/>
      <c r="BL45" s="171"/>
      <c r="BM45" s="171"/>
      <c r="BN45" s="171"/>
      <c r="BO45" s="171"/>
      <c r="BP45" s="171"/>
      <c r="BQ45" s="172"/>
      <c r="BR45" s="173"/>
      <c r="BS45" s="173"/>
    </row>
    <row r="46" spans="1:71" s="163" customFormat="1" x14ac:dyDescent="0.25">
      <c r="A46" t="s">
        <v>77</v>
      </c>
      <c r="B46" t="s">
        <v>82</v>
      </c>
      <c r="C46" t="s">
        <v>349</v>
      </c>
      <c r="D46">
        <v>8</v>
      </c>
      <c r="E46" s="9">
        <v>151109</v>
      </c>
      <c r="F46" s="9">
        <v>1129</v>
      </c>
      <c r="G46" s="54">
        <v>1153.5747523791199</v>
      </c>
      <c r="H46" s="9">
        <v>774472828566.427</v>
      </c>
      <c r="I46" s="9">
        <v>340592083</v>
      </c>
      <c r="J46" s="9">
        <v>446996502.41119099</v>
      </c>
      <c r="K46" s="9">
        <v>458826734434177</v>
      </c>
      <c r="L46" s="9">
        <v>278429370161.633</v>
      </c>
      <c r="M46" s="9">
        <v>6.0564808305376798E+21</v>
      </c>
      <c r="N46" s="9">
        <v>3.8237397489557699E+18</v>
      </c>
      <c r="O46" s="9">
        <v>2464926598640370</v>
      </c>
      <c r="P46" s="163">
        <f t="shared" si="0"/>
        <v>6667.7146842690145</v>
      </c>
      <c r="Q46" s="163">
        <f t="shared" si="1"/>
        <v>5931102158167.7637</v>
      </c>
      <c r="R46" s="163">
        <f t="shared" si="2"/>
        <v>2099216584</v>
      </c>
      <c r="S46" s="163">
        <f t="shared" si="3"/>
        <v>2639434606.5120182</v>
      </c>
      <c r="T46" s="163">
        <f t="shared" si="4"/>
        <v>3313635001233276</v>
      </c>
      <c r="U46" s="163">
        <f t="shared" si="5"/>
        <v>1642083728513.0173</v>
      </c>
      <c r="V46" s="165">
        <f t="shared" si="6"/>
        <v>3.9813296686940937E+22</v>
      </c>
      <c r="W46" s="165">
        <f t="shared" si="7"/>
        <v>1.9249043528615272E+19</v>
      </c>
      <c r="X46" s="165">
        <f t="shared" si="8"/>
        <v>1.0357842410959676E+16</v>
      </c>
      <c r="Y46" s="163">
        <f t="shared" si="9"/>
        <v>0.79532812778191542</v>
      </c>
      <c r="Z46" s="163">
        <f t="shared" si="17"/>
        <v>2634388426825040</v>
      </c>
      <c r="AA46" s="163">
        <f t="shared" si="18"/>
        <v>3.7814468158823568E-4</v>
      </c>
      <c r="AB46" s="163">
        <f t="shared" si="19"/>
        <v>1.9445942548208757E-2</v>
      </c>
      <c r="AC46" s="163">
        <f>Cells!$B$3*Y46/(Cells!$D$4*AB46)</f>
        <v>1.0433721905200288</v>
      </c>
      <c r="AD46">
        <f t="shared" si="20"/>
        <v>14725.434069275643</v>
      </c>
      <c r="AE46">
        <f t="shared" si="21"/>
        <v>4309287695881.5879</v>
      </c>
      <c r="AF46">
        <f t="shared" si="22"/>
        <v>2546325005</v>
      </c>
      <c r="AG46">
        <f t="shared" si="23"/>
        <v>3163534125.8030825</v>
      </c>
      <c r="AH46">
        <f t="shared" si="24"/>
        <v>2066926766150396.8</v>
      </c>
      <c r="AI46">
        <f t="shared" si="25"/>
        <v>1549808530557.2791</v>
      </c>
      <c r="AJ46">
        <f t="shared" si="26"/>
        <v>0.80489885796746374</v>
      </c>
      <c r="AK46">
        <f t="shared" si="27"/>
        <v>1662662931256732.3</v>
      </c>
      <c r="AL46">
        <f t="shared" si="28"/>
        <v>1.6613424688303072E-4</v>
      </c>
      <c r="AM46">
        <f t="shared" si="29"/>
        <v>1.288930746328253E-2</v>
      </c>
      <c r="AN46">
        <f>IF(AM46=0,0,(Cells!$B$3*AJ46/(Cells!$D$4*AM46)))</f>
        <v>1.593065531131725</v>
      </c>
      <c r="AO46" s="166"/>
      <c r="AP46" s="163">
        <f t="shared" si="12"/>
        <v>1</v>
      </c>
      <c r="AQ46" s="163">
        <f t="shared" si="30"/>
        <v>3</v>
      </c>
      <c r="AR46" s="163">
        <f>IF(AP46=0,"",MAX(AR$4:AR45)+1)</f>
        <v>3</v>
      </c>
      <c r="AS46" s="163" t="str">
        <f t="shared" si="13"/>
        <v>Female</v>
      </c>
      <c r="AT46" s="163" t="str">
        <f t="shared" si="14"/>
        <v>NonSmoker</v>
      </c>
      <c r="AU46" s="163" t="str">
        <f t="shared" si="15"/>
        <v>40 - 49</v>
      </c>
      <c r="AV46" s="163">
        <f t="shared" si="32"/>
        <v>1</v>
      </c>
      <c r="AW46" s="164">
        <f t="shared" si="16"/>
        <v>8</v>
      </c>
      <c r="AX46" s="167"/>
      <c r="BC46" s="168"/>
      <c r="BG46" s="169"/>
      <c r="BH46" s="169"/>
      <c r="BI46" s="169"/>
      <c r="BJ46" s="170"/>
      <c r="BK46" s="170"/>
      <c r="BL46" s="171"/>
      <c r="BM46" s="171"/>
      <c r="BN46" s="171"/>
      <c r="BO46" s="171"/>
      <c r="BP46" s="171"/>
      <c r="BQ46" s="172"/>
      <c r="BR46" s="173"/>
      <c r="BS46" s="173"/>
    </row>
    <row r="47" spans="1:71" s="163" customFormat="1" x14ac:dyDescent="0.25">
      <c r="A47" t="s">
        <v>77</v>
      </c>
      <c r="B47" t="s">
        <v>82</v>
      </c>
      <c r="C47" t="s">
        <v>349</v>
      </c>
      <c r="D47">
        <v>9</v>
      </c>
      <c r="E47" s="9">
        <v>147968</v>
      </c>
      <c r="F47" s="9">
        <v>1135</v>
      </c>
      <c r="G47" s="54">
        <v>1191.39505258965</v>
      </c>
      <c r="H47" s="9">
        <v>744124796828.07104</v>
      </c>
      <c r="I47" s="9">
        <v>344546079</v>
      </c>
      <c r="J47" s="9">
        <v>442310026.67565298</v>
      </c>
      <c r="K47" s="9">
        <v>420359095671174</v>
      </c>
      <c r="L47" s="9">
        <v>266879269173.065</v>
      </c>
      <c r="M47" s="9">
        <v>5.0353947769753095E+21</v>
      </c>
      <c r="N47" s="9">
        <v>3.6090329463733898E+18</v>
      </c>
      <c r="O47" s="9">
        <v>2637840771560210</v>
      </c>
      <c r="P47" s="163">
        <f t="shared" si="0"/>
        <v>1191.39505258965</v>
      </c>
      <c r="Q47" s="163">
        <f t="shared" si="1"/>
        <v>744124796828.07104</v>
      </c>
      <c r="R47" s="163">
        <f t="shared" si="2"/>
        <v>344546079</v>
      </c>
      <c r="S47" s="163">
        <f t="shared" si="3"/>
        <v>442310026.67565298</v>
      </c>
      <c r="T47" s="163">
        <f t="shared" si="4"/>
        <v>420359095671174</v>
      </c>
      <c r="U47" s="163">
        <f t="shared" si="5"/>
        <v>266879269173.065</v>
      </c>
      <c r="V47" s="165">
        <f t="shared" si="6"/>
        <v>5.0353947769753095E+21</v>
      </c>
      <c r="W47" s="165">
        <f t="shared" si="7"/>
        <v>3.6090329463733898E+18</v>
      </c>
      <c r="X47" s="165">
        <f t="shared" si="8"/>
        <v>2637840771560210</v>
      </c>
      <c r="Y47" s="163">
        <f t="shared" si="9"/>
        <v>0.77896963265690666</v>
      </c>
      <c r="Z47" s="163">
        <f t="shared" si="17"/>
        <v>327285029682811.06</v>
      </c>
      <c r="AA47" s="163">
        <f t="shared" si="18"/>
        <v>1.6729099792613888E-3</v>
      </c>
      <c r="AB47" s="163">
        <f t="shared" si="19"/>
        <v>4.0901222222097335E-2</v>
      </c>
      <c r="AC47" s="163">
        <f>Cells!$B$3*Y47/(Cells!$D$4*AB47)</f>
        <v>0.48585441647570932</v>
      </c>
      <c r="AD47">
        <f t="shared" si="20"/>
        <v>13534.039016685994</v>
      </c>
      <c r="AE47">
        <f t="shared" si="21"/>
        <v>3565162899053.5166</v>
      </c>
      <c r="AF47">
        <f t="shared" si="22"/>
        <v>2201778926</v>
      </c>
      <c r="AG47">
        <f t="shared" si="23"/>
        <v>2721224099.12743</v>
      </c>
      <c r="AH47">
        <f t="shared" si="24"/>
        <v>1646567670479222.8</v>
      </c>
      <c r="AI47">
        <f t="shared" si="25"/>
        <v>1282929261384.2139</v>
      </c>
      <c r="AJ47">
        <f t="shared" si="26"/>
        <v>0.80911341579916485</v>
      </c>
      <c r="AK47">
        <f t="shared" si="27"/>
        <v>1331420103937299</v>
      </c>
      <c r="AL47">
        <f t="shared" si="28"/>
        <v>1.7979867772532335E-4</v>
      </c>
      <c r="AM47">
        <f t="shared" si="29"/>
        <v>1.3408902927731387E-2</v>
      </c>
      <c r="AN47">
        <f>IF(AM47=0,0,(Cells!$B$3*AJ47/(Cells!$D$4*AM47)))</f>
        <v>1.5393524553945401</v>
      </c>
      <c r="AO47" s="166"/>
      <c r="AP47" s="163">
        <f t="shared" si="12"/>
        <v>0</v>
      </c>
      <c r="AQ47" s="163">
        <f t="shared" si="30"/>
        <v>4</v>
      </c>
      <c r="AR47" s="163" t="str">
        <f>IF(AP47=0,"",MAX(AR$4:AR46)+1)</f>
        <v/>
      </c>
      <c r="AS47" s="163" t="str">
        <f t="shared" si="13"/>
        <v>Female</v>
      </c>
      <c r="AT47" s="163" t="str">
        <f t="shared" si="14"/>
        <v>NonSmoker</v>
      </c>
      <c r="AU47" s="163" t="str">
        <f t="shared" si="15"/>
        <v>40 - 49</v>
      </c>
      <c r="AV47" s="163">
        <f t="shared" si="32"/>
        <v>9</v>
      </c>
      <c r="AW47" s="164">
        <f t="shared" si="16"/>
        <v>9</v>
      </c>
      <c r="AX47" s="167"/>
      <c r="BC47" s="168"/>
      <c r="BG47" s="169"/>
      <c r="BH47" s="169"/>
      <c r="BI47" s="169"/>
      <c r="BJ47" s="170"/>
      <c r="BK47" s="170"/>
      <c r="BL47" s="171"/>
      <c r="BM47" s="171"/>
      <c r="BN47" s="171"/>
      <c r="BO47" s="171"/>
      <c r="BP47" s="171"/>
      <c r="BQ47" s="172"/>
      <c r="BR47" s="173"/>
      <c r="BS47" s="173"/>
    </row>
    <row r="48" spans="1:71" x14ac:dyDescent="0.25">
      <c r="A48" t="s">
        <v>77</v>
      </c>
      <c r="B48" t="s">
        <v>82</v>
      </c>
      <c r="C48" t="s">
        <v>349</v>
      </c>
      <c r="D48">
        <v>10</v>
      </c>
      <c r="E48" s="9">
        <v>144178</v>
      </c>
      <c r="F48" s="9">
        <v>1238</v>
      </c>
      <c r="G48" s="54">
        <v>1273.00270201338</v>
      </c>
      <c r="H48" s="9">
        <v>699724949249.01794</v>
      </c>
      <c r="I48" s="9">
        <v>333837174</v>
      </c>
      <c r="J48" s="9">
        <v>444823325.57435501</v>
      </c>
      <c r="K48" s="9">
        <v>390405520151445</v>
      </c>
      <c r="L48" s="9">
        <v>267739849233.755</v>
      </c>
      <c r="M48" s="9">
        <v>4.9288153267482898E+21</v>
      </c>
      <c r="N48" s="9">
        <v>4.0603764345169802E+18</v>
      </c>
      <c r="O48" s="9">
        <v>3431643967324920</v>
      </c>
      <c r="P48">
        <f t="shared" si="0"/>
        <v>2464.3977546030301</v>
      </c>
      <c r="Q48">
        <f t="shared" si="1"/>
        <v>1443849746077.0889</v>
      </c>
      <c r="R48">
        <f t="shared" si="2"/>
        <v>678383253</v>
      </c>
      <c r="S48">
        <f t="shared" si="3"/>
        <v>887133352.25000799</v>
      </c>
      <c r="T48">
        <f t="shared" si="4"/>
        <v>810764615822619</v>
      </c>
      <c r="U48">
        <f t="shared" si="5"/>
        <v>534619118406.82001</v>
      </c>
      <c r="V48" s="1">
        <f t="shared" si="6"/>
        <v>9.9642101037235983E+21</v>
      </c>
      <c r="W48" s="1">
        <f t="shared" si="7"/>
        <v>7.66940938089037E+18</v>
      </c>
      <c r="X48" s="1">
        <f t="shared" si="8"/>
        <v>6069484738885130</v>
      </c>
      <c r="Y48">
        <f t="shared" si="9"/>
        <v>0.76469140888394993</v>
      </c>
      <c r="Z48">
        <f t="shared" si="17"/>
        <v>619672116239599.25</v>
      </c>
      <c r="AA48">
        <f t="shared" si="18"/>
        <v>7.87379566685057E-4</v>
      </c>
      <c r="AB48">
        <f t="shared" si="19"/>
        <v>2.8060284508269993E-2</v>
      </c>
      <c r="AC48">
        <f>Cells!$B$3*Y48/(Cells!$D$4*AB48)</f>
        <v>0.69521007011221969</v>
      </c>
      <c r="AD48">
        <f t="shared" si="20"/>
        <v>12261.036314672614</v>
      </c>
      <c r="AE48">
        <f t="shared" si="21"/>
        <v>2865437949804.499</v>
      </c>
      <c r="AF48">
        <f t="shared" si="22"/>
        <v>1867941752</v>
      </c>
      <c r="AG48">
        <f t="shared" si="23"/>
        <v>2276400773.5530748</v>
      </c>
      <c r="AH48">
        <f t="shared" si="24"/>
        <v>1256162150327777.8</v>
      </c>
      <c r="AI48">
        <f t="shared" si="25"/>
        <v>1015189412150.4584</v>
      </c>
      <c r="AJ48">
        <f t="shared" si="26"/>
        <v>0.8205680536140656</v>
      </c>
      <c r="AK48">
        <f t="shared" si="27"/>
        <v>1030082971271303.8</v>
      </c>
      <c r="AL48">
        <f t="shared" si="28"/>
        <v>1.9878094857045069E-4</v>
      </c>
      <c r="AM48">
        <f t="shared" si="29"/>
        <v>1.4098969769825408E-2</v>
      </c>
      <c r="AN48">
        <f>IF(AM48=0,0,(Cells!$B$3*AJ48/(Cells!$D$4*AM48)))</f>
        <v>1.4847356583897116</v>
      </c>
      <c r="AP48" s="7">
        <f t="shared" si="12"/>
        <v>0</v>
      </c>
      <c r="AQ48">
        <f t="shared" si="30"/>
        <v>4</v>
      </c>
      <c r="AR48" t="str">
        <f>IF(AP48=0,"",MAX(AR$4:AR47)+1)</f>
        <v/>
      </c>
      <c r="AS48" t="str">
        <f t="shared" si="13"/>
        <v>Female</v>
      </c>
      <c r="AT48" t="str">
        <f t="shared" si="14"/>
        <v>NonSmoker</v>
      </c>
      <c r="AU48" t="str">
        <f t="shared" si="15"/>
        <v>40 - 49</v>
      </c>
      <c r="AV48">
        <f t="shared" si="32"/>
        <v>9</v>
      </c>
      <c r="AW48" s="8">
        <f t="shared" si="16"/>
        <v>10</v>
      </c>
      <c r="BJ48" s="76"/>
      <c r="BK48" s="76"/>
      <c r="BL48" s="77"/>
      <c r="BM48" s="77"/>
      <c r="BN48" s="77"/>
      <c r="BO48" s="77"/>
      <c r="BP48" s="77"/>
      <c r="BQ48" s="136"/>
    </row>
    <row r="49" spans="1:69" x14ac:dyDescent="0.25">
      <c r="A49" t="s">
        <v>77</v>
      </c>
      <c r="B49" t="s">
        <v>82</v>
      </c>
      <c r="C49" t="s">
        <v>349</v>
      </c>
      <c r="D49">
        <v>11</v>
      </c>
      <c r="E49" s="9">
        <v>124144</v>
      </c>
      <c r="F49" s="9">
        <v>1097</v>
      </c>
      <c r="G49" s="54">
        <v>1179.0644554431401</v>
      </c>
      <c r="H49" s="9">
        <v>564766103839.70703</v>
      </c>
      <c r="I49" s="9">
        <v>292407927</v>
      </c>
      <c r="J49" s="9">
        <v>385149836.39130801</v>
      </c>
      <c r="K49" s="9">
        <v>298509043154289</v>
      </c>
      <c r="L49" s="9">
        <v>217172155743.20999</v>
      </c>
      <c r="M49" s="9">
        <v>1.9559417733136001E+21</v>
      </c>
      <c r="N49" s="9">
        <v>1.56487857930736E+18</v>
      </c>
      <c r="O49" s="9">
        <v>1306661921436630</v>
      </c>
      <c r="P49">
        <f t="shared" si="0"/>
        <v>3643.4622100461702</v>
      </c>
      <c r="Q49">
        <f t="shared" si="1"/>
        <v>2008615849916.7959</v>
      </c>
      <c r="R49">
        <f t="shared" si="2"/>
        <v>970791180</v>
      </c>
      <c r="S49">
        <f t="shared" si="3"/>
        <v>1272283188.6413159</v>
      </c>
      <c r="T49">
        <f t="shared" si="4"/>
        <v>1109273658976908</v>
      </c>
      <c r="U49">
        <f t="shared" si="5"/>
        <v>751791274150.03003</v>
      </c>
      <c r="V49" s="1">
        <f t="shared" si="6"/>
        <v>1.1920151877037198E+22</v>
      </c>
      <c r="W49" s="1">
        <f t="shared" si="7"/>
        <v>9.2342879601977303E+18</v>
      </c>
      <c r="X49" s="1">
        <f t="shared" si="8"/>
        <v>7376146660321760</v>
      </c>
      <c r="Y49">
        <f t="shared" si="9"/>
        <v>0.76303073770605878</v>
      </c>
      <c r="Z49">
        <f t="shared" si="17"/>
        <v>845972193488732.5</v>
      </c>
      <c r="AA49">
        <f t="shared" si="18"/>
        <v>5.2262299089509703E-4</v>
      </c>
      <c r="AB49">
        <f t="shared" si="19"/>
        <v>2.2860949037498357E-2</v>
      </c>
      <c r="AC49">
        <f>Cells!$B$3*Y49/(Cells!$D$4*AB49)</f>
        <v>0.85147066682621586</v>
      </c>
      <c r="AD49">
        <f t="shared" si="20"/>
        <v>11081.971859229474</v>
      </c>
      <c r="AE49">
        <f t="shared" si="21"/>
        <v>2300671845964.792</v>
      </c>
      <c r="AF49">
        <f t="shared" si="22"/>
        <v>1575533825</v>
      </c>
      <c r="AG49">
        <f t="shared" si="23"/>
        <v>1891250937.161767</v>
      </c>
      <c r="AH49">
        <f t="shared" si="24"/>
        <v>957653107173488.5</v>
      </c>
      <c r="AI49">
        <f t="shared" si="25"/>
        <v>798017256407.24841</v>
      </c>
      <c r="AJ49">
        <f t="shared" si="26"/>
        <v>0.83306439882823313</v>
      </c>
      <c r="AK49">
        <f t="shared" si="27"/>
        <v>797232888996098.25</v>
      </c>
      <c r="AL49">
        <f t="shared" si="28"/>
        <v>2.2288810624961287E-4</v>
      </c>
      <c r="AM49">
        <f t="shared" si="29"/>
        <v>1.492943757311751E-2</v>
      </c>
      <c r="AN49">
        <f>IF(AM49=0,0,(Cells!$B$3*AJ49/(Cells!$D$4*AM49)))</f>
        <v>1.4234985902360962</v>
      </c>
      <c r="AP49" s="7">
        <f t="shared" si="12"/>
        <v>0</v>
      </c>
      <c r="AQ49">
        <f t="shared" si="30"/>
        <v>4</v>
      </c>
      <c r="AR49" t="str">
        <f>IF(AP49=0,"",MAX(AR$4:AR48)+1)</f>
        <v/>
      </c>
      <c r="AS49" t="str">
        <f t="shared" si="13"/>
        <v>Female</v>
      </c>
      <c r="AT49" t="str">
        <f t="shared" si="14"/>
        <v>NonSmoker</v>
      </c>
      <c r="AU49" t="str">
        <f t="shared" si="15"/>
        <v>40 - 49</v>
      </c>
      <c r="AV49">
        <f t="shared" si="32"/>
        <v>9</v>
      </c>
      <c r="AW49" s="8">
        <f t="shared" si="16"/>
        <v>11</v>
      </c>
      <c r="BJ49" s="76"/>
      <c r="BK49" s="76"/>
      <c r="BL49" s="77"/>
      <c r="BM49" s="77"/>
      <c r="BN49" s="77"/>
      <c r="BO49" s="77"/>
      <c r="BP49" s="77"/>
      <c r="BQ49" s="136"/>
    </row>
    <row r="50" spans="1:69" x14ac:dyDescent="0.25">
      <c r="A50" t="s">
        <v>77</v>
      </c>
      <c r="B50" t="s">
        <v>82</v>
      </c>
      <c r="C50" t="s">
        <v>349</v>
      </c>
      <c r="D50">
        <v>12</v>
      </c>
      <c r="E50" s="9">
        <v>118878</v>
      </c>
      <c r="F50" s="9">
        <v>1133</v>
      </c>
      <c r="G50" s="54">
        <v>1196.03282657057</v>
      </c>
      <c r="H50" s="9">
        <v>490262231134.71399</v>
      </c>
      <c r="I50" s="9">
        <v>272939779</v>
      </c>
      <c r="J50" s="9">
        <v>360037859.211348</v>
      </c>
      <c r="K50" s="9">
        <v>238881319362409</v>
      </c>
      <c r="L50" s="9">
        <v>183851334411.81799</v>
      </c>
      <c r="M50" s="9">
        <v>8.4644581729101296E+20</v>
      </c>
      <c r="N50" s="9">
        <v>6.3684804265786995E+17</v>
      </c>
      <c r="O50" s="9">
        <v>497430094140739</v>
      </c>
      <c r="P50">
        <f t="shared" si="0"/>
        <v>4839.4950366167404</v>
      </c>
      <c r="Q50">
        <f t="shared" si="1"/>
        <v>2498878081051.5098</v>
      </c>
      <c r="R50">
        <f t="shared" si="2"/>
        <v>1243730959</v>
      </c>
      <c r="S50">
        <f t="shared" si="3"/>
        <v>1632321047.852664</v>
      </c>
      <c r="T50">
        <f t="shared" si="4"/>
        <v>1348154978339317</v>
      </c>
      <c r="U50">
        <f t="shared" si="5"/>
        <v>935642608561.84802</v>
      </c>
      <c r="V50" s="1">
        <f t="shared" si="6"/>
        <v>1.2766597694328211E+22</v>
      </c>
      <c r="W50" s="1">
        <f t="shared" si="7"/>
        <v>9.8711360028556001E+18</v>
      </c>
      <c r="X50" s="1">
        <f t="shared" si="8"/>
        <v>7873576754462499</v>
      </c>
      <c r="Y50">
        <f t="shared" si="9"/>
        <v>0.76194015915934032</v>
      </c>
      <c r="Z50">
        <f t="shared" si="17"/>
        <v>1026670228825371.8</v>
      </c>
      <c r="AA50">
        <f t="shared" si="18"/>
        <v>3.8531845242440057E-4</v>
      </c>
      <c r="AB50">
        <f t="shared" si="19"/>
        <v>1.9629530112165207E-2</v>
      </c>
      <c r="AC50">
        <f>Cells!$B$3*Y50/(Cells!$D$4*AB50)</f>
        <v>0.99022269089743242</v>
      </c>
      <c r="AD50">
        <f t="shared" si="20"/>
        <v>9885.9390326589019</v>
      </c>
      <c r="AE50">
        <f t="shared" si="21"/>
        <v>1810409614830.0784</v>
      </c>
      <c r="AF50">
        <f t="shared" si="22"/>
        <v>1302594046</v>
      </c>
      <c r="AG50">
        <f t="shared" si="23"/>
        <v>1531213077.9504189</v>
      </c>
      <c r="AH50">
        <f t="shared" si="24"/>
        <v>718771787811079.5</v>
      </c>
      <c r="AI50">
        <f t="shared" si="25"/>
        <v>614165921995.43066</v>
      </c>
      <c r="AJ50">
        <f t="shared" si="26"/>
        <v>0.85069417493714639</v>
      </c>
      <c r="AK50">
        <f t="shared" si="27"/>
        <v>611010513049845.13</v>
      </c>
      <c r="AL50">
        <f t="shared" si="28"/>
        <v>2.6060180734835327E-4</v>
      </c>
      <c r="AM50">
        <f t="shared" si="29"/>
        <v>1.6143165964220069E-2</v>
      </c>
      <c r="AN50">
        <f>IF(AM50=0,0,(Cells!$B$3*AJ50/(Cells!$D$4*AM50)))</f>
        <v>1.3443323841876813</v>
      </c>
      <c r="AP50" s="7">
        <f t="shared" si="12"/>
        <v>0</v>
      </c>
      <c r="AQ50">
        <f t="shared" si="30"/>
        <v>4</v>
      </c>
      <c r="AR50" t="str">
        <f>IF(AP50=0,"",MAX(AR$4:AR49)+1)</f>
        <v/>
      </c>
      <c r="AS50" t="str">
        <f t="shared" si="13"/>
        <v>Female</v>
      </c>
      <c r="AT50" t="str">
        <f t="shared" si="14"/>
        <v>NonSmoker</v>
      </c>
      <c r="AU50" t="str">
        <f t="shared" si="15"/>
        <v>40 - 49</v>
      </c>
      <c r="AV50">
        <f t="shared" si="32"/>
        <v>9</v>
      </c>
      <c r="AW50" s="8">
        <f t="shared" si="16"/>
        <v>12</v>
      </c>
      <c r="BJ50" s="76"/>
      <c r="BK50" s="76"/>
      <c r="BL50" s="77"/>
      <c r="BM50" s="77"/>
      <c r="BN50" s="77"/>
      <c r="BO50" s="77"/>
      <c r="BP50" s="77"/>
      <c r="BQ50" s="136"/>
    </row>
    <row r="51" spans="1:69" x14ac:dyDescent="0.25">
      <c r="A51" t="s">
        <v>77</v>
      </c>
      <c r="B51" t="s">
        <v>82</v>
      </c>
      <c r="C51" t="s">
        <v>349</v>
      </c>
      <c r="D51">
        <v>13</v>
      </c>
      <c r="E51" s="9">
        <v>111382</v>
      </c>
      <c r="F51" s="9">
        <v>1068</v>
      </c>
      <c r="G51" s="54">
        <v>1176.96478637257</v>
      </c>
      <c r="H51" s="9">
        <v>412149277604.18103</v>
      </c>
      <c r="I51" s="9">
        <v>223140747</v>
      </c>
      <c r="J51" s="9">
        <v>323411940.30952603</v>
      </c>
      <c r="K51" s="9">
        <v>201728265999748</v>
      </c>
      <c r="L51" s="9">
        <v>165236533157.07999</v>
      </c>
      <c r="M51" s="9">
        <v>8.1652837987819402E+20</v>
      </c>
      <c r="N51" s="9">
        <v>6.4682035772706803E+17</v>
      </c>
      <c r="O51" s="9">
        <v>530537955940907</v>
      </c>
      <c r="P51">
        <f t="shared" si="0"/>
        <v>6016.4598229893109</v>
      </c>
      <c r="Q51">
        <f t="shared" si="1"/>
        <v>2911027358655.6909</v>
      </c>
      <c r="R51">
        <f t="shared" si="2"/>
        <v>1466871706</v>
      </c>
      <c r="S51">
        <f t="shared" si="3"/>
        <v>1955732988.16219</v>
      </c>
      <c r="T51">
        <f t="shared" si="4"/>
        <v>1549883244339065</v>
      </c>
      <c r="U51">
        <f t="shared" si="5"/>
        <v>1100879141718.928</v>
      </c>
      <c r="V51" s="1">
        <f t="shared" si="6"/>
        <v>1.3583126074206406E+22</v>
      </c>
      <c r="W51" s="1">
        <f t="shared" si="7"/>
        <v>1.0517956360582668E+19</v>
      </c>
      <c r="X51" s="1">
        <f t="shared" si="8"/>
        <v>8404114710403406</v>
      </c>
      <c r="Y51">
        <f t="shared" si="9"/>
        <v>0.75003679688321112</v>
      </c>
      <c r="Z51">
        <f t="shared" si="17"/>
        <v>1161850158844942.3</v>
      </c>
      <c r="AA51">
        <f t="shared" si="18"/>
        <v>3.0376029031680687E-4</v>
      </c>
      <c r="AB51">
        <f t="shared" si="19"/>
        <v>1.7428720271919187E-2</v>
      </c>
      <c r="AC51">
        <f>Cells!$B$3*Y51/(Cells!$D$4*AB51)</f>
        <v>1.0978398327243868</v>
      </c>
      <c r="AD51">
        <f t="shared" si="20"/>
        <v>8708.9742462863305</v>
      </c>
      <c r="AE51">
        <f t="shared" si="21"/>
        <v>1398260337225.8972</v>
      </c>
      <c r="AF51">
        <f t="shared" si="22"/>
        <v>1079453299</v>
      </c>
      <c r="AG51">
        <f t="shared" si="23"/>
        <v>1207801137.6408927</v>
      </c>
      <c r="AH51">
        <f t="shared" si="24"/>
        <v>517043521811331.63</v>
      </c>
      <c r="AI51">
        <f t="shared" si="25"/>
        <v>448929388838.35083</v>
      </c>
      <c r="AJ51">
        <f t="shared" si="26"/>
        <v>0.89373429562122708</v>
      </c>
      <c r="AK51">
        <f t="shared" si="27"/>
        <v>461740940487975.31</v>
      </c>
      <c r="AL51">
        <f t="shared" si="28"/>
        <v>3.1652463344038754E-4</v>
      </c>
      <c r="AM51">
        <f t="shared" si="29"/>
        <v>1.7791139183323465E-2</v>
      </c>
      <c r="AN51">
        <f>IF(AM51=0,0,(Cells!$B$3*AJ51/(Cells!$D$4*AM51)))</f>
        <v>1.2815235152801638</v>
      </c>
      <c r="AP51" s="7">
        <f t="shared" si="12"/>
        <v>1</v>
      </c>
      <c r="AQ51">
        <f t="shared" si="30"/>
        <v>4</v>
      </c>
      <c r="AR51">
        <f>IF(AP51=0,"",MAX(AR$4:AR50)+1)</f>
        <v>4</v>
      </c>
      <c r="AS51" t="str">
        <f t="shared" si="13"/>
        <v>Female</v>
      </c>
      <c r="AT51" t="str">
        <f t="shared" si="14"/>
        <v>NonSmoker</v>
      </c>
      <c r="AU51" t="str">
        <f t="shared" si="15"/>
        <v>40 - 49</v>
      </c>
      <c r="AV51">
        <f t="shared" si="32"/>
        <v>9</v>
      </c>
      <c r="AW51" s="8">
        <f t="shared" si="16"/>
        <v>13</v>
      </c>
      <c r="BJ51" s="76"/>
      <c r="BK51" s="76"/>
      <c r="BL51" s="77"/>
      <c r="BM51" s="77"/>
      <c r="BN51" s="77"/>
      <c r="BO51" s="77"/>
      <c r="BP51" s="77"/>
      <c r="BQ51" s="136"/>
    </row>
    <row r="52" spans="1:69" x14ac:dyDescent="0.25">
      <c r="A52" t="s">
        <v>77</v>
      </c>
      <c r="B52" t="s">
        <v>82</v>
      </c>
      <c r="C52" t="s">
        <v>349</v>
      </c>
      <c r="D52">
        <v>14</v>
      </c>
      <c r="E52" s="9">
        <v>101105</v>
      </c>
      <c r="F52" s="9">
        <v>1030</v>
      </c>
      <c r="G52" s="54">
        <v>1089.70485207858</v>
      </c>
      <c r="H52" s="9">
        <v>333493345598.71198</v>
      </c>
      <c r="I52" s="9">
        <v>204214047</v>
      </c>
      <c r="J52" s="9">
        <v>269330214.31303501</v>
      </c>
      <c r="K52" s="9">
        <v>157383992751909</v>
      </c>
      <c r="L52" s="9">
        <v>131499016864.767</v>
      </c>
      <c r="M52" s="9">
        <v>7.8382385026333606E+20</v>
      </c>
      <c r="N52" s="9">
        <v>6.0840008353171098E+17</v>
      </c>
      <c r="O52" s="9">
        <v>487092901867082</v>
      </c>
      <c r="P52">
        <f t="shared" si="0"/>
        <v>1089.70485207858</v>
      </c>
      <c r="Q52">
        <f t="shared" si="1"/>
        <v>333493345598.71198</v>
      </c>
      <c r="R52">
        <f t="shared" si="2"/>
        <v>204214047</v>
      </c>
      <c r="S52">
        <f t="shared" si="3"/>
        <v>269330214.31303501</v>
      </c>
      <c r="T52">
        <f t="shared" si="4"/>
        <v>157383992751909</v>
      </c>
      <c r="U52">
        <f t="shared" si="5"/>
        <v>131499016864.767</v>
      </c>
      <c r="V52" s="1">
        <f t="shared" si="6"/>
        <v>7.8382385026333606E+20</v>
      </c>
      <c r="W52" s="1">
        <f t="shared" si="7"/>
        <v>6.0840008353171098E+17</v>
      </c>
      <c r="X52" s="1">
        <f t="shared" si="8"/>
        <v>487092901867082</v>
      </c>
      <c r="Y52">
        <f t="shared" si="9"/>
        <v>0.7582292522243631</v>
      </c>
      <c r="Z52">
        <f t="shared" si="17"/>
        <v>119257546826321.27</v>
      </c>
      <c r="AA52">
        <f t="shared" si="18"/>
        <v>1.6440526373486435E-3</v>
      </c>
      <c r="AB52">
        <f t="shared" si="19"/>
        <v>4.0546918962464255E-2</v>
      </c>
      <c r="AC52">
        <f>Cells!$B$3*Y52/(Cells!$D$4*AB52)</f>
        <v>0.47705075726828583</v>
      </c>
      <c r="AD52">
        <f t="shared" si="20"/>
        <v>7619.2693942077476</v>
      </c>
      <c r="AE52">
        <f t="shared" si="21"/>
        <v>1064766991627.1852</v>
      </c>
      <c r="AF52">
        <f t="shared" si="22"/>
        <v>875239252</v>
      </c>
      <c r="AG52">
        <f t="shared" si="23"/>
        <v>938470923.32785785</v>
      </c>
      <c r="AH52">
        <f t="shared" si="24"/>
        <v>359659529059422.63</v>
      </c>
      <c r="AI52">
        <f t="shared" si="25"/>
        <v>317430371973.5838</v>
      </c>
      <c r="AJ52">
        <f t="shared" si="26"/>
        <v>0.9326226633600585</v>
      </c>
      <c r="AK52">
        <f t="shared" si="27"/>
        <v>335150531707910.69</v>
      </c>
      <c r="AL52">
        <f t="shared" si="28"/>
        <v>3.8053820906034958E-4</v>
      </c>
      <c r="AM52">
        <f t="shared" si="29"/>
        <v>1.9507388576135699E-2</v>
      </c>
      <c r="AN52">
        <f>IF(AM52=0,0,(Cells!$B$3*AJ52/(Cells!$D$4*AM52)))</f>
        <v>1.2196318108445501</v>
      </c>
      <c r="AP52" s="7">
        <f t="shared" si="12"/>
        <v>0</v>
      </c>
      <c r="AQ52">
        <f t="shared" si="30"/>
        <v>5</v>
      </c>
      <c r="AR52" t="str">
        <f>IF(AP52=0,"",MAX(AR$4:AR51)+1)</f>
        <v/>
      </c>
      <c r="AS52" t="str">
        <f t="shared" si="13"/>
        <v>Female</v>
      </c>
      <c r="AT52" t="str">
        <f t="shared" si="14"/>
        <v>NonSmoker</v>
      </c>
      <c r="AU52" t="str">
        <f t="shared" si="15"/>
        <v>40 - 49</v>
      </c>
      <c r="AV52">
        <f t="shared" si="32"/>
        <v>14</v>
      </c>
      <c r="AW52" s="8">
        <f t="shared" si="16"/>
        <v>14</v>
      </c>
      <c r="BJ52" s="76"/>
      <c r="BK52" s="76"/>
      <c r="BL52" s="77"/>
      <c r="BM52" s="77"/>
      <c r="BN52" s="77"/>
      <c r="BO52" s="77"/>
      <c r="BP52" s="77"/>
      <c r="BQ52" s="136"/>
    </row>
    <row r="53" spans="1:69" x14ac:dyDescent="0.25">
      <c r="A53" t="s">
        <v>77</v>
      </c>
      <c r="B53" t="s">
        <v>82</v>
      </c>
      <c r="C53" t="s">
        <v>349</v>
      </c>
      <c r="D53">
        <v>15</v>
      </c>
      <c r="E53" s="9">
        <v>89593</v>
      </c>
      <c r="F53" s="9">
        <v>952</v>
      </c>
      <c r="G53" s="54">
        <v>970.26635787893599</v>
      </c>
      <c r="H53" s="9">
        <v>258477510695.479</v>
      </c>
      <c r="I53" s="9">
        <v>159448838</v>
      </c>
      <c r="J53" s="9">
        <v>211553311.13975099</v>
      </c>
      <c r="K53" s="9">
        <v>115393405918353</v>
      </c>
      <c r="L53" s="9">
        <v>97762074140.226501</v>
      </c>
      <c r="M53" s="9">
        <v>6.6854156489993303E+20</v>
      </c>
      <c r="N53" s="9">
        <v>5.1966676685972698E+17</v>
      </c>
      <c r="O53" s="9">
        <v>420552165202347</v>
      </c>
      <c r="P53">
        <f t="shared" si="0"/>
        <v>2059.9712099575158</v>
      </c>
      <c r="Q53">
        <f t="shared" si="1"/>
        <v>591970856294.19092</v>
      </c>
      <c r="R53">
        <f t="shared" si="2"/>
        <v>363662885</v>
      </c>
      <c r="S53">
        <f t="shared" si="3"/>
        <v>480883525.45278597</v>
      </c>
      <c r="T53">
        <f t="shared" si="4"/>
        <v>272777398670262</v>
      </c>
      <c r="U53">
        <f t="shared" si="5"/>
        <v>229261091004.9935</v>
      </c>
      <c r="V53" s="1">
        <f t="shared" si="6"/>
        <v>1.452365415163269E+21</v>
      </c>
      <c r="W53" s="1">
        <f t="shared" si="7"/>
        <v>1.128066850391438E+18</v>
      </c>
      <c r="X53" s="1">
        <f t="shared" si="8"/>
        <v>907645067069429</v>
      </c>
      <c r="Y53">
        <f t="shared" si="9"/>
        <v>0.75623901787358094</v>
      </c>
      <c r="Z53">
        <f t="shared" si="17"/>
        <v>206153798234685.28</v>
      </c>
      <c r="AA53">
        <f t="shared" si="18"/>
        <v>8.9147987403280808E-4</v>
      </c>
      <c r="AB53">
        <f t="shared" si="19"/>
        <v>2.9857660223681429E-2</v>
      </c>
      <c r="AC53">
        <f>Cells!$B$3*Y53/(Cells!$D$4*AB53)</f>
        <v>0.64613791013763977</v>
      </c>
      <c r="AD53">
        <f t="shared" si="20"/>
        <v>6649.0030363288124</v>
      </c>
      <c r="AE53">
        <f t="shared" si="21"/>
        <v>806289480931.70618</v>
      </c>
      <c r="AF53">
        <f t="shared" si="22"/>
        <v>715790414</v>
      </c>
      <c r="AG53">
        <f t="shared" si="23"/>
        <v>726917612.18810689</v>
      </c>
      <c r="AH53">
        <f t="shared" si="24"/>
        <v>244266123141069.56</v>
      </c>
      <c r="AI53">
        <f t="shared" si="25"/>
        <v>219668297833.35724</v>
      </c>
      <c r="AJ53">
        <f t="shared" si="26"/>
        <v>0.98469262815821357</v>
      </c>
      <c r="AK53">
        <f t="shared" si="27"/>
        <v>240314056084881.66</v>
      </c>
      <c r="AL53">
        <f t="shared" si="28"/>
        <v>4.5478778436168943E-4</v>
      </c>
      <c r="AM53">
        <f t="shared" si="29"/>
        <v>2.1325754016252026E-2</v>
      </c>
      <c r="AN53">
        <f>IF(AM53=0,0,(Cells!$B$3*AJ53/(Cells!$D$4*AM53)))</f>
        <v>1.1779265329562352</v>
      </c>
      <c r="AP53" s="7">
        <f t="shared" si="12"/>
        <v>0</v>
      </c>
      <c r="AQ53">
        <f t="shared" si="30"/>
        <v>5</v>
      </c>
      <c r="AR53" t="str">
        <f>IF(AP53=0,"",MAX(AR$4:AR52)+1)</f>
        <v/>
      </c>
      <c r="AS53" t="str">
        <f t="shared" si="13"/>
        <v>Female</v>
      </c>
      <c r="AT53" t="str">
        <f t="shared" si="14"/>
        <v>NonSmoker</v>
      </c>
      <c r="AU53" t="str">
        <f t="shared" si="15"/>
        <v>40 - 49</v>
      </c>
      <c r="AV53">
        <f t="shared" si="32"/>
        <v>14</v>
      </c>
      <c r="AW53" s="8">
        <f t="shared" si="16"/>
        <v>15</v>
      </c>
      <c r="BJ53" s="76"/>
      <c r="BK53" s="76"/>
      <c r="BL53" s="77"/>
      <c r="BM53" s="77"/>
      <c r="BN53" s="77"/>
      <c r="BO53" s="77"/>
      <c r="BP53" s="77"/>
      <c r="BQ53" s="136"/>
    </row>
    <row r="54" spans="1:69" x14ac:dyDescent="0.25">
      <c r="A54" t="s">
        <v>77</v>
      </c>
      <c r="B54" t="s">
        <v>82</v>
      </c>
      <c r="C54" t="s">
        <v>349</v>
      </c>
      <c r="D54">
        <v>16</v>
      </c>
      <c r="E54" s="9">
        <v>68933</v>
      </c>
      <c r="F54" s="9">
        <v>872</v>
      </c>
      <c r="G54" s="54">
        <v>840.313854133257</v>
      </c>
      <c r="H54" s="9">
        <v>188710239790.99399</v>
      </c>
      <c r="I54" s="9">
        <v>132633944</v>
      </c>
      <c r="J54" s="9">
        <v>156405500.30698299</v>
      </c>
      <c r="K54" s="9">
        <v>75696154272863.297</v>
      </c>
      <c r="L54" s="9">
        <v>64429981980.139099</v>
      </c>
      <c r="M54" s="9">
        <v>4.3183460881479801E+20</v>
      </c>
      <c r="N54" s="9">
        <v>3.3091717635472902E+17</v>
      </c>
      <c r="O54" s="9">
        <v>261605310142587</v>
      </c>
      <c r="P54">
        <f t="shared" si="0"/>
        <v>2900.2850640907727</v>
      </c>
      <c r="Q54">
        <f t="shared" si="1"/>
        <v>780681096085.18494</v>
      </c>
      <c r="R54">
        <f t="shared" si="2"/>
        <v>496296829</v>
      </c>
      <c r="S54">
        <f t="shared" si="3"/>
        <v>637289025.75976896</v>
      </c>
      <c r="T54">
        <f t="shared" si="4"/>
        <v>348473552943125.31</v>
      </c>
      <c r="U54">
        <f t="shared" si="5"/>
        <v>293691072985.13257</v>
      </c>
      <c r="V54" s="1">
        <f t="shared" si="6"/>
        <v>1.8842000239780671E+21</v>
      </c>
      <c r="W54" s="1">
        <f t="shared" si="7"/>
        <v>1.458984026746167E+18</v>
      </c>
      <c r="X54" s="1">
        <f t="shared" si="8"/>
        <v>1169250377212016</v>
      </c>
      <c r="Y54">
        <f t="shared" si="9"/>
        <v>0.77876255347143375</v>
      </c>
      <c r="Z54">
        <f t="shared" si="17"/>
        <v>271200038754843.53</v>
      </c>
      <c r="AA54">
        <f t="shared" si="18"/>
        <v>6.6775456768698456E-4</v>
      </c>
      <c r="AB54">
        <f t="shared" si="19"/>
        <v>2.5840947499791576E-2</v>
      </c>
      <c r="AC54">
        <f>Cells!$B$3*Y54/(Cells!$D$4*AB54)</f>
        <v>0.76880914396295985</v>
      </c>
      <c r="AD54">
        <f t="shared" si="20"/>
        <v>5808.6891821955551</v>
      </c>
      <c r="AE54">
        <f t="shared" si="21"/>
        <v>617579241140.71204</v>
      </c>
      <c r="AF54">
        <f t="shared" si="22"/>
        <v>583156470</v>
      </c>
      <c r="AG54">
        <f t="shared" si="23"/>
        <v>570512111.8811239</v>
      </c>
      <c r="AH54">
        <f t="shared" si="24"/>
        <v>168569968868206.31</v>
      </c>
      <c r="AI54">
        <f t="shared" si="25"/>
        <v>155238315853.21814</v>
      </c>
      <c r="AJ54">
        <f t="shared" si="26"/>
        <v>1.0221631720967053</v>
      </c>
      <c r="AK54">
        <f t="shared" si="27"/>
        <v>172143818381672.06</v>
      </c>
      <c r="AL54">
        <f t="shared" si="28"/>
        <v>5.2888554111367339E-4</v>
      </c>
      <c r="AM54">
        <f t="shared" si="29"/>
        <v>2.2997511628732214E-2</v>
      </c>
      <c r="AN54">
        <f>IF(AM54=0,0,(Cells!$B$3*AJ54/(Cells!$D$4*AM54)))</f>
        <v>1.1338648589375233</v>
      </c>
      <c r="AP54" s="7">
        <f t="shared" si="12"/>
        <v>0</v>
      </c>
      <c r="AQ54">
        <f t="shared" si="30"/>
        <v>5</v>
      </c>
      <c r="AR54" t="str">
        <f>IF(AP54=0,"",MAX(AR$4:AR53)+1)</f>
        <v/>
      </c>
      <c r="AS54" t="str">
        <f t="shared" si="13"/>
        <v>Female</v>
      </c>
      <c r="AT54" t="str">
        <f t="shared" si="14"/>
        <v>NonSmoker</v>
      </c>
      <c r="AU54" t="str">
        <f t="shared" si="15"/>
        <v>40 - 49</v>
      </c>
      <c r="AV54">
        <f t="shared" si="32"/>
        <v>14</v>
      </c>
      <c r="AW54" s="8">
        <f t="shared" si="16"/>
        <v>16</v>
      </c>
      <c r="BJ54" s="76"/>
      <c r="BK54" s="76"/>
      <c r="BL54" s="77"/>
      <c r="BM54" s="77"/>
      <c r="BN54" s="77"/>
      <c r="BO54" s="77"/>
      <c r="BP54" s="77"/>
      <c r="BQ54" s="136"/>
    </row>
    <row r="55" spans="1:69" x14ac:dyDescent="0.25">
      <c r="A55" t="s">
        <v>77</v>
      </c>
      <c r="B55" t="s">
        <v>82</v>
      </c>
      <c r="C55" t="s">
        <v>349</v>
      </c>
      <c r="D55">
        <v>17</v>
      </c>
      <c r="E55" s="9">
        <v>58209</v>
      </c>
      <c r="F55" s="9">
        <v>873</v>
      </c>
      <c r="G55" s="54">
        <v>767.34702678004999</v>
      </c>
      <c r="H55" s="9">
        <v>142738622845.10901</v>
      </c>
      <c r="I55" s="9">
        <v>110221538</v>
      </c>
      <c r="J55" s="9">
        <v>122058519.413857</v>
      </c>
      <c r="K55" s="9">
        <v>55002066979848.5</v>
      </c>
      <c r="L55" s="9">
        <v>47998491696.296799</v>
      </c>
      <c r="M55" s="9">
        <v>5.5475907850792101E+20</v>
      </c>
      <c r="N55" s="9">
        <v>4.3359517739573402E+17</v>
      </c>
      <c r="O55" s="9">
        <v>347726258931480</v>
      </c>
      <c r="P55">
        <f t="shared" si="0"/>
        <v>3667.6320908708226</v>
      </c>
      <c r="Q55">
        <f t="shared" si="1"/>
        <v>923419718930.29395</v>
      </c>
      <c r="R55">
        <f t="shared" si="2"/>
        <v>606518367</v>
      </c>
      <c r="S55">
        <f t="shared" si="3"/>
        <v>759347545.17362595</v>
      </c>
      <c r="T55">
        <f t="shared" si="4"/>
        <v>403475619922973.81</v>
      </c>
      <c r="U55">
        <f t="shared" si="5"/>
        <v>341689564681.42938</v>
      </c>
      <c r="V55" s="1">
        <f t="shared" si="6"/>
        <v>2.4389591024859884E+21</v>
      </c>
      <c r="W55" s="1">
        <f t="shared" si="7"/>
        <v>1.8925792041419011E+18</v>
      </c>
      <c r="X55" s="1">
        <f t="shared" si="8"/>
        <v>1516976636143496</v>
      </c>
      <c r="Y55">
        <f t="shared" si="9"/>
        <v>0.79873619247866101</v>
      </c>
      <c r="Z55">
        <f t="shared" si="17"/>
        <v>322052589475844.5</v>
      </c>
      <c r="AA55">
        <f t="shared" si="18"/>
        <v>5.5852884742333981E-4</v>
      </c>
      <c r="AB55">
        <f t="shared" si="19"/>
        <v>2.3633214919332068E-2</v>
      </c>
      <c r="AC55">
        <f>Cells!$B$3*Y55/(Cells!$D$4*AB55)</f>
        <v>0.86218898978914549</v>
      </c>
      <c r="AD55">
        <f t="shared" si="20"/>
        <v>5041.3421554155047</v>
      </c>
      <c r="AE55">
        <f t="shared" si="21"/>
        <v>474840618295.60315</v>
      </c>
      <c r="AF55">
        <f t="shared" si="22"/>
        <v>472934932</v>
      </c>
      <c r="AG55">
        <f t="shared" si="23"/>
        <v>448453592.46726692</v>
      </c>
      <c r="AH55">
        <f t="shared" si="24"/>
        <v>113567901888357.84</v>
      </c>
      <c r="AI55">
        <f t="shared" si="25"/>
        <v>107239824156.92136</v>
      </c>
      <c r="AJ55">
        <f t="shared" si="26"/>
        <v>1.0545905751318516</v>
      </c>
      <c r="AK55">
        <f t="shared" si="27"/>
        <v>119648370988735.59</v>
      </c>
      <c r="AL55">
        <f t="shared" si="28"/>
        <v>5.9493809055894548E-4</v>
      </c>
      <c r="AM55">
        <f t="shared" si="29"/>
        <v>2.4391352782470788E-2</v>
      </c>
      <c r="AN55">
        <f>IF(AM55=0,0,(Cells!$B$3*AJ55/(Cells!$D$4*AM55)))</f>
        <v>1.1029857748703273</v>
      </c>
      <c r="AP55" s="7">
        <f t="shared" si="12"/>
        <v>0</v>
      </c>
      <c r="AQ55">
        <f t="shared" si="30"/>
        <v>5</v>
      </c>
      <c r="AR55" t="str">
        <f>IF(AP55=0,"",MAX(AR$4:AR54)+1)</f>
        <v/>
      </c>
      <c r="AS55" t="str">
        <f t="shared" si="13"/>
        <v>Female</v>
      </c>
      <c r="AT55" t="str">
        <f t="shared" si="14"/>
        <v>NonSmoker</v>
      </c>
      <c r="AU55" t="str">
        <f t="shared" si="15"/>
        <v>40 - 49</v>
      </c>
      <c r="AV55">
        <f t="shared" si="32"/>
        <v>14</v>
      </c>
      <c r="AW55" s="8">
        <f t="shared" si="16"/>
        <v>17</v>
      </c>
      <c r="BJ55" s="76"/>
      <c r="BK55" s="76"/>
      <c r="BL55" s="77"/>
      <c r="BM55" s="77"/>
      <c r="BN55" s="77"/>
      <c r="BO55" s="77"/>
      <c r="BP55" s="77"/>
      <c r="BQ55" s="136"/>
    </row>
    <row r="56" spans="1:69" x14ac:dyDescent="0.25">
      <c r="A56" t="s">
        <v>77</v>
      </c>
      <c r="B56" t="s">
        <v>82</v>
      </c>
      <c r="C56" t="s">
        <v>349</v>
      </c>
      <c r="D56">
        <v>18</v>
      </c>
      <c r="E56" s="9">
        <v>48755</v>
      </c>
      <c r="F56" s="9">
        <v>858</v>
      </c>
      <c r="G56" s="54">
        <v>710.75016486857703</v>
      </c>
      <c r="H56" s="9">
        <v>109850070750.86301</v>
      </c>
      <c r="I56" s="9">
        <v>101746613</v>
      </c>
      <c r="J56" s="9">
        <v>97047419.333509803</v>
      </c>
      <c r="K56" s="9">
        <v>37915539341218.398</v>
      </c>
      <c r="L56" s="9">
        <v>34180117104.244301</v>
      </c>
      <c r="M56" s="9">
        <v>3.65737966107826E+20</v>
      </c>
      <c r="N56" s="9">
        <v>3.02583982970736E+17</v>
      </c>
      <c r="O56" s="9">
        <v>254470524949717</v>
      </c>
      <c r="P56">
        <f t="shared" si="0"/>
        <v>4378.3822557393996</v>
      </c>
      <c r="Q56">
        <f t="shared" si="1"/>
        <v>1033269789681.157</v>
      </c>
      <c r="R56">
        <f t="shared" si="2"/>
        <v>708264980</v>
      </c>
      <c r="S56">
        <f t="shared" si="3"/>
        <v>856394964.50713575</v>
      </c>
      <c r="T56">
        <f t="shared" si="4"/>
        <v>441391159264192.19</v>
      </c>
      <c r="U56">
        <f t="shared" si="5"/>
        <v>375869681785.67371</v>
      </c>
      <c r="V56" s="1">
        <f t="shared" si="6"/>
        <v>2.8046970685938142E+21</v>
      </c>
      <c r="W56" s="1">
        <f t="shared" si="7"/>
        <v>2.1951631871126369E+18</v>
      </c>
      <c r="X56" s="1">
        <f t="shared" si="8"/>
        <v>1771447161093213</v>
      </c>
      <c r="Y56">
        <f t="shared" si="9"/>
        <v>0.82703076191908009</v>
      </c>
      <c r="Z56">
        <f t="shared" si="17"/>
        <v>364786979450331.31</v>
      </c>
      <c r="AA56">
        <f t="shared" si="18"/>
        <v>4.9738320713456829E-4</v>
      </c>
      <c r="AB56">
        <f t="shared" si="19"/>
        <v>2.2302089748150695E-2</v>
      </c>
      <c r="AC56">
        <f>Cells!$B$3*Y56/(Cells!$D$4*AB56)</f>
        <v>0.9460149895970037</v>
      </c>
      <c r="AD56">
        <f t="shared" si="20"/>
        <v>4330.5919905469291</v>
      </c>
      <c r="AE56">
        <f t="shared" si="21"/>
        <v>364990547544.74017</v>
      </c>
      <c r="AF56">
        <f t="shared" si="22"/>
        <v>371188319</v>
      </c>
      <c r="AG56">
        <f t="shared" si="23"/>
        <v>351406173.13375717</v>
      </c>
      <c r="AH56">
        <f t="shared" si="24"/>
        <v>75652362547139.438</v>
      </c>
      <c r="AI56">
        <f t="shared" si="25"/>
        <v>73059707052.677048</v>
      </c>
      <c r="AJ56">
        <f t="shared" si="26"/>
        <v>1.056294246881978</v>
      </c>
      <c r="AK56">
        <f t="shared" si="27"/>
        <v>79829638402851.328</v>
      </c>
      <c r="AL56">
        <f t="shared" si="28"/>
        <v>6.4646555416977543E-4</v>
      </c>
      <c r="AM56">
        <f t="shared" si="29"/>
        <v>2.5425686896714816E-2</v>
      </c>
      <c r="AN56">
        <f>IF(AM56=0,0,(Cells!$B$3*AJ56/(Cells!$D$4*AM56)))</f>
        <v>1.0598249349576321</v>
      </c>
      <c r="AP56" s="7">
        <f t="shared" si="12"/>
        <v>0</v>
      </c>
      <c r="AQ56">
        <f t="shared" si="30"/>
        <v>5</v>
      </c>
      <c r="AR56" t="str">
        <f>IF(AP56=0,"",MAX(AR$4:AR55)+1)</f>
        <v/>
      </c>
      <c r="AS56" t="str">
        <f t="shared" si="13"/>
        <v>Female</v>
      </c>
      <c r="AT56" t="str">
        <f t="shared" si="14"/>
        <v>NonSmoker</v>
      </c>
      <c r="AU56" t="str">
        <f t="shared" si="15"/>
        <v>40 - 49</v>
      </c>
      <c r="AV56">
        <f t="shared" si="32"/>
        <v>14</v>
      </c>
      <c r="AW56" s="8">
        <f t="shared" si="16"/>
        <v>18</v>
      </c>
      <c r="BJ56" s="76"/>
      <c r="BK56" s="76"/>
      <c r="BL56" s="77"/>
      <c r="BM56" s="77"/>
      <c r="BN56" s="77"/>
      <c r="BO56" s="77"/>
      <c r="BP56" s="77"/>
      <c r="BQ56" s="136"/>
    </row>
    <row r="57" spans="1:69" x14ac:dyDescent="0.25">
      <c r="A57" t="s">
        <v>77</v>
      </c>
      <c r="B57" t="s">
        <v>82</v>
      </c>
      <c r="C57" t="s">
        <v>349</v>
      </c>
      <c r="D57">
        <v>19</v>
      </c>
      <c r="E57" s="9">
        <v>40678</v>
      </c>
      <c r="F57" s="9">
        <v>770</v>
      </c>
      <c r="G57" s="54">
        <v>647.23781697572895</v>
      </c>
      <c r="H57" s="9">
        <v>80350367870.601303</v>
      </c>
      <c r="I57" s="9">
        <v>65716949</v>
      </c>
      <c r="J57" s="9">
        <v>73343085.194317102</v>
      </c>
      <c r="K57" s="9">
        <v>21363948438276.5</v>
      </c>
      <c r="L57" s="9">
        <v>19894463776.927299</v>
      </c>
      <c r="M57" s="9">
        <v>6.2944982082768101E+19</v>
      </c>
      <c r="N57" s="9">
        <v>5.80207985218578E+16</v>
      </c>
      <c r="O57" s="9">
        <v>54166225128033.398</v>
      </c>
      <c r="P57">
        <f t="shared" si="0"/>
        <v>5025.6200727151281</v>
      </c>
      <c r="Q57">
        <f t="shared" si="1"/>
        <v>1113620157551.7583</v>
      </c>
      <c r="R57">
        <f t="shared" si="2"/>
        <v>773981929</v>
      </c>
      <c r="S57">
        <f t="shared" si="3"/>
        <v>929738049.70145285</v>
      </c>
      <c r="T57">
        <f t="shared" si="4"/>
        <v>462755107702468.69</v>
      </c>
      <c r="U57">
        <f t="shared" si="5"/>
        <v>395764145562.60101</v>
      </c>
      <c r="V57" s="1">
        <f t="shared" si="6"/>
        <v>2.8676420506765823E+21</v>
      </c>
      <c r="W57" s="1">
        <f t="shared" si="7"/>
        <v>2.2531839856344947E+18</v>
      </c>
      <c r="X57" s="1">
        <f t="shared" si="8"/>
        <v>1825613386221246.5</v>
      </c>
      <c r="Y57">
        <f t="shared" si="9"/>
        <v>0.83247311352754949</v>
      </c>
      <c r="Z57">
        <f t="shared" si="17"/>
        <v>384956916211724.94</v>
      </c>
      <c r="AA57">
        <f t="shared" si="18"/>
        <v>4.4533919202134972E-4</v>
      </c>
      <c r="AB57">
        <f t="shared" si="19"/>
        <v>2.110306120024651E-2</v>
      </c>
      <c r="AC57">
        <f>Cells!$B$3*Y57/(Cells!$D$4*AB57)</f>
        <v>1.0063444848578642</v>
      </c>
      <c r="AD57">
        <f t="shared" si="20"/>
        <v>3683.3541735712015</v>
      </c>
      <c r="AE57">
        <f t="shared" si="21"/>
        <v>284640179674.13892</v>
      </c>
      <c r="AF57">
        <f t="shared" si="22"/>
        <v>305471370</v>
      </c>
      <c r="AG57">
        <f t="shared" si="23"/>
        <v>278063087.93944007</v>
      </c>
      <c r="AH57">
        <f t="shared" si="24"/>
        <v>54288414108862.93</v>
      </c>
      <c r="AI57">
        <f t="shared" si="25"/>
        <v>53165243275.749771</v>
      </c>
      <c r="AJ57">
        <f t="shared" si="26"/>
        <v>1.0985685740011966</v>
      </c>
      <c r="AK57">
        <f t="shared" si="27"/>
        <v>59575383043707</v>
      </c>
      <c r="AL57">
        <f t="shared" si="28"/>
        <v>7.7051333732834387E-4</v>
      </c>
      <c r="AM57">
        <f t="shared" si="29"/>
        <v>2.7758122006510885E-2</v>
      </c>
      <c r="AN57">
        <f>IF(AM57=0,0,(Cells!$B$3*AJ57/(Cells!$D$4*AM57)))</f>
        <v>1.0096224623525818</v>
      </c>
      <c r="AP57" s="7">
        <f t="shared" si="12"/>
        <v>1</v>
      </c>
      <c r="AQ57">
        <f t="shared" si="30"/>
        <v>5</v>
      </c>
      <c r="AR57">
        <f>IF(AP57=0,"",MAX(AR$4:AR56)+1)</f>
        <v>5</v>
      </c>
      <c r="AS57" t="str">
        <f t="shared" si="13"/>
        <v>Female</v>
      </c>
      <c r="AT57" t="str">
        <f t="shared" si="14"/>
        <v>NonSmoker</v>
      </c>
      <c r="AU57" t="str">
        <f t="shared" si="15"/>
        <v>40 - 49</v>
      </c>
      <c r="AV57">
        <f t="shared" si="32"/>
        <v>14</v>
      </c>
      <c r="AW57" s="8">
        <f t="shared" si="16"/>
        <v>19</v>
      </c>
      <c r="BJ57" s="76"/>
      <c r="BK57" s="76"/>
      <c r="BL57" s="77"/>
      <c r="BM57" s="77"/>
      <c r="BN57" s="77"/>
      <c r="BO57" s="77"/>
      <c r="BP57" s="77"/>
      <c r="BQ57" s="136"/>
    </row>
    <row r="58" spans="1:69" x14ac:dyDescent="0.25">
      <c r="A58" t="s">
        <v>77</v>
      </c>
      <c r="B58" t="s">
        <v>82</v>
      </c>
      <c r="C58" t="s">
        <v>349</v>
      </c>
      <c r="D58">
        <v>20</v>
      </c>
      <c r="E58" s="9">
        <v>34436</v>
      </c>
      <c r="F58" s="9">
        <v>837</v>
      </c>
      <c r="G58" s="54">
        <v>615.82078006478798</v>
      </c>
      <c r="H58" s="9">
        <v>64209626016.820503</v>
      </c>
      <c r="I58" s="9">
        <v>70717762</v>
      </c>
      <c r="J58" s="9">
        <v>60686675.443257302</v>
      </c>
      <c r="K58" s="9">
        <v>15119141489050.1</v>
      </c>
      <c r="L58" s="9">
        <v>14413864066.1607</v>
      </c>
      <c r="M58" s="9">
        <v>3.8828563529377604E+19</v>
      </c>
      <c r="N58" s="9">
        <v>3.577617667516E+16</v>
      </c>
      <c r="O58" s="9">
        <v>33140505195686.602</v>
      </c>
      <c r="P58">
        <f t="shared" si="0"/>
        <v>615.82078006478798</v>
      </c>
      <c r="Q58">
        <f t="shared" si="1"/>
        <v>64209626016.820503</v>
      </c>
      <c r="R58">
        <f t="shared" si="2"/>
        <v>70717762</v>
      </c>
      <c r="S58">
        <f t="shared" si="3"/>
        <v>60686675.443257302</v>
      </c>
      <c r="T58">
        <f t="shared" si="4"/>
        <v>15119141489050.1</v>
      </c>
      <c r="U58">
        <f t="shared" si="5"/>
        <v>14413864066.1607</v>
      </c>
      <c r="V58" s="1">
        <f t="shared" si="6"/>
        <v>3.8828563529377604E+19</v>
      </c>
      <c r="W58" s="1">
        <f t="shared" si="7"/>
        <v>3.577617667516E+16</v>
      </c>
      <c r="X58" s="1">
        <f t="shared" si="8"/>
        <v>33140505195686.602</v>
      </c>
      <c r="Y58">
        <f t="shared" si="9"/>
        <v>1.1652930644737967</v>
      </c>
      <c r="Z58">
        <f t="shared" si="17"/>
        <v>17598658017726.789</v>
      </c>
      <c r="AA58">
        <f t="shared" si="18"/>
        <v>4.7785139596502905E-3</v>
      </c>
      <c r="AB58">
        <f t="shared" si="19"/>
        <v>6.9126796248996605E-2</v>
      </c>
      <c r="AC58">
        <f>Cells!$B$3*Y58/(Cells!$D$4*AB58)</f>
        <v>0.43004177469321792</v>
      </c>
      <c r="AD58">
        <f t="shared" si="20"/>
        <v>3067.5333935064136</v>
      </c>
      <c r="AE58">
        <f t="shared" si="21"/>
        <v>220430553657.31836</v>
      </c>
      <c r="AF58">
        <f t="shared" si="22"/>
        <v>234753608</v>
      </c>
      <c r="AG58">
        <f t="shared" si="23"/>
        <v>217376412.49618274</v>
      </c>
      <c r="AH58">
        <f t="shared" si="24"/>
        <v>39169272619812.828</v>
      </c>
      <c r="AI58">
        <f t="shared" si="25"/>
        <v>38751379209.589066</v>
      </c>
      <c r="AJ58">
        <f t="shared" si="26"/>
        <v>1.0799405754482327</v>
      </c>
      <c r="AK58">
        <f t="shared" si="27"/>
        <v>42255292178094.484</v>
      </c>
      <c r="AL58">
        <f t="shared" si="28"/>
        <v>8.9424449429049719E-4</v>
      </c>
      <c r="AM58">
        <f t="shared" si="29"/>
        <v>2.9903921052104473E-2</v>
      </c>
      <c r="AN58">
        <f>IF(AM58=0,0,(Cells!$B$3*AJ58/(Cells!$D$4*AM58)))</f>
        <v>0.92128422442090863</v>
      </c>
      <c r="AP58" s="7">
        <f t="shared" si="12"/>
        <v>0</v>
      </c>
      <c r="AQ58">
        <f t="shared" si="30"/>
        <v>6</v>
      </c>
      <c r="AR58" t="str">
        <f>IF(AP58=0,"",MAX(AR$4:AR57)+1)</f>
        <v/>
      </c>
      <c r="AS58" t="str">
        <f t="shared" si="13"/>
        <v>Female</v>
      </c>
      <c r="AT58" t="str">
        <f t="shared" si="14"/>
        <v>NonSmoker</v>
      </c>
      <c r="AU58" t="str">
        <f t="shared" si="15"/>
        <v>40 - 49</v>
      </c>
      <c r="AV58">
        <f t="shared" si="32"/>
        <v>20</v>
      </c>
      <c r="AW58" s="8">
        <f t="shared" si="16"/>
        <v>20</v>
      </c>
      <c r="BJ58" s="76"/>
      <c r="BK58" s="76"/>
      <c r="BL58" s="77"/>
      <c r="BM58" s="77"/>
      <c r="BN58" s="77"/>
      <c r="BO58" s="77"/>
      <c r="BP58" s="77"/>
      <c r="BQ58" s="136"/>
    </row>
    <row r="59" spans="1:69" x14ac:dyDescent="0.25">
      <c r="A59" t="s">
        <v>77</v>
      </c>
      <c r="B59" t="s">
        <v>82</v>
      </c>
      <c r="C59" t="s">
        <v>349</v>
      </c>
      <c r="D59">
        <v>21</v>
      </c>
      <c r="E59" s="9">
        <v>26243</v>
      </c>
      <c r="F59" s="9">
        <v>622</v>
      </c>
      <c r="G59" s="54">
        <v>556.58081021783096</v>
      </c>
      <c r="H59" s="9">
        <v>49013769722.002701</v>
      </c>
      <c r="I59" s="9">
        <v>46515257</v>
      </c>
      <c r="J59" s="9">
        <v>47491775.595237397</v>
      </c>
      <c r="K59" s="9">
        <v>10780304270383.699</v>
      </c>
      <c r="L59" s="9">
        <v>10534720192.255301</v>
      </c>
      <c r="M59" s="9">
        <v>3.3018749496505E+19</v>
      </c>
      <c r="N59" s="9">
        <v>3.17924271384769E+16</v>
      </c>
      <c r="O59" s="9">
        <v>30763323335438.102</v>
      </c>
      <c r="P59">
        <f t="shared" si="0"/>
        <v>1172.4015902826191</v>
      </c>
      <c r="Q59">
        <f t="shared" si="1"/>
        <v>113223395738.82321</v>
      </c>
      <c r="R59">
        <f t="shared" si="2"/>
        <v>117233019</v>
      </c>
      <c r="S59">
        <f t="shared" si="3"/>
        <v>108178451.03849471</v>
      </c>
      <c r="T59">
        <f t="shared" si="4"/>
        <v>25899445759433.797</v>
      </c>
      <c r="U59">
        <f t="shared" si="5"/>
        <v>24948584258.416</v>
      </c>
      <c r="V59" s="1">
        <f t="shared" si="6"/>
        <v>7.1847313025882604E+19</v>
      </c>
      <c r="W59" s="1">
        <f t="shared" si="7"/>
        <v>6.7568603813636896E+16</v>
      </c>
      <c r="X59" s="1">
        <f t="shared" si="8"/>
        <v>63903828531124.703</v>
      </c>
      <c r="Y59">
        <f t="shared" si="9"/>
        <v>1.0837002921985199</v>
      </c>
      <c r="Z59">
        <f t="shared" si="17"/>
        <v>28037937162167.379</v>
      </c>
      <c r="AA59">
        <f t="shared" si="18"/>
        <v>2.3958771232580316E-3</v>
      </c>
      <c r="AB59">
        <f t="shared" si="19"/>
        <v>4.8947697834096665E-2</v>
      </c>
      <c r="AC59">
        <f>Cells!$B$3*Y59/(Cells!$D$4*AB59)</f>
        <v>0.56480539107980787</v>
      </c>
      <c r="AD59">
        <f t="shared" si="20"/>
        <v>2510.952583288582</v>
      </c>
      <c r="AE59">
        <f t="shared" si="21"/>
        <v>171416783935.31567</v>
      </c>
      <c r="AF59">
        <f t="shared" si="22"/>
        <v>188238351</v>
      </c>
      <c r="AG59">
        <f t="shared" si="23"/>
        <v>169884636.90094537</v>
      </c>
      <c r="AH59">
        <f t="shared" si="24"/>
        <v>28388968349429.121</v>
      </c>
      <c r="AI59">
        <f t="shared" si="25"/>
        <v>28216659017.333763</v>
      </c>
      <c r="AJ59">
        <f t="shared" si="26"/>
        <v>1.1080363382696938</v>
      </c>
      <c r="AK59">
        <f t="shared" si="27"/>
        <v>31421365688479.004</v>
      </c>
      <c r="AL59">
        <f t="shared" si="28"/>
        <v>1.0887216131776228E-3</v>
      </c>
      <c r="AM59">
        <f t="shared" si="29"/>
        <v>3.2995781748242047E-2</v>
      </c>
      <c r="AN59">
        <f>IF(AM59=0,0,(Cells!$B$3*AJ59/(Cells!$D$4*AM59)))</f>
        <v>0.85667776393392459</v>
      </c>
      <c r="AP59" s="7">
        <f t="shared" si="12"/>
        <v>0</v>
      </c>
      <c r="AQ59">
        <f t="shared" si="30"/>
        <v>6</v>
      </c>
      <c r="AR59" t="str">
        <f>IF(AP59=0,"",MAX(AR$4:AR58)+1)</f>
        <v/>
      </c>
      <c r="AS59" t="str">
        <f t="shared" si="13"/>
        <v>Female</v>
      </c>
      <c r="AT59" t="str">
        <f t="shared" si="14"/>
        <v>NonSmoker</v>
      </c>
      <c r="AU59" t="str">
        <f t="shared" si="15"/>
        <v>40 - 49</v>
      </c>
      <c r="AV59">
        <f t="shared" si="32"/>
        <v>20</v>
      </c>
      <c r="AW59" s="8">
        <f t="shared" si="16"/>
        <v>21</v>
      </c>
      <c r="BJ59" s="76"/>
      <c r="BK59" s="76"/>
      <c r="BL59" s="77"/>
      <c r="BM59" s="77"/>
      <c r="BN59" s="77"/>
      <c r="BO59" s="77"/>
      <c r="BP59" s="77"/>
      <c r="BQ59" s="136"/>
    </row>
    <row r="60" spans="1:69" x14ac:dyDescent="0.25">
      <c r="A60" t="s">
        <v>77</v>
      </c>
      <c r="B60" t="s">
        <v>82</v>
      </c>
      <c r="C60" t="s">
        <v>349</v>
      </c>
      <c r="D60">
        <v>22</v>
      </c>
      <c r="E60" s="9">
        <v>23367</v>
      </c>
      <c r="F60" s="9">
        <v>626</v>
      </c>
      <c r="G60" s="54">
        <v>514.08671084534603</v>
      </c>
      <c r="H60" s="9">
        <v>41418881523.033997</v>
      </c>
      <c r="I60" s="9">
        <v>44188750</v>
      </c>
      <c r="J60" s="9">
        <v>40314192.171296999</v>
      </c>
      <c r="K60" s="9">
        <v>8416228099946.6396</v>
      </c>
      <c r="L60" s="9">
        <v>8293376909.97575</v>
      </c>
      <c r="M60" s="9">
        <v>2.64485539416924E+19</v>
      </c>
      <c r="N60" s="9">
        <v>2.62215829973828E+16</v>
      </c>
      <c r="O60" s="9">
        <v>26265475721412.699</v>
      </c>
      <c r="P60">
        <f t="shared" si="0"/>
        <v>1686.4883011279651</v>
      </c>
      <c r="Q60">
        <f t="shared" si="1"/>
        <v>154642277261.85721</v>
      </c>
      <c r="R60">
        <f t="shared" si="2"/>
        <v>161421769</v>
      </c>
      <c r="S60">
        <f t="shared" si="3"/>
        <v>148492643.20979172</v>
      </c>
      <c r="T60">
        <f t="shared" si="4"/>
        <v>34315673859380.438</v>
      </c>
      <c r="U60">
        <f t="shared" si="5"/>
        <v>33241961168.39175</v>
      </c>
      <c r="V60" s="1">
        <f t="shared" si="6"/>
        <v>9.8295866967575003E+19</v>
      </c>
      <c r="W60" s="1">
        <f t="shared" si="7"/>
        <v>9.3790186811019696E+16</v>
      </c>
      <c r="X60" s="1">
        <f t="shared" si="8"/>
        <v>90169304252537.406</v>
      </c>
      <c r="Y60">
        <f t="shared" si="9"/>
        <v>1.0870691335997158</v>
      </c>
      <c r="Z60">
        <f t="shared" si="17"/>
        <v>37264227184083.844</v>
      </c>
      <c r="AA60">
        <f t="shared" si="18"/>
        <v>1.6899826388869063E-3</v>
      </c>
      <c r="AB60">
        <f t="shared" si="19"/>
        <v>4.1109398425261665E-2</v>
      </c>
      <c r="AC60">
        <f>Cells!$B$3*Y60/(Cells!$D$4*AB60)</f>
        <v>0.67458698231543068</v>
      </c>
      <c r="AD60">
        <f t="shared" si="20"/>
        <v>1996.8658724432362</v>
      </c>
      <c r="AE60">
        <f t="shared" si="21"/>
        <v>129997902412.28165</v>
      </c>
      <c r="AF60">
        <f t="shared" si="22"/>
        <v>144049601</v>
      </c>
      <c r="AG60">
        <f t="shared" si="23"/>
        <v>129570444.72964835</v>
      </c>
      <c r="AH60">
        <f t="shared" si="24"/>
        <v>19972740249482.488</v>
      </c>
      <c r="AI60">
        <f t="shared" si="25"/>
        <v>19923282107.358013</v>
      </c>
      <c r="AJ60">
        <f t="shared" si="26"/>
        <v>1.1117473687812274</v>
      </c>
      <c r="AK60">
        <f t="shared" si="27"/>
        <v>22180016597423.879</v>
      </c>
      <c r="AL60">
        <f t="shared" si="28"/>
        <v>1.3211434257161749E-3</v>
      </c>
      <c r="AM60">
        <f t="shared" si="29"/>
        <v>3.6347536721436501E-2</v>
      </c>
      <c r="AN60">
        <f>IF(AM60=0,0,(Cells!$B$3*AJ60/(Cells!$D$4*AM60)))</f>
        <v>0.78028460717975812</v>
      </c>
      <c r="AP60" s="7">
        <f t="shared" si="12"/>
        <v>0</v>
      </c>
      <c r="AQ60">
        <f t="shared" si="30"/>
        <v>6</v>
      </c>
      <c r="AR60" t="str">
        <f>IF(AP60=0,"",MAX(AR$4:AR59)+1)</f>
        <v/>
      </c>
      <c r="AS60" t="str">
        <f t="shared" si="13"/>
        <v>Female</v>
      </c>
      <c r="AT60" t="str">
        <f t="shared" si="14"/>
        <v>NonSmoker</v>
      </c>
      <c r="AU60" t="str">
        <f t="shared" si="15"/>
        <v>40 - 49</v>
      </c>
      <c r="AV60">
        <f t="shared" si="32"/>
        <v>20</v>
      </c>
      <c r="AW60" s="8">
        <f t="shared" si="16"/>
        <v>22</v>
      </c>
      <c r="BJ60" s="76"/>
      <c r="BK60" s="76"/>
      <c r="BL60" s="77"/>
      <c r="BM60" s="77"/>
      <c r="BN60" s="77"/>
      <c r="BO60" s="77"/>
      <c r="BP60" s="77"/>
      <c r="BQ60" s="136"/>
    </row>
    <row r="61" spans="1:69" x14ac:dyDescent="0.25">
      <c r="A61" t="s">
        <v>77</v>
      </c>
      <c r="B61" t="s">
        <v>82</v>
      </c>
      <c r="C61" t="s">
        <v>349</v>
      </c>
      <c r="D61">
        <v>23</v>
      </c>
      <c r="E61" s="9">
        <v>20926</v>
      </c>
      <c r="F61" s="9">
        <v>592</v>
      </c>
      <c r="G61" s="54">
        <v>470.04814606189399</v>
      </c>
      <c r="H61" s="9">
        <v>34995419616.042503</v>
      </c>
      <c r="I61" s="9">
        <v>36697366</v>
      </c>
      <c r="J61" s="9">
        <v>34214154.965237699</v>
      </c>
      <c r="K61" s="9">
        <v>6164188506520.5</v>
      </c>
      <c r="L61" s="9">
        <v>6035500040.9226103</v>
      </c>
      <c r="M61" s="9">
        <v>1.3656782638184499E+19</v>
      </c>
      <c r="N61" s="9">
        <v>1.26505880401513E+16</v>
      </c>
      <c r="O61" s="9">
        <v>11808586157462</v>
      </c>
      <c r="P61">
        <f t="shared" si="0"/>
        <v>2156.5364471898592</v>
      </c>
      <c r="Q61">
        <f t="shared" si="1"/>
        <v>189637696877.89972</v>
      </c>
      <c r="R61">
        <f t="shared" si="2"/>
        <v>198119135</v>
      </c>
      <c r="S61">
        <f t="shared" si="3"/>
        <v>182706798.17502943</v>
      </c>
      <c r="T61">
        <f t="shared" si="4"/>
        <v>40479862365900.938</v>
      </c>
      <c r="U61">
        <f t="shared" si="5"/>
        <v>39277461209.314362</v>
      </c>
      <c r="V61" s="1">
        <f t="shared" si="6"/>
        <v>1.119526496057595E+20</v>
      </c>
      <c r="W61" s="1">
        <f t="shared" si="7"/>
        <v>1.0644077485117099E+17</v>
      </c>
      <c r="X61" s="1">
        <f t="shared" si="8"/>
        <v>101977890409999.41</v>
      </c>
      <c r="Y61">
        <f t="shared" si="9"/>
        <v>1.0843555739519111</v>
      </c>
      <c r="Z61">
        <f t="shared" si="17"/>
        <v>43848380889466.859</v>
      </c>
      <c r="AA61">
        <f t="shared" si="18"/>
        <v>1.3135425564542768E-3</v>
      </c>
      <c r="AB61">
        <f t="shared" si="19"/>
        <v>3.6242827655334466E-2</v>
      </c>
      <c r="AC61">
        <f>Cells!$B$3*Y61/(Cells!$D$4*AB61)</f>
        <v>0.76325833511515551</v>
      </c>
      <c r="AD61">
        <f t="shared" si="20"/>
        <v>1526.8177263813423</v>
      </c>
      <c r="AE61">
        <f t="shared" si="21"/>
        <v>95002482796.239151</v>
      </c>
      <c r="AF61">
        <f t="shared" si="22"/>
        <v>107352235</v>
      </c>
      <c r="AG61">
        <f t="shared" si="23"/>
        <v>95356289.764410645</v>
      </c>
      <c r="AH61">
        <f t="shared" si="24"/>
        <v>13808551742961.99</v>
      </c>
      <c r="AI61">
        <f t="shared" si="25"/>
        <v>13887782066.435406</v>
      </c>
      <c r="AJ61">
        <f t="shared" si="26"/>
        <v>1.125801300210262</v>
      </c>
      <c r="AK61">
        <f t="shared" si="27"/>
        <v>15528083734516.309</v>
      </c>
      <c r="AL61">
        <f t="shared" si="28"/>
        <v>1.7077298707218042E-3</v>
      </c>
      <c r="AM61">
        <f t="shared" si="29"/>
        <v>4.132468839231343E-2</v>
      </c>
      <c r="AN61">
        <f>IF(AM61=0,0,(Cells!$B$3*AJ61/(Cells!$D$4*AM61)))</f>
        <v>0.69498282447713366</v>
      </c>
      <c r="AP61" s="7">
        <f t="shared" si="12"/>
        <v>0</v>
      </c>
      <c r="AQ61">
        <f t="shared" si="30"/>
        <v>6</v>
      </c>
      <c r="AR61" t="str">
        <f>IF(AP61=0,"",MAX(AR$4:AR60)+1)</f>
        <v/>
      </c>
      <c r="AS61" t="str">
        <f t="shared" si="13"/>
        <v>Female</v>
      </c>
      <c r="AT61" t="str">
        <f t="shared" si="14"/>
        <v>NonSmoker</v>
      </c>
      <c r="AU61" t="str">
        <f t="shared" si="15"/>
        <v>40 - 49</v>
      </c>
      <c r="AV61">
        <f t="shared" si="32"/>
        <v>20</v>
      </c>
      <c r="AW61" s="8">
        <f t="shared" si="16"/>
        <v>23</v>
      </c>
      <c r="BJ61" s="76"/>
      <c r="BK61" s="76"/>
      <c r="BL61" s="77"/>
      <c r="BM61" s="77"/>
      <c r="BN61" s="77"/>
      <c r="BO61" s="77"/>
      <c r="BP61" s="77"/>
      <c r="BQ61" s="136"/>
    </row>
    <row r="62" spans="1:69" x14ac:dyDescent="0.25">
      <c r="A62" t="s">
        <v>77</v>
      </c>
      <c r="B62" t="s">
        <v>82</v>
      </c>
      <c r="C62" t="s">
        <v>349</v>
      </c>
      <c r="D62">
        <v>24</v>
      </c>
      <c r="E62" s="9">
        <v>17381</v>
      </c>
      <c r="F62" s="9">
        <v>513</v>
      </c>
      <c r="G62" s="54">
        <v>409.09323450214401</v>
      </c>
      <c r="H62" s="9">
        <v>28389475801.0896</v>
      </c>
      <c r="I62" s="9">
        <v>30674994</v>
      </c>
      <c r="J62" s="9">
        <v>27983128.707219802</v>
      </c>
      <c r="K62" s="9">
        <v>4282591684605.8701</v>
      </c>
      <c r="L62" s="9">
        <v>4256752455.58851</v>
      </c>
      <c r="M62" s="9">
        <v>4.30439390004222E+18</v>
      </c>
      <c r="N62" s="9">
        <v>4392868581405010</v>
      </c>
      <c r="O62" s="9">
        <v>4529953942684.7803</v>
      </c>
      <c r="P62">
        <f t="shared" si="0"/>
        <v>2565.629681692003</v>
      </c>
      <c r="Q62">
        <f t="shared" si="1"/>
        <v>218027172678.98932</v>
      </c>
      <c r="R62">
        <f t="shared" si="2"/>
        <v>228794129</v>
      </c>
      <c r="S62">
        <f t="shared" si="3"/>
        <v>210689926.88224924</v>
      </c>
      <c r="T62">
        <f t="shared" si="4"/>
        <v>44762454050506.805</v>
      </c>
      <c r="U62">
        <f t="shared" si="5"/>
        <v>43534213664.90287</v>
      </c>
      <c r="V62" s="1">
        <f t="shared" si="6"/>
        <v>1.1625704350580172E+20</v>
      </c>
      <c r="W62" s="1">
        <f t="shared" si="7"/>
        <v>1.10833643432576E+17</v>
      </c>
      <c r="X62" s="1">
        <f t="shared" si="8"/>
        <v>106507844352684.19</v>
      </c>
      <c r="Y62">
        <f t="shared" si="9"/>
        <v>1.0859281807424466</v>
      </c>
      <c r="Z62">
        <f t="shared" si="17"/>
        <v>48557473005914.258</v>
      </c>
      <c r="AA62">
        <f t="shared" si="18"/>
        <v>1.093877104960233E-3</v>
      </c>
      <c r="AB62">
        <f t="shared" si="19"/>
        <v>3.3073812978854332E-2</v>
      </c>
      <c r="AC62">
        <f>Cells!$B$3*Y62/(Cells!$D$4*AB62)</f>
        <v>0.83760401533191553</v>
      </c>
      <c r="AD62">
        <f t="shared" si="20"/>
        <v>1117.7244918791982</v>
      </c>
      <c r="AE62">
        <f t="shared" si="21"/>
        <v>66613006995.149551</v>
      </c>
      <c r="AF62">
        <f t="shared" si="22"/>
        <v>76677241</v>
      </c>
      <c r="AG62">
        <f t="shared" si="23"/>
        <v>67373161.057190835</v>
      </c>
      <c r="AH62">
        <f t="shared" si="24"/>
        <v>9525960058356.1172</v>
      </c>
      <c r="AI62">
        <f t="shared" si="25"/>
        <v>9631029610.8468952</v>
      </c>
      <c r="AJ62">
        <f t="shared" si="26"/>
        <v>1.1380977201724474</v>
      </c>
      <c r="AK62">
        <f t="shared" si="27"/>
        <v>10828998675617.563</v>
      </c>
      <c r="AL62">
        <f t="shared" si="28"/>
        <v>2.3856924267831275E-3</v>
      </c>
      <c r="AM62">
        <f t="shared" si="29"/>
        <v>4.8843550513687349E-2</v>
      </c>
      <c r="AN62">
        <f>IF(AM62=0,0,(Cells!$B$3*AJ62/(Cells!$D$4*AM62)))</f>
        <v>0.59442113239140038</v>
      </c>
      <c r="AP62" s="7">
        <f t="shared" si="12"/>
        <v>0</v>
      </c>
      <c r="AQ62">
        <f t="shared" si="30"/>
        <v>6</v>
      </c>
      <c r="AR62" t="str">
        <f>IF(AP62=0,"",MAX(AR$4:AR61)+1)</f>
        <v/>
      </c>
      <c r="AS62" t="str">
        <f t="shared" si="13"/>
        <v>Female</v>
      </c>
      <c r="AT62" t="str">
        <f t="shared" si="14"/>
        <v>NonSmoker</v>
      </c>
      <c r="AU62" t="str">
        <f t="shared" si="15"/>
        <v>40 - 49</v>
      </c>
      <c r="AV62">
        <f t="shared" si="32"/>
        <v>20</v>
      </c>
      <c r="AW62" s="8">
        <f t="shared" si="16"/>
        <v>24</v>
      </c>
      <c r="BJ62" s="76"/>
      <c r="BK62" s="76"/>
      <c r="BL62" s="77"/>
      <c r="BM62" s="77"/>
      <c r="BN62" s="77"/>
      <c r="BO62" s="77"/>
      <c r="BP62" s="77"/>
      <c r="BQ62" s="136"/>
    </row>
    <row r="63" spans="1:69" x14ac:dyDescent="0.25">
      <c r="A63" t="s">
        <v>77</v>
      </c>
      <c r="B63" t="s">
        <v>82</v>
      </c>
      <c r="C63" t="s">
        <v>349</v>
      </c>
      <c r="D63">
        <v>25</v>
      </c>
      <c r="E63" s="9">
        <v>14149</v>
      </c>
      <c r="F63" s="9">
        <v>441</v>
      </c>
      <c r="G63" s="54">
        <v>345.90553474294398</v>
      </c>
      <c r="H63" s="9">
        <v>22514234181.495602</v>
      </c>
      <c r="I63" s="9">
        <v>21982315</v>
      </c>
      <c r="J63" s="9">
        <v>22403506.643920001</v>
      </c>
      <c r="K63" s="9">
        <v>3170009453864.27</v>
      </c>
      <c r="L63" s="9">
        <v>3160981990.0343699</v>
      </c>
      <c r="M63" s="9">
        <v>1.9782432845056599E+18</v>
      </c>
      <c r="N63" s="9">
        <v>1896481601619140</v>
      </c>
      <c r="O63" s="9">
        <v>1831525605311.8899</v>
      </c>
      <c r="P63">
        <f t="shared" si="0"/>
        <v>2911.535216434947</v>
      </c>
      <c r="Q63">
        <f t="shared" si="1"/>
        <v>240541406860.48492</v>
      </c>
      <c r="R63">
        <f t="shared" si="2"/>
        <v>250776444</v>
      </c>
      <c r="S63">
        <f t="shared" si="3"/>
        <v>233093433.52616924</v>
      </c>
      <c r="T63">
        <f t="shared" si="4"/>
        <v>47932463504371.078</v>
      </c>
      <c r="U63">
        <f t="shared" si="5"/>
        <v>46695195654.937241</v>
      </c>
      <c r="V63" s="1">
        <f t="shared" si="6"/>
        <v>1.1823528679030738E+20</v>
      </c>
      <c r="W63" s="1">
        <f t="shared" si="7"/>
        <v>1.1273012503419514E+17</v>
      </c>
      <c r="X63" s="1">
        <f t="shared" si="8"/>
        <v>108339369957996.08</v>
      </c>
      <c r="Y63">
        <f t="shared" si="9"/>
        <v>1.0758623278499413</v>
      </c>
      <c r="Z63">
        <f t="shared" si="17"/>
        <v>51514683022072.813</v>
      </c>
      <c r="AA63">
        <f t="shared" si="18"/>
        <v>9.4813669162190171E-4</v>
      </c>
      <c r="AB63">
        <f t="shared" si="19"/>
        <v>3.0791828325416173E-2</v>
      </c>
      <c r="AC63">
        <f>Cells!$B$3*Y63/(Cells!$D$4*AB63)</f>
        <v>0.89133946783899687</v>
      </c>
      <c r="AD63">
        <f t="shared" si="20"/>
        <v>771.8189571362542</v>
      </c>
      <c r="AE63">
        <f t="shared" si="21"/>
        <v>44098772813.653946</v>
      </c>
      <c r="AF63">
        <f t="shared" si="22"/>
        <v>54694926</v>
      </c>
      <c r="AG63">
        <f t="shared" si="23"/>
        <v>44969654.413270831</v>
      </c>
      <c r="AH63">
        <f t="shared" si="24"/>
        <v>6355950604491.8477</v>
      </c>
      <c r="AI63">
        <f t="shared" si="25"/>
        <v>6470047620.8125229</v>
      </c>
      <c r="AJ63">
        <f t="shared" si="26"/>
        <v>1.2162629825293738</v>
      </c>
      <c r="AK63">
        <f t="shared" si="27"/>
        <v>7720936325775.2871</v>
      </c>
      <c r="AL63">
        <f t="shared" si="28"/>
        <v>3.8179555749015158E-3</v>
      </c>
      <c r="AM63">
        <f t="shared" si="29"/>
        <v>6.1789607337330729E-2</v>
      </c>
      <c r="AN63">
        <f>IF(AM63=0,0,(Cells!$B$3*AJ63/(Cells!$D$4*AM63)))</f>
        <v>0.50215057805593877</v>
      </c>
      <c r="AP63" s="7">
        <f t="shared" si="12"/>
        <v>0</v>
      </c>
      <c r="AQ63">
        <f t="shared" si="30"/>
        <v>6</v>
      </c>
      <c r="AR63" t="str">
        <f>IF(AP63=0,"",MAX(AR$4:AR62)+1)</f>
        <v/>
      </c>
      <c r="AS63" t="str">
        <f t="shared" si="13"/>
        <v>Female</v>
      </c>
      <c r="AT63" t="str">
        <f t="shared" si="14"/>
        <v>NonSmoker</v>
      </c>
      <c r="AU63" t="str">
        <f t="shared" si="15"/>
        <v>40 - 49</v>
      </c>
      <c r="AV63">
        <f t="shared" si="32"/>
        <v>20</v>
      </c>
      <c r="AW63" s="8">
        <f t="shared" si="16"/>
        <v>25</v>
      </c>
      <c r="BJ63" s="76"/>
      <c r="BK63" s="76"/>
      <c r="BL63" s="77"/>
      <c r="BM63" s="77"/>
      <c r="BN63" s="77"/>
      <c r="BO63" s="77"/>
      <c r="BP63" s="77"/>
      <c r="BQ63" s="136"/>
    </row>
    <row r="64" spans="1:69" x14ac:dyDescent="0.25">
      <c r="A64" t="s">
        <v>77</v>
      </c>
      <c r="B64" t="s">
        <v>82</v>
      </c>
      <c r="C64" t="s">
        <v>349</v>
      </c>
      <c r="D64">
        <v>26</v>
      </c>
      <c r="E64" s="9">
        <v>11188</v>
      </c>
      <c r="F64" s="9">
        <v>362</v>
      </c>
      <c r="G64" s="54">
        <v>274.13831141957797</v>
      </c>
      <c r="H64" s="9">
        <v>16837383403.249201</v>
      </c>
      <c r="I64" s="9">
        <v>18337293</v>
      </c>
      <c r="J64" s="9">
        <v>16900327.030518498</v>
      </c>
      <c r="K64" s="9">
        <v>2364437845141.8101</v>
      </c>
      <c r="L64" s="9">
        <v>2370222117.4502301</v>
      </c>
      <c r="M64" s="9">
        <v>1.74318121918979E+18</v>
      </c>
      <c r="N64" s="9">
        <v>1675388957798660</v>
      </c>
      <c r="O64" s="9">
        <v>1618892530351.3701</v>
      </c>
      <c r="P64">
        <f t="shared" si="0"/>
        <v>3185.6735278545248</v>
      </c>
      <c r="Q64">
        <f t="shared" si="1"/>
        <v>257378790263.73413</v>
      </c>
      <c r="R64">
        <f t="shared" si="2"/>
        <v>269113737</v>
      </c>
      <c r="S64">
        <f t="shared" si="3"/>
        <v>249993760.55668774</v>
      </c>
      <c r="T64">
        <f t="shared" si="4"/>
        <v>50296901349512.891</v>
      </c>
      <c r="U64">
        <f t="shared" si="5"/>
        <v>49065417772.387474</v>
      </c>
      <c r="V64" s="1">
        <f t="shared" si="6"/>
        <v>1.1997846800949717E+20</v>
      </c>
      <c r="W64" s="1">
        <f t="shared" si="7"/>
        <v>1.1440551399199379E+17</v>
      </c>
      <c r="X64" s="1">
        <f t="shared" si="8"/>
        <v>109958262488347.45</v>
      </c>
      <c r="Y64">
        <f t="shared" si="9"/>
        <v>1.0764818145890351</v>
      </c>
      <c r="Z64">
        <f t="shared" si="17"/>
        <v>54086841984197.992</v>
      </c>
      <c r="AA64">
        <f t="shared" si="18"/>
        <v>8.6543266975276601E-4</v>
      </c>
      <c r="AB64">
        <f t="shared" si="19"/>
        <v>2.9418237026592298E-2</v>
      </c>
      <c r="AC64">
        <f>Cells!$B$3*Y64/(Cells!$D$4*AB64)</f>
        <v>0.93349493962116192</v>
      </c>
      <c r="AD64">
        <f t="shared" si="20"/>
        <v>497.68064571667617</v>
      </c>
      <c r="AE64">
        <f t="shared" si="21"/>
        <v>27261389410.404747</v>
      </c>
      <c r="AF64">
        <f t="shared" si="22"/>
        <v>36357633</v>
      </c>
      <c r="AG64">
        <f t="shared" si="23"/>
        <v>28069327.382752348</v>
      </c>
      <c r="AH64">
        <f t="shared" si="24"/>
        <v>3991512759350.0376</v>
      </c>
      <c r="AI64">
        <f t="shared" si="25"/>
        <v>4099825503.3622928</v>
      </c>
      <c r="AJ64">
        <f t="shared" si="26"/>
        <v>1.2952798086049093</v>
      </c>
      <c r="AK64">
        <f t="shared" si="27"/>
        <v>5163247401628.0898</v>
      </c>
      <c r="AL64">
        <f t="shared" si="28"/>
        <v>6.5532830037842126E-3</v>
      </c>
      <c r="AM64">
        <f t="shared" si="29"/>
        <v>8.0952350205440074E-2</v>
      </c>
      <c r="AN64">
        <f>IF(AM64=0,0,(Cells!$B$3*AJ64/(Cells!$D$4*AM64)))</f>
        <v>0.4081840657842965</v>
      </c>
      <c r="AP64" s="7">
        <f t="shared" si="12"/>
        <v>0</v>
      </c>
      <c r="AQ64">
        <f t="shared" si="30"/>
        <v>6</v>
      </c>
      <c r="AR64" t="str">
        <f>IF(AP64=0,"",MAX(AR$4:AR63)+1)</f>
        <v/>
      </c>
      <c r="AS64" t="str">
        <f t="shared" si="13"/>
        <v>Female</v>
      </c>
      <c r="AT64" t="str">
        <f t="shared" si="14"/>
        <v>NonSmoker</v>
      </c>
      <c r="AU64" t="str">
        <f t="shared" si="15"/>
        <v>40 - 49</v>
      </c>
      <c r="AV64">
        <f t="shared" si="32"/>
        <v>20</v>
      </c>
      <c r="AW64" s="8">
        <f t="shared" si="16"/>
        <v>26</v>
      </c>
      <c r="BJ64" s="76"/>
      <c r="BK64" s="76"/>
      <c r="BL64" s="77"/>
      <c r="BM64" s="77"/>
      <c r="BN64" s="77"/>
      <c r="BO64" s="77"/>
      <c r="BP64" s="77"/>
      <c r="BQ64" s="136"/>
    </row>
    <row r="65" spans="1:69" x14ac:dyDescent="0.25">
      <c r="A65" t="s">
        <v>77</v>
      </c>
      <c r="B65" t="s">
        <v>82</v>
      </c>
      <c r="C65" t="s">
        <v>349</v>
      </c>
      <c r="D65">
        <v>27</v>
      </c>
      <c r="E65" s="9">
        <v>8611</v>
      </c>
      <c r="F65" s="9">
        <v>280</v>
      </c>
      <c r="G65" s="54">
        <v>204.62569560216201</v>
      </c>
      <c r="H65" s="9">
        <v>11793990807.6973</v>
      </c>
      <c r="I65" s="9">
        <v>14311538</v>
      </c>
      <c r="J65" s="9">
        <v>11962427.0992807</v>
      </c>
      <c r="K65" s="9">
        <v>1679083811805.47</v>
      </c>
      <c r="L65" s="9">
        <v>1698425010.6887801</v>
      </c>
      <c r="M65" s="9">
        <v>1.39465999879905E+18</v>
      </c>
      <c r="N65" s="9">
        <v>1364771288960750</v>
      </c>
      <c r="O65" s="9">
        <v>1342340661486.79</v>
      </c>
      <c r="P65">
        <f t="shared" si="0"/>
        <v>3390.2992234566868</v>
      </c>
      <c r="Q65">
        <f t="shared" si="1"/>
        <v>269172781071.43143</v>
      </c>
      <c r="R65">
        <f t="shared" si="2"/>
        <v>283425275</v>
      </c>
      <c r="S65">
        <f t="shared" si="3"/>
        <v>261956187.65596843</v>
      </c>
      <c r="T65">
        <f t="shared" si="4"/>
        <v>51975985161318.359</v>
      </c>
      <c r="U65">
        <f t="shared" si="5"/>
        <v>50763842783.076256</v>
      </c>
      <c r="V65" s="1">
        <f t="shared" si="6"/>
        <v>1.2137312800829622E+20</v>
      </c>
      <c r="W65" s="1">
        <f t="shared" si="7"/>
        <v>1.1577028528095454E+17</v>
      </c>
      <c r="X65" s="1">
        <f t="shared" si="8"/>
        <v>111300603149834.25</v>
      </c>
      <c r="Y65">
        <f t="shared" si="9"/>
        <v>1.0819567864998374</v>
      </c>
      <c r="Z65">
        <f t="shared" si="17"/>
        <v>56176344178260.797</v>
      </c>
      <c r="AA65">
        <f t="shared" si="18"/>
        <v>8.1864601145643966E-4</v>
      </c>
      <c r="AB65">
        <f t="shared" si="19"/>
        <v>2.8611990693701121E-2</v>
      </c>
      <c r="AC65">
        <f>Cells!$B$3*Y65/(Cells!$D$4*AB65)</f>
        <v>0.96468106360159722</v>
      </c>
      <c r="AD65">
        <f t="shared" si="20"/>
        <v>293.05495011451421</v>
      </c>
      <c r="AE65">
        <f t="shared" si="21"/>
        <v>15467398602.707447</v>
      </c>
      <c r="AF65">
        <f t="shared" si="22"/>
        <v>22046095</v>
      </c>
      <c r="AG65">
        <f t="shared" si="23"/>
        <v>16106900.283471644</v>
      </c>
      <c r="AH65">
        <f t="shared" si="24"/>
        <v>2312428947544.5674</v>
      </c>
      <c r="AI65">
        <f t="shared" si="25"/>
        <v>2401400492.6735129</v>
      </c>
      <c r="AJ65">
        <f t="shared" si="26"/>
        <v>1.3687360455458308</v>
      </c>
      <c r="AK65">
        <f t="shared" si="27"/>
        <v>3160605977461.4546</v>
      </c>
      <c r="AL65">
        <f t="shared" si="28"/>
        <v>1.2182780432981733E-2</v>
      </c>
      <c r="AM65">
        <f t="shared" si="29"/>
        <v>0.11037563332992356</v>
      </c>
      <c r="AN65">
        <f>IF(AM65=0,0,(Cells!$B$3*AJ65/(Cells!$D$4*AM65)))</f>
        <v>0.31635041555226684</v>
      </c>
      <c r="AP65" s="7">
        <f t="shared" si="12"/>
        <v>0</v>
      </c>
      <c r="AQ65">
        <f t="shared" si="30"/>
        <v>6</v>
      </c>
      <c r="AR65" t="str">
        <f>IF(AP65=0,"",MAX(AR$4:AR64)+1)</f>
        <v/>
      </c>
      <c r="AS65" t="str">
        <f t="shared" si="13"/>
        <v>Female</v>
      </c>
      <c r="AT65" t="str">
        <f t="shared" si="14"/>
        <v>NonSmoker</v>
      </c>
      <c r="AU65" t="str">
        <f t="shared" si="15"/>
        <v>40 - 49</v>
      </c>
      <c r="AV65">
        <f t="shared" si="32"/>
        <v>20</v>
      </c>
      <c r="AW65" s="8">
        <f t="shared" si="16"/>
        <v>27</v>
      </c>
      <c r="BJ65" s="76"/>
      <c r="BK65" s="76"/>
      <c r="BL65" s="77"/>
      <c r="BM65" s="77"/>
      <c r="BN65" s="77"/>
      <c r="BO65" s="77"/>
      <c r="BP65" s="77"/>
      <c r="BQ65" s="136"/>
    </row>
    <row r="66" spans="1:69" x14ac:dyDescent="0.25">
      <c r="A66" t="s">
        <v>77</v>
      </c>
      <c r="B66" t="s">
        <v>82</v>
      </c>
      <c r="C66" t="s">
        <v>349</v>
      </c>
      <c r="D66">
        <v>28</v>
      </c>
      <c r="E66" s="9">
        <v>6276</v>
      </c>
      <c r="F66" s="9">
        <v>202</v>
      </c>
      <c r="G66" s="54">
        <v>141.67994191467301</v>
      </c>
      <c r="H66" s="9">
        <v>7658490448.17377</v>
      </c>
      <c r="I66" s="9">
        <v>9779436</v>
      </c>
      <c r="J66" s="9">
        <v>7873064.5309930202</v>
      </c>
      <c r="K66" s="9">
        <v>1103495484232.1699</v>
      </c>
      <c r="L66" s="9">
        <v>1130407192.1312001</v>
      </c>
      <c r="M66" s="9">
        <v>9.0563232540775795E+17</v>
      </c>
      <c r="N66" s="9">
        <v>907931781626172</v>
      </c>
      <c r="O66" s="9">
        <v>913959158015.271</v>
      </c>
      <c r="P66">
        <f t="shared" si="0"/>
        <v>3531.9791653713601</v>
      </c>
      <c r="Q66">
        <f t="shared" si="1"/>
        <v>276831271519.60522</v>
      </c>
      <c r="R66">
        <f t="shared" si="2"/>
        <v>293204711</v>
      </c>
      <c r="S66">
        <f t="shared" si="3"/>
        <v>269829252.18696147</v>
      </c>
      <c r="T66">
        <f t="shared" si="4"/>
        <v>53079480645550.531</v>
      </c>
      <c r="U66">
        <f t="shared" si="5"/>
        <v>51894249975.207458</v>
      </c>
      <c r="V66" s="1">
        <f t="shared" si="6"/>
        <v>1.2227876033370397E+20</v>
      </c>
      <c r="W66" s="1">
        <f t="shared" si="7"/>
        <v>1.1667821706258072E+17</v>
      </c>
      <c r="X66" s="1">
        <f t="shared" si="8"/>
        <v>112214562307849.52</v>
      </c>
      <c r="Y66">
        <f t="shared" si="9"/>
        <v>1.0866305584868239</v>
      </c>
      <c r="Z66">
        <f t="shared" si="17"/>
        <v>57616510733622.656</v>
      </c>
      <c r="AA66">
        <f t="shared" si="18"/>
        <v>7.9135052403923694E-4</v>
      </c>
      <c r="AB66">
        <f t="shared" si="19"/>
        <v>2.8130953130657287E-2</v>
      </c>
      <c r="AC66">
        <f>Cells!$B$3*Y66/(Cells!$D$4*AB66)</f>
        <v>0.98541548000612644</v>
      </c>
      <c r="AD66">
        <f t="shared" si="20"/>
        <v>151.37500819984115</v>
      </c>
      <c r="AE66">
        <f t="shared" si="21"/>
        <v>7808908154.533679</v>
      </c>
      <c r="AF66">
        <f t="shared" si="22"/>
        <v>12266659</v>
      </c>
      <c r="AG66">
        <f t="shared" si="23"/>
        <v>8233835.7524786228</v>
      </c>
      <c r="AH66">
        <f t="shared" si="24"/>
        <v>1208933463312.3975</v>
      </c>
      <c r="AI66">
        <f t="shared" si="25"/>
        <v>1270993300.5423129</v>
      </c>
      <c r="AJ66">
        <f t="shared" si="26"/>
        <v>1.4897867007254038</v>
      </c>
      <c r="AK66">
        <f t="shared" si="27"/>
        <v>1798232071304.1609</v>
      </c>
      <c r="AL66">
        <f t="shared" si="28"/>
        <v>2.652414173845153E-2</v>
      </c>
      <c r="AM66">
        <f t="shared" si="29"/>
        <v>0.1628623398408961</v>
      </c>
      <c r="AN66">
        <f>IF(AM66=0,0,(Cells!$B$3*AJ66/(Cells!$D$4*AM66)))</f>
        <v>0.23335941980203989</v>
      </c>
      <c r="AP66" s="7">
        <f t="shared" si="12"/>
        <v>0</v>
      </c>
      <c r="AQ66">
        <f t="shared" si="30"/>
        <v>6</v>
      </c>
      <c r="AR66" t="str">
        <f>IF(AP66=0,"",MAX(AR$4:AR65)+1)</f>
        <v/>
      </c>
      <c r="AS66" t="str">
        <f t="shared" si="13"/>
        <v>Female</v>
      </c>
      <c r="AT66" t="str">
        <f t="shared" si="14"/>
        <v>NonSmoker</v>
      </c>
      <c r="AU66" t="str">
        <f t="shared" si="15"/>
        <v>40 - 49</v>
      </c>
      <c r="AV66">
        <f t="shared" si="32"/>
        <v>20</v>
      </c>
      <c r="AW66" s="8">
        <f t="shared" si="16"/>
        <v>28</v>
      </c>
      <c r="BJ66" s="76"/>
      <c r="BK66" s="76"/>
      <c r="BL66" s="77"/>
      <c r="BM66" s="77"/>
      <c r="BN66" s="77"/>
      <c r="BO66" s="77"/>
      <c r="BP66" s="77"/>
      <c r="BQ66" s="136"/>
    </row>
    <row r="67" spans="1:69" x14ac:dyDescent="0.25">
      <c r="A67" t="s">
        <v>77</v>
      </c>
      <c r="B67" t="s">
        <v>82</v>
      </c>
      <c r="C67" t="s">
        <v>349</v>
      </c>
      <c r="D67">
        <v>29</v>
      </c>
      <c r="E67" s="9">
        <v>4115</v>
      </c>
      <c r="F67" s="9">
        <v>132</v>
      </c>
      <c r="G67" s="54">
        <v>86.379633491501494</v>
      </c>
      <c r="H67" s="9">
        <v>4426366605.4559803</v>
      </c>
      <c r="I67" s="9">
        <v>5446958</v>
      </c>
      <c r="J67" s="9">
        <v>4617186.7222145302</v>
      </c>
      <c r="K67" s="9">
        <v>641440962463.67297</v>
      </c>
      <c r="L67" s="9">
        <v>665656508.31628299</v>
      </c>
      <c r="M67" s="9">
        <v>4.5466927110253498E+17</v>
      </c>
      <c r="N67" s="9">
        <v>466882661242242</v>
      </c>
      <c r="O67" s="9">
        <v>481134790017.72498</v>
      </c>
      <c r="P67">
        <f t="shared" si="0"/>
        <v>3618.3587988628615</v>
      </c>
      <c r="Q67">
        <f t="shared" si="1"/>
        <v>281257638125.06122</v>
      </c>
      <c r="R67">
        <f t="shared" si="2"/>
        <v>298651669</v>
      </c>
      <c r="S67">
        <f t="shared" si="3"/>
        <v>274446438.90917599</v>
      </c>
      <c r="T67">
        <f t="shared" si="4"/>
        <v>53720921608014.203</v>
      </c>
      <c r="U67">
        <f t="shared" si="5"/>
        <v>52559906483.523743</v>
      </c>
      <c r="V67" s="1">
        <f t="shared" si="6"/>
        <v>1.2273342960480651E+20</v>
      </c>
      <c r="W67" s="1">
        <f t="shared" si="7"/>
        <v>1.1714509972382296E+17</v>
      </c>
      <c r="X67" s="1">
        <f t="shared" si="8"/>
        <v>112695697097867.23</v>
      </c>
      <c r="Y67">
        <f t="shared" si="9"/>
        <v>1.0881965537138354</v>
      </c>
      <c r="Z67">
        <f t="shared" si="17"/>
        <v>58396681800282.852</v>
      </c>
      <c r="AA67">
        <f t="shared" si="18"/>
        <v>7.7530568870043252E-4</v>
      </c>
      <c r="AB67">
        <f t="shared" si="19"/>
        <v>2.784431160399611E-2</v>
      </c>
      <c r="AC67">
        <f>Cells!$B$3*Y67/(Cells!$D$4*AB67)</f>
        <v>0.99699452688955859</v>
      </c>
      <c r="AD67">
        <f t="shared" si="20"/>
        <v>64.995374708339668</v>
      </c>
      <c r="AE67">
        <f t="shared" si="21"/>
        <v>3382541549.0776978</v>
      </c>
      <c r="AF67">
        <f t="shared" si="22"/>
        <v>6819701</v>
      </c>
      <c r="AG67">
        <f t="shared" si="23"/>
        <v>3616649.0302640926</v>
      </c>
      <c r="AH67">
        <f t="shared" si="24"/>
        <v>567492500848.72461</v>
      </c>
      <c r="AI67">
        <f t="shared" si="25"/>
        <v>605336792.22602999</v>
      </c>
      <c r="AJ67">
        <f t="shared" si="26"/>
        <v>1.8856408080885902</v>
      </c>
      <c r="AK67">
        <f t="shared" si="27"/>
        <v>1067934657411.707</v>
      </c>
      <c r="AL67">
        <f t="shared" si="28"/>
        <v>8.1645442936086929E-2</v>
      </c>
      <c r="AM67">
        <f t="shared" si="29"/>
        <v>0.28573666711867229</v>
      </c>
      <c r="AN67">
        <f>IF(AM67=0,0,(Cells!$B$3*AJ67/(Cells!$D$4*AM67)))</f>
        <v>0.16835069242504788</v>
      </c>
      <c r="AP67" s="7">
        <f t="shared" si="12"/>
        <v>0</v>
      </c>
      <c r="AQ67">
        <f t="shared" si="30"/>
        <v>6</v>
      </c>
      <c r="AR67" t="str">
        <f>IF(AP67=0,"",MAX(AR$4:AR66)+1)</f>
        <v/>
      </c>
      <c r="AS67" t="str">
        <f t="shared" si="13"/>
        <v>Female</v>
      </c>
      <c r="AT67" t="str">
        <f t="shared" si="14"/>
        <v>NonSmoker</v>
      </c>
      <c r="AU67" t="str">
        <f t="shared" si="15"/>
        <v>40 - 49</v>
      </c>
      <c r="AV67">
        <f t="shared" si="32"/>
        <v>20</v>
      </c>
      <c r="AW67" s="8">
        <f t="shared" si="16"/>
        <v>29</v>
      </c>
      <c r="BJ67" s="76"/>
      <c r="BK67" s="76"/>
      <c r="BL67" s="77"/>
      <c r="BM67" s="77"/>
      <c r="BN67" s="77"/>
      <c r="BO67" s="77"/>
      <c r="BP67" s="77"/>
      <c r="BQ67" s="136"/>
    </row>
    <row r="68" spans="1:69" x14ac:dyDescent="0.25">
      <c r="A68" t="s">
        <v>77</v>
      </c>
      <c r="B68" t="s">
        <v>82</v>
      </c>
      <c r="C68" t="s">
        <v>349</v>
      </c>
      <c r="D68">
        <v>30</v>
      </c>
      <c r="E68" s="9">
        <v>2393</v>
      </c>
      <c r="F68" s="9">
        <v>76</v>
      </c>
      <c r="G68" s="54">
        <v>44.552203492538702</v>
      </c>
      <c r="H68" s="9">
        <v>2247880143.4999499</v>
      </c>
      <c r="I68" s="9">
        <v>4859805</v>
      </c>
      <c r="J68" s="9">
        <v>2388630.3083243398</v>
      </c>
      <c r="K68" s="9">
        <v>367320706246.638</v>
      </c>
      <c r="L68" s="9">
        <v>389067082.559825</v>
      </c>
      <c r="M68" s="9">
        <v>3.21603050515128E+17</v>
      </c>
      <c r="N68" s="9">
        <v>343762023685272</v>
      </c>
      <c r="O68" s="9">
        <v>368821972808.75403</v>
      </c>
      <c r="P68">
        <f t="shared" si="0"/>
        <v>3662.9110023554003</v>
      </c>
      <c r="Q68">
        <f t="shared" si="1"/>
        <v>283505518268.56116</v>
      </c>
      <c r="R68">
        <f t="shared" si="2"/>
        <v>303511474</v>
      </c>
      <c r="S68">
        <f t="shared" si="3"/>
        <v>276835069.21750033</v>
      </c>
      <c r="T68">
        <f t="shared" si="4"/>
        <v>54088242314260.844</v>
      </c>
      <c r="U68">
        <f t="shared" si="5"/>
        <v>52948973566.083565</v>
      </c>
      <c r="V68" s="1">
        <f t="shared" si="6"/>
        <v>1.2305503265532163E+20</v>
      </c>
      <c r="W68" s="1">
        <f t="shared" si="7"/>
        <v>1.1748886174750822E+17</v>
      </c>
      <c r="X68" s="1">
        <f t="shared" si="8"/>
        <v>113064519070675.98</v>
      </c>
      <c r="Y68">
        <f t="shared" si="9"/>
        <v>1.096362086125515</v>
      </c>
      <c r="Z68">
        <f t="shared" si="17"/>
        <v>59236652992133.867</v>
      </c>
      <c r="AA68">
        <f t="shared" si="18"/>
        <v>7.7294448229204746E-4</v>
      </c>
      <c r="AB68">
        <f t="shared" si="19"/>
        <v>2.7801879114406052E-2</v>
      </c>
      <c r="AC68">
        <f>Cells!$B$3*Y68/(Cells!$D$4*AB68)</f>
        <v>1.006008780380194</v>
      </c>
      <c r="AD68">
        <f t="shared" si="20"/>
        <v>20.44317121580097</v>
      </c>
      <c r="AE68">
        <f t="shared" si="21"/>
        <v>1134661405.5777481</v>
      </c>
      <c r="AF68">
        <f t="shared" si="22"/>
        <v>1959896</v>
      </c>
      <c r="AG68">
        <f t="shared" si="23"/>
        <v>1228018.721939753</v>
      </c>
      <c r="AH68">
        <f t="shared" si="24"/>
        <v>200171794602.08661</v>
      </c>
      <c r="AI68">
        <f t="shared" si="25"/>
        <v>216269709.66620499</v>
      </c>
      <c r="AJ68">
        <f t="shared" si="26"/>
        <v>1.5959821825062965</v>
      </c>
      <c r="AK68">
        <f t="shared" si="27"/>
        <v>318919744260.39685</v>
      </c>
      <c r="AL68">
        <f t="shared" si="28"/>
        <v>0.21148103697316276</v>
      </c>
      <c r="AM68">
        <f t="shared" si="29"/>
        <v>0.45987067418260402</v>
      </c>
      <c r="AN68">
        <f>IF(AM68=0,0,(Cells!$B$3*AJ68/(Cells!$D$4*AM68)))</f>
        <v>8.8534846016660271E-2</v>
      </c>
      <c r="AP68" s="7">
        <f t="shared" si="12"/>
        <v>0</v>
      </c>
      <c r="AQ68">
        <f t="shared" si="30"/>
        <v>6</v>
      </c>
      <c r="AR68" t="str">
        <f>IF(AP68=0,"",MAX(AR$4:AR67)+1)</f>
        <v/>
      </c>
      <c r="AS68" t="str">
        <f t="shared" si="13"/>
        <v>Female</v>
      </c>
      <c r="AT68" t="str">
        <f t="shared" si="14"/>
        <v>NonSmoker</v>
      </c>
      <c r="AU68" t="str">
        <f t="shared" si="15"/>
        <v>40 - 49</v>
      </c>
      <c r="AV68">
        <f t="shared" si="32"/>
        <v>20</v>
      </c>
      <c r="AW68" s="8">
        <f t="shared" si="16"/>
        <v>30</v>
      </c>
      <c r="BJ68" s="76"/>
      <c r="BK68" s="76"/>
      <c r="BL68" s="77"/>
      <c r="BM68" s="77"/>
      <c r="BN68" s="77"/>
      <c r="BO68" s="77"/>
      <c r="BP68" s="77"/>
      <c r="BQ68" s="136"/>
    </row>
    <row r="69" spans="1:69" x14ac:dyDescent="0.25">
      <c r="A69" t="s">
        <v>77</v>
      </c>
      <c r="B69" t="s">
        <v>82</v>
      </c>
      <c r="C69" t="s">
        <v>349</v>
      </c>
      <c r="D69">
        <v>31</v>
      </c>
      <c r="E69" s="9">
        <v>1134</v>
      </c>
      <c r="F69" s="9">
        <v>32</v>
      </c>
      <c r="G69" s="54">
        <v>14.821733510967</v>
      </c>
      <c r="H69" s="9">
        <v>834980127.77295303</v>
      </c>
      <c r="I69" s="9">
        <v>1636878</v>
      </c>
      <c r="J69" s="9">
        <v>895279.87340500497</v>
      </c>
      <c r="K69" s="9">
        <v>150546414385.07501</v>
      </c>
      <c r="L69" s="9">
        <v>161358423.53674799</v>
      </c>
      <c r="M69" s="9">
        <v>1.0864907240401101E+17</v>
      </c>
      <c r="N69" s="9">
        <v>116112606585643</v>
      </c>
      <c r="O69" s="9">
        <v>124252792786.44501</v>
      </c>
      <c r="P69">
        <f t="shared" ref="P69:P132" si="33">IF($AQ69&lt;&gt;$AQ68,G69,P68+G69)</f>
        <v>3677.7327358663674</v>
      </c>
      <c r="Q69">
        <f t="shared" ref="Q69:Q132" si="34">IF($AQ69&lt;&gt;$AQ68,H69,Q68+H69)</f>
        <v>284340498396.33411</v>
      </c>
      <c r="R69">
        <f t="shared" ref="R69:R132" si="35">IF($AQ69&lt;&gt;$AQ68,I69,R68+I69)</f>
        <v>305148352</v>
      </c>
      <c r="S69">
        <f t="shared" ref="S69:S132" si="36">IF($AQ69&lt;&gt;$AQ68,J69,S68+J69)</f>
        <v>277730349.09090531</v>
      </c>
      <c r="T69">
        <f t="shared" ref="T69:T132" si="37">IF($AQ69&lt;&gt;$AQ68,K69,T68+K69)</f>
        <v>54238788728645.922</v>
      </c>
      <c r="U69">
        <f t="shared" ref="U69:U132" si="38">IF($AQ69&lt;&gt;$AQ68,L69,U68+L69)</f>
        <v>53110331989.620316</v>
      </c>
      <c r="V69" s="1">
        <f t="shared" ref="V69:V132" si="39">IF($AQ69&lt;&gt;$AQ68,M69,V68+M69)</f>
        <v>1.2316368172772563E+20</v>
      </c>
      <c r="W69" s="1">
        <f t="shared" ref="W69:W132" si="40">IF($AQ69&lt;&gt;$AQ68,N69,W68+N69)</f>
        <v>1.1760497435409387E+17</v>
      </c>
      <c r="X69" s="1">
        <f t="shared" ref="X69:X132" si="41">IF($AQ69&lt;&gt;$AQ68,O69,X68+O69)</f>
        <v>113188771863462.42</v>
      </c>
      <c r="Y69">
        <f t="shared" ref="Y69:Y132" si="42">R69/S69</f>
        <v>1.0987216665331752</v>
      </c>
      <c r="Z69">
        <f t="shared" si="17"/>
        <v>59529218118154.266</v>
      </c>
      <c r="AA69">
        <f t="shared" si="18"/>
        <v>7.7176219071633265E-4</v>
      </c>
      <c r="AB69">
        <f t="shared" si="19"/>
        <v>2.7780608177581941E-2</v>
      </c>
      <c r="AC69">
        <f>Cells!$B$3*Y69/(Cells!$D$4*AB69)</f>
        <v>1.0089458375002036</v>
      </c>
      <c r="AD69">
        <f t="shared" si="20"/>
        <v>5.6214377048339701</v>
      </c>
      <c r="AE69">
        <f t="shared" si="21"/>
        <v>299681277.80479503</v>
      </c>
      <c r="AF69">
        <f t="shared" si="22"/>
        <v>323018</v>
      </c>
      <c r="AG69">
        <f t="shared" si="23"/>
        <v>332738.84853474802</v>
      </c>
      <c r="AH69">
        <f t="shared" si="24"/>
        <v>49625380217.011597</v>
      </c>
      <c r="AI69">
        <f t="shared" si="25"/>
        <v>54911286.129456997</v>
      </c>
      <c r="AJ69">
        <f t="shared" si="26"/>
        <v>0.97078535140229394</v>
      </c>
      <c r="AK69">
        <f t="shared" si="27"/>
        <v>48123842447.625038</v>
      </c>
      <c r="AL69">
        <f t="shared" si="28"/>
        <v>0.43466360492368489</v>
      </c>
      <c r="AM69">
        <f t="shared" si="29"/>
        <v>0.65929022814211713</v>
      </c>
      <c r="AN69">
        <f>IF(AM69=0,0,(Cells!$B$3*AJ69/(Cells!$D$4*AM69)))</f>
        <v>3.7563710861190758E-2</v>
      </c>
      <c r="AP69" s="7">
        <f t="shared" ref="AP69:AP132" si="43">IF(C69&lt;&gt;C70,1, IF(AN69&lt;1,0, (IF(AC69&gt;1,1,0)))  )</f>
        <v>0</v>
      </c>
      <c r="AQ69">
        <f t="shared" si="30"/>
        <v>6</v>
      </c>
      <c r="AR69" t="str">
        <f>IF(AP69=0,"",MAX(AR$4:AR68)+1)</f>
        <v/>
      </c>
      <c r="AS69" t="str">
        <f t="shared" ref="AS69:AS132" si="44">B69</f>
        <v>Female</v>
      </c>
      <c r="AT69" t="str">
        <f t="shared" ref="AT69:AT132" si="45">A69</f>
        <v>NonSmoker</v>
      </c>
      <c r="AU69" t="str">
        <f t="shared" ref="AU69:AU132" si="46">C69</f>
        <v>40 - 49</v>
      </c>
      <c r="AV69">
        <f t="shared" si="32"/>
        <v>20</v>
      </c>
      <c r="AW69" s="8">
        <f t="shared" ref="AW69:AW132" si="47">D69</f>
        <v>31</v>
      </c>
      <c r="BJ69" s="76"/>
      <c r="BK69" s="76"/>
      <c r="BL69" s="77"/>
      <c r="BM69" s="77"/>
      <c r="BN69" s="77"/>
      <c r="BO69" s="77"/>
      <c r="BP69" s="77"/>
      <c r="BQ69" s="136"/>
    </row>
    <row r="70" spans="1:69" x14ac:dyDescent="0.25">
      <c r="A70" t="s">
        <v>77</v>
      </c>
      <c r="B70" t="s">
        <v>82</v>
      </c>
      <c r="C70" t="s">
        <v>349</v>
      </c>
      <c r="D70">
        <v>32</v>
      </c>
      <c r="E70" s="9">
        <v>435</v>
      </c>
      <c r="F70" s="9">
        <v>4</v>
      </c>
      <c r="G70" s="54">
        <v>5.6214377048339701</v>
      </c>
      <c r="H70" s="9">
        <v>299681277.80479503</v>
      </c>
      <c r="I70" s="9">
        <v>323018</v>
      </c>
      <c r="J70" s="9">
        <v>332738.84853474802</v>
      </c>
      <c r="K70" s="9">
        <v>49625380217.011597</v>
      </c>
      <c r="L70" s="9">
        <v>54911286.129456997</v>
      </c>
      <c r="M70" s="9">
        <v>2.64328430195427E+16</v>
      </c>
      <c r="N70" s="9">
        <v>28902542261289.801</v>
      </c>
      <c r="O70" s="9">
        <v>31611467625.787701</v>
      </c>
      <c r="P70">
        <f t="shared" si="33"/>
        <v>3683.3541735712015</v>
      </c>
      <c r="Q70">
        <f t="shared" si="34"/>
        <v>284640179674.13892</v>
      </c>
      <c r="R70">
        <f t="shared" si="35"/>
        <v>305471370</v>
      </c>
      <c r="S70">
        <f t="shared" si="36"/>
        <v>278063087.93944007</v>
      </c>
      <c r="T70">
        <f t="shared" si="37"/>
        <v>54288414108862.93</v>
      </c>
      <c r="U70">
        <f t="shared" si="38"/>
        <v>53165243275.749771</v>
      </c>
      <c r="V70" s="1">
        <f t="shared" si="39"/>
        <v>1.2319011457074518E+20</v>
      </c>
      <c r="W70" s="1">
        <f t="shared" si="40"/>
        <v>1.1763387689635517E+17</v>
      </c>
      <c r="X70" s="1">
        <f t="shared" si="41"/>
        <v>113220383331088.2</v>
      </c>
      <c r="Y70">
        <f t="shared" si="42"/>
        <v>1.0985685740011966</v>
      </c>
      <c r="Z70">
        <f t="shared" ref="Z70:Z133" si="48">Y70*T70-(Y70^2)*U70</f>
        <v>59575383043707</v>
      </c>
      <c r="AA70">
        <f t="shared" ref="AA70:AA133" si="49">Z70/(S70^2)</f>
        <v>7.7051333732834387E-4</v>
      </c>
      <c r="AB70">
        <f t="shared" ref="AB70:AB133" si="50">AA70^0.5</f>
        <v>2.7758122006510885E-2</v>
      </c>
      <c r="AC70">
        <f>Cells!$B$3*Y70/(Cells!$D$4*AB70)</f>
        <v>1.0096224623525818</v>
      </c>
      <c r="AD70">
        <f t="shared" ref="AD70:AD133" si="51">SUMIFS(G$5:G$1998,$B$5:$B$1998,$B70,$A$5:$A$1998,$A70,$C$5:$C$1998,$C70,$D$5:$D$1998,"&gt;"&amp;$D70)</f>
        <v>0</v>
      </c>
      <c r="AE70">
        <f t="shared" ref="AE70:AE133" si="52">SUMIFS(H$5:H$1998,$B$5:$B$1998,$B70,$A$5:$A$1998,$A70,$C$5:$C$1998,$C70,$D$5:$D$1998,"&gt;"&amp;$D70)</f>
        <v>0</v>
      </c>
      <c r="AF70">
        <f t="shared" ref="AF70:AF133" si="53">SUMIFS(I$5:I$1998,$B$5:$B$1998,$B70,$A$5:$A$1998,$A70,$C$5:$C$1998,$C70,$D$5:$D$1998,"&gt;"&amp;$D70)</f>
        <v>0</v>
      </c>
      <c r="AG70">
        <f t="shared" ref="AG70:AG133" si="54">SUMIFS(J$5:J$1998,$B$5:$B$1998,$B70,$A$5:$A$1998,$A70,$C$5:$C$1998,$C70,$D$5:$D$1998,"&gt;"&amp;$D70)</f>
        <v>0</v>
      </c>
      <c r="AH70">
        <f t="shared" ref="AH70:AH133" si="55">SUMIFS(K$5:K$1998,$B$5:$B$1998,$B70,$A$5:$A$1998,$A70,$C$5:$C$1998,$C70,$D$5:$D$1998,"&gt;"&amp;$D70)</f>
        <v>0</v>
      </c>
      <c r="AI70">
        <f t="shared" ref="AI70:AI133" si="56">SUMIFS(L$5:L$1998,$B$5:$B$1998,$B70,$A$5:$A$1998,$A70,$C$5:$C$1998,$C70,$D$5:$D$1998,"&gt;"&amp;$D70)</f>
        <v>0</v>
      </c>
      <c r="AJ70" t="e">
        <f t="shared" ref="AJ70:AJ133" si="57">AF70/AG70</f>
        <v>#DIV/0!</v>
      </c>
      <c r="AK70" t="e">
        <f t="shared" ref="AK70:AK133" si="58">AJ70*AH70-(AJ70^2)*AI70</f>
        <v>#DIV/0!</v>
      </c>
      <c r="AL70" t="e">
        <f t="shared" ref="AL70:AL133" si="59">AK70/(AG70^2)</f>
        <v>#DIV/0!</v>
      </c>
      <c r="AM70">
        <f t="shared" ref="AM70:AM133" si="60">IF(AG70=0,0,AL70^0.5)</f>
        <v>0</v>
      </c>
      <c r="AN70">
        <f>IF(AM70=0,0,(Cells!$B$3*AJ70/(Cells!$D$4*AM70)))</f>
        <v>0</v>
      </c>
      <c r="AP70" s="7">
        <f t="shared" si="43"/>
        <v>1</v>
      </c>
      <c r="AQ70">
        <f t="shared" ref="AQ70:AQ133" si="61">AQ69+(AP69=1)</f>
        <v>6</v>
      </c>
      <c r="AR70">
        <f>IF(AP70=0,"",MAX(AR$4:AR69)+1)</f>
        <v>6</v>
      </c>
      <c r="AS70" t="str">
        <f t="shared" si="44"/>
        <v>Female</v>
      </c>
      <c r="AT70" t="str">
        <f t="shared" si="45"/>
        <v>NonSmoker</v>
      </c>
      <c r="AU70" t="str">
        <f t="shared" si="46"/>
        <v>40 - 49</v>
      </c>
      <c r="AV70">
        <f t="shared" si="32"/>
        <v>20</v>
      </c>
      <c r="AW70" s="8">
        <f t="shared" si="47"/>
        <v>32</v>
      </c>
      <c r="BJ70" s="76"/>
      <c r="BK70" s="76"/>
      <c r="BL70" s="77"/>
      <c r="BM70" s="77"/>
      <c r="BN70" s="77"/>
      <c r="BO70" s="77"/>
      <c r="BP70" s="77"/>
      <c r="BQ70" s="136"/>
    </row>
    <row r="71" spans="1:69" x14ac:dyDescent="0.25">
      <c r="A71" t="s">
        <v>77</v>
      </c>
      <c r="B71" t="s">
        <v>82</v>
      </c>
      <c r="C71" t="s">
        <v>350</v>
      </c>
      <c r="D71">
        <v>1</v>
      </c>
      <c r="E71" s="9">
        <v>139367</v>
      </c>
      <c r="F71" s="9">
        <v>731</v>
      </c>
      <c r="G71" s="54">
        <v>390.92405167361898</v>
      </c>
      <c r="H71" s="9">
        <v>343555689760.70898</v>
      </c>
      <c r="I71" s="9">
        <v>102801096</v>
      </c>
      <c r="J71" s="9">
        <v>107337240.99122401</v>
      </c>
      <c r="K71" s="9">
        <v>249835196043645</v>
      </c>
      <c r="L71" s="9">
        <v>79688265710.688293</v>
      </c>
      <c r="M71" s="9">
        <v>4.8009003894578799E+21</v>
      </c>
      <c r="N71" s="9">
        <v>1.5528317239949801E+18</v>
      </c>
      <c r="O71" s="9">
        <v>506462676087871</v>
      </c>
      <c r="P71">
        <f t="shared" si="33"/>
        <v>390.92405167361898</v>
      </c>
      <c r="Q71">
        <f t="shared" si="34"/>
        <v>343555689760.70898</v>
      </c>
      <c r="R71">
        <f t="shared" si="35"/>
        <v>102801096</v>
      </c>
      <c r="S71">
        <f t="shared" si="36"/>
        <v>107337240.99122401</v>
      </c>
      <c r="T71">
        <f t="shared" si="37"/>
        <v>249835196043645</v>
      </c>
      <c r="U71">
        <f t="shared" si="38"/>
        <v>79688265710.688293</v>
      </c>
      <c r="V71" s="1">
        <f t="shared" si="39"/>
        <v>4.8009003894578799E+21</v>
      </c>
      <c r="W71" s="1">
        <f t="shared" si="40"/>
        <v>1.5528317239949801E+18</v>
      </c>
      <c r="X71" s="1">
        <f t="shared" si="41"/>
        <v>506462676087871</v>
      </c>
      <c r="Y71">
        <f t="shared" si="42"/>
        <v>0.95773931815897073</v>
      </c>
      <c r="Z71">
        <f t="shared" si="48"/>
        <v>239203895085658.22</v>
      </c>
      <c r="AA71">
        <f t="shared" si="49"/>
        <v>2.0761914170685066E-2</v>
      </c>
      <c r="AB71">
        <f t="shared" si="50"/>
        <v>0.14408995166452471</v>
      </c>
      <c r="AC71">
        <f>Cells!$B$3*Y71/(Cells!$D$4*AB71)</f>
        <v>0.16956473463473887</v>
      </c>
      <c r="AD71">
        <f t="shared" si="51"/>
        <v>49059.104015575402</v>
      </c>
      <c r="AE71">
        <f t="shared" si="52"/>
        <v>6458443075176.6504</v>
      </c>
      <c r="AF71">
        <f t="shared" si="53"/>
        <v>7471348083</v>
      </c>
      <c r="AG71">
        <f t="shared" si="54"/>
        <v>9115789119.4719391</v>
      </c>
      <c r="AH71">
        <f t="shared" si="55"/>
        <v>9354915491599032</v>
      </c>
      <c r="AI71">
        <f t="shared" si="56"/>
        <v>13219097908417.646</v>
      </c>
      <c r="AJ71">
        <f t="shared" si="57"/>
        <v>0.81960519106795682</v>
      </c>
      <c r="AK71">
        <f t="shared" si="58"/>
        <v>7658457334611881</v>
      </c>
      <c r="AL71">
        <f t="shared" si="59"/>
        <v>9.216218393649302E-5</v>
      </c>
      <c r="AM71">
        <f t="shared" si="60"/>
        <v>9.6001137460184818E-3</v>
      </c>
      <c r="AN71">
        <f>IF(AM71=0,0,(Cells!$B$3*AJ71/(Cells!$D$4*AM71)))</f>
        <v>2.1779616831186286</v>
      </c>
      <c r="AP71" s="7">
        <f t="shared" si="43"/>
        <v>0</v>
      </c>
      <c r="AQ71">
        <f t="shared" si="61"/>
        <v>7</v>
      </c>
      <c r="AR71" t="str">
        <f>IF(AP71=0,"",MAX(AR$4:AR70)+1)</f>
        <v/>
      </c>
      <c r="AS71" t="str">
        <f t="shared" si="44"/>
        <v>Female</v>
      </c>
      <c r="AT71" t="str">
        <f t="shared" si="45"/>
        <v>NonSmoker</v>
      </c>
      <c r="AU71" t="str">
        <f t="shared" si="46"/>
        <v>50 - 59</v>
      </c>
      <c r="AV71">
        <f t="shared" si="32"/>
        <v>1</v>
      </c>
      <c r="AW71" s="8">
        <f t="shared" si="47"/>
        <v>1</v>
      </c>
      <c r="BJ71" s="76"/>
      <c r="BK71" s="76"/>
      <c r="BL71" s="77"/>
      <c r="BM71" s="77"/>
      <c r="BN71" s="77"/>
      <c r="BO71" s="77"/>
      <c r="BP71" s="77"/>
      <c r="BQ71" s="136"/>
    </row>
    <row r="72" spans="1:69" x14ac:dyDescent="0.25">
      <c r="A72" t="s">
        <v>77</v>
      </c>
      <c r="B72" t="s">
        <v>82</v>
      </c>
      <c r="C72" t="s">
        <v>350</v>
      </c>
      <c r="D72">
        <v>2</v>
      </c>
      <c r="E72" s="9">
        <v>141123</v>
      </c>
      <c r="F72" s="9">
        <v>1099</v>
      </c>
      <c r="G72" s="54">
        <v>913.25486331301397</v>
      </c>
      <c r="H72" s="9">
        <v>352917830997.85498</v>
      </c>
      <c r="I72" s="9">
        <v>177527872</v>
      </c>
      <c r="J72" s="9">
        <v>254234269.753126</v>
      </c>
      <c r="K72" s="9">
        <v>571336746529303</v>
      </c>
      <c r="L72" s="9">
        <v>449537624529.18903</v>
      </c>
      <c r="M72" s="9">
        <v>1.0128235116703601E+22</v>
      </c>
      <c r="N72" s="9">
        <v>8.0780906887508398E+18</v>
      </c>
      <c r="O72" s="9">
        <v>6732459655400490</v>
      </c>
      <c r="P72">
        <f t="shared" si="33"/>
        <v>1304.1789149866329</v>
      </c>
      <c r="Q72">
        <f t="shared" si="34"/>
        <v>696473520758.56396</v>
      </c>
      <c r="R72">
        <f t="shared" si="35"/>
        <v>280328968</v>
      </c>
      <c r="S72">
        <f t="shared" si="36"/>
        <v>361571510.74435002</v>
      </c>
      <c r="T72">
        <f t="shared" si="37"/>
        <v>821171942572948</v>
      </c>
      <c r="U72">
        <f t="shared" si="38"/>
        <v>529225890239.87732</v>
      </c>
      <c r="V72" s="1">
        <f t="shared" si="39"/>
        <v>1.4929135506161479E+22</v>
      </c>
      <c r="W72" s="1">
        <f t="shared" si="40"/>
        <v>9.6309224127458202E+18</v>
      </c>
      <c r="X72" s="1">
        <f t="shared" si="41"/>
        <v>7238922331488361</v>
      </c>
      <c r="Y72">
        <f t="shared" si="42"/>
        <v>0.77530712368045851</v>
      </c>
      <c r="Z72">
        <f t="shared" si="48"/>
        <v>636342338559487.5</v>
      </c>
      <c r="AA72">
        <f t="shared" si="49"/>
        <v>4.8674602322360148E-3</v>
      </c>
      <c r="AB72">
        <f t="shared" si="50"/>
        <v>6.9767185927454567E-2</v>
      </c>
      <c r="AC72">
        <f>Cells!$B$3*Y72/(Cells!$D$4*AB72)</f>
        <v>0.28349439818501609</v>
      </c>
      <c r="AD72">
        <f t="shared" si="51"/>
        <v>48145.849152262395</v>
      </c>
      <c r="AE72">
        <f t="shared" si="52"/>
        <v>6105525244178.7949</v>
      </c>
      <c r="AF72">
        <f t="shared" si="53"/>
        <v>7293820211</v>
      </c>
      <c r="AG72">
        <f t="shared" si="54"/>
        <v>8861554849.7188129</v>
      </c>
      <c r="AH72">
        <f t="shared" si="55"/>
        <v>8783578745069728</v>
      </c>
      <c r="AI72">
        <f t="shared" si="56"/>
        <v>12769560283888.457</v>
      </c>
      <c r="AJ72">
        <f t="shared" si="57"/>
        <v>0.82308582801712737</v>
      </c>
      <c r="AK72">
        <f t="shared" si="58"/>
        <v>7220988186754746</v>
      </c>
      <c r="AL72">
        <f t="shared" si="59"/>
        <v>9.1955301909320348E-5</v>
      </c>
      <c r="AM72">
        <f t="shared" si="60"/>
        <v>9.589332714496893E-3</v>
      </c>
      <c r="AN72">
        <f>IF(AM72=0,0,(Cells!$B$3*AJ72/(Cells!$D$4*AM72)))</f>
        <v>2.1896699080189475</v>
      </c>
      <c r="AP72" s="7">
        <f t="shared" si="43"/>
        <v>0</v>
      </c>
      <c r="AQ72">
        <f t="shared" si="61"/>
        <v>7</v>
      </c>
      <c r="AR72" t="str">
        <f>IF(AP72=0,"",MAX(AR$4:AR71)+1)</f>
        <v/>
      </c>
      <c r="AS72" t="str">
        <f t="shared" si="44"/>
        <v>Female</v>
      </c>
      <c r="AT72" t="str">
        <f t="shared" si="45"/>
        <v>NonSmoker</v>
      </c>
      <c r="AU72" t="str">
        <f t="shared" si="46"/>
        <v>50 - 59</v>
      </c>
      <c r="AV72">
        <f t="shared" si="32"/>
        <v>1</v>
      </c>
      <c r="AW72" s="8">
        <f t="shared" si="47"/>
        <v>2</v>
      </c>
      <c r="BJ72" s="76"/>
      <c r="BK72" s="76"/>
      <c r="BL72" s="77"/>
      <c r="BM72" s="77"/>
      <c r="BN72" s="77"/>
      <c r="BO72" s="77"/>
      <c r="BP72" s="77"/>
      <c r="BQ72" s="136"/>
    </row>
    <row r="73" spans="1:69" x14ac:dyDescent="0.25">
      <c r="A73" t="s">
        <v>77</v>
      </c>
      <c r="B73" t="s">
        <v>82</v>
      </c>
      <c r="C73" t="s">
        <v>350</v>
      </c>
      <c r="D73">
        <v>3</v>
      </c>
      <c r="E73" s="9">
        <v>142617</v>
      </c>
      <c r="F73" s="9">
        <v>1372</v>
      </c>
      <c r="G73" s="54">
        <v>1263.8858915588601</v>
      </c>
      <c r="H73" s="9">
        <v>360084051432.70599</v>
      </c>
      <c r="I73" s="9">
        <v>286299339</v>
      </c>
      <c r="J73" s="9">
        <v>361358683.17651999</v>
      </c>
      <c r="K73" s="9">
        <v>764590528312793</v>
      </c>
      <c r="L73" s="9">
        <v>802421557189.94202</v>
      </c>
      <c r="M73" s="9">
        <v>1.32376095258797E+22</v>
      </c>
      <c r="N73" s="9">
        <v>1.37602216217873E+19</v>
      </c>
      <c r="O73" s="9">
        <v>1.48384804952491E+16</v>
      </c>
      <c r="P73">
        <f t="shared" si="33"/>
        <v>2568.064806545493</v>
      </c>
      <c r="Q73">
        <f t="shared" si="34"/>
        <v>1056557572191.27</v>
      </c>
      <c r="R73">
        <f t="shared" si="35"/>
        <v>566628307</v>
      </c>
      <c r="S73">
        <f t="shared" si="36"/>
        <v>722930193.92087007</v>
      </c>
      <c r="T73">
        <f t="shared" si="37"/>
        <v>1585762470885741</v>
      </c>
      <c r="U73">
        <f t="shared" si="38"/>
        <v>1331647447429.8193</v>
      </c>
      <c r="V73" s="1">
        <f t="shared" si="39"/>
        <v>2.8166745032041177E+22</v>
      </c>
      <c r="W73" s="1">
        <f t="shared" si="40"/>
        <v>2.3391144034533122E+19</v>
      </c>
      <c r="X73" s="1">
        <f t="shared" si="41"/>
        <v>2.207740282673746E+16</v>
      </c>
      <c r="Y73">
        <f t="shared" si="42"/>
        <v>0.78379394271367442</v>
      </c>
      <c r="Z73">
        <f t="shared" si="48"/>
        <v>1242092944365318.5</v>
      </c>
      <c r="AA73">
        <f t="shared" si="49"/>
        <v>2.3766288626195374E-3</v>
      </c>
      <c r="AB73">
        <f t="shared" si="50"/>
        <v>4.8750680637500203E-2</v>
      </c>
      <c r="AC73">
        <f>Cells!$B$3*Y73/(Cells!$D$4*AB73)</f>
        <v>0.41015039359361649</v>
      </c>
      <c r="AD73">
        <f t="shared" si="51"/>
        <v>46881.963260703531</v>
      </c>
      <c r="AE73">
        <f t="shared" si="52"/>
        <v>5745441192746.0908</v>
      </c>
      <c r="AF73">
        <f t="shared" si="53"/>
        <v>7007520872</v>
      </c>
      <c r="AG73">
        <f t="shared" si="54"/>
        <v>8500196166.5422907</v>
      </c>
      <c r="AH73">
        <f t="shared" si="55"/>
        <v>8018988216756935</v>
      </c>
      <c r="AI73">
        <f t="shared" si="56"/>
        <v>11967138726698.516</v>
      </c>
      <c r="AJ73">
        <f t="shared" si="57"/>
        <v>0.82439519449943699</v>
      </c>
      <c r="AK73">
        <f t="shared" si="58"/>
        <v>6602682154824403</v>
      </c>
      <c r="AL73">
        <f t="shared" si="59"/>
        <v>9.1382386248766302E-5</v>
      </c>
      <c r="AM73">
        <f t="shared" si="60"/>
        <v>9.5594134887432448E-3</v>
      </c>
      <c r="AN73">
        <f>IF(AM73=0,0,(Cells!$B$3*AJ73/(Cells!$D$4*AM73)))</f>
        <v>2.2000174098177232</v>
      </c>
      <c r="AP73" s="7">
        <f t="shared" si="43"/>
        <v>0</v>
      </c>
      <c r="AQ73">
        <f t="shared" si="61"/>
        <v>7</v>
      </c>
      <c r="AR73" t="str">
        <f>IF(AP73=0,"",MAX(AR$4:AR72)+1)</f>
        <v/>
      </c>
      <c r="AS73" t="str">
        <f t="shared" si="44"/>
        <v>Female</v>
      </c>
      <c r="AT73" t="str">
        <f t="shared" si="45"/>
        <v>NonSmoker</v>
      </c>
      <c r="AU73" t="str">
        <f t="shared" si="46"/>
        <v>50 - 59</v>
      </c>
      <c r="AV73">
        <f t="shared" si="32"/>
        <v>1</v>
      </c>
      <c r="AW73" s="8">
        <f t="shared" si="47"/>
        <v>3</v>
      </c>
      <c r="BJ73" s="76"/>
      <c r="BK73" s="76"/>
      <c r="BL73" s="77"/>
      <c r="BM73" s="77"/>
      <c r="BN73" s="77"/>
      <c r="BO73" s="77"/>
      <c r="BP73" s="77"/>
      <c r="BQ73" s="136"/>
    </row>
    <row r="74" spans="1:69" x14ac:dyDescent="0.25">
      <c r="A74" t="s">
        <v>77</v>
      </c>
      <c r="B74" t="s">
        <v>82</v>
      </c>
      <c r="C74" t="s">
        <v>350</v>
      </c>
      <c r="D74">
        <v>4</v>
      </c>
      <c r="E74" s="9">
        <v>143658</v>
      </c>
      <c r="F74" s="9">
        <v>1360</v>
      </c>
      <c r="G74" s="54">
        <v>1404.6894302639801</v>
      </c>
      <c r="H74" s="9">
        <v>365340731431.77002</v>
      </c>
      <c r="I74" s="9">
        <v>295354206</v>
      </c>
      <c r="J74" s="9">
        <v>404860276.26169401</v>
      </c>
      <c r="K74" s="9">
        <v>781572651108787</v>
      </c>
      <c r="L74" s="9">
        <v>916163256624.50305</v>
      </c>
      <c r="M74" s="9">
        <v>1.3351737679076099E+22</v>
      </c>
      <c r="N74" s="9">
        <v>1.5375311214013301E+19</v>
      </c>
      <c r="O74" s="9">
        <v>1.87670889702915E+16</v>
      </c>
      <c r="P74">
        <f t="shared" si="33"/>
        <v>3972.7542368094728</v>
      </c>
      <c r="Q74">
        <f t="shared" si="34"/>
        <v>1421898303623.04</v>
      </c>
      <c r="R74">
        <f t="shared" si="35"/>
        <v>861982513</v>
      </c>
      <c r="S74">
        <f t="shared" si="36"/>
        <v>1127790470.182564</v>
      </c>
      <c r="T74">
        <f t="shared" si="37"/>
        <v>2367335121994528</v>
      </c>
      <c r="U74">
        <f t="shared" si="38"/>
        <v>2247810704054.3223</v>
      </c>
      <c r="V74" s="1">
        <f t="shared" si="39"/>
        <v>4.1518482711117279E+22</v>
      </c>
      <c r="W74" s="1">
        <f t="shared" si="40"/>
        <v>3.8766455248546423E+19</v>
      </c>
      <c r="X74" s="1">
        <f t="shared" si="41"/>
        <v>4.084449179702896E+16</v>
      </c>
      <c r="Y74">
        <f t="shared" si="42"/>
        <v>0.76431086783386659</v>
      </c>
      <c r="Z74">
        <f t="shared" si="48"/>
        <v>1808066855487606.8</v>
      </c>
      <c r="AA74">
        <f t="shared" si="49"/>
        <v>1.4215352847623379E-3</v>
      </c>
      <c r="AB74">
        <f t="shared" si="50"/>
        <v>3.7703252973216222E-2</v>
      </c>
      <c r="AC74">
        <f>Cells!$B$3*Y74/(Cells!$D$4*AB74)</f>
        <v>0.51714594801623881</v>
      </c>
      <c r="AD74">
        <f t="shared" si="51"/>
        <v>45477.273830439553</v>
      </c>
      <c r="AE74">
        <f t="shared" si="52"/>
        <v>5380100461314.3213</v>
      </c>
      <c r="AF74">
        <f t="shared" si="53"/>
        <v>6712166666</v>
      </c>
      <c r="AG74">
        <f t="shared" si="54"/>
        <v>8095335890.2805967</v>
      </c>
      <c r="AH74">
        <f t="shared" si="55"/>
        <v>7237415565648148</v>
      </c>
      <c r="AI74">
        <f t="shared" si="56"/>
        <v>11050975470074.01</v>
      </c>
      <c r="AJ74">
        <f t="shared" si="57"/>
        <v>0.82913998343895101</v>
      </c>
      <c r="AK74">
        <f t="shared" si="58"/>
        <v>5993233373743749</v>
      </c>
      <c r="AL74">
        <f t="shared" si="59"/>
        <v>9.1451628399026095E-5</v>
      </c>
      <c r="AM74">
        <f t="shared" si="60"/>
        <v>9.5630344765156045E-3</v>
      </c>
      <c r="AN74">
        <f>IF(AM74=0,0,(Cells!$B$3*AJ74/(Cells!$D$4*AM74)))</f>
        <v>2.2118417447082988</v>
      </c>
      <c r="AP74" s="7">
        <f t="shared" si="43"/>
        <v>0</v>
      </c>
      <c r="AQ74">
        <f t="shared" si="61"/>
        <v>7</v>
      </c>
      <c r="AR74" t="str">
        <f>IF(AP74=0,"",MAX(AR$4:AR73)+1)</f>
        <v/>
      </c>
      <c r="AS74" t="str">
        <f t="shared" si="44"/>
        <v>Female</v>
      </c>
      <c r="AT74" t="str">
        <f t="shared" si="45"/>
        <v>NonSmoker</v>
      </c>
      <c r="AU74" t="str">
        <f t="shared" si="46"/>
        <v>50 - 59</v>
      </c>
      <c r="AV74">
        <f t="shared" si="32"/>
        <v>1</v>
      </c>
      <c r="AW74" s="8">
        <f t="shared" si="47"/>
        <v>4</v>
      </c>
      <c r="BJ74" s="76"/>
      <c r="BK74" s="76"/>
      <c r="BL74" s="77"/>
      <c r="BM74" s="77"/>
      <c r="BN74" s="77"/>
      <c r="BO74" s="77"/>
      <c r="BP74" s="77"/>
      <c r="BQ74" s="136"/>
    </row>
    <row r="75" spans="1:69" x14ac:dyDescent="0.25">
      <c r="A75" t="s">
        <v>77</v>
      </c>
      <c r="B75" t="s">
        <v>82</v>
      </c>
      <c r="C75" t="s">
        <v>350</v>
      </c>
      <c r="D75">
        <v>5</v>
      </c>
      <c r="E75" s="9">
        <v>144463</v>
      </c>
      <c r="F75" s="9">
        <v>1521</v>
      </c>
      <c r="G75" s="54">
        <v>1508.2516801961499</v>
      </c>
      <c r="H75" s="9">
        <v>371296590238.97101</v>
      </c>
      <c r="I75" s="9">
        <v>315114626</v>
      </c>
      <c r="J75" s="9">
        <v>436497959.564125</v>
      </c>
      <c r="K75" s="9">
        <v>760697905406933</v>
      </c>
      <c r="L75" s="9">
        <v>959685560673.35095</v>
      </c>
      <c r="M75" s="9">
        <v>1.1308558214163201E+22</v>
      </c>
      <c r="N75" s="9">
        <v>1.3727253278251901E+19</v>
      </c>
      <c r="O75" s="9">
        <v>1.7810176770741E+16</v>
      </c>
      <c r="P75">
        <f t="shared" si="33"/>
        <v>5481.0059170056229</v>
      </c>
      <c r="Q75">
        <f t="shared" si="34"/>
        <v>1793194893862.011</v>
      </c>
      <c r="R75">
        <f t="shared" si="35"/>
        <v>1177097139</v>
      </c>
      <c r="S75">
        <f t="shared" si="36"/>
        <v>1564288429.7466891</v>
      </c>
      <c r="T75">
        <f t="shared" si="37"/>
        <v>3128033027401461</v>
      </c>
      <c r="U75">
        <f t="shared" si="38"/>
        <v>3207496264727.6733</v>
      </c>
      <c r="V75" s="1">
        <f t="shared" si="39"/>
        <v>5.2827040925280482E+22</v>
      </c>
      <c r="W75" s="1">
        <f t="shared" si="40"/>
        <v>5.2493708526798324E+19</v>
      </c>
      <c r="X75" s="1">
        <f t="shared" si="41"/>
        <v>5.865466856776996E+16</v>
      </c>
      <c r="Y75">
        <f t="shared" si="42"/>
        <v>0.75248088307513183</v>
      </c>
      <c r="Z75">
        <f t="shared" si="48"/>
        <v>2351968882222088.5</v>
      </c>
      <c r="AA75">
        <f t="shared" si="49"/>
        <v>9.6116490577466819E-4</v>
      </c>
      <c r="AB75">
        <f t="shared" si="50"/>
        <v>3.100265965646606E-2</v>
      </c>
      <c r="AC75">
        <f>Cells!$B$3*Y75/(Cells!$D$4*AB75)</f>
        <v>0.61918215546292021</v>
      </c>
      <c r="AD75">
        <f t="shared" si="51"/>
        <v>43969.022150243407</v>
      </c>
      <c r="AE75">
        <f t="shared" si="52"/>
        <v>5008803871075.3506</v>
      </c>
      <c r="AF75">
        <f t="shared" si="53"/>
        <v>6397052040</v>
      </c>
      <c r="AG75">
        <f t="shared" si="54"/>
        <v>7658837930.7164717</v>
      </c>
      <c r="AH75">
        <f t="shared" si="55"/>
        <v>6476717660241215</v>
      </c>
      <c r="AI75">
        <f t="shared" si="56"/>
        <v>10091289909400.658</v>
      </c>
      <c r="AJ75">
        <f t="shared" si="57"/>
        <v>0.83525099993878138</v>
      </c>
      <c r="AK75">
        <f t="shared" si="58"/>
        <v>5402644771829836</v>
      </c>
      <c r="AL75">
        <f t="shared" si="59"/>
        <v>9.2104458651459271E-5</v>
      </c>
      <c r="AM75">
        <f t="shared" si="60"/>
        <v>9.5971067854567129E-3</v>
      </c>
      <c r="AN75">
        <f>IF(AM75=0,0,(Cells!$B$3*AJ75/(Cells!$D$4*AM75)))</f>
        <v>2.2202331890498992</v>
      </c>
      <c r="AP75" s="7">
        <f t="shared" si="43"/>
        <v>0</v>
      </c>
      <c r="AQ75">
        <f t="shared" si="61"/>
        <v>7</v>
      </c>
      <c r="AR75" t="str">
        <f>IF(AP75=0,"",MAX(AR$4:AR74)+1)</f>
        <v/>
      </c>
      <c r="AS75" t="str">
        <f t="shared" si="44"/>
        <v>Female</v>
      </c>
      <c r="AT75" t="str">
        <f t="shared" si="45"/>
        <v>NonSmoker</v>
      </c>
      <c r="AU75" t="str">
        <f t="shared" si="46"/>
        <v>50 - 59</v>
      </c>
      <c r="AV75">
        <f t="shared" si="32"/>
        <v>1</v>
      </c>
      <c r="AW75" s="8">
        <f t="shared" si="47"/>
        <v>5</v>
      </c>
      <c r="BJ75" s="76"/>
      <c r="BK75" s="76"/>
      <c r="BL75" s="77"/>
      <c r="BM75" s="77"/>
      <c r="BN75" s="77"/>
      <c r="BO75" s="77"/>
      <c r="BP75" s="77"/>
      <c r="BQ75" s="136"/>
    </row>
    <row r="76" spans="1:69" x14ac:dyDescent="0.25">
      <c r="A76" t="s">
        <v>77</v>
      </c>
      <c r="B76" t="s">
        <v>82</v>
      </c>
      <c r="C76" t="s">
        <v>350</v>
      </c>
      <c r="D76">
        <v>6</v>
      </c>
      <c r="E76" s="9">
        <v>142202</v>
      </c>
      <c r="F76" s="9">
        <v>1615</v>
      </c>
      <c r="G76" s="54">
        <v>1542.28145425464</v>
      </c>
      <c r="H76" s="9">
        <v>376188385206.45001</v>
      </c>
      <c r="I76" s="9">
        <v>371361075</v>
      </c>
      <c r="J76" s="9">
        <v>448754434.39279699</v>
      </c>
      <c r="K76" s="9">
        <v>708592260016046</v>
      </c>
      <c r="L76" s="9">
        <v>920849599060.28796</v>
      </c>
      <c r="M76" s="9">
        <v>9.9948501943405301E+21</v>
      </c>
      <c r="N76" s="9">
        <v>1.29152569757406E+19</v>
      </c>
      <c r="O76" s="9">
        <v>1.78151404233E+16</v>
      </c>
      <c r="P76">
        <f t="shared" si="33"/>
        <v>7023.2873712602632</v>
      </c>
      <c r="Q76">
        <f t="shared" si="34"/>
        <v>2169383279068.4609</v>
      </c>
      <c r="R76">
        <f t="shared" si="35"/>
        <v>1548458214</v>
      </c>
      <c r="S76">
        <f t="shared" si="36"/>
        <v>2013042864.1394861</v>
      </c>
      <c r="T76">
        <f t="shared" si="37"/>
        <v>3836625287417507</v>
      </c>
      <c r="U76">
        <f t="shared" si="38"/>
        <v>4128345863787.9614</v>
      </c>
      <c r="V76" s="1">
        <f t="shared" si="39"/>
        <v>6.2821891119621008E+22</v>
      </c>
      <c r="W76" s="1">
        <f t="shared" si="40"/>
        <v>6.5408965502538924E+19</v>
      </c>
      <c r="X76" s="1">
        <f t="shared" si="41"/>
        <v>7.6469808991069952E+16</v>
      </c>
      <c r="Y76">
        <f t="shared" si="42"/>
        <v>0.76921273837947723</v>
      </c>
      <c r="Z76">
        <f t="shared" si="48"/>
        <v>2948738349784972.5</v>
      </c>
      <c r="AA76">
        <f t="shared" si="49"/>
        <v>7.2766283314605747E-4</v>
      </c>
      <c r="AB76">
        <f t="shared" si="50"/>
        <v>2.6975226285354075E-2</v>
      </c>
      <c r="AC76">
        <f>Cells!$B$3*Y76/(Cells!$D$4*AB76)</f>
        <v>0.72745022823433414</v>
      </c>
      <c r="AD76">
        <f t="shared" si="51"/>
        <v>42426.740695988767</v>
      </c>
      <c r="AE76">
        <f t="shared" si="52"/>
        <v>4632615485868.9004</v>
      </c>
      <c r="AF76">
        <f t="shared" si="53"/>
        <v>6025690965</v>
      </c>
      <c r="AG76">
        <f t="shared" si="54"/>
        <v>7210083496.3236742</v>
      </c>
      <c r="AH76">
        <f t="shared" si="55"/>
        <v>5768125400225169</v>
      </c>
      <c r="AI76">
        <f t="shared" si="56"/>
        <v>9170440310340.373</v>
      </c>
      <c r="AJ76">
        <f t="shared" si="57"/>
        <v>0.83573109355424524</v>
      </c>
      <c r="AK76">
        <f t="shared" si="58"/>
        <v>4814196686910075</v>
      </c>
      <c r="AL76">
        <f t="shared" si="59"/>
        <v>9.2606877603164633E-5</v>
      </c>
      <c r="AM76">
        <f t="shared" si="60"/>
        <v>9.6232467287898551E-3</v>
      </c>
      <c r="AN76">
        <f>IF(AM76=0,0,(Cells!$B$3*AJ76/(Cells!$D$4*AM76)))</f>
        <v>2.2154749967392444</v>
      </c>
      <c r="AP76" s="7">
        <f t="shared" si="43"/>
        <v>0</v>
      </c>
      <c r="AQ76">
        <f t="shared" si="61"/>
        <v>7</v>
      </c>
      <c r="AR76" t="str">
        <f>IF(AP76=0,"",MAX(AR$4:AR75)+1)</f>
        <v/>
      </c>
      <c r="AS76" t="str">
        <f t="shared" si="44"/>
        <v>Female</v>
      </c>
      <c r="AT76" t="str">
        <f t="shared" si="45"/>
        <v>NonSmoker</v>
      </c>
      <c r="AU76" t="str">
        <f t="shared" si="46"/>
        <v>50 - 59</v>
      </c>
      <c r="AV76">
        <f t="shared" si="32"/>
        <v>1</v>
      </c>
      <c r="AW76" s="8">
        <f t="shared" si="47"/>
        <v>6</v>
      </c>
      <c r="BJ76" s="76"/>
      <c r="BK76" s="76"/>
      <c r="BL76" s="77"/>
      <c r="BM76" s="77"/>
      <c r="BN76" s="77"/>
      <c r="BO76" s="77"/>
      <c r="BP76" s="77"/>
      <c r="BQ76" s="136"/>
    </row>
    <row r="77" spans="1:69" x14ac:dyDescent="0.25">
      <c r="A77" t="s">
        <v>77</v>
      </c>
      <c r="B77" t="s">
        <v>82</v>
      </c>
      <c r="C77" t="s">
        <v>350</v>
      </c>
      <c r="D77">
        <v>7</v>
      </c>
      <c r="E77" s="9">
        <v>144119</v>
      </c>
      <c r="F77" s="9">
        <v>1672</v>
      </c>
      <c r="G77" s="54">
        <v>1624.81180445426</v>
      </c>
      <c r="H77" s="9">
        <v>389886689303.19897</v>
      </c>
      <c r="I77" s="9">
        <v>390542732</v>
      </c>
      <c r="J77" s="9">
        <v>471127765.48740798</v>
      </c>
      <c r="K77" s="9">
        <v>659602585907921</v>
      </c>
      <c r="L77" s="9">
        <v>871651866359.84094</v>
      </c>
      <c r="M77" s="9">
        <v>8.0558183884571195E+21</v>
      </c>
      <c r="N77" s="9">
        <v>1.10432947918697E+19</v>
      </c>
      <c r="O77" s="9">
        <v>1.60358263430628E+16</v>
      </c>
      <c r="P77">
        <f t="shared" si="33"/>
        <v>8648.0991757145239</v>
      </c>
      <c r="Q77">
        <f t="shared" si="34"/>
        <v>2559269968371.6602</v>
      </c>
      <c r="R77">
        <f t="shared" si="35"/>
        <v>1939000946</v>
      </c>
      <c r="S77">
        <f t="shared" si="36"/>
        <v>2484170629.626894</v>
      </c>
      <c r="T77">
        <f t="shared" si="37"/>
        <v>4496227873325428</v>
      </c>
      <c r="U77">
        <f t="shared" si="38"/>
        <v>4999997730147.8027</v>
      </c>
      <c r="V77" s="1">
        <f t="shared" si="39"/>
        <v>7.0877709508078129E+22</v>
      </c>
      <c r="W77" s="1">
        <f t="shared" si="40"/>
        <v>7.6452260294408618E+19</v>
      </c>
      <c r="X77" s="1">
        <f t="shared" si="41"/>
        <v>9.2505635334132752E+16</v>
      </c>
      <c r="Y77">
        <f t="shared" si="42"/>
        <v>0.7805425774199839</v>
      </c>
      <c r="Z77">
        <f t="shared" si="48"/>
        <v>3506451060720075.5</v>
      </c>
      <c r="AA77">
        <f t="shared" si="49"/>
        <v>5.6820484980721895E-4</v>
      </c>
      <c r="AB77">
        <f t="shared" si="50"/>
        <v>2.3837047841694218E-2</v>
      </c>
      <c r="AC77">
        <f>Cells!$B$3*Y77/(Cells!$D$4*AB77)</f>
        <v>0.8353453190745963</v>
      </c>
      <c r="AD77">
        <f t="shared" si="51"/>
        <v>40801.92889153451</v>
      </c>
      <c r="AE77">
        <f t="shared" si="52"/>
        <v>4242728796565.7007</v>
      </c>
      <c r="AF77">
        <f t="shared" si="53"/>
        <v>5635148233</v>
      </c>
      <c r="AG77">
        <f t="shared" si="54"/>
        <v>6738955730.8362665</v>
      </c>
      <c r="AH77">
        <f t="shared" si="55"/>
        <v>5108522814317248</v>
      </c>
      <c r="AI77">
        <f t="shared" si="56"/>
        <v>8298788443980.5322</v>
      </c>
      <c r="AJ77">
        <f t="shared" si="57"/>
        <v>0.83620496380686415</v>
      </c>
      <c r="AK77">
        <f t="shared" si="58"/>
        <v>4265969300665190</v>
      </c>
      <c r="AL77">
        <f t="shared" si="59"/>
        <v>9.3936098606287079E-5</v>
      </c>
      <c r="AM77">
        <f t="shared" si="60"/>
        <v>9.6920636918195642E-3</v>
      </c>
      <c r="AN77">
        <f>IF(AM77=0,0,(Cells!$B$3*AJ77/(Cells!$D$4*AM77)))</f>
        <v>2.2009916507335627</v>
      </c>
      <c r="AP77" s="7">
        <f t="shared" si="43"/>
        <v>0</v>
      </c>
      <c r="AQ77">
        <f t="shared" si="61"/>
        <v>7</v>
      </c>
      <c r="AR77" t="str">
        <f>IF(AP77=0,"",MAX(AR$4:AR76)+1)</f>
        <v/>
      </c>
      <c r="AS77" t="str">
        <f t="shared" si="44"/>
        <v>Female</v>
      </c>
      <c r="AT77" t="str">
        <f t="shared" si="45"/>
        <v>NonSmoker</v>
      </c>
      <c r="AU77" t="str">
        <f t="shared" si="46"/>
        <v>50 - 59</v>
      </c>
      <c r="AV77">
        <f t="shared" si="32"/>
        <v>1</v>
      </c>
      <c r="AW77" s="8">
        <f t="shared" si="47"/>
        <v>7</v>
      </c>
      <c r="BJ77" s="76"/>
      <c r="BK77" s="76"/>
      <c r="BL77" s="77"/>
      <c r="BM77" s="77"/>
      <c r="BN77" s="77"/>
      <c r="BO77" s="77"/>
      <c r="BP77" s="77"/>
      <c r="BQ77" s="136"/>
    </row>
    <row r="78" spans="1:69" x14ac:dyDescent="0.25">
      <c r="A78" t="s">
        <v>77</v>
      </c>
      <c r="B78" t="s">
        <v>82</v>
      </c>
      <c r="C78" t="s">
        <v>350</v>
      </c>
      <c r="D78">
        <v>8</v>
      </c>
      <c r="E78" s="9">
        <v>144871</v>
      </c>
      <c r="F78" s="9">
        <v>1774</v>
      </c>
      <c r="G78" s="54">
        <v>1741.40773527231</v>
      </c>
      <c r="H78" s="9">
        <v>401373145985.04102</v>
      </c>
      <c r="I78" s="9">
        <v>397254874</v>
      </c>
      <c r="J78" s="9">
        <v>501432218.31555301</v>
      </c>
      <c r="K78" s="9">
        <v>631200864560786</v>
      </c>
      <c r="L78" s="9">
        <v>853293116368.79395</v>
      </c>
      <c r="M78" s="9">
        <v>6.4392474921765605E+21</v>
      </c>
      <c r="N78" s="9">
        <v>9.0413491712568197E+18</v>
      </c>
      <c r="O78" s="9">
        <v>1.33337134225823E+16</v>
      </c>
      <c r="P78">
        <f t="shared" si="33"/>
        <v>10389.506910986835</v>
      </c>
      <c r="Q78">
        <f t="shared" si="34"/>
        <v>2960643114356.7012</v>
      </c>
      <c r="R78">
        <f t="shared" si="35"/>
        <v>2336255820</v>
      </c>
      <c r="S78">
        <f t="shared" si="36"/>
        <v>2985602847.9424472</v>
      </c>
      <c r="T78">
        <f t="shared" si="37"/>
        <v>5127428737886214</v>
      </c>
      <c r="U78">
        <f t="shared" si="38"/>
        <v>5853290846516.5967</v>
      </c>
      <c r="V78" s="1">
        <f t="shared" si="39"/>
        <v>7.7316957000254685E+22</v>
      </c>
      <c r="W78" s="1">
        <f t="shared" si="40"/>
        <v>8.5493609465665438E+19</v>
      </c>
      <c r="X78" s="1">
        <f t="shared" si="41"/>
        <v>1.0583934875671506E+17</v>
      </c>
      <c r="Y78">
        <f t="shared" si="42"/>
        <v>0.78250723186777837</v>
      </c>
      <c r="Z78">
        <f t="shared" si="48"/>
        <v>4008665995467139</v>
      </c>
      <c r="AA78">
        <f t="shared" si="49"/>
        <v>4.497133700455629E-4</v>
      </c>
      <c r="AB78">
        <f t="shared" si="50"/>
        <v>2.1206446426630814E-2</v>
      </c>
      <c r="AC78">
        <f>Cells!$B$3*Y78/(Cells!$D$4*AB78)</f>
        <v>0.94133102691461035</v>
      </c>
      <c r="AD78">
        <f t="shared" si="51"/>
        <v>39060.521156262206</v>
      </c>
      <c r="AE78">
        <f t="shared" si="52"/>
        <v>3841355650580.6597</v>
      </c>
      <c r="AF78">
        <f t="shared" si="53"/>
        <v>5237893359</v>
      </c>
      <c r="AG78">
        <f t="shared" si="54"/>
        <v>6237523512.5207148</v>
      </c>
      <c r="AH78">
        <f t="shared" si="55"/>
        <v>4477321949756464</v>
      </c>
      <c r="AI78">
        <f t="shared" si="56"/>
        <v>7445495327611.7373</v>
      </c>
      <c r="AJ78">
        <f t="shared" si="57"/>
        <v>0.83973925685183615</v>
      </c>
      <c r="AK78">
        <f t="shared" si="58"/>
        <v>3754532726253525</v>
      </c>
      <c r="AL78">
        <f t="shared" si="59"/>
        <v>9.6500930889060782E-5</v>
      </c>
      <c r="AM78">
        <f t="shared" si="60"/>
        <v>9.823488733085653E-3</v>
      </c>
      <c r="AN78">
        <f>IF(AM78=0,0,(Cells!$B$3*AJ78/(Cells!$D$4*AM78)))</f>
        <v>2.1807235738495945</v>
      </c>
      <c r="AP78" s="7">
        <f t="shared" si="43"/>
        <v>0</v>
      </c>
      <c r="AQ78">
        <f t="shared" si="61"/>
        <v>7</v>
      </c>
      <c r="AR78" t="str">
        <f>IF(AP78=0,"",MAX(AR$4:AR77)+1)</f>
        <v/>
      </c>
      <c r="AS78" t="str">
        <f t="shared" si="44"/>
        <v>Female</v>
      </c>
      <c r="AT78" t="str">
        <f t="shared" si="45"/>
        <v>NonSmoker</v>
      </c>
      <c r="AU78" t="str">
        <f t="shared" si="46"/>
        <v>50 - 59</v>
      </c>
      <c r="AV78">
        <f t="shared" si="32"/>
        <v>1</v>
      </c>
      <c r="AW78" s="8">
        <f t="shared" si="47"/>
        <v>8</v>
      </c>
      <c r="BJ78" s="76"/>
      <c r="BK78" s="76"/>
      <c r="BL78" s="77"/>
      <c r="BM78" s="77"/>
      <c r="BN78" s="77"/>
      <c r="BO78" s="77"/>
      <c r="BP78" s="77"/>
      <c r="BQ78" s="136"/>
    </row>
    <row r="79" spans="1:69" x14ac:dyDescent="0.25">
      <c r="A79" t="s">
        <v>77</v>
      </c>
      <c r="B79" t="s">
        <v>82</v>
      </c>
      <c r="C79" t="s">
        <v>350</v>
      </c>
      <c r="D79">
        <v>9</v>
      </c>
      <c r="E79" s="9">
        <v>144110</v>
      </c>
      <c r="F79" s="9">
        <v>1859</v>
      </c>
      <c r="G79" s="54">
        <v>1867.98591301025</v>
      </c>
      <c r="H79" s="9">
        <v>405886825586.54999</v>
      </c>
      <c r="I79" s="9">
        <v>423044669</v>
      </c>
      <c r="J79" s="9">
        <v>531006858.98812801</v>
      </c>
      <c r="K79" s="9">
        <v>612440610819420</v>
      </c>
      <c r="L79" s="9">
        <v>860745207713.02905</v>
      </c>
      <c r="M79" s="9">
        <v>6.3126989595416105E+21</v>
      </c>
      <c r="N79" s="9">
        <v>9.3840610210125906E+18</v>
      </c>
      <c r="O79" s="9">
        <v>1.44572468358993E+16</v>
      </c>
      <c r="P79">
        <f t="shared" si="33"/>
        <v>12257.492823997085</v>
      </c>
      <c r="Q79">
        <f t="shared" si="34"/>
        <v>3366529939943.251</v>
      </c>
      <c r="R79">
        <f t="shared" si="35"/>
        <v>2759300489</v>
      </c>
      <c r="S79">
        <f t="shared" si="36"/>
        <v>3516609706.9305754</v>
      </c>
      <c r="T79">
        <f t="shared" si="37"/>
        <v>5739869348705634</v>
      </c>
      <c r="U79">
        <f t="shared" si="38"/>
        <v>6714036054229.626</v>
      </c>
      <c r="V79" s="1">
        <f t="shared" si="39"/>
        <v>8.36296559597963E+22</v>
      </c>
      <c r="W79" s="1">
        <f t="shared" si="40"/>
        <v>9.4877670486678028E+19</v>
      </c>
      <c r="X79" s="1">
        <f t="shared" si="41"/>
        <v>1.2029659559261435E+17</v>
      </c>
      <c r="Y79">
        <f t="shared" si="42"/>
        <v>0.78464791914835996</v>
      </c>
      <c r="Z79">
        <f t="shared" si="48"/>
        <v>4499642894242677.5</v>
      </c>
      <c r="AA79">
        <f t="shared" si="49"/>
        <v>3.6385613925593352E-4</v>
      </c>
      <c r="AB79">
        <f t="shared" si="50"/>
        <v>1.9075013479836221E-2</v>
      </c>
      <c r="AC79">
        <f>Cells!$B$3*Y79/(Cells!$D$4*AB79)</f>
        <v>1.0493778358809804</v>
      </c>
      <c r="AD79">
        <f t="shared" si="51"/>
        <v>37192.535243251958</v>
      </c>
      <c r="AE79">
        <f t="shared" si="52"/>
        <v>3435468824994.1094</v>
      </c>
      <c r="AF79">
        <f t="shared" si="53"/>
        <v>4814848690</v>
      </c>
      <c r="AG79">
        <f t="shared" si="54"/>
        <v>5706516653.5325861</v>
      </c>
      <c r="AH79">
        <f t="shared" si="55"/>
        <v>3864881338937044</v>
      </c>
      <c r="AI79">
        <f t="shared" si="56"/>
        <v>6584750119898.708</v>
      </c>
      <c r="AJ79">
        <f t="shared" si="57"/>
        <v>0.8437456652333426</v>
      </c>
      <c r="AK79">
        <f t="shared" si="58"/>
        <v>3256289148327752</v>
      </c>
      <c r="AL79">
        <f t="shared" si="59"/>
        <v>9.9995575423585551E-5</v>
      </c>
      <c r="AM79">
        <f t="shared" si="60"/>
        <v>9.9997787687321135E-3</v>
      </c>
      <c r="AN79">
        <f>IF(AM79=0,0,(Cells!$B$3*AJ79/(Cells!$D$4*AM79)))</f>
        <v>2.1524995831406684</v>
      </c>
      <c r="AP79" s="7">
        <f t="shared" si="43"/>
        <v>1</v>
      </c>
      <c r="AQ79">
        <f t="shared" si="61"/>
        <v>7</v>
      </c>
      <c r="AR79">
        <f>IF(AP79=0,"",MAX(AR$4:AR78)+1)</f>
        <v>7</v>
      </c>
      <c r="AS79" t="str">
        <f t="shared" si="44"/>
        <v>Female</v>
      </c>
      <c r="AT79" t="str">
        <f t="shared" si="45"/>
        <v>NonSmoker</v>
      </c>
      <c r="AU79" t="str">
        <f t="shared" si="46"/>
        <v>50 - 59</v>
      </c>
      <c r="AV79">
        <f t="shared" si="32"/>
        <v>1</v>
      </c>
      <c r="AW79" s="8">
        <f t="shared" si="47"/>
        <v>9</v>
      </c>
      <c r="BJ79" s="76"/>
      <c r="BK79" s="76"/>
      <c r="BL79" s="77"/>
      <c r="BM79" s="77"/>
      <c r="BN79" s="77"/>
      <c r="BO79" s="77"/>
      <c r="BP79" s="77"/>
      <c r="BQ79" s="136"/>
    </row>
    <row r="80" spans="1:69" x14ac:dyDescent="0.25">
      <c r="A80" t="s">
        <v>77</v>
      </c>
      <c r="B80" t="s">
        <v>82</v>
      </c>
      <c r="C80" t="s">
        <v>350</v>
      </c>
      <c r="D80">
        <v>10</v>
      </c>
      <c r="E80" s="9">
        <v>142590</v>
      </c>
      <c r="F80" s="9">
        <v>2026</v>
      </c>
      <c r="G80" s="54">
        <v>2046.5239680265299</v>
      </c>
      <c r="H80" s="9">
        <v>409595984097.88501</v>
      </c>
      <c r="I80" s="9">
        <v>464603981</v>
      </c>
      <c r="J80" s="9">
        <v>568499038.69305801</v>
      </c>
      <c r="K80" s="9">
        <v>636958646628845</v>
      </c>
      <c r="L80" s="9">
        <v>958649881142.07397</v>
      </c>
      <c r="M80" s="9">
        <v>8.38143021324894E+21</v>
      </c>
      <c r="N80" s="9">
        <v>1.3823052305994101E+19</v>
      </c>
      <c r="O80" s="9">
        <v>2.37156068210009E+16</v>
      </c>
      <c r="P80">
        <f t="shared" si="33"/>
        <v>2046.5239680265299</v>
      </c>
      <c r="Q80">
        <f t="shared" si="34"/>
        <v>409595984097.88501</v>
      </c>
      <c r="R80">
        <f t="shared" si="35"/>
        <v>464603981</v>
      </c>
      <c r="S80">
        <f t="shared" si="36"/>
        <v>568499038.69305801</v>
      </c>
      <c r="T80">
        <f t="shared" si="37"/>
        <v>636958646628845</v>
      </c>
      <c r="U80">
        <f t="shared" si="38"/>
        <v>958649881142.07397</v>
      </c>
      <c r="V80" s="1">
        <f t="shared" si="39"/>
        <v>8.38143021324894E+21</v>
      </c>
      <c r="W80" s="1">
        <f t="shared" si="40"/>
        <v>1.3823052305994101E+19</v>
      </c>
      <c r="X80" s="1">
        <f t="shared" si="41"/>
        <v>2.37156068210009E+16</v>
      </c>
      <c r="Y80">
        <f t="shared" si="42"/>
        <v>0.81724673109051171</v>
      </c>
      <c r="Z80">
        <f t="shared" si="48"/>
        <v>519912097000441.5</v>
      </c>
      <c r="AA80">
        <f t="shared" si="49"/>
        <v>1.6086829288110621E-3</v>
      </c>
      <c r="AB80">
        <f t="shared" si="50"/>
        <v>4.0108389755898477E-2</v>
      </c>
      <c r="AC80">
        <f>Cells!$B$3*Y80/(Cells!$D$4*AB80)</f>
        <v>0.51980431322195142</v>
      </c>
      <c r="AD80">
        <f t="shared" si="51"/>
        <v>35146.011275225435</v>
      </c>
      <c r="AE80">
        <f t="shared" si="52"/>
        <v>3025872840896.2246</v>
      </c>
      <c r="AF80">
        <f t="shared" si="53"/>
        <v>4350244709</v>
      </c>
      <c r="AG80">
        <f t="shared" si="54"/>
        <v>5138017614.8395281</v>
      </c>
      <c r="AH80">
        <f t="shared" si="55"/>
        <v>3227922692308199</v>
      </c>
      <c r="AI80">
        <f t="shared" si="56"/>
        <v>5626100238756.6338</v>
      </c>
      <c r="AJ80">
        <f t="shared" si="57"/>
        <v>0.84667765568488962</v>
      </c>
      <c r="AK80">
        <f t="shared" si="58"/>
        <v>2728976874463971.5</v>
      </c>
      <c r="AL80">
        <f t="shared" si="59"/>
        <v>1.0337337074814723E-4</v>
      </c>
      <c r="AM80">
        <f t="shared" si="60"/>
        <v>1.0167269581758282E-2</v>
      </c>
      <c r="AN80">
        <f>IF(AM80=0,0,(Cells!$B$3*AJ80/(Cells!$D$4*AM80)))</f>
        <v>2.124396968793385</v>
      </c>
      <c r="AP80" s="7">
        <f t="shared" si="43"/>
        <v>0</v>
      </c>
      <c r="AQ80">
        <f t="shared" si="61"/>
        <v>8</v>
      </c>
      <c r="AR80" t="str">
        <f>IF(AP80=0,"",MAX(AR$4:AR79)+1)</f>
        <v/>
      </c>
      <c r="AS80" t="str">
        <f t="shared" si="44"/>
        <v>Female</v>
      </c>
      <c r="AT80" t="str">
        <f t="shared" si="45"/>
        <v>NonSmoker</v>
      </c>
      <c r="AU80" t="str">
        <f t="shared" si="46"/>
        <v>50 - 59</v>
      </c>
      <c r="AV80">
        <f t="shared" si="32"/>
        <v>10</v>
      </c>
      <c r="AW80" s="8">
        <f t="shared" si="47"/>
        <v>10</v>
      </c>
      <c r="BJ80" s="76"/>
      <c r="BK80" s="76"/>
      <c r="BL80" s="77"/>
      <c r="BM80" s="77"/>
      <c r="BN80" s="77"/>
      <c r="BO80" s="77"/>
      <c r="BP80" s="77"/>
      <c r="BQ80" s="136"/>
    </row>
    <row r="81" spans="1:69" x14ac:dyDescent="0.25">
      <c r="A81" t="s">
        <v>77</v>
      </c>
      <c r="B81" t="s">
        <v>82</v>
      </c>
      <c r="C81" t="s">
        <v>350</v>
      </c>
      <c r="D81">
        <v>11</v>
      </c>
      <c r="E81" s="9">
        <v>123490</v>
      </c>
      <c r="F81" s="9">
        <v>1873</v>
      </c>
      <c r="G81" s="54">
        <v>1880.7067087769301</v>
      </c>
      <c r="H81" s="9">
        <v>345918204584.07001</v>
      </c>
      <c r="I81" s="9">
        <v>386801999</v>
      </c>
      <c r="J81" s="9">
        <v>500899609.829198</v>
      </c>
      <c r="K81" s="9">
        <v>515378738073715</v>
      </c>
      <c r="L81" s="9">
        <v>790418277546.59302</v>
      </c>
      <c r="M81" s="9">
        <v>8.5481313548877095E+21</v>
      </c>
      <c r="N81" s="9">
        <v>1.21620959500741E+19</v>
      </c>
      <c r="O81" s="9">
        <v>1.88191973101028E+16</v>
      </c>
      <c r="P81">
        <f t="shared" si="33"/>
        <v>3927.23067680346</v>
      </c>
      <c r="Q81">
        <f t="shared" si="34"/>
        <v>755514188681.95508</v>
      </c>
      <c r="R81">
        <f t="shared" si="35"/>
        <v>851405980</v>
      </c>
      <c r="S81">
        <f t="shared" si="36"/>
        <v>1069398648.522256</v>
      </c>
      <c r="T81">
        <f t="shared" si="37"/>
        <v>1152337384702560</v>
      </c>
      <c r="U81">
        <f t="shared" si="38"/>
        <v>1749068158688.667</v>
      </c>
      <c r="V81" s="1">
        <f t="shared" si="39"/>
        <v>1.6929561568136648E+22</v>
      </c>
      <c r="W81" s="1">
        <f t="shared" si="40"/>
        <v>2.5985148256068198E+19</v>
      </c>
      <c r="X81" s="1">
        <f t="shared" si="41"/>
        <v>4.2534804131103696E+16</v>
      </c>
      <c r="Y81">
        <f t="shared" si="42"/>
        <v>0.79615397043610603</v>
      </c>
      <c r="Z81">
        <f t="shared" si="48"/>
        <v>916329317767779.88</v>
      </c>
      <c r="AA81">
        <f t="shared" si="49"/>
        <v>8.0125789196893197E-4</v>
      </c>
      <c r="AB81">
        <f t="shared" si="50"/>
        <v>2.8306499111845886E-2</v>
      </c>
      <c r="AC81">
        <f>Cells!$B$3*Y81/(Cells!$D$4*AB81)</f>
        <v>0.71751802986209234</v>
      </c>
      <c r="AD81">
        <f t="shared" si="51"/>
        <v>33265.304566448511</v>
      </c>
      <c r="AE81">
        <f t="shared" si="52"/>
        <v>2679954636312.1543</v>
      </c>
      <c r="AF81">
        <f t="shared" si="53"/>
        <v>3963442710</v>
      </c>
      <c r="AG81">
        <f t="shared" si="54"/>
        <v>4637118005.0103302</v>
      </c>
      <c r="AH81">
        <f t="shared" si="55"/>
        <v>2712543954234484</v>
      </c>
      <c r="AI81">
        <f t="shared" si="56"/>
        <v>4835681961210.04</v>
      </c>
      <c r="AJ81">
        <f t="shared" si="57"/>
        <v>0.85472112327475058</v>
      </c>
      <c r="AK81">
        <f t="shared" si="58"/>
        <v>2314935916749802.5</v>
      </c>
      <c r="AL81">
        <f t="shared" si="59"/>
        <v>1.0765710010365257E-4</v>
      </c>
      <c r="AM81">
        <f t="shared" si="60"/>
        <v>1.0375793950520247E-2</v>
      </c>
      <c r="AN81">
        <f>IF(AM81=0,0,(Cells!$B$3*AJ81/(Cells!$D$4*AM81)))</f>
        <v>2.1014787932959491</v>
      </c>
      <c r="AP81" s="7">
        <f t="shared" si="43"/>
        <v>0</v>
      </c>
      <c r="AQ81">
        <f t="shared" si="61"/>
        <v>8</v>
      </c>
      <c r="AR81" t="str">
        <f>IF(AP81=0,"",MAX(AR$4:AR80)+1)</f>
        <v/>
      </c>
      <c r="AS81" t="str">
        <f t="shared" si="44"/>
        <v>Female</v>
      </c>
      <c r="AT81" t="str">
        <f t="shared" si="45"/>
        <v>NonSmoker</v>
      </c>
      <c r="AU81" t="str">
        <f t="shared" si="46"/>
        <v>50 - 59</v>
      </c>
      <c r="AV81">
        <f t="shared" si="32"/>
        <v>10</v>
      </c>
      <c r="AW81" s="8">
        <f t="shared" si="47"/>
        <v>11</v>
      </c>
      <c r="BJ81" s="76"/>
      <c r="BK81" s="76"/>
      <c r="BL81" s="77"/>
      <c r="BM81" s="77"/>
      <c r="BN81" s="77"/>
      <c r="BO81" s="77"/>
      <c r="BP81" s="77"/>
      <c r="BQ81" s="136"/>
    </row>
    <row r="82" spans="1:69" x14ac:dyDescent="0.25">
      <c r="A82" t="s">
        <v>77</v>
      </c>
      <c r="B82" t="s">
        <v>82</v>
      </c>
      <c r="C82" t="s">
        <v>350</v>
      </c>
      <c r="D82">
        <v>12</v>
      </c>
      <c r="E82" s="9">
        <v>120872</v>
      </c>
      <c r="F82" s="9">
        <v>1816</v>
      </c>
      <c r="G82" s="54">
        <v>2022.89176715997</v>
      </c>
      <c r="H82" s="9">
        <v>344282082134.60797</v>
      </c>
      <c r="I82" s="9">
        <v>376445743</v>
      </c>
      <c r="J82" s="9">
        <v>521224072.07689202</v>
      </c>
      <c r="K82" s="9">
        <v>518079131595622</v>
      </c>
      <c r="L82" s="9">
        <v>839673927148.01501</v>
      </c>
      <c r="M82" s="9">
        <v>9.1374441158266302E+21</v>
      </c>
      <c r="N82" s="9">
        <v>1.38381905992518E+19</v>
      </c>
      <c r="O82" s="9">
        <v>2.28882815707773E+16</v>
      </c>
      <c r="P82">
        <f t="shared" si="33"/>
        <v>5950.1224439634298</v>
      </c>
      <c r="Q82">
        <f t="shared" si="34"/>
        <v>1099796270816.563</v>
      </c>
      <c r="R82">
        <f t="shared" si="35"/>
        <v>1227851723</v>
      </c>
      <c r="S82">
        <f t="shared" si="36"/>
        <v>1590622720.599148</v>
      </c>
      <c r="T82">
        <f t="shared" si="37"/>
        <v>1670416516298182</v>
      </c>
      <c r="U82">
        <f t="shared" si="38"/>
        <v>2588742085836.6821</v>
      </c>
      <c r="V82" s="1">
        <f t="shared" si="39"/>
        <v>2.6067005683963278E+22</v>
      </c>
      <c r="W82" s="1">
        <f t="shared" si="40"/>
        <v>3.9823338855319994E+19</v>
      </c>
      <c r="X82" s="1">
        <f t="shared" si="41"/>
        <v>6.5423085701880992E+16</v>
      </c>
      <c r="Y82">
        <f t="shared" si="42"/>
        <v>0.77193146250136468</v>
      </c>
      <c r="Z82">
        <f t="shared" si="48"/>
        <v>1287904489482645.3</v>
      </c>
      <c r="AA82">
        <f t="shared" si="49"/>
        <v>5.090369332441427E-4</v>
      </c>
      <c r="AB82">
        <f t="shared" si="50"/>
        <v>2.2561846849142086E-2</v>
      </c>
      <c r="AC82">
        <f>Cells!$B$3*Y82/(Cells!$D$4*AB82)</f>
        <v>0.8728226519423905</v>
      </c>
      <c r="AD82">
        <f t="shared" si="51"/>
        <v>31242.41279928853</v>
      </c>
      <c r="AE82">
        <f t="shared" si="52"/>
        <v>2335672554177.5469</v>
      </c>
      <c r="AF82">
        <f t="shared" si="53"/>
        <v>3586996967</v>
      </c>
      <c r="AG82">
        <f t="shared" si="54"/>
        <v>4115893932.9334378</v>
      </c>
      <c r="AH82">
        <f t="shared" si="55"/>
        <v>2194464822638860.3</v>
      </c>
      <c r="AI82">
        <f t="shared" si="56"/>
        <v>3996008034062.0244</v>
      </c>
      <c r="AJ82">
        <f t="shared" si="57"/>
        <v>0.87149888346211879</v>
      </c>
      <c r="AK82">
        <f t="shared" si="58"/>
        <v>1909438633450423</v>
      </c>
      <c r="AL82">
        <f t="shared" si="59"/>
        <v>1.1271386872715815E-4</v>
      </c>
      <c r="AM82">
        <f t="shared" si="60"/>
        <v>1.0616678799283614E-2</v>
      </c>
      <c r="AN82">
        <f>IF(AM82=0,0,(Cells!$B$3*AJ82/(Cells!$D$4*AM82)))</f>
        <v>2.0941127938578483</v>
      </c>
      <c r="AP82" s="7">
        <f t="shared" si="43"/>
        <v>0</v>
      </c>
      <c r="AQ82">
        <f t="shared" si="61"/>
        <v>8</v>
      </c>
      <c r="AR82" t="str">
        <f>IF(AP82=0,"",MAX(AR$4:AR81)+1)</f>
        <v/>
      </c>
      <c r="AS82" t="str">
        <f t="shared" si="44"/>
        <v>Female</v>
      </c>
      <c r="AT82" t="str">
        <f t="shared" si="45"/>
        <v>NonSmoker</v>
      </c>
      <c r="AU82" t="str">
        <f t="shared" si="46"/>
        <v>50 - 59</v>
      </c>
      <c r="AV82">
        <f t="shared" ref="AV82:AV145" si="62">IF(AP81=1,AW82,AV81)</f>
        <v>10</v>
      </c>
      <c r="AW82" s="8">
        <f t="shared" si="47"/>
        <v>12</v>
      </c>
      <c r="BJ82" s="76"/>
      <c r="BK82" s="76"/>
      <c r="BL82" s="77"/>
      <c r="BM82" s="77"/>
      <c r="BN82" s="77"/>
      <c r="BO82" s="77"/>
      <c r="BP82" s="77"/>
      <c r="BQ82" s="136"/>
    </row>
    <row r="83" spans="1:69" x14ac:dyDescent="0.25">
      <c r="A83" t="s">
        <v>77</v>
      </c>
      <c r="B83" t="s">
        <v>82</v>
      </c>
      <c r="C83" t="s">
        <v>350</v>
      </c>
      <c r="D83">
        <v>13</v>
      </c>
      <c r="E83" s="9">
        <v>116931</v>
      </c>
      <c r="F83" s="9">
        <v>2091</v>
      </c>
      <c r="G83" s="54">
        <v>2117.66351808635</v>
      </c>
      <c r="H83" s="9">
        <v>329984664192.117</v>
      </c>
      <c r="I83" s="9">
        <v>399769520</v>
      </c>
      <c r="J83" s="9">
        <v>521608985.71539497</v>
      </c>
      <c r="K83" s="9">
        <v>449786416999362</v>
      </c>
      <c r="L83" s="9">
        <v>748493184921.896</v>
      </c>
      <c r="M83" s="9">
        <v>8.0196850369132799E+21</v>
      </c>
      <c r="N83" s="9">
        <v>1.1961219489838E+19</v>
      </c>
      <c r="O83" s="9">
        <v>1.89239308774392E+16</v>
      </c>
      <c r="P83">
        <f t="shared" si="33"/>
        <v>8067.7859620497802</v>
      </c>
      <c r="Q83">
        <f t="shared" si="34"/>
        <v>1429780935008.6799</v>
      </c>
      <c r="R83">
        <f t="shared" si="35"/>
        <v>1627621243</v>
      </c>
      <c r="S83">
        <f t="shared" si="36"/>
        <v>2112231706.314543</v>
      </c>
      <c r="T83">
        <f t="shared" si="37"/>
        <v>2120202933297544</v>
      </c>
      <c r="U83">
        <f t="shared" si="38"/>
        <v>3337235270758.5781</v>
      </c>
      <c r="V83" s="1">
        <f t="shared" si="39"/>
        <v>3.4086690720876558E+22</v>
      </c>
      <c r="W83" s="1">
        <f t="shared" si="40"/>
        <v>5.1784558345157992E+19</v>
      </c>
      <c r="X83" s="1">
        <f t="shared" si="41"/>
        <v>8.4347016579320192E+16</v>
      </c>
      <c r="Y83">
        <f t="shared" si="42"/>
        <v>0.77056945889705475</v>
      </c>
      <c r="Z83">
        <f t="shared" si="48"/>
        <v>1631782052544586.5</v>
      </c>
      <c r="AA83">
        <f t="shared" si="49"/>
        <v>3.6574553859392342E-4</v>
      </c>
      <c r="AB83">
        <f t="shared" si="50"/>
        <v>1.912447485799083E-2</v>
      </c>
      <c r="AC83">
        <f>Cells!$B$3*Y83/(Cells!$D$4*AB83)</f>
        <v>1.0278841911838261</v>
      </c>
      <c r="AD83">
        <f t="shared" si="51"/>
        <v>29124.749281202185</v>
      </c>
      <c r="AE83">
        <f t="shared" si="52"/>
        <v>2005687889985.4292</v>
      </c>
      <c r="AF83">
        <f t="shared" si="53"/>
        <v>3187227447</v>
      </c>
      <c r="AG83">
        <f t="shared" si="54"/>
        <v>3594284947.2180429</v>
      </c>
      <c r="AH83">
        <f t="shared" si="55"/>
        <v>1744678405639498.3</v>
      </c>
      <c r="AI83">
        <f t="shared" si="56"/>
        <v>3247514849140.1289</v>
      </c>
      <c r="AJ83">
        <f t="shared" si="57"/>
        <v>0.88674868403711193</v>
      </c>
      <c r="AK83">
        <f t="shared" si="58"/>
        <v>1544537683907554.5</v>
      </c>
      <c r="AL83">
        <f t="shared" si="59"/>
        <v>1.1955658478059892E-4</v>
      </c>
      <c r="AM83">
        <f t="shared" si="60"/>
        <v>1.0934193375855345E-2</v>
      </c>
      <c r="AN83">
        <f>IF(AM83=0,0,(Cells!$B$3*AJ83/(Cells!$D$4*AM83)))</f>
        <v>2.0688819739781241</v>
      </c>
      <c r="AP83" s="7">
        <f t="shared" si="43"/>
        <v>1</v>
      </c>
      <c r="AQ83">
        <f t="shared" si="61"/>
        <v>8</v>
      </c>
      <c r="AR83">
        <f>IF(AP83=0,"",MAX(AR$4:AR82)+1)</f>
        <v>8</v>
      </c>
      <c r="AS83" t="str">
        <f t="shared" si="44"/>
        <v>Female</v>
      </c>
      <c r="AT83" t="str">
        <f t="shared" si="45"/>
        <v>NonSmoker</v>
      </c>
      <c r="AU83" t="str">
        <f t="shared" si="46"/>
        <v>50 - 59</v>
      </c>
      <c r="AV83">
        <f t="shared" si="62"/>
        <v>10</v>
      </c>
      <c r="AW83" s="8">
        <f t="shared" si="47"/>
        <v>13</v>
      </c>
      <c r="BJ83" s="76"/>
      <c r="BK83" s="76"/>
      <c r="BL83" s="77"/>
      <c r="BM83" s="77"/>
      <c r="BN83" s="77"/>
      <c r="BO83" s="77"/>
      <c r="BP83" s="77"/>
      <c r="BQ83" s="136"/>
    </row>
    <row r="84" spans="1:69" x14ac:dyDescent="0.25">
      <c r="A84" t="s">
        <v>77</v>
      </c>
      <c r="B84" t="s">
        <v>82</v>
      </c>
      <c r="C84" t="s">
        <v>350</v>
      </c>
      <c r="D84">
        <v>14</v>
      </c>
      <c r="E84" s="9">
        <v>109993</v>
      </c>
      <c r="F84" s="9">
        <v>2077</v>
      </c>
      <c r="G84" s="54">
        <v>2122.06543158158</v>
      </c>
      <c r="H84" s="9">
        <v>305949036157.80603</v>
      </c>
      <c r="I84" s="9">
        <v>407373161</v>
      </c>
      <c r="J84" s="9">
        <v>493949857.47795397</v>
      </c>
      <c r="K84" s="9">
        <v>397804849887317</v>
      </c>
      <c r="L84" s="9">
        <v>672218803999.75696</v>
      </c>
      <c r="M84" s="9">
        <v>7.9419344815601001E+21</v>
      </c>
      <c r="N84" s="9">
        <v>1.2324238134087201E+19</v>
      </c>
      <c r="O84" s="9">
        <v>1.98003483074831E+16</v>
      </c>
      <c r="P84">
        <f t="shared" si="33"/>
        <v>2122.06543158158</v>
      </c>
      <c r="Q84">
        <f t="shared" si="34"/>
        <v>305949036157.80603</v>
      </c>
      <c r="R84">
        <f t="shared" si="35"/>
        <v>407373161</v>
      </c>
      <c r="S84">
        <f t="shared" si="36"/>
        <v>493949857.47795397</v>
      </c>
      <c r="T84">
        <f t="shared" si="37"/>
        <v>397804849887317</v>
      </c>
      <c r="U84">
        <f t="shared" si="38"/>
        <v>672218803999.75696</v>
      </c>
      <c r="V84" s="1">
        <f t="shared" si="39"/>
        <v>7.9419344815601001E+21</v>
      </c>
      <c r="W84" s="1">
        <f t="shared" si="40"/>
        <v>1.2324238134087201E+19</v>
      </c>
      <c r="X84" s="1">
        <f t="shared" si="41"/>
        <v>1.98003483074831E+16</v>
      </c>
      <c r="Y84">
        <f t="shared" si="42"/>
        <v>0.82472573851928266</v>
      </c>
      <c r="Z84">
        <f t="shared" si="48"/>
        <v>327622673835979.19</v>
      </c>
      <c r="AA84">
        <f t="shared" si="49"/>
        <v>1.3427903808674079E-3</v>
      </c>
      <c r="AB84">
        <f t="shared" si="50"/>
        <v>3.6644104312527653E-2</v>
      </c>
      <c r="AC84">
        <f>Cells!$B$3*Y84/(Cells!$D$4*AB84)</f>
        <v>0.57415262012667878</v>
      </c>
      <c r="AD84">
        <f t="shared" si="51"/>
        <v>27002.683849620604</v>
      </c>
      <c r="AE84">
        <f t="shared" si="52"/>
        <v>1699738853827.623</v>
      </c>
      <c r="AF84">
        <f t="shared" si="53"/>
        <v>2779854286</v>
      </c>
      <c r="AG84">
        <f t="shared" si="54"/>
        <v>3100335089.7400885</v>
      </c>
      <c r="AH84">
        <f t="shared" si="55"/>
        <v>1346873555752181.3</v>
      </c>
      <c r="AI84">
        <f t="shared" si="56"/>
        <v>2575296045140.3721</v>
      </c>
      <c r="AJ84">
        <f t="shared" si="57"/>
        <v>0.89663026916004895</v>
      </c>
      <c r="AK84">
        <f t="shared" si="58"/>
        <v>1205577200277468.5</v>
      </c>
      <c r="AL84">
        <f t="shared" si="59"/>
        <v>1.2542316467193296E-4</v>
      </c>
      <c r="AM84">
        <f t="shared" si="60"/>
        <v>1.1199248397635126E-2</v>
      </c>
      <c r="AN84">
        <f>IF(AM84=0,0,(Cells!$B$3*AJ84/(Cells!$D$4*AM84)))</f>
        <v>2.0424264779591517</v>
      </c>
      <c r="AP84" s="7">
        <f t="shared" si="43"/>
        <v>0</v>
      </c>
      <c r="AQ84">
        <f t="shared" si="61"/>
        <v>9</v>
      </c>
      <c r="AR84" t="str">
        <f>IF(AP84=0,"",MAX(AR$4:AR83)+1)</f>
        <v/>
      </c>
      <c r="AS84" t="str">
        <f t="shared" si="44"/>
        <v>Female</v>
      </c>
      <c r="AT84" t="str">
        <f t="shared" si="45"/>
        <v>NonSmoker</v>
      </c>
      <c r="AU84" t="str">
        <f t="shared" si="46"/>
        <v>50 - 59</v>
      </c>
      <c r="AV84">
        <f t="shared" si="62"/>
        <v>14</v>
      </c>
      <c r="AW84" s="8">
        <f t="shared" si="47"/>
        <v>14</v>
      </c>
      <c r="BJ84" s="76"/>
      <c r="BK84" s="76"/>
      <c r="BL84" s="77"/>
      <c r="BM84" s="77"/>
      <c r="BN84" s="77"/>
      <c r="BO84" s="77"/>
      <c r="BP84" s="77"/>
      <c r="BQ84" s="136"/>
    </row>
    <row r="85" spans="1:69" x14ac:dyDescent="0.25">
      <c r="A85" t="s">
        <v>77</v>
      </c>
      <c r="B85" t="s">
        <v>82</v>
      </c>
      <c r="C85" t="s">
        <v>350</v>
      </c>
      <c r="D85">
        <v>15</v>
      </c>
      <c r="E85" s="9">
        <v>101092</v>
      </c>
      <c r="F85" s="9">
        <v>2057</v>
      </c>
      <c r="G85" s="54">
        <v>2052.7833446967602</v>
      </c>
      <c r="H85" s="9">
        <v>272501194713.30499</v>
      </c>
      <c r="I85" s="9">
        <v>336815303</v>
      </c>
      <c r="J85" s="9">
        <v>444652958.768718</v>
      </c>
      <c r="K85" s="9">
        <v>319442363670191</v>
      </c>
      <c r="L85" s="9">
        <v>557357985943.43701</v>
      </c>
      <c r="M85" s="9">
        <v>3.61118276427722E+21</v>
      </c>
      <c r="N85" s="9">
        <v>6.5200253841875098E+18</v>
      </c>
      <c r="O85" s="9">
        <v>1.23016116643882E+16</v>
      </c>
      <c r="P85">
        <f t="shared" si="33"/>
        <v>4174.8487762783407</v>
      </c>
      <c r="Q85">
        <f t="shared" si="34"/>
        <v>578450230871.11108</v>
      </c>
      <c r="R85">
        <f t="shared" si="35"/>
        <v>744188464</v>
      </c>
      <c r="S85">
        <f t="shared" si="36"/>
        <v>938602816.24667192</v>
      </c>
      <c r="T85">
        <f t="shared" si="37"/>
        <v>717247213557508</v>
      </c>
      <c r="U85">
        <f t="shared" si="38"/>
        <v>1229576789943.1938</v>
      </c>
      <c r="V85" s="1">
        <f t="shared" si="39"/>
        <v>1.155311724583732E+22</v>
      </c>
      <c r="W85" s="1">
        <f t="shared" si="40"/>
        <v>1.8844263518274712E+19</v>
      </c>
      <c r="X85" s="1">
        <f t="shared" si="41"/>
        <v>3.21019599718713E+16</v>
      </c>
      <c r="Y85">
        <f t="shared" si="42"/>
        <v>0.79286834763174374</v>
      </c>
      <c r="Z85">
        <f t="shared" si="48"/>
        <v>567909651637163.75</v>
      </c>
      <c r="AA85">
        <f t="shared" si="49"/>
        <v>6.4463746715502689E-4</v>
      </c>
      <c r="AB85">
        <f t="shared" si="50"/>
        <v>2.5389711836785917E-2</v>
      </c>
      <c r="AC85">
        <f>Cells!$B$3*Y85/(Cells!$D$4*AB85)</f>
        <v>0.7966457105378083</v>
      </c>
      <c r="AD85">
        <f t="shared" si="51"/>
        <v>24949.90050492384</v>
      </c>
      <c r="AE85">
        <f t="shared" si="52"/>
        <v>1427237659114.3181</v>
      </c>
      <c r="AF85">
        <f t="shared" si="53"/>
        <v>2443038983</v>
      </c>
      <c r="AG85">
        <f t="shared" si="54"/>
        <v>2655682130.9713707</v>
      </c>
      <c r="AH85">
        <f t="shared" si="55"/>
        <v>1027431192081990.5</v>
      </c>
      <c r="AI85">
        <f t="shared" si="56"/>
        <v>2017938059196.9348</v>
      </c>
      <c r="AJ85">
        <f t="shared" si="57"/>
        <v>0.91992899093929137</v>
      </c>
      <c r="AK85">
        <f t="shared" si="58"/>
        <v>943456020665130</v>
      </c>
      <c r="AL85">
        <f t="shared" si="59"/>
        <v>1.3377331135031373E-4</v>
      </c>
      <c r="AM85">
        <f t="shared" si="60"/>
        <v>1.1566041299870657E-2</v>
      </c>
      <c r="AN85">
        <f>IF(AM85=0,0,(Cells!$B$3*AJ85/(Cells!$D$4*AM85)))</f>
        <v>2.0290440714473048</v>
      </c>
      <c r="AP85" s="7">
        <f t="shared" si="43"/>
        <v>0</v>
      </c>
      <c r="AQ85">
        <f t="shared" si="61"/>
        <v>9</v>
      </c>
      <c r="AR85" t="str">
        <f>IF(AP85=0,"",MAX(AR$4:AR84)+1)</f>
        <v/>
      </c>
      <c r="AS85" t="str">
        <f t="shared" si="44"/>
        <v>Female</v>
      </c>
      <c r="AT85" t="str">
        <f t="shared" si="45"/>
        <v>NonSmoker</v>
      </c>
      <c r="AU85" t="str">
        <f t="shared" si="46"/>
        <v>50 - 59</v>
      </c>
      <c r="AV85">
        <f t="shared" si="62"/>
        <v>14</v>
      </c>
      <c r="AW85" s="8">
        <f t="shared" si="47"/>
        <v>15</v>
      </c>
      <c r="BJ85" s="76"/>
      <c r="BK85" s="76"/>
      <c r="BL85" s="77"/>
      <c r="BM85" s="77"/>
      <c r="BN85" s="77"/>
      <c r="BO85" s="77"/>
      <c r="BP85" s="77"/>
      <c r="BQ85" s="136"/>
    </row>
    <row r="86" spans="1:69" x14ac:dyDescent="0.25">
      <c r="A86" t="s">
        <v>77</v>
      </c>
      <c r="B86" t="s">
        <v>82</v>
      </c>
      <c r="C86" t="s">
        <v>350</v>
      </c>
      <c r="D86">
        <v>16</v>
      </c>
      <c r="E86" s="9">
        <v>78030</v>
      </c>
      <c r="F86" s="9">
        <v>1849</v>
      </c>
      <c r="G86" s="54">
        <v>1832.6613707133599</v>
      </c>
      <c r="H86" s="9">
        <v>217214792649.505</v>
      </c>
      <c r="I86" s="9">
        <v>273412278</v>
      </c>
      <c r="J86" s="9">
        <v>358513363.680749</v>
      </c>
      <c r="K86" s="9">
        <v>252289354552574</v>
      </c>
      <c r="L86" s="9">
        <v>455223240476.31897</v>
      </c>
      <c r="M86" s="9">
        <v>3.3592543518018602E+21</v>
      </c>
      <c r="N86" s="9">
        <v>6.6649613517142897E+18</v>
      </c>
      <c r="O86" s="9">
        <v>1.38274528081176E+16</v>
      </c>
      <c r="P86">
        <f t="shared" si="33"/>
        <v>6007.5101469917008</v>
      </c>
      <c r="Q86">
        <f t="shared" si="34"/>
        <v>795665023520.61609</v>
      </c>
      <c r="R86">
        <f t="shared" si="35"/>
        <v>1017600742</v>
      </c>
      <c r="S86">
        <f t="shared" si="36"/>
        <v>1297116179.9274209</v>
      </c>
      <c r="T86">
        <f t="shared" si="37"/>
        <v>969536568110082</v>
      </c>
      <c r="U86">
        <f t="shared" si="38"/>
        <v>1684800030419.5127</v>
      </c>
      <c r="V86" s="1">
        <f t="shared" si="39"/>
        <v>1.4912371597639181E+22</v>
      </c>
      <c r="W86" s="1">
        <f t="shared" si="40"/>
        <v>2.5509224869988999E+19</v>
      </c>
      <c r="X86" s="1">
        <f t="shared" si="41"/>
        <v>4.5929412779988896E+16</v>
      </c>
      <c r="Y86">
        <f t="shared" si="42"/>
        <v>0.78451009843770436</v>
      </c>
      <c r="Z86">
        <f t="shared" si="48"/>
        <v>759574308040173.5</v>
      </c>
      <c r="AA86">
        <f t="shared" si="49"/>
        <v>4.5145296882551821E-4</v>
      </c>
      <c r="AB86">
        <f t="shared" si="50"/>
        <v>2.1247422639593682E-2</v>
      </c>
      <c r="AC86">
        <f>Cells!$B$3*Y86/(Cells!$D$4*AB86)</f>
        <v>0.94192038278167423</v>
      </c>
      <c r="AD86">
        <f t="shared" si="51"/>
        <v>23117.239134210486</v>
      </c>
      <c r="AE86">
        <f t="shared" si="52"/>
        <v>1210022866464.813</v>
      </c>
      <c r="AF86">
        <f t="shared" si="53"/>
        <v>2169626705</v>
      </c>
      <c r="AG86">
        <f t="shared" si="54"/>
        <v>2297168767.2906222</v>
      </c>
      <c r="AH86">
        <f t="shared" si="55"/>
        <v>775141837529416.5</v>
      </c>
      <c r="AI86">
        <f t="shared" si="56"/>
        <v>1562714818720.616</v>
      </c>
      <c r="AJ86">
        <f t="shared" si="57"/>
        <v>0.9444785842003891</v>
      </c>
      <c r="AK86">
        <f t="shared" si="58"/>
        <v>730710861456153.13</v>
      </c>
      <c r="AL86">
        <f t="shared" si="59"/>
        <v>1.3847129603311641E-4</v>
      </c>
      <c r="AM86">
        <f t="shared" si="60"/>
        <v>1.1767382718052321E-2</v>
      </c>
      <c r="AN86">
        <f>IF(AM86=0,0,(Cells!$B$3*AJ86/(Cells!$D$4*AM86)))</f>
        <v>2.0475482738269553</v>
      </c>
      <c r="AP86" s="7">
        <f t="shared" si="43"/>
        <v>0</v>
      </c>
      <c r="AQ86">
        <f t="shared" si="61"/>
        <v>9</v>
      </c>
      <c r="AR86" t="str">
        <f>IF(AP86=0,"",MAX(AR$4:AR85)+1)</f>
        <v/>
      </c>
      <c r="AS86" t="str">
        <f t="shared" si="44"/>
        <v>Female</v>
      </c>
      <c r="AT86" t="str">
        <f t="shared" si="45"/>
        <v>NonSmoker</v>
      </c>
      <c r="AU86" t="str">
        <f t="shared" si="46"/>
        <v>50 - 59</v>
      </c>
      <c r="AV86">
        <f t="shared" si="62"/>
        <v>14</v>
      </c>
      <c r="AW86" s="8">
        <f t="shared" si="47"/>
        <v>16</v>
      </c>
      <c r="BJ86" s="76"/>
      <c r="BK86" s="76"/>
      <c r="BL86" s="77"/>
      <c r="BM86" s="77"/>
      <c r="BN86" s="77"/>
      <c r="BO86" s="77"/>
      <c r="BP86" s="77"/>
      <c r="BQ86" s="136"/>
    </row>
    <row r="87" spans="1:69" x14ac:dyDescent="0.25">
      <c r="A87" t="s">
        <v>77</v>
      </c>
      <c r="B87" t="s">
        <v>82</v>
      </c>
      <c r="C87" t="s">
        <v>350</v>
      </c>
      <c r="D87">
        <v>17</v>
      </c>
      <c r="E87" s="9">
        <v>68540</v>
      </c>
      <c r="F87" s="9">
        <v>1894</v>
      </c>
      <c r="G87" s="54">
        <v>1803.38774283763</v>
      </c>
      <c r="H87" s="9">
        <v>187560414827.79001</v>
      </c>
      <c r="I87" s="9">
        <v>252268119</v>
      </c>
      <c r="J87" s="9">
        <v>318104138.20177001</v>
      </c>
      <c r="K87" s="9">
        <v>186771045697274</v>
      </c>
      <c r="L87" s="9">
        <v>343910554928.69501</v>
      </c>
      <c r="M87" s="9">
        <v>1.6907240400765901E+21</v>
      </c>
      <c r="N87" s="9">
        <v>3.1664255171640801E+18</v>
      </c>
      <c r="O87" s="9">
        <v>6112322984972040</v>
      </c>
      <c r="P87">
        <f t="shared" si="33"/>
        <v>7810.8978898293308</v>
      </c>
      <c r="Q87">
        <f t="shared" si="34"/>
        <v>983225438348.40613</v>
      </c>
      <c r="R87">
        <f t="shared" si="35"/>
        <v>1269868861</v>
      </c>
      <c r="S87">
        <f t="shared" si="36"/>
        <v>1615220318.1291909</v>
      </c>
      <c r="T87">
        <f t="shared" si="37"/>
        <v>1156307613807356</v>
      </c>
      <c r="U87">
        <f t="shared" si="38"/>
        <v>2028710585348.2078</v>
      </c>
      <c r="V87" s="1">
        <f t="shared" si="39"/>
        <v>1.6603095637715772E+22</v>
      </c>
      <c r="W87" s="1">
        <f t="shared" si="40"/>
        <v>2.867565038715308E+19</v>
      </c>
      <c r="X87" s="1">
        <f t="shared" si="41"/>
        <v>5.2041735764960936E+16</v>
      </c>
      <c r="Y87">
        <f t="shared" si="42"/>
        <v>0.78618925650391147</v>
      </c>
      <c r="Z87">
        <f t="shared" si="48"/>
        <v>907822690267397.38</v>
      </c>
      <c r="AA87">
        <f t="shared" si="49"/>
        <v>3.4796654843512106E-4</v>
      </c>
      <c r="AB87">
        <f t="shared" si="50"/>
        <v>1.8653861488579813E-2</v>
      </c>
      <c r="AC87">
        <f>Cells!$B$3*Y87/(Cells!$D$4*AB87)</f>
        <v>1.0751777550279842</v>
      </c>
      <c r="AD87">
        <f t="shared" si="51"/>
        <v>21313.851391372853</v>
      </c>
      <c r="AE87">
        <f t="shared" si="52"/>
        <v>1022462451637.0229</v>
      </c>
      <c r="AF87">
        <f t="shared" si="53"/>
        <v>1917358586</v>
      </c>
      <c r="AG87">
        <f t="shared" si="54"/>
        <v>1979064629.0888517</v>
      </c>
      <c r="AH87">
        <f t="shared" si="55"/>
        <v>588370791832142.63</v>
      </c>
      <c r="AI87">
        <f t="shared" si="56"/>
        <v>1218804263791.9207</v>
      </c>
      <c r="AJ87">
        <f t="shared" si="57"/>
        <v>0.9688206023280499</v>
      </c>
      <c r="AK87">
        <f t="shared" si="58"/>
        <v>568881758970443.25</v>
      </c>
      <c r="AL87">
        <f t="shared" si="59"/>
        <v>1.452452888574138E-4</v>
      </c>
      <c r="AM87">
        <f t="shared" si="60"/>
        <v>1.2051775340480497E-2</v>
      </c>
      <c r="AN87">
        <f>IF(AM87=0,0,(Cells!$B$3*AJ87/(Cells!$D$4*AM87)))</f>
        <v>2.050757231564492</v>
      </c>
      <c r="AP87" s="7">
        <f t="shared" si="43"/>
        <v>1</v>
      </c>
      <c r="AQ87">
        <f t="shared" si="61"/>
        <v>9</v>
      </c>
      <c r="AR87">
        <f>IF(AP87=0,"",MAX(AR$4:AR86)+1)</f>
        <v>9</v>
      </c>
      <c r="AS87" t="str">
        <f t="shared" si="44"/>
        <v>Female</v>
      </c>
      <c r="AT87" t="str">
        <f t="shared" si="45"/>
        <v>NonSmoker</v>
      </c>
      <c r="AU87" t="str">
        <f t="shared" si="46"/>
        <v>50 - 59</v>
      </c>
      <c r="AV87">
        <f t="shared" si="62"/>
        <v>14</v>
      </c>
      <c r="AW87" s="8">
        <f t="shared" si="47"/>
        <v>17</v>
      </c>
      <c r="BJ87" s="76"/>
      <c r="BK87" s="76"/>
      <c r="BL87" s="77"/>
      <c r="BM87" s="77"/>
      <c r="BN87" s="77"/>
      <c r="BO87" s="77"/>
      <c r="BP87" s="77"/>
      <c r="BQ87" s="136"/>
    </row>
    <row r="88" spans="1:69" x14ac:dyDescent="0.25">
      <c r="A88" t="s">
        <v>77</v>
      </c>
      <c r="B88" t="s">
        <v>82</v>
      </c>
      <c r="C88" t="s">
        <v>350</v>
      </c>
      <c r="D88">
        <v>18</v>
      </c>
      <c r="E88" s="9">
        <v>59250</v>
      </c>
      <c r="F88" s="9">
        <v>1938</v>
      </c>
      <c r="G88" s="54">
        <v>1793.92118582594</v>
      </c>
      <c r="H88" s="9">
        <v>163691470018.14499</v>
      </c>
      <c r="I88" s="9">
        <v>235107891</v>
      </c>
      <c r="J88" s="9">
        <v>287201221.159235</v>
      </c>
      <c r="K88" s="9">
        <v>145061675854382</v>
      </c>
      <c r="L88" s="9">
        <v>276229111548.35699</v>
      </c>
      <c r="M88" s="9">
        <v>8.3316758266529396E+20</v>
      </c>
      <c r="N88" s="9">
        <v>1.65810920162976E+18</v>
      </c>
      <c r="O88" s="9">
        <v>3435800155230440</v>
      </c>
      <c r="P88">
        <f t="shared" si="33"/>
        <v>1793.92118582594</v>
      </c>
      <c r="Q88">
        <f t="shared" si="34"/>
        <v>163691470018.14499</v>
      </c>
      <c r="R88">
        <f t="shared" si="35"/>
        <v>235107891</v>
      </c>
      <c r="S88">
        <f t="shared" si="36"/>
        <v>287201221.159235</v>
      </c>
      <c r="T88">
        <f t="shared" si="37"/>
        <v>145061675854382</v>
      </c>
      <c r="U88">
        <f t="shared" si="38"/>
        <v>276229111548.35699</v>
      </c>
      <c r="V88" s="1">
        <f t="shared" si="39"/>
        <v>8.3316758266529396E+20</v>
      </c>
      <c r="W88" s="1">
        <f t="shared" si="40"/>
        <v>1.65810920162976E+18</v>
      </c>
      <c r="X88" s="1">
        <f t="shared" si="41"/>
        <v>3435800155230440</v>
      </c>
      <c r="Y88">
        <f t="shared" si="42"/>
        <v>0.81861730967239676</v>
      </c>
      <c r="Z88">
        <f t="shared" si="48"/>
        <v>118564888222260.56</v>
      </c>
      <c r="AA88">
        <f t="shared" si="49"/>
        <v>1.4374194989637105E-3</v>
      </c>
      <c r="AB88">
        <f t="shared" si="50"/>
        <v>3.791331558916617E-2</v>
      </c>
      <c r="AC88">
        <f>Cells!$B$3*Y88/(Cells!$D$4*AB88)</f>
        <v>0.55082173766103415</v>
      </c>
      <c r="AD88">
        <f t="shared" si="51"/>
        <v>19519.930205546912</v>
      </c>
      <c r="AE88">
        <f t="shared" si="52"/>
        <v>858770981618.87793</v>
      </c>
      <c r="AF88">
        <f t="shared" si="53"/>
        <v>1682250695</v>
      </c>
      <c r="AG88">
        <f t="shared" si="54"/>
        <v>1691863407.9296165</v>
      </c>
      <c r="AH88">
        <f t="shared" si="55"/>
        <v>443309115977760.75</v>
      </c>
      <c r="AI88">
        <f t="shared" si="56"/>
        <v>942575152243.56372</v>
      </c>
      <c r="AJ88">
        <f t="shared" si="57"/>
        <v>0.99431826890719277</v>
      </c>
      <c r="AK88">
        <f t="shared" si="58"/>
        <v>439858458126365.69</v>
      </c>
      <c r="AL88">
        <f t="shared" si="59"/>
        <v>1.5366761560007311E-4</v>
      </c>
      <c r="AM88">
        <f t="shared" si="60"/>
        <v>1.2396274262861124E-2</v>
      </c>
      <c r="AN88">
        <f>IF(AM88=0,0,(Cells!$B$3*AJ88/(Cells!$D$4*AM88)))</f>
        <v>2.0462380490498511</v>
      </c>
      <c r="AP88" s="7">
        <f t="shared" si="43"/>
        <v>0</v>
      </c>
      <c r="AQ88">
        <f t="shared" si="61"/>
        <v>10</v>
      </c>
      <c r="AR88" t="str">
        <f>IF(AP88=0,"",MAX(AR$4:AR87)+1)</f>
        <v/>
      </c>
      <c r="AS88" t="str">
        <f t="shared" si="44"/>
        <v>Female</v>
      </c>
      <c r="AT88" t="str">
        <f t="shared" si="45"/>
        <v>NonSmoker</v>
      </c>
      <c r="AU88" t="str">
        <f t="shared" si="46"/>
        <v>50 - 59</v>
      </c>
      <c r="AV88">
        <f t="shared" si="62"/>
        <v>18</v>
      </c>
      <c r="AW88" s="8">
        <f t="shared" si="47"/>
        <v>18</v>
      </c>
      <c r="BJ88" s="76"/>
      <c r="BK88" s="76"/>
      <c r="BL88" s="77"/>
      <c r="BM88" s="77"/>
      <c r="BN88" s="77"/>
      <c r="BO88" s="77"/>
      <c r="BP88" s="77"/>
      <c r="BQ88" s="136"/>
    </row>
    <row r="89" spans="1:69" x14ac:dyDescent="0.25">
      <c r="A89" t="s">
        <v>77</v>
      </c>
      <c r="B89" t="s">
        <v>82</v>
      </c>
      <c r="C89" t="s">
        <v>350</v>
      </c>
      <c r="D89">
        <v>19</v>
      </c>
      <c r="E89" s="9">
        <v>50867</v>
      </c>
      <c r="F89" s="9">
        <v>2056</v>
      </c>
      <c r="G89" s="54">
        <v>1689.3357797194701</v>
      </c>
      <c r="H89" s="9">
        <v>125189761955.36301</v>
      </c>
      <c r="I89" s="9">
        <v>207534382</v>
      </c>
      <c r="J89" s="9">
        <v>228044656.00372899</v>
      </c>
      <c r="K89" s="9">
        <v>98411532412970</v>
      </c>
      <c r="L89" s="9">
        <v>194676226449.40799</v>
      </c>
      <c r="M89" s="9">
        <v>6.1749889103393194E+20</v>
      </c>
      <c r="N89" s="9">
        <v>1.2884797227917901E+18</v>
      </c>
      <c r="O89" s="9">
        <v>2792680324568220</v>
      </c>
      <c r="P89">
        <f t="shared" si="33"/>
        <v>3483.2569655454099</v>
      </c>
      <c r="Q89">
        <f t="shared" si="34"/>
        <v>288881231973.508</v>
      </c>
      <c r="R89">
        <f t="shared" si="35"/>
        <v>442642273</v>
      </c>
      <c r="S89">
        <f t="shared" si="36"/>
        <v>515245877.16296399</v>
      </c>
      <c r="T89">
        <f t="shared" si="37"/>
        <v>243473208267352</v>
      </c>
      <c r="U89">
        <f t="shared" si="38"/>
        <v>470905337997.76501</v>
      </c>
      <c r="V89" s="1">
        <f t="shared" si="39"/>
        <v>1.4506664736992259E+21</v>
      </c>
      <c r="W89" s="1">
        <f t="shared" si="40"/>
        <v>2.9465889244215501E+18</v>
      </c>
      <c r="X89" s="1">
        <f t="shared" si="41"/>
        <v>6228480479798660</v>
      </c>
      <c r="Y89">
        <f t="shared" si="42"/>
        <v>0.85908940298031611</v>
      </c>
      <c r="Z89">
        <f t="shared" si="48"/>
        <v>208817708698245.31</v>
      </c>
      <c r="AA89">
        <f t="shared" si="49"/>
        <v>7.865716246435319E-4</v>
      </c>
      <c r="AB89">
        <f t="shared" si="50"/>
        <v>2.8045884272804307E-2</v>
      </c>
      <c r="AC89">
        <f>Cells!$B$3*Y89/(Cells!$D$4*AB89)</f>
        <v>0.78143190251796768</v>
      </c>
      <c r="AD89">
        <f t="shared" si="51"/>
        <v>17830.594425827439</v>
      </c>
      <c r="AE89">
        <f t="shared" si="52"/>
        <v>733581219663.51489</v>
      </c>
      <c r="AF89">
        <f t="shared" si="53"/>
        <v>1474716313</v>
      </c>
      <c r="AG89">
        <f t="shared" si="54"/>
        <v>1463818751.9258876</v>
      </c>
      <c r="AH89">
        <f t="shared" si="55"/>
        <v>344897583564790.69</v>
      </c>
      <c r="AI89">
        <f t="shared" si="56"/>
        <v>747898925794.15576</v>
      </c>
      <c r="AJ89">
        <f t="shared" si="57"/>
        <v>1.0074446109258917</v>
      </c>
      <c r="AK89">
        <f t="shared" si="58"/>
        <v>346706135874660.06</v>
      </c>
      <c r="AL89">
        <f t="shared" si="59"/>
        <v>1.618031287173074E-4</v>
      </c>
      <c r="AM89">
        <f t="shared" si="60"/>
        <v>1.2720185875894558E-2</v>
      </c>
      <c r="AN89">
        <f>IF(AM89=0,0,(Cells!$B$3*AJ89/(Cells!$D$4*AM89)))</f>
        <v>2.0204571010817243</v>
      </c>
      <c r="AP89" s="7">
        <f t="shared" si="43"/>
        <v>0</v>
      </c>
      <c r="AQ89">
        <f t="shared" si="61"/>
        <v>10</v>
      </c>
      <c r="AR89" t="str">
        <f>IF(AP89=0,"",MAX(AR$4:AR88)+1)</f>
        <v/>
      </c>
      <c r="AS89" t="str">
        <f t="shared" si="44"/>
        <v>Female</v>
      </c>
      <c r="AT89" t="str">
        <f t="shared" si="45"/>
        <v>NonSmoker</v>
      </c>
      <c r="AU89" t="str">
        <f t="shared" si="46"/>
        <v>50 - 59</v>
      </c>
      <c r="AV89">
        <f t="shared" si="62"/>
        <v>18</v>
      </c>
      <c r="AW89" s="8">
        <f t="shared" si="47"/>
        <v>19</v>
      </c>
      <c r="BJ89" s="76"/>
      <c r="BK89" s="76"/>
      <c r="BL89" s="77"/>
      <c r="BM89" s="77"/>
      <c r="BN89" s="77"/>
      <c r="BO89" s="77"/>
      <c r="BP89" s="77"/>
      <c r="BQ89" s="136"/>
    </row>
    <row r="90" spans="1:69" x14ac:dyDescent="0.25">
      <c r="A90" t="s">
        <v>77</v>
      </c>
      <c r="B90" t="s">
        <v>82</v>
      </c>
      <c r="C90" t="s">
        <v>350</v>
      </c>
      <c r="D90">
        <v>20</v>
      </c>
      <c r="E90" s="9">
        <v>43897</v>
      </c>
      <c r="F90" s="9">
        <v>1980</v>
      </c>
      <c r="G90" s="54">
        <v>1691.06782323378</v>
      </c>
      <c r="H90" s="9">
        <v>105011882089.76199</v>
      </c>
      <c r="I90" s="9">
        <v>183696732</v>
      </c>
      <c r="J90" s="9">
        <v>198572570.708377</v>
      </c>
      <c r="K90" s="9">
        <v>78225335866685.797</v>
      </c>
      <c r="L90" s="9">
        <v>163669233136.96701</v>
      </c>
      <c r="M90" s="9">
        <v>6.2294414179808798E+20</v>
      </c>
      <c r="N90" s="9">
        <v>1.4329883918701E+18</v>
      </c>
      <c r="O90" s="9">
        <v>3419798351544640</v>
      </c>
      <c r="P90">
        <f t="shared" si="33"/>
        <v>5174.3247887791895</v>
      </c>
      <c r="Q90">
        <f t="shared" si="34"/>
        <v>393893114063.27002</v>
      </c>
      <c r="R90">
        <f t="shared" si="35"/>
        <v>626339005</v>
      </c>
      <c r="S90">
        <f t="shared" si="36"/>
        <v>713818447.87134099</v>
      </c>
      <c r="T90">
        <f t="shared" si="37"/>
        <v>321698544134037.81</v>
      </c>
      <c r="U90">
        <f t="shared" si="38"/>
        <v>634574571134.73206</v>
      </c>
      <c r="V90" s="1">
        <f t="shared" si="39"/>
        <v>2.0736106154973137E+21</v>
      </c>
      <c r="W90" s="1">
        <f t="shared" si="40"/>
        <v>4.37957731629165E+18</v>
      </c>
      <c r="X90" s="1">
        <f t="shared" si="41"/>
        <v>9648278831343300</v>
      </c>
      <c r="Y90">
        <f t="shared" si="42"/>
        <v>0.87744861017222076</v>
      </c>
      <c r="Z90">
        <f t="shared" si="48"/>
        <v>281785371289037.38</v>
      </c>
      <c r="AA90">
        <f t="shared" si="49"/>
        <v>5.5302263599647122E-4</v>
      </c>
      <c r="AB90">
        <f t="shared" si="50"/>
        <v>2.3516433317926237E-2</v>
      </c>
      <c r="AC90">
        <f>Cells!$B$3*Y90/(Cells!$D$4*AB90)</f>
        <v>0.95185796803726463</v>
      </c>
      <c r="AD90">
        <f t="shared" si="51"/>
        <v>16139.526602593658</v>
      </c>
      <c r="AE90">
        <f t="shared" si="52"/>
        <v>628569337573.75293</v>
      </c>
      <c r="AF90">
        <f t="shared" si="53"/>
        <v>1291019581</v>
      </c>
      <c r="AG90">
        <f t="shared" si="54"/>
        <v>1265246181.2175107</v>
      </c>
      <c r="AH90">
        <f t="shared" si="55"/>
        <v>266672247698104.88</v>
      </c>
      <c r="AI90">
        <f t="shared" si="56"/>
        <v>584229692657.18872</v>
      </c>
      <c r="AJ90">
        <f t="shared" si="57"/>
        <v>1.0203702648267932</v>
      </c>
      <c r="AK90">
        <f t="shared" si="58"/>
        <v>271496158061135.19</v>
      </c>
      <c r="AL90">
        <f t="shared" si="59"/>
        <v>1.6959522401611735E-4</v>
      </c>
      <c r="AM90">
        <f t="shared" si="60"/>
        <v>1.3022873109115259E-2</v>
      </c>
      <c r="AN90">
        <f>IF(AM90=0,0,(Cells!$B$3*AJ90/(Cells!$D$4*AM90)))</f>
        <v>1.9988163740765021</v>
      </c>
      <c r="AP90" s="7">
        <f t="shared" si="43"/>
        <v>0</v>
      </c>
      <c r="AQ90">
        <f t="shared" si="61"/>
        <v>10</v>
      </c>
      <c r="AR90" t="str">
        <f>IF(AP90=0,"",MAX(AR$4:AR89)+1)</f>
        <v/>
      </c>
      <c r="AS90" t="str">
        <f t="shared" si="44"/>
        <v>Female</v>
      </c>
      <c r="AT90" t="str">
        <f t="shared" si="45"/>
        <v>NonSmoker</v>
      </c>
      <c r="AU90" t="str">
        <f t="shared" si="46"/>
        <v>50 - 59</v>
      </c>
      <c r="AV90">
        <f t="shared" si="62"/>
        <v>18</v>
      </c>
      <c r="AW90" s="8">
        <f t="shared" si="47"/>
        <v>20</v>
      </c>
      <c r="BJ90" s="76"/>
      <c r="BK90" s="76"/>
      <c r="BL90" s="77"/>
      <c r="BM90" s="77"/>
      <c r="BN90" s="77"/>
      <c r="BO90" s="77"/>
      <c r="BP90" s="77"/>
      <c r="BQ90" s="136"/>
    </row>
    <row r="91" spans="1:69" x14ac:dyDescent="0.25">
      <c r="A91" t="s">
        <v>77</v>
      </c>
      <c r="B91" t="s">
        <v>82</v>
      </c>
      <c r="C91" t="s">
        <v>350</v>
      </c>
      <c r="D91">
        <v>21</v>
      </c>
      <c r="E91" s="9">
        <v>33307</v>
      </c>
      <c r="F91" s="9">
        <v>1695</v>
      </c>
      <c r="G91" s="54">
        <v>1548.12411578296</v>
      </c>
      <c r="H91" s="9">
        <v>81102011722.477997</v>
      </c>
      <c r="I91" s="9">
        <v>163399405</v>
      </c>
      <c r="J91" s="9">
        <v>157250360.422777</v>
      </c>
      <c r="K91" s="9">
        <v>59696036715221.203</v>
      </c>
      <c r="L91" s="9">
        <v>132473027630.36</v>
      </c>
      <c r="M91" s="9">
        <v>6.55350170713934E+20</v>
      </c>
      <c r="N91" s="9">
        <v>1.6746270739060201E+18</v>
      </c>
      <c r="O91" s="9">
        <v>4409981442808900</v>
      </c>
      <c r="P91">
        <f t="shared" si="33"/>
        <v>6722.4489045621494</v>
      </c>
      <c r="Q91">
        <f t="shared" si="34"/>
        <v>474995125785.74805</v>
      </c>
      <c r="R91">
        <f t="shared" si="35"/>
        <v>789738410</v>
      </c>
      <c r="S91">
        <f t="shared" si="36"/>
        <v>871068808.29411793</v>
      </c>
      <c r="T91">
        <f t="shared" si="37"/>
        <v>381394580849259</v>
      </c>
      <c r="U91">
        <f t="shared" si="38"/>
        <v>767047598765.09204</v>
      </c>
      <c r="V91" s="1">
        <f t="shared" si="39"/>
        <v>2.7289607862112475E+21</v>
      </c>
      <c r="W91" s="1">
        <f t="shared" si="40"/>
        <v>6.0542043901976699E+18</v>
      </c>
      <c r="X91" s="1">
        <f t="shared" si="41"/>
        <v>1.40582602741522E+16</v>
      </c>
      <c r="Y91">
        <f t="shared" si="42"/>
        <v>0.90663148821343564</v>
      </c>
      <c r="Z91">
        <f t="shared" si="48"/>
        <v>345153838143931.81</v>
      </c>
      <c r="AA91">
        <f t="shared" si="49"/>
        <v>4.5489145835573251E-4</v>
      </c>
      <c r="AB91">
        <f t="shared" si="50"/>
        <v>2.1328184600563932E-2</v>
      </c>
      <c r="AC91">
        <f>Cells!$B$3*Y91/(Cells!$D$4*AB91)</f>
        <v>1.0844232512547973</v>
      </c>
      <c r="AD91">
        <f t="shared" si="51"/>
        <v>14591.402486810699</v>
      </c>
      <c r="AE91">
        <f t="shared" si="52"/>
        <v>547467325851.27509</v>
      </c>
      <c r="AF91">
        <f t="shared" si="53"/>
        <v>1127620176</v>
      </c>
      <c r="AG91">
        <f t="shared" si="54"/>
        <v>1107995820.7947338</v>
      </c>
      <c r="AH91">
        <f t="shared" si="55"/>
        <v>206976210982883.66</v>
      </c>
      <c r="AI91">
        <f t="shared" si="56"/>
        <v>451756665026.82886</v>
      </c>
      <c r="AJ91">
        <f t="shared" si="57"/>
        <v>1.0177115787234561</v>
      </c>
      <c r="AK91">
        <f t="shared" si="58"/>
        <v>210174185409014.63</v>
      </c>
      <c r="AL91">
        <f t="shared" si="59"/>
        <v>1.7119975083350775E-4</v>
      </c>
      <c r="AM91">
        <f t="shared" si="60"/>
        <v>1.3084332265481023E-2</v>
      </c>
      <c r="AN91">
        <f>IF(AM91=0,0,(Cells!$B$3*AJ91/(Cells!$D$4*AM91)))</f>
        <v>1.984243949928661</v>
      </c>
      <c r="AP91" s="7">
        <f t="shared" si="43"/>
        <v>1</v>
      </c>
      <c r="AQ91">
        <f t="shared" si="61"/>
        <v>10</v>
      </c>
      <c r="AR91">
        <f>IF(AP91=0,"",MAX(AR$4:AR90)+1)</f>
        <v>10</v>
      </c>
      <c r="AS91" t="str">
        <f t="shared" si="44"/>
        <v>Female</v>
      </c>
      <c r="AT91" t="str">
        <f t="shared" si="45"/>
        <v>NonSmoker</v>
      </c>
      <c r="AU91" t="str">
        <f t="shared" si="46"/>
        <v>50 - 59</v>
      </c>
      <c r="AV91">
        <f t="shared" si="62"/>
        <v>18</v>
      </c>
      <c r="AW91" s="8">
        <f t="shared" si="47"/>
        <v>21</v>
      </c>
      <c r="BJ91" s="76"/>
      <c r="BK91" s="76"/>
      <c r="BL91" s="77"/>
      <c r="BM91" s="77"/>
      <c r="BN91" s="77"/>
      <c r="BO91" s="77"/>
      <c r="BP91" s="77"/>
      <c r="BQ91" s="136"/>
    </row>
    <row r="92" spans="1:69" x14ac:dyDescent="0.25">
      <c r="A92" t="s">
        <v>77</v>
      </c>
      <c r="B92" t="s">
        <v>82</v>
      </c>
      <c r="C92" t="s">
        <v>350</v>
      </c>
      <c r="D92">
        <v>22</v>
      </c>
      <c r="E92" s="9">
        <v>30608</v>
      </c>
      <c r="F92" s="9">
        <v>1786</v>
      </c>
      <c r="G92" s="54">
        <v>1584.75736665204</v>
      </c>
      <c r="H92" s="9">
        <v>77011220298.311905</v>
      </c>
      <c r="I92" s="9">
        <v>148215072</v>
      </c>
      <c r="J92" s="9">
        <v>150412030.40816</v>
      </c>
      <c r="K92" s="9">
        <v>39069199510174.102</v>
      </c>
      <c r="L92" s="9">
        <v>82952389971.792404</v>
      </c>
      <c r="M92" s="9">
        <v>7.4737099828260602E+19</v>
      </c>
      <c r="N92" s="9">
        <v>1.5748766302695398E+17</v>
      </c>
      <c r="O92" s="9">
        <v>349954512259213</v>
      </c>
      <c r="P92">
        <f t="shared" si="33"/>
        <v>1584.75736665204</v>
      </c>
      <c r="Q92">
        <f t="shared" si="34"/>
        <v>77011220298.311905</v>
      </c>
      <c r="R92">
        <f t="shared" si="35"/>
        <v>148215072</v>
      </c>
      <c r="S92">
        <f t="shared" si="36"/>
        <v>150412030.40816</v>
      </c>
      <c r="T92">
        <f t="shared" si="37"/>
        <v>39069199510174.102</v>
      </c>
      <c r="U92">
        <f t="shared" si="38"/>
        <v>82952389971.792404</v>
      </c>
      <c r="V92" s="1">
        <f t="shared" si="39"/>
        <v>7.4737099828260602E+19</v>
      </c>
      <c r="W92" s="1">
        <f t="shared" si="40"/>
        <v>1.5748766302695398E+17</v>
      </c>
      <c r="X92" s="1">
        <f t="shared" si="41"/>
        <v>349954512259213</v>
      </c>
      <c r="Y92">
        <f t="shared" si="42"/>
        <v>0.9853937321223688</v>
      </c>
      <c r="Z92">
        <f t="shared" si="48"/>
        <v>38417997478733.305</v>
      </c>
      <c r="AA92">
        <f t="shared" si="49"/>
        <v>1.6981246883189108E-3</v>
      </c>
      <c r="AB92">
        <f t="shared" si="50"/>
        <v>4.1208308486504405E-2</v>
      </c>
      <c r="AC92">
        <f>Cells!$B$3*Y92/(Cells!$D$4*AB92)</f>
        <v>0.61002399875584923</v>
      </c>
      <c r="AD92">
        <f t="shared" si="51"/>
        <v>13006.645120158659</v>
      </c>
      <c r="AE92">
        <f t="shared" si="52"/>
        <v>470456105552.9632</v>
      </c>
      <c r="AF92">
        <f t="shared" si="53"/>
        <v>979405104</v>
      </c>
      <c r="AG92">
        <f t="shared" si="54"/>
        <v>957583790.38657367</v>
      </c>
      <c r="AH92">
        <f t="shared" si="55"/>
        <v>167907011472709.53</v>
      </c>
      <c r="AI92">
        <f t="shared" si="56"/>
        <v>368804275055.03638</v>
      </c>
      <c r="AJ92">
        <f t="shared" si="57"/>
        <v>1.0227878895115978</v>
      </c>
      <c r="AK92">
        <f t="shared" si="58"/>
        <v>171347453565573.88</v>
      </c>
      <c r="AL92">
        <f t="shared" si="59"/>
        <v>1.8686332954994821E-4</v>
      </c>
      <c r="AM92">
        <f t="shared" si="60"/>
        <v>1.3669796251222921E-2</v>
      </c>
      <c r="AN92">
        <f>IF(AM92=0,0,(Cells!$B$3*AJ92/(Cells!$D$4*AM92)))</f>
        <v>1.9087341728363321</v>
      </c>
      <c r="AP92" s="7">
        <f t="shared" si="43"/>
        <v>0</v>
      </c>
      <c r="AQ92">
        <f t="shared" si="61"/>
        <v>11</v>
      </c>
      <c r="AR92" t="str">
        <f>IF(AP92=0,"",MAX(AR$4:AR91)+1)</f>
        <v/>
      </c>
      <c r="AS92" t="str">
        <f t="shared" si="44"/>
        <v>Female</v>
      </c>
      <c r="AT92" t="str">
        <f t="shared" si="45"/>
        <v>NonSmoker</v>
      </c>
      <c r="AU92" t="str">
        <f t="shared" si="46"/>
        <v>50 - 59</v>
      </c>
      <c r="AV92">
        <f t="shared" si="62"/>
        <v>22</v>
      </c>
      <c r="AW92" s="8">
        <f t="shared" si="47"/>
        <v>22</v>
      </c>
      <c r="BJ92" s="76"/>
      <c r="BK92" s="76"/>
      <c r="BL92" s="77"/>
      <c r="BM92" s="77"/>
      <c r="BN92" s="77"/>
      <c r="BO92" s="77"/>
      <c r="BP92" s="77"/>
      <c r="BQ92" s="136"/>
    </row>
    <row r="93" spans="1:69" x14ac:dyDescent="0.25">
      <c r="A93" t="s">
        <v>77</v>
      </c>
      <c r="B93" t="s">
        <v>82</v>
      </c>
      <c r="C93" t="s">
        <v>350</v>
      </c>
      <c r="D93">
        <v>23</v>
      </c>
      <c r="E93" s="9">
        <v>28669</v>
      </c>
      <c r="F93" s="9">
        <v>1769</v>
      </c>
      <c r="G93" s="54">
        <v>1622.0877896260699</v>
      </c>
      <c r="H93" s="9">
        <v>73535909792.772202</v>
      </c>
      <c r="I93" s="9">
        <v>141680258</v>
      </c>
      <c r="J93" s="9">
        <v>144933568.889429</v>
      </c>
      <c r="K93" s="9">
        <v>34105198575112</v>
      </c>
      <c r="L93" s="9">
        <v>73029563607.215302</v>
      </c>
      <c r="M93" s="9">
        <v>5.5881513969333502E+19</v>
      </c>
      <c r="N93" s="9">
        <v>1.15817571260562E+17</v>
      </c>
      <c r="O93" s="9">
        <v>258485921983335</v>
      </c>
      <c r="P93">
        <f t="shared" si="33"/>
        <v>3206.8451562781102</v>
      </c>
      <c r="Q93">
        <f t="shared" si="34"/>
        <v>150547130091.08411</v>
      </c>
      <c r="R93">
        <f t="shared" si="35"/>
        <v>289895330</v>
      </c>
      <c r="S93">
        <f t="shared" si="36"/>
        <v>295345599.297589</v>
      </c>
      <c r="T93">
        <f t="shared" si="37"/>
        <v>73174398085286.094</v>
      </c>
      <c r="U93">
        <f t="shared" si="38"/>
        <v>155981953579.00769</v>
      </c>
      <c r="V93" s="1">
        <f t="shared" si="39"/>
        <v>1.306186137975941E+20</v>
      </c>
      <c r="W93" s="1">
        <f t="shared" si="40"/>
        <v>2.7330523428751597E+17</v>
      </c>
      <c r="X93" s="1">
        <f t="shared" si="41"/>
        <v>608440434242548</v>
      </c>
      <c r="Y93">
        <f t="shared" si="42"/>
        <v>0.98154612998957425</v>
      </c>
      <c r="Z93">
        <f t="shared" si="48"/>
        <v>71673769123816.672</v>
      </c>
      <c r="AA93">
        <f t="shared" si="49"/>
        <v>8.2167341371833453E-4</v>
      </c>
      <c r="AB93">
        <f t="shared" si="50"/>
        <v>2.8664846305506933E-2</v>
      </c>
      <c r="AC93">
        <f>Cells!$B$3*Y93/(Cells!$D$4*AB93)</f>
        <v>0.87354043132752812</v>
      </c>
      <c r="AD93">
        <f t="shared" si="51"/>
        <v>11384.557330532589</v>
      </c>
      <c r="AE93">
        <f t="shared" si="52"/>
        <v>396920195760.19098</v>
      </c>
      <c r="AF93">
        <f t="shared" si="53"/>
        <v>837724846</v>
      </c>
      <c r="AG93">
        <f t="shared" si="54"/>
        <v>812650221.49714458</v>
      </c>
      <c r="AH93">
        <f t="shared" si="55"/>
        <v>133801812897597.56</v>
      </c>
      <c r="AI93">
        <f t="shared" si="56"/>
        <v>295774711447.82117</v>
      </c>
      <c r="AJ93">
        <f t="shared" si="57"/>
        <v>1.0308553715233848</v>
      </c>
      <c r="AK93">
        <f t="shared" si="58"/>
        <v>137616008762906.77</v>
      </c>
      <c r="AL93">
        <f t="shared" si="59"/>
        <v>2.0838269087925689E-4</v>
      </c>
      <c r="AM93">
        <f t="shared" si="60"/>
        <v>1.4435466424028594E-2</v>
      </c>
      <c r="AN93">
        <f>IF(AM93=0,0,(Cells!$B$3*AJ93/(Cells!$D$4*AM93)))</f>
        <v>1.8217502200649811</v>
      </c>
      <c r="AP93" s="7">
        <f t="shared" si="43"/>
        <v>0</v>
      </c>
      <c r="AQ93">
        <f t="shared" si="61"/>
        <v>11</v>
      </c>
      <c r="AR93" t="str">
        <f>IF(AP93=0,"",MAX(AR$4:AR92)+1)</f>
        <v/>
      </c>
      <c r="AS93" t="str">
        <f t="shared" si="44"/>
        <v>Female</v>
      </c>
      <c r="AT93" t="str">
        <f t="shared" si="45"/>
        <v>NonSmoker</v>
      </c>
      <c r="AU93" t="str">
        <f t="shared" si="46"/>
        <v>50 - 59</v>
      </c>
      <c r="AV93">
        <f t="shared" si="62"/>
        <v>22</v>
      </c>
      <c r="AW93" s="8">
        <f t="shared" si="47"/>
        <v>23</v>
      </c>
      <c r="BJ93" s="76"/>
      <c r="BK93" s="76"/>
      <c r="BL93" s="77"/>
      <c r="BM93" s="77"/>
      <c r="BN93" s="77"/>
      <c r="BO93" s="77"/>
      <c r="BP93" s="77"/>
      <c r="BQ93" s="136"/>
    </row>
    <row r="94" spans="1:69" x14ac:dyDescent="0.25">
      <c r="A94" t="s">
        <v>77</v>
      </c>
      <c r="B94" t="s">
        <v>82</v>
      </c>
      <c r="C94" t="s">
        <v>350</v>
      </c>
      <c r="D94">
        <v>24</v>
      </c>
      <c r="E94" s="9">
        <v>26890</v>
      </c>
      <c r="F94" s="9">
        <v>1829</v>
      </c>
      <c r="G94" s="54">
        <v>1645.6035452556901</v>
      </c>
      <c r="H94" s="9">
        <v>70086558189.788605</v>
      </c>
      <c r="I94" s="9">
        <v>139001398</v>
      </c>
      <c r="J94" s="9">
        <v>139295116.492818</v>
      </c>
      <c r="K94" s="9">
        <v>28835363058230.801</v>
      </c>
      <c r="L94" s="9">
        <v>62471059654.753799</v>
      </c>
      <c r="M94" s="9">
        <v>3.2976004927271301E+19</v>
      </c>
      <c r="N94" s="9">
        <v>7.3787182145303696E+16</v>
      </c>
      <c r="O94" s="9">
        <v>172497770713932</v>
      </c>
      <c r="P94">
        <f t="shared" si="33"/>
        <v>4852.4487015338</v>
      </c>
      <c r="Q94">
        <f t="shared" si="34"/>
        <v>220633688280.87271</v>
      </c>
      <c r="R94">
        <f t="shared" si="35"/>
        <v>428896728</v>
      </c>
      <c r="S94">
        <f t="shared" si="36"/>
        <v>434640715.790407</v>
      </c>
      <c r="T94">
        <f t="shared" si="37"/>
        <v>102009761143516.89</v>
      </c>
      <c r="U94">
        <f t="shared" si="38"/>
        <v>218453013233.76147</v>
      </c>
      <c r="V94" s="1">
        <f t="shared" si="39"/>
        <v>1.6359461872486541E+20</v>
      </c>
      <c r="W94" s="1">
        <f t="shared" si="40"/>
        <v>3.4709241643281965E+17</v>
      </c>
      <c r="X94" s="1">
        <f t="shared" si="41"/>
        <v>780938204956480</v>
      </c>
      <c r="Y94">
        <f t="shared" si="42"/>
        <v>0.98678451515992605</v>
      </c>
      <c r="Z94">
        <f t="shared" si="48"/>
        <v>100448935450711.78</v>
      </c>
      <c r="AA94">
        <f t="shared" si="49"/>
        <v>5.3172187068297242E-4</v>
      </c>
      <c r="AB94">
        <f t="shared" si="50"/>
        <v>2.305909518352731E-2</v>
      </c>
      <c r="AC94">
        <f>Cells!$B$3*Y94/(Cells!$D$4*AB94)</f>
        <v>1.0916966487894291</v>
      </c>
      <c r="AD94">
        <f t="shared" si="51"/>
        <v>9738.953785276899</v>
      </c>
      <c r="AE94">
        <f t="shared" si="52"/>
        <v>326833637570.40228</v>
      </c>
      <c r="AF94">
        <f t="shared" si="53"/>
        <v>698723448</v>
      </c>
      <c r="AG94">
        <f t="shared" si="54"/>
        <v>673355105.0043267</v>
      </c>
      <c r="AH94">
        <f t="shared" si="55"/>
        <v>104966449839366.77</v>
      </c>
      <c r="AI94">
        <f t="shared" si="56"/>
        <v>233303651793.06726</v>
      </c>
      <c r="AJ94">
        <f t="shared" si="57"/>
        <v>1.037674538749521</v>
      </c>
      <c r="AK94">
        <f t="shared" si="58"/>
        <v>108669798410099.59</v>
      </c>
      <c r="AL94">
        <f t="shared" si="59"/>
        <v>2.3967379210596815E-4</v>
      </c>
      <c r="AM94">
        <f t="shared" si="60"/>
        <v>1.5481401490367988E-2</v>
      </c>
      <c r="AN94">
        <f>IF(AM94=0,0,(Cells!$B$3*AJ94/(Cells!$D$4*AM94)))</f>
        <v>1.7099082208658118</v>
      </c>
      <c r="AP94" s="7">
        <f t="shared" si="43"/>
        <v>1</v>
      </c>
      <c r="AQ94">
        <f t="shared" si="61"/>
        <v>11</v>
      </c>
      <c r="AR94">
        <f>IF(AP94=0,"",MAX(AR$4:AR93)+1)</f>
        <v>11</v>
      </c>
      <c r="AS94" t="str">
        <f t="shared" si="44"/>
        <v>Female</v>
      </c>
      <c r="AT94" t="str">
        <f t="shared" si="45"/>
        <v>NonSmoker</v>
      </c>
      <c r="AU94" t="str">
        <f t="shared" si="46"/>
        <v>50 - 59</v>
      </c>
      <c r="AV94">
        <f t="shared" si="62"/>
        <v>22</v>
      </c>
      <c r="AW94" s="8">
        <f t="shared" si="47"/>
        <v>24</v>
      </c>
      <c r="BJ94" s="76"/>
      <c r="BK94" s="76"/>
      <c r="BL94" s="77"/>
      <c r="BM94" s="77"/>
      <c r="BN94" s="77"/>
      <c r="BO94" s="77"/>
      <c r="BP94" s="77"/>
      <c r="BQ94" s="136"/>
    </row>
    <row r="95" spans="1:69" x14ac:dyDescent="0.25">
      <c r="A95" t="s">
        <v>77</v>
      </c>
      <c r="B95" t="s">
        <v>82</v>
      </c>
      <c r="C95" t="s">
        <v>350</v>
      </c>
      <c r="D95">
        <v>25</v>
      </c>
      <c r="E95" s="9">
        <v>25267</v>
      </c>
      <c r="F95" s="9">
        <v>1815</v>
      </c>
      <c r="G95" s="54">
        <v>1646.9431826380201</v>
      </c>
      <c r="H95" s="9">
        <v>65706534449.744202</v>
      </c>
      <c r="I95" s="9">
        <v>129952315</v>
      </c>
      <c r="J95" s="9">
        <v>131726490.911017</v>
      </c>
      <c r="K95" s="9">
        <v>25020361363796.602</v>
      </c>
      <c r="L95" s="9">
        <v>54871740404.358002</v>
      </c>
      <c r="M95" s="9">
        <v>2.8280349125558501E+19</v>
      </c>
      <c r="N95" s="9">
        <v>6.6023853115545696E+16</v>
      </c>
      <c r="O95" s="9">
        <v>160901450732049</v>
      </c>
      <c r="P95">
        <f t="shared" si="33"/>
        <v>1646.9431826380201</v>
      </c>
      <c r="Q95">
        <f t="shared" si="34"/>
        <v>65706534449.744202</v>
      </c>
      <c r="R95">
        <f t="shared" si="35"/>
        <v>129952315</v>
      </c>
      <c r="S95">
        <f t="shared" si="36"/>
        <v>131726490.911017</v>
      </c>
      <c r="T95">
        <f t="shared" si="37"/>
        <v>25020361363796.602</v>
      </c>
      <c r="U95">
        <f t="shared" si="38"/>
        <v>54871740404.358002</v>
      </c>
      <c r="V95" s="1">
        <f t="shared" si="39"/>
        <v>2.8280349125558501E+19</v>
      </c>
      <c r="W95" s="1">
        <f t="shared" si="40"/>
        <v>6.6023853115545696E+16</v>
      </c>
      <c r="X95" s="1">
        <f t="shared" si="41"/>
        <v>160901450732049</v>
      </c>
      <c r="Y95">
        <f t="shared" si="42"/>
        <v>0.98653136587221868</v>
      </c>
      <c r="Z95">
        <f t="shared" si="48"/>
        <v>24629967671270.34</v>
      </c>
      <c r="AA95">
        <f t="shared" si="49"/>
        <v>1.4194418198963351E-3</v>
      </c>
      <c r="AB95">
        <f t="shared" si="50"/>
        <v>3.7675480353889783E-2</v>
      </c>
      <c r="AC95">
        <f>Cells!$B$3*Y95/(Cells!$D$4*AB95)</f>
        <v>0.66799623232182381</v>
      </c>
      <c r="AD95">
        <f t="shared" si="51"/>
        <v>8092.0106026388785</v>
      </c>
      <c r="AE95">
        <f t="shared" si="52"/>
        <v>261127103120.65808</v>
      </c>
      <c r="AF95">
        <f t="shared" si="53"/>
        <v>568771133</v>
      </c>
      <c r="AG95">
        <f t="shared" si="54"/>
        <v>541628614.09330964</v>
      </c>
      <c r="AH95">
        <f t="shared" si="55"/>
        <v>79946088475570.141</v>
      </c>
      <c r="AI95">
        <f t="shared" si="56"/>
        <v>178431911388.70926</v>
      </c>
      <c r="AJ95">
        <f t="shared" si="57"/>
        <v>1.0501127861424513</v>
      </c>
      <c r="AK95">
        <f t="shared" si="58"/>
        <v>83755646263937.391</v>
      </c>
      <c r="AL95">
        <f t="shared" si="59"/>
        <v>2.8550314335261466E-4</v>
      </c>
      <c r="AM95">
        <f t="shared" si="60"/>
        <v>1.6896838264971781E-2</v>
      </c>
      <c r="AN95">
        <f>IF(AM95=0,0,(Cells!$B$3*AJ95/(Cells!$D$4*AM95)))</f>
        <v>1.5854494976413118</v>
      </c>
      <c r="AP95" s="7">
        <f t="shared" si="43"/>
        <v>0</v>
      </c>
      <c r="AQ95">
        <f t="shared" si="61"/>
        <v>12</v>
      </c>
      <c r="AR95" t="str">
        <f>IF(AP95=0,"",MAX(AR$4:AR94)+1)</f>
        <v/>
      </c>
      <c r="AS95" t="str">
        <f t="shared" si="44"/>
        <v>Female</v>
      </c>
      <c r="AT95" t="str">
        <f t="shared" si="45"/>
        <v>NonSmoker</v>
      </c>
      <c r="AU95" t="str">
        <f t="shared" si="46"/>
        <v>50 - 59</v>
      </c>
      <c r="AV95">
        <f t="shared" si="62"/>
        <v>25</v>
      </c>
      <c r="AW95" s="8">
        <f t="shared" si="47"/>
        <v>25</v>
      </c>
      <c r="BJ95" s="76"/>
      <c r="BK95" s="76"/>
      <c r="BL95" s="77"/>
      <c r="BM95" s="77"/>
      <c r="BN95" s="77"/>
      <c r="BO95" s="77"/>
      <c r="BP95" s="77"/>
      <c r="BQ95" s="136"/>
    </row>
    <row r="96" spans="1:69" x14ac:dyDescent="0.25">
      <c r="A96" t="s">
        <v>77</v>
      </c>
      <c r="B96" t="s">
        <v>82</v>
      </c>
      <c r="C96" t="s">
        <v>350</v>
      </c>
      <c r="D96">
        <v>26</v>
      </c>
      <c r="E96" s="9">
        <v>23483</v>
      </c>
      <c r="F96" s="9">
        <v>1878</v>
      </c>
      <c r="G96" s="54">
        <v>1606.12885197226</v>
      </c>
      <c r="H96" s="9">
        <v>60022478348.1353</v>
      </c>
      <c r="I96" s="9">
        <v>129280349</v>
      </c>
      <c r="J96" s="9">
        <v>121213021.20857</v>
      </c>
      <c r="K96" s="9">
        <v>20886423787397.301</v>
      </c>
      <c r="L96" s="9">
        <v>46040790658.785896</v>
      </c>
      <c r="M96" s="9">
        <v>2.0685475004643799E+19</v>
      </c>
      <c r="N96" s="9">
        <v>4.8475496529799696E+16</v>
      </c>
      <c r="O96" s="9">
        <v>118431597617710</v>
      </c>
      <c r="P96">
        <f t="shared" si="33"/>
        <v>3253.0720346102798</v>
      </c>
      <c r="Q96">
        <f t="shared" si="34"/>
        <v>125729012797.8795</v>
      </c>
      <c r="R96">
        <f t="shared" si="35"/>
        <v>259232664</v>
      </c>
      <c r="S96">
        <f t="shared" si="36"/>
        <v>252939512.119587</v>
      </c>
      <c r="T96">
        <f t="shared" si="37"/>
        <v>45906785151193.906</v>
      </c>
      <c r="U96">
        <f t="shared" si="38"/>
        <v>100912531063.14389</v>
      </c>
      <c r="V96" s="1">
        <f t="shared" si="39"/>
        <v>4.8965824130202305E+19</v>
      </c>
      <c r="W96" s="1">
        <f t="shared" si="40"/>
        <v>1.1449934964534539E+17</v>
      </c>
      <c r="X96" s="1">
        <f t="shared" si="41"/>
        <v>279333048349759</v>
      </c>
      <c r="Y96">
        <f t="shared" si="42"/>
        <v>1.0248800664936748</v>
      </c>
      <c r="Z96">
        <f t="shared" si="48"/>
        <v>46942952599593.758</v>
      </c>
      <c r="AA96">
        <f t="shared" si="49"/>
        <v>7.3373130547061641E-4</v>
      </c>
      <c r="AB96">
        <f t="shared" si="50"/>
        <v>2.7087475066358925E-2</v>
      </c>
      <c r="AC96">
        <f>Cells!$B$3*Y96/(Cells!$D$4*AB96)</f>
        <v>0.96522027316663439</v>
      </c>
      <c r="AD96">
        <f t="shared" si="51"/>
        <v>6485.8817506666182</v>
      </c>
      <c r="AE96">
        <f t="shared" si="52"/>
        <v>201104624772.5228</v>
      </c>
      <c r="AF96">
        <f t="shared" si="53"/>
        <v>439490784</v>
      </c>
      <c r="AG96">
        <f t="shared" si="54"/>
        <v>420415592.8847397</v>
      </c>
      <c r="AH96">
        <f t="shared" si="55"/>
        <v>59059664688172.867</v>
      </c>
      <c r="AI96">
        <f t="shared" si="56"/>
        <v>132391120729.92339</v>
      </c>
      <c r="AJ96">
        <f t="shared" si="57"/>
        <v>1.0453722255741593</v>
      </c>
      <c r="AK96">
        <f t="shared" si="58"/>
        <v>61594655690916.391</v>
      </c>
      <c r="AL96">
        <f t="shared" si="59"/>
        <v>3.4848605277305043E-4</v>
      </c>
      <c r="AM96">
        <f t="shared" si="60"/>
        <v>1.8667781142199264E-2</v>
      </c>
      <c r="AN96">
        <f>IF(AM96=0,0,(Cells!$B$3*AJ96/(Cells!$D$4*AM96)))</f>
        <v>1.4285655400617561</v>
      </c>
      <c r="AP96" s="7">
        <f t="shared" si="43"/>
        <v>0</v>
      </c>
      <c r="AQ96">
        <f t="shared" si="61"/>
        <v>12</v>
      </c>
      <c r="AR96" t="str">
        <f>IF(AP96=0,"",MAX(AR$4:AR95)+1)</f>
        <v/>
      </c>
      <c r="AS96" t="str">
        <f t="shared" si="44"/>
        <v>Female</v>
      </c>
      <c r="AT96" t="str">
        <f t="shared" si="45"/>
        <v>NonSmoker</v>
      </c>
      <c r="AU96" t="str">
        <f t="shared" si="46"/>
        <v>50 - 59</v>
      </c>
      <c r="AV96">
        <f t="shared" si="62"/>
        <v>25</v>
      </c>
      <c r="AW96" s="8">
        <f t="shared" si="47"/>
        <v>26</v>
      </c>
      <c r="BJ96" s="76"/>
      <c r="BK96" s="76"/>
      <c r="BL96" s="77"/>
      <c r="BM96" s="77"/>
      <c r="BN96" s="77"/>
      <c r="BO96" s="77"/>
      <c r="BP96" s="77"/>
      <c r="BQ96" s="136"/>
    </row>
    <row r="97" spans="1:69" x14ac:dyDescent="0.25">
      <c r="A97" t="s">
        <v>77</v>
      </c>
      <c r="B97" t="s">
        <v>82</v>
      </c>
      <c r="C97" t="s">
        <v>350</v>
      </c>
      <c r="D97">
        <v>27</v>
      </c>
      <c r="E97" s="9">
        <v>21516</v>
      </c>
      <c r="F97" s="9">
        <v>1674</v>
      </c>
      <c r="G97" s="54">
        <v>1491.66975568783</v>
      </c>
      <c r="H97" s="9">
        <v>52672371508.472603</v>
      </c>
      <c r="I97" s="9">
        <v>107711081</v>
      </c>
      <c r="J97" s="9">
        <v>107330872.704779</v>
      </c>
      <c r="K97" s="9">
        <v>16997198960817</v>
      </c>
      <c r="L97" s="9">
        <v>37732549068.938202</v>
      </c>
      <c r="M97" s="9">
        <v>1.45385231340561E+19</v>
      </c>
      <c r="N97" s="9">
        <v>3.47196077423726E+16</v>
      </c>
      <c r="O97" s="9">
        <v>85957974509413.297</v>
      </c>
      <c r="P97">
        <f t="shared" si="33"/>
        <v>4744.7417902981097</v>
      </c>
      <c r="Q97">
        <f t="shared" si="34"/>
        <v>178401384306.35211</v>
      </c>
      <c r="R97">
        <f t="shared" si="35"/>
        <v>366943745</v>
      </c>
      <c r="S97">
        <f t="shared" si="36"/>
        <v>360270384.82436597</v>
      </c>
      <c r="T97">
        <f t="shared" si="37"/>
        <v>62903984112010.906</v>
      </c>
      <c r="U97">
        <f t="shared" si="38"/>
        <v>138645080132.08209</v>
      </c>
      <c r="V97" s="1">
        <f t="shared" si="39"/>
        <v>6.3504347264258408E+19</v>
      </c>
      <c r="W97" s="1">
        <f t="shared" si="40"/>
        <v>1.4921895738771798E+17</v>
      </c>
      <c r="X97" s="1">
        <f t="shared" si="41"/>
        <v>365291022859172.31</v>
      </c>
      <c r="Y97">
        <f t="shared" si="42"/>
        <v>1.0185231993989385</v>
      </c>
      <c r="Z97">
        <f t="shared" si="48"/>
        <v>63925338201280.18</v>
      </c>
      <c r="AA97">
        <f t="shared" si="49"/>
        <v>4.925109691408246E-4</v>
      </c>
      <c r="AB97">
        <f t="shared" si="50"/>
        <v>2.2192588157779719E-2</v>
      </c>
      <c r="AC97">
        <f>Cells!$B$3*Y97/(Cells!$D$4*AB97)</f>
        <v>1.1708058538028616</v>
      </c>
      <c r="AD97">
        <f t="shared" si="51"/>
        <v>4994.2119949787893</v>
      </c>
      <c r="AE97">
        <f t="shared" si="52"/>
        <v>148432253264.05017</v>
      </c>
      <c r="AF97">
        <f t="shared" si="53"/>
        <v>331779703</v>
      </c>
      <c r="AG97">
        <f t="shared" si="54"/>
        <v>313084720.17996079</v>
      </c>
      <c r="AH97">
        <f t="shared" si="55"/>
        <v>42062465727355.867</v>
      </c>
      <c r="AI97">
        <f t="shared" si="56"/>
        <v>94658571660.985184</v>
      </c>
      <c r="AJ97">
        <f t="shared" si="57"/>
        <v>1.0597122172212472</v>
      </c>
      <c r="AK97">
        <f t="shared" si="58"/>
        <v>44467808189917.586</v>
      </c>
      <c r="AL97">
        <f t="shared" si="59"/>
        <v>4.5365111028095614E-4</v>
      </c>
      <c r="AM97">
        <f t="shared" si="60"/>
        <v>2.1299087076233014E-2</v>
      </c>
      <c r="AN97">
        <f>IF(AM97=0,0,(Cells!$B$3*AJ97/(Cells!$D$4*AM97)))</f>
        <v>1.2692549491876339</v>
      </c>
      <c r="AP97" s="7">
        <f t="shared" si="43"/>
        <v>1</v>
      </c>
      <c r="AQ97">
        <f t="shared" si="61"/>
        <v>12</v>
      </c>
      <c r="AR97">
        <f>IF(AP97=0,"",MAX(AR$4:AR96)+1)</f>
        <v>12</v>
      </c>
      <c r="AS97" t="str">
        <f t="shared" si="44"/>
        <v>Female</v>
      </c>
      <c r="AT97" t="str">
        <f t="shared" si="45"/>
        <v>NonSmoker</v>
      </c>
      <c r="AU97" t="str">
        <f t="shared" si="46"/>
        <v>50 - 59</v>
      </c>
      <c r="AV97">
        <f t="shared" si="62"/>
        <v>25</v>
      </c>
      <c r="AW97" s="8">
        <f t="shared" si="47"/>
        <v>27</v>
      </c>
      <c r="BJ97" s="76"/>
      <c r="BK97" s="76"/>
      <c r="BL97" s="77"/>
      <c r="BM97" s="77"/>
      <c r="BN97" s="77"/>
      <c r="BO97" s="77"/>
      <c r="BP97" s="77"/>
      <c r="BQ97" s="136"/>
    </row>
    <row r="98" spans="1:69" x14ac:dyDescent="0.25">
      <c r="A98" t="s">
        <v>77</v>
      </c>
      <c r="B98" t="s">
        <v>82</v>
      </c>
      <c r="C98" t="s">
        <v>350</v>
      </c>
      <c r="D98">
        <v>28</v>
      </c>
      <c r="E98" s="9">
        <v>19405</v>
      </c>
      <c r="F98" s="9">
        <v>1514</v>
      </c>
      <c r="G98" s="54">
        <v>1317.9188222744201</v>
      </c>
      <c r="H98" s="9">
        <v>43861064536.260902</v>
      </c>
      <c r="I98" s="9">
        <v>91490690</v>
      </c>
      <c r="J98" s="9">
        <v>90310468.243627295</v>
      </c>
      <c r="K98" s="9">
        <v>13124515720793.301</v>
      </c>
      <c r="L98" s="9">
        <v>29114656613.184601</v>
      </c>
      <c r="M98" s="9">
        <v>7.8610254363123896E+18</v>
      </c>
      <c r="N98" s="9">
        <v>1.79492655920636E+16</v>
      </c>
      <c r="O98" s="9">
        <v>42686298030373.703</v>
      </c>
      <c r="P98">
        <f t="shared" si="33"/>
        <v>1317.9188222744201</v>
      </c>
      <c r="Q98">
        <f t="shared" si="34"/>
        <v>43861064536.260902</v>
      </c>
      <c r="R98">
        <f t="shared" si="35"/>
        <v>91490690</v>
      </c>
      <c r="S98">
        <f t="shared" si="36"/>
        <v>90310468.243627295</v>
      </c>
      <c r="T98">
        <f t="shared" si="37"/>
        <v>13124515720793.301</v>
      </c>
      <c r="U98">
        <f t="shared" si="38"/>
        <v>29114656613.184601</v>
      </c>
      <c r="V98" s="1">
        <f t="shared" si="39"/>
        <v>7.8610254363123896E+18</v>
      </c>
      <c r="W98" s="1">
        <f t="shared" si="40"/>
        <v>1.79492655920636E+16</v>
      </c>
      <c r="X98" s="1">
        <f t="shared" si="41"/>
        <v>42686298030373.703</v>
      </c>
      <c r="Y98">
        <f t="shared" si="42"/>
        <v>1.0130684933798468</v>
      </c>
      <c r="Z98">
        <f t="shared" si="48"/>
        <v>13266152769234.84</v>
      </c>
      <c r="AA98">
        <f t="shared" si="49"/>
        <v>1.6265551990457697E-3</v>
      </c>
      <c r="AB98">
        <f t="shared" si="50"/>
        <v>4.0330573998466346E-2</v>
      </c>
      <c r="AC98">
        <f>Cells!$B$3*Y98/(Cells!$D$4*AB98)</f>
        <v>0.64080563064691087</v>
      </c>
      <c r="AD98">
        <f t="shared" si="51"/>
        <v>3676.2931727043692</v>
      </c>
      <c r="AE98">
        <f t="shared" si="52"/>
        <v>104571188727.78929</v>
      </c>
      <c r="AF98">
        <f t="shared" si="53"/>
        <v>240289013</v>
      </c>
      <c r="AG98">
        <f t="shared" si="54"/>
        <v>222774251.93633345</v>
      </c>
      <c r="AH98">
        <f t="shared" si="55"/>
        <v>28937950006562.563</v>
      </c>
      <c r="AI98">
        <f t="shared" si="56"/>
        <v>65543915047.800591</v>
      </c>
      <c r="AJ98">
        <f t="shared" si="57"/>
        <v>1.0786211194131721</v>
      </c>
      <c r="AK98">
        <f t="shared" si="58"/>
        <v>31136828697290.973</v>
      </c>
      <c r="AL98">
        <f t="shared" si="59"/>
        <v>6.2739981939942781E-4</v>
      </c>
      <c r="AM98">
        <f t="shared" si="60"/>
        <v>2.5047950403165282E-2</v>
      </c>
      <c r="AN98">
        <f>IF(AM98=0,0,(Cells!$B$3*AJ98/(Cells!$D$4*AM98)))</f>
        <v>1.0985469892542394</v>
      </c>
      <c r="AP98" s="7">
        <f t="shared" si="43"/>
        <v>0</v>
      </c>
      <c r="AQ98">
        <f t="shared" si="61"/>
        <v>13</v>
      </c>
      <c r="AR98" t="str">
        <f>IF(AP98=0,"",MAX(AR$4:AR97)+1)</f>
        <v/>
      </c>
      <c r="AS98" t="str">
        <f t="shared" si="44"/>
        <v>Female</v>
      </c>
      <c r="AT98" t="str">
        <f t="shared" si="45"/>
        <v>NonSmoker</v>
      </c>
      <c r="AU98" t="str">
        <f t="shared" si="46"/>
        <v>50 - 59</v>
      </c>
      <c r="AV98">
        <f t="shared" si="62"/>
        <v>28</v>
      </c>
      <c r="AW98" s="8">
        <f t="shared" si="47"/>
        <v>28</v>
      </c>
      <c r="BJ98" s="76"/>
      <c r="BK98" s="76"/>
      <c r="BL98" s="77"/>
      <c r="BM98" s="77"/>
      <c r="BN98" s="77"/>
      <c r="BO98" s="77"/>
      <c r="BP98" s="77"/>
      <c r="BQ98" s="136"/>
    </row>
    <row r="99" spans="1:69" x14ac:dyDescent="0.25">
      <c r="A99" t="s">
        <v>77</v>
      </c>
      <c r="B99" t="s">
        <v>82</v>
      </c>
      <c r="C99" t="s">
        <v>350</v>
      </c>
      <c r="D99">
        <v>29</v>
      </c>
      <c r="E99" s="9">
        <v>16651</v>
      </c>
      <c r="F99" s="9">
        <v>1285</v>
      </c>
      <c r="G99" s="54">
        <v>1110.22254889701</v>
      </c>
      <c r="H99" s="9">
        <v>34892461888.100502</v>
      </c>
      <c r="I99" s="9">
        <v>78795712</v>
      </c>
      <c r="J99" s="9">
        <v>72682026.707965106</v>
      </c>
      <c r="K99" s="9">
        <v>9917250011929.6992</v>
      </c>
      <c r="L99" s="9">
        <v>22145123720.320499</v>
      </c>
      <c r="M99" s="9">
        <v>5.0578662270334095E+18</v>
      </c>
      <c r="N99" s="9">
        <v>1.15149628416071E+16</v>
      </c>
      <c r="O99" s="9">
        <v>27297107721307.801</v>
      </c>
      <c r="P99">
        <f t="shared" si="33"/>
        <v>2428.1413711714304</v>
      </c>
      <c r="Q99">
        <f t="shared" si="34"/>
        <v>78753526424.361404</v>
      </c>
      <c r="R99">
        <f t="shared" si="35"/>
        <v>170286402</v>
      </c>
      <c r="S99">
        <f t="shared" si="36"/>
        <v>162992494.95159239</v>
      </c>
      <c r="T99">
        <f t="shared" si="37"/>
        <v>23041765732723</v>
      </c>
      <c r="U99">
        <f t="shared" si="38"/>
        <v>51259780333.505096</v>
      </c>
      <c r="V99" s="1">
        <f t="shared" si="39"/>
        <v>1.2918891663345799E+19</v>
      </c>
      <c r="W99" s="1">
        <f t="shared" si="40"/>
        <v>2.94642284336707E+16</v>
      </c>
      <c r="X99" s="1">
        <f t="shared" si="41"/>
        <v>69983405751681.5</v>
      </c>
      <c r="Y99">
        <f t="shared" si="42"/>
        <v>1.0447499564355638</v>
      </c>
      <c r="Z99">
        <f t="shared" si="48"/>
        <v>24016933568539.684</v>
      </c>
      <c r="AA99">
        <f t="shared" si="49"/>
        <v>9.0402895691417829E-4</v>
      </c>
      <c r="AB99">
        <f t="shared" si="50"/>
        <v>3.0067074299209396E-2</v>
      </c>
      <c r="AC99">
        <f>Cells!$B$3*Y99/(Cells!$D$4*AB99)</f>
        <v>0.8864272619116903</v>
      </c>
      <c r="AD99">
        <f t="shared" si="51"/>
        <v>2566.0706238073594</v>
      </c>
      <c r="AE99">
        <f t="shared" si="52"/>
        <v>69678726839.688782</v>
      </c>
      <c r="AF99">
        <f t="shared" si="53"/>
        <v>161493301</v>
      </c>
      <c r="AG99">
        <f t="shared" si="54"/>
        <v>150092225.22836834</v>
      </c>
      <c r="AH99">
        <f t="shared" si="55"/>
        <v>19020699994632.863</v>
      </c>
      <c r="AI99">
        <f t="shared" si="56"/>
        <v>43398791327.480087</v>
      </c>
      <c r="AJ99">
        <f t="shared" si="57"/>
        <v>1.0759604686670792</v>
      </c>
      <c r="AK99">
        <f t="shared" si="58"/>
        <v>20415278893502.473</v>
      </c>
      <c r="AL99">
        <f t="shared" si="59"/>
        <v>9.0623102118649209E-4</v>
      </c>
      <c r="AM99">
        <f t="shared" si="60"/>
        <v>3.0103671224395407E-2</v>
      </c>
      <c r="AN99">
        <f>IF(AM99=0,0,(Cells!$B$3*AJ99/(Cells!$D$4*AM99)))</f>
        <v>0.91179827560039861</v>
      </c>
      <c r="AP99" s="7">
        <f t="shared" si="43"/>
        <v>0</v>
      </c>
      <c r="AQ99">
        <f t="shared" si="61"/>
        <v>13</v>
      </c>
      <c r="AR99" t="str">
        <f>IF(AP99=0,"",MAX(AR$4:AR98)+1)</f>
        <v/>
      </c>
      <c r="AS99" t="str">
        <f t="shared" si="44"/>
        <v>Female</v>
      </c>
      <c r="AT99" t="str">
        <f t="shared" si="45"/>
        <v>NonSmoker</v>
      </c>
      <c r="AU99" t="str">
        <f t="shared" si="46"/>
        <v>50 - 59</v>
      </c>
      <c r="AV99">
        <f t="shared" si="62"/>
        <v>28</v>
      </c>
      <c r="AW99" s="8">
        <f t="shared" si="47"/>
        <v>29</v>
      </c>
      <c r="BJ99" s="76"/>
      <c r="BK99" s="76"/>
      <c r="BL99" s="77"/>
      <c r="BM99" s="77"/>
      <c r="BN99" s="77"/>
      <c r="BO99" s="77"/>
      <c r="BP99" s="77"/>
      <c r="BQ99" s="136"/>
    </row>
    <row r="100" spans="1:69" x14ac:dyDescent="0.25">
      <c r="A100" t="s">
        <v>77</v>
      </c>
      <c r="B100" t="s">
        <v>82</v>
      </c>
      <c r="C100" t="s">
        <v>350</v>
      </c>
      <c r="D100">
        <v>30</v>
      </c>
      <c r="E100" s="9">
        <v>13566</v>
      </c>
      <c r="F100" s="9">
        <v>998</v>
      </c>
      <c r="G100" s="54">
        <v>887.68956021862004</v>
      </c>
      <c r="H100" s="9">
        <v>26300304929.766602</v>
      </c>
      <c r="I100" s="9">
        <v>58935389</v>
      </c>
      <c r="J100" s="9">
        <v>55469957.995284602</v>
      </c>
      <c r="K100" s="9">
        <v>7307056260627.54</v>
      </c>
      <c r="L100" s="9">
        <v>16439977006.677401</v>
      </c>
      <c r="M100" s="9">
        <v>3.7628231285483402E+18</v>
      </c>
      <c r="N100" s="9">
        <v>8582707584044550</v>
      </c>
      <c r="O100" s="9">
        <v>20372734450693.398</v>
      </c>
      <c r="P100">
        <f t="shared" si="33"/>
        <v>3315.8309313900504</v>
      </c>
      <c r="Q100">
        <f t="shared" si="34"/>
        <v>105053831354.12801</v>
      </c>
      <c r="R100">
        <f t="shared" si="35"/>
        <v>229221791</v>
      </c>
      <c r="S100">
        <f t="shared" si="36"/>
        <v>218462452.946877</v>
      </c>
      <c r="T100">
        <f t="shared" si="37"/>
        <v>30348821993350.539</v>
      </c>
      <c r="U100">
        <f t="shared" si="38"/>
        <v>67699757340.182495</v>
      </c>
      <c r="V100" s="1">
        <f t="shared" si="39"/>
        <v>1.6681714791894139E+19</v>
      </c>
      <c r="W100" s="1">
        <f t="shared" si="40"/>
        <v>3.8046936017715248E+16</v>
      </c>
      <c r="X100" s="1">
        <f t="shared" si="41"/>
        <v>90356140202374.906</v>
      </c>
      <c r="Y100">
        <f t="shared" si="42"/>
        <v>1.0492502849253429</v>
      </c>
      <c r="Z100">
        <f t="shared" si="48"/>
        <v>31768977689761.949</v>
      </c>
      <c r="AA100">
        <f t="shared" si="49"/>
        <v>6.6565565868375285E-4</v>
      </c>
      <c r="AB100">
        <f t="shared" si="50"/>
        <v>2.5800303461078766E-2</v>
      </c>
      <c r="AC100">
        <f>Cells!$B$3*Y100/(Cells!$D$4*AB100)</f>
        <v>1.0374715472989124</v>
      </c>
      <c r="AD100">
        <f t="shared" si="51"/>
        <v>1678.3810635887392</v>
      </c>
      <c r="AE100">
        <f t="shared" si="52"/>
        <v>43378421909.92218</v>
      </c>
      <c r="AF100">
        <f t="shared" si="53"/>
        <v>102557912</v>
      </c>
      <c r="AG100">
        <f t="shared" si="54"/>
        <v>94622267.233083755</v>
      </c>
      <c r="AH100">
        <f t="shared" si="55"/>
        <v>11713643734005.322</v>
      </c>
      <c r="AI100">
        <f t="shared" si="56"/>
        <v>26958814320.802685</v>
      </c>
      <c r="AJ100">
        <f t="shared" si="57"/>
        <v>1.0838665675529451</v>
      </c>
      <c r="AK100">
        <f t="shared" si="58"/>
        <v>12664356509201.35</v>
      </c>
      <c r="AL100">
        <f t="shared" si="59"/>
        <v>1.4144787516094227E-3</v>
      </c>
      <c r="AM100">
        <f t="shared" si="60"/>
        <v>3.7609556652657083E-2</v>
      </c>
      <c r="AN100">
        <f>IF(AM100=0,0,(Cells!$B$3*AJ100/(Cells!$D$4*AM100)))</f>
        <v>0.73518987924200652</v>
      </c>
      <c r="AP100" s="7">
        <f t="shared" si="43"/>
        <v>0</v>
      </c>
      <c r="AQ100">
        <f t="shared" si="61"/>
        <v>13</v>
      </c>
      <c r="AR100" t="str">
        <f>IF(AP100=0,"",MAX(AR$4:AR99)+1)</f>
        <v/>
      </c>
      <c r="AS100" t="str">
        <f t="shared" si="44"/>
        <v>Female</v>
      </c>
      <c r="AT100" t="str">
        <f t="shared" si="45"/>
        <v>NonSmoker</v>
      </c>
      <c r="AU100" t="str">
        <f t="shared" si="46"/>
        <v>50 - 59</v>
      </c>
      <c r="AV100">
        <f t="shared" si="62"/>
        <v>28</v>
      </c>
      <c r="AW100" s="8">
        <f t="shared" si="47"/>
        <v>30</v>
      </c>
      <c r="BJ100" s="76"/>
      <c r="BK100" s="76"/>
      <c r="BL100" s="77"/>
      <c r="BM100" s="77"/>
      <c r="BN100" s="77"/>
      <c r="BO100" s="77"/>
      <c r="BP100" s="77"/>
      <c r="BQ100" s="136"/>
    </row>
    <row r="101" spans="1:69" x14ac:dyDescent="0.25">
      <c r="A101" t="s">
        <v>77</v>
      </c>
      <c r="B101" t="s">
        <v>82</v>
      </c>
      <c r="C101" t="s">
        <v>350</v>
      </c>
      <c r="D101">
        <v>31</v>
      </c>
      <c r="E101" s="9">
        <v>10312</v>
      </c>
      <c r="F101" s="9">
        <v>745</v>
      </c>
      <c r="G101" s="54">
        <v>666.15127404792599</v>
      </c>
      <c r="H101" s="9">
        <v>18610602228.204498</v>
      </c>
      <c r="I101" s="9">
        <v>39776270</v>
      </c>
      <c r="J101" s="9">
        <v>39698517.873812497</v>
      </c>
      <c r="K101" s="9">
        <v>5025189103178.3896</v>
      </c>
      <c r="L101" s="9">
        <v>11410248823.5049</v>
      </c>
      <c r="M101" s="9">
        <v>2.4241932493871898E+18</v>
      </c>
      <c r="N101" s="9">
        <v>5613045148735860</v>
      </c>
      <c r="O101" s="9">
        <v>13495786990653.699</v>
      </c>
      <c r="P101">
        <f t="shared" si="33"/>
        <v>3981.9822054379765</v>
      </c>
      <c r="Q101">
        <f t="shared" si="34"/>
        <v>123664433582.3325</v>
      </c>
      <c r="R101">
        <f t="shared" si="35"/>
        <v>268998061</v>
      </c>
      <c r="S101">
        <f t="shared" si="36"/>
        <v>258160970.8206895</v>
      </c>
      <c r="T101">
        <f t="shared" si="37"/>
        <v>35374011096528.93</v>
      </c>
      <c r="U101">
        <f t="shared" si="38"/>
        <v>79110006163.687393</v>
      </c>
      <c r="V101" s="1">
        <f t="shared" si="39"/>
        <v>1.9105908041281327E+19</v>
      </c>
      <c r="W101" s="1">
        <f t="shared" si="40"/>
        <v>4.3659981166451104E+16</v>
      </c>
      <c r="X101" s="1">
        <f t="shared" si="41"/>
        <v>103851927193028.61</v>
      </c>
      <c r="Y101">
        <f t="shared" si="42"/>
        <v>1.0419780346535712</v>
      </c>
      <c r="Z101">
        <f t="shared" si="48"/>
        <v>36773051384726.75</v>
      </c>
      <c r="AA101">
        <f t="shared" si="49"/>
        <v>5.5175782048339189E-4</v>
      </c>
      <c r="AB101">
        <f t="shared" si="50"/>
        <v>2.3489525761142813E-2</v>
      </c>
      <c r="AC101">
        <f>Cells!$B$3*Y101/(Cells!$D$4*AB101)</f>
        <v>1.1316346283576282</v>
      </c>
      <c r="AD101">
        <f t="shared" si="51"/>
        <v>1012.2297895408133</v>
      </c>
      <c r="AE101">
        <f t="shared" si="52"/>
        <v>24767819681.71769</v>
      </c>
      <c r="AF101">
        <f t="shared" si="53"/>
        <v>62781642</v>
      </c>
      <c r="AG101">
        <f t="shared" si="54"/>
        <v>54923749.359271258</v>
      </c>
      <c r="AH101">
        <f t="shared" si="55"/>
        <v>6688454630826.9336</v>
      </c>
      <c r="AI101">
        <f t="shared" si="56"/>
        <v>15548565497.297785</v>
      </c>
      <c r="AJ101">
        <f t="shared" si="57"/>
        <v>1.1430691227819885</v>
      </c>
      <c r="AK101">
        <f t="shared" si="58"/>
        <v>7625050102805.2061</v>
      </c>
      <c r="AL101">
        <f t="shared" si="59"/>
        <v>2.5276814919421861E-3</v>
      </c>
      <c r="AM101">
        <f t="shared" si="60"/>
        <v>5.0276052867564952E-2</v>
      </c>
      <c r="AN101">
        <f>IF(AM101=0,0,(Cells!$B$3*AJ101/(Cells!$D$4*AM101)))</f>
        <v>0.58000699674524503</v>
      </c>
      <c r="AP101" s="7">
        <f t="shared" si="43"/>
        <v>0</v>
      </c>
      <c r="AQ101">
        <f t="shared" si="61"/>
        <v>13</v>
      </c>
      <c r="AR101" t="str">
        <f>IF(AP101=0,"",MAX(AR$4:AR100)+1)</f>
        <v/>
      </c>
      <c r="AS101" t="str">
        <f t="shared" si="44"/>
        <v>Female</v>
      </c>
      <c r="AT101" t="str">
        <f t="shared" si="45"/>
        <v>NonSmoker</v>
      </c>
      <c r="AU101" t="str">
        <f t="shared" si="46"/>
        <v>50 - 59</v>
      </c>
      <c r="AV101">
        <f t="shared" si="62"/>
        <v>28</v>
      </c>
      <c r="AW101" s="8">
        <f t="shared" si="47"/>
        <v>31</v>
      </c>
      <c r="BJ101" s="76"/>
      <c r="BK101" s="76"/>
      <c r="BL101" s="77"/>
      <c r="BM101" s="77"/>
      <c r="BN101" s="77"/>
      <c r="BO101" s="77"/>
      <c r="BP101" s="77"/>
      <c r="BQ101" s="136"/>
    </row>
    <row r="102" spans="1:69" x14ac:dyDescent="0.25">
      <c r="A102" t="s">
        <v>77</v>
      </c>
      <c r="B102" t="s">
        <v>82</v>
      </c>
      <c r="C102" t="s">
        <v>350</v>
      </c>
      <c r="D102">
        <v>32</v>
      </c>
      <c r="E102" s="9">
        <v>7413</v>
      </c>
      <c r="F102" s="9">
        <v>561</v>
      </c>
      <c r="G102" s="54">
        <v>464.68383299362398</v>
      </c>
      <c r="H102" s="9">
        <v>12165331682.5877</v>
      </c>
      <c r="I102" s="9">
        <v>29123264</v>
      </c>
      <c r="J102" s="9">
        <v>26474491.125742201</v>
      </c>
      <c r="K102" s="9">
        <v>3273379575016.79</v>
      </c>
      <c r="L102" s="9">
        <v>7519465529.0125799</v>
      </c>
      <c r="M102" s="9">
        <v>1.5706259427781499E+18</v>
      </c>
      <c r="N102" s="9">
        <v>3680743106838770</v>
      </c>
      <c r="O102" s="9">
        <v>8967593153995.7305</v>
      </c>
      <c r="P102">
        <f t="shared" si="33"/>
        <v>4446.6660384316001</v>
      </c>
      <c r="Q102">
        <f t="shared" si="34"/>
        <v>135829765264.9202</v>
      </c>
      <c r="R102">
        <f t="shared" si="35"/>
        <v>298121325</v>
      </c>
      <c r="S102">
        <f t="shared" si="36"/>
        <v>284635461.9464317</v>
      </c>
      <c r="T102">
        <f t="shared" si="37"/>
        <v>38647390671545.719</v>
      </c>
      <c r="U102">
        <f t="shared" si="38"/>
        <v>86629471692.699966</v>
      </c>
      <c r="V102" s="1">
        <f t="shared" si="39"/>
        <v>2.0676533984059478E+19</v>
      </c>
      <c r="W102" s="1">
        <f t="shared" si="40"/>
        <v>4.7340724273289872E+16</v>
      </c>
      <c r="X102" s="1">
        <f t="shared" si="41"/>
        <v>112819520347024.34</v>
      </c>
      <c r="Y102">
        <f t="shared" si="42"/>
        <v>1.0473794198423045</v>
      </c>
      <c r="Z102">
        <f t="shared" si="48"/>
        <v>40383448773415.148</v>
      </c>
      <c r="AA102">
        <f t="shared" si="49"/>
        <v>4.984543516766282E-4</v>
      </c>
      <c r="AB102">
        <f t="shared" si="50"/>
        <v>2.2326091276276466E-2</v>
      </c>
      <c r="AC102">
        <f>Cells!$B$3*Y102/(Cells!$D$4*AB102)</f>
        <v>1.1967770531273347</v>
      </c>
      <c r="AD102">
        <f t="shared" si="51"/>
        <v>547.54595654718935</v>
      </c>
      <c r="AE102">
        <f t="shared" si="52"/>
        <v>12602487999.129988</v>
      </c>
      <c r="AF102">
        <f t="shared" si="53"/>
        <v>33658378</v>
      </c>
      <c r="AG102">
        <f t="shared" si="54"/>
        <v>28449258.233529057</v>
      </c>
      <c r="AH102">
        <f t="shared" si="55"/>
        <v>3415075055810.1436</v>
      </c>
      <c r="AI102">
        <f t="shared" si="56"/>
        <v>8029099968.2852049</v>
      </c>
      <c r="AJ102">
        <f t="shared" si="57"/>
        <v>1.1831021295427555</v>
      </c>
      <c r="AK102">
        <f t="shared" si="58"/>
        <v>4029143993768.4053</v>
      </c>
      <c r="AL102">
        <f t="shared" si="59"/>
        <v>4.9781834165182441E-3</v>
      </c>
      <c r="AM102">
        <f t="shared" si="60"/>
        <v>7.0556242930857965E-2</v>
      </c>
      <c r="AN102">
        <f>IF(AM102=0,0,(Cells!$B$3*AJ102/(Cells!$D$4*AM102)))</f>
        <v>0.42776840314503761</v>
      </c>
      <c r="AP102" s="7">
        <f t="shared" si="43"/>
        <v>0</v>
      </c>
      <c r="AQ102">
        <f t="shared" si="61"/>
        <v>13</v>
      </c>
      <c r="AR102" t="str">
        <f>IF(AP102=0,"",MAX(AR$4:AR101)+1)</f>
        <v/>
      </c>
      <c r="AS102" t="str">
        <f t="shared" si="44"/>
        <v>Female</v>
      </c>
      <c r="AT102" t="str">
        <f t="shared" si="45"/>
        <v>NonSmoker</v>
      </c>
      <c r="AU102" t="str">
        <f t="shared" si="46"/>
        <v>50 - 59</v>
      </c>
      <c r="AV102">
        <f t="shared" si="62"/>
        <v>28</v>
      </c>
      <c r="AW102" s="8">
        <f t="shared" si="47"/>
        <v>32</v>
      </c>
      <c r="BJ102" s="76"/>
      <c r="BK102" s="76"/>
      <c r="BL102" s="77"/>
      <c r="BM102" s="77"/>
      <c r="BN102" s="77"/>
      <c r="BO102" s="77"/>
      <c r="BP102" s="77"/>
      <c r="BQ102" s="136"/>
    </row>
    <row r="103" spans="1:69" x14ac:dyDescent="0.25">
      <c r="A103" t="s">
        <v>77</v>
      </c>
      <c r="B103" t="s">
        <v>82</v>
      </c>
      <c r="C103" t="s">
        <v>350</v>
      </c>
      <c r="D103">
        <v>33</v>
      </c>
      <c r="E103" s="9">
        <v>5262</v>
      </c>
      <c r="F103" s="9">
        <v>376</v>
      </c>
      <c r="G103" s="54">
        <v>293.618561603925</v>
      </c>
      <c r="H103" s="9">
        <v>7226949053.4392405</v>
      </c>
      <c r="I103" s="9">
        <v>19625111</v>
      </c>
      <c r="J103" s="9">
        <v>16008862.094149699</v>
      </c>
      <c r="K103" s="9">
        <v>1902278140702.27</v>
      </c>
      <c r="L103" s="9">
        <v>4415122572.5813904</v>
      </c>
      <c r="M103" s="9">
        <v>7.2402416139193101E+17</v>
      </c>
      <c r="N103" s="9">
        <v>1698414507195620</v>
      </c>
      <c r="O103" s="9">
        <v>4135289026660.0898</v>
      </c>
      <c r="P103">
        <f t="shared" si="33"/>
        <v>4740.2846000355248</v>
      </c>
      <c r="Q103">
        <f t="shared" si="34"/>
        <v>143056714318.35944</v>
      </c>
      <c r="R103">
        <f t="shared" si="35"/>
        <v>317746436</v>
      </c>
      <c r="S103">
        <f t="shared" si="36"/>
        <v>300644324.04058141</v>
      </c>
      <c r="T103">
        <f t="shared" si="37"/>
        <v>40549668812247.992</v>
      </c>
      <c r="U103">
        <f t="shared" si="38"/>
        <v>91044594265.281357</v>
      </c>
      <c r="V103" s="1">
        <f t="shared" si="39"/>
        <v>2.1400558145451409E+19</v>
      </c>
      <c r="W103" s="1">
        <f t="shared" si="40"/>
        <v>4.9039138780485488E+16</v>
      </c>
      <c r="X103" s="1">
        <f t="shared" si="41"/>
        <v>116954809373684.44</v>
      </c>
      <c r="Y103">
        <f t="shared" si="42"/>
        <v>1.0568848655766079</v>
      </c>
      <c r="Z103">
        <f t="shared" si="48"/>
        <v>42754633948427.063</v>
      </c>
      <c r="AA103">
        <f t="shared" si="49"/>
        <v>4.7301746288682929E-4</v>
      </c>
      <c r="AB103">
        <f t="shared" si="50"/>
        <v>2.1748964639422018E-2</v>
      </c>
      <c r="AC103">
        <f>Cells!$B$3*Y103/(Cells!$D$4*AB103)</f>
        <v>1.2396840258312172</v>
      </c>
      <c r="AD103">
        <f t="shared" si="51"/>
        <v>253.92739494326429</v>
      </c>
      <c r="AE103">
        <f t="shared" si="52"/>
        <v>5375538945.6907454</v>
      </c>
      <c r="AF103">
        <f t="shared" si="53"/>
        <v>14033267</v>
      </c>
      <c r="AG103">
        <f t="shared" si="54"/>
        <v>12440396.139379358</v>
      </c>
      <c r="AH103">
        <f t="shared" si="55"/>
        <v>1512796915107.8733</v>
      </c>
      <c r="AI103">
        <f t="shared" si="56"/>
        <v>3613977395.7038155</v>
      </c>
      <c r="AJ103">
        <f t="shared" si="57"/>
        <v>1.1280402040879149</v>
      </c>
      <c r="AK103">
        <f t="shared" si="58"/>
        <v>1701897046052.0806</v>
      </c>
      <c r="AL103">
        <f t="shared" si="59"/>
        <v>1.0996762988420769E-2</v>
      </c>
      <c r="AM103">
        <f t="shared" si="60"/>
        <v>0.10486545183434232</v>
      </c>
      <c r="AN103">
        <f>IF(AM103=0,0,(Cells!$B$3*AJ103/(Cells!$D$4*AM103)))</f>
        <v>0.27441892539922469</v>
      </c>
      <c r="AP103" s="7">
        <f t="shared" si="43"/>
        <v>0</v>
      </c>
      <c r="AQ103">
        <f t="shared" si="61"/>
        <v>13</v>
      </c>
      <c r="AR103" t="str">
        <f>IF(AP103=0,"",MAX(AR$4:AR102)+1)</f>
        <v/>
      </c>
      <c r="AS103" t="str">
        <f t="shared" si="44"/>
        <v>Female</v>
      </c>
      <c r="AT103" t="str">
        <f t="shared" si="45"/>
        <v>NonSmoker</v>
      </c>
      <c r="AU103" t="str">
        <f t="shared" si="46"/>
        <v>50 - 59</v>
      </c>
      <c r="AV103">
        <f t="shared" si="62"/>
        <v>28</v>
      </c>
      <c r="AW103" s="8">
        <f t="shared" si="47"/>
        <v>33</v>
      </c>
      <c r="BJ103" s="76"/>
      <c r="BK103" s="76"/>
      <c r="BL103" s="77"/>
      <c r="BM103" s="77"/>
      <c r="BN103" s="77"/>
      <c r="BO103" s="77"/>
      <c r="BP103" s="77"/>
      <c r="BQ103" s="136"/>
    </row>
    <row r="104" spans="1:69" x14ac:dyDescent="0.25">
      <c r="A104" t="s">
        <v>77</v>
      </c>
      <c r="B104" t="s">
        <v>82</v>
      </c>
      <c r="C104" t="s">
        <v>350</v>
      </c>
      <c r="D104">
        <v>34</v>
      </c>
      <c r="E104" s="9">
        <v>3290</v>
      </c>
      <c r="F104" s="9">
        <v>197</v>
      </c>
      <c r="G104" s="54">
        <v>159.262090231896</v>
      </c>
      <c r="H104" s="9">
        <v>3610906348.5525799</v>
      </c>
      <c r="I104" s="9">
        <v>9621705</v>
      </c>
      <c r="J104" s="9">
        <v>8259202.6683410704</v>
      </c>
      <c r="K104" s="9">
        <v>1046622078000.33</v>
      </c>
      <c r="L104" s="9">
        <v>2489927692.5623102</v>
      </c>
      <c r="M104" s="9">
        <v>5.4680510224064698E+17</v>
      </c>
      <c r="N104" s="9">
        <v>1331819744242070</v>
      </c>
      <c r="O104" s="9">
        <v>3344385858863.3301</v>
      </c>
      <c r="P104">
        <f t="shared" si="33"/>
        <v>4899.5466902674207</v>
      </c>
      <c r="Q104">
        <f t="shared" si="34"/>
        <v>146667620666.91202</v>
      </c>
      <c r="R104">
        <f t="shared" si="35"/>
        <v>327368141</v>
      </c>
      <c r="S104">
        <f t="shared" si="36"/>
        <v>308903526.70892251</v>
      </c>
      <c r="T104">
        <f t="shared" si="37"/>
        <v>41596290890248.32</v>
      </c>
      <c r="U104">
        <f t="shared" si="38"/>
        <v>93534521957.843674</v>
      </c>
      <c r="V104" s="1">
        <f t="shared" si="39"/>
        <v>2.1947363247692055E+19</v>
      </c>
      <c r="W104" s="1">
        <f t="shared" si="40"/>
        <v>5.037095852472756E+16</v>
      </c>
      <c r="X104" s="1">
        <f t="shared" si="41"/>
        <v>120299195232547.77</v>
      </c>
      <c r="Y104">
        <f t="shared" si="42"/>
        <v>1.0597746956397702</v>
      </c>
      <c r="Z104">
        <f t="shared" si="48"/>
        <v>43977645800655.953</v>
      </c>
      <c r="AA104">
        <f t="shared" si="49"/>
        <v>4.6087828261170467E-4</v>
      </c>
      <c r="AB104">
        <f t="shared" si="50"/>
        <v>2.1468075894492844E-2</v>
      </c>
      <c r="AC104">
        <f>Cells!$B$3*Y104/(Cells!$D$4*AB104)</f>
        <v>1.2593380833965369</v>
      </c>
      <c r="AD104">
        <f t="shared" si="51"/>
        <v>94.665304711368293</v>
      </c>
      <c r="AE104">
        <f t="shared" si="52"/>
        <v>1764632597.138166</v>
      </c>
      <c r="AF104">
        <f t="shared" si="53"/>
        <v>4411562</v>
      </c>
      <c r="AG104">
        <f t="shared" si="54"/>
        <v>4181193.471038288</v>
      </c>
      <c r="AH104">
        <f t="shared" si="55"/>
        <v>466174837107.5434</v>
      </c>
      <c r="AI104">
        <f t="shared" si="56"/>
        <v>1124049703.141505</v>
      </c>
      <c r="AJ104">
        <f t="shared" si="57"/>
        <v>1.055096357190213</v>
      </c>
      <c r="AK104">
        <f t="shared" si="58"/>
        <v>490608048479.96252</v>
      </c>
      <c r="AL104">
        <f t="shared" si="59"/>
        <v>2.8063002918928322E-2</v>
      </c>
      <c r="AM104">
        <f t="shared" si="60"/>
        <v>0.1675201567541301</v>
      </c>
      <c r="AN104">
        <f>IF(AM104=0,0,(Cells!$B$3*AJ104/(Cells!$D$4*AM104)))</f>
        <v>0.16067450336162492</v>
      </c>
      <c r="AP104" s="7">
        <f t="shared" si="43"/>
        <v>0</v>
      </c>
      <c r="AQ104">
        <f t="shared" si="61"/>
        <v>13</v>
      </c>
      <c r="AR104" t="str">
        <f>IF(AP104=0,"",MAX(AR$4:AR103)+1)</f>
        <v/>
      </c>
      <c r="AS104" t="str">
        <f t="shared" si="44"/>
        <v>Female</v>
      </c>
      <c r="AT104" t="str">
        <f t="shared" si="45"/>
        <v>NonSmoker</v>
      </c>
      <c r="AU104" t="str">
        <f t="shared" si="46"/>
        <v>50 - 59</v>
      </c>
      <c r="AV104">
        <f t="shared" si="62"/>
        <v>28</v>
      </c>
      <c r="AW104" s="8">
        <f t="shared" si="47"/>
        <v>34</v>
      </c>
      <c r="BJ104" s="76"/>
      <c r="BK104" s="76"/>
      <c r="BL104" s="77"/>
      <c r="BM104" s="77"/>
      <c r="BN104" s="77"/>
      <c r="BO104" s="77"/>
      <c r="BP104" s="77"/>
      <c r="BQ104" s="136"/>
    </row>
    <row r="105" spans="1:69" x14ac:dyDescent="0.25">
      <c r="A105" t="s">
        <v>77</v>
      </c>
      <c r="B105" t="s">
        <v>82</v>
      </c>
      <c r="C105" t="s">
        <v>350</v>
      </c>
      <c r="D105">
        <v>35</v>
      </c>
      <c r="E105" s="9">
        <v>1762</v>
      </c>
      <c r="F105" s="9">
        <v>90</v>
      </c>
      <c r="G105" s="54">
        <v>70.064363230338799</v>
      </c>
      <c r="H105" s="9">
        <v>1370995576.25178</v>
      </c>
      <c r="I105" s="9">
        <v>3201630</v>
      </c>
      <c r="J105" s="9">
        <v>3236261.4073731098</v>
      </c>
      <c r="K105" s="9">
        <v>374665711328.25598</v>
      </c>
      <c r="L105" s="9">
        <v>900211386.04642904</v>
      </c>
      <c r="M105" s="9">
        <v>1.6367290962961402E+17</v>
      </c>
      <c r="N105" s="9">
        <v>375888453744683</v>
      </c>
      <c r="O105" s="9">
        <v>886316321671.849</v>
      </c>
      <c r="P105">
        <f t="shared" si="33"/>
        <v>4969.6110534977597</v>
      </c>
      <c r="Q105">
        <f t="shared" si="34"/>
        <v>148038616243.16379</v>
      </c>
      <c r="R105">
        <f t="shared" si="35"/>
        <v>330569771</v>
      </c>
      <c r="S105">
        <f t="shared" si="36"/>
        <v>312139788.11629564</v>
      </c>
      <c r="T105">
        <f t="shared" si="37"/>
        <v>41970956601576.578</v>
      </c>
      <c r="U105">
        <f t="shared" si="38"/>
        <v>94434733343.890106</v>
      </c>
      <c r="V105" s="1">
        <f t="shared" si="39"/>
        <v>2.2111036157321667E+19</v>
      </c>
      <c r="W105" s="1">
        <f t="shared" si="40"/>
        <v>5.074684697847224E+16</v>
      </c>
      <c r="X105" s="1">
        <f t="shared" si="41"/>
        <v>121185511554219.61</v>
      </c>
      <c r="Y105">
        <f t="shared" si="42"/>
        <v>1.0590440039538882</v>
      </c>
      <c r="Z105">
        <f t="shared" si="48"/>
        <v>44343174368387.945</v>
      </c>
      <c r="AA105">
        <f t="shared" si="49"/>
        <v>4.5512272074628099E-4</v>
      </c>
      <c r="AB105">
        <f t="shared" si="50"/>
        <v>2.1333605432422364E-2</v>
      </c>
      <c r="AC105">
        <f>Cells!$B$3*Y105/(Cells!$D$4*AB105)</f>
        <v>1.266402212237987</v>
      </c>
      <c r="AD105">
        <f t="shared" si="51"/>
        <v>24.600941481029501</v>
      </c>
      <c r="AE105">
        <f t="shared" si="52"/>
        <v>393637020.88638598</v>
      </c>
      <c r="AF105">
        <f t="shared" si="53"/>
        <v>1209932</v>
      </c>
      <c r="AG105">
        <f t="shared" si="54"/>
        <v>944932.06366517802</v>
      </c>
      <c r="AH105">
        <f t="shared" si="55"/>
        <v>91509125779.287399</v>
      </c>
      <c r="AI105">
        <f t="shared" si="56"/>
        <v>223838317.09507599</v>
      </c>
      <c r="AJ105">
        <f t="shared" si="57"/>
        <v>1.280443374211419</v>
      </c>
      <c r="AK105">
        <f t="shared" si="58"/>
        <v>116805262976.24547</v>
      </c>
      <c r="AL105">
        <f t="shared" si="59"/>
        <v>0.1308161127835884</v>
      </c>
      <c r="AM105">
        <f t="shared" si="60"/>
        <v>0.36168510168873197</v>
      </c>
      <c r="AN105">
        <f>IF(AM105=0,0,(Cells!$B$3*AJ105/(Cells!$D$4*AM105)))</f>
        <v>9.0313291493398229E-2</v>
      </c>
      <c r="AP105" s="7">
        <f t="shared" si="43"/>
        <v>0</v>
      </c>
      <c r="AQ105">
        <f t="shared" si="61"/>
        <v>13</v>
      </c>
      <c r="AR105" t="str">
        <f>IF(AP105=0,"",MAX(AR$4:AR104)+1)</f>
        <v/>
      </c>
      <c r="AS105" t="str">
        <f t="shared" si="44"/>
        <v>Female</v>
      </c>
      <c r="AT105" t="str">
        <f t="shared" si="45"/>
        <v>NonSmoker</v>
      </c>
      <c r="AU105" t="str">
        <f t="shared" si="46"/>
        <v>50 - 59</v>
      </c>
      <c r="AV105">
        <f t="shared" si="62"/>
        <v>28</v>
      </c>
      <c r="AW105" s="8">
        <f t="shared" si="47"/>
        <v>35</v>
      </c>
      <c r="BJ105" s="76"/>
      <c r="BK105" s="76"/>
      <c r="BL105" s="77"/>
      <c r="BM105" s="77"/>
      <c r="BN105" s="77"/>
      <c r="BO105" s="77"/>
      <c r="BP105" s="77"/>
      <c r="BQ105" s="136"/>
    </row>
    <row r="106" spans="1:69" x14ac:dyDescent="0.25">
      <c r="A106" t="s">
        <v>77</v>
      </c>
      <c r="B106" t="s">
        <v>82</v>
      </c>
      <c r="C106" t="s">
        <v>350</v>
      </c>
      <c r="D106">
        <v>36</v>
      </c>
      <c r="E106" s="9">
        <v>759</v>
      </c>
      <c r="F106" s="9">
        <v>23</v>
      </c>
      <c r="G106" s="54">
        <v>24.600941481029501</v>
      </c>
      <c r="H106" s="9">
        <v>393637020.88638598</v>
      </c>
      <c r="I106" s="9">
        <v>1209932</v>
      </c>
      <c r="J106" s="9">
        <v>944932.06366517802</v>
      </c>
      <c r="K106" s="9">
        <v>91509125779.287399</v>
      </c>
      <c r="L106" s="9">
        <v>223838317.09507599</v>
      </c>
      <c r="M106" s="9">
        <v>2.92123908521224E+16</v>
      </c>
      <c r="N106" s="9">
        <v>71644656222405</v>
      </c>
      <c r="O106" s="9">
        <v>178901060639.367</v>
      </c>
      <c r="P106">
        <f t="shared" si="33"/>
        <v>4994.2119949787893</v>
      </c>
      <c r="Q106">
        <f t="shared" si="34"/>
        <v>148432253264.05017</v>
      </c>
      <c r="R106">
        <f t="shared" si="35"/>
        <v>331779703</v>
      </c>
      <c r="S106">
        <f t="shared" si="36"/>
        <v>313084720.17996079</v>
      </c>
      <c r="T106">
        <f t="shared" si="37"/>
        <v>42062465727355.867</v>
      </c>
      <c r="U106">
        <f t="shared" si="38"/>
        <v>94658571660.985184</v>
      </c>
      <c r="V106" s="1">
        <f t="shared" si="39"/>
        <v>2.2140248548173787E+19</v>
      </c>
      <c r="W106" s="1">
        <f t="shared" si="40"/>
        <v>5.0818491634694648E+16</v>
      </c>
      <c r="X106" s="1">
        <f t="shared" si="41"/>
        <v>121364412614858.97</v>
      </c>
      <c r="Y106">
        <f t="shared" si="42"/>
        <v>1.0597122172212472</v>
      </c>
      <c r="Z106">
        <f t="shared" si="48"/>
        <v>44467808189917.586</v>
      </c>
      <c r="AA106">
        <f t="shared" si="49"/>
        <v>4.5365111028095614E-4</v>
      </c>
      <c r="AB106">
        <f t="shared" si="50"/>
        <v>2.1299087076233014E-2</v>
      </c>
      <c r="AC106">
        <f>Cells!$B$3*Y106/(Cells!$D$4*AB106)</f>
        <v>1.2692549491876339</v>
      </c>
      <c r="AD106">
        <f t="shared" si="51"/>
        <v>0</v>
      </c>
      <c r="AE106">
        <f t="shared" si="52"/>
        <v>0</v>
      </c>
      <c r="AF106">
        <f t="shared" si="53"/>
        <v>0</v>
      </c>
      <c r="AG106">
        <f t="shared" si="54"/>
        <v>0</v>
      </c>
      <c r="AH106">
        <f t="shared" si="55"/>
        <v>0</v>
      </c>
      <c r="AI106">
        <f t="shared" si="56"/>
        <v>0</v>
      </c>
      <c r="AJ106" t="e">
        <f t="shared" si="57"/>
        <v>#DIV/0!</v>
      </c>
      <c r="AK106" t="e">
        <f t="shared" si="58"/>
        <v>#DIV/0!</v>
      </c>
      <c r="AL106" t="e">
        <f t="shared" si="59"/>
        <v>#DIV/0!</v>
      </c>
      <c r="AM106">
        <f t="shared" si="60"/>
        <v>0</v>
      </c>
      <c r="AN106">
        <f>IF(AM106=0,0,(Cells!$B$3*AJ106/(Cells!$D$4*AM106)))</f>
        <v>0</v>
      </c>
      <c r="AP106" s="7">
        <f t="shared" si="43"/>
        <v>1</v>
      </c>
      <c r="AQ106">
        <f t="shared" si="61"/>
        <v>13</v>
      </c>
      <c r="AR106">
        <f>IF(AP106=0,"",MAX(AR$4:AR105)+1)</f>
        <v>13</v>
      </c>
      <c r="AS106" t="str">
        <f t="shared" si="44"/>
        <v>Female</v>
      </c>
      <c r="AT106" t="str">
        <f t="shared" si="45"/>
        <v>NonSmoker</v>
      </c>
      <c r="AU106" t="str">
        <f t="shared" si="46"/>
        <v>50 - 59</v>
      </c>
      <c r="AV106">
        <f t="shared" si="62"/>
        <v>28</v>
      </c>
      <c r="AW106" s="8">
        <f t="shared" si="47"/>
        <v>36</v>
      </c>
      <c r="BJ106" s="76"/>
      <c r="BK106" s="76"/>
      <c r="BL106" s="77"/>
      <c r="BM106" s="77"/>
      <c r="BN106" s="77"/>
      <c r="BO106" s="77"/>
      <c r="BP106" s="77"/>
      <c r="BQ106" s="136"/>
    </row>
    <row r="107" spans="1:69" x14ac:dyDescent="0.25">
      <c r="A107" t="s">
        <v>77</v>
      </c>
      <c r="B107" t="s">
        <v>82</v>
      </c>
      <c r="C107" t="s">
        <v>351</v>
      </c>
      <c r="D107">
        <v>1</v>
      </c>
      <c r="E107" s="9">
        <v>96537</v>
      </c>
      <c r="F107" s="9">
        <v>832</v>
      </c>
      <c r="G107" s="54">
        <v>475.48416016329298</v>
      </c>
      <c r="H107" s="9">
        <v>126813147999.45799</v>
      </c>
      <c r="I107" s="9">
        <v>129638797</v>
      </c>
      <c r="J107" s="9">
        <v>101660399.22543401</v>
      </c>
      <c r="K107" s="9">
        <v>291623037780809</v>
      </c>
      <c r="L107" s="9">
        <v>267469294435.48401</v>
      </c>
      <c r="M107" s="9">
        <v>4.8887041296173996E+21</v>
      </c>
      <c r="N107" s="9">
        <v>4.3857913100874798E+18</v>
      </c>
      <c r="O107" s="9">
        <v>4343764057884740</v>
      </c>
      <c r="P107">
        <f t="shared" si="33"/>
        <v>475.48416016329298</v>
      </c>
      <c r="Q107">
        <f t="shared" si="34"/>
        <v>126813147999.45799</v>
      </c>
      <c r="R107">
        <f t="shared" si="35"/>
        <v>129638797</v>
      </c>
      <c r="S107">
        <f t="shared" si="36"/>
        <v>101660399.22543401</v>
      </c>
      <c r="T107">
        <f t="shared" si="37"/>
        <v>291623037780809</v>
      </c>
      <c r="U107">
        <f t="shared" si="38"/>
        <v>267469294435.48401</v>
      </c>
      <c r="V107" s="1">
        <f t="shared" si="39"/>
        <v>4.8887041296173996E+21</v>
      </c>
      <c r="W107" s="1">
        <f t="shared" si="40"/>
        <v>4.3857913100874798E+18</v>
      </c>
      <c r="X107" s="1">
        <f t="shared" si="41"/>
        <v>4343764057884740</v>
      </c>
      <c r="Y107">
        <f t="shared" si="42"/>
        <v>1.2752143212867315</v>
      </c>
      <c r="Z107">
        <f t="shared" si="48"/>
        <v>371446923234050.13</v>
      </c>
      <c r="AA107">
        <f t="shared" si="49"/>
        <v>3.5941247208474622E-2</v>
      </c>
      <c r="AB107">
        <f t="shared" si="50"/>
        <v>0.18958176918805938</v>
      </c>
      <c r="AC107">
        <f>Cells!$B$3*Y107/(Cells!$D$4*AB107)</f>
        <v>0.1715965385200417</v>
      </c>
      <c r="AD107">
        <f t="shared" si="51"/>
        <v>72259.429399911794</v>
      </c>
      <c r="AE107">
        <f t="shared" si="52"/>
        <v>2653647833311.8647</v>
      </c>
      <c r="AF107">
        <f t="shared" si="53"/>
        <v>7893176506</v>
      </c>
      <c r="AG107">
        <f t="shared" si="54"/>
        <v>9071667603.7913818</v>
      </c>
      <c r="AH107">
        <f t="shared" si="55"/>
        <v>1.2661256869832258E+16</v>
      </c>
      <c r="AI107">
        <f t="shared" si="56"/>
        <v>44197701128770.633</v>
      </c>
      <c r="AJ107">
        <f t="shared" si="57"/>
        <v>0.87009101862386939</v>
      </c>
      <c r="AK107">
        <f t="shared" si="58"/>
        <v>1.098298564688405E+16</v>
      </c>
      <c r="AL107">
        <f t="shared" si="59"/>
        <v>1.3345847515117625E-4</v>
      </c>
      <c r="AM107">
        <f t="shared" si="60"/>
        <v>1.1552422912583155E-2</v>
      </c>
      <c r="AN107">
        <f>IF(AM107=0,0,(Cells!$B$3*AJ107/(Cells!$D$4*AM107)))</f>
        <v>1.9213811241607044</v>
      </c>
      <c r="AP107" s="7">
        <f t="shared" si="43"/>
        <v>0</v>
      </c>
      <c r="AQ107">
        <f t="shared" si="61"/>
        <v>14</v>
      </c>
      <c r="AR107" t="str">
        <f>IF(AP107=0,"",MAX(AR$4:AR106)+1)</f>
        <v/>
      </c>
      <c r="AS107" t="str">
        <f t="shared" si="44"/>
        <v>Female</v>
      </c>
      <c r="AT107" t="str">
        <f t="shared" si="45"/>
        <v>NonSmoker</v>
      </c>
      <c r="AU107" t="str">
        <f t="shared" si="46"/>
        <v>60 - 69</v>
      </c>
      <c r="AV107">
        <f t="shared" si="62"/>
        <v>1</v>
      </c>
      <c r="AW107" s="8">
        <f t="shared" si="47"/>
        <v>1</v>
      </c>
      <c r="BJ107" s="76"/>
      <c r="BK107" s="76"/>
      <c r="BL107" s="77"/>
      <c r="BM107" s="77"/>
      <c r="BN107" s="77"/>
      <c r="BO107" s="77"/>
      <c r="BP107" s="77"/>
      <c r="BQ107" s="136"/>
    </row>
    <row r="108" spans="1:69" x14ac:dyDescent="0.25">
      <c r="A108" t="s">
        <v>77</v>
      </c>
      <c r="B108" t="s">
        <v>82</v>
      </c>
      <c r="C108" t="s">
        <v>351</v>
      </c>
      <c r="D108">
        <v>2</v>
      </c>
      <c r="E108" s="9">
        <v>99560</v>
      </c>
      <c r="F108" s="9">
        <v>1223</v>
      </c>
      <c r="G108" s="54">
        <v>876.91750899536305</v>
      </c>
      <c r="H108" s="9">
        <v>135106849349.69501</v>
      </c>
      <c r="I108" s="9">
        <v>151518117</v>
      </c>
      <c r="J108" s="9">
        <v>191805746.64140499</v>
      </c>
      <c r="K108" s="9">
        <v>545528641355860</v>
      </c>
      <c r="L108" s="9">
        <v>873235566715.61401</v>
      </c>
      <c r="M108" s="9">
        <v>9.0698610508205203E+21</v>
      </c>
      <c r="N108" s="9">
        <v>1.43152447097397E+19</v>
      </c>
      <c r="O108" s="9">
        <v>2.49562054271947E+16</v>
      </c>
      <c r="P108">
        <f t="shared" si="33"/>
        <v>1352.401669158656</v>
      </c>
      <c r="Q108">
        <f t="shared" si="34"/>
        <v>261919997349.15302</v>
      </c>
      <c r="R108">
        <f t="shared" si="35"/>
        <v>281156914</v>
      </c>
      <c r="S108">
        <f t="shared" si="36"/>
        <v>293466145.86683899</v>
      </c>
      <c r="T108">
        <f t="shared" si="37"/>
        <v>837151679136669</v>
      </c>
      <c r="U108">
        <f t="shared" si="38"/>
        <v>1140704861151.0981</v>
      </c>
      <c r="V108" s="1">
        <f t="shared" si="39"/>
        <v>1.3958565180437919E+22</v>
      </c>
      <c r="W108" s="1">
        <f t="shared" si="40"/>
        <v>1.870103601982718E+19</v>
      </c>
      <c r="X108" s="1">
        <f t="shared" si="41"/>
        <v>2.929996948507944E+16</v>
      </c>
      <c r="Y108">
        <f t="shared" si="42"/>
        <v>0.95805570066530144</v>
      </c>
      <c r="Z108">
        <f t="shared" si="48"/>
        <v>800990918919840.75</v>
      </c>
      <c r="AA108">
        <f t="shared" si="49"/>
        <v>9.3006130387964479E-3</v>
      </c>
      <c r="AB108">
        <f t="shared" si="50"/>
        <v>9.6439686015646314E-2</v>
      </c>
      <c r="AC108">
        <f>Cells!$B$3*Y108/(Cells!$D$4*AB108)</f>
        <v>0.25342933555564995</v>
      </c>
      <c r="AD108">
        <f t="shared" si="51"/>
        <v>71382.51189091643</v>
      </c>
      <c r="AE108">
        <f t="shared" si="52"/>
        <v>2518540983962.1685</v>
      </c>
      <c r="AF108">
        <f t="shared" si="53"/>
        <v>7741658389</v>
      </c>
      <c r="AG108">
        <f t="shared" si="54"/>
        <v>8879861857.1499767</v>
      </c>
      <c r="AH108">
        <f t="shared" si="55"/>
        <v>1.2115728228476398E+16</v>
      </c>
      <c r="AI108">
        <f t="shared" si="56"/>
        <v>43324465562055.023</v>
      </c>
      <c r="AJ108">
        <f t="shared" si="57"/>
        <v>0.8718219397485889</v>
      </c>
      <c r="AK108">
        <f t="shared" si="58"/>
        <v>1.052982790767443E+16</v>
      </c>
      <c r="AL108">
        <f t="shared" si="59"/>
        <v>1.3353922587116447E-4</v>
      </c>
      <c r="AM108">
        <f t="shared" si="60"/>
        <v>1.1555917353077793E-2</v>
      </c>
      <c r="AN108">
        <f>IF(AM108=0,0,(Cells!$B$3*AJ108/(Cells!$D$4*AM108)))</f>
        <v>1.9246212659327013</v>
      </c>
      <c r="AP108" s="7">
        <f t="shared" si="43"/>
        <v>0</v>
      </c>
      <c r="AQ108">
        <f t="shared" si="61"/>
        <v>14</v>
      </c>
      <c r="AR108" t="str">
        <f>IF(AP108=0,"",MAX(AR$4:AR107)+1)</f>
        <v/>
      </c>
      <c r="AS108" t="str">
        <f t="shared" si="44"/>
        <v>Female</v>
      </c>
      <c r="AT108" t="str">
        <f t="shared" si="45"/>
        <v>NonSmoker</v>
      </c>
      <c r="AU108" t="str">
        <f t="shared" si="46"/>
        <v>60 - 69</v>
      </c>
      <c r="AV108">
        <f t="shared" si="62"/>
        <v>1</v>
      </c>
      <c r="AW108" s="8">
        <f t="shared" si="47"/>
        <v>2</v>
      </c>
      <c r="BJ108" s="76"/>
      <c r="BK108" s="76"/>
      <c r="BL108" s="77"/>
      <c r="BM108" s="77"/>
      <c r="BN108" s="77"/>
      <c r="BO108" s="77"/>
      <c r="BP108" s="77"/>
      <c r="BQ108" s="136"/>
    </row>
    <row r="109" spans="1:69" x14ac:dyDescent="0.25">
      <c r="A109" t="s">
        <v>77</v>
      </c>
      <c r="B109" t="s">
        <v>82</v>
      </c>
      <c r="C109" t="s">
        <v>351</v>
      </c>
      <c r="D109">
        <v>3</v>
      </c>
      <c r="E109" s="9">
        <v>101954</v>
      </c>
      <c r="F109" s="9">
        <v>1598</v>
      </c>
      <c r="G109" s="54">
        <v>1322.6849766994001</v>
      </c>
      <c r="H109" s="9">
        <v>140888276641.70999</v>
      </c>
      <c r="I109" s="9">
        <v>254167526</v>
      </c>
      <c r="J109" s="9">
        <v>294440542.41122502</v>
      </c>
      <c r="K109" s="9">
        <v>828375966084335</v>
      </c>
      <c r="L109" s="9">
        <v>1940122888149.04</v>
      </c>
      <c r="M109" s="9">
        <v>1.3434448251876599E+22</v>
      </c>
      <c r="N109" s="9">
        <v>3.0017912818080399E+19</v>
      </c>
      <c r="O109" s="9">
        <v>7.4156394462359296E+16</v>
      </c>
      <c r="P109">
        <f t="shared" si="33"/>
        <v>2675.0866458580558</v>
      </c>
      <c r="Q109">
        <f t="shared" si="34"/>
        <v>402808273990.86304</v>
      </c>
      <c r="R109">
        <f t="shared" si="35"/>
        <v>535324440</v>
      </c>
      <c r="S109">
        <f t="shared" si="36"/>
        <v>587906688.27806401</v>
      </c>
      <c r="T109">
        <f t="shared" si="37"/>
        <v>1665527645221004</v>
      </c>
      <c r="U109">
        <f t="shared" si="38"/>
        <v>3080827749300.1382</v>
      </c>
      <c r="V109" s="1">
        <f t="shared" si="39"/>
        <v>2.7393013432314518E+22</v>
      </c>
      <c r="W109" s="1">
        <f t="shared" si="40"/>
        <v>4.8718948837907579E+19</v>
      </c>
      <c r="X109" s="1">
        <f t="shared" si="41"/>
        <v>1.0345636394743874E+17</v>
      </c>
      <c r="Y109">
        <f t="shared" si="42"/>
        <v>0.91056021418624511</v>
      </c>
      <c r="Z109">
        <f t="shared" si="48"/>
        <v>1514008833758860.3</v>
      </c>
      <c r="AA109">
        <f t="shared" si="49"/>
        <v>4.3803781832819641E-3</v>
      </c>
      <c r="AB109">
        <f t="shared" si="50"/>
        <v>6.6184425534123695E-2</v>
      </c>
      <c r="AC109">
        <f>Cells!$B$3*Y109/(Cells!$D$4*AB109)</f>
        <v>0.3509738664865249</v>
      </c>
      <c r="AD109">
        <f t="shared" si="51"/>
        <v>70059.826914217032</v>
      </c>
      <c r="AE109">
        <f t="shared" si="52"/>
        <v>2377652707320.4585</v>
      </c>
      <c r="AF109">
        <f t="shared" si="53"/>
        <v>7487490863</v>
      </c>
      <c r="AG109">
        <f t="shared" si="54"/>
        <v>8585421314.7387505</v>
      </c>
      <c r="AH109">
        <f t="shared" si="55"/>
        <v>1.1287352262392062E+16</v>
      </c>
      <c r="AI109">
        <f t="shared" si="56"/>
        <v>41384342673905.984</v>
      </c>
      <c r="AJ109">
        <f t="shared" si="57"/>
        <v>0.87211688145648569</v>
      </c>
      <c r="AK109">
        <f t="shared" si="58"/>
        <v>9812414026556496</v>
      </c>
      <c r="AL109">
        <f t="shared" si="59"/>
        <v>1.3312286020684272E-4</v>
      </c>
      <c r="AM109">
        <f t="shared" si="60"/>
        <v>1.1537888030607799E-2</v>
      </c>
      <c r="AN109">
        <f>IF(AM109=0,0,(Cells!$B$3*AJ109/(Cells!$D$4*AM109)))</f>
        <v>1.9282808419957522</v>
      </c>
      <c r="AP109" s="7">
        <f t="shared" si="43"/>
        <v>0</v>
      </c>
      <c r="AQ109">
        <f t="shared" si="61"/>
        <v>14</v>
      </c>
      <c r="AR109" t="str">
        <f>IF(AP109=0,"",MAX(AR$4:AR108)+1)</f>
        <v/>
      </c>
      <c r="AS109" t="str">
        <f t="shared" si="44"/>
        <v>Female</v>
      </c>
      <c r="AT109" t="str">
        <f t="shared" si="45"/>
        <v>NonSmoker</v>
      </c>
      <c r="AU109" t="str">
        <f t="shared" si="46"/>
        <v>60 - 69</v>
      </c>
      <c r="AV109">
        <f t="shared" si="62"/>
        <v>1</v>
      </c>
      <c r="AW109" s="8">
        <f t="shared" si="47"/>
        <v>3</v>
      </c>
      <c r="BJ109" s="76"/>
      <c r="BK109" s="76"/>
      <c r="BL109" s="77"/>
      <c r="BM109" s="77"/>
      <c r="BN109" s="77"/>
      <c r="BO109" s="77"/>
      <c r="BP109" s="77"/>
      <c r="BQ109" s="136"/>
    </row>
    <row r="110" spans="1:69" x14ac:dyDescent="0.25">
      <c r="A110" t="s">
        <v>77</v>
      </c>
      <c r="B110" t="s">
        <v>82</v>
      </c>
      <c r="C110" t="s">
        <v>351</v>
      </c>
      <c r="D110">
        <v>4</v>
      </c>
      <c r="E110" s="9">
        <v>104386</v>
      </c>
      <c r="F110" s="9">
        <v>1677</v>
      </c>
      <c r="G110" s="54">
        <v>1643.6867414856199</v>
      </c>
      <c r="H110" s="9">
        <v>143902787447.578</v>
      </c>
      <c r="I110" s="9">
        <v>270076588</v>
      </c>
      <c r="J110" s="9">
        <v>369892860.53326499</v>
      </c>
      <c r="K110" s="9">
        <v>982371350191926</v>
      </c>
      <c r="L110" s="9">
        <v>2698325914056.7998</v>
      </c>
      <c r="M110" s="9">
        <v>1.5057569135089399E+22</v>
      </c>
      <c r="N110" s="9">
        <v>4.0310756657064002E+19</v>
      </c>
      <c r="O110" s="9">
        <v>1.13735301757892E+17</v>
      </c>
      <c r="P110">
        <f t="shared" si="33"/>
        <v>4318.7733873436755</v>
      </c>
      <c r="Q110">
        <f t="shared" si="34"/>
        <v>546711061438.44104</v>
      </c>
      <c r="R110">
        <f t="shared" si="35"/>
        <v>805401028</v>
      </c>
      <c r="S110">
        <f t="shared" si="36"/>
        <v>957799548.81132901</v>
      </c>
      <c r="T110">
        <f t="shared" si="37"/>
        <v>2647898995412930</v>
      </c>
      <c r="U110">
        <f t="shared" si="38"/>
        <v>5779153663356.9375</v>
      </c>
      <c r="V110" s="1">
        <f t="shared" si="39"/>
        <v>4.2450582567403913E+22</v>
      </c>
      <c r="W110" s="1">
        <f t="shared" si="40"/>
        <v>8.902970549497158E+19</v>
      </c>
      <c r="X110" s="1">
        <f t="shared" si="41"/>
        <v>2.1719166570533075E+17</v>
      </c>
      <c r="Y110">
        <f t="shared" si="42"/>
        <v>0.84088683169619127</v>
      </c>
      <c r="Z110">
        <f t="shared" si="48"/>
        <v>2222497011304743.3</v>
      </c>
      <c r="AA110">
        <f t="shared" si="49"/>
        <v>2.4226569907427574E-3</v>
      </c>
      <c r="AB110">
        <f t="shared" si="50"/>
        <v>4.9220493605232743E-2</v>
      </c>
      <c r="AC110">
        <f>Cells!$B$3*Y110/(Cells!$D$4*AB110)</f>
        <v>0.43582636606931774</v>
      </c>
      <c r="AD110">
        <f t="shared" si="51"/>
        <v>68416.140172731408</v>
      </c>
      <c r="AE110">
        <f t="shared" si="52"/>
        <v>2233749919872.8809</v>
      </c>
      <c r="AF110">
        <f t="shared" si="53"/>
        <v>7217414275</v>
      </c>
      <c r="AG110">
        <f t="shared" si="54"/>
        <v>8215528454.2054863</v>
      </c>
      <c r="AH110">
        <f t="shared" si="55"/>
        <v>1.0304980912200138E+16</v>
      </c>
      <c r="AI110">
        <f t="shared" si="56"/>
        <v>38686016759849.188</v>
      </c>
      <c r="AJ110">
        <f t="shared" si="57"/>
        <v>0.87850882815766318</v>
      </c>
      <c r="AK110">
        <f t="shared" si="58"/>
        <v>9023159697961266</v>
      </c>
      <c r="AL110">
        <f t="shared" si="59"/>
        <v>1.3368652531719352E-4</v>
      </c>
      <c r="AM110">
        <f t="shared" si="60"/>
        <v>1.1562288930708898E-2</v>
      </c>
      <c r="AN110">
        <f>IF(AM110=0,0,(Cells!$B$3*AJ110/(Cells!$D$4*AM110)))</f>
        <v>1.9383144152481704</v>
      </c>
      <c r="AP110" s="7">
        <f t="shared" si="43"/>
        <v>0</v>
      </c>
      <c r="AQ110">
        <f t="shared" si="61"/>
        <v>14</v>
      </c>
      <c r="AR110" t="str">
        <f>IF(AP110=0,"",MAX(AR$4:AR109)+1)</f>
        <v/>
      </c>
      <c r="AS110" t="str">
        <f t="shared" si="44"/>
        <v>Female</v>
      </c>
      <c r="AT110" t="str">
        <f t="shared" si="45"/>
        <v>NonSmoker</v>
      </c>
      <c r="AU110" t="str">
        <f t="shared" si="46"/>
        <v>60 - 69</v>
      </c>
      <c r="AV110">
        <f t="shared" si="62"/>
        <v>1</v>
      </c>
      <c r="AW110" s="8">
        <f t="shared" si="47"/>
        <v>4</v>
      </c>
      <c r="BJ110" s="76"/>
      <c r="BK110" s="76"/>
      <c r="BL110" s="77"/>
      <c r="BM110" s="77"/>
      <c r="BN110" s="77"/>
      <c r="BO110" s="77"/>
      <c r="BP110" s="77"/>
      <c r="BQ110" s="136"/>
    </row>
    <row r="111" spans="1:69" x14ac:dyDescent="0.25">
      <c r="A111" t="s">
        <v>77</v>
      </c>
      <c r="B111" t="s">
        <v>82</v>
      </c>
      <c r="C111" t="s">
        <v>351</v>
      </c>
      <c r="D111">
        <v>5</v>
      </c>
      <c r="E111" s="9">
        <v>106415</v>
      </c>
      <c r="F111" s="9">
        <v>1890</v>
      </c>
      <c r="G111" s="54">
        <v>1927.4709914234199</v>
      </c>
      <c r="H111" s="9">
        <v>146376491929.23999</v>
      </c>
      <c r="I111" s="9">
        <v>295479052</v>
      </c>
      <c r="J111" s="9">
        <v>435776748.88852</v>
      </c>
      <c r="K111" s="9">
        <v>1126879359382620</v>
      </c>
      <c r="L111" s="9">
        <v>3597314866266.3101</v>
      </c>
      <c r="M111" s="9">
        <v>1.8255650040321101E+22</v>
      </c>
      <c r="N111" s="9">
        <v>5.7735108150756598E+19</v>
      </c>
      <c r="O111" s="9">
        <v>1.9055546140793501E+17</v>
      </c>
      <c r="P111">
        <f t="shared" si="33"/>
        <v>6246.2443787670954</v>
      </c>
      <c r="Q111">
        <f t="shared" si="34"/>
        <v>693087553367.68103</v>
      </c>
      <c r="R111">
        <f t="shared" si="35"/>
        <v>1100880080</v>
      </c>
      <c r="S111">
        <f t="shared" si="36"/>
        <v>1393576297.6998491</v>
      </c>
      <c r="T111">
        <f t="shared" si="37"/>
        <v>3774778354795550</v>
      </c>
      <c r="U111">
        <f t="shared" si="38"/>
        <v>9376468529623.248</v>
      </c>
      <c r="V111" s="1">
        <f t="shared" si="39"/>
        <v>6.0706232607725018E+22</v>
      </c>
      <c r="W111" s="1">
        <f t="shared" si="40"/>
        <v>1.4676481364572819E+20</v>
      </c>
      <c r="X111" s="1">
        <f t="shared" si="41"/>
        <v>4.0774712711326579E+17</v>
      </c>
      <c r="Y111">
        <f t="shared" si="42"/>
        <v>0.78996756892108788</v>
      </c>
      <c r="Z111">
        <f t="shared" si="48"/>
        <v>2976101106595190</v>
      </c>
      <c r="AA111">
        <f t="shared" si="49"/>
        <v>1.5324495257110059E-3</v>
      </c>
      <c r="AB111">
        <f t="shared" si="50"/>
        <v>3.9146513583089439E-2</v>
      </c>
      <c r="AC111">
        <f>Cells!$B$3*Y111/(Cells!$D$4*AB111)</f>
        <v>0.51479946399582333</v>
      </c>
      <c r="AD111">
        <f t="shared" si="51"/>
        <v>66488.669181307981</v>
      </c>
      <c r="AE111">
        <f t="shared" si="52"/>
        <v>2087373427943.6411</v>
      </c>
      <c r="AF111">
        <f t="shared" si="53"/>
        <v>6921935223</v>
      </c>
      <c r="AG111">
        <f t="shared" si="54"/>
        <v>7779751705.3169651</v>
      </c>
      <c r="AH111">
        <f t="shared" si="55"/>
        <v>9178101552817514</v>
      </c>
      <c r="AI111">
        <f t="shared" si="56"/>
        <v>35088701893582.887</v>
      </c>
      <c r="AJ111">
        <f t="shared" si="57"/>
        <v>0.88973729306416016</v>
      </c>
      <c r="AK111">
        <f t="shared" si="58"/>
        <v>8138321876001004</v>
      </c>
      <c r="AL111">
        <f t="shared" si="59"/>
        <v>1.3446318358904149E-4</v>
      </c>
      <c r="AM111">
        <f t="shared" si="60"/>
        <v>1.1595826127923852E-2</v>
      </c>
      <c r="AN111">
        <f>IF(AM111=0,0,(Cells!$B$3*AJ111/(Cells!$D$4*AM111)))</f>
        <v>1.957410947012564</v>
      </c>
      <c r="AP111" s="7">
        <f t="shared" si="43"/>
        <v>0</v>
      </c>
      <c r="AQ111">
        <f t="shared" si="61"/>
        <v>14</v>
      </c>
      <c r="AR111" t="str">
        <f>IF(AP111=0,"",MAX(AR$4:AR110)+1)</f>
        <v/>
      </c>
      <c r="AS111" t="str">
        <f t="shared" si="44"/>
        <v>Female</v>
      </c>
      <c r="AT111" t="str">
        <f t="shared" si="45"/>
        <v>NonSmoker</v>
      </c>
      <c r="AU111" t="str">
        <f t="shared" si="46"/>
        <v>60 - 69</v>
      </c>
      <c r="AV111">
        <f t="shared" si="62"/>
        <v>1</v>
      </c>
      <c r="AW111" s="8">
        <f t="shared" si="47"/>
        <v>5</v>
      </c>
      <c r="BJ111" s="76"/>
      <c r="BK111" s="76"/>
      <c r="BL111" s="77"/>
      <c r="BM111" s="77"/>
      <c r="BN111" s="77"/>
      <c r="BO111" s="77"/>
      <c r="BP111" s="77"/>
      <c r="BQ111" s="136"/>
    </row>
    <row r="112" spans="1:69" x14ac:dyDescent="0.25">
      <c r="A112" t="s">
        <v>77</v>
      </c>
      <c r="B112" t="s">
        <v>82</v>
      </c>
      <c r="C112" t="s">
        <v>351</v>
      </c>
      <c r="D112">
        <v>6</v>
      </c>
      <c r="E112" s="9">
        <v>105868</v>
      </c>
      <c r="F112" s="9">
        <v>1913</v>
      </c>
      <c r="G112" s="54">
        <v>1973.1456957358801</v>
      </c>
      <c r="H112" s="9">
        <v>146636077475.51801</v>
      </c>
      <c r="I112" s="9">
        <v>423010015</v>
      </c>
      <c r="J112" s="9">
        <v>444464691.94020498</v>
      </c>
      <c r="K112" s="9">
        <v>1036858518287070</v>
      </c>
      <c r="L112" s="9">
        <v>3448721643965.0801</v>
      </c>
      <c r="M112" s="9">
        <v>1.55240310476331E+22</v>
      </c>
      <c r="N112" s="9">
        <v>5.2189494212399202E+19</v>
      </c>
      <c r="O112" s="9">
        <v>1.8237497439950899E+17</v>
      </c>
      <c r="P112">
        <f t="shared" si="33"/>
        <v>8219.390074502975</v>
      </c>
      <c r="Q112">
        <f t="shared" si="34"/>
        <v>839723630843.19897</v>
      </c>
      <c r="R112">
        <f t="shared" si="35"/>
        <v>1523890095</v>
      </c>
      <c r="S112">
        <f t="shared" si="36"/>
        <v>1838040989.6400542</v>
      </c>
      <c r="T112">
        <f t="shared" si="37"/>
        <v>4811636873082620</v>
      </c>
      <c r="U112">
        <f t="shared" si="38"/>
        <v>12825190173588.328</v>
      </c>
      <c r="V112" s="1">
        <f t="shared" si="39"/>
        <v>7.6230263655358116E+22</v>
      </c>
      <c r="W112" s="1">
        <f t="shared" si="40"/>
        <v>1.9895430785812739E+20</v>
      </c>
      <c r="X112" s="1">
        <f t="shared" si="41"/>
        <v>5.9012210151277478E+17</v>
      </c>
      <c r="Y112">
        <f t="shared" si="42"/>
        <v>0.82908384719887296</v>
      </c>
      <c r="Z112">
        <f t="shared" si="48"/>
        <v>3980434630508344</v>
      </c>
      <c r="AA112">
        <f t="shared" si="49"/>
        <v>1.1782029656118129E-3</v>
      </c>
      <c r="AB112">
        <f t="shared" si="50"/>
        <v>3.4324961261621448E-2</v>
      </c>
      <c r="AC112">
        <f>Cells!$B$3*Y112/(Cells!$D$4*AB112)</f>
        <v>0.61618385019518374</v>
      </c>
      <c r="AD112">
        <f t="shared" si="51"/>
        <v>64515.523485572114</v>
      </c>
      <c r="AE112">
        <f t="shared" si="52"/>
        <v>1940737350468.1233</v>
      </c>
      <c r="AF112">
        <f t="shared" si="53"/>
        <v>6498925208</v>
      </c>
      <c r="AG112">
        <f t="shared" si="54"/>
        <v>7335287013.3767586</v>
      </c>
      <c r="AH112">
        <f t="shared" si="55"/>
        <v>8141243034530441</v>
      </c>
      <c r="AI112">
        <f t="shared" si="56"/>
        <v>31639980249617.813</v>
      </c>
      <c r="AJ112">
        <f t="shared" si="57"/>
        <v>0.88598103879895163</v>
      </c>
      <c r="AK112">
        <f t="shared" si="58"/>
        <v>7188150765980156</v>
      </c>
      <c r="AL112">
        <f t="shared" si="59"/>
        <v>1.3359276989857204E-4</v>
      </c>
      <c r="AM112">
        <f t="shared" si="60"/>
        <v>1.1558233857236668E-2</v>
      </c>
      <c r="AN112">
        <f>IF(AM112=0,0,(Cells!$B$3*AJ112/(Cells!$D$4*AM112)))</f>
        <v>1.955486686628533</v>
      </c>
      <c r="AP112" s="7">
        <f t="shared" si="43"/>
        <v>0</v>
      </c>
      <c r="AQ112">
        <f t="shared" si="61"/>
        <v>14</v>
      </c>
      <c r="AR112" t="str">
        <f>IF(AP112=0,"",MAX(AR$4:AR111)+1)</f>
        <v/>
      </c>
      <c r="AS112" t="str">
        <f t="shared" si="44"/>
        <v>Female</v>
      </c>
      <c r="AT112" t="str">
        <f t="shared" si="45"/>
        <v>NonSmoker</v>
      </c>
      <c r="AU112" t="str">
        <f t="shared" si="46"/>
        <v>60 - 69</v>
      </c>
      <c r="AV112">
        <f t="shared" si="62"/>
        <v>1</v>
      </c>
      <c r="AW112" s="8">
        <f t="shared" si="47"/>
        <v>6</v>
      </c>
      <c r="BJ112" s="76"/>
      <c r="BK112" s="76"/>
      <c r="BL112" s="77"/>
      <c r="BM112" s="77"/>
      <c r="BN112" s="77"/>
      <c r="BO112" s="77"/>
      <c r="BP112" s="77"/>
      <c r="BQ112" s="136"/>
    </row>
    <row r="113" spans="1:69" x14ac:dyDescent="0.25">
      <c r="A113" t="s">
        <v>77</v>
      </c>
      <c r="B113" t="s">
        <v>82</v>
      </c>
      <c r="C113" t="s">
        <v>351</v>
      </c>
      <c r="D113">
        <v>7</v>
      </c>
      <c r="E113" s="9">
        <v>108479</v>
      </c>
      <c r="F113" s="9">
        <v>2008</v>
      </c>
      <c r="G113" s="54">
        <v>2036.4333246983499</v>
      </c>
      <c r="H113" s="9">
        <v>149244068786.077</v>
      </c>
      <c r="I113" s="9">
        <v>355953574</v>
      </c>
      <c r="J113" s="9">
        <v>455685300.23210001</v>
      </c>
      <c r="K113" s="9">
        <v>1054787298801160</v>
      </c>
      <c r="L113" s="9">
        <v>3519481354026.4302</v>
      </c>
      <c r="M113" s="9">
        <v>2.30542523407218E+22</v>
      </c>
      <c r="N113" s="9">
        <v>7.2647965956419404E+19</v>
      </c>
      <c r="O113" s="9">
        <v>2.3960502980715699E+17</v>
      </c>
      <c r="P113">
        <f t="shared" si="33"/>
        <v>10255.823399201325</v>
      </c>
      <c r="Q113">
        <f t="shared" si="34"/>
        <v>988967699629.276</v>
      </c>
      <c r="R113">
        <f t="shared" si="35"/>
        <v>1879843669</v>
      </c>
      <c r="S113">
        <f t="shared" si="36"/>
        <v>2293726289.8721542</v>
      </c>
      <c r="T113">
        <f t="shared" si="37"/>
        <v>5866424171883780</v>
      </c>
      <c r="U113">
        <f t="shared" si="38"/>
        <v>16344671527614.758</v>
      </c>
      <c r="V113" s="1">
        <f t="shared" si="39"/>
        <v>9.9284515996079921E+22</v>
      </c>
      <c r="W113" s="1">
        <f t="shared" si="40"/>
        <v>2.7160227381454681E+20</v>
      </c>
      <c r="X113" s="1">
        <f t="shared" si="41"/>
        <v>8.2972713131993178E+17</v>
      </c>
      <c r="Y113">
        <f t="shared" si="42"/>
        <v>0.81955884505503795</v>
      </c>
      <c r="Z113">
        <f t="shared" si="48"/>
        <v>4796901483869474</v>
      </c>
      <c r="AA113">
        <f t="shared" si="49"/>
        <v>9.1175386830743969E-4</v>
      </c>
      <c r="AB113">
        <f t="shared" si="50"/>
        <v>3.0195262348710263E-2</v>
      </c>
      <c r="AC113">
        <f>Cells!$B$3*Y113/(Cells!$D$4*AB113)</f>
        <v>0.69240986658718073</v>
      </c>
      <c r="AD113">
        <f t="shared" si="51"/>
        <v>62479.090160873762</v>
      </c>
      <c r="AE113">
        <f t="shared" si="52"/>
        <v>1791493281682.0464</v>
      </c>
      <c r="AF113">
        <f t="shared" si="53"/>
        <v>6142971634</v>
      </c>
      <c r="AG113">
        <f t="shared" si="54"/>
        <v>6879601713.144659</v>
      </c>
      <c r="AH113">
        <f t="shared" si="55"/>
        <v>7086455735729281</v>
      </c>
      <c r="AI113">
        <f t="shared" si="56"/>
        <v>28120498895591.379</v>
      </c>
      <c r="AJ113">
        <f t="shared" si="57"/>
        <v>0.89292547594184113</v>
      </c>
      <c r="AK113">
        <f t="shared" si="58"/>
        <v>6305255939524390</v>
      </c>
      <c r="AL113">
        <f t="shared" si="59"/>
        <v>1.3322205483019941E-4</v>
      </c>
      <c r="AM113">
        <f t="shared" si="60"/>
        <v>1.1542185877475696E-2</v>
      </c>
      <c r="AN113">
        <f>IF(AM113=0,0,(Cells!$B$3*AJ113/(Cells!$D$4*AM113)))</f>
        <v>1.973554224011578</v>
      </c>
      <c r="AP113" s="7">
        <f t="shared" si="43"/>
        <v>0</v>
      </c>
      <c r="AQ113">
        <f t="shared" si="61"/>
        <v>14</v>
      </c>
      <c r="AR113" t="str">
        <f>IF(AP113=0,"",MAX(AR$4:AR112)+1)</f>
        <v/>
      </c>
      <c r="AS113" t="str">
        <f t="shared" si="44"/>
        <v>Female</v>
      </c>
      <c r="AT113" t="str">
        <f t="shared" si="45"/>
        <v>NonSmoker</v>
      </c>
      <c r="AU113" t="str">
        <f t="shared" si="46"/>
        <v>60 - 69</v>
      </c>
      <c r="AV113">
        <f t="shared" si="62"/>
        <v>1</v>
      </c>
      <c r="AW113" s="8">
        <f t="shared" si="47"/>
        <v>7</v>
      </c>
      <c r="BJ113" s="76"/>
      <c r="BK113" s="76"/>
      <c r="BL113" s="77"/>
      <c r="BM113" s="77"/>
      <c r="BN113" s="77"/>
      <c r="BO113" s="77"/>
      <c r="BP113" s="77"/>
      <c r="BQ113" s="136"/>
    </row>
    <row r="114" spans="1:69" x14ac:dyDescent="0.25">
      <c r="A114" t="s">
        <v>77</v>
      </c>
      <c r="B114" t="s">
        <v>82</v>
      </c>
      <c r="C114" t="s">
        <v>351</v>
      </c>
      <c r="D114">
        <v>8</v>
      </c>
      <c r="E114" s="9">
        <v>110565</v>
      </c>
      <c r="F114" s="9">
        <v>2203</v>
      </c>
      <c r="G114" s="54">
        <v>2108.6757252431198</v>
      </c>
      <c r="H114" s="9">
        <v>149658413931.095</v>
      </c>
      <c r="I114" s="9">
        <v>413819620</v>
      </c>
      <c r="J114" s="9">
        <v>460254001.84824699</v>
      </c>
      <c r="K114" s="9">
        <v>970658569386213</v>
      </c>
      <c r="L114" s="9">
        <v>3242452804471.2598</v>
      </c>
      <c r="M114" s="9">
        <v>2.23107717415297E+22</v>
      </c>
      <c r="N114" s="9">
        <v>7.1271545719708099E+19</v>
      </c>
      <c r="O114" s="9">
        <v>2.35899455124564E+17</v>
      </c>
      <c r="P114">
        <f t="shared" si="33"/>
        <v>12364.499124444445</v>
      </c>
      <c r="Q114">
        <f t="shared" si="34"/>
        <v>1138626113560.3711</v>
      </c>
      <c r="R114">
        <f t="shared" si="35"/>
        <v>2293663289</v>
      </c>
      <c r="S114">
        <f t="shared" si="36"/>
        <v>2753980291.7204013</v>
      </c>
      <c r="T114">
        <f t="shared" si="37"/>
        <v>6837082741269993</v>
      </c>
      <c r="U114">
        <f t="shared" si="38"/>
        <v>19587124332086.016</v>
      </c>
      <c r="V114" s="1">
        <f t="shared" si="39"/>
        <v>1.2159528773760962E+23</v>
      </c>
      <c r="W114" s="1">
        <f t="shared" si="40"/>
        <v>3.4287381953425493E+20</v>
      </c>
      <c r="X114" s="1">
        <f t="shared" si="41"/>
        <v>1.0656265864444957E+18</v>
      </c>
      <c r="Y114">
        <f t="shared" si="42"/>
        <v>0.83285392270078917</v>
      </c>
      <c r="Z114">
        <f t="shared" si="48"/>
        <v>5680704657179163</v>
      </c>
      <c r="AA114">
        <f t="shared" si="49"/>
        <v>7.4899782174651637E-4</v>
      </c>
      <c r="AB114">
        <f t="shared" si="50"/>
        <v>2.7367824570954054E-2</v>
      </c>
      <c r="AC114">
        <f>Cells!$B$3*Y114/(Cells!$D$4*AB114)</f>
        <v>0.77633733348579215</v>
      </c>
      <c r="AD114">
        <f t="shared" si="51"/>
        <v>60370.414435630642</v>
      </c>
      <c r="AE114">
        <f t="shared" si="52"/>
        <v>1641834867750.9512</v>
      </c>
      <c r="AF114">
        <f t="shared" si="53"/>
        <v>5729152014</v>
      </c>
      <c r="AG114">
        <f t="shared" si="54"/>
        <v>6419347711.2964115</v>
      </c>
      <c r="AH114">
        <f t="shared" si="55"/>
        <v>6115797166343069</v>
      </c>
      <c r="AI114">
        <f t="shared" si="56"/>
        <v>24878046091120.121</v>
      </c>
      <c r="AJ114">
        <f t="shared" si="57"/>
        <v>0.89248195792824192</v>
      </c>
      <c r="AK114">
        <f t="shared" si="58"/>
        <v>5438422667400003</v>
      </c>
      <c r="AL114">
        <f t="shared" si="59"/>
        <v>1.319748437911178E-4</v>
      </c>
      <c r="AM114">
        <f t="shared" si="60"/>
        <v>1.148803045744212E-2</v>
      </c>
      <c r="AN114">
        <f>IF(AM114=0,0,(Cells!$B$3*AJ114/(Cells!$D$4*AM114)))</f>
        <v>1.9818728139881685</v>
      </c>
      <c r="AP114" s="7">
        <f t="shared" si="43"/>
        <v>0</v>
      </c>
      <c r="AQ114">
        <f t="shared" si="61"/>
        <v>14</v>
      </c>
      <c r="AR114" t="str">
        <f>IF(AP114=0,"",MAX(AR$4:AR113)+1)</f>
        <v/>
      </c>
      <c r="AS114" t="str">
        <f t="shared" si="44"/>
        <v>Female</v>
      </c>
      <c r="AT114" t="str">
        <f t="shared" si="45"/>
        <v>NonSmoker</v>
      </c>
      <c r="AU114" t="str">
        <f t="shared" si="46"/>
        <v>60 - 69</v>
      </c>
      <c r="AV114">
        <f t="shared" si="62"/>
        <v>1</v>
      </c>
      <c r="AW114" s="8">
        <f t="shared" si="47"/>
        <v>8</v>
      </c>
      <c r="BJ114" s="76"/>
      <c r="BK114" s="76"/>
      <c r="BL114" s="77"/>
      <c r="BM114" s="77"/>
      <c r="BN114" s="77"/>
      <c r="BO114" s="77"/>
      <c r="BP114" s="77"/>
      <c r="BQ114" s="136"/>
    </row>
    <row r="115" spans="1:69" x14ac:dyDescent="0.25">
      <c r="A115" t="s">
        <v>77</v>
      </c>
      <c r="B115" t="s">
        <v>82</v>
      </c>
      <c r="C115" t="s">
        <v>351</v>
      </c>
      <c r="D115">
        <v>9</v>
      </c>
      <c r="E115" s="9">
        <v>111468</v>
      </c>
      <c r="F115" s="9">
        <v>2279</v>
      </c>
      <c r="G115" s="54">
        <v>2186.1763236771098</v>
      </c>
      <c r="H115" s="9">
        <v>147972933214.57501</v>
      </c>
      <c r="I115" s="9">
        <v>368305491</v>
      </c>
      <c r="J115" s="9">
        <v>464980472.08698201</v>
      </c>
      <c r="K115" s="9">
        <v>900100714368350</v>
      </c>
      <c r="L115" s="9">
        <v>3109274455884.7402</v>
      </c>
      <c r="M115" s="9">
        <v>2.2384664649763601E+22</v>
      </c>
      <c r="N115" s="9">
        <v>7.6713379932141797E+19</v>
      </c>
      <c r="O115" s="9">
        <v>2.7001799869243398E+17</v>
      </c>
      <c r="P115">
        <f t="shared" si="33"/>
        <v>14550.675448121554</v>
      </c>
      <c r="Q115">
        <f t="shared" si="34"/>
        <v>1286599046774.946</v>
      </c>
      <c r="R115">
        <f t="shared" si="35"/>
        <v>2661968780</v>
      </c>
      <c r="S115">
        <f t="shared" si="36"/>
        <v>3218960763.8073835</v>
      </c>
      <c r="T115">
        <f t="shared" si="37"/>
        <v>7737183455638343</v>
      </c>
      <c r="U115">
        <f t="shared" si="38"/>
        <v>22696398787970.758</v>
      </c>
      <c r="V115" s="1">
        <f t="shared" si="39"/>
        <v>1.4397995238737322E+23</v>
      </c>
      <c r="W115" s="1">
        <f t="shared" si="40"/>
        <v>4.1958719946639671E+20</v>
      </c>
      <c r="X115" s="1">
        <f t="shared" si="41"/>
        <v>1.3356445851369298E+18</v>
      </c>
      <c r="Y115">
        <f t="shared" si="42"/>
        <v>0.82696527709502932</v>
      </c>
      <c r="Z115">
        <f t="shared" si="48"/>
        <v>6382860638465438</v>
      </c>
      <c r="AA115">
        <f t="shared" si="49"/>
        <v>6.1600465798899453E-4</v>
      </c>
      <c r="AB115">
        <f t="shared" si="50"/>
        <v>2.4819441129666771E-2</v>
      </c>
      <c r="AC115">
        <f>Cells!$B$3*Y115/(Cells!$D$4*AB115)</f>
        <v>0.84999660262087096</v>
      </c>
      <c r="AD115">
        <f t="shared" si="51"/>
        <v>58184.238111953535</v>
      </c>
      <c r="AE115">
        <f t="shared" si="52"/>
        <v>1493861934536.3762</v>
      </c>
      <c r="AF115">
        <f t="shared" si="53"/>
        <v>5360846523</v>
      </c>
      <c r="AG115">
        <f t="shared" si="54"/>
        <v>5954367239.2094297</v>
      </c>
      <c r="AH115">
        <f t="shared" si="55"/>
        <v>5215696451974719</v>
      </c>
      <c r="AI115">
        <f t="shared" si="56"/>
        <v>21768771635235.379</v>
      </c>
      <c r="AJ115">
        <f t="shared" si="57"/>
        <v>0.90032178191813506</v>
      </c>
      <c r="AK115">
        <f t="shared" si="58"/>
        <v>4678159807672650</v>
      </c>
      <c r="AL115">
        <f t="shared" si="59"/>
        <v>1.3194830642537482E-4</v>
      </c>
      <c r="AM115">
        <f t="shared" si="60"/>
        <v>1.148687539870503E-2</v>
      </c>
      <c r="AN115">
        <f>IF(AM115=0,0,(Cells!$B$3*AJ115/(Cells!$D$4*AM115)))</f>
        <v>1.9994832047573252</v>
      </c>
      <c r="AP115" s="7">
        <f t="shared" si="43"/>
        <v>0</v>
      </c>
      <c r="AQ115">
        <f t="shared" si="61"/>
        <v>14</v>
      </c>
      <c r="AR115" t="str">
        <f>IF(AP115=0,"",MAX(AR$4:AR114)+1)</f>
        <v/>
      </c>
      <c r="AS115" t="str">
        <f t="shared" si="44"/>
        <v>Female</v>
      </c>
      <c r="AT115" t="str">
        <f t="shared" si="45"/>
        <v>NonSmoker</v>
      </c>
      <c r="AU115" t="str">
        <f t="shared" si="46"/>
        <v>60 - 69</v>
      </c>
      <c r="AV115">
        <f t="shared" si="62"/>
        <v>1</v>
      </c>
      <c r="AW115" s="8">
        <f t="shared" si="47"/>
        <v>9</v>
      </c>
      <c r="BJ115" s="76"/>
      <c r="BK115" s="76"/>
      <c r="BL115" s="77"/>
      <c r="BM115" s="77"/>
      <c r="BN115" s="77"/>
      <c r="BO115" s="77"/>
      <c r="BP115" s="77"/>
      <c r="BQ115" s="136"/>
    </row>
    <row r="116" spans="1:69" x14ac:dyDescent="0.25">
      <c r="A116" t="s">
        <v>77</v>
      </c>
      <c r="B116" t="s">
        <v>82</v>
      </c>
      <c r="C116" t="s">
        <v>351</v>
      </c>
      <c r="D116">
        <v>10</v>
      </c>
      <c r="E116" s="9">
        <v>111993</v>
      </c>
      <c r="F116" s="9">
        <v>2385</v>
      </c>
      <c r="G116" s="54">
        <v>2323.4859644077901</v>
      </c>
      <c r="H116" s="9">
        <v>146797713017.85699</v>
      </c>
      <c r="I116" s="9">
        <v>409957775</v>
      </c>
      <c r="J116" s="9">
        <v>475667308.18370098</v>
      </c>
      <c r="K116" s="9">
        <v>768267349244177</v>
      </c>
      <c r="L116" s="9">
        <v>2738824623308.8398</v>
      </c>
      <c r="M116" s="9">
        <v>1.2824119599426001E+22</v>
      </c>
      <c r="N116" s="9">
        <v>4.68851760638242E+19</v>
      </c>
      <c r="O116" s="9">
        <v>1.7710382242171299E+17</v>
      </c>
      <c r="P116">
        <f t="shared" si="33"/>
        <v>16874.161412529345</v>
      </c>
      <c r="Q116">
        <f t="shared" si="34"/>
        <v>1433396759792.803</v>
      </c>
      <c r="R116">
        <f t="shared" si="35"/>
        <v>3071926555</v>
      </c>
      <c r="S116">
        <f t="shared" si="36"/>
        <v>3694628071.9910846</v>
      </c>
      <c r="T116">
        <f t="shared" si="37"/>
        <v>8505450804882520</v>
      </c>
      <c r="U116">
        <f t="shared" si="38"/>
        <v>25435223411279.598</v>
      </c>
      <c r="V116" s="1">
        <f t="shared" si="39"/>
        <v>1.5680407198679923E+23</v>
      </c>
      <c r="W116" s="1">
        <f t="shared" si="40"/>
        <v>4.6647237553022095E+20</v>
      </c>
      <c r="X116" s="1">
        <f t="shared" si="41"/>
        <v>1.5127484075586427E+18</v>
      </c>
      <c r="Y116">
        <f t="shared" si="42"/>
        <v>0.83145759062684155</v>
      </c>
      <c r="Z116">
        <f t="shared" si="48"/>
        <v>7054337710898024</v>
      </c>
      <c r="AA116">
        <f t="shared" si="49"/>
        <v>5.1679082575424649E-4</v>
      </c>
      <c r="AB116">
        <f t="shared" si="50"/>
        <v>2.2733033800050675E-2</v>
      </c>
      <c r="AC116">
        <f>Cells!$B$3*Y116/(Cells!$D$4*AB116)</f>
        <v>0.9330493574487605</v>
      </c>
      <c r="AD116">
        <f t="shared" si="51"/>
        <v>55860.752147545747</v>
      </c>
      <c r="AE116">
        <f t="shared" si="52"/>
        <v>1347064221518.5193</v>
      </c>
      <c r="AF116">
        <f t="shared" si="53"/>
        <v>4950888748</v>
      </c>
      <c r="AG116">
        <f t="shared" si="54"/>
        <v>5478699931.0257282</v>
      </c>
      <c r="AH116">
        <f t="shared" si="55"/>
        <v>4447429102730543</v>
      </c>
      <c r="AI116">
        <f t="shared" si="56"/>
        <v>19029947011926.543</v>
      </c>
      <c r="AJ116">
        <f t="shared" si="57"/>
        <v>0.90366123538966825</v>
      </c>
      <c r="AK116">
        <f t="shared" si="58"/>
        <v>4003429353504275.5</v>
      </c>
      <c r="AL116">
        <f t="shared" si="59"/>
        <v>1.3337583141575677E-4</v>
      </c>
      <c r="AM116">
        <f t="shared" si="60"/>
        <v>1.1548845458129431E-2</v>
      </c>
      <c r="AN116">
        <f>IF(AM116=0,0,(Cells!$B$3*AJ116/(Cells!$D$4*AM116)))</f>
        <v>1.9961308014231764</v>
      </c>
      <c r="AP116" s="7">
        <f t="shared" si="43"/>
        <v>0</v>
      </c>
      <c r="AQ116">
        <f t="shared" si="61"/>
        <v>14</v>
      </c>
      <c r="AR116" t="str">
        <f>IF(AP116=0,"",MAX(AR$4:AR115)+1)</f>
        <v/>
      </c>
      <c r="AS116" t="str">
        <f t="shared" si="44"/>
        <v>Female</v>
      </c>
      <c r="AT116" t="str">
        <f t="shared" si="45"/>
        <v>NonSmoker</v>
      </c>
      <c r="AU116" t="str">
        <f t="shared" si="46"/>
        <v>60 - 69</v>
      </c>
      <c r="AV116">
        <f t="shared" si="62"/>
        <v>1</v>
      </c>
      <c r="AW116" s="8">
        <f t="shared" si="47"/>
        <v>10</v>
      </c>
      <c r="BJ116" s="76"/>
      <c r="BK116" s="76"/>
      <c r="BL116" s="77"/>
      <c r="BM116" s="77"/>
      <c r="BN116" s="77"/>
      <c r="BO116" s="77"/>
      <c r="BP116" s="77"/>
      <c r="BQ116" s="136"/>
    </row>
    <row r="117" spans="1:69" x14ac:dyDescent="0.25">
      <c r="A117" t="s">
        <v>77</v>
      </c>
      <c r="B117" t="s">
        <v>82</v>
      </c>
      <c r="C117" t="s">
        <v>351</v>
      </c>
      <c r="D117">
        <v>11</v>
      </c>
      <c r="E117" s="9">
        <v>96908</v>
      </c>
      <c r="F117" s="9">
        <v>2145</v>
      </c>
      <c r="G117" s="54">
        <v>2069.1625041786201</v>
      </c>
      <c r="H117" s="9">
        <v>119112118748.81</v>
      </c>
      <c r="I117" s="9">
        <v>308412732</v>
      </c>
      <c r="J117" s="9">
        <v>396835438.34050101</v>
      </c>
      <c r="K117" s="9">
        <v>648239597730551</v>
      </c>
      <c r="L117" s="9">
        <v>2389762782697.6401</v>
      </c>
      <c r="M117" s="9">
        <v>2.1034538809913898E+22</v>
      </c>
      <c r="N117" s="9">
        <v>8.1348717595108606E+19</v>
      </c>
      <c r="O117" s="9">
        <v>3.1845406964752602E+17</v>
      </c>
      <c r="P117">
        <f t="shared" si="33"/>
        <v>18943.323916707966</v>
      </c>
      <c r="Q117">
        <f t="shared" si="34"/>
        <v>1552508878541.613</v>
      </c>
      <c r="R117">
        <f t="shared" si="35"/>
        <v>3380339287</v>
      </c>
      <c r="S117">
        <f t="shared" si="36"/>
        <v>4091463510.3315854</v>
      </c>
      <c r="T117">
        <f t="shared" si="37"/>
        <v>9153690402613072</v>
      </c>
      <c r="U117">
        <f t="shared" si="38"/>
        <v>27824986193977.238</v>
      </c>
      <c r="V117" s="1">
        <f t="shared" si="39"/>
        <v>1.7783861079671313E+23</v>
      </c>
      <c r="W117" s="1">
        <f t="shared" si="40"/>
        <v>5.4782109312532952E+20</v>
      </c>
      <c r="X117" s="1">
        <f t="shared" si="41"/>
        <v>1.8312024772061686E+18</v>
      </c>
      <c r="Y117">
        <f t="shared" si="42"/>
        <v>0.82619318942087949</v>
      </c>
      <c r="Z117">
        <f t="shared" si="48"/>
        <v>7543723467072833</v>
      </c>
      <c r="AA117">
        <f t="shared" si="49"/>
        <v>4.5063860661091385E-4</v>
      </c>
      <c r="AB117">
        <f t="shared" si="50"/>
        <v>2.1228250201345233E-2</v>
      </c>
      <c r="AC117">
        <f>Cells!$B$3*Y117/(Cells!$D$4*AB117)</f>
        <v>0.99286299922006727</v>
      </c>
      <c r="AD117">
        <f t="shared" si="51"/>
        <v>53791.589643367122</v>
      </c>
      <c r="AE117">
        <f t="shared" si="52"/>
        <v>1227952102769.709</v>
      </c>
      <c r="AF117">
        <f t="shared" si="53"/>
        <v>4642476016</v>
      </c>
      <c r="AG117">
        <f t="shared" si="54"/>
        <v>5081864492.6852283</v>
      </c>
      <c r="AH117">
        <f t="shared" si="55"/>
        <v>3799189504999992</v>
      </c>
      <c r="AI117">
        <f t="shared" si="56"/>
        <v>16640184229228.902</v>
      </c>
      <c r="AJ117">
        <f t="shared" si="57"/>
        <v>0.91353793921154758</v>
      </c>
      <c r="AK117">
        <f t="shared" si="58"/>
        <v>3456816659258496</v>
      </c>
      <c r="AL117">
        <f t="shared" si="59"/>
        <v>1.3385363985497716E-4</v>
      </c>
      <c r="AM117">
        <f t="shared" si="60"/>
        <v>1.1569513380215141E-2</v>
      </c>
      <c r="AN117">
        <f>IF(AM117=0,0,(Cells!$B$3*AJ117/(Cells!$D$4*AM117)))</f>
        <v>2.0143429316310661</v>
      </c>
      <c r="AP117" s="7">
        <f t="shared" si="43"/>
        <v>0</v>
      </c>
      <c r="AQ117">
        <f t="shared" si="61"/>
        <v>14</v>
      </c>
      <c r="AR117" t="str">
        <f>IF(AP117=0,"",MAX(AR$4:AR116)+1)</f>
        <v/>
      </c>
      <c r="AS117" t="str">
        <f t="shared" si="44"/>
        <v>Female</v>
      </c>
      <c r="AT117" t="str">
        <f t="shared" si="45"/>
        <v>NonSmoker</v>
      </c>
      <c r="AU117" t="str">
        <f t="shared" si="46"/>
        <v>60 - 69</v>
      </c>
      <c r="AV117">
        <f t="shared" si="62"/>
        <v>1</v>
      </c>
      <c r="AW117" s="8">
        <f t="shared" si="47"/>
        <v>11</v>
      </c>
      <c r="BJ117" s="76"/>
      <c r="BK117" s="76"/>
      <c r="BL117" s="77"/>
      <c r="BM117" s="77"/>
      <c r="BN117" s="77"/>
      <c r="BO117" s="77"/>
      <c r="BP117" s="77"/>
      <c r="BQ117" s="136"/>
    </row>
    <row r="118" spans="1:69" x14ac:dyDescent="0.25">
      <c r="A118" t="s">
        <v>77</v>
      </c>
      <c r="B118" t="s">
        <v>82</v>
      </c>
      <c r="C118" t="s">
        <v>351</v>
      </c>
      <c r="D118">
        <v>12</v>
      </c>
      <c r="E118" s="9">
        <v>96625</v>
      </c>
      <c r="F118" s="9">
        <v>2332</v>
      </c>
      <c r="G118" s="54">
        <v>2274.6513288522701</v>
      </c>
      <c r="H118" s="9">
        <v>120847725715.244</v>
      </c>
      <c r="I118" s="9">
        <v>342161090</v>
      </c>
      <c r="J118" s="9">
        <v>419541498.83803898</v>
      </c>
      <c r="K118" s="9">
        <v>651451700371763</v>
      </c>
      <c r="L118" s="9">
        <v>2562512170432.7402</v>
      </c>
      <c r="M118" s="9">
        <v>2.3423176242835298E+22</v>
      </c>
      <c r="N118" s="9">
        <v>9.9306024967015596E+19</v>
      </c>
      <c r="O118" s="9">
        <v>4.2853601428198298E+17</v>
      </c>
      <c r="P118">
        <f t="shared" si="33"/>
        <v>21217.975245560236</v>
      </c>
      <c r="Q118">
        <f t="shared" si="34"/>
        <v>1673356604256.8569</v>
      </c>
      <c r="R118">
        <f t="shared" si="35"/>
        <v>3722500377</v>
      </c>
      <c r="S118">
        <f t="shared" si="36"/>
        <v>4511005009.1696243</v>
      </c>
      <c r="T118">
        <f t="shared" si="37"/>
        <v>9805142102984836</v>
      </c>
      <c r="U118">
        <f t="shared" si="38"/>
        <v>30387498364409.977</v>
      </c>
      <c r="V118" s="1">
        <f t="shared" si="39"/>
        <v>2.0126178703954841E+23</v>
      </c>
      <c r="W118" s="1">
        <f t="shared" si="40"/>
        <v>6.4712711809234515E+20</v>
      </c>
      <c r="X118" s="1">
        <f t="shared" si="41"/>
        <v>2.2597384914881516E+18</v>
      </c>
      <c r="Y118">
        <f t="shared" si="42"/>
        <v>0.8252042215500065</v>
      </c>
      <c r="Z118">
        <f t="shared" si="48"/>
        <v>8070551924398836</v>
      </c>
      <c r="AA118">
        <f t="shared" si="49"/>
        <v>3.9660356832079178E-4</v>
      </c>
      <c r="AB118">
        <f t="shared" si="50"/>
        <v>1.9914908192627749E-2</v>
      </c>
      <c r="AC118">
        <f>Cells!$B$3*Y118/(Cells!$D$4*AB118)</f>
        <v>1.0570731596485772</v>
      </c>
      <c r="AD118">
        <f t="shared" si="51"/>
        <v>51516.938314514853</v>
      </c>
      <c r="AE118">
        <f t="shared" si="52"/>
        <v>1107104377054.4651</v>
      </c>
      <c r="AF118">
        <f t="shared" si="53"/>
        <v>4300314926</v>
      </c>
      <c r="AG118">
        <f t="shared" si="54"/>
        <v>4662322993.8471899</v>
      </c>
      <c r="AH118">
        <f t="shared" si="55"/>
        <v>3147737804628229</v>
      </c>
      <c r="AI118">
        <f t="shared" si="56"/>
        <v>14077672058796.164</v>
      </c>
      <c r="AJ118">
        <f t="shared" si="57"/>
        <v>0.92235457124593734</v>
      </c>
      <c r="AK118">
        <f t="shared" si="58"/>
        <v>2891353943242653.5</v>
      </c>
      <c r="AL118">
        <f t="shared" si="59"/>
        <v>1.3301375220890879E-4</v>
      </c>
      <c r="AM118">
        <f t="shared" si="60"/>
        <v>1.1533158813131326E-2</v>
      </c>
      <c r="AN118">
        <f>IF(AM118=0,0,(Cells!$B$3*AJ118/(Cells!$D$4*AM118)))</f>
        <v>2.0401943731574983</v>
      </c>
      <c r="AP118" s="7">
        <f t="shared" si="43"/>
        <v>1</v>
      </c>
      <c r="AQ118">
        <f t="shared" si="61"/>
        <v>14</v>
      </c>
      <c r="AR118">
        <f>IF(AP118=0,"",MAX(AR$4:AR117)+1)</f>
        <v>14</v>
      </c>
      <c r="AS118" t="str">
        <f t="shared" si="44"/>
        <v>Female</v>
      </c>
      <c r="AT118" t="str">
        <f t="shared" si="45"/>
        <v>NonSmoker</v>
      </c>
      <c r="AU118" t="str">
        <f t="shared" si="46"/>
        <v>60 - 69</v>
      </c>
      <c r="AV118">
        <f t="shared" si="62"/>
        <v>1</v>
      </c>
      <c r="AW118" s="8">
        <f t="shared" si="47"/>
        <v>12</v>
      </c>
      <c r="BJ118" s="76"/>
      <c r="BK118" s="76"/>
      <c r="BL118" s="77"/>
      <c r="BM118" s="77"/>
      <c r="BN118" s="77"/>
      <c r="BO118" s="77"/>
      <c r="BP118" s="77"/>
      <c r="BQ118" s="136"/>
    </row>
    <row r="119" spans="1:69" x14ac:dyDescent="0.25">
      <c r="A119" t="s">
        <v>77</v>
      </c>
      <c r="B119" t="s">
        <v>82</v>
      </c>
      <c r="C119" t="s">
        <v>351</v>
      </c>
      <c r="D119">
        <v>13</v>
      </c>
      <c r="E119" s="9">
        <v>95651</v>
      </c>
      <c r="F119" s="9">
        <v>2503</v>
      </c>
      <c r="G119" s="54">
        <v>2475.9881408731499</v>
      </c>
      <c r="H119" s="9">
        <v>119287578570.97701</v>
      </c>
      <c r="I119" s="9">
        <v>341579967</v>
      </c>
      <c r="J119" s="9">
        <v>437231386.78196502</v>
      </c>
      <c r="K119" s="9">
        <v>661325375560340</v>
      </c>
      <c r="L119" s="9">
        <v>2725742632920.1602</v>
      </c>
      <c r="M119" s="9">
        <v>2.5999369741486099E+22</v>
      </c>
      <c r="N119" s="9">
        <v>1.19427152042071E+20</v>
      </c>
      <c r="O119" s="9">
        <v>5.6487743663927501E+17</v>
      </c>
      <c r="P119">
        <f t="shared" si="33"/>
        <v>2475.9881408731499</v>
      </c>
      <c r="Q119">
        <f t="shared" si="34"/>
        <v>119287578570.97701</v>
      </c>
      <c r="R119">
        <f t="shared" si="35"/>
        <v>341579967</v>
      </c>
      <c r="S119">
        <f t="shared" si="36"/>
        <v>437231386.78196502</v>
      </c>
      <c r="T119">
        <f t="shared" si="37"/>
        <v>661325375560340</v>
      </c>
      <c r="U119">
        <f t="shared" si="38"/>
        <v>2725742632920.1602</v>
      </c>
      <c r="V119" s="1">
        <f t="shared" si="39"/>
        <v>2.5999369741486099E+22</v>
      </c>
      <c r="W119" s="1">
        <f t="shared" si="40"/>
        <v>1.19427152042071E+20</v>
      </c>
      <c r="X119" s="1">
        <f t="shared" si="41"/>
        <v>5.6487743663927501E+17</v>
      </c>
      <c r="Y119">
        <f t="shared" si="42"/>
        <v>0.78123386684116602</v>
      </c>
      <c r="Z119">
        <f t="shared" si="48"/>
        <v>514986187824191.31</v>
      </c>
      <c r="AA119">
        <f t="shared" si="49"/>
        <v>2.6938469668295012E-3</v>
      </c>
      <c r="AB119">
        <f t="shared" si="50"/>
        <v>5.1902282867225612E-2</v>
      </c>
      <c r="AC119">
        <f>Cells!$B$3*Y119/(Cells!$D$4*AB119)</f>
        <v>0.38398699425930743</v>
      </c>
      <c r="AD119">
        <f t="shared" si="51"/>
        <v>49040.950173641708</v>
      </c>
      <c r="AE119">
        <f t="shared" si="52"/>
        <v>987816798483.48816</v>
      </c>
      <c r="AF119">
        <f t="shared" si="53"/>
        <v>3958734959</v>
      </c>
      <c r="AG119">
        <f t="shared" si="54"/>
        <v>4225091607.0652242</v>
      </c>
      <c r="AH119">
        <f t="shared" si="55"/>
        <v>2486412429067888.5</v>
      </c>
      <c r="AI119">
        <f t="shared" si="56"/>
        <v>11351929425876</v>
      </c>
      <c r="AJ119">
        <f t="shared" si="57"/>
        <v>0.93695837325282583</v>
      </c>
      <c r="AK119">
        <f t="shared" si="58"/>
        <v>2319699188176540</v>
      </c>
      <c r="AL119">
        <f t="shared" si="59"/>
        <v>1.2994495147015088E-4</v>
      </c>
      <c r="AM119">
        <f t="shared" si="60"/>
        <v>1.1399339957653288E-2</v>
      </c>
      <c r="AN119">
        <f>IF(AM119=0,0,(Cells!$B$3*AJ119/(Cells!$D$4*AM119)))</f>
        <v>2.0968265372718893</v>
      </c>
      <c r="AP119" s="7">
        <f t="shared" si="43"/>
        <v>0</v>
      </c>
      <c r="AQ119">
        <f t="shared" si="61"/>
        <v>15</v>
      </c>
      <c r="AR119" t="str">
        <f>IF(AP119=0,"",MAX(AR$4:AR118)+1)</f>
        <v/>
      </c>
      <c r="AS119" t="str">
        <f t="shared" si="44"/>
        <v>Female</v>
      </c>
      <c r="AT119" t="str">
        <f t="shared" si="45"/>
        <v>NonSmoker</v>
      </c>
      <c r="AU119" t="str">
        <f t="shared" si="46"/>
        <v>60 - 69</v>
      </c>
      <c r="AV119">
        <f t="shared" si="62"/>
        <v>13</v>
      </c>
      <c r="AW119" s="8">
        <f t="shared" si="47"/>
        <v>13</v>
      </c>
      <c r="BJ119" s="76"/>
      <c r="BK119" s="76"/>
      <c r="BL119" s="77"/>
      <c r="BM119" s="77"/>
      <c r="BN119" s="77"/>
      <c r="BO119" s="77"/>
      <c r="BP119" s="77"/>
      <c r="BQ119" s="136"/>
    </row>
    <row r="120" spans="1:69" x14ac:dyDescent="0.25">
      <c r="A120" t="s">
        <v>77</v>
      </c>
      <c r="B120" t="s">
        <v>82</v>
      </c>
      <c r="C120" t="s">
        <v>351</v>
      </c>
      <c r="D120">
        <v>14</v>
      </c>
      <c r="E120" s="9">
        <v>91822</v>
      </c>
      <c r="F120" s="9">
        <v>2699</v>
      </c>
      <c r="G120" s="54">
        <v>2583.00588402012</v>
      </c>
      <c r="H120" s="9">
        <v>113027145119.101</v>
      </c>
      <c r="I120" s="9">
        <v>350218835</v>
      </c>
      <c r="J120" s="9">
        <v>430299095.285133</v>
      </c>
      <c r="K120" s="9">
        <v>620536533741836</v>
      </c>
      <c r="L120" s="9">
        <v>2802401878893.46</v>
      </c>
      <c r="M120" s="9">
        <v>2.74022774787838E+22</v>
      </c>
      <c r="N120" s="9">
        <v>1.46749481946117E+20</v>
      </c>
      <c r="O120" s="9">
        <v>8.1081454082145805E+17</v>
      </c>
      <c r="P120">
        <f t="shared" si="33"/>
        <v>5058.9940248932699</v>
      </c>
      <c r="Q120">
        <f t="shared" si="34"/>
        <v>232314723690.078</v>
      </c>
      <c r="R120">
        <f t="shared" si="35"/>
        <v>691798802</v>
      </c>
      <c r="S120">
        <f t="shared" si="36"/>
        <v>867530482.06709802</v>
      </c>
      <c r="T120">
        <f t="shared" si="37"/>
        <v>1281861909302176</v>
      </c>
      <c r="U120">
        <f t="shared" si="38"/>
        <v>5528144511813.6201</v>
      </c>
      <c r="V120" s="1">
        <f t="shared" si="39"/>
        <v>5.3401647220269899E+22</v>
      </c>
      <c r="W120" s="1">
        <f t="shared" si="40"/>
        <v>2.6617663398818801E+20</v>
      </c>
      <c r="X120" s="1">
        <f t="shared" si="41"/>
        <v>1.3756919774607329E+18</v>
      </c>
      <c r="Y120">
        <f t="shared" si="42"/>
        <v>0.79743457584524824</v>
      </c>
      <c r="Z120">
        <f t="shared" si="48"/>
        <v>1018685650322802.3</v>
      </c>
      <c r="AA120">
        <f t="shared" si="49"/>
        <v>1.3535387757266414E-3</v>
      </c>
      <c r="AB120">
        <f t="shared" si="50"/>
        <v>3.6790471262633226E-2</v>
      </c>
      <c r="AC120">
        <f>Cells!$B$3*Y120/(Cells!$D$4*AB120)</f>
        <v>0.55294460447219729</v>
      </c>
      <c r="AD120">
        <f t="shared" si="51"/>
        <v>46457.944289621591</v>
      </c>
      <c r="AE120">
        <f t="shared" si="52"/>
        <v>874789653364.38708</v>
      </c>
      <c r="AF120">
        <f t="shared" si="53"/>
        <v>3608516124</v>
      </c>
      <c r="AG120">
        <f t="shared" si="54"/>
        <v>3794792511.7800908</v>
      </c>
      <c r="AH120">
        <f t="shared" si="55"/>
        <v>1865875895326052.3</v>
      </c>
      <c r="AI120">
        <f t="shared" si="56"/>
        <v>8549527546982.5371</v>
      </c>
      <c r="AJ120">
        <f t="shared" si="57"/>
        <v>0.95091262902995699</v>
      </c>
      <c r="AK120">
        <f t="shared" si="58"/>
        <v>1766554172496778.3</v>
      </c>
      <c r="AL120">
        <f t="shared" si="59"/>
        <v>1.2267353777462858E-4</v>
      </c>
      <c r="AM120">
        <f t="shared" si="60"/>
        <v>1.1075808673619663E-2</v>
      </c>
      <c r="AN120">
        <f>IF(AM120=0,0,(Cells!$B$3*AJ120/(Cells!$D$4*AM120)))</f>
        <v>2.1902166875013767</v>
      </c>
      <c r="AP120" s="7">
        <f t="shared" si="43"/>
        <v>0</v>
      </c>
      <c r="AQ120">
        <f t="shared" si="61"/>
        <v>15</v>
      </c>
      <c r="AR120" t="str">
        <f>IF(AP120=0,"",MAX(AR$4:AR119)+1)</f>
        <v/>
      </c>
      <c r="AS120" t="str">
        <f t="shared" si="44"/>
        <v>Female</v>
      </c>
      <c r="AT120" t="str">
        <f t="shared" si="45"/>
        <v>NonSmoker</v>
      </c>
      <c r="AU120" t="str">
        <f t="shared" si="46"/>
        <v>60 - 69</v>
      </c>
      <c r="AV120">
        <f t="shared" si="62"/>
        <v>13</v>
      </c>
      <c r="AW120" s="8">
        <f t="shared" si="47"/>
        <v>14</v>
      </c>
      <c r="BJ120" s="76"/>
      <c r="BK120" s="76"/>
      <c r="BL120" s="77"/>
      <c r="BM120" s="77"/>
      <c r="BN120" s="77"/>
      <c r="BO120" s="77"/>
      <c r="BP120" s="77"/>
      <c r="BQ120" s="136"/>
    </row>
    <row r="121" spans="1:69" x14ac:dyDescent="0.25">
      <c r="A121" t="s">
        <v>77</v>
      </c>
      <c r="B121" t="s">
        <v>82</v>
      </c>
      <c r="C121" t="s">
        <v>351</v>
      </c>
      <c r="D121">
        <v>15</v>
      </c>
      <c r="E121" s="9">
        <v>85896</v>
      </c>
      <c r="F121" s="9">
        <v>2814</v>
      </c>
      <c r="G121" s="54">
        <v>2620.02260643303</v>
      </c>
      <c r="H121" s="9">
        <v>103377787163.42999</v>
      </c>
      <c r="I121" s="9">
        <v>347111017</v>
      </c>
      <c r="J121" s="9">
        <v>404007281.11789298</v>
      </c>
      <c r="K121" s="9">
        <v>379195862530490</v>
      </c>
      <c r="L121" s="9">
        <v>1602737614608.8899</v>
      </c>
      <c r="M121" s="9">
        <v>5.3962549429356902E+21</v>
      </c>
      <c r="N121" s="9">
        <v>2.21018728679146E+19</v>
      </c>
      <c r="O121" s="9">
        <v>9.6038542223729504E+16</v>
      </c>
      <c r="P121">
        <f t="shared" si="33"/>
        <v>7679.0166313262998</v>
      </c>
      <c r="Q121">
        <f t="shared" si="34"/>
        <v>335692510853.508</v>
      </c>
      <c r="R121">
        <f t="shared" si="35"/>
        <v>1038909819</v>
      </c>
      <c r="S121">
        <f t="shared" si="36"/>
        <v>1271537763.1849909</v>
      </c>
      <c r="T121">
        <f t="shared" si="37"/>
        <v>1661057771832666</v>
      </c>
      <c r="U121">
        <f t="shared" si="38"/>
        <v>7130882126422.5098</v>
      </c>
      <c r="V121" s="1">
        <f t="shared" si="39"/>
        <v>5.8797902163205587E+22</v>
      </c>
      <c r="W121" s="1">
        <f t="shared" si="40"/>
        <v>2.8827850685610263E+20</v>
      </c>
      <c r="X121" s="1">
        <f t="shared" si="41"/>
        <v>1.4717305196844623E+18</v>
      </c>
      <c r="Y121">
        <f t="shared" si="42"/>
        <v>0.81704991316789799</v>
      </c>
      <c r="Z121">
        <f t="shared" si="48"/>
        <v>1352406741263978.8</v>
      </c>
      <c r="AA121">
        <f t="shared" si="49"/>
        <v>8.3646697961164095E-4</v>
      </c>
      <c r="AB121">
        <f t="shared" si="50"/>
        <v>2.8921738876001923E-2</v>
      </c>
      <c r="AC121">
        <f>Cells!$B$3*Y121/(Cells!$D$4*AB121)</f>
        <v>0.72068602525016789</v>
      </c>
      <c r="AD121">
        <f t="shared" si="51"/>
        <v>43837.921683188557</v>
      </c>
      <c r="AE121">
        <f t="shared" si="52"/>
        <v>771411866200.95715</v>
      </c>
      <c r="AF121">
        <f t="shared" si="53"/>
        <v>3261405107</v>
      </c>
      <c r="AG121">
        <f t="shared" si="54"/>
        <v>3390785230.6621981</v>
      </c>
      <c r="AH121">
        <f t="shared" si="55"/>
        <v>1486680032795562.3</v>
      </c>
      <c r="AI121">
        <f t="shared" si="56"/>
        <v>6946789932373.6475</v>
      </c>
      <c r="AJ121">
        <f t="shared" si="57"/>
        <v>0.96184361000153029</v>
      </c>
      <c r="AK121">
        <f t="shared" si="58"/>
        <v>1423526914679088.3</v>
      </c>
      <c r="AL121">
        <f t="shared" si="59"/>
        <v>1.2381267796942664E-4</v>
      </c>
      <c r="AM121">
        <f t="shared" si="60"/>
        <v>1.1127114539242715E-2</v>
      </c>
      <c r="AN121">
        <f>IF(AM121=0,0,(Cells!$B$3*AJ121/(Cells!$D$4*AM121)))</f>
        <v>2.2051788518444093</v>
      </c>
      <c r="AP121" s="7">
        <f t="shared" si="43"/>
        <v>0</v>
      </c>
      <c r="AQ121">
        <f t="shared" si="61"/>
        <v>15</v>
      </c>
      <c r="AR121" t="str">
        <f>IF(AP121=0,"",MAX(AR$4:AR120)+1)</f>
        <v/>
      </c>
      <c r="AS121" t="str">
        <f t="shared" si="44"/>
        <v>Female</v>
      </c>
      <c r="AT121" t="str">
        <f t="shared" si="45"/>
        <v>NonSmoker</v>
      </c>
      <c r="AU121" t="str">
        <f t="shared" si="46"/>
        <v>60 - 69</v>
      </c>
      <c r="AV121">
        <f t="shared" si="62"/>
        <v>13</v>
      </c>
      <c r="AW121" s="8">
        <f t="shared" si="47"/>
        <v>15</v>
      </c>
      <c r="BJ121" s="76"/>
      <c r="BK121" s="76"/>
      <c r="BL121" s="77"/>
      <c r="BM121" s="77"/>
      <c r="BN121" s="77"/>
      <c r="BO121" s="77"/>
      <c r="BP121" s="77"/>
      <c r="BQ121" s="136"/>
    </row>
    <row r="122" spans="1:69" x14ac:dyDescent="0.25">
      <c r="A122" t="s">
        <v>77</v>
      </c>
      <c r="B122" t="s">
        <v>82</v>
      </c>
      <c r="C122" t="s">
        <v>351</v>
      </c>
      <c r="D122">
        <v>16</v>
      </c>
      <c r="E122" s="9">
        <v>66187</v>
      </c>
      <c r="F122" s="9">
        <v>2356</v>
      </c>
      <c r="G122" s="54">
        <v>2331.6983987257399</v>
      </c>
      <c r="H122" s="9">
        <v>79642033272.388397</v>
      </c>
      <c r="I122" s="9">
        <v>238974953</v>
      </c>
      <c r="J122" s="9">
        <v>317064391.90426302</v>
      </c>
      <c r="K122" s="9">
        <v>290860622144566</v>
      </c>
      <c r="L122" s="9">
        <v>1301744665908.72</v>
      </c>
      <c r="M122" s="9">
        <v>4.3156964642192601E+21</v>
      </c>
      <c r="N122" s="9">
        <v>1.9969548805657002E+19</v>
      </c>
      <c r="O122" s="9">
        <v>9.8039840372619696E+16</v>
      </c>
      <c r="P122">
        <f t="shared" si="33"/>
        <v>10010.715030052041</v>
      </c>
      <c r="Q122">
        <f t="shared" si="34"/>
        <v>415334544125.89636</v>
      </c>
      <c r="R122">
        <f t="shared" si="35"/>
        <v>1277884772</v>
      </c>
      <c r="S122">
        <f t="shared" si="36"/>
        <v>1588602155.0892539</v>
      </c>
      <c r="T122">
        <f t="shared" si="37"/>
        <v>1951918393977232</v>
      </c>
      <c r="U122">
        <f t="shared" si="38"/>
        <v>8432626792331.2295</v>
      </c>
      <c r="V122" s="1">
        <f t="shared" si="39"/>
        <v>6.311359862742485E+22</v>
      </c>
      <c r="W122" s="1">
        <f t="shared" si="40"/>
        <v>3.0824805566175963E+20</v>
      </c>
      <c r="X122" s="1">
        <f t="shared" si="41"/>
        <v>1.5697703600570821E+18</v>
      </c>
      <c r="Y122">
        <f t="shared" si="42"/>
        <v>0.80440830821370968</v>
      </c>
      <c r="Z122">
        <f t="shared" si="48"/>
        <v>1564682850261866.3</v>
      </c>
      <c r="AA122">
        <f t="shared" si="49"/>
        <v>6.2000619332478336E-4</v>
      </c>
      <c r="AB122">
        <f t="shared" si="50"/>
        <v>2.4899923560621293E-2</v>
      </c>
      <c r="AC122">
        <f>Cells!$B$3*Y122/(Cells!$D$4*AB122)</f>
        <v>0.82413896314464996</v>
      </c>
      <c r="AD122">
        <f t="shared" si="51"/>
        <v>41506.223284462823</v>
      </c>
      <c r="AE122">
        <f t="shared" si="52"/>
        <v>691769832928.56873</v>
      </c>
      <c r="AF122">
        <f t="shared" si="53"/>
        <v>3022430154</v>
      </c>
      <c r="AG122">
        <f t="shared" si="54"/>
        <v>3073720838.757935</v>
      </c>
      <c r="AH122">
        <f t="shared" si="55"/>
        <v>1195819410650996.3</v>
      </c>
      <c r="AI122">
        <f t="shared" si="56"/>
        <v>5645045266464.9277</v>
      </c>
      <c r="AJ122">
        <f t="shared" si="57"/>
        <v>0.98331316100304633</v>
      </c>
      <c r="AK122">
        <f t="shared" si="58"/>
        <v>1170406743466332.8</v>
      </c>
      <c r="AL122">
        <f t="shared" si="59"/>
        <v>1.2388193274488876E-4</v>
      </c>
      <c r="AM122">
        <f t="shared" si="60"/>
        <v>1.1130226086872124E-2</v>
      </c>
      <c r="AN122">
        <f>IF(AM122=0,0,(Cells!$B$3*AJ122/(Cells!$D$4*AM122)))</f>
        <v>2.2537709620589728</v>
      </c>
      <c r="AP122" s="7">
        <f t="shared" si="43"/>
        <v>0</v>
      </c>
      <c r="AQ122">
        <f t="shared" si="61"/>
        <v>15</v>
      </c>
      <c r="AR122" t="str">
        <f>IF(AP122=0,"",MAX(AR$4:AR121)+1)</f>
        <v/>
      </c>
      <c r="AS122" t="str">
        <f t="shared" si="44"/>
        <v>Female</v>
      </c>
      <c r="AT122" t="str">
        <f t="shared" si="45"/>
        <v>NonSmoker</v>
      </c>
      <c r="AU122" t="str">
        <f t="shared" si="46"/>
        <v>60 - 69</v>
      </c>
      <c r="AV122">
        <f t="shared" si="62"/>
        <v>13</v>
      </c>
      <c r="AW122" s="8">
        <f t="shared" si="47"/>
        <v>16</v>
      </c>
      <c r="BJ122" s="76"/>
      <c r="BK122" s="76"/>
      <c r="BL122" s="77"/>
      <c r="BM122" s="77"/>
      <c r="BN122" s="77"/>
      <c r="BO122" s="77"/>
      <c r="BP122" s="77"/>
      <c r="BQ122" s="136"/>
    </row>
    <row r="123" spans="1:69" x14ac:dyDescent="0.25">
      <c r="A123" t="s">
        <v>77</v>
      </c>
      <c r="B123" t="s">
        <v>82</v>
      </c>
      <c r="C123" t="s">
        <v>351</v>
      </c>
      <c r="D123">
        <v>17</v>
      </c>
      <c r="E123" s="9">
        <v>59306</v>
      </c>
      <c r="F123" s="9">
        <v>2551</v>
      </c>
      <c r="G123" s="54">
        <v>2402.05704752048</v>
      </c>
      <c r="H123" s="9">
        <v>73966110125.1436</v>
      </c>
      <c r="I123" s="9">
        <v>245529709</v>
      </c>
      <c r="J123" s="9">
        <v>299867522.28027397</v>
      </c>
      <c r="K123" s="9">
        <v>247584205076464</v>
      </c>
      <c r="L123" s="9">
        <v>1078256523003.62</v>
      </c>
      <c r="M123" s="9">
        <v>4.1554529962999798E+21</v>
      </c>
      <c r="N123" s="9">
        <v>1.65212703835927E+19</v>
      </c>
      <c r="O123" s="9">
        <v>6.96068017007928E+16</v>
      </c>
      <c r="P123">
        <f t="shared" si="33"/>
        <v>12412.772077572521</v>
      </c>
      <c r="Q123">
        <f t="shared" si="34"/>
        <v>489300654251.03998</v>
      </c>
      <c r="R123">
        <f t="shared" si="35"/>
        <v>1523414481</v>
      </c>
      <c r="S123">
        <f t="shared" si="36"/>
        <v>1888469677.3695278</v>
      </c>
      <c r="T123">
        <f t="shared" si="37"/>
        <v>2199502599053696</v>
      </c>
      <c r="U123">
        <f t="shared" si="38"/>
        <v>9510883315334.8496</v>
      </c>
      <c r="V123" s="1">
        <f t="shared" si="39"/>
        <v>6.7269051623724831E+22</v>
      </c>
      <c r="W123" s="1">
        <f t="shared" si="40"/>
        <v>3.247693260453523E+20</v>
      </c>
      <c r="X123" s="1">
        <f t="shared" si="41"/>
        <v>1.6393771617578749E+18</v>
      </c>
      <c r="Y123">
        <f t="shared" si="42"/>
        <v>0.80669258249461673</v>
      </c>
      <c r="Z123">
        <f t="shared" si="48"/>
        <v>1768133196719792.8</v>
      </c>
      <c r="AA123">
        <f t="shared" si="49"/>
        <v>4.9578678468321805E-4</v>
      </c>
      <c r="AB123">
        <f t="shared" si="50"/>
        <v>2.2266270111610927E-2</v>
      </c>
      <c r="AC123">
        <f>Cells!$B$3*Y123/(Cells!$D$4*AB123)</f>
        <v>0.92423519773846319</v>
      </c>
      <c r="AD123">
        <f t="shared" si="51"/>
        <v>39104.166236942343</v>
      </c>
      <c r="AE123">
        <f t="shared" si="52"/>
        <v>617803722803.42505</v>
      </c>
      <c r="AF123">
        <f t="shared" si="53"/>
        <v>2776900445</v>
      </c>
      <c r="AG123">
        <f t="shared" si="54"/>
        <v>2773853316.4776607</v>
      </c>
      <c r="AH123">
        <f t="shared" si="55"/>
        <v>948235205574532.25</v>
      </c>
      <c r="AI123">
        <f t="shared" si="56"/>
        <v>4566788743461.3096</v>
      </c>
      <c r="AJ123">
        <f t="shared" si="57"/>
        <v>1.0010985182613077</v>
      </c>
      <c r="AK123">
        <f t="shared" si="58"/>
        <v>944700031607811.5</v>
      </c>
      <c r="AL123">
        <f t="shared" si="59"/>
        <v>1.2277980713841708E-4</v>
      </c>
      <c r="AM123">
        <f t="shared" si="60"/>
        <v>1.1080604998754223E-2</v>
      </c>
      <c r="AN123">
        <f>IF(AM123=0,0,(Cells!$B$3*AJ123/(Cells!$D$4*AM123)))</f>
        <v>2.3048106839909752</v>
      </c>
      <c r="AP123" s="7">
        <f t="shared" si="43"/>
        <v>0</v>
      </c>
      <c r="AQ123">
        <f t="shared" si="61"/>
        <v>15</v>
      </c>
      <c r="AR123" t="str">
        <f>IF(AP123=0,"",MAX(AR$4:AR122)+1)</f>
        <v/>
      </c>
      <c r="AS123" t="str">
        <f t="shared" si="44"/>
        <v>Female</v>
      </c>
      <c r="AT123" t="str">
        <f t="shared" si="45"/>
        <v>NonSmoker</v>
      </c>
      <c r="AU123" t="str">
        <f t="shared" si="46"/>
        <v>60 - 69</v>
      </c>
      <c r="AV123">
        <f t="shared" si="62"/>
        <v>13</v>
      </c>
      <c r="AW123" s="8">
        <f t="shared" si="47"/>
        <v>17</v>
      </c>
      <c r="BJ123" s="76"/>
      <c r="BK123" s="76"/>
      <c r="BL123" s="77"/>
      <c r="BM123" s="77"/>
      <c r="BN123" s="77"/>
      <c r="BO123" s="77"/>
      <c r="BP123" s="77"/>
      <c r="BQ123" s="136"/>
    </row>
    <row r="124" spans="1:69" x14ac:dyDescent="0.25">
      <c r="A124" t="s">
        <v>77</v>
      </c>
      <c r="B124" t="s">
        <v>82</v>
      </c>
      <c r="C124" t="s">
        <v>351</v>
      </c>
      <c r="D124">
        <v>18</v>
      </c>
      <c r="E124" s="9">
        <v>52935</v>
      </c>
      <c r="F124" s="9">
        <v>2719</v>
      </c>
      <c r="G124" s="54">
        <v>2503.8142901976198</v>
      </c>
      <c r="H124" s="9">
        <v>69551998312.827194</v>
      </c>
      <c r="I124" s="9">
        <v>245089057</v>
      </c>
      <c r="J124" s="9">
        <v>287034508.13156003</v>
      </c>
      <c r="K124" s="9">
        <v>186360289652974</v>
      </c>
      <c r="L124" s="9">
        <v>851676813860.82202</v>
      </c>
      <c r="M124" s="9">
        <v>1.6862891407757701E+21</v>
      </c>
      <c r="N124" s="9">
        <v>8.1572042684469801E+18</v>
      </c>
      <c r="O124" s="9">
        <v>4.0964522878471E+16</v>
      </c>
      <c r="P124">
        <f t="shared" si="33"/>
        <v>14916.586367770142</v>
      </c>
      <c r="Q124">
        <f t="shared" si="34"/>
        <v>558852652563.86719</v>
      </c>
      <c r="R124">
        <f t="shared" si="35"/>
        <v>1768503538</v>
      </c>
      <c r="S124">
        <f t="shared" si="36"/>
        <v>2175504185.5010877</v>
      </c>
      <c r="T124">
        <f t="shared" si="37"/>
        <v>2385862888706670</v>
      </c>
      <c r="U124">
        <f t="shared" si="38"/>
        <v>10362560129195.672</v>
      </c>
      <c r="V124" s="1">
        <f t="shared" si="39"/>
        <v>6.8955340764500602E+22</v>
      </c>
      <c r="W124" s="1">
        <f t="shared" si="40"/>
        <v>3.3292653031379927E+20</v>
      </c>
      <c r="X124" s="1">
        <f t="shared" si="41"/>
        <v>1.6803416846363459E+18</v>
      </c>
      <c r="Y124">
        <f t="shared" si="42"/>
        <v>0.81291663320457253</v>
      </c>
      <c r="Z124">
        <f t="shared" si="48"/>
        <v>1932659700387825.5</v>
      </c>
      <c r="AA124">
        <f t="shared" si="49"/>
        <v>4.0835280631601988E-4</v>
      </c>
      <c r="AB124">
        <f t="shared" si="50"/>
        <v>2.0207741247255218E-2</v>
      </c>
      <c r="AC124">
        <f>Cells!$B$3*Y124/(Cells!$D$4*AB124)</f>
        <v>1.0262428654048414</v>
      </c>
      <c r="AD124">
        <f t="shared" si="51"/>
        <v>36600.351946744719</v>
      </c>
      <c r="AE124">
        <f t="shared" si="52"/>
        <v>548251724490.59802</v>
      </c>
      <c r="AF124">
        <f t="shared" si="53"/>
        <v>2531811388</v>
      </c>
      <c r="AG124">
        <f t="shared" si="54"/>
        <v>2486818808.3461008</v>
      </c>
      <c r="AH124">
        <f t="shared" si="55"/>
        <v>761874915921558.38</v>
      </c>
      <c r="AI124">
        <f t="shared" si="56"/>
        <v>3715111929600.4883</v>
      </c>
      <c r="AJ124">
        <f t="shared" si="57"/>
        <v>1.0180924237434983</v>
      </c>
      <c r="AK124">
        <f t="shared" si="58"/>
        <v>771808320962659.13</v>
      </c>
      <c r="AL124">
        <f t="shared" si="59"/>
        <v>1.2480189211191747E-4</v>
      </c>
      <c r="AM124">
        <f t="shared" si="60"/>
        <v>1.1171476720287139E-2</v>
      </c>
      <c r="AN124">
        <f>IF(AM124=0,0,(Cells!$B$3*AJ124/(Cells!$D$4*AM124)))</f>
        <v>2.3248692540515759</v>
      </c>
      <c r="AP124" s="7">
        <f t="shared" si="43"/>
        <v>1</v>
      </c>
      <c r="AQ124">
        <f t="shared" si="61"/>
        <v>15</v>
      </c>
      <c r="AR124">
        <f>IF(AP124=0,"",MAX(AR$4:AR123)+1)</f>
        <v>15</v>
      </c>
      <c r="AS124" t="str">
        <f t="shared" si="44"/>
        <v>Female</v>
      </c>
      <c r="AT124" t="str">
        <f t="shared" si="45"/>
        <v>NonSmoker</v>
      </c>
      <c r="AU124" t="str">
        <f t="shared" si="46"/>
        <v>60 - 69</v>
      </c>
      <c r="AV124">
        <f t="shared" si="62"/>
        <v>13</v>
      </c>
      <c r="AW124" s="8">
        <f t="shared" si="47"/>
        <v>18</v>
      </c>
      <c r="BJ124" s="76"/>
      <c r="BK124" s="76"/>
      <c r="BL124" s="77"/>
      <c r="BM124" s="77"/>
      <c r="BN124" s="77"/>
      <c r="BO124" s="77"/>
      <c r="BP124" s="77"/>
      <c r="BQ124" s="136"/>
    </row>
    <row r="125" spans="1:69" x14ac:dyDescent="0.25">
      <c r="A125" t="s">
        <v>77</v>
      </c>
      <c r="B125" t="s">
        <v>82</v>
      </c>
      <c r="C125" t="s">
        <v>351</v>
      </c>
      <c r="D125">
        <v>19</v>
      </c>
      <c r="E125" s="9">
        <v>46527</v>
      </c>
      <c r="F125" s="9">
        <v>2797</v>
      </c>
      <c r="G125" s="54">
        <v>2472.7810392245701</v>
      </c>
      <c r="H125" s="9">
        <v>56445747409.909103</v>
      </c>
      <c r="I125" s="9">
        <v>256491468</v>
      </c>
      <c r="J125" s="9">
        <v>240003312.96025801</v>
      </c>
      <c r="K125" s="9">
        <v>136138750560789</v>
      </c>
      <c r="L125" s="9">
        <v>634240691238.12805</v>
      </c>
      <c r="M125" s="9">
        <v>1.01054517417015E+21</v>
      </c>
      <c r="N125" s="9">
        <v>4.8902919389580001E+18</v>
      </c>
      <c r="O125" s="9">
        <v>2.50904691739297E+16</v>
      </c>
      <c r="P125">
        <f t="shared" si="33"/>
        <v>2472.7810392245701</v>
      </c>
      <c r="Q125">
        <f t="shared" si="34"/>
        <v>56445747409.909103</v>
      </c>
      <c r="R125">
        <f t="shared" si="35"/>
        <v>256491468</v>
      </c>
      <c r="S125">
        <f t="shared" si="36"/>
        <v>240003312.96025801</v>
      </c>
      <c r="T125">
        <f t="shared" si="37"/>
        <v>136138750560789</v>
      </c>
      <c r="U125">
        <f t="shared" si="38"/>
        <v>634240691238.12805</v>
      </c>
      <c r="V125" s="1">
        <f t="shared" si="39"/>
        <v>1.01054517417015E+21</v>
      </c>
      <c r="W125" s="1">
        <f t="shared" si="40"/>
        <v>4.8902919389580001E+18</v>
      </c>
      <c r="X125" s="1">
        <f t="shared" si="41"/>
        <v>2.50904691739297E+16</v>
      </c>
      <c r="Y125">
        <f t="shared" si="42"/>
        <v>1.0686996976682246</v>
      </c>
      <c r="Z125">
        <f t="shared" si="48"/>
        <v>144767063193431.53</v>
      </c>
      <c r="AA125">
        <f t="shared" si="49"/>
        <v>2.5132476831040691E-3</v>
      </c>
      <c r="AB125">
        <f t="shared" si="50"/>
        <v>5.0132301793395333E-2</v>
      </c>
      <c r="AC125">
        <f>Cells!$B$3*Y125/(Cells!$D$4*AB125)</f>
        <v>0.54382598410180449</v>
      </c>
      <c r="AD125">
        <f t="shared" si="51"/>
        <v>34127.570907520152</v>
      </c>
      <c r="AE125">
        <f t="shared" si="52"/>
        <v>491805977080.68896</v>
      </c>
      <c r="AF125">
        <f t="shared" si="53"/>
        <v>2275319920</v>
      </c>
      <c r="AG125">
        <f t="shared" si="54"/>
        <v>2246815495.3858428</v>
      </c>
      <c r="AH125">
        <f t="shared" si="55"/>
        <v>625736165360769.38</v>
      </c>
      <c r="AI125">
        <f t="shared" si="56"/>
        <v>3080871238362.3599</v>
      </c>
      <c r="AJ125">
        <f t="shared" si="57"/>
        <v>1.0126865889400778</v>
      </c>
      <c r="AK125">
        <f t="shared" si="58"/>
        <v>630515084278517.5</v>
      </c>
      <c r="AL125">
        <f t="shared" si="59"/>
        <v>1.2489948862307615E-4</v>
      </c>
      <c r="AM125">
        <f t="shared" si="60"/>
        <v>1.1175843978110831E-2</v>
      </c>
      <c r="AN125">
        <f>IF(AM125=0,0,(Cells!$B$3*AJ125/(Cells!$D$4*AM125)))</f>
        <v>2.3116210567020374</v>
      </c>
      <c r="AP125" s="7">
        <f t="shared" si="43"/>
        <v>0</v>
      </c>
      <c r="AQ125">
        <f t="shared" si="61"/>
        <v>16</v>
      </c>
      <c r="AR125" t="str">
        <f>IF(AP125=0,"",MAX(AR$4:AR124)+1)</f>
        <v/>
      </c>
      <c r="AS125" t="str">
        <f t="shared" si="44"/>
        <v>Female</v>
      </c>
      <c r="AT125" t="str">
        <f t="shared" si="45"/>
        <v>NonSmoker</v>
      </c>
      <c r="AU125" t="str">
        <f t="shared" si="46"/>
        <v>60 - 69</v>
      </c>
      <c r="AV125">
        <f t="shared" si="62"/>
        <v>19</v>
      </c>
      <c r="AW125" s="8">
        <f t="shared" si="47"/>
        <v>19</v>
      </c>
      <c r="BJ125" s="76"/>
      <c r="BK125" s="76"/>
      <c r="BL125" s="77"/>
      <c r="BM125" s="77"/>
      <c r="BN125" s="77"/>
      <c r="BO125" s="77"/>
      <c r="BP125" s="77"/>
      <c r="BQ125" s="136"/>
    </row>
    <row r="126" spans="1:69" x14ac:dyDescent="0.25">
      <c r="A126" t="s">
        <v>77</v>
      </c>
      <c r="B126" t="s">
        <v>82</v>
      </c>
      <c r="C126" t="s">
        <v>351</v>
      </c>
      <c r="D126">
        <v>20</v>
      </c>
      <c r="E126" s="9">
        <v>40738</v>
      </c>
      <c r="F126" s="9">
        <v>3007</v>
      </c>
      <c r="G126" s="54">
        <v>2552.3058296796198</v>
      </c>
      <c r="H126" s="9">
        <v>49302653111.127701</v>
      </c>
      <c r="I126" s="9">
        <v>208168988</v>
      </c>
      <c r="J126" s="9">
        <v>217180856.91359401</v>
      </c>
      <c r="K126" s="9">
        <v>106693298330031</v>
      </c>
      <c r="L126" s="9">
        <v>522960409905.54797</v>
      </c>
      <c r="M126" s="9">
        <v>8.2592968052059E+20</v>
      </c>
      <c r="N126" s="9">
        <v>4.3730828127827702E+18</v>
      </c>
      <c r="O126" s="9">
        <v>2.44856023022001E+16</v>
      </c>
      <c r="P126">
        <f t="shared" si="33"/>
        <v>5025.0868689041899</v>
      </c>
      <c r="Q126">
        <f t="shared" si="34"/>
        <v>105748400521.0368</v>
      </c>
      <c r="R126">
        <f t="shared" si="35"/>
        <v>464660456</v>
      </c>
      <c r="S126">
        <f t="shared" si="36"/>
        <v>457184169.87385201</v>
      </c>
      <c r="T126">
        <f t="shared" si="37"/>
        <v>242832048890820</v>
      </c>
      <c r="U126">
        <f t="shared" si="38"/>
        <v>1157201101143.676</v>
      </c>
      <c r="V126" s="1">
        <f t="shared" si="39"/>
        <v>1.83647485469074E+21</v>
      </c>
      <c r="W126" s="1">
        <f t="shared" si="40"/>
        <v>9.2633747517407703E+18</v>
      </c>
      <c r="X126" s="1">
        <f t="shared" si="41"/>
        <v>4.95760714761298E+16</v>
      </c>
      <c r="Y126">
        <f t="shared" si="42"/>
        <v>1.0163528980634016</v>
      </c>
      <c r="Z126">
        <f t="shared" si="48"/>
        <v>245607698892857.97</v>
      </c>
      <c r="AA126">
        <f t="shared" si="49"/>
        <v>1.1750588219191093E-3</v>
      </c>
      <c r="AB126">
        <f t="shared" si="50"/>
        <v>3.4279130997140361E-2</v>
      </c>
      <c r="AC126">
        <f>Cells!$B$3*Y126/(Cells!$D$4*AB126)</f>
        <v>0.75637408314052335</v>
      </c>
      <c r="AD126">
        <f t="shared" si="51"/>
        <v>31575.265077840526</v>
      </c>
      <c r="AE126">
        <f t="shared" si="52"/>
        <v>442503323969.56128</v>
      </c>
      <c r="AF126">
        <f t="shared" si="53"/>
        <v>2067150932</v>
      </c>
      <c r="AG126">
        <f t="shared" si="54"/>
        <v>2029634638.4722486</v>
      </c>
      <c r="AH126">
        <f t="shared" si="55"/>
        <v>519042867030738.44</v>
      </c>
      <c r="AI126">
        <f t="shared" si="56"/>
        <v>2557910828456.812</v>
      </c>
      <c r="AJ126">
        <f t="shared" si="57"/>
        <v>1.0184842595887065</v>
      </c>
      <c r="AK126">
        <f t="shared" si="58"/>
        <v>525983643162728.56</v>
      </c>
      <c r="AL126">
        <f t="shared" si="59"/>
        <v>1.2768400797511669E-4</v>
      </c>
      <c r="AM126">
        <f t="shared" si="60"/>
        <v>1.1299734863045093E-2</v>
      </c>
      <c r="AN126">
        <f>IF(AM126=0,0,(Cells!$B$3*AJ126/(Cells!$D$4*AM126)))</f>
        <v>2.2993653444363433</v>
      </c>
      <c r="AP126" s="7">
        <f t="shared" si="43"/>
        <v>0</v>
      </c>
      <c r="AQ126">
        <f t="shared" si="61"/>
        <v>16</v>
      </c>
      <c r="AR126" t="str">
        <f>IF(AP126=0,"",MAX(AR$4:AR125)+1)</f>
        <v/>
      </c>
      <c r="AS126" t="str">
        <f t="shared" si="44"/>
        <v>Female</v>
      </c>
      <c r="AT126" t="str">
        <f t="shared" si="45"/>
        <v>NonSmoker</v>
      </c>
      <c r="AU126" t="str">
        <f t="shared" si="46"/>
        <v>60 - 69</v>
      </c>
      <c r="AV126">
        <f t="shared" si="62"/>
        <v>19</v>
      </c>
      <c r="AW126" s="8">
        <f t="shared" si="47"/>
        <v>20</v>
      </c>
      <c r="BJ126" s="76"/>
      <c r="BK126" s="76"/>
      <c r="BL126" s="77"/>
      <c r="BM126" s="77"/>
      <c r="BN126" s="77"/>
      <c r="BO126" s="77"/>
      <c r="BP126" s="77"/>
      <c r="BQ126" s="136"/>
    </row>
    <row r="127" spans="1:69" x14ac:dyDescent="0.25">
      <c r="A127" t="s">
        <v>77</v>
      </c>
      <c r="B127" t="s">
        <v>82</v>
      </c>
      <c r="C127" t="s">
        <v>351</v>
      </c>
      <c r="D127">
        <v>21</v>
      </c>
      <c r="E127" s="9">
        <v>31193</v>
      </c>
      <c r="F127" s="9">
        <v>2702</v>
      </c>
      <c r="G127" s="54">
        <v>2476.4723518787</v>
      </c>
      <c r="H127" s="9">
        <v>40243542546.277603</v>
      </c>
      <c r="I127" s="9">
        <v>173837302</v>
      </c>
      <c r="J127" s="9">
        <v>182945026.79183301</v>
      </c>
      <c r="K127" s="9">
        <v>83878947859011.297</v>
      </c>
      <c r="L127" s="9">
        <v>418337420334.27502</v>
      </c>
      <c r="M127" s="9">
        <v>7.8859913224713902E+20</v>
      </c>
      <c r="N127" s="9">
        <v>3.83890138199921E+18</v>
      </c>
      <c r="O127" s="9">
        <v>2.06155079697619E+16</v>
      </c>
      <c r="P127">
        <f t="shared" si="33"/>
        <v>7501.5592207828904</v>
      </c>
      <c r="Q127">
        <f t="shared" si="34"/>
        <v>145991943067.31439</v>
      </c>
      <c r="R127">
        <f t="shared" si="35"/>
        <v>638497758</v>
      </c>
      <c r="S127">
        <f t="shared" si="36"/>
        <v>640129196.66568506</v>
      </c>
      <c r="T127">
        <f t="shared" si="37"/>
        <v>326710996749831.31</v>
      </c>
      <c r="U127">
        <f t="shared" si="38"/>
        <v>1575538521477.9512</v>
      </c>
      <c r="V127" s="1">
        <f t="shared" si="39"/>
        <v>2.625073986937879E+21</v>
      </c>
      <c r="W127" s="1">
        <f t="shared" si="40"/>
        <v>1.3102276133739981E+19</v>
      </c>
      <c r="X127" s="1">
        <f t="shared" si="41"/>
        <v>7.0191579445891696E+16</v>
      </c>
      <c r="Y127">
        <f t="shared" si="42"/>
        <v>0.99745139157191565</v>
      </c>
      <c r="Z127">
        <f t="shared" si="48"/>
        <v>324310820456237.5</v>
      </c>
      <c r="AA127">
        <f t="shared" si="49"/>
        <v>7.9145489008645878E-4</v>
      </c>
      <c r="AB127">
        <f t="shared" si="50"/>
        <v>2.8132808073252458E-2</v>
      </c>
      <c r="AC127">
        <f>Cells!$B$3*Y127/(Cells!$D$4*AB127)</f>
        <v>0.90448333718251905</v>
      </c>
      <c r="AD127">
        <f t="shared" si="51"/>
        <v>29098.792725961823</v>
      </c>
      <c r="AE127">
        <f t="shared" si="52"/>
        <v>402259781423.28357</v>
      </c>
      <c r="AF127">
        <f t="shared" si="53"/>
        <v>1893313630</v>
      </c>
      <c r="AG127">
        <f t="shared" si="54"/>
        <v>1846689611.6804156</v>
      </c>
      <c r="AH127">
        <f t="shared" si="55"/>
        <v>435163919171727.13</v>
      </c>
      <c r="AI127">
        <f t="shared" si="56"/>
        <v>2139573408122.5364</v>
      </c>
      <c r="AJ127">
        <f t="shared" si="57"/>
        <v>1.0252473496491694</v>
      </c>
      <c r="AK127">
        <f t="shared" si="58"/>
        <v>443901680444346.5</v>
      </c>
      <c r="AL127">
        <f t="shared" si="59"/>
        <v>1.3016642489990622E-4</v>
      </c>
      <c r="AM127">
        <f t="shared" si="60"/>
        <v>1.1409050131360902E-2</v>
      </c>
      <c r="AN127">
        <f>IF(AM127=0,0,(Cells!$B$3*AJ127/(Cells!$D$4*AM127)))</f>
        <v>2.2924563764930452</v>
      </c>
      <c r="AP127" s="7">
        <f t="shared" si="43"/>
        <v>0</v>
      </c>
      <c r="AQ127">
        <f t="shared" si="61"/>
        <v>16</v>
      </c>
      <c r="AR127" t="str">
        <f>IF(AP127=0,"",MAX(AR$4:AR126)+1)</f>
        <v/>
      </c>
      <c r="AS127" t="str">
        <f t="shared" si="44"/>
        <v>Female</v>
      </c>
      <c r="AT127" t="str">
        <f t="shared" si="45"/>
        <v>NonSmoker</v>
      </c>
      <c r="AU127" t="str">
        <f t="shared" si="46"/>
        <v>60 - 69</v>
      </c>
      <c r="AV127">
        <f t="shared" si="62"/>
        <v>19</v>
      </c>
      <c r="AW127" s="8">
        <f t="shared" si="47"/>
        <v>21</v>
      </c>
      <c r="BJ127" s="76"/>
      <c r="BK127" s="76"/>
      <c r="BL127" s="77"/>
      <c r="BM127" s="77"/>
      <c r="BN127" s="77"/>
      <c r="BO127" s="77"/>
      <c r="BP127" s="77"/>
      <c r="BQ127" s="136"/>
    </row>
    <row r="128" spans="1:69" x14ac:dyDescent="0.25">
      <c r="A128" t="s">
        <v>77</v>
      </c>
      <c r="B128" t="s">
        <v>82</v>
      </c>
      <c r="C128" t="s">
        <v>351</v>
      </c>
      <c r="D128">
        <v>22</v>
      </c>
      <c r="E128" s="9">
        <v>29003</v>
      </c>
      <c r="F128" s="9">
        <v>2931</v>
      </c>
      <c r="G128" s="54">
        <v>2624.3182527641502</v>
      </c>
      <c r="H128" s="9">
        <v>41107874939.997902</v>
      </c>
      <c r="I128" s="9">
        <v>188646578</v>
      </c>
      <c r="J128" s="9">
        <v>186590779.31374401</v>
      </c>
      <c r="K128" s="9">
        <v>65346350102486.102</v>
      </c>
      <c r="L128" s="9">
        <v>315306021415.99902</v>
      </c>
      <c r="M128" s="9">
        <v>2.3922321220893799E+20</v>
      </c>
      <c r="N128" s="9">
        <v>1.05501446852832E+18</v>
      </c>
      <c r="O128" s="9">
        <v>5100552090521420</v>
      </c>
      <c r="P128">
        <f t="shared" si="33"/>
        <v>10125.87747354704</v>
      </c>
      <c r="Q128">
        <f t="shared" si="34"/>
        <v>187099818007.31229</v>
      </c>
      <c r="R128">
        <f t="shared" si="35"/>
        <v>827144336</v>
      </c>
      <c r="S128">
        <f t="shared" si="36"/>
        <v>826719975.97942901</v>
      </c>
      <c r="T128">
        <f t="shared" si="37"/>
        <v>392057346852317.44</v>
      </c>
      <c r="U128">
        <f t="shared" si="38"/>
        <v>1890844542893.9502</v>
      </c>
      <c r="V128" s="1">
        <f t="shared" si="39"/>
        <v>2.8642971991468168E+21</v>
      </c>
      <c r="W128" s="1">
        <f t="shared" si="40"/>
        <v>1.4157290602268301E+19</v>
      </c>
      <c r="X128" s="1">
        <f t="shared" si="41"/>
        <v>7.529213153641312E+16</v>
      </c>
      <c r="Y128">
        <f t="shared" si="42"/>
        <v>1.0005133056329845</v>
      </c>
      <c r="Z128">
        <f t="shared" si="48"/>
        <v>390365805893501.06</v>
      </c>
      <c r="AA128">
        <f t="shared" si="49"/>
        <v>5.7115621309321394E-4</v>
      </c>
      <c r="AB128">
        <f t="shared" si="50"/>
        <v>2.3898874724413575E-2</v>
      </c>
      <c r="AC128">
        <f>Cells!$B$3*Y128/(Cells!$D$4*AB128)</f>
        <v>1.0679903515387039</v>
      </c>
      <c r="AD128">
        <f t="shared" si="51"/>
        <v>26474.474473197672</v>
      </c>
      <c r="AE128">
        <f t="shared" si="52"/>
        <v>361151906483.28577</v>
      </c>
      <c r="AF128">
        <f t="shared" si="53"/>
        <v>1704667052</v>
      </c>
      <c r="AG128">
        <f t="shared" si="54"/>
        <v>1660098832.3666718</v>
      </c>
      <c r="AH128">
        <f t="shared" si="55"/>
        <v>369817569069241.13</v>
      </c>
      <c r="AI128">
        <f t="shared" si="56"/>
        <v>1824267386706.5378</v>
      </c>
      <c r="AJ128">
        <f t="shared" si="57"/>
        <v>1.0268467266914409</v>
      </c>
      <c r="AK128">
        <f t="shared" si="58"/>
        <v>377822426834382.56</v>
      </c>
      <c r="AL128">
        <f t="shared" si="59"/>
        <v>1.3709444099045765E-4</v>
      </c>
      <c r="AM128">
        <f t="shared" si="60"/>
        <v>1.1708733534864377E-2</v>
      </c>
      <c r="AN128">
        <f>IF(AM128=0,0,(Cells!$B$3*AJ128/(Cells!$D$4*AM128)))</f>
        <v>2.2372659544987843</v>
      </c>
      <c r="AP128" s="7">
        <f t="shared" si="43"/>
        <v>1</v>
      </c>
      <c r="AQ128">
        <f t="shared" si="61"/>
        <v>16</v>
      </c>
      <c r="AR128">
        <f>IF(AP128=0,"",MAX(AR$4:AR127)+1)</f>
        <v>16</v>
      </c>
      <c r="AS128" t="str">
        <f t="shared" si="44"/>
        <v>Female</v>
      </c>
      <c r="AT128" t="str">
        <f t="shared" si="45"/>
        <v>NonSmoker</v>
      </c>
      <c r="AU128" t="str">
        <f t="shared" si="46"/>
        <v>60 - 69</v>
      </c>
      <c r="AV128">
        <f t="shared" si="62"/>
        <v>19</v>
      </c>
      <c r="AW128" s="8">
        <f t="shared" si="47"/>
        <v>22</v>
      </c>
      <c r="BJ128" s="76"/>
      <c r="BK128" s="76"/>
      <c r="BL128" s="77"/>
      <c r="BM128" s="77"/>
      <c r="BN128" s="77"/>
      <c r="BO128" s="77"/>
      <c r="BP128" s="77"/>
      <c r="BQ128" s="136"/>
    </row>
    <row r="129" spans="1:69" x14ac:dyDescent="0.25">
      <c r="A129" t="s">
        <v>77</v>
      </c>
      <c r="B129" t="s">
        <v>82</v>
      </c>
      <c r="C129" t="s">
        <v>351</v>
      </c>
      <c r="D129">
        <v>23</v>
      </c>
      <c r="E129" s="9">
        <v>27492</v>
      </c>
      <c r="F129" s="9">
        <v>3133</v>
      </c>
      <c r="G129" s="54">
        <v>2775.13591266307</v>
      </c>
      <c r="H129" s="9">
        <v>42180756024.3386</v>
      </c>
      <c r="I129" s="9">
        <v>182084857</v>
      </c>
      <c r="J129" s="9">
        <v>191966900.22486201</v>
      </c>
      <c r="K129" s="9">
        <v>60349646887257.898</v>
      </c>
      <c r="L129" s="9">
        <v>290799510825.24103</v>
      </c>
      <c r="M129" s="9">
        <v>2.1093477400756499E+20</v>
      </c>
      <c r="N129" s="9">
        <v>9.3793970319028403E+17</v>
      </c>
      <c r="O129" s="9">
        <v>4488020249378900</v>
      </c>
      <c r="P129">
        <f t="shared" si="33"/>
        <v>2775.13591266307</v>
      </c>
      <c r="Q129">
        <f t="shared" si="34"/>
        <v>42180756024.3386</v>
      </c>
      <c r="R129">
        <f t="shared" si="35"/>
        <v>182084857</v>
      </c>
      <c r="S129">
        <f t="shared" si="36"/>
        <v>191966900.22486201</v>
      </c>
      <c r="T129">
        <f t="shared" si="37"/>
        <v>60349646887257.898</v>
      </c>
      <c r="U129">
        <f t="shared" si="38"/>
        <v>290799510825.24103</v>
      </c>
      <c r="V129" s="1">
        <f t="shared" si="39"/>
        <v>2.1093477400756499E+20</v>
      </c>
      <c r="W129" s="1">
        <f t="shared" si="40"/>
        <v>9.3793970319028403E+17</v>
      </c>
      <c r="X129" s="1">
        <f t="shared" si="41"/>
        <v>4488020249378900</v>
      </c>
      <c r="Y129">
        <f t="shared" si="42"/>
        <v>0.94852215036401277</v>
      </c>
      <c r="Z129">
        <f t="shared" si="48"/>
        <v>56981346185680.617</v>
      </c>
      <c r="AA129">
        <f t="shared" si="49"/>
        <v>1.5462510261269498E-3</v>
      </c>
      <c r="AB129">
        <f t="shared" si="50"/>
        <v>3.9322398529679621E-2</v>
      </c>
      <c r="AC129">
        <f>Cells!$B$3*Y129/(Cells!$D$4*AB129)</f>
        <v>0.61536018071425169</v>
      </c>
      <c r="AD129">
        <f t="shared" si="51"/>
        <v>23699.338560534605</v>
      </c>
      <c r="AE129">
        <f t="shared" si="52"/>
        <v>318971150458.94714</v>
      </c>
      <c r="AF129">
        <f t="shared" si="53"/>
        <v>1522582195</v>
      </c>
      <c r="AG129">
        <f t="shared" si="54"/>
        <v>1468131932.1418099</v>
      </c>
      <c r="AH129">
        <f t="shared" si="55"/>
        <v>309467922181983.19</v>
      </c>
      <c r="AI129">
        <f t="shared" si="56"/>
        <v>1533467875881.2964</v>
      </c>
      <c r="AJ129">
        <f t="shared" si="57"/>
        <v>1.0370881265273988</v>
      </c>
      <c r="AK129">
        <f t="shared" si="58"/>
        <v>319296183529213.63</v>
      </c>
      <c r="AL129">
        <f t="shared" si="59"/>
        <v>1.4813700435447366E-4</v>
      </c>
      <c r="AM129">
        <f t="shared" si="60"/>
        <v>1.2171154602356904E-2</v>
      </c>
      <c r="AN129">
        <f>IF(AM129=0,0,(Cells!$B$3*AJ129/(Cells!$D$4*AM129)))</f>
        <v>2.1737309871513411</v>
      </c>
      <c r="AP129" s="7">
        <f t="shared" si="43"/>
        <v>0</v>
      </c>
      <c r="AQ129">
        <f t="shared" si="61"/>
        <v>17</v>
      </c>
      <c r="AR129" t="str">
        <f>IF(AP129=0,"",MAX(AR$4:AR128)+1)</f>
        <v/>
      </c>
      <c r="AS129" t="str">
        <f t="shared" si="44"/>
        <v>Female</v>
      </c>
      <c r="AT129" t="str">
        <f t="shared" si="45"/>
        <v>NonSmoker</v>
      </c>
      <c r="AU129" t="str">
        <f t="shared" si="46"/>
        <v>60 - 69</v>
      </c>
      <c r="AV129">
        <f t="shared" si="62"/>
        <v>23</v>
      </c>
      <c r="AW129" s="8">
        <f t="shared" si="47"/>
        <v>23</v>
      </c>
      <c r="BJ129" s="76"/>
      <c r="BK129" s="76"/>
      <c r="BL129" s="77"/>
      <c r="BM129" s="77"/>
      <c r="BN129" s="77"/>
      <c r="BO129" s="77"/>
      <c r="BP129" s="77"/>
      <c r="BQ129" s="136"/>
    </row>
    <row r="130" spans="1:69" x14ac:dyDescent="0.25">
      <c r="A130" t="s">
        <v>77</v>
      </c>
      <c r="B130" t="s">
        <v>82</v>
      </c>
      <c r="C130" t="s">
        <v>351</v>
      </c>
      <c r="D130">
        <v>24</v>
      </c>
      <c r="E130" s="9">
        <v>26171</v>
      </c>
      <c r="F130" s="9">
        <v>3304</v>
      </c>
      <c r="G130" s="54">
        <v>2917.0863063172201</v>
      </c>
      <c r="H130" s="9">
        <v>43066142020.053001</v>
      </c>
      <c r="I130" s="9">
        <v>192269555</v>
      </c>
      <c r="J130" s="9">
        <v>196622427.64445499</v>
      </c>
      <c r="K130" s="9">
        <v>57084112237146.602</v>
      </c>
      <c r="L130" s="9">
        <v>277078602843.17999</v>
      </c>
      <c r="M130" s="9">
        <v>2.0142156659991301E+20</v>
      </c>
      <c r="N130" s="9">
        <v>9.1756166111021696E+17</v>
      </c>
      <c r="O130" s="9">
        <v>4424175417152970</v>
      </c>
      <c r="P130">
        <f t="shared" si="33"/>
        <v>5692.2222189802906</v>
      </c>
      <c r="Q130">
        <f t="shared" si="34"/>
        <v>85246898044.391602</v>
      </c>
      <c r="R130">
        <f t="shared" si="35"/>
        <v>374354412</v>
      </c>
      <c r="S130">
        <f t="shared" si="36"/>
        <v>388589327.869317</v>
      </c>
      <c r="T130">
        <f t="shared" si="37"/>
        <v>117433759124404.5</v>
      </c>
      <c r="U130">
        <f t="shared" si="38"/>
        <v>567878113668.42102</v>
      </c>
      <c r="V130" s="1">
        <f t="shared" si="39"/>
        <v>4.1235634060747801E+20</v>
      </c>
      <c r="W130" s="1">
        <f t="shared" si="40"/>
        <v>1.855501364300501E+18</v>
      </c>
      <c r="X130" s="1">
        <f t="shared" si="41"/>
        <v>8912195666531870</v>
      </c>
      <c r="Y130">
        <f t="shared" si="42"/>
        <v>0.96336771277953315</v>
      </c>
      <c r="Z130">
        <f t="shared" si="48"/>
        <v>112604857115909</v>
      </c>
      <c r="AA130">
        <f t="shared" si="49"/>
        <v>7.4571930427790349E-4</v>
      </c>
      <c r="AB130">
        <f t="shared" si="50"/>
        <v>2.7307861583761982E-2</v>
      </c>
      <c r="AC130">
        <f>Cells!$B$3*Y130/(Cells!$D$4*AB130)</f>
        <v>0.89996642453892517</v>
      </c>
      <c r="AD130">
        <f t="shared" si="51"/>
        <v>20782.252254217387</v>
      </c>
      <c r="AE130">
        <f t="shared" si="52"/>
        <v>275905008438.8941</v>
      </c>
      <c r="AF130">
        <f t="shared" si="53"/>
        <v>1330312640</v>
      </c>
      <c r="AG130">
        <f t="shared" si="54"/>
        <v>1271509504.4973547</v>
      </c>
      <c r="AH130">
        <f t="shared" si="55"/>
        <v>252383809944836.59</v>
      </c>
      <c r="AI130">
        <f t="shared" si="56"/>
        <v>1256389273038.1165</v>
      </c>
      <c r="AJ130">
        <f t="shared" si="57"/>
        <v>1.0462467132920812</v>
      </c>
      <c r="AK130">
        <f t="shared" si="58"/>
        <v>262680447507668.72</v>
      </c>
      <c r="AL130">
        <f t="shared" si="59"/>
        <v>1.624757407909845E-4</v>
      </c>
      <c r="AM130">
        <f t="shared" si="60"/>
        <v>1.2746597224003921E-2</v>
      </c>
      <c r="AN130">
        <f>IF(AM130=0,0,(Cells!$B$3*AJ130/(Cells!$D$4*AM130)))</f>
        <v>2.0939280617558089</v>
      </c>
      <c r="AP130" s="7">
        <f t="shared" si="43"/>
        <v>0</v>
      </c>
      <c r="AQ130">
        <f t="shared" si="61"/>
        <v>17</v>
      </c>
      <c r="AR130" t="str">
        <f>IF(AP130=0,"",MAX(AR$4:AR129)+1)</f>
        <v/>
      </c>
      <c r="AS130" t="str">
        <f t="shared" si="44"/>
        <v>Female</v>
      </c>
      <c r="AT130" t="str">
        <f t="shared" si="45"/>
        <v>NonSmoker</v>
      </c>
      <c r="AU130" t="str">
        <f t="shared" si="46"/>
        <v>60 - 69</v>
      </c>
      <c r="AV130">
        <f t="shared" si="62"/>
        <v>23</v>
      </c>
      <c r="AW130" s="8">
        <f t="shared" si="47"/>
        <v>24</v>
      </c>
      <c r="BJ130" s="76"/>
      <c r="BK130" s="76"/>
      <c r="BL130" s="77"/>
      <c r="BM130" s="77"/>
      <c r="BN130" s="77"/>
      <c r="BO130" s="77"/>
      <c r="BP130" s="77"/>
      <c r="BQ130" s="136"/>
    </row>
    <row r="131" spans="1:69" x14ac:dyDescent="0.25">
      <c r="A131" t="s">
        <v>77</v>
      </c>
      <c r="B131" t="s">
        <v>82</v>
      </c>
      <c r="C131" t="s">
        <v>351</v>
      </c>
      <c r="D131">
        <v>25</v>
      </c>
      <c r="E131" s="9">
        <v>24764</v>
      </c>
      <c r="F131" s="9">
        <v>3452</v>
      </c>
      <c r="G131" s="54">
        <v>3012.0145818504702</v>
      </c>
      <c r="H131" s="9">
        <v>43118577442.278</v>
      </c>
      <c r="I131" s="9">
        <v>233967154</v>
      </c>
      <c r="J131" s="9">
        <v>197259289.442247</v>
      </c>
      <c r="K131" s="9">
        <v>50336494465466.797</v>
      </c>
      <c r="L131" s="9">
        <v>244417197565.14401</v>
      </c>
      <c r="M131" s="9">
        <v>1.70084535950214E+20</v>
      </c>
      <c r="N131" s="9">
        <v>7.8212114984596096E+17</v>
      </c>
      <c r="O131" s="9">
        <v>3714093630040000</v>
      </c>
      <c r="P131">
        <f t="shared" si="33"/>
        <v>8704.2368008307603</v>
      </c>
      <c r="Q131">
        <f t="shared" si="34"/>
        <v>128365475486.6696</v>
      </c>
      <c r="R131">
        <f t="shared" si="35"/>
        <v>608321566</v>
      </c>
      <c r="S131">
        <f t="shared" si="36"/>
        <v>585848617.31156397</v>
      </c>
      <c r="T131">
        <f t="shared" si="37"/>
        <v>167770253589871.31</v>
      </c>
      <c r="U131">
        <f t="shared" si="38"/>
        <v>812295311233.56506</v>
      </c>
      <c r="V131" s="1">
        <f t="shared" si="39"/>
        <v>5.8244087655769204E+20</v>
      </c>
      <c r="W131" s="1">
        <f t="shared" si="40"/>
        <v>2.6376225141464617E+18</v>
      </c>
      <c r="X131" s="1">
        <f t="shared" si="41"/>
        <v>1.262628929657187E+16</v>
      </c>
      <c r="Y131">
        <f t="shared" si="42"/>
        <v>1.0383596513235167</v>
      </c>
      <c r="Z131">
        <f t="shared" si="48"/>
        <v>173330052716608.47</v>
      </c>
      <c r="AA131">
        <f t="shared" si="49"/>
        <v>5.0501357298704313E-4</v>
      </c>
      <c r="AB131">
        <f t="shared" si="50"/>
        <v>2.2472507047213115E-2</v>
      </c>
      <c r="AC131">
        <f>Cells!$B$3*Y131/(Cells!$D$4*AB131)</f>
        <v>1.1787404630017686</v>
      </c>
      <c r="AD131">
        <f t="shared" si="51"/>
        <v>17770.237672366915</v>
      </c>
      <c r="AE131">
        <f t="shared" si="52"/>
        <v>232786430996.61609</v>
      </c>
      <c r="AF131">
        <f t="shared" si="53"/>
        <v>1096345486</v>
      </c>
      <c r="AG131">
        <f t="shared" si="54"/>
        <v>1074250215.0551078</v>
      </c>
      <c r="AH131">
        <f t="shared" si="55"/>
        <v>202047315479369.81</v>
      </c>
      <c r="AI131">
        <f t="shared" si="56"/>
        <v>1011972075472.9724</v>
      </c>
      <c r="AJ131">
        <f t="shared" si="57"/>
        <v>1.0205680861267119</v>
      </c>
      <c r="AK131">
        <f t="shared" si="58"/>
        <v>205149013221827.59</v>
      </c>
      <c r="AL131">
        <f t="shared" si="59"/>
        <v>1.7777002509788167E-4</v>
      </c>
      <c r="AM131">
        <f t="shared" si="60"/>
        <v>1.3333042604667611E-2</v>
      </c>
      <c r="AN131">
        <f>IF(AM131=0,0,(Cells!$B$3*AJ131/(Cells!$D$4*AM131)))</f>
        <v>1.9526959700383739</v>
      </c>
      <c r="AP131" s="7">
        <f t="shared" si="43"/>
        <v>1</v>
      </c>
      <c r="AQ131">
        <f t="shared" si="61"/>
        <v>17</v>
      </c>
      <c r="AR131">
        <f>IF(AP131=0,"",MAX(AR$4:AR130)+1)</f>
        <v>17</v>
      </c>
      <c r="AS131" t="str">
        <f t="shared" si="44"/>
        <v>Female</v>
      </c>
      <c r="AT131" t="str">
        <f t="shared" si="45"/>
        <v>NonSmoker</v>
      </c>
      <c r="AU131" t="str">
        <f t="shared" si="46"/>
        <v>60 - 69</v>
      </c>
      <c r="AV131">
        <f t="shared" si="62"/>
        <v>23</v>
      </c>
      <c r="AW131" s="8">
        <f t="shared" si="47"/>
        <v>25</v>
      </c>
      <c r="BJ131" s="76"/>
      <c r="BK131" s="76"/>
      <c r="BL131" s="77"/>
      <c r="BM131" s="77"/>
      <c r="BN131" s="77"/>
      <c r="BO131" s="77"/>
      <c r="BP131" s="77"/>
      <c r="BQ131" s="136"/>
    </row>
    <row r="132" spans="1:69" x14ac:dyDescent="0.25">
      <c r="A132" t="s">
        <v>77</v>
      </c>
      <c r="B132" t="s">
        <v>82</v>
      </c>
      <c r="C132" t="s">
        <v>351</v>
      </c>
      <c r="D132">
        <v>26</v>
      </c>
      <c r="E132" s="9">
        <v>23347</v>
      </c>
      <c r="F132" s="9">
        <v>3507</v>
      </c>
      <c r="G132" s="54">
        <v>3008.5341790356201</v>
      </c>
      <c r="H132" s="9">
        <v>42080102500.2099</v>
      </c>
      <c r="I132" s="9">
        <v>186490948</v>
      </c>
      <c r="J132" s="9">
        <v>192737792.00852901</v>
      </c>
      <c r="K132" s="9">
        <v>43686339609285.898</v>
      </c>
      <c r="L132" s="9">
        <v>215432972106.638</v>
      </c>
      <c r="M132" s="9">
        <v>9.7442688444013298E+19</v>
      </c>
      <c r="N132" s="9">
        <v>4.9126816986803098E+17</v>
      </c>
      <c r="O132" s="9">
        <v>2577579504760550</v>
      </c>
      <c r="P132">
        <f t="shared" si="33"/>
        <v>3008.5341790356201</v>
      </c>
      <c r="Q132">
        <f t="shared" si="34"/>
        <v>42080102500.2099</v>
      </c>
      <c r="R132">
        <f t="shared" si="35"/>
        <v>186490948</v>
      </c>
      <c r="S132">
        <f t="shared" si="36"/>
        <v>192737792.00852901</v>
      </c>
      <c r="T132">
        <f t="shared" si="37"/>
        <v>43686339609285.898</v>
      </c>
      <c r="U132">
        <f t="shared" si="38"/>
        <v>215432972106.638</v>
      </c>
      <c r="V132" s="1">
        <f t="shared" si="39"/>
        <v>9.7442688444013298E+19</v>
      </c>
      <c r="W132" s="1">
        <f t="shared" si="40"/>
        <v>4.9126816986803098E+17</v>
      </c>
      <c r="X132" s="1">
        <f t="shared" si="41"/>
        <v>2577579504760550</v>
      </c>
      <c r="Y132">
        <f t="shared" si="42"/>
        <v>0.96758889918043378</v>
      </c>
      <c r="Z132">
        <f t="shared" si="48"/>
        <v>42068722811311.086</v>
      </c>
      <c r="AA132">
        <f t="shared" si="49"/>
        <v>1.1324670333854728E-3</v>
      </c>
      <c r="AB132">
        <f t="shared" si="50"/>
        <v>3.3652147530068163E-2</v>
      </c>
      <c r="AC132">
        <f>Cells!$B$3*Y132/(Cells!$D$4*AB132)</f>
        <v>0.73349981110666096</v>
      </c>
      <c r="AD132">
        <f t="shared" si="51"/>
        <v>14761.703493331293</v>
      </c>
      <c r="AE132">
        <f t="shared" si="52"/>
        <v>190706328496.40619</v>
      </c>
      <c r="AF132">
        <f t="shared" si="53"/>
        <v>909854538</v>
      </c>
      <c r="AG132">
        <f t="shared" si="54"/>
        <v>881512423.046579</v>
      </c>
      <c r="AH132">
        <f t="shared" si="55"/>
        <v>158360975870083.88</v>
      </c>
      <c r="AI132">
        <f t="shared" si="56"/>
        <v>796539103366.33435</v>
      </c>
      <c r="AJ132">
        <f t="shared" si="57"/>
        <v>1.0321516909035364</v>
      </c>
      <c r="AK132">
        <f t="shared" si="58"/>
        <v>162603966348641.38</v>
      </c>
      <c r="AL132">
        <f t="shared" si="59"/>
        <v>2.092542371606995E-4</v>
      </c>
      <c r="AM132">
        <f t="shared" si="60"/>
        <v>1.4465622598446965E-2</v>
      </c>
      <c r="AN132">
        <f>IF(AM132=0,0,(Cells!$B$3*AJ132/(Cells!$D$4*AM132)))</f>
        <v>1.8202385645781269</v>
      </c>
      <c r="AP132" s="7">
        <f t="shared" si="43"/>
        <v>0</v>
      </c>
      <c r="AQ132">
        <f t="shared" si="61"/>
        <v>18</v>
      </c>
      <c r="AR132" t="str">
        <f>IF(AP132=0,"",MAX(AR$4:AR131)+1)</f>
        <v/>
      </c>
      <c r="AS132" t="str">
        <f t="shared" si="44"/>
        <v>Female</v>
      </c>
      <c r="AT132" t="str">
        <f t="shared" si="45"/>
        <v>NonSmoker</v>
      </c>
      <c r="AU132" t="str">
        <f t="shared" si="46"/>
        <v>60 - 69</v>
      </c>
      <c r="AV132">
        <f t="shared" si="62"/>
        <v>26</v>
      </c>
      <c r="AW132" s="8">
        <f t="shared" si="47"/>
        <v>26</v>
      </c>
      <c r="BJ132" s="76"/>
      <c r="BK132" s="76"/>
      <c r="BL132" s="77"/>
      <c r="BM132" s="77"/>
      <c r="BN132" s="77"/>
      <c r="BO132" s="77"/>
      <c r="BP132" s="77"/>
      <c r="BQ132" s="136"/>
    </row>
    <row r="133" spans="1:69" x14ac:dyDescent="0.25">
      <c r="A133" t="s">
        <v>77</v>
      </c>
      <c r="B133" t="s">
        <v>82</v>
      </c>
      <c r="C133" t="s">
        <v>351</v>
      </c>
      <c r="D133">
        <v>27</v>
      </c>
      <c r="E133" s="9">
        <v>21762</v>
      </c>
      <c r="F133" s="9">
        <v>3317</v>
      </c>
      <c r="G133" s="54">
        <v>2896.00472015779</v>
      </c>
      <c r="H133" s="9">
        <v>39647555439.114998</v>
      </c>
      <c r="I133" s="9">
        <v>199834219</v>
      </c>
      <c r="J133" s="9">
        <v>181813030.26057899</v>
      </c>
      <c r="K133" s="9">
        <v>39118622271473</v>
      </c>
      <c r="L133" s="9">
        <v>193315311958.05899</v>
      </c>
      <c r="M133" s="9">
        <v>9.5615725706266296E+19</v>
      </c>
      <c r="N133" s="9">
        <v>4.9697032120603098E+17</v>
      </c>
      <c r="O133" s="9">
        <v>2667502349966600</v>
      </c>
      <c r="P133">
        <f t="shared" ref="P133:P196" si="63">IF($AQ133&lt;&gt;$AQ132,G133,P132+G133)</f>
        <v>5904.5388991934105</v>
      </c>
      <c r="Q133">
        <f t="shared" ref="Q133:Q196" si="64">IF($AQ133&lt;&gt;$AQ132,H133,Q132+H133)</f>
        <v>81727657939.32489</v>
      </c>
      <c r="R133">
        <f t="shared" ref="R133:R196" si="65">IF($AQ133&lt;&gt;$AQ132,I133,R132+I133)</f>
        <v>386325167</v>
      </c>
      <c r="S133">
        <f t="shared" ref="S133:S196" si="66">IF($AQ133&lt;&gt;$AQ132,J133,S132+J133)</f>
        <v>374550822.269108</v>
      </c>
      <c r="T133">
        <f t="shared" ref="T133:T196" si="67">IF($AQ133&lt;&gt;$AQ132,K133,T132+K133)</f>
        <v>82804961880758.906</v>
      </c>
      <c r="U133">
        <f t="shared" ref="U133:U196" si="68">IF($AQ133&lt;&gt;$AQ132,L133,U132+L133)</f>
        <v>408748284064.69702</v>
      </c>
      <c r="V133" s="1">
        <f t="shared" ref="V133:V196" si="69">IF($AQ133&lt;&gt;$AQ132,M133,V132+M133)</f>
        <v>1.9305841415027959E+20</v>
      </c>
      <c r="W133" s="1">
        <f t="shared" ref="W133:W196" si="70">IF($AQ133&lt;&gt;$AQ132,N133,W132+N133)</f>
        <v>9.8823849107406195E+17</v>
      </c>
      <c r="X133" s="1">
        <f t="shared" ref="X133:X196" si="71">IF($AQ133&lt;&gt;$AQ132,O133,X132+O133)</f>
        <v>5245081854727150</v>
      </c>
      <c r="Y133">
        <f t="shared" ref="Y133:Y196" si="72">R133/S133</f>
        <v>1.0314359067737737</v>
      </c>
      <c r="Z133">
        <f t="shared" si="48"/>
        <v>84973159981189.828</v>
      </c>
      <c r="AA133">
        <f t="shared" si="49"/>
        <v>6.0570374577499099E-4</v>
      </c>
      <c r="AB133">
        <f t="shared" si="50"/>
        <v>2.4611049261967499E-2</v>
      </c>
      <c r="AC133">
        <f>Cells!$B$3*Y133/(Cells!$D$4*AB133)</f>
        <v>1.0691386498594</v>
      </c>
      <c r="AD133">
        <f t="shared" si="51"/>
        <v>11865.698773173506</v>
      </c>
      <c r="AE133">
        <f t="shared" si="52"/>
        <v>151058773057.2912</v>
      </c>
      <c r="AF133">
        <f t="shared" si="53"/>
        <v>710020319</v>
      </c>
      <c r="AG133">
        <f t="shared" si="54"/>
        <v>699699392.78600001</v>
      </c>
      <c r="AH133">
        <f t="shared" si="55"/>
        <v>119242353598610.88</v>
      </c>
      <c r="AI133">
        <f t="shared" si="56"/>
        <v>603223791408.27539</v>
      </c>
      <c r="AJ133">
        <f t="shared" si="57"/>
        <v>1.0147505147502058</v>
      </c>
      <c r="AK133">
        <f t="shared" si="58"/>
        <v>120380088931906.17</v>
      </c>
      <c r="AL133">
        <f t="shared" si="59"/>
        <v>2.4588479051260999E-4</v>
      </c>
      <c r="AM133">
        <f t="shared" si="60"/>
        <v>1.5680713966927974E-2</v>
      </c>
      <c r="AN133">
        <f>IF(AM133=0,0,(Cells!$B$3*AJ133/(Cells!$D$4*AM133)))</f>
        <v>1.6508794470032846</v>
      </c>
      <c r="AP133" s="7">
        <f t="shared" ref="AP133:AP196" si="73">IF(C133&lt;&gt;C134,1, IF(AN133&lt;1,0, (IF(AC133&gt;1,1,0)))  )</f>
        <v>1</v>
      </c>
      <c r="AQ133">
        <f t="shared" si="61"/>
        <v>18</v>
      </c>
      <c r="AR133">
        <f>IF(AP133=0,"",MAX(AR$4:AR132)+1)</f>
        <v>18</v>
      </c>
      <c r="AS133" t="str">
        <f t="shared" ref="AS133:AS196" si="74">B133</f>
        <v>Female</v>
      </c>
      <c r="AT133" t="str">
        <f t="shared" ref="AT133:AT196" si="75">A133</f>
        <v>NonSmoker</v>
      </c>
      <c r="AU133" t="str">
        <f t="shared" ref="AU133:AU196" si="76">C133</f>
        <v>60 - 69</v>
      </c>
      <c r="AV133">
        <f t="shared" si="62"/>
        <v>26</v>
      </c>
      <c r="AW133" s="8">
        <f t="shared" ref="AW133:AW196" si="77">D133</f>
        <v>27</v>
      </c>
      <c r="BJ133" s="76"/>
      <c r="BK133" s="76"/>
      <c r="BL133" s="77"/>
      <c r="BM133" s="77"/>
      <c r="BN133" s="77"/>
      <c r="BO133" s="77"/>
      <c r="BP133" s="77"/>
      <c r="BQ133" s="136"/>
    </row>
    <row r="134" spans="1:69" x14ac:dyDescent="0.25">
      <c r="A134" t="s">
        <v>77</v>
      </c>
      <c r="B134" t="s">
        <v>82</v>
      </c>
      <c r="C134" t="s">
        <v>351</v>
      </c>
      <c r="D134">
        <v>28</v>
      </c>
      <c r="E134" s="9">
        <v>19996</v>
      </c>
      <c r="F134" s="9">
        <v>2985</v>
      </c>
      <c r="G134" s="54">
        <v>2674.0951838849301</v>
      </c>
      <c r="H134" s="9">
        <v>35903257671.647202</v>
      </c>
      <c r="I134" s="9">
        <v>168433709</v>
      </c>
      <c r="J134" s="9">
        <v>165150622.378337</v>
      </c>
      <c r="K134" s="9">
        <v>34508736112906.398</v>
      </c>
      <c r="L134" s="9">
        <v>173224784055.26599</v>
      </c>
      <c r="M134" s="9">
        <v>9.3400583636218495E+19</v>
      </c>
      <c r="N134" s="9">
        <v>5.1287012730186502E+17</v>
      </c>
      <c r="O134" s="9">
        <v>2918224994203070</v>
      </c>
      <c r="P134">
        <f t="shared" si="63"/>
        <v>2674.0951838849301</v>
      </c>
      <c r="Q134">
        <f t="shared" si="64"/>
        <v>35903257671.647202</v>
      </c>
      <c r="R134">
        <f t="shared" si="65"/>
        <v>168433709</v>
      </c>
      <c r="S134">
        <f t="shared" si="66"/>
        <v>165150622.378337</v>
      </c>
      <c r="T134">
        <f t="shared" si="67"/>
        <v>34508736112906.398</v>
      </c>
      <c r="U134">
        <f t="shared" si="68"/>
        <v>173224784055.26599</v>
      </c>
      <c r="V134" s="1">
        <f t="shared" si="69"/>
        <v>9.3400583636218495E+19</v>
      </c>
      <c r="W134" s="1">
        <f t="shared" si="70"/>
        <v>5.1287012730186502E+17</v>
      </c>
      <c r="X134" s="1">
        <f t="shared" si="71"/>
        <v>2918224994203070</v>
      </c>
      <c r="Y134">
        <f t="shared" si="72"/>
        <v>1.0198793475579033</v>
      </c>
      <c r="Z134">
        <f t="shared" ref="Z134:Z197" si="78">Y134*T134-(Y134^2)*U134</f>
        <v>35014566840012.285</v>
      </c>
      <c r="AA134">
        <f t="shared" ref="AA134:AA197" si="79">Z134/(S134^2)</f>
        <v>1.2837732698064725E-3</v>
      </c>
      <c r="AB134">
        <f t="shared" ref="AB134:AB197" si="80">AA134^0.5</f>
        <v>3.5829781883322601E-2</v>
      </c>
      <c r="AC134">
        <f>Cells!$B$3*Y134/(Cells!$D$4*AB134)</f>
        <v>0.72615034227404074</v>
      </c>
      <c r="AD134">
        <f t="shared" ref="AD134:AD197" si="81">SUMIFS(G$5:G$1998,$B$5:$B$1998,$B134,$A$5:$A$1998,$A134,$C$5:$C$1998,$C134,$D$5:$D$1998,"&gt;"&amp;$D134)</f>
        <v>9191.6035892885739</v>
      </c>
      <c r="AE134">
        <f t="shared" ref="AE134:AE197" si="82">SUMIFS(H$5:H$1998,$B$5:$B$1998,$B134,$A$5:$A$1998,$A134,$C$5:$C$1998,$C134,$D$5:$D$1998,"&gt;"&amp;$D134)</f>
        <v>115155515385.64398</v>
      </c>
      <c r="AF134">
        <f t="shared" ref="AF134:AF197" si="83">SUMIFS(I$5:I$1998,$B$5:$B$1998,$B134,$A$5:$A$1998,$A134,$C$5:$C$1998,$C134,$D$5:$D$1998,"&gt;"&amp;$D134)</f>
        <v>541586610</v>
      </c>
      <c r="AG134">
        <f t="shared" ref="AG134:AG197" si="84">SUMIFS(J$5:J$1998,$B$5:$B$1998,$B134,$A$5:$A$1998,$A134,$C$5:$C$1998,$C134,$D$5:$D$1998,"&gt;"&amp;$D134)</f>
        <v>534548770.40766305</v>
      </c>
      <c r="AH134">
        <f t="shared" ref="AH134:AH197" si="85">SUMIFS(K$5:K$1998,$B$5:$B$1998,$B134,$A$5:$A$1998,$A134,$C$5:$C$1998,$C134,$D$5:$D$1998,"&gt;"&amp;$D134)</f>
        <v>84733617485704.469</v>
      </c>
      <c r="AI134">
        <f t="shared" ref="AI134:AI197" si="86">SUMIFS(L$5:L$1998,$B$5:$B$1998,$B134,$A$5:$A$1998,$A134,$C$5:$C$1998,$C134,$D$5:$D$1998,"&gt;"&amp;$D134)</f>
        <v>429999007353.00952</v>
      </c>
      <c r="AJ134">
        <f t="shared" ref="AJ134:AJ197" si="87">AF134/AG134</f>
        <v>1.0131659447780035</v>
      </c>
      <c r="AK134">
        <f t="shared" ref="AK134:AK197" si="88">AJ134*AH134-(AJ134^2)*AI134</f>
        <v>85407819383706.156</v>
      </c>
      <c r="AL134">
        <f t="shared" ref="AL134:AL197" si="89">AK134/(AG134^2)</f>
        <v>2.9889796889477063E-4</v>
      </c>
      <c r="AM134">
        <f t="shared" ref="AM134:AM197" si="90">IF(AG134=0,0,AL134^0.5)</f>
        <v>1.728866590847225E-2</v>
      </c>
      <c r="AN134">
        <f>IF(AM134=0,0,(Cells!$B$3*AJ134/(Cells!$D$4*AM134)))</f>
        <v>1.4949993882124768</v>
      </c>
      <c r="AP134" s="7">
        <f t="shared" si="73"/>
        <v>0</v>
      </c>
      <c r="AQ134">
        <f t="shared" ref="AQ134:AQ197" si="91">AQ133+(AP133=1)</f>
        <v>19</v>
      </c>
      <c r="AR134" t="str">
        <f>IF(AP134=0,"",MAX(AR$4:AR133)+1)</f>
        <v/>
      </c>
      <c r="AS134" t="str">
        <f t="shared" si="74"/>
        <v>Female</v>
      </c>
      <c r="AT134" t="str">
        <f t="shared" si="75"/>
        <v>NonSmoker</v>
      </c>
      <c r="AU134" t="str">
        <f t="shared" si="76"/>
        <v>60 - 69</v>
      </c>
      <c r="AV134">
        <f t="shared" si="62"/>
        <v>28</v>
      </c>
      <c r="AW134" s="8">
        <f t="shared" si="77"/>
        <v>28</v>
      </c>
      <c r="BJ134" s="76"/>
      <c r="BK134" s="76"/>
      <c r="BL134" s="77"/>
      <c r="BM134" s="77"/>
      <c r="BN134" s="77"/>
      <c r="BO134" s="77"/>
      <c r="BP134" s="77"/>
      <c r="BQ134" s="136"/>
    </row>
    <row r="135" spans="1:69" x14ac:dyDescent="0.25">
      <c r="A135" t="s">
        <v>77</v>
      </c>
      <c r="B135" t="s">
        <v>82</v>
      </c>
      <c r="C135" t="s">
        <v>351</v>
      </c>
      <c r="D135">
        <v>29</v>
      </c>
      <c r="E135" s="9">
        <v>17580</v>
      </c>
      <c r="F135" s="9">
        <v>2666</v>
      </c>
      <c r="G135" s="54">
        <v>2390.04313502177</v>
      </c>
      <c r="H135" s="9">
        <v>31399569914.9021</v>
      </c>
      <c r="I135" s="9">
        <v>145208923</v>
      </c>
      <c r="J135" s="9">
        <v>144994491.970191</v>
      </c>
      <c r="K135" s="9">
        <v>27258770778809.301</v>
      </c>
      <c r="L135" s="9">
        <v>138614104459.10001</v>
      </c>
      <c r="M135" s="9">
        <v>6.3490390428871098E+19</v>
      </c>
      <c r="N135" s="9">
        <v>3.6743125040068E+17</v>
      </c>
      <c r="O135" s="9">
        <v>2209782036682410</v>
      </c>
      <c r="P135">
        <f t="shared" si="63"/>
        <v>5064.1383189067001</v>
      </c>
      <c r="Q135">
        <f t="shared" si="64"/>
        <v>67302827586.549301</v>
      </c>
      <c r="R135">
        <f t="shared" si="65"/>
        <v>313642632</v>
      </c>
      <c r="S135">
        <f t="shared" si="66"/>
        <v>310145114.34852803</v>
      </c>
      <c r="T135">
        <f t="shared" si="67"/>
        <v>61767506891715.703</v>
      </c>
      <c r="U135">
        <f t="shared" si="68"/>
        <v>311838888514.36597</v>
      </c>
      <c r="V135" s="1">
        <f t="shared" si="69"/>
        <v>1.5689097406508958E+20</v>
      </c>
      <c r="W135" s="1">
        <f t="shared" si="70"/>
        <v>8.8030137770254502E+17</v>
      </c>
      <c r="X135" s="1">
        <f t="shared" si="71"/>
        <v>5128007030885480</v>
      </c>
      <c r="Y135">
        <f t="shared" si="72"/>
        <v>1.0112770361023375</v>
      </c>
      <c r="Z135">
        <f t="shared" si="78"/>
        <v>62145149514530.117</v>
      </c>
      <c r="AA135">
        <f t="shared" si="79"/>
        <v>6.4606668793651867E-4</v>
      </c>
      <c r="AB135">
        <f t="shared" si="80"/>
        <v>2.5417841921306354E-2</v>
      </c>
      <c r="AC135">
        <f>Cells!$B$3*Y135/(Cells!$D$4*AB135)</f>
        <v>1.0149704174251424</v>
      </c>
      <c r="AD135">
        <f t="shared" si="81"/>
        <v>6801.5604542668061</v>
      </c>
      <c r="AE135">
        <f t="shared" si="82"/>
        <v>83755945470.741882</v>
      </c>
      <c r="AF135">
        <f t="shared" si="83"/>
        <v>396377687</v>
      </c>
      <c r="AG135">
        <f t="shared" si="84"/>
        <v>389554278.43747205</v>
      </c>
      <c r="AH135">
        <f t="shared" si="85"/>
        <v>57474846706895.164</v>
      </c>
      <c r="AI135">
        <f t="shared" si="86"/>
        <v>291384902893.90955</v>
      </c>
      <c r="AJ135">
        <f t="shared" si="87"/>
        <v>1.0175159379326986</v>
      </c>
      <c r="AK135">
        <f t="shared" si="88"/>
        <v>58179890492620.289</v>
      </c>
      <c r="AL135">
        <f t="shared" si="89"/>
        <v>3.8338661141409106E-4</v>
      </c>
      <c r="AM135">
        <f t="shared" si="90"/>
        <v>1.9580260759604073E-2</v>
      </c>
      <c r="AN135">
        <f>IF(AM135=0,0,(Cells!$B$3*AJ135/(Cells!$D$4*AM135)))</f>
        <v>1.3256981879414755</v>
      </c>
      <c r="AP135" s="7">
        <f t="shared" si="73"/>
        <v>1</v>
      </c>
      <c r="AQ135">
        <f t="shared" si="91"/>
        <v>19</v>
      </c>
      <c r="AR135">
        <f>IF(AP135=0,"",MAX(AR$4:AR134)+1)</f>
        <v>19</v>
      </c>
      <c r="AS135" t="str">
        <f t="shared" si="74"/>
        <v>Female</v>
      </c>
      <c r="AT135" t="str">
        <f t="shared" si="75"/>
        <v>NonSmoker</v>
      </c>
      <c r="AU135" t="str">
        <f t="shared" si="76"/>
        <v>60 - 69</v>
      </c>
      <c r="AV135">
        <f t="shared" si="62"/>
        <v>28</v>
      </c>
      <c r="AW135" s="8">
        <f t="shared" si="77"/>
        <v>29</v>
      </c>
      <c r="BJ135" s="76"/>
      <c r="BK135" s="76"/>
      <c r="BL135" s="77"/>
      <c r="BM135" s="77"/>
      <c r="BN135" s="77"/>
      <c r="BO135" s="77"/>
      <c r="BP135" s="77"/>
      <c r="BQ135" s="136"/>
    </row>
    <row r="136" spans="1:69" x14ac:dyDescent="0.25">
      <c r="A136" t="s">
        <v>77</v>
      </c>
      <c r="B136" t="s">
        <v>82</v>
      </c>
      <c r="C136" t="s">
        <v>351</v>
      </c>
      <c r="D136">
        <v>30</v>
      </c>
      <c r="E136" s="9">
        <v>14843</v>
      </c>
      <c r="F136" s="9">
        <v>2342</v>
      </c>
      <c r="G136" s="54">
        <v>2060.8010413710799</v>
      </c>
      <c r="H136" s="9">
        <v>26413789250.169498</v>
      </c>
      <c r="I136" s="9">
        <v>120907897</v>
      </c>
      <c r="J136" s="9">
        <v>122401494.460969</v>
      </c>
      <c r="K136" s="9">
        <v>19829793011699.5</v>
      </c>
      <c r="L136" s="9">
        <v>100018750565.189</v>
      </c>
      <c r="M136" s="9">
        <v>2.40329145680691E+19</v>
      </c>
      <c r="N136" s="9">
        <v>1.2751949952570099E+17</v>
      </c>
      <c r="O136" s="9">
        <v>714657603506088</v>
      </c>
      <c r="P136">
        <f t="shared" si="63"/>
        <v>2060.8010413710799</v>
      </c>
      <c r="Q136">
        <f t="shared" si="64"/>
        <v>26413789250.169498</v>
      </c>
      <c r="R136">
        <f t="shared" si="65"/>
        <v>120907897</v>
      </c>
      <c r="S136">
        <f t="shared" si="66"/>
        <v>122401494.460969</v>
      </c>
      <c r="T136">
        <f t="shared" si="67"/>
        <v>19829793011699.5</v>
      </c>
      <c r="U136">
        <f t="shared" si="68"/>
        <v>100018750565.189</v>
      </c>
      <c r="V136" s="1">
        <f t="shared" si="69"/>
        <v>2.40329145680691E+19</v>
      </c>
      <c r="W136" s="1">
        <f t="shared" si="70"/>
        <v>1.2751949952570099E+17</v>
      </c>
      <c r="X136" s="1">
        <f t="shared" si="71"/>
        <v>714657603506088</v>
      </c>
      <c r="Y136">
        <f t="shared" si="72"/>
        <v>0.9877975553521916</v>
      </c>
      <c r="Z136">
        <f t="shared" si="78"/>
        <v>19490228363309.086</v>
      </c>
      <c r="AA136">
        <f t="shared" si="79"/>
        <v>1.3008987218025682E-3</v>
      </c>
      <c r="AB136">
        <f t="shared" si="80"/>
        <v>3.6067973630390826E-2</v>
      </c>
      <c r="AC136">
        <f>Cells!$B$3*Y136/(Cells!$D$4*AB136)</f>
        <v>0.69866359921216203</v>
      </c>
      <c r="AD136">
        <f t="shared" si="81"/>
        <v>4740.7594128957262</v>
      </c>
      <c r="AE136">
        <f t="shared" si="82"/>
        <v>57342156220.572372</v>
      </c>
      <c r="AF136">
        <f t="shared" si="83"/>
        <v>275469790</v>
      </c>
      <c r="AG136">
        <f t="shared" si="84"/>
        <v>267152783.97650304</v>
      </c>
      <c r="AH136">
        <f t="shared" si="85"/>
        <v>37645053695195.664</v>
      </c>
      <c r="AI136">
        <f t="shared" si="86"/>
        <v>191366152328.72052</v>
      </c>
      <c r="AJ136">
        <f t="shared" si="87"/>
        <v>1.0311320207848871</v>
      </c>
      <c r="AK136">
        <f t="shared" si="88"/>
        <v>38613553434295.328</v>
      </c>
      <c r="AL136">
        <f t="shared" si="89"/>
        <v>5.4102877139000811E-4</v>
      </c>
      <c r="AM136">
        <f t="shared" si="90"/>
        <v>2.3260025180339081E-2</v>
      </c>
      <c r="AN136">
        <f>IF(AM136=0,0,(Cells!$B$3*AJ136/(Cells!$D$4*AM136)))</f>
        <v>1.1309046933342404</v>
      </c>
      <c r="AP136" s="7">
        <f t="shared" si="73"/>
        <v>0</v>
      </c>
      <c r="AQ136">
        <f t="shared" si="91"/>
        <v>20</v>
      </c>
      <c r="AR136" t="str">
        <f>IF(AP136=0,"",MAX(AR$4:AR135)+1)</f>
        <v/>
      </c>
      <c r="AS136" t="str">
        <f t="shared" si="74"/>
        <v>Female</v>
      </c>
      <c r="AT136" t="str">
        <f t="shared" si="75"/>
        <v>NonSmoker</v>
      </c>
      <c r="AU136" t="str">
        <f t="shared" si="76"/>
        <v>60 - 69</v>
      </c>
      <c r="AV136">
        <f t="shared" si="62"/>
        <v>30</v>
      </c>
      <c r="AW136" s="8">
        <f t="shared" si="77"/>
        <v>30</v>
      </c>
      <c r="BJ136" s="76"/>
      <c r="BK136" s="76"/>
      <c r="BL136" s="77"/>
      <c r="BM136" s="77"/>
      <c r="BN136" s="77"/>
      <c r="BO136" s="77"/>
      <c r="BP136" s="77"/>
      <c r="BQ136" s="136"/>
    </row>
    <row r="137" spans="1:69" x14ac:dyDescent="0.25">
      <c r="A137" t="s">
        <v>77</v>
      </c>
      <c r="B137" t="s">
        <v>82</v>
      </c>
      <c r="C137" t="s">
        <v>351</v>
      </c>
      <c r="D137">
        <v>31</v>
      </c>
      <c r="E137" s="9">
        <v>11800</v>
      </c>
      <c r="F137" s="9">
        <v>1905</v>
      </c>
      <c r="G137" s="54">
        <v>1661.8741057821901</v>
      </c>
      <c r="H137" s="9">
        <v>20811488573.2869</v>
      </c>
      <c r="I137" s="9">
        <v>104114179</v>
      </c>
      <c r="J137" s="9">
        <v>96606928.310876295</v>
      </c>
      <c r="K137" s="9">
        <v>14220281806622.301</v>
      </c>
      <c r="L137" s="9">
        <v>72135186582.338898</v>
      </c>
      <c r="M137" s="9">
        <v>1.4401365139127699E+19</v>
      </c>
      <c r="N137" s="9">
        <v>7.9815831493678096E+16</v>
      </c>
      <c r="O137" s="9">
        <v>463836915294445</v>
      </c>
      <c r="P137">
        <f t="shared" si="63"/>
        <v>3722.6751471532698</v>
      </c>
      <c r="Q137">
        <f t="shared" si="64"/>
        <v>47225277823.456398</v>
      </c>
      <c r="R137">
        <f t="shared" si="65"/>
        <v>225022076</v>
      </c>
      <c r="S137">
        <f t="shared" si="66"/>
        <v>219008422.77184528</v>
      </c>
      <c r="T137">
        <f t="shared" si="67"/>
        <v>34050074818321.801</v>
      </c>
      <c r="U137">
        <f t="shared" si="68"/>
        <v>172153937147.52789</v>
      </c>
      <c r="V137" s="1">
        <f t="shared" si="69"/>
        <v>3.8434279707196801E+19</v>
      </c>
      <c r="W137" s="1">
        <f t="shared" si="70"/>
        <v>2.0733533101937907E+17</v>
      </c>
      <c r="X137" s="1">
        <f t="shared" si="71"/>
        <v>1178494518800533</v>
      </c>
      <c r="Y137">
        <f t="shared" si="72"/>
        <v>1.0274585477217901</v>
      </c>
      <c r="Z137">
        <f t="shared" si="78"/>
        <v>34803302492085.098</v>
      </c>
      <c r="AA137">
        <f t="shared" si="79"/>
        <v>7.2560258473278649E-4</v>
      </c>
      <c r="AB137">
        <f t="shared" si="80"/>
        <v>2.6937011429124549E-2</v>
      </c>
      <c r="AC137">
        <f>Cells!$B$3*Y137/(Cells!$D$4*AB137)</f>
        <v>0.97305370875910202</v>
      </c>
      <c r="AD137">
        <f t="shared" si="81"/>
        <v>3078.8853071135359</v>
      </c>
      <c r="AE137">
        <f t="shared" si="82"/>
        <v>36530667647.285477</v>
      </c>
      <c r="AF137">
        <f t="shared" si="83"/>
        <v>171355611</v>
      </c>
      <c r="AG137">
        <f t="shared" si="84"/>
        <v>170545855.66562673</v>
      </c>
      <c r="AH137">
        <f t="shared" si="85"/>
        <v>23424771888573.363</v>
      </c>
      <c r="AI137">
        <f t="shared" si="86"/>
        <v>119230965746.38162</v>
      </c>
      <c r="AJ137">
        <f t="shared" si="87"/>
        <v>1.0047480211771365</v>
      </c>
      <c r="AK137">
        <f t="shared" si="88"/>
        <v>23415627325615.121</v>
      </c>
      <c r="AL137">
        <f t="shared" si="89"/>
        <v>8.0505111665731726E-4</v>
      </c>
      <c r="AM137">
        <f t="shared" si="90"/>
        <v>2.8373422716643074E-2</v>
      </c>
      <c r="AN137">
        <f>IF(AM137=0,0,(Cells!$B$3*AJ137/(Cells!$D$4*AM137)))</f>
        <v>0.90337349558164881</v>
      </c>
      <c r="AP137" s="7">
        <f t="shared" si="73"/>
        <v>0</v>
      </c>
      <c r="AQ137">
        <f t="shared" si="91"/>
        <v>20</v>
      </c>
      <c r="AR137" t="str">
        <f>IF(AP137=0,"",MAX(AR$4:AR136)+1)</f>
        <v/>
      </c>
      <c r="AS137" t="str">
        <f t="shared" si="74"/>
        <v>Female</v>
      </c>
      <c r="AT137" t="str">
        <f t="shared" si="75"/>
        <v>NonSmoker</v>
      </c>
      <c r="AU137" t="str">
        <f t="shared" si="76"/>
        <v>60 - 69</v>
      </c>
      <c r="AV137">
        <f t="shared" si="62"/>
        <v>30</v>
      </c>
      <c r="AW137" s="8">
        <f t="shared" si="77"/>
        <v>31</v>
      </c>
      <c r="BJ137" s="76"/>
      <c r="BK137" s="76"/>
      <c r="BL137" s="77"/>
      <c r="BM137" s="77"/>
      <c r="BN137" s="77"/>
      <c r="BO137" s="77"/>
      <c r="BP137" s="77"/>
      <c r="BQ137" s="136"/>
    </row>
    <row r="138" spans="1:69" x14ac:dyDescent="0.25">
      <c r="A138" t="s">
        <v>77</v>
      </c>
      <c r="B138" t="s">
        <v>82</v>
      </c>
      <c r="C138" t="s">
        <v>351</v>
      </c>
      <c r="D138">
        <v>32</v>
      </c>
      <c r="E138" s="9">
        <v>8988</v>
      </c>
      <c r="F138" s="9">
        <v>1409</v>
      </c>
      <c r="G138" s="54">
        <v>1271.1096692763199</v>
      </c>
      <c r="H138" s="9">
        <v>15454590328.7883</v>
      </c>
      <c r="I138" s="9">
        <v>70999681</v>
      </c>
      <c r="J138" s="9">
        <v>71923969.047425807</v>
      </c>
      <c r="K138" s="9">
        <v>10091851104381</v>
      </c>
      <c r="L138" s="9">
        <v>51450832643.027199</v>
      </c>
      <c r="M138" s="9">
        <v>1.0085618052054401E+19</v>
      </c>
      <c r="N138" s="9">
        <v>5.6962204379360896E+16</v>
      </c>
      <c r="O138" s="9">
        <v>338739739632889</v>
      </c>
      <c r="P138">
        <f t="shared" si="63"/>
        <v>4993.7848164295901</v>
      </c>
      <c r="Q138">
        <f t="shared" si="64"/>
        <v>62679868152.244698</v>
      </c>
      <c r="R138">
        <f t="shared" si="65"/>
        <v>296021757</v>
      </c>
      <c r="S138">
        <f t="shared" si="66"/>
        <v>290932391.81927109</v>
      </c>
      <c r="T138">
        <f t="shared" si="67"/>
        <v>44141925922702.797</v>
      </c>
      <c r="U138">
        <f t="shared" si="68"/>
        <v>223604769790.55508</v>
      </c>
      <c r="V138" s="1">
        <f t="shared" si="69"/>
        <v>4.8519897759251202E+19</v>
      </c>
      <c r="W138" s="1">
        <f t="shared" si="70"/>
        <v>2.6429753539873997E+17</v>
      </c>
      <c r="X138" s="1">
        <f t="shared" si="71"/>
        <v>1517234258433422</v>
      </c>
      <c r="Y138">
        <f t="shared" si="72"/>
        <v>1.0174932916506954</v>
      </c>
      <c r="Z138">
        <f t="shared" si="78"/>
        <v>44682617143726.453</v>
      </c>
      <c r="AA138">
        <f t="shared" si="79"/>
        <v>5.2790338626967947E-4</v>
      </c>
      <c r="AB138">
        <f t="shared" si="80"/>
        <v>2.2976148203510516E-2</v>
      </c>
      <c r="AC138">
        <f>Cells!$B$3*Y138/(Cells!$D$4*AB138)</f>
        <v>1.1297341162941916</v>
      </c>
      <c r="AD138">
        <f t="shared" si="81"/>
        <v>1807.7756378372162</v>
      </c>
      <c r="AE138">
        <f t="shared" si="82"/>
        <v>21076077318.497177</v>
      </c>
      <c r="AF138">
        <f t="shared" si="83"/>
        <v>100355930</v>
      </c>
      <c r="AG138">
        <f t="shared" si="84"/>
        <v>98621886.618200943</v>
      </c>
      <c r="AH138">
        <f t="shared" si="85"/>
        <v>13332920784192.365</v>
      </c>
      <c r="AI138">
        <f t="shared" si="86"/>
        <v>67780133103.354424</v>
      </c>
      <c r="AJ138">
        <f t="shared" si="87"/>
        <v>1.0175827439654661</v>
      </c>
      <c r="AK138">
        <f t="shared" si="88"/>
        <v>13497165507672.986</v>
      </c>
      <c r="AL138">
        <f t="shared" si="89"/>
        <v>1.3877011906595507E-3</v>
      </c>
      <c r="AM138">
        <f t="shared" si="90"/>
        <v>3.7251861573075119E-2</v>
      </c>
      <c r="AN138">
        <f>IF(AM138=0,0,(Cells!$B$3*AJ138/(Cells!$D$4*AM138)))</f>
        <v>0.69685699933013745</v>
      </c>
      <c r="AP138" s="7">
        <f t="shared" si="73"/>
        <v>0</v>
      </c>
      <c r="AQ138">
        <f t="shared" si="91"/>
        <v>20</v>
      </c>
      <c r="AR138" t="str">
        <f>IF(AP138=0,"",MAX(AR$4:AR137)+1)</f>
        <v/>
      </c>
      <c r="AS138" t="str">
        <f t="shared" si="74"/>
        <v>Female</v>
      </c>
      <c r="AT138" t="str">
        <f t="shared" si="75"/>
        <v>NonSmoker</v>
      </c>
      <c r="AU138" t="str">
        <f t="shared" si="76"/>
        <v>60 - 69</v>
      </c>
      <c r="AV138">
        <f t="shared" si="62"/>
        <v>30</v>
      </c>
      <c r="AW138" s="8">
        <f t="shared" si="77"/>
        <v>32</v>
      </c>
      <c r="BJ138" s="76"/>
      <c r="BK138" s="76"/>
      <c r="BL138" s="77"/>
      <c r="BM138" s="77"/>
      <c r="BN138" s="77"/>
      <c r="BO138" s="77"/>
      <c r="BP138" s="77"/>
      <c r="BQ138" s="136"/>
    </row>
    <row r="139" spans="1:69" x14ac:dyDescent="0.25">
      <c r="A139" t="s">
        <v>77</v>
      </c>
      <c r="B139" t="s">
        <v>82</v>
      </c>
      <c r="C139" t="s">
        <v>351</v>
      </c>
      <c r="D139">
        <v>33</v>
      </c>
      <c r="E139" s="9">
        <v>6821</v>
      </c>
      <c r="F139" s="9">
        <v>994</v>
      </c>
      <c r="G139" s="54">
        <v>891.66119082251396</v>
      </c>
      <c r="H139" s="9">
        <v>10627191664.5861</v>
      </c>
      <c r="I139" s="9">
        <v>51292019</v>
      </c>
      <c r="J139" s="9">
        <v>49590483.186978199</v>
      </c>
      <c r="K139" s="9">
        <v>6574480573055.5898</v>
      </c>
      <c r="L139" s="9">
        <v>33195151383.483601</v>
      </c>
      <c r="M139" s="9">
        <v>4.3271349490098299E+18</v>
      </c>
      <c r="N139" s="9">
        <v>2.29020623343394E+16</v>
      </c>
      <c r="O139" s="9">
        <v>128011906215338</v>
      </c>
      <c r="P139">
        <f t="shared" si="63"/>
        <v>5885.4460072521042</v>
      </c>
      <c r="Q139">
        <f t="shared" si="64"/>
        <v>73307059816.830795</v>
      </c>
      <c r="R139">
        <f t="shared" si="65"/>
        <v>347313776</v>
      </c>
      <c r="S139">
        <f t="shared" si="66"/>
        <v>340522875.00624931</v>
      </c>
      <c r="T139">
        <f t="shared" si="67"/>
        <v>50716406495758.391</v>
      </c>
      <c r="U139">
        <f t="shared" si="68"/>
        <v>256799921174.0387</v>
      </c>
      <c r="V139" s="1">
        <f t="shared" si="69"/>
        <v>5.2847032708261036E+19</v>
      </c>
      <c r="W139" s="1">
        <f t="shared" si="70"/>
        <v>2.8719959773307936E+17</v>
      </c>
      <c r="X139" s="1">
        <f t="shared" si="71"/>
        <v>1645246164648760</v>
      </c>
      <c r="Y139">
        <f t="shared" si="72"/>
        <v>1.0199425691845989</v>
      </c>
      <c r="Z139">
        <f t="shared" si="78"/>
        <v>51460677388644.719</v>
      </c>
      <c r="AA139">
        <f t="shared" si="79"/>
        <v>4.43795521946576E-4</v>
      </c>
      <c r="AB139">
        <f t="shared" si="80"/>
        <v>2.1066454897456666E-2</v>
      </c>
      <c r="AC139">
        <f>Cells!$B$3*Y139/(Cells!$D$4*AB139)</f>
        <v>1.2351115235604102</v>
      </c>
      <c r="AD139">
        <f t="shared" si="81"/>
        <v>916.11444701470202</v>
      </c>
      <c r="AE139">
        <f t="shared" si="82"/>
        <v>10448885653.911081</v>
      </c>
      <c r="AF139">
        <f t="shared" si="83"/>
        <v>49063911</v>
      </c>
      <c r="AG139">
        <f t="shared" si="84"/>
        <v>49031403.431222729</v>
      </c>
      <c r="AH139">
        <f t="shared" si="85"/>
        <v>6758440211136.7754</v>
      </c>
      <c r="AI139">
        <f t="shared" si="86"/>
        <v>34584981719.870819</v>
      </c>
      <c r="AJ139">
        <f t="shared" si="87"/>
        <v>1.0006629948666037</v>
      </c>
      <c r="AK139">
        <f t="shared" si="88"/>
        <v>6728290166050.2021</v>
      </c>
      <c r="AL139">
        <f t="shared" si="89"/>
        <v>2.7986981719858618E-3</v>
      </c>
      <c r="AM139">
        <f t="shared" si="90"/>
        <v>5.2902723672660391E-2</v>
      </c>
      <c r="AN139">
        <f>IF(AM139=0,0,(Cells!$B$3*AJ139/(Cells!$D$4*AM139)))</f>
        <v>0.48253822334984564</v>
      </c>
      <c r="AP139" s="7">
        <f t="shared" si="73"/>
        <v>0</v>
      </c>
      <c r="AQ139">
        <f t="shared" si="91"/>
        <v>20</v>
      </c>
      <c r="AR139" t="str">
        <f>IF(AP139=0,"",MAX(AR$4:AR138)+1)</f>
        <v/>
      </c>
      <c r="AS139" t="str">
        <f t="shared" si="74"/>
        <v>Female</v>
      </c>
      <c r="AT139" t="str">
        <f t="shared" si="75"/>
        <v>NonSmoker</v>
      </c>
      <c r="AU139" t="str">
        <f t="shared" si="76"/>
        <v>60 - 69</v>
      </c>
      <c r="AV139">
        <f t="shared" si="62"/>
        <v>30</v>
      </c>
      <c r="AW139" s="8">
        <f t="shared" si="77"/>
        <v>33</v>
      </c>
      <c r="BJ139" s="76"/>
      <c r="BK139" s="76"/>
      <c r="BL139" s="77"/>
      <c r="BM139" s="77"/>
      <c r="BN139" s="77"/>
      <c r="BO139" s="77"/>
      <c r="BP139" s="77"/>
      <c r="BQ139" s="136"/>
    </row>
    <row r="140" spans="1:69" x14ac:dyDescent="0.25">
      <c r="A140" t="s">
        <v>77</v>
      </c>
      <c r="B140" t="s">
        <v>82</v>
      </c>
      <c r="C140" t="s">
        <v>351</v>
      </c>
      <c r="D140">
        <v>34</v>
      </c>
      <c r="E140" s="9">
        <v>4845</v>
      </c>
      <c r="F140" s="9">
        <v>631</v>
      </c>
      <c r="G140" s="54">
        <v>539.57517763955502</v>
      </c>
      <c r="H140" s="9">
        <v>6362077498.3248501</v>
      </c>
      <c r="I140" s="9">
        <v>32811903</v>
      </c>
      <c r="J140" s="9">
        <v>29771647.684228901</v>
      </c>
      <c r="K140" s="9">
        <v>4043918574347.1099</v>
      </c>
      <c r="L140" s="9">
        <v>20487019828.2122</v>
      </c>
      <c r="M140" s="9">
        <v>2.6772486052373002E+18</v>
      </c>
      <c r="N140" s="9">
        <v>1.40183837955682E+16</v>
      </c>
      <c r="O140" s="9">
        <v>77093059510972.203</v>
      </c>
      <c r="P140">
        <f t="shared" si="63"/>
        <v>6425.0211848916588</v>
      </c>
      <c r="Q140">
        <f t="shared" si="64"/>
        <v>79669137315.15564</v>
      </c>
      <c r="R140">
        <f t="shared" si="65"/>
        <v>380125679</v>
      </c>
      <c r="S140">
        <f t="shared" si="66"/>
        <v>370294522.69047821</v>
      </c>
      <c r="T140">
        <f t="shared" si="67"/>
        <v>54760325070105.5</v>
      </c>
      <c r="U140">
        <f t="shared" si="68"/>
        <v>277286941002.25092</v>
      </c>
      <c r="V140" s="1">
        <f t="shared" si="69"/>
        <v>5.5524281313498333E+19</v>
      </c>
      <c r="W140" s="1">
        <f t="shared" si="70"/>
        <v>3.0121798152864755E+17</v>
      </c>
      <c r="X140" s="1">
        <f t="shared" si="71"/>
        <v>1722339224159732.3</v>
      </c>
      <c r="Y140">
        <f t="shared" si="72"/>
        <v>1.0265495590863478</v>
      </c>
      <c r="Z140">
        <f t="shared" si="78"/>
        <v>55921981469325.609</v>
      </c>
      <c r="AA140">
        <f t="shared" si="79"/>
        <v>4.0783826917432432E-4</v>
      </c>
      <c r="AB140">
        <f t="shared" si="80"/>
        <v>2.0195006045414403E-2</v>
      </c>
      <c r="AC140">
        <f>Cells!$B$3*Y140/(Cells!$D$4*AB140)</f>
        <v>1.2967547473570895</v>
      </c>
      <c r="AD140">
        <f t="shared" si="81"/>
        <v>376.539269375147</v>
      </c>
      <c r="AE140">
        <f t="shared" si="82"/>
        <v>4086808155.5862298</v>
      </c>
      <c r="AF140">
        <f t="shared" si="83"/>
        <v>16252008</v>
      </c>
      <c r="AG140">
        <f t="shared" si="84"/>
        <v>19259755.746993829</v>
      </c>
      <c r="AH140">
        <f t="shared" si="85"/>
        <v>2714521636789.666</v>
      </c>
      <c r="AI140">
        <f t="shared" si="86"/>
        <v>14097961891.658619</v>
      </c>
      <c r="AJ140">
        <f t="shared" si="87"/>
        <v>0.84383250823607692</v>
      </c>
      <c r="AK140">
        <f t="shared" si="88"/>
        <v>2280563101117.5195</v>
      </c>
      <c r="AL140">
        <f t="shared" si="89"/>
        <v>6.1480946254199422E-3</v>
      </c>
      <c r="AM140">
        <f t="shared" si="90"/>
        <v>7.8409786541094109E-2</v>
      </c>
      <c r="AN140">
        <f>IF(AM140=0,0,(Cells!$B$3*AJ140/(Cells!$D$4*AM140)))</f>
        <v>0.27454143167886946</v>
      </c>
      <c r="AP140" s="7">
        <f t="shared" si="73"/>
        <v>0</v>
      </c>
      <c r="AQ140">
        <f t="shared" si="91"/>
        <v>20</v>
      </c>
      <c r="AR140" t="str">
        <f>IF(AP140=0,"",MAX(AR$4:AR139)+1)</f>
        <v/>
      </c>
      <c r="AS140" t="str">
        <f t="shared" si="74"/>
        <v>Female</v>
      </c>
      <c r="AT140" t="str">
        <f t="shared" si="75"/>
        <v>NonSmoker</v>
      </c>
      <c r="AU140" t="str">
        <f t="shared" si="76"/>
        <v>60 - 69</v>
      </c>
      <c r="AV140">
        <f t="shared" si="62"/>
        <v>30</v>
      </c>
      <c r="AW140" s="8">
        <f t="shared" si="77"/>
        <v>34</v>
      </c>
      <c r="BJ140" s="76"/>
      <c r="BK140" s="76"/>
      <c r="BL140" s="77"/>
      <c r="BM140" s="77"/>
      <c r="BN140" s="77"/>
      <c r="BO140" s="77"/>
      <c r="BP140" s="77"/>
      <c r="BQ140" s="136"/>
    </row>
    <row r="141" spans="1:69" x14ac:dyDescent="0.25">
      <c r="A141" t="s">
        <v>77</v>
      </c>
      <c r="B141" t="s">
        <v>82</v>
      </c>
      <c r="C141" t="s">
        <v>351</v>
      </c>
      <c r="D141">
        <v>35</v>
      </c>
      <c r="E141" s="9">
        <v>3049</v>
      </c>
      <c r="F141" s="9">
        <v>254</v>
      </c>
      <c r="G141" s="54">
        <v>266.76912951771101</v>
      </c>
      <c r="H141" s="9">
        <v>2997668203.8152399</v>
      </c>
      <c r="I141" s="9">
        <v>11527647</v>
      </c>
      <c r="J141" s="9">
        <v>14113142.934773499</v>
      </c>
      <c r="K141" s="9">
        <v>1955229270110.1699</v>
      </c>
      <c r="L141" s="9">
        <v>10043789225.9711</v>
      </c>
      <c r="M141" s="9">
        <v>1.48541679229171E+18</v>
      </c>
      <c r="N141" s="9">
        <v>7874727123369750</v>
      </c>
      <c r="O141" s="9">
        <v>43688278679385.398</v>
      </c>
      <c r="P141">
        <f t="shared" si="63"/>
        <v>6691.7903144093698</v>
      </c>
      <c r="Q141">
        <f t="shared" si="64"/>
        <v>82666805518.970886</v>
      </c>
      <c r="R141">
        <f t="shared" si="65"/>
        <v>391653326</v>
      </c>
      <c r="S141">
        <f t="shared" si="66"/>
        <v>384407665.62525171</v>
      </c>
      <c r="T141">
        <f t="shared" si="67"/>
        <v>56715554340215.672</v>
      </c>
      <c r="U141">
        <f t="shared" si="68"/>
        <v>287330730228.22205</v>
      </c>
      <c r="V141" s="1">
        <f t="shared" si="69"/>
        <v>5.7009698105790046E+19</v>
      </c>
      <c r="W141" s="1">
        <f t="shared" si="70"/>
        <v>3.0909270865201728E+17</v>
      </c>
      <c r="X141" s="1">
        <f t="shared" si="71"/>
        <v>1766027502839117.8</v>
      </c>
      <c r="Y141">
        <f t="shared" si="72"/>
        <v>1.0188488966861859</v>
      </c>
      <c r="Z141">
        <f t="shared" si="78"/>
        <v>57486315416626.023</v>
      </c>
      <c r="AA141">
        <f t="shared" si="79"/>
        <v>3.8902758251298128E-4</v>
      </c>
      <c r="AB141">
        <f t="shared" si="80"/>
        <v>1.9723782155382404E-2</v>
      </c>
      <c r="AC141">
        <f>Cells!$B$3*Y141/(Cells!$D$4*AB141)</f>
        <v>1.3177757023651591</v>
      </c>
      <c r="AD141">
        <f t="shared" si="81"/>
        <v>109.77013985743601</v>
      </c>
      <c r="AE141">
        <f t="shared" si="82"/>
        <v>1089139951.7709899</v>
      </c>
      <c r="AF141">
        <f t="shared" si="83"/>
        <v>4724361</v>
      </c>
      <c r="AG141">
        <f t="shared" si="84"/>
        <v>5146612.8122203304</v>
      </c>
      <c r="AH141">
        <f t="shared" si="85"/>
        <v>759292366679.49597</v>
      </c>
      <c r="AI141">
        <f t="shared" si="86"/>
        <v>4054172665.68752</v>
      </c>
      <c r="AJ141">
        <f t="shared" si="87"/>
        <v>0.91795539559188943</v>
      </c>
      <c r="AK141">
        <f t="shared" si="88"/>
        <v>693580308222.76672</v>
      </c>
      <c r="AL141">
        <f t="shared" si="89"/>
        <v>2.6185071296501959E-2</v>
      </c>
      <c r="AM141">
        <f t="shared" si="90"/>
        <v>0.16181801907235782</v>
      </c>
      <c r="AN141">
        <f>IF(AM141=0,0,(Cells!$B$3*AJ141/(Cells!$D$4*AM141)))</f>
        <v>0.14471602061762651</v>
      </c>
      <c r="AP141" s="7">
        <f t="shared" si="73"/>
        <v>0</v>
      </c>
      <c r="AQ141">
        <f t="shared" si="91"/>
        <v>20</v>
      </c>
      <c r="AR141" t="str">
        <f>IF(AP141=0,"",MAX(AR$4:AR140)+1)</f>
        <v/>
      </c>
      <c r="AS141" t="str">
        <f t="shared" si="74"/>
        <v>Female</v>
      </c>
      <c r="AT141" t="str">
        <f t="shared" si="75"/>
        <v>NonSmoker</v>
      </c>
      <c r="AU141" t="str">
        <f t="shared" si="76"/>
        <v>60 - 69</v>
      </c>
      <c r="AV141">
        <f t="shared" si="62"/>
        <v>30</v>
      </c>
      <c r="AW141" s="8">
        <f t="shared" si="77"/>
        <v>35</v>
      </c>
      <c r="BJ141" s="76"/>
      <c r="BK141" s="76"/>
      <c r="BL141" s="77"/>
      <c r="BM141" s="77"/>
      <c r="BN141" s="77"/>
      <c r="BO141" s="77"/>
      <c r="BP141" s="77"/>
      <c r="BQ141" s="136"/>
    </row>
    <row r="142" spans="1:69" x14ac:dyDescent="0.25">
      <c r="A142" t="s">
        <v>77</v>
      </c>
      <c r="B142" t="s">
        <v>82</v>
      </c>
      <c r="C142" t="s">
        <v>351</v>
      </c>
      <c r="D142">
        <v>36</v>
      </c>
      <c r="E142" s="9">
        <v>1599</v>
      </c>
      <c r="F142" s="9">
        <v>112</v>
      </c>
      <c r="G142" s="54">
        <v>109.77013985743601</v>
      </c>
      <c r="H142" s="9">
        <v>1089139951.7709899</v>
      </c>
      <c r="I142" s="9">
        <v>4724361</v>
      </c>
      <c r="J142" s="9">
        <v>5146612.8122203304</v>
      </c>
      <c r="K142" s="9">
        <v>759292366679.49597</v>
      </c>
      <c r="L142" s="9">
        <v>4054172665.68752</v>
      </c>
      <c r="M142" s="9">
        <v>1.10049971735046E+18</v>
      </c>
      <c r="N142" s="9">
        <v>6263143467494900</v>
      </c>
      <c r="O142" s="9">
        <v>36964145327172.102</v>
      </c>
      <c r="P142">
        <f t="shared" si="63"/>
        <v>6801.5604542668061</v>
      </c>
      <c r="Q142">
        <f t="shared" si="64"/>
        <v>83755945470.741882</v>
      </c>
      <c r="R142">
        <f t="shared" si="65"/>
        <v>396377687</v>
      </c>
      <c r="S142">
        <f t="shared" si="66"/>
        <v>389554278.43747205</v>
      </c>
      <c r="T142">
        <f t="shared" si="67"/>
        <v>57474846706895.164</v>
      </c>
      <c r="U142">
        <f t="shared" si="68"/>
        <v>291384902893.90955</v>
      </c>
      <c r="V142" s="1">
        <f t="shared" si="69"/>
        <v>5.8110197823140504E+19</v>
      </c>
      <c r="W142" s="1">
        <f t="shared" si="70"/>
        <v>3.1535585211951219E+17</v>
      </c>
      <c r="X142" s="1">
        <f t="shared" si="71"/>
        <v>1802991648166289.8</v>
      </c>
      <c r="Y142">
        <f t="shared" si="72"/>
        <v>1.0175159379326986</v>
      </c>
      <c r="Z142">
        <f t="shared" si="78"/>
        <v>58179890492620.289</v>
      </c>
      <c r="AA142">
        <f t="shared" si="79"/>
        <v>3.8338661141409106E-4</v>
      </c>
      <c r="AB142">
        <f t="shared" si="80"/>
        <v>1.9580260759604073E-2</v>
      </c>
      <c r="AC142">
        <f>Cells!$B$3*Y142/(Cells!$D$4*AB142)</f>
        <v>1.3256981879414755</v>
      </c>
      <c r="AD142">
        <f t="shared" si="81"/>
        <v>0</v>
      </c>
      <c r="AE142">
        <f t="shared" si="82"/>
        <v>0</v>
      </c>
      <c r="AF142">
        <f t="shared" si="83"/>
        <v>0</v>
      </c>
      <c r="AG142">
        <f t="shared" si="84"/>
        <v>0</v>
      </c>
      <c r="AH142">
        <f t="shared" si="85"/>
        <v>0</v>
      </c>
      <c r="AI142">
        <f t="shared" si="86"/>
        <v>0</v>
      </c>
      <c r="AJ142" t="e">
        <f t="shared" si="87"/>
        <v>#DIV/0!</v>
      </c>
      <c r="AK142" t="e">
        <f t="shared" si="88"/>
        <v>#DIV/0!</v>
      </c>
      <c r="AL142" t="e">
        <f t="shared" si="89"/>
        <v>#DIV/0!</v>
      </c>
      <c r="AM142">
        <f t="shared" si="90"/>
        <v>0</v>
      </c>
      <c r="AN142">
        <f>IF(AM142=0,0,(Cells!$B$3*AJ142/(Cells!$D$4*AM142)))</f>
        <v>0</v>
      </c>
      <c r="AP142" s="7">
        <f t="shared" si="73"/>
        <v>1</v>
      </c>
      <c r="AQ142">
        <f t="shared" si="91"/>
        <v>20</v>
      </c>
      <c r="AR142">
        <f>IF(AP142=0,"",MAX(AR$4:AR141)+1)</f>
        <v>20</v>
      </c>
      <c r="AS142" t="str">
        <f t="shared" si="74"/>
        <v>Female</v>
      </c>
      <c r="AT142" t="str">
        <f t="shared" si="75"/>
        <v>NonSmoker</v>
      </c>
      <c r="AU142" t="str">
        <f t="shared" si="76"/>
        <v>60 - 69</v>
      </c>
      <c r="AV142">
        <f t="shared" si="62"/>
        <v>30</v>
      </c>
      <c r="AW142" s="8">
        <f t="shared" si="77"/>
        <v>36</v>
      </c>
      <c r="BJ142" s="76"/>
      <c r="BK142" s="76"/>
      <c r="BL142" s="77"/>
      <c r="BM142" s="77"/>
      <c r="BN142" s="77"/>
      <c r="BO142" s="77"/>
      <c r="BP142" s="77"/>
      <c r="BQ142" s="136"/>
    </row>
    <row r="143" spans="1:69" x14ac:dyDescent="0.25">
      <c r="A143" t="s">
        <v>77</v>
      </c>
      <c r="B143" t="s">
        <v>82</v>
      </c>
      <c r="C143" t="s">
        <v>352</v>
      </c>
      <c r="D143">
        <v>1</v>
      </c>
      <c r="E143" s="9">
        <v>41418</v>
      </c>
      <c r="F143" s="9">
        <v>479</v>
      </c>
      <c r="G143" s="54">
        <v>313.31846346563299</v>
      </c>
      <c r="H143" s="9">
        <v>31549905272.080399</v>
      </c>
      <c r="I143" s="9">
        <v>91259479</v>
      </c>
      <c r="J143" s="9">
        <v>78594746.620124593</v>
      </c>
      <c r="K143" s="9">
        <v>351091931486308</v>
      </c>
      <c r="L143" s="9">
        <v>1001463172548.4301</v>
      </c>
      <c r="M143" s="9">
        <v>7.1754903148295199E+21</v>
      </c>
      <c r="N143" s="9">
        <v>2.00289793505937E+19</v>
      </c>
      <c r="O143" s="9">
        <v>6.2068740828218E+16</v>
      </c>
      <c r="P143">
        <f t="shared" si="63"/>
        <v>313.31846346563299</v>
      </c>
      <c r="Q143">
        <f t="shared" si="64"/>
        <v>31549905272.080399</v>
      </c>
      <c r="R143">
        <f t="shared" si="65"/>
        <v>91259479</v>
      </c>
      <c r="S143">
        <f t="shared" si="66"/>
        <v>78594746.620124593</v>
      </c>
      <c r="T143">
        <f t="shared" si="67"/>
        <v>351091931486308</v>
      </c>
      <c r="U143">
        <f t="shared" si="68"/>
        <v>1001463172548.4301</v>
      </c>
      <c r="V143" s="1">
        <f t="shared" si="69"/>
        <v>7.1754903148295199E+21</v>
      </c>
      <c r="W143" s="1">
        <f t="shared" si="70"/>
        <v>2.00289793505937E+19</v>
      </c>
      <c r="X143" s="1">
        <f t="shared" si="71"/>
        <v>6.2068740828218E+16</v>
      </c>
      <c r="Y143">
        <f t="shared" si="72"/>
        <v>1.1611396807612144</v>
      </c>
      <c r="Z143">
        <f t="shared" si="78"/>
        <v>406316555170014.81</v>
      </c>
      <c r="AA143">
        <f t="shared" si="79"/>
        <v>6.5777517900550531E-2</v>
      </c>
      <c r="AB143">
        <f t="shared" si="80"/>
        <v>0.25647128084943649</v>
      </c>
      <c r="AC143">
        <f>Cells!$B$3*Y143/(Cells!$D$4*AB143)</f>
        <v>0.11549618509554657</v>
      </c>
      <c r="AD143">
        <f t="shared" si="81"/>
        <v>92425.857938378904</v>
      </c>
      <c r="AE143">
        <f t="shared" si="82"/>
        <v>888626776070.08838</v>
      </c>
      <c r="AF143">
        <f t="shared" si="83"/>
        <v>8293257536</v>
      </c>
      <c r="AG143">
        <f t="shared" si="84"/>
        <v>8848761342.1240559</v>
      </c>
      <c r="AH143">
        <f t="shared" si="85"/>
        <v>2.354040519023736E+16</v>
      </c>
      <c r="AI143">
        <f t="shared" si="86"/>
        <v>280192982689044.75</v>
      </c>
      <c r="AJ143">
        <f t="shared" si="87"/>
        <v>0.93722242191349314</v>
      </c>
      <c r="AK143">
        <f t="shared" si="88"/>
        <v>2.18164780088739E+16</v>
      </c>
      <c r="AL143">
        <f t="shared" si="89"/>
        <v>2.7862474025075441E-4</v>
      </c>
      <c r="AM143">
        <f t="shared" si="90"/>
        <v>1.669205620200083E-2</v>
      </c>
      <c r="AN143">
        <f>IF(AM143=0,0,(Cells!$B$3*AJ143/(Cells!$D$4*AM143)))</f>
        <v>1.4323684452202525</v>
      </c>
      <c r="AP143" s="7">
        <f t="shared" si="73"/>
        <v>0</v>
      </c>
      <c r="AQ143">
        <f t="shared" si="91"/>
        <v>21</v>
      </c>
      <c r="AR143" t="str">
        <f>IF(AP143=0,"",MAX(AR$4:AR142)+1)</f>
        <v/>
      </c>
      <c r="AS143" t="str">
        <f t="shared" si="74"/>
        <v>Female</v>
      </c>
      <c r="AT143" t="str">
        <f t="shared" si="75"/>
        <v>NonSmoker</v>
      </c>
      <c r="AU143" t="str">
        <f t="shared" si="76"/>
        <v>70 - 79</v>
      </c>
      <c r="AV143">
        <f t="shared" si="62"/>
        <v>1</v>
      </c>
      <c r="AW143" s="8">
        <f t="shared" si="77"/>
        <v>1</v>
      </c>
      <c r="BJ143" s="76"/>
      <c r="BK143" s="76"/>
      <c r="BL143" s="77"/>
      <c r="BM143" s="77"/>
      <c r="BN143" s="77"/>
      <c r="BO143" s="77"/>
      <c r="BP143" s="77"/>
      <c r="BQ143" s="136"/>
    </row>
    <row r="144" spans="1:69" x14ac:dyDescent="0.25">
      <c r="A144" t="s">
        <v>77</v>
      </c>
      <c r="B144" t="s">
        <v>82</v>
      </c>
      <c r="C144" t="s">
        <v>352</v>
      </c>
      <c r="D144">
        <v>2</v>
      </c>
      <c r="E144" s="9">
        <v>45347</v>
      </c>
      <c r="F144" s="9">
        <v>788</v>
      </c>
      <c r="G144" s="54">
        <v>462.53044436249297</v>
      </c>
      <c r="H144" s="9">
        <v>38627813134.905701</v>
      </c>
      <c r="I144" s="9">
        <v>124332912</v>
      </c>
      <c r="J144" s="9">
        <v>123140118.40727</v>
      </c>
      <c r="K144" s="9">
        <v>505389580599047</v>
      </c>
      <c r="L144" s="9">
        <v>1744747686739.6799</v>
      </c>
      <c r="M144" s="9">
        <v>8.1223689188490598E+21</v>
      </c>
      <c r="N144" s="9">
        <v>2.7514327798210699E+19</v>
      </c>
      <c r="O144" s="9">
        <v>9.89741444207532E+16</v>
      </c>
      <c r="P144">
        <f t="shared" si="63"/>
        <v>775.8489078281259</v>
      </c>
      <c r="Q144">
        <f t="shared" si="64"/>
        <v>70177718406.986099</v>
      </c>
      <c r="R144">
        <f t="shared" si="65"/>
        <v>215592391</v>
      </c>
      <c r="S144">
        <f t="shared" si="66"/>
        <v>201734865.02739459</v>
      </c>
      <c r="T144">
        <f t="shared" si="67"/>
        <v>856481512085355</v>
      </c>
      <c r="U144">
        <f t="shared" si="68"/>
        <v>2746210859288.1099</v>
      </c>
      <c r="V144" s="1">
        <f t="shared" si="69"/>
        <v>1.5297859233678581E+22</v>
      </c>
      <c r="W144" s="1">
        <f t="shared" si="70"/>
        <v>4.7543307148804399E+19</v>
      </c>
      <c r="X144" s="1">
        <f t="shared" si="71"/>
        <v>1.610428852489712E+17</v>
      </c>
      <c r="Y144">
        <f t="shared" si="72"/>
        <v>1.0686917750718183</v>
      </c>
      <c r="Z144">
        <f t="shared" si="78"/>
        <v>912178294249503.75</v>
      </c>
      <c r="AA144">
        <f t="shared" si="79"/>
        <v>2.241391959285666E-2</v>
      </c>
      <c r="AB144">
        <f t="shared" si="80"/>
        <v>0.14971279034490226</v>
      </c>
      <c r="AC144">
        <f>Cells!$B$3*Y144/(Cells!$D$4*AB144)</f>
        <v>0.18210231860958145</v>
      </c>
      <c r="AD144">
        <f t="shared" si="81"/>
        <v>91963.327494016412</v>
      </c>
      <c r="AE144">
        <f t="shared" si="82"/>
        <v>849998962935.18262</v>
      </c>
      <c r="AF144">
        <f t="shared" si="83"/>
        <v>8168924624</v>
      </c>
      <c r="AG144">
        <f t="shared" si="84"/>
        <v>8725621223.7167854</v>
      </c>
      <c r="AH144">
        <f t="shared" si="85"/>
        <v>2.3035015609638312E+16</v>
      </c>
      <c r="AI144">
        <f t="shared" si="86"/>
        <v>278448235002305.09</v>
      </c>
      <c r="AJ144">
        <f t="shared" si="87"/>
        <v>0.93619977472736848</v>
      </c>
      <c r="AK144">
        <f t="shared" si="88"/>
        <v>2.1321324894984692E+16</v>
      </c>
      <c r="AL144">
        <f t="shared" si="89"/>
        <v>2.8004090665119429E-4</v>
      </c>
      <c r="AM144">
        <f t="shared" si="90"/>
        <v>1.6734422806036493E-2</v>
      </c>
      <c r="AN144">
        <f>IF(AM144=0,0,(Cells!$B$3*AJ144/(Cells!$D$4*AM144)))</f>
        <v>1.4271831451020514</v>
      </c>
      <c r="AP144" s="7">
        <f t="shared" si="73"/>
        <v>0</v>
      </c>
      <c r="AQ144">
        <f t="shared" si="91"/>
        <v>21</v>
      </c>
      <c r="AR144" t="str">
        <f>IF(AP144=0,"",MAX(AR$4:AR143)+1)</f>
        <v/>
      </c>
      <c r="AS144" t="str">
        <f t="shared" si="74"/>
        <v>Female</v>
      </c>
      <c r="AT144" t="str">
        <f t="shared" si="75"/>
        <v>NonSmoker</v>
      </c>
      <c r="AU144" t="str">
        <f t="shared" si="76"/>
        <v>70 - 79</v>
      </c>
      <c r="AV144">
        <f t="shared" si="62"/>
        <v>1</v>
      </c>
      <c r="AW144" s="8">
        <f t="shared" si="77"/>
        <v>2</v>
      </c>
      <c r="BJ144" s="76"/>
      <c r="BK144" s="76"/>
      <c r="BL144" s="77"/>
      <c r="BM144" s="77"/>
      <c r="BN144" s="77"/>
      <c r="BO144" s="77"/>
      <c r="BP144" s="77"/>
      <c r="BQ144" s="136"/>
    </row>
    <row r="145" spans="1:69" x14ac:dyDescent="0.25">
      <c r="A145" t="s">
        <v>77</v>
      </c>
      <c r="B145" t="s">
        <v>82</v>
      </c>
      <c r="C145" t="s">
        <v>352</v>
      </c>
      <c r="D145">
        <v>3</v>
      </c>
      <c r="E145" s="9">
        <v>48490</v>
      </c>
      <c r="F145" s="9">
        <v>1075</v>
      </c>
      <c r="G145" s="54">
        <v>734.22316005963</v>
      </c>
      <c r="H145" s="9">
        <v>45485669725.060997</v>
      </c>
      <c r="I145" s="9">
        <v>193751666</v>
      </c>
      <c r="J145" s="9">
        <v>211942140.85054001</v>
      </c>
      <c r="K145" s="9">
        <v>907902077675405</v>
      </c>
      <c r="L145" s="9">
        <v>4643140131901.9805</v>
      </c>
      <c r="M145" s="9">
        <v>1.3481801291115899E+22</v>
      </c>
      <c r="N145" s="9">
        <v>6.8774768935995998E+19</v>
      </c>
      <c r="O145" s="9">
        <v>3.7074406399467002E+17</v>
      </c>
      <c r="P145">
        <f t="shared" si="63"/>
        <v>1510.072067887756</v>
      </c>
      <c r="Q145">
        <f t="shared" si="64"/>
        <v>115663388132.04709</v>
      </c>
      <c r="R145">
        <f t="shared" si="65"/>
        <v>409344057</v>
      </c>
      <c r="S145">
        <f t="shared" si="66"/>
        <v>413677005.87793458</v>
      </c>
      <c r="T145">
        <f t="shared" si="67"/>
        <v>1764383589760760</v>
      </c>
      <c r="U145">
        <f t="shared" si="68"/>
        <v>7389350991190.0898</v>
      </c>
      <c r="V145" s="1">
        <f t="shared" si="69"/>
        <v>2.8779660524794478E+22</v>
      </c>
      <c r="W145" s="1">
        <f t="shared" si="70"/>
        <v>1.1631807608480039E+20</v>
      </c>
      <c r="X145" s="1">
        <f t="shared" si="71"/>
        <v>5.3178694924364122E+17</v>
      </c>
      <c r="Y145">
        <f t="shared" si="72"/>
        <v>0.98952576813221971</v>
      </c>
      <c r="Z145">
        <f t="shared" si="78"/>
        <v>1738667660815729.5</v>
      </c>
      <c r="AA145">
        <f t="shared" si="79"/>
        <v>1.0160002468690215E-2</v>
      </c>
      <c r="AB145">
        <f t="shared" si="80"/>
        <v>0.10079683759270533</v>
      </c>
      <c r="AC145">
        <f>Cells!$B$3*Y145/(Cells!$D$4*AB145)</f>
        <v>0.25043908863233078</v>
      </c>
      <c r="AD145">
        <f t="shared" si="81"/>
        <v>91229.104333956784</v>
      </c>
      <c r="AE145">
        <f t="shared" si="82"/>
        <v>804513293210.1217</v>
      </c>
      <c r="AF145">
        <f t="shared" si="83"/>
        <v>7975172958</v>
      </c>
      <c r="AG145">
        <f t="shared" si="84"/>
        <v>8513679082.8662472</v>
      </c>
      <c r="AH145">
        <f t="shared" si="85"/>
        <v>2.2127113531962904E+16</v>
      </c>
      <c r="AI145">
        <f t="shared" si="86"/>
        <v>273805094870403.09</v>
      </c>
      <c r="AJ145">
        <f t="shared" si="87"/>
        <v>0.93674812973042532</v>
      </c>
      <c r="AK145">
        <f t="shared" si="88"/>
        <v>2.0487269052033308E+16</v>
      </c>
      <c r="AL145">
        <f t="shared" si="89"/>
        <v>2.8265034471934482E-4</v>
      </c>
      <c r="AM145">
        <f t="shared" si="90"/>
        <v>1.6812208204734582E-2</v>
      </c>
      <c r="AN145">
        <f>IF(AM145=0,0,(Cells!$B$3*AJ145/(Cells!$D$4*AM145)))</f>
        <v>1.4214120349844013</v>
      </c>
      <c r="AP145" s="7">
        <f t="shared" si="73"/>
        <v>0</v>
      </c>
      <c r="AQ145">
        <f t="shared" si="91"/>
        <v>21</v>
      </c>
      <c r="AR145" t="str">
        <f>IF(AP145=0,"",MAX(AR$4:AR144)+1)</f>
        <v/>
      </c>
      <c r="AS145" t="str">
        <f t="shared" si="74"/>
        <v>Female</v>
      </c>
      <c r="AT145" t="str">
        <f t="shared" si="75"/>
        <v>NonSmoker</v>
      </c>
      <c r="AU145" t="str">
        <f t="shared" si="76"/>
        <v>70 - 79</v>
      </c>
      <c r="AV145">
        <f t="shared" si="62"/>
        <v>1</v>
      </c>
      <c r="AW145" s="8">
        <f t="shared" si="77"/>
        <v>3</v>
      </c>
      <c r="BJ145" s="76"/>
      <c r="BK145" s="76"/>
      <c r="BL145" s="77"/>
      <c r="BM145" s="77"/>
      <c r="BN145" s="77"/>
      <c r="BO145" s="77"/>
      <c r="BP145" s="77"/>
      <c r="BQ145" s="136"/>
    </row>
    <row r="146" spans="1:69" x14ac:dyDescent="0.25">
      <c r="A146" t="s">
        <v>77</v>
      </c>
      <c r="B146" t="s">
        <v>82</v>
      </c>
      <c r="C146" t="s">
        <v>352</v>
      </c>
      <c r="D146">
        <v>4</v>
      </c>
      <c r="E146" s="9">
        <v>50967</v>
      </c>
      <c r="F146" s="9">
        <v>1321</v>
      </c>
      <c r="G146" s="54">
        <v>1009.15975892683</v>
      </c>
      <c r="H146" s="9">
        <v>51123507592.736397</v>
      </c>
      <c r="I146" s="9">
        <v>290183238</v>
      </c>
      <c r="J146" s="9">
        <v>311342913.31744498</v>
      </c>
      <c r="K146" s="9">
        <v>1350709417151400</v>
      </c>
      <c r="L146" s="9">
        <v>9769827540182.8691</v>
      </c>
      <c r="M146" s="9">
        <v>1.7767924865024699E+22</v>
      </c>
      <c r="N146" s="9">
        <v>1.32482926530779E+20</v>
      </c>
      <c r="O146" s="9">
        <v>1.05640324398088E+18</v>
      </c>
      <c r="P146">
        <f t="shared" si="63"/>
        <v>2519.2318268145859</v>
      </c>
      <c r="Q146">
        <f t="shared" si="64"/>
        <v>166786895724.78348</v>
      </c>
      <c r="R146">
        <f t="shared" si="65"/>
        <v>699527295</v>
      </c>
      <c r="S146">
        <f t="shared" si="66"/>
        <v>725019919.1953795</v>
      </c>
      <c r="T146">
        <f t="shared" si="67"/>
        <v>3115093006912160</v>
      </c>
      <c r="U146">
        <f t="shared" si="68"/>
        <v>17159178531372.959</v>
      </c>
      <c r="V146" s="1">
        <f t="shared" si="69"/>
        <v>4.6547585389819175E+22</v>
      </c>
      <c r="W146" s="1">
        <f t="shared" si="70"/>
        <v>2.4880100261557941E+20</v>
      </c>
      <c r="X146" s="1">
        <f t="shared" si="71"/>
        <v>1.5881901932245212E+18</v>
      </c>
      <c r="Y146">
        <f t="shared" si="72"/>
        <v>0.96483872577780905</v>
      </c>
      <c r="Z146">
        <f t="shared" si="78"/>
        <v>2989588651947335</v>
      </c>
      <c r="AA146">
        <f t="shared" si="79"/>
        <v>5.6873710008127441E-3</v>
      </c>
      <c r="AB146">
        <f t="shared" si="80"/>
        <v>7.5414660383858675E-2</v>
      </c>
      <c r="AC146">
        <f>Cells!$B$3*Y146/(Cells!$D$4*AB146)</f>
        <v>0.32637798748162083</v>
      </c>
      <c r="AD146">
        <f t="shared" si="81"/>
        <v>90219.944575029978</v>
      </c>
      <c r="AE146">
        <f t="shared" si="82"/>
        <v>753389785617.38513</v>
      </c>
      <c r="AF146">
        <f t="shared" si="83"/>
        <v>7684989720</v>
      </c>
      <c r="AG146">
        <f t="shared" si="84"/>
        <v>8202336169.5488024</v>
      </c>
      <c r="AH146">
        <f t="shared" si="85"/>
        <v>2.0776404114811504E+16</v>
      </c>
      <c r="AI146">
        <f t="shared" si="86"/>
        <v>264035267330220.25</v>
      </c>
      <c r="AJ146">
        <f t="shared" si="87"/>
        <v>0.93692693900190871</v>
      </c>
      <c r="AK146">
        <f t="shared" si="88"/>
        <v>1.9234194080459584E+16</v>
      </c>
      <c r="AL146">
        <f t="shared" si="89"/>
        <v>2.85889934079198E-4</v>
      </c>
      <c r="AM146">
        <f t="shared" si="90"/>
        <v>1.6908280044971989E-2</v>
      </c>
      <c r="AN146">
        <f>IF(AM146=0,0,(Cells!$B$3*AJ146/(Cells!$D$4*AM146)))</f>
        <v>1.4136054381715508</v>
      </c>
      <c r="AP146" s="7">
        <f t="shared" si="73"/>
        <v>0</v>
      </c>
      <c r="AQ146">
        <f t="shared" si="91"/>
        <v>21</v>
      </c>
      <c r="AR146" t="str">
        <f>IF(AP146=0,"",MAX(AR$4:AR145)+1)</f>
        <v/>
      </c>
      <c r="AS146" t="str">
        <f t="shared" si="74"/>
        <v>Female</v>
      </c>
      <c r="AT146" t="str">
        <f t="shared" si="75"/>
        <v>NonSmoker</v>
      </c>
      <c r="AU146" t="str">
        <f t="shared" si="76"/>
        <v>70 - 79</v>
      </c>
      <c r="AV146">
        <f t="shared" ref="AV146:AV209" si="92">IF(AP145=1,AW146,AV145)</f>
        <v>1</v>
      </c>
      <c r="AW146" s="8">
        <f t="shared" si="77"/>
        <v>4</v>
      </c>
      <c r="BJ146" s="76"/>
      <c r="BK146" s="76"/>
      <c r="BL146" s="77"/>
      <c r="BM146" s="77"/>
      <c r="BN146" s="77"/>
      <c r="BO146" s="77"/>
      <c r="BP146" s="77"/>
      <c r="BQ146" s="136"/>
    </row>
    <row r="147" spans="1:69" x14ac:dyDescent="0.25">
      <c r="A147" t="s">
        <v>77</v>
      </c>
      <c r="B147" t="s">
        <v>82</v>
      </c>
      <c r="C147" t="s">
        <v>352</v>
      </c>
      <c r="D147">
        <v>5</v>
      </c>
      <c r="E147" s="9">
        <v>53370</v>
      </c>
      <c r="F147" s="9">
        <v>1660</v>
      </c>
      <c r="G147" s="54">
        <v>1274.0647448679099</v>
      </c>
      <c r="H147" s="9">
        <v>55315735648.313797</v>
      </c>
      <c r="I147" s="9">
        <v>374419090</v>
      </c>
      <c r="J147" s="9">
        <v>398471070.85835397</v>
      </c>
      <c r="K147" s="9">
        <v>1695833562576750</v>
      </c>
      <c r="L147" s="9">
        <v>14481109264823.199</v>
      </c>
      <c r="M147" s="9">
        <v>2.0551948921535501E+22</v>
      </c>
      <c r="N147" s="9">
        <v>1.78425545155694E+20</v>
      </c>
      <c r="O147" s="9">
        <v>1.6654494107395999E+18</v>
      </c>
      <c r="P147">
        <f t="shared" si="63"/>
        <v>3793.2965716824956</v>
      </c>
      <c r="Q147">
        <f t="shared" si="64"/>
        <v>222102631373.09729</v>
      </c>
      <c r="R147">
        <f t="shared" si="65"/>
        <v>1073946385</v>
      </c>
      <c r="S147">
        <f t="shared" si="66"/>
        <v>1123490990.0537333</v>
      </c>
      <c r="T147">
        <f t="shared" si="67"/>
        <v>4810926569488910</v>
      </c>
      <c r="U147">
        <f t="shared" si="68"/>
        <v>31640287796196.156</v>
      </c>
      <c r="V147" s="1">
        <f t="shared" si="69"/>
        <v>6.7099534311354677E+22</v>
      </c>
      <c r="W147" s="1">
        <f t="shared" si="70"/>
        <v>4.2722654777127338E+20</v>
      </c>
      <c r="X147" s="1">
        <f t="shared" si="71"/>
        <v>3.2536396039641211E+18</v>
      </c>
      <c r="Y147">
        <f t="shared" si="72"/>
        <v>0.95590119948237073</v>
      </c>
      <c r="Z147">
        <f t="shared" si="78"/>
        <v>4569859257078759</v>
      </c>
      <c r="AA147">
        <f t="shared" si="79"/>
        <v>3.6204590280923344E-3</v>
      </c>
      <c r="AB147">
        <f t="shared" si="80"/>
        <v>6.0170250357567352E-2</v>
      </c>
      <c r="AC147">
        <f>Cells!$B$3*Y147/(Cells!$D$4*AB147)</f>
        <v>0.40527806729076216</v>
      </c>
      <c r="AD147">
        <f t="shared" si="81"/>
        <v>88945.87983016207</v>
      </c>
      <c r="AE147">
        <f t="shared" si="82"/>
        <v>698074049969.07166</v>
      </c>
      <c r="AF147">
        <f t="shared" si="83"/>
        <v>7310570630</v>
      </c>
      <c r="AG147">
        <f t="shared" si="84"/>
        <v>7803865098.6904488</v>
      </c>
      <c r="AH147">
        <f t="shared" si="85"/>
        <v>1.9080570552234752E+16</v>
      </c>
      <c r="AI147">
        <f t="shared" si="86"/>
        <v>249554158065397.06</v>
      </c>
      <c r="AJ147">
        <f t="shared" si="87"/>
        <v>0.93678844233567959</v>
      </c>
      <c r="AK147">
        <f t="shared" si="88"/>
        <v>1.7655456078739964E+16</v>
      </c>
      <c r="AL147">
        <f t="shared" si="89"/>
        <v>2.8990748881248978E-4</v>
      </c>
      <c r="AM147">
        <f t="shared" si="90"/>
        <v>1.7026669927278491E-2</v>
      </c>
      <c r="AN147">
        <f>IF(AM147=0,0,(Cells!$B$3*AJ147/(Cells!$D$4*AM147)))</f>
        <v>1.4035688470280505</v>
      </c>
      <c r="AP147" s="7">
        <f t="shared" si="73"/>
        <v>0</v>
      </c>
      <c r="AQ147">
        <f t="shared" si="91"/>
        <v>21</v>
      </c>
      <c r="AR147" t="str">
        <f>IF(AP147=0,"",MAX(AR$4:AR146)+1)</f>
        <v/>
      </c>
      <c r="AS147" t="str">
        <f t="shared" si="74"/>
        <v>Female</v>
      </c>
      <c r="AT147" t="str">
        <f t="shared" si="75"/>
        <v>NonSmoker</v>
      </c>
      <c r="AU147" t="str">
        <f t="shared" si="76"/>
        <v>70 - 79</v>
      </c>
      <c r="AV147">
        <f t="shared" si="92"/>
        <v>1</v>
      </c>
      <c r="AW147" s="8">
        <f t="shared" si="77"/>
        <v>5</v>
      </c>
      <c r="BJ147" s="76"/>
      <c r="BK147" s="76"/>
      <c r="BL147" s="77"/>
      <c r="BM147" s="77"/>
      <c r="BN147" s="77"/>
      <c r="BO147" s="77"/>
      <c r="BP147" s="77"/>
      <c r="BQ147" s="136"/>
    </row>
    <row r="148" spans="1:69" x14ac:dyDescent="0.25">
      <c r="A148" t="s">
        <v>77</v>
      </c>
      <c r="B148" t="s">
        <v>82</v>
      </c>
      <c r="C148" t="s">
        <v>352</v>
      </c>
      <c r="D148">
        <v>6</v>
      </c>
      <c r="E148" s="9">
        <v>55660</v>
      </c>
      <c r="F148" s="9">
        <v>1755</v>
      </c>
      <c r="G148" s="54">
        <v>1507.8504185255099</v>
      </c>
      <c r="H148" s="9">
        <v>55982420214.168198</v>
      </c>
      <c r="I148" s="9">
        <v>418913946</v>
      </c>
      <c r="J148" s="9">
        <v>453270650.15994298</v>
      </c>
      <c r="K148" s="9">
        <v>1829658059190780</v>
      </c>
      <c r="L148" s="9">
        <v>17560997696790.699</v>
      </c>
      <c r="M148" s="9">
        <v>2.1704314604430402E+22</v>
      </c>
      <c r="N148" s="9">
        <v>2.0967398608688601E+20</v>
      </c>
      <c r="O148" s="9">
        <v>2.18195749858801E+18</v>
      </c>
      <c r="P148">
        <f t="shared" si="63"/>
        <v>5301.1469902080053</v>
      </c>
      <c r="Q148">
        <f t="shared" si="64"/>
        <v>278085051587.2655</v>
      </c>
      <c r="R148">
        <f t="shared" si="65"/>
        <v>1492860331</v>
      </c>
      <c r="S148">
        <f t="shared" si="66"/>
        <v>1576761640.2136765</v>
      </c>
      <c r="T148">
        <f t="shared" si="67"/>
        <v>6640584628679690</v>
      </c>
      <c r="U148">
        <f t="shared" si="68"/>
        <v>49201285492986.859</v>
      </c>
      <c r="V148" s="1">
        <f t="shared" si="69"/>
        <v>8.8803848915785087E+22</v>
      </c>
      <c r="W148" s="1">
        <f t="shared" si="70"/>
        <v>6.3690053385815943E+20</v>
      </c>
      <c r="X148" s="1">
        <f t="shared" si="71"/>
        <v>5.4355971025521316E+18</v>
      </c>
      <c r="Y148">
        <f t="shared" si="72"/>
        <v>0.94678884425276444</v>
      </c>
      <c r="Z148">
        <f t="shared" si="78"/>
        <v>6243126964935092</v>
      </c>
      <c r="AA148">
        <f t="shared" si="79"/>
        <v>2.511135082821843E-3</v>
      </c>
      <c r="AB148">
        <f t="shared" si="80"/>
        <v>5.0111227113510633E-2</v>
      </c>
      <c r="AC148">
        <f>Cells!$B$3*Y148/(Cells!$D$4*AB148)</f>
        <v>0.48199219718734493</v>
      </c>
      <c r="AD148">
        <f t="shared" si="81"/>
        <v>87438.029411636555</v>
      </c>
      <c r="AE148">
        <f t="shared" si="82"/>
        <v>642091629754.90332</v>
      </c>
      <c r="AF148">
        <f t="shared" si="83"/>
        <v>6891656684</v>
      </c>
      <c r="AG148">
        <f t="shared" si="84"/>
        <v>7350594448.5305061</v>
      </c>
      <c r="AH148">
        <f t="shared" si="85"/>
        <v>1.7250912493043958E+16</v>
      </c>
      <c r="AI148">
        <f t="shared" si="86"/>
        <v>231993160368606.34</v>
      </c>
      <c r="AJ148">
        <f t="shared" si="87"/>
        <v>0.93756453743380519</v>
      </c>
      <c r="AK148">
        <f t="shared" si="88"/>
        <v>1.5969915479324262E+16</v>
      </c>
      <c r="AL148">
        <f t="shared" si="89"/>
        <v>2.9556819073076843E-4</v>
      </c>
      <c r="AM148">
        <f t="shared" si="90"/>
        <v>1.7192096752018597E-2</v>
      </c>
      <c r="AN148">
        <f>IF(AM148=0,0,(Cells!$B$3*AJ148/(Cells!$D$4*AM148)))</f>
        <v>1.3912149595071932</v>
      </c>
      <c r="AP148" s="7">
        <f t="shared" si="73"/>
        <v>0</v>
      </c>
      <c r="AQ148">
        <f t="shared" si="91"/>
        <v>21</v>
      </c>
      <c r="AR148" t="str">
        <f>IF(AP148=0,"",MAX(AR$4:AR147)+1)</f>
        <v/>
      </c>
      <c r="AS148" t="str">
        <f t="shared" si="74"/>
        <v>Female</v>
      </c>
      <c r="AT148" t="str">
        <f t="shared" si="75"/>
        <v>NonSmoker</v>
      </c>
      <c r="AU148" t="str">
        <f t="shared" si="76"/>
        <v>70 - 79</v>
      </c>
      <c r="AV148">
        <f t="shared" si="92"/>
        <v>1</v>
      </c>
      <c r="AW148" s="8">
        <f t="shared" si="77"/>
        <v>6</v>
      </c>
      <c r="BJ148" s="76"/>
      <c r="BK148" s="76"/>
      <c r="BL148" s="77"/>
      <c r="BM148" s="77"/>
      <c r="BN148" s="77"/>
      <c r="BO148" s="77"/>
      <c r="BP148" s="77"/>
      <c r="BQ148" s="136"/>
    </row>
    <row r="149" spans="1:69" x14ac:dyDescent="0.25">
      <c r="A149" t="s">
        <v>77</v>
      </c>
      <c r="B149" t="s">
        <v>82</v>
      </c>
      <c r="C149" t="s">
        <v>352</v>
      </c>
      <c r="D149">
        <v>7</v>
      </c>
      <c r="E149" s="9">
        <v>59340</v>
      </c>
      <c r="F149" s="9">
        <v>1950</v>
      </c>
      <c r="G149" s="54">
        <v>1698.3355526120399</v>
      </c>
      <c r="H149" s="9">
        <v>54952036759.780701</v>
      </c>
      <c r="I149" s="9">
        <v>455647533</v>
      </c>
      <c r="J149" s="9">
        <v>483912072.84994501</v>
      </c>
      <c r="K149" s="9">
        <v>1874916873482790</v>
      </c>
      <c r="L149" s="9">
        <v>19877259337192</v>
      </c>
      <c r="M149" s="9">
        <v>2.3131740906777599E+22</v>
      </c>
      <c r="N149" s="9">
        <v>2.4269154080186299E+20</v>
      </c>
      <c r="O149" s="9">
        <v>2.7627977780370002E+18</v>
      </c>
      <c r="P149">
        <f t="shared" si="63"/>
        <v>6999.4825428200456</v>
      </c>
      <c r="Q149">
        <f t="shared" si="64"/>
        <v>333037088347.0462</v>
      </c>
      <c r="R149">
        <f t="shared" si="65"/>
        <v>1948507864</v>
      </c>
      <c r="S149">
        <f t="shared" si="66"/>
        <v>2060673713.0636215</v>
      </c>
      <c r="T149">
        <f t="shared" si="67"/>
        <v>8515501502162480</v>
      </c>
      <c r="U149">
        <f t="shared" si="68"/>
        <v>69078544830178.859</v>
      </c>
      <c r="V149" s="1">
        <f t="shared" si="69"/>
        <v>1.1193558982256269E+23</v>
      </c>
      <c r="W149" s="1">
        <f t="shared" si="70"/>
        <v>8.7959207466002245E+20</v>
      </c>
      <c r="X149" s="1">
        <f t="shared" si="71"/>
        <v>8.1983948805891318E+18</v>
      </c>
      <c r="Y149">
        <f t="shared" si="72"/>
        <v>0.9455683603121896</v>
      </c>
      <c r="Z149">
        <f t="shared" si="78"/>
        <v>7990225698582866</v>
      </c>
      <c r="AA149">
        <f t="shared" si="79"/>
        <v>1.8816575388316866E-3</v>
      </c>
      <c r="AB149">
        <f t="shared" si="80"/>
        <v>4.3378076707383958E-2</v>
      </c>
      <c r="AC149">
        <f>Cells!$B$3*Y149/(Cells!$D$4*AB149)</f>
        <v>0.55608931803024864</v>
      </c>
      <c r="AD149">
        <f t="shared" si="81"/>
        <v>85739.693859024497</v>
      </c>
      <c r="AE149">
        <f t="shared" si="82"/>
        <v>587139592995.12244</v>
      </c>
      <c r="AF149">
        <f t="shared" si="83"/>
        <v>6436009151</v>
      </c>
      <c r="AG149">
        <f t="shared" si="84"/>
        <v>6866682375.6805611</v>
      </c>
      <c r="AH149">
        <f t="shared" si="85"/>
        <v>1.537599561956117E+16</v>
      </c>
      <c r="AI149">
        <f t="shared" si="86"/>
        <v>212115901031414.31</v>
      </c>
      <c r="AJ149">
        <f t="shared" si="87"/>
        <v>0.93728074183162191</v>
      </c>
      <c r="AK149">
        <f t="shared" si="88"/>
        <v>1.4225281782133776E+16</v>
      </c>
      <c r="AL149">
        <f t="shared" si="89"/>
        <v>3.0169419893200181E-4</v>
      </c>
      <c r="AM149">
        <f t="shared" si="90"/>
        <v>1.7369346531519309E-2</v>
      </c>
      <c r="AN149">
        <f>IF(AM149=0,0,(Cells!$B$3*AJ149/(Cells!$D$4*AM149)))</f>
        <v>1.376601147691497</v>
      </c>
      <c r="AP149" s="7">
        <f t="shared" si="73"/>
        <v>0</v>
      </c>
      <c r="AQ149">
        <f t="shared" si="91"/>
        <v>21</v>
      </c>
      <c r="AR149" t="str">
        <f>IF(AP149=0,"",MAX(AR$4:AR148)+1)</f>
        <v/>
      </c>
      <c r="AS149" t="str">
        <f t="shared" si="74"/>
        <v>Female</v>
      </c>
      <c r="AT149" t="str">
        <f t="shared" si="75"/>
        <v>NonSmoker</v>
      </c>
      <c r="AU149" t="str">
        <f t="shared" si="76"/>
        <v>70 - 79</v>
      </c>
      <c r="AV149">
        <f t="shared" si="92"/>
        <v>1</v>
      </c>
      <c r="AW149" s="8">
        <f t="shared" si="77"/>
        <v>7</v>
      </c>
      <c r="BJ149" s="76"/>
      <c r="BK149" s="76"/>
      <c r="BL149" s="77"/>
      <c r="BM149" s="77"/>
      <c r="BN149" s="77"/>
      <c r="BO149" s="77"/>
      <c r="BP149" s="77"/>
      <c r="BQ149" s="136"/>
    </row>
    <row r="150" spans="1:69" x14ac:dyDescent="0.25">
      <c r="A150" t="s">
        <v>77</v>
      </c>
      <c r="B150" t="s">
        <v>82</v>
      </c>
      <c r="C150" t="s">
        <v>352</v>
      </c>
      <c r="D150">
        <v>8</v>
      </c>
      <c r="E150" s="9">
        <v>62824</v>
      </c>
      <c r="F150" s="9">
        <v>2137</v>
      </c>
      <c r="G150" s="54">
        <v>1859.6714370413899</v>
      </c>
      <c r="H150" s="9">
        <v>52896935745.175499</v>
      </c>
      <c r="I150" s="9">
        <v>417217431</v>
      </c>
      <c r="J150" s="9">
        <v>498918066.35194403</v>
      </c>
      <c r="K150" s="9">
        <v>2067589937307930</v>
      </c>
      <c r="L150" s="9">
        <v>24075257196695.398</v>
      </c>
      <c r="M150" s="9">
        <v>4.2294129639028603E+22</v>
      </c>
      <c r="N150" s="9">
        <v>4.6490346476287499E+20</v>
      </c>
      <c r="O150" s="9">
        <v>5.6751597335125699E+18</v>
      </c>
      <c r="P150">
        <f t="shared" si="63"/>
        <v>8859.1539798614358</v>
      </c>
      <c r="Q150">
        <f t="shared" si="64"/>
        <v>385934024092.22168</v>
      </c>
      <c r="R150">
        <f t="shared" si="65"/>
        <v>2365725295</v>
      </c>
      <c r="S150">
        <f t="shared" si="66"/>
        <v>2559591779.4155655</v>
      </c>
      <c r="T150">
        <f t="shared" si="67"/>
        <v>1.058309143947041E+16</v>
      </c>
      <c r="U150">
        <f t="shared" si="68"/>
        <v>93153802026874.25</v>
      </c>
      <c r="V150" s="1">
        <f t="shared" si="69"/>
        <v>1.5422971946159131E+23</v>
      </c>
      <c r="W150" s="1">
        <f t="shared" si="70"/>
        <v>1.3444955394228974E+21</v>
      </c>
      <c r="X150" s="1">
        <f t="shared" si="71"/>
        <v>1.3873554614101701E+19</v>
      </c>
      <c r="Y150">
        <f t="shared" si="72"/>
        <v>0.92425882674938453</v>
      </c>
      <c r="Z150">
        <f t="shared" si="78"/>
        <v>9701938633940800</v>
      </c>
      <c r="AA150">
        <f t="shared" si="79"/>
        <v>1.4808705961741598E-3</v>
      </c>
      <c r="AB150">
        <f t="shared" si="80"/>
        <v>3.848208149482249E-2</v>
      </c>
      <c r="AC150">
        <f>Cells!$B$3*Y150/(Cells!$D$4*AB150)</f>
        <v>0.61271281694101576</v>
      </c>
      <c r="AD150">
        <f t="shared" si="81"/>
        <v>83880.022421983129</v>
      </c>
      <c r="AE150">
        <f t="shared" si="82"/>
        <v>534242657249.94708</v>
      </c>
      <c r="AF150">
        <f t="shared" si="83"/>
        <v>6018791720</v>
      </c>
      <c r="AG150">
        <f t="shared" si="84"/>
        <v>6367764309.3286161</v>
      </c>
      <c r="AH150">
        <f t="shared" si="85"/>
        <v>1.3308405682253238E+16</v>
      </c>
      <c r="AI150">
        <f t="shared" si="86"/>
        <v>188040643834718.94</v>
      </c>
      <c r="AJ150">
        <f t="shared" si="87"/>
        <v>0.94519699970405935</v>
      </c>
      <c r="AK150">
        <f t="shared" si="88"/>
        <v>1.2411070105384326E+16</v>
      </c>
      <c r="AL150">
        <f t="shared" si="89"/>
        <v>3.0608022215556421E-4</v>
      </c>
      <c r="AM150">
        <f t="shared" si="90"/>
        <v>1.7495148531966348E-2</v>
      </c>
      <c r="AN150">
        <f>IF(AM150=0,0,(Cells!$B$3*AJ150/(Cells!$D$4*AM150)))</f>
        <v>1.3782455970941596</v>
      </c>
      <c r="AP150" s="7">
        <f t="shared" si="73"/>
        <v>0</v>
      </c>
      <c r="AQ150">
        <f t="shared" si="91"/>
        <v>21</v>
      </c>
      <c r="AR150" t="str">
        <f>IF(AP150=0,"",MAX(AR$4:AR149)+1)</f>
        <v/>
      </c>
      <c r="AS150" t="str">
        <f t="shared" si="74"/>
        <v>Female</v>
      </c>
      <c r="AT150" t="str">
        <f t="shared" si="75"/>
        <v>NonSmoker</v>
      </c>
      <c r="AU150" t="str">
        <f t="shared" si="76"/>
        <v>70 - 79</v>
      </c>
      <c r="AV150">
        <f t="shared" si="92"/>
        <v>1</v>
      </c>
      <c r="AW150" s="8">
        <f t="shared" si="77"/>
        <v>8</v>
      </c>
      <c r="BJ150" s="76"/>
      <c r="BK150" s="76"/>
      <c r="BL150" s="77"/>
      <c r="BM150" s="77"/>
      <c r="BN150" s="77"/>
      <c r="BO150" s="77"/>
      <c r="BP150" s="77"/>
      <c r="BQ150" s="136"/>
    </row>
    <row r="151" spans="1:69" x14ac:dyDescent="0.25">
      <c r="A151" t="s">
        <v>77</v>
      </c>
      <c r="B151" t="s">
        <v>82</v>
      </c>
      <c r="C151" t="s">
        <v>352</v>
      </c>
      <c r="D151">
        <v>9</v>
      </c>
      <c r="E151" s="9">
        <v>65413</v>
      </c>
      <c r="F151" s="9">
        <v>2289</v>
      </c>
      <c r="G151" s="54">
        <v>2018.5297351914401</v>
      </c>
      <c r="H151" s="9">
        <v>49292400709.642197</v>
      </c>
      <c r="I151" s="9">
        <v>392278012</v>
      </c>
      <c r="J151" s="9">
        <v>491788673.91027898</v>
      </c>
      <c r="K151" s="9">
        <v>2065644821525800</v>
      </c>
      <c r="L151" s="9">
        <v>26288663701971.602</v>
      </c>
      <c r="M151" s="9">
        <v>5.7294830732312601E+22</v>
      </c>
      <c r="N151" s="9">
        <v>7.0447777285031605E+20</v>
      </c>
      <c r="O151" s="9">
        <v>9.5137807509355807E+18</v>
      </c>
      <c r="P151">
        <f t="shared" si="63"/>
        <v>10877.683715052875</v>
      </c>
      <c r="Q151">
        <f t="shared" si="64"/>
        <v>435226424801.86389</v>
      </c>
      <c r="R151">
        <f t="shared" si="65"/>
        <v>2758003307</v>
      </c>
      <c r="S151">
        <f t="shared" si="66"/>
        <v>3051380453.3258443</v>
      </c>
      <c r="T151">
        <f t="shared" si="67"/>
        <v>1.264873626099621E+16</v>
      </c>
      <c r="U151">
        <f t="shared" si="68"/>
        <v>119442465728845.84</v>
      </c>
      <c r="V151" s="1">
        <f t="shared" si="69"/>
        <v>2.115245501939039E+23</v>
      </c>
      <c r="W151" s="1">
        <f t="shared" si="70"/>
        <v>2.0489733122732133E+21</v>
      </c>
      <c r="X151" s="1">
        <f t="shared" si="71"/>
        <v>2.3387335365037281E+19</v>
      </c>
      <c r="Y151">
        <f t="shared" si="72"/>
        <v>0.9038542879810092</v>
      </c>
      <c r="Z151">
        <f t="shared" si="78"/>
        <v>1.133503567723196E+16</v>
      </c>
      <c r="AA151">
        <f t="shared" si="79"/>
        <v>1.2173912379930428E-3</v>
      </c>
      <c r="AB151">
        <f t="shared" si="80"/>
        <v>3.4891134088662734E-2</v>
      </c>
      <c r="AC151">
        <f>Cells!$B$3*Y151/(Cells!$D$4*AB151)</f>
        <v>0.66085358483203904</v>
      </c>
      <c r="AD151">
        <f t="shared" si="81"/>
        <v>81861.492686791666</v>
      </c>
      <c r="AE151">
        <f t="shared" si="82"/>
        <v>484950256540.30493</v>
      </c>
      <c r="AF151">
        <f t="shared" si="83"/>
        <v>5626513708</v>
      </c>
      <c r="AG151">
        <f t="shared" si="84"/>
        <v>5875975635.4183369</v>
      </c>
      <c r="AH151">
        <f t="shared" si="85"/>
        <v>1.1242760860727438E+16</v>
      </c>
      <c r="AI151">
        <f t="shared" si="86"/>
        <v>161751980132747.34</v>
      </c>
      <c r="AJ151">
        <f t="shared" si="87"/>
        <v>0.95754544557423504</v>
      </c>
      <c r="AK151">
        <f t="shared" si="88"/>
        <v>1.0617145154204426E+16</v>
      </c>
      <c r="AL151">
        <f t="shared" si="89"/>
        <v>3.0750188493399962E-4</v>
      </c>
      <c r="AM151">
        <f t="shared" si="90"/>
        <v>1.7535731662351579E-2</v>
      </c>
      <c r="AN151">
        <f>IF(AM151=0,0,(Cells!$B$3*AJ151/(Cells!$D$4*AM151)))</f>
        <v>1.3930202096950108</v>
      </c>
      <c r="AP151" s="7">
        <f t="shared" si="73"/>
        <v>0</v>
      </c>
      <c r="AQ151">
        <f t="shared" si="91"/>
        <v>21</v>
      </c>
      <c r="AR151" t="str">
        <f>IF(AP151=0,"",MAX(AR$4:AR150)+1)</f>
        <v/>
      </c>
      <c r="AS151" t="str">
        <f t="shared" si="74"/>
        <v>Female</v>
      </c>
      <c r="AT151" t="str">
        <f t="shared" si="75"/>
        <v>NonSmoker</v>
      </c>
      <c r="AU151" t="str">
        <f t="shared" si="76"/>
        <v>70 - 79</v>
      </c>
      <c r="AV151">
        <f t="shared" si="92"/>
        <v>1</v>
      </c>
      <c r="AW151" s="8">
        <f t="shared" si="77"/>
        <v>9</v>
      </c>
      <c r="BJ151" s="76"/>
      <c r="BK151" s="76"/>
      <c r="BL151" s="77"/>
      <c r="BM151" s="77"/>
      <c r="BN151" s="77"/>
      <c r="BO151" s="77"/>
      <c r="BP151" s="77"/>
      <c r="BQ151" s="136"/>
    </row>
    <row r="152" spans="1:69" x14ac:dyDescent="0.25">
      <c r="A152" t="s">
        <v>77</v>
      </c>
      <c r="B152" t="s">
        <v>82</v>
      </c>
      <c r="C152" t="s">
        <v>352</v>
      </c>
      <c r="D152">
        <v>10</v>
      </c>
      <c r="E152" s="9">
        <v>67544</v>
      </c>
      <c r="F152" s="9">
        <v>2471</v>
      </c>
      <c r="G152" s="54">
        <v>2214.2792146950201</v>
      </c>
      <c r="H152" s="9">
        <v>46032670740.689697</v>
      </c>
      <c r="I152" s="9">
        <v>417612439</v>
      </c>
      <c r="J152" s="9">
        <v>479315758.64060402</v>
      </c>
      <c r="K152" s="9">
        <v>1932334599303980</v>
      </c>
      <c r="L152" s="9">
        <v>26042692228181.602</v>
      </c>
      <c r="M152" s="9">
        <v>6.2096717606650504E+22</v>
      </c>
      <c r="N152" s="9">
        <v>8.5666173751104805E+20</v>
      </c>
      <c r="O152" s="9">
        <v>1.29161786682274E+19</v>
      </c>
      <c r="P152">
        <f t="shared" si="63"/>
        <v>13091.962929747895</v>
      </c>
      <c r="Q152">
        <f t="shared" si="64"/>
        <v>481259095542.55359</v>
      </c>
      <c r="R152">
        <f t="shared" si="65"/>
        <v>3175615746</v>
      </c>
      <c r="S152">
        <f t="shared" si="66"/>
        <v>3530696211.9664483</v>
      </c>
      <c r="T152">
        <f t="shared" si="67"/>
        <v>1.458107086030019E+16</v>
      </c>
      <c r="U152">
        <f t="shared" si="68"/>
        <v>145485157957027.44</v>
      </c>
      <c r="V152" s="1">
        <f t="shared" si="69"/>
        <v>2.736212678005544E+23</v>
      </c>
      <c r="W152" s="1">
        <f t="shared" si="70"/>
        <v>2.9056350497842612E+21</v>
      </c>
      <c r="X152" s="1">
        <f t="shared" si="71"/>
        <v>3.6303514033264681E+19</v>
      </c>
      <c r="Y152">
        <f t="shared" si="72"/>
        <v>0.89943046791650094</v>
      </c>
      <c r="Z152">
        <f t="shared" si="78"/>
        <v>1.2996965506704942E+16</v>
      </c>
      <c r="AA152">
        <f t="shared" si="79"/>
        <v>1.0426085044523393E-3</v>
      </c>
      <c r="AB152">
        <f t="shared" si="80"/>
        <v>3.2289448809980317E-2</v>
      </c>
      <c r="AC152">
        <f>Cells!$B$3*Y152/(Cells!$D$4*AB152)</f>
        <v>0.71060601095983356</v>
      </c>
      <c r="AD152">
        <f t="shared" si="81"/>
        <v>79647.213472096657</v>
      </c>
      <c r="AE152">
        <f t="shared" si="82"/>
        <v>438917585799.61511</v>
      </c>
      <c r="AF152">
        <f t="shared" si="83"/>
        <v>5208901269</v>
      </c>
      <c r="AG152">
        <f t="shared" si="84"/>
        <v>5396659876.7777328</v>
      </c>
      <c r="AH152">
        <f t="shared" si="85"/>
        <v>9310426261423462</v>
      </c>
      <c r="AI152">
        <f t="shared" si="86"/>
        <v>135709287904565.78</v>
      </c>
      <c r="AJ152">
        <f t="shared" si="87"/>
        <v>0.96520836738559834</v>
      </c>
      <c r="AK152">
        <f t="shared" si="88"/>
        <v>8860070868569747</v>
      </c>
      <c r="AL152">
        <f t="shared" si="89"/>
        <v>3.0421953657567674E-4</v>
      </c>
      <c r="AM152">
        <f t="shared" si="90"/>
        <v>1.7441890281035387E-2</v>
      </c>
      <c r="AN152">
        <f>IF(AM152=0,0,(Cells!$B$3*AJ152/(Cells!$D$4*AM152)))</f>
        <v>1.4117228403616986</v>
      </c>
      <c r="AP152" s="7">
        <f t="shared" si="73"/>
        <v>0</v>
      </c>
      <c r="AQ152">
        <f t="shared" si="91"/>
        <v>21</v>
      </c>
      <c r="AR152" t="str">
        <f>IF(AP152=0,"",MAX(AR$4:AR151)+1)</f>
        <v/>
      </c>
      <c r="AS152" t="str">
        <f t="shared" si="74"/>
        <v>Female</v>
      </c>
      <c r="AT152" t="str">
        <f t="shared" si="75"/>
        <v>NonSmoker</v>
      </c>
      <c r="AU152" t="str">
        <f t="shared" si="76"/>
        <v>70 - 79</v>
      </c>
      <c r="AV152">
        <f t="shared" si="92"/>
        <v>1</v>
      </c>
      <c r="AW152" s="8">
        <f t="shared" si="77"/>
        <v>10</v>
      </c>
      <c r="BJ152" s="76"/>
      <c r="BK152" s="76"/>
      <c r="BL152" s="77"/>
      <c r="BM152" s="77"/>
      <c r="BN152" s="77"/>
      <c r="BO152" s="77"/>
      <c r="BP152" s="77"/>
      <c r="BQ152" s="136"/>
    </row>
    <row r="153" spans="1:69" x14ac:dyDescent="0.25">
      <c r="A153" t="s">
        <v>77</v>
      </c>
      <c r="B153" t="s">
        <v>82</v>
      </c>
      <c r="C153" t="s">
        <v>352</v>
      </c>
      <c r="D153">
        <v>11</v>
      </c>
      <c r="E153" s="9">
        <v>58491</v>
      </c>
      <c r="F153" s="9">
        <v>2112</v>
      </c>
      <c r="G153" s="54">
        <v>1992.89836767512</v>
      </c>
      <c r="H153" s="9">
        <v>37972050327.372002</v>
      </c>
      <c r="I153" s="9">
        <v>396735463</v>
      </c>
      <c r="J153" s="9">
        <v>405184207.64554799</v>
      </c>
      <c r="K153" s="9">
        <v>1755052808699440</v>
      </c>
      <c r="L153" s="9">
        <v>24574366324503.102</v>
      </c>
      <c r="M153" s="9">
        <v>6.6273182925699603E+22</v>
      </c>
      <c r="N153" s="9">
        <v>1.00706434804362E+21</v>
      </c>
      <c r="O153" s="9">
        <v>1.6549918144835101E+19</v>
      </c>
      <c r="P153">
        <f t="shared" si="63"/>
        <v>15084.861297423015</v>
      </c>
      <c r="Q153">
        <f t="shared" si="64"/>
        <v>519231145869.9256</v>
      </c>
      <c r="R153">
        <f t="shared" si="65"/>
        <v>3572351209</v>
      </c>
      <c r="S153">
        <f t="shared" si="66"/>
        <v>3935880419.6119962</v>
      </c>
      <c r="T153">
        <f t="shared" si="67"/>
        <v>1.633612366899963E+16</v>
      </c>
      <c r="U153">
        <f t="shared" si="68"/>
        <v>170059524281530.53</v>
      </c>
      <c r="V153" s="1">
        <f t="shared" si="69"/>
        <v>3.3989445072625397E+23</v>
      </c>
      <c r="W153" s="1">
        <f t="shared" si="70"/>
        <v>3.9126993978278811E+21</v>
      </c>
      <c r="X153" s="1">
        <f t="shared" si="71"/>
        <v>5.2853432178099782E+19</v>
      </c>
      <c r="Y153">
        <f t="shared" si="72"/>
        <v>0.90763713023379067</v>
      </c>
      <c r="Z153">
        <f t="shared" si="78"/>
        <v>1.4687176492434412E+16</v>
      </c>
      <c r="AA153">
        <f t="shared" si="79"/>
        <v>9.4810082257979161E-4</v>
      </c>
      <c r="AB153">
        <f t="shared" si="80"/>
        <v>3.0791245875732141E-2</v>
      </c>
      <c r="AC153">
        <f>Cells!$B$3*Y153/(Cells!$D$4*AB153)</f>
        <v>0.7519810658501711</v>
      </c>
      <c r="AD153">
        <f t="shared" si="81"/>
        <v>77654.315104421548</v>
      </c>
      <c r="AE153">
        <f t="shared" si="82"/>
        <v>400945535472.24316</v>
      </c>
      <c r="AF153">
        <f t="shared" si="83"/>
        <v>4812165806</v>
      </c>
      <c r="AG153">
        <f t="shared" si="84"/>
        <v>4991475669.1321859</v>
      </c>
      <c r="AH153">
        <f t="shared" si="85"/>
        <v>7555373452724025</v>
      </c>
      <c r="AI153">
        <f t="shared" si="86"/>
        <v>111134921580062.67</v>
      </c>
      <c r="AJ153">
        <f t="shared" si="87"/>
        <v>0.96407678309621803</v>
      </c>
      <c r="AK153">
        <f t="shared" si="88"/>
        <v>7180666442482516</v>
      </c>
      <c r="AL153">
        <f t="shared" si="89"/>
        <v>2.8820853396237462E-4</v>
      </c>
      <c r="AM153">
        <f t="shared" si="90"/>
        <v>1.6976705627487761E-2</v>
      </c>
      <c r="AN153">
        <f>IF(AM153=0,0,(Cells!$B$3*AJ153/(Cells!$D$4*AM153)))</f>
        <v>1.4487055352125795</v>
      </c>
      <c r="AP153" s="7">
        <f t="shared" si="73"/>
        <v>0</v>
      </c>
      <c r="AQ153">
        <f t="shared" si="91"/>
        <v>21</v>
      </c>
      <c r="AR153" t="str">
        <f>IF(AP153=0,"",MAX(AR$4:AR152)+1)</f>
        <v/>
      </c>
      <c r="AS153" t="str">
        <f t="shared" si="74"/>
        <v>Female</v>
      </c>
      <c r="AT153" t="str">
        <f t="shared" si="75"/>
        <v>NonSmoker</v>
      </c>
      <c r="AU153" t="str">
        <f t="shared" si="76"/>
        <v>70 - 79</v>
      </c>
      <c r="AV153">
        <f t="shared" si="92"/>
        <v>1</v>
      </c>
      <c r="AW153" s="8">
        <f t="shared" si="77"/>
        <v>11</v>
      </c>
      <c r="BJ153" s="76"/>
      <c r="BK153" s="76"/>
      <c r="BL153" s="77"/>
      <c r="BM153" s="77"/>
      <c r="BN153" s="77"/>
      <c r="BO153" s="77"/>
      <c r="BP153" s="77"/>
      <c r="BQ153" s="136"/>
    </row>
    <row r="154" spans="1:69" x14ac:dyDescent="0.25">
      <c r="A154" t="s">
        <v>77</v>
      </c>
      <c r="B154" t="s">
        <v>82</v>
      </c>
      <c r="C154" t="s">
        <v>352</v>
      </c>
      <c r="D154">
        <v>12</v>
      </c>
      <c r="E154" s="9">
        <v>59414</v>
      </c>
      <c r="F154" s="9">
        <v>2511</v>
      </c>
      <c r="G154" s="54">
        <v>2227.8746235270401</v>
      </c>
      <c r="H154" s="9">
        <v>36386798913.871597</v>
      </c>
      <c r="I154" s="9">
        <v>390530243</v>
      </c>
      <c r="J154" s="9">
        <v>394717946.18778002</v>
      </c>
      <c r="K154" s="9">
        <v>1434916881219540</v>
      </c>
      <c r="L154" s="9">
        <v>20124081925487.301</v>
      </c>
      <c r="M154" s="9">
        <v>4.8653258464122603E+22</v>
      </c>
      <c r="N154" s="9">
        <v>7.1943062618711301E+20</v>
      </c>
      <c r="O154" s="9">
        <v>1.12846929479565E+19</v>
      </c>
      <c r="P154">
        <f t="shared" si="63"/>
        <v>17312.735920950054</v>
      </c>
      <c r="Q154">
        <f t="shared" si="64"/>
        <v>555617944783.79724</v>
      </c>
      <c r="R154">
        <f t="shared" si="65"/>
        <v>3962881452</v>
      </c>
      <c r="S154">
        <f t="shared" si="66"/>
        <v>4330598365.7997761</v>
      </c>
      <c r="T154">
        <f t="shared" si="67"/>
        <v>1.777104055021917E+16</v>
      </c>
      <c r="U154">
        <f t="shared" si="68"/>
        <v>190183606207017.84</v>
      </c>
      <c r="V154" s="1">
        <f t="shared" si="69"/>
        <v>3.8854770919037659E+23</v>
      </c>
      <c r="W154" s="1">
        <f t="shared" si="70"/>
        <v>4.6321300240149942E+21</v>
      </c>
      <c r="X154" s="1">
        <f t="shared" si="71"/>
        <v>6.413812512605628E+19</v>
      </c>
      <c r="Y154">
        <f t="shared" si="72"/>
        <v>0.91508865917842608</v>
      </c>
      <c r="Z154">
        <f t="shared" si="78"/>
        <v>1.6102820341518134E+16</v>
      </c>
      <c r="AA154">
        <f t="shared" si="79"/>
        <v>8.5863014594656927E-4</v>
      </c>
      <c r="AB154">
        <f t="shared" si="80"/>
        <v>2.9302391471457911E-2</v>
      </c>
      <c r="AC154">
        <f>Cells!$B$3*Y154/(Cells!$D$4*AB154)</f>
        <v>0.79667652492928365</v>
      </c>
      <c r="AD154">
        <f t="shared" si="81"/>
        <v>75426.440480894496</v>
      </c>
      <c r="AE154">
        <f t="shared" si="82"/>
        <v>364558736558.37158</v>
      </c>
      <c r="AF154">
        <f t="shared" si="83"/>
        <v>4421635563</v>
      </c>
      <c r="AG154">
        <f t="shared" si="84"/>
        <v>4596757722.9444065</v>
      </c>
      <c r="AH154">
        <f t="shared" si="85"/>
        <v>6120456571504485</v>
      </c>
      <c r="AI154">
        <f t="shared" si="86"/>
        <v>91010839654575.391</v>
      </c>
      <c r="AJ154">
        <f t="shared" si="87"/>
        <v>0.9619031129114558</v>
      </c>
      <c r="AK154">
        <f t="shared" si="88"/>
        <v>5803077757621561</v>
      </c>
      <c r="AL154">
        <f t="shared" si="89"/>
        <v>2.7463454302066744E-4</v>
      </c>
      <c r="AM154">
        <f t="shared" si="90"/>
        <v>1.6572101345956929E-2</v>
      </c>
      <c r="AN154">
        <f>IF(AM154=0,0,(Cells!$B$3*AJ154/(Cells!$D$4*AM154)))</f>
        <v>1.4807292757260189</v>
      </c>
      <c r="AP154" s="7">
        <f t="shared" si="73"/>
        <v>0</v>
      </c>
      <c r="AQ154">
        <f t="shared" si="91"/>
        <v>21</v>
      </c>
      <c r="AR154" t="str">
        <f>IF(AP154=0,"",MAX(AR$4:AR153)+1)</f>
        <v/>
      </c>
      <c r="AS154" t="str">
        <f t="shared" si="74"/>
        <v>Female</v>
      </c>
      <c r="AT154" t="str">
        <f t="shared" si="75"/>
        <v>NonSmoker</v>
      </c>
      <c r="AU154" t="str">
        <f t="shared" si="76"/>
        <v>70 - 79</v>
      </c>
      <c r="AV154">
        <f t="shared" si="92"/>
        <v>1</v>
      </c>
      <c r="AW154" s="8">
        <f t="shared" si="77"/>
        <v>12</v>
      </c>
      <c r="BJ154" s="76"/>
      <c r="BK154" s="76"/>
      <c r="BL154" s="77"/>
      <c r="BM154" s="77"/>
      <c r="BN154" s="77"/>
      <c r="BO154" s="77"/>
      <c r="BP154" s="77"/>
      <c r="BQ154" s="136"/>
    </row>
    <row r="155" spans="1:69" x14ac:dyDescent="0.25">
      <c r="A155" t="s">
        <v>77</v>
      </c>
      <c r="B155" t="s">
        <v>82</v>
      </c>
      <c r="C155" t="s">
        <v>352</v>
      </c>
      <c r="D155">
        <v>13</v>
      </c>
      <c r="E155" s="9">
        <v>59743</v>
      </c>
      <c r="F155" s="9">
        <v>2746</v>
      </c>
      <c r="G155" s="54">
        <v>2484.0294784016401</v>
      </c>
      <c r="H155" s="9">
        <v>34250256953.369499</v>
      </c>
      <c r="I155" s="9">
        <v>337014167</v>
      </c>
      <c r="J155" s="9">
        <v>381399196.64704001</v>
      </c>
      <c r="K155" s="9">
        <v>1299711820023490</v>
      </c>
      <c r="L155" s="9">
        <v>19112681567828.301</v>
      </c>
      <c r="M155" s="9">
        <v>5.2189642233681099E+22</v>
      </c>
      <c r="N155" s="9">
        <v>8.5567572970138606E+20</v>
      </c>
      <c r="O155" s="9">
        <v>1.49494598760791E+19</v>
      </c>
      <c r="P155">
        <f t="shared" si="63"/>
        <v>19796.765399351694</v>
      </c>
      <c r="Q155">
        <f t="shared" si="64"/>
        <v>589868201737.16675</v>
      </c>
      <c r="R155">
        <f t="shared" si="65"/>
        <v>4299895619</v>
      </c>
      <c r="S155">
        <f t="shared" si="66"/>
        <v>4711997562.4468164</v>
      </c>
      <c r="T155">
        <f t="shared" si="67"/>
        <v>1.907075237024266E+16</v>
      </c>
      <c r="U155">
        <f t="shared" si="68"/>
        <v>209296287774846.16</v>
      </c>
      <c r="V155" s="1">
        <f t="shared" si="69"/>
        <v>4.4073735142405772E+23</v>
      </c>
      <c r="W155" s="1">
        <f t="shared" si="70"/>
        <v>5.4878057537163797E+21</v>
      </c>
      <c r="X155" s="1">
        <f t="shared" si="71"/>
        <v>7.9087585002135388E+19</v>
      </c>
      <c r="Y155">
        <f t="shared" si="72"/>
        <v>0.9125419871327729</v>
      </c>
      <c r="Z155">
        <f t="shared" si="78"/>
        <v>1.7228574363926162E+16</v>
      </c>
      <c r="AA155">
        <f t="shared" si="79"/>
        <v>7.7595980915338254E-4</v>
      </c>
      <c r="AB155">
        <f t="shared" si="80"/>
        <v>2.7856055161371691E-2</v>
      </c>
      <c r="AC155">
        <f>Cells!$B$3*Y155/(Cells!$D$4*AB155)</f>
        <v>0.83570914680257002</v>
      </c>
      <c r="AD155">
        <f t="shared" si="81"/>
        <v>72942.411002492852</v>
      </c>
      <c r="AE155">
        <f t="shared" si="82"/>
        <v>330308479605.00214</v>
      </c>
      <c r="AF155">
        <f t="shared" si="83"/>
        <v>4084621396</v>
      </c>
      <c r="AG155">
        <f t="shared" si="84"/>
        <v>4215358526.2973685</v>
      </c>
      <c r="AH155">
        <f t="shared" si="85"/>
        <v>4820744751480994</v>
      </c>
      <c r="AI155">
        <f t="shared" si="86"/>
        <v>71898158086747.078</v>
      </c>
      <c r="AJ155">
        <f t="shared" si="87"/>
        <v>0.96898552531611026</v>
      </c>
      <c r="AK155">
        <f t="shared" si="88"/>
        <v>4603724335880966</v>
      </c>
      <c r="AL155">
        <f t="shared" si="89"/>
        <v>2.5908380951565315E-4</v>
      </c>
      <c r="AM155">
        <f t="shared" si="90"/>
        <v>1.6096080563778661E-2</v>
      </c>
      <c r="AN155">
        <f>IF(AM155=0,0,(Cells!$B$3*AJ155/(Cells!$D$4*AM155)))</f>
        <v>1.5357448436671572</v>
      </c>
      <c r="AP155" s="7">
        <f t="shared" si="73"/>
        <v>0</v>
      </c>
      <c r="AQ155">
        <f t="shared" si="91"/>
        <v>21</v>
      </c>
      <c r="AR155" t="str">
        <f>IF(AP155=0,"",MAX(AR$4:AR154)+1)</f>
        <v/>
      </c>
      <c r="AS155" t="str">
        <f t="shared" si="74"/>
        <v>Female</v>
      </c>
      <c r="AT155" t="str">
        <f t="shared" si="75"/>
        <v>NonSmoker</v>
      </c>
      <c r="AU155" t="str">
        <f t="shared" si="76"/>
        <v>70 - 79</v>
      </c>
      <c r="AV155">
        <f t="shared" si="92"/>
        <v>1</v>
      </c>
      <c r="AW155" s="8">
        <f t="shared" si="77"/>
        <v>13</v>
      </c>
      <c r="BJ155" s="76"/>
      <c r="BK155" s="76"/>
      <c r="BL155" s="77"/>
      <c r="BM155" s="77"/>
      <c r="BN155" s="77"/>
      <c r="BO155" s="77"/>
      <c r="BP155" s="77"/>
      <c r="BQ155" s="136"/>
    </row>
    <row r="156" spans="1:69" x14ac:dyDescent="0.25">
      <c r="A156" t="s">
        <v>77</v>
      </c>
      <c r="B156" t="s">
        <v>82</v>
      </c>
      <c r="C156" t="s">
        <v>352</v>
      </c>
      <c r="D156">
        <v>14</v>
      </c>
      <c r="E156" s="9">
        <v>58571</v>
      </c>
      <c r="F156" s="9">
        <v>3122</v>
      </c>
      <c r="G156" s="54">
        <v>2740.1093479987098</v>
      </c>
      <c r="H156" s="9">
        <v>31564119199.1544</v>
      </c>
      <c r="I156" s="9">
        <v>328972163</v>
      </c>
      <c r="J156" s="9">
        <v>360340512.14017802</v>
      </c>
      <c r="K156" s="9">
        <v>932969575072310</v>
      </c>
      <c r="L156" s="9">
        <v>13399940755362.4</v>
      </c>
      <c r="M156" s="9">
        <v>2.9380569577530998E+22</v>
      </c>
      <c r="N156" s="9">
        <v>4.4334223798422202E+20</v>
      </c>
      <c r="O156" s="9">
        <v>7.0852525779782697E+18</v>
      </c>
      <c r="P156">
        <f t="shared" si="63"/>
        <v>22536.874747350405</v>
      </c>
      <c r="Q156">
        <f t="shared" si="64"/>
        <v>621432320936.32117</v>
      </c>
      <c r="R156">
        <f t="shared" si="65"/>
        <v>4628867782</v>
      </c>
      <c r="S156">
        <f t="shared" si="66"/>
        <v>5072338074.5869942</v>
      </c>
      <c r="T156">
        <f t="shared" si="67"/>
        <v>2.0003721945314968E+16</v>
      </c>
      <c r="U156">
        <f t="shared" si="68"/>
        <v>222696228530208.56</v>
      </c>
      <c r="V156" s="1">
        <f t="shared" si="69"/>
        <v>4.7011792100158873E+23</v>
      </c>
      <c r="W156" s="1">
        <f t="shared" si="70"/>
        <v>5.9311479917006018E+21</v>
      </c>
      <c r="X156" s="1">
        <f t="shared" si="71"/>
        <v>8.6172837580113658E+19</v>
      </c>
      <c r="Y156">
        <f t="shared" si="72"/>
        <v>0.91257083300325892</v>
      </c>
      <c r="Z156">
        <f t="shared" si="78"/>
        <v>1.8069355003154316E+16</v>
      </c>
      <c r="AA156">
        <f t="shared" si="79"/>
        <v>7.023058188900059E-4</v>
      </c>
      <c r="AB156">
        <f t="shared" si="80"/>
        <v>2.6501053165676376E-2</v>
      </c>
      <c r="AC156">
        <f>Cells!$B$3*Y156/(Cells!$D$4*AB156)</f>
        <v>0.87846682259074749</v>
      </c>
      <c r="AD156">
        <f t="shared" si="81"/>
        <v>70202.301654494135</v>
      </c>
      <c r="AE156">
        <f t="shared" si="82"/>
        <v>298744360405.84778</v>
      </c>
      <c r="AF156">
        <f t="shared" si="83"/>
        <v>3755649233</v>
      </c>
      <c r="AG156">
        <f t="shared" si="84"/>
        <v>3855018014.1571898</v>
      </c>
      <c r="AH156">
        <f t="shared" si="85"/>
        <v>3887775176408683.5</v>
      </c>
      <c r="AI156">
        <f t="shared" si="86"/>
        <v>58498217331384.672</v>
      </c>
      <c r="AJ156">
        <f t="shared" si="87"/>
        <v>0.97422352352381558</v>
      </c>
      <c r="AK156">
        <f t="shared" si="88"/>
        <v>3732040701763979.5</v>
      </c>
      <c r="AL156">
        <f t="shared" si="89"/>
        <v>2.5112708059203421E-4</v>
      </c>
      <c r="AM156">
        <f t="shared" si="90"/>
        <v>1.5846989638162643E-2</v>
      </c>
      <c r="AN156">
        <f>IF(AM156=0,0,(Cells!$B$3*AJ156/(Cells!$D$4*AM156)))</f>
        <v>1.5683166427943538</v>
      </c>
      <c r="AP156" s="7">
        <f t="shared" si="73"/>
        <v>0</v>
      </c>
      <c r="AQ156">
        <f t="shared" si="91"/>
        <v>21</v>
      </c>
      <c r="AR156" t="str">
        <f>IF(AP156=0,"",MAX(AR$4:AR155)+1)</f>
        <v/>
      </c>
      <c r="AS156" t="str">
        <f t="shared" si="74"/>
        <v>Female</v>
      </c>
      <c r="AT156" t="str">
        <f t="shared" si="75"/>
        <v>NonSmoker</v>
      </c>
      <c r="AU156" t="str">
        <f t="shared" si="76"/>
        <v>70 - 79</v>
      </c>
      <c r="AV156">
        <f t="shared" si="92"/>
        <v>1</v>
      </c>
      <c r="AW156" s="8">
        <f t="shared" si="77"/>
        <v>14</v>
      </c>
      <c r="BJ156" s="76"/>
      <c r="BK156" s="76"/>
      <c r="BL156" s="77"/>
      <c r="BM156" s="77"/>
      <c r="BN156" s="77"/>
      <c r="BO156" s="77"/>
      <c r="BP156" s="77"/>
      <c r="BQ156" s="136"/>
    </row>
    <row r="157" spans="1:69" x14ac:dyDescent="0.25">
      <c r="A157" t="s">
        <v>77</v>
      </c>
      <c r="B157" t="s">
        <v>82</v>
      </c>
      <c r="C157" t="s">
        <v>352</v>
      </c>
      <c r="D157">
        <v>15</v>
      </c>
      <c r="E157" s="9">
        <v>55902</v>
      </c>
      <c r="F157" s="9">
        <v>3302</v>
      </c>
      <c r="G157" s="54">
        <v>2982.7273806041599</v>
      </c>
      <c r="H157" s="9">
        <v>28971368312.676399</v>
      </c>
      <c r="I157" s="9">
        <v>283962758</v>
      </c>
      <c r="J157" s="9">
        <v>340713796.97913402</v>
      </c>
      <c r="K157" s="9">
        <v>980339868499948</v>
      </c>
      <c r="L157" s="9">
        <v>13206675014696.699</v>
      </c>
      <c r="M157" s="9">
        <v>5.3213222797406699E+22</v>
      </c>
      <c r="N157" s="9">
        <v>6.50010693400943E+20</v>
      </c>
      <c r="O157" s="9">
        <v>9.6521096023627899E+18</v>
      </c>
      <c r="P157">
        <f t="shared" si="63"/>
        <v>25519.602127954564</v>
      </c>
      <c r="Q157">
        <f t="shared" si="64"/>
        <v>650403689248.99756</v>
      </c>
      <c r="R157">
        <f t="shared" si="65"/>
        <v>4912830540</v>
      </c>
      <c r="S157">
        <f t="shared" si="66"/>
        <v>5413051871.5661278</v>
      </c>
      <c r="T157">
        <f t="shared" si="67"/>
        <v>2.0984061813814916E+16</v>
      </c>
      <c r="U157">
        <f t="shared" si="68"/>
        <v>235902903544905.25</v>
      </c>
      <c r="V157" s="1">
        <f t="shared" si="69"/>
        <v>5.2333114379899542E+23</v>
      </c>
      <c r="W157" s="1">
        <f t="shared" si="70"/>
        <v>6.581158685101545E+21</v>
      </c>
      <c r="X157" s="1">
        <f t="shared" si="71"/>
        <v>9.5824947182476444E+19</v>
      </c>
      <c r="Y157">
        <f t="shared" si="72"/>
        <v>0.90758977681449748</v>
      </c>
      <c r="Z157">
        <f t="shared" si="78"/>
        <v>1.8850602226573648E+16</v>
      </c>
      <c r="AA157">
        <f t="shared" si="79"/>
        <v>6.4334043989289138E-4</v>
      </c>
      <c r="AB157">
        <f t="shared" si="80"/>
        <v>2.5364156597310533E-2</v>
      </c>
      <c r="AC157">
        <f>Cells!$B$3*Y157/(Cells!$D$4*AB157)</f>
        <v>0.91283247625726427</v>
      </c>
      <c r="AD157">
        <f t="shared" si="81"/>
        <v>67219.574273889986</v>
      </c>
      <c r="AE157">
        <f t="shared" si="82"/>
        <v>269772992093.17136</v>
      </c>
      <c r="AF157">
        <f t="shared" si="83"/>
        <v>3471686475</v>
      </c>
      <c r="AG157">
        <f t="shared" si="84"/>
        <v>3514304217.1780558</v>
      </c>
      <c r="AH157">
        <f t="shared" si="85"/>
        <v>2907435307908735.5</v>
      </c>
      <c r="AI157">
        <f t="shared" si="86"/>
        <v>45291542316687.969</v>
      </c>
      <c r="AJ157">
        <f t="shared" si="87"/>
        <v>0.98787306404216846</v>
      </c>
      <c r="AK157">
        <f t="shared" si="88"/>
        <v>2827977318386840</v>
      </c>
      <c r="AL157">
        <f t="shared" si="89"/>
        <v>2.2897982260390679E-4</v>
      </c>
      <c r="AM157">
        <f t="shared" si="90"/>
        <v>1.5132079255803109E-2</v>
      </c>
      <c r="AN157">
        <f>IF(AM157=0,0,(Cells!$B$3*AJ157/(Cells!$D$4*AM157)))</f>
        <v>1.6654225849841897</v>
      </c>
      <c r="AP157" s="7">
        <f t="shared" si="73"/>
        <v>0</v>
      </c>
      <c r="AQ157">
        <f t="shared" si="91"/>
        <v>21</v>
      </c>
      <c r="AR157" t="str">
        <f>IF(AP157=0,"",MAX(AR$4:AR156)+1)</f>
        <v/>
      </c>
      <c r="AS157" t="str">
        <f t="shared" si="74"/>
        <v>Female</v>
      </c>
      <c r="AT157" t="str">
        <f t="shared" si="75"/>
        <v>NonSmoker</v>
      </c>
      <c r="AU157" t="str">
        <f t="shared" si="76"/>
        <v>70 - 79</v>
      </c>
      <c r="AV157">
        <f t="shared" si="92"/>
        <v>1</v>
      </c>
      <c r="AW157" s="8">
        <f t="shared" si="77"/>
        <v>15</v>
      </c>
      <c r="BJ157" s="76"/>
      <c r="BK157" s="76"/>
      <c r="BL157" s="77"/>
      <c r="BM157" s="77"/>
      <c r="BN157" s="77"/>
      <c r="BO157" s="77"/>
      <c r="BP157" s="77"/>
      <c r="BQ157" s="136"/>
    </row>
    <row r="158" spans="1:69" x14ac:dyDescent="0.25">
      <c r="A158" t="s">
        <v>77</v>
      </c>
      <c r="B158" t="s">
        <v>82</v>
      </c>
      <c r="C158" t="s">
        <v>352</v>
      </c>
      <c r="D158">
        <v>16</v>
      </c>
      <c r="E158" s="9">
        <v>43454</v>
      </c>
      <c r="F158" s="9">
        <v>3142</v>
      </c>
      <c r="G158" s="54">
        <v>2853.6506082483102</v>
      </c>
      <c r="H158" s="9">
        <v>22729250292.374298</v>
      </c>
      <c r="I158" s="9">
        <v>216551521</v>
      </c>
      <c r="J158" s="9">
        <v>275163127.86459202</v>
      </c>
      <c r="K158" s="9">
        <v>697199490157146</v>
      </c>
      <c r="L158" s="9">
        <v>11490703139935.6</v>
      </c>
      <c r="M158" s="9">
        <v>3.21151894502071E+22</v>
      </c>
      <c r="N158" s="9">
        <v>6.1562568187203197E+20</v>
      </c>
      <c r="O158" s="9">
        <v>1.25728746638638E+19</v>
      </c>
      <c r="P158">
        <f t="shared" si="63"/>
        <v>28373.252736202874</v>
      </c>
      <c r="Q158">
        <f t="shared" si="64"/>
        <v>673132939541.37183</v>
      </c>
      <c r="R158">
        <f t="shared" si="65"/>
        <v>5129382061</v>
      </c>
      <c r="S158">
        <f t="shared" si="66"/>
        <v>5688214999.4307194</v>
      </c>
      <c r="T158">
        <f t="shared" si="67"/>
        <v>2.1681261303972064E+16</v>
      </c>
      <c r="U158">
        <f t="shared" si="68"/>
        <v>247393606684840.84</v>
      </c>
      <c r="V158" s="1">
        <f t="shared" si="69"/>
        <v>5.5544633324920254E+23</v>
      </c>
      <c r="W158" s="1">
        <f t="shared" si="70"/>
        <v>7.1967843669735773E+21</v>
      </c>
      <c r="X158" s="1">
        <f t="shared" si="71"/>
        <v>1.0839782184634024E+20</v>
      </c>
      <c r="Y158">
        <f t="shared" si="72"/>
        <v>0.90175600984023152</v>
      </c>
      <c r="Z158">
        <f t="shared" si="78"/>
        <v>1.9350036131408952E+16</v>
      </c>
      <c r="AA158">
        <f t="shared" si="79"/>
        <v>5.9803936801802737E-4</v>
      </c>
      <c r="AB158">
        <f t="shared" si="80"/>
        <v>2.4454843447015304E-2</v>
      </c>
      <c r="AC158">
        <f>Cells!$B$3*Y158/(Cells!$D$4*AB158)</f>
        <v>0.94068901336459043</v>
      </c>
      <c r="AD158">
        <f t="shared" si="81"/>
        <v>64365.923665641669</v>
      </c>
      <c r="AE158">
        <f t="shared" si="82"/>
        <v>247043741800.79709</v>
      </c>
      <c r="AF158">
        <f t="shared" si="83"/>
        <v>3255134954</v>
      </c>
      <c r="AG158">
        <f t="shared" si="84"/>
        <v>3239141089.3134637</v>
      </c>
      <c r="AH158">
        <f t="shared" si="85"/>
        <v>2210235817751589.5</v>
      </c>
      <c r="AI158">
        <f t="shared" si="86"/>
        <v>33800839176752.383</v>
      </c>
      <c r="AJ158">
        <f t="shared" si="87"/>
        <v>1.0049376869501927</v>
      </c>
      <c r="AK158">
        <f t="shared" si="88"/>
        <v>2187013811114089</v>
      </c>
      <c r="AL158">
        <f t="shared" si="89"/>
        <v>2.0844515023520828E-4</v>
      </c>
      <c r="AM158">
        <f t="shared" si="90"/>
        <v>1.443762966124316E-2</v>
      </c>
      <c r="AN158">
        <f>IF(AM158=0,0,(Cells!$B$3*AJ158/(Cells!$D$4*AM158)))</f>
        <v>1.7756818234128835</v>
      </c>
      <c r="AP158" s="7">
        <f t="shared" si="73"/>
        <v>0</v>
      </c>
      <c r="AQ158">
        <f t="shared" si="91"/>
        <v>21</v>
      </c>
      <c r="AR158" t="str">
        <f>IF(AP158=0,"",MAX(AR$4:AR157)+1)</f>
        <v/>
      </c>
      <c r="AS158" t="str">
        <f t="shared" si="74"/>
        <v>Female</v>
      </c>
      <c r="AT158" t="str">
        <f t="shared" si="75"/>
        <v>NonSmoker</v>
      </c>
      <c r="AU158" t="str">
        <f t="shared" si="76"/>
        <v>70 - 79</v>
      </c>
      <c r="AV158">
        <f t="shared" si="92"/>
        <v>1</v>
      </c>
      <c r="AW158" s="8">
        <f t="shared" si="77"/>
        <v>16</v>
      </c>
      <c r="BJ158" s="76"/>
      <c r="BK158" s="76"/>
      <c r="BL158" s="77"/>
      <c r="BM158" s="77"/>
      <c r="BN158" s="77"/>
      <c r="BO158" s="77"/>
      <c r="BP158" s="77"/>
      <c r="BQ158" s="136"/>
    </row>
    <row r="159" spans="1:69" x14ac:dyDescent="0.25">
      <c r="A159" t="s">
        <v>77</v>
      </c>
      <c r="B159" t="s">
        <v>82</v>
      </c>
      <c r="C159" t="s">
        <v>352</v>
      </c>
      <c r="D159">
        <v>17</v>
      </c>
      <c r="E159" s="9">
        <v>39825</v>
      </c>
      <c r="F159" s="9">
        <v>3491</v>
      </c>
      <c r="G159" s="54">
        <v>3120.1638712823301</v>
      </c>
      <c r="H159" s="9">
        <v>21741573352.226398</v>
      </c>
      <c r="I159" s="9">
        <v>239129506</v>
      </c>
      <c r="J159" s="9">
        <v>266952604.60879099</v>
      </c>
      <c r="K159" s="9">
        <v>451503954307143</v>
      </c>
      <c r="L159" s="9">
        <v>6473586431997.29</v>
      </c>
      <c r="M159" s="9">
        <v>9.7022671202474409E+21</v>
      </c>
      <c r="N159" s="9">
        <v>1.35872290592236E+20</v>
      </c>
      <c r="O159" s="9">
        <v>2.08185214176014E+18</v>
      </c>
      <c r="P159">
        <f t="shared" si="63"/>
        <v>31493.416607485204</v>
      </c>
      <c r="Q159">
        <f t="shared" si="64"/>
        <v>694874512893.59827</v>
      </c>
      <c r="R159">
        <f t="shared" si="65"/>
        <v>5368511567</v>
      </c>
      <c r="S159">
        <f t="shared" si="66"/>
        <v>5955167604.0395107</v>
      </c>
      <c r="T159">
        <f t="shared" si="67"/>
        <v>2.2132765258279208E+16</v>
      </c>
      <c r="U159">
        <f t="shared" si="68"/>
        <v>253867193116838.13</v>
      </c>
      <c r="V159" s="1">
        <f t="shared" si="69"/>
        <v>5.6514860036944996E+23</v>
      </c>
      <c r="W159" s="1">
        <f t="shared" si="70"/>
        <v>7.3326566575658133E+21</v>
      </c>
      <c r="X159" s="1">
        <f t="shared" si="71"/>
        <v>1.1047967398810037E+20</v>
      </c>
      <c r="Y159">
        <f t="shared" si="72"/>
        <v>0.90148790495139552</v>
      </c>
      <c r="Z159">
        <f t="shared" si="78"/>
        <v>1.974610728055926E+16</v>
      </c>
      <c r="AA159">
        <f t="shared" si="79"/>
        <v>5.5679267654231226E-4</v>
      </c>
      <c r="AB159">
        <f t="shared" si="80"/>
        <v>2.3596454745200862E-2</v>
      </c>
      <c r="AC159">
        <f>Cells!$B$3*Y159/(Cells!$D$4*AB159)</f>
        <v>0.97461941916202943</v>
      </c>
      <c r="AD159">
        <f t="shared" si="81"/>
        <v>61245.759794359336</v>
      </c>
      <c r="AE159">
        <f t="shared" si="82"/>
        <v>225302168448.57068</v>
      </c>
      <c r="AF159">
        <f t="shared" si="83"/>
        <v>3016005448</v>
      </c>
      <c r="AG159">
        <f t="shared" si="84"/>
        <v>2972188484.7046728</v>
      </c>
      <c r="AH159">
        <f t="shared" si="85"/>
        <v>1758731863444446.5</v>
      </c>
      <c r="AI159">
        <f t="shared" si="86"/>
        <v>27327252744755.086</v>
      </c>
      <c r="AJ159">
        <f t="shared" si="87"/>
        <v>1.0147423232142967</v>
      </c>
      <c r="AK159">
        <f t="shared" si="88"/>
        <v>1756520730694463.3</v>
      </c>
      <c r="AL159">
        <f t="shared" si="89"/>
        <v>1.988385490066005E-4</v>
      </c>
      <c r="AM159">
        <f t="shared" si="90"/>
        <v>1.4101012339779031E-2</v>
      </c>
      <c r="AN159">
        <f>IF(AM159=0,0,(Cells!$B$3*AJ159/(Cells!$D$4*AM159)))</f>
        <v>1.8358085793400354</v>
      </c>
      <c r="AP159" s="7">
        <f t="shared" si="73"/>
        <v>0</v>
      </c>
      <c r="AQ159">
        <f t="shared" si="91"/>
        <v>21</v>
      </c>
      <c r="AR159" t="str">
        <f>IF(AP159=0,"",MAX(AR$4:AR158)+1)</f>
        <v/>
      </c>
      <c r="AS159" t="str">
        <f t="shared" si="74"/>
        <v>Female</v>
      </c>
      <c r="AT159" t="str">
        <f t="shared" si="75"/>
        <v>NonSmoker</v>
      </c>
      <c r="AU159" t="str">
        <f t="shared" si="76"/>
        <v>70 - 79</v>
      </c>
      <c r="AV159">
        <f t="shared" si="92"/>
        <v>1</v>
      </c>
      <c r="AW159" s="8">
        <f t="shared" si="77"/>
        <v>17</v>
      </c>
      <c r="BJ159" s="76"/>
      <c r="BK159" s="76"/>
      <c r="BL159" s="77"/>
      <c r="BM159" s="77"/>
      <c r="BN159" s="77"/>
      <c r="BO159" s="77"/>
      <c r="BP159" s="77"/>
      <c r="BQ159" s="136"/>
    </row>
    <row r="160" spans="1:69" x14ac:dyDescent="0.25">
      <c r="A160" t="s">
        <v>77</v>
      </c>
      <c r="B160" t="s">
        <v>82</v>
      </c>
      <c r="C160" t="s">
        <v>352</v>
      </c>
      <c r="D160">
        <v>18</v>
      </c>
      <c r="E160" s="9">
        <v>36784</v>
      </c>
      <c r="F160" s="9">
        <v>3898</v>
      </c>
      <c r="G160" s="54">
        <v>3446.1139546665499</v>
      </c>
      <c r="H160" s="9">
        <v>21087142217.797798</v>
      </c>
      <c r="I160" s="9">
        <v>245140133</v>
      </c>
      <c r="J160" s="9">
        <v>263776902.185541</v>
      </c>
      <c r="K160" s="9">
        <v>402895370097495</v>
      </c>
      <c r="L160" s="9">
        <v>6166030718099.4902</v>
      </c>
      <c r="M160" s="9">
        <v>8.80635413657893E+21</v>
      </c>
      <c r="N160" s="9">
        <v>1.34342909643518E+20</v>
      </c>
      <c r="O160" s="9">
        <v>2.2866348292883599E+18</v>
      </c>
      <c r="P160">
        <f t="shared" si="63"/>
        <v>34939.530562151755</v>
      </c>
      <c r="Q160">
        <f t="shared" si="64"/>
        <v>715961655111.39612</v>
      </c>
      <c r="R160">
        <f t="shared" si="65"/>
        <v>5613651700</v>
      </c>
      <c r="S160">
        <f t="shared" si="66"/>
        <v>6218944506.2250519</v>
      </c>
      <c r="T160">
        <f t="shared" si="67"/>
        <v>2.2535660628376704E+16</v>
      </c>
      <c r="U160">
        <f t="shared" si="68"/>
        <v>260033223834937.63</v>
      </c>
      <c r="V160" s="1">
        <f t="shared" si="69"/>
        <v>5.7395495450602891E+23</v>
      </c>
      <c r="W160" s="1">
        <f t="shared" si="70"/>
        <v>7.4669995672093317E+21</v>
      </c>
      <c r="X160" s="1">
        <f t="shared" si="71"/>
        <v>1.1276630881738873E+20</v>
      </c>
      <c r="Y160">
        <f t="shared" si="72"/>
        <v>0.90266952766355057</v>
      </c>
      <c r="Z160">
        <f t="shared" si="78"/>
        <v>2.0130375872009496E+16</v>
      </c>
      <c r="AA160">
        <f t="shared" si="79"/>
        <v>5.2049734805839165E-4</v>
      </c>
      <c r="AB160">
        <f t="shared" si="80"/>
        <v>2.2814410973294744E-2</v>
      </c>
      <c r="AC160">
        <f>Cells!$B$3*Y160/(Cells!$D$4*AB160)</f>
        <v>1.0093491800179795</v>
      </c>
      <c r="AD160">
        <f t="shared" si="81"/>
        <v>57799.645839692792</v>
      </c>
      <c r="AE160">
        <f t="shared" si="82"/>
        <v>204215026230.77289</v>
      </c>
      <c r="AF160">
        <f t="shared" si="83"/>
        <v>2770865315</v>
      </c>
      <c r="AG160">
        <f t="shared" si="84"/>
        <v>2708411582.5191312</v>
      </c>
      <c r="AH160">
        <f t="shared" si="85"/>
        <v>1355836493346951.3</v>
      </c>
      <c r="AI160">
        <f t="shared" si="86"/>
        <v>21161222026655.594</v>
      </c>
      <c r="AJ160">
        <f t="shared" si="87"/>
        <v>1.0230591734594414</v>
      </c>
      <c r="AK160">
        <f t="shared" si="88"/>
        <v>1364952567663418.3</v>
      </c>
      <c r="AL160">
        <f t="shared" si="89"/>
        <v>1.8607508885641952E-4</v>
      </c>
      <c r="AM160">
        <f t="shared" si="90"/>
        <v>1.3640934310245011E-2</v>
      </c>
      <c r="AN160">
        <f>IF(AM160=0,0,(Cells!$B$3*AJ160/(Cells!$D$4*AM160)))</f>
        <v>1.9132800791262128</v>
      </c>
      <c r="AP160" s="7">
        <f t="shared" si="73"/>
        <v>1</v>
      </c>
      <c r="AQ160">
        <f t="shared" si="91"/>
        <v>21</v>
      </c>
      <c r="AR160">
        <f>IF(AP160=0,"",MAX(AR$4:AR159)+1)</f>
        <v>21</v>
      </c>
      <c r="AS160" t="str">
        <f t="shared" si="74"/>
        <v>Female</v>
      </c>
      <c r="AT160" t="str">
        <f t="shared" si="75"/>
        <v>NonSmoker</v>
      </c>
      <c r="AU160" t="str">
        <f t="shared" si="76"/>
        <v>70 - 79</v>
      </c>
      <c r="AV160">
        <f t="shared" si="92"/>
        <v>1</v>
      </c>
      <c r="AW160" s="8">
        <f t="shared" si="77"/>
        <v>18</v>
      </c>
      <c r="BJ160" s="76"/>
      <c r="BK160" s="76"/>
      <c r="BL160" s="77"/>
      <c r="BM160" s="77"/>
      <c r="BN160" s="77"/>
      <c r="BO160" s="77"/>
      <c r="BP160" s="77"/>
      <c r="BQ160" s="136"/>
    </row>
    <row r="161" spans="1:69" x14ac:dyDescent="0.25">
      <c r="A161" t="s">
        <v>77</v>
      </c>
      <c r="B161" t="s">
        <v>82</v>
      </c>
      <c r="C161" t="s">
        <v>352</v>
      </c>
      <c r="D161">
        <v>19</v>
      </c>
      <c r="E161" s="9">
        <v>33492</v>
      </c>
      <c r="F161" s="9">
        <v>4114</v>
      </c>
      <c r="G161" s="54">
        <v>3684.96219335148</v>
      </c>
      <c r="H161" s="9">
        <v>18508470191.9589</v>
      </c>
      <c r="I161" s="9">
        <v>210324930</v>
      </c>
      <c r="J161" s="9">
        <v>238752623.97099701</v>
      </c>
      <c r="K161" s="9">
        <v>279174438552772</v>
      </c>
      <c r="L161" s="9">
        <v>4149384461637.6099</v>
      </c>
      <c r="M161" s="9">
        <v>5.7641847686293E+21</v>
      </c>
      <c r="N161" s="9">
        <v>8.6170776355865706E+19</v>
      </c>
      <c r="O161" s="9">
        <v>1.3474087916581601E+18</v>
      </c>
      <c r="P161">
        <f t="shared" si="63"/>
        <v>3684.96219335148</v>
      </c>
      <c r="Q161">
        <f t="shared" si="64"/>
        <v>18508470191.9589</v>
      </c>
      <c r="R161">
        <f t="shared" si="65"/>
        <v>210324930</v>
      </c>
      <c r="S161">
        <f t="shared" si="66"/>
        <v>238752623.97099701</v>
      </c>
      <c r="T161">
        <f t="shared" si="67"/>
        <v>279174438552772</v>
      </c>
      <c r="U161">
        <f t="shared" si="68"/>
        <v>4149384461637.6099</v>
      </c>
      <c r="V161" s="1">
        <f t="shared" si="69"/>
        <v>5.7641847686293E+21</v>
      </c>
      <c r="W161" s="1">
        <f t="shared" si="70"/>
        <v>8.6170776355865706E+19</v>
      </c>
      <c r="X161" s="1">
        <f t="shared" si="71"/>
        <v>1.3474087916581601E+18</v>
      </c>
      <c r="Y161">
        <f t="shared" si="72"/>
        <v>0.88093243333547477</v>
      </c>
      <c r="Z161">
        <f t="shared" si="78"/>
        <v>242713721061725.94</v>
      </c>
      <c r="AA161">
        <f t="shared" si="79"/>
        <v>4.2579251416396064E-3</v>
      </c>
      <c r="AB161">
        <f t="shared" si="80"/>
        <v>6.5252778803968237E-2</v>
      </c>
      <c r="AC161">
        <f>Cells!$B$3*Y161/(Cells!$D$4*AB161)</f>
        <v>0.34440187097580482</v>
      </c>
      <c r="AD161">
        <f t="shared" si="81"/>
        <v>54114.683646341298</v>
      </c>
      <c r="AE161">
        <f t="shared" si="82"/>
        <v>185706556038.81396</v>
      </c>
      <c r="AF161">
        <f t="shared" si="83"/>
        <v>2560540385</v>
      </c>
      <c r="AG161">
        <f t="shared" si="84"/>
        <v>2469658958.5481343</v>
      </c>
      <c r="AH161">
        <f t="shared" si="85"/>
        <v>1076662054794179.9</v>
      </c>
      <c r="AI161">
        <f t="shared" si="86"/>
        <v>17011837565017.984</v>
      </c>
      <c r="AJ161">
        <f t="shared" si="87"/>
        <v>1.0367991807683816</v>
      </c>
      <c r="AK161">
        <f t="shared" si="88"/>
        <v>1097995418353296.1</v>
      </c>
      <c r="AL161">
        <f t="shared" si="89"/>
        <v>1.8002240476328542E-4</v>
      </c>
      <c r="AM161">
        <f t="shared" si="90"/>
        <v>1.3417242815246559E-2</v>
      </c>
      <c r="AN161">
        <f>IF(AM161=0,0,(Cells!$B$3*AJ161/(Cells!$D$4*AM161)))</f>
        <v>1.9713025300375937</v>
      </c>
      <c r="AP161" s="7">
        <f t="shared" si="73"/>
        <v>0</v>
      </c>
      <c r="AQ161">
        <f t="shared" si="91"/>
        <v>22</v>
      </c>
      <c r="AR161" t="str">
        <f>IF(AP161=0,"",MAX(AR$4:AR160)+1)</f>
        <v/>
      </c>
      <c r="AS161" t="str">
        <f t="shared" si="74"/>
        <v>Female</v>
      </c>
      <c r="AT161" t="str">
        <f t="shared" si="75"/>
        <v>NonSmoker</v>
      </c>
      <c r="AU161" t="str">
        <f t="shared" si="76"/>
        <v>70 - 79</v>
      </c>
      <c r="AV161">
        <f t="shared" si="92"/>
        <v>19</v>
      </c>
      <c r="AW161" s="8">
        <f t="shared" si="77"/>
        <v>19</v>
      </c>
      <c r="BJ161" s="76"/>
      <c r="BK161" s="76"/>
      <c r="BL161" s="77"/>
      <c r="BM161" s="77"/>
      <c r="BN161" s="77"/>
      <c r="BO161" s="77"/>
      <c r="BP161" s="77"/>
      <c r="BQ161" s="136"/>
    </row>
    <row r="162" spans="1:69" x14ac:dyDescent="0.25">
      <c r="A162" t="s">
        <v>77</v>
      </c>
      <c r="B162" t="s">
        <v>82</v>
      </c>
      <c r="C162" t="s">
        <v>352</v>
      </c>
      <c r="D162">
        <v>20</v>
      </c>
      <c r="E162" s="9">
        <v>30261</v>
      </c>
      <c r="F162" s="9">
        <v>4314</v>
      </c>
      <c r="G162" s="54">
        <v>3967.5666737551401</v>
      </c>
      <c r="H162" s="9">
        <v>17046355767.9545</v>
      </c>
      <c r="I162" s="9">
        <v>222320206</v>
      </c>
      <c r="J162" s="9">
        <v>227729204.607371</v>
      </c>
      <c r="K162" s="9">
        <v>218443462651469</v>
      </c>
      <c r="L162" s="9">
        <v>3492758075258.8901</v>
      </c>
      <c r="M162" s="9">
        <v>4.12155015129816E+21</v>
      </c>
      <c r="N162" s="9">
        <v>7.0869028717034299E+19</v>
      </c>
      <c r="O162" s="9">
        <v>1.25749084302047E+18</v>
      </c>
      <c r="P162">
        <f t="shared" si="63"/>
        <v>7652.5288671066201</v>
      </c>
      <c r="Q162">
        <f t="shared" si="64"/>
        <v>35554825959.913399</v>
      </c>
      <c r="R162">
        <f t="shared" si="65"/>
        <v>432645136</v>
      </c>
      <c r="S162">
        <f t="shared" si="66"/>
        <v>466481828.57836801</v>
      </c>
      <c r="T162">
        <f t="shared" si="67"/>
        <v>497617901204241</v>
      </c>
      <c r="U162">
        <f t="shared" si="68"/>
        <v>7642142536896.5</v>
      </c>
      <c r="V162" s="1">
        <f t="shared" si="69"/>
        <v>9.8857349199274611E+21</v>
      </c>
      <c r="W162" s="1">
        <f t="shared" si="70"/>
        <v>1.570398050729E+20</v>
      </c>
      <c r="X162" s="1">
        <f t="shared" si="71"/>
        <v>2.6048996346786304E+18</v>
      </c>
      <c r="Y162">
        <f t="shared" si="72"/>
        <v>0.9274640714698632</v>
      </c>
      <c r="Z162">
        <f t="shared" si="78"/>
        <v>454949033125661.88</v>
      </c>
      <c r="AA162">
        <f t="shared" si="79"/>
        <v>2.0907075363749594E-3</v>
      </c>
      <c r="AB162">
        <f t="shared" si="80"/>
        <v>4.5724255449104467E-2</v>
      </c>
      <c r="AC162">
        <f>Cells!$B$3*Y162/(Cells!$D$4*AB162)</f>
        <v>0.51745473538084841</v>
      </c>
      <c r="AD162">
        <f t="shared" si="81"/>
        <v>50147.116972586162</v>
      </c>
      <c r="AE162">
        <f t="shared" si="82"/>
        <v>168660200270.85947</v>
      </c>
      <c r="AF162">
        <f t="shared" si="83"/>
        <v>2338220179</v>
      </c>
      <c r="AG162">
        <f t="shared" si="84"/>
        <v>2241929753.940763</v>
      </c>
      <c r="AH162">
        <f t="shared" si="85"/>
        <v>858218592142710.88</v>
      </c>
      <c r="AI162">
        <f t="shared" si="86"/>
        <v>13519079489759.094</v>
      </c>
      <c r="AJ162">
        <f t="shared" si="87"/>
        <v>1.0429497957685703</v>
      </c>
      <c r="AK162">
        <f t="shared" si="88"/>
        <v>880373604061581.38</v>
      </c>
      <c r="AL162">
        <f t="shared" si="89"/>
        <v>1.7515519033724209E-4</v>
      </c>
      <c r="AM162">
        <f t="shared" si="90"/>
        <v>1.3234620898886454E-2</v>
      </c>
      <c r="AN162">
        <f>IF(AM162=0,0,(Cells!$B$3*AJ162/(Cells!$D$4*AM162)))</f>
        <v>2.0103598915429335</v>
      </c>
      <c r="AP162" s="7">
        <f t="shared" si="73"/>
        <v>0</v>
      </c>
      <c r="AQ162">
        <f t="shared" si="91"/>
        <v>22</v>
      </c>
      <c r="AR162" t="str">
        <f>IF(AP162=0,"",MAX(AR$4:AR161)+1)</f>
        <v/>
      </c>
      <c r="AS162" t="str">
        <f t="shared" si="74"/>
        <v>Female</v>
      </c>
      <c r="AT162" t="str">
        <f t="shared" si="75"/>
        <v>NonSmoker</v>
      </c>
      <c r="AU162" t="str">
        <f t="shared" si="76"/>
        <v>70 - 79</v>
      </c>
      <c r="AV162">
        <f t="shared" si="92"/>
        <v>19</v>
      </c>
      <c r="AW162" s="8">
        <f t="shared" si="77"/>
        <v>20</v>
      </c>
      <c r="BJ162" s="76"/>
      <c r="BK162" s="76"/>
      <c r="BL162" s="77"/>
      <c r="BM162" s="77"/>
      <c r="BN162" s="77"/>
      <c r="BO162" s="77"/>
      <c r="BP162" s="77"/>
      <c r="BQ162" s="136"/>
    </row>
    <row r="163" spans="1:69" x14ac:dyDescent="0.25">
      <c r="A163" t="s">
        <v>77</v>
      </c>
      <c r="B163" t="s">
        <v>82</v>
      </c>
      <c r="C163" t="s">
        <v>352</v>
      </c>
      <c r="D163">
        <v>21</v>
      </c>
      <c r="E163" s="9">
        <v>24302</v>
      </c>
      <c r="F163" s="9">
        <v>4482</v>
      </c>
      <c r="G163" s="54">
        <v>4043.8820717414701</v>
      </c>
      <c r="H163" s="9">
        <v>15102550735.1248</v>
      </c>
      <c r="I163" s="9">
        <v>228550781</v>
      </c>
      <c r="J163" s="9">
        <v>204028994.44706401</v>
      </c>
      <c r="K163" s="9">
        <v>127648799307302</v>
      </c>
      <c r="L163" s="9">
        <v>1924298412601.77</v>
      </c>
      <c r="M163" s="9">
        <v>7.24085313934707E+20</v>
      </c>
      <c r="N163" s="9">
        <v>1.0101859785332799E+19</v>
      </c>
      <c r="O163" s="9">
        <v>1.53177995843956E+17</v>
      </c>
      <c r="P163">
        <f t="shared" si="63"/>
        <v>11696.41093884809</v>
      </c>
      <c r="Q163">
        <f t="shared" si="64"/>
        <v>50657376695.0382</v>
      </c>
      <c r="R163">
        <f t="shared" si="65"/>
        <v>661195917</v>
      </c>
      <c r="S163">
        <f t="shared" si="66"/>
        <v>670510823.02543199</v>
      </c>
      <c r="T163">
        <f t="shared" si="67"/>
        <v>625266700511543</v>
      </c>
      <c r="U163">
        <f t="shared" si="68"/>
        <v>9566440949498.2695</v>
      </c>
      <c r="V163" s="1">
        <f t="shared" si="69"/>
        <v>1.0609820233862167E+22</v>
      </c>
      <c r="W163" s="1">
        <f t="shared" si="70"/>
        <v>1.6714166485823278E+20</v>
      </c>
      <c r="X163" s="1">
        <f t="shared" si="71"/>
        <v>2.7580776305225866E+18</v>
      </c>
      <c r="Y163">
        <f t="shared" si="72"/>
        <v>0.98610774695119474</v>
      </c>
      <c r="Z163">
        <f t="shared" si="78"/>
        <v>607277848900089.5</v>
      </c>
      <c r="AA163">
        <f t="shared" si="79"/>
        <v>1.3507527340895775E-3</v>
      </c>
      <c r="AB163">
        <f t="shared" si="80"/>
        <v>3.6752588127771046E-2</v>
      </c>
      <c r="AC163">
        <f>Cells!$B$3*Y163/(Cells!$D$4*AB163)</f>
        <v>0.68447620712183077</v>
      </c>
      <c r="AD163">
        <f t="shared" si="81"/>
        <v>46103.234900844698</v>
      </c>
      <c r="AE163">
        <f t="shared" si="82"/>
        <v>153557649535.73465</v>
      </c>
      <c r="AF163">
        <f t="shared" si="83"/>
        <v>2109669398</v>
      </c>
      <c r="AG163">
        <f t="shared" si="84"/>
        <v>2037900759.4936988</v>
      </c>
      <c r="AH163">
        <f t="shared" si="85"/>
        <v>730569792835408.75</v>
      </c>
      <c r="AI163">
        <f t="shared" si="86"/>
        <v>11594781077157.324</v>
      </c>
      <c r="AJ163">
        <f t="shared" si="87"/>
        <v>1.0352169447761193</v>
      </c>
      <c r="AK163">
        <f t="shared" si="88"/>
        <v>743872402045434.75</v>
      </c>
      <c r="AL163">
        <f t="shared" si="89"/>
        <v>1.7911517601800853E-4</v>
      </c>
      <c r="AM163">
        <f t="shared" si="90"/>
        <v>1.3383391797971414E-2</v>
      </c>
      <c r="AN163">
        <f>IF(AM163=0,0,(Cells!$B$3*AJ163/(Cells!$D$4*AM163)))</f>
        <v>1.9732726353466752</v>
      </c>
      <c r="AP163" s="7">
        <f t="shared" si="73"/>
        <v>0</v>
      </c>
      <c r="AQ163">
        <f t="shared" si="91"/>
        <v>22</v>
      </c>
      <c r="AR163" t="str">
        <f>IF(AP163=0,"",MAX(AR$4:AR162)+1)</f>
        <v/>
      </c>
      <c r="AS163" t="str">
        <f t="shared" si="74"/>
        <v>Female</v>
      </c>
      <c r="AT163" t="str">
        <f t="shared" si="75"/>
        <v>NonSmoker</v>
      </c>
      <c r="AU163" t="str">
        <f t="shared" si="76"/>
        <v>70 - 79</v>
      </c>
      <c r="AV163">
        <f t="shared" si="92"/>
        <v>19</v>
      </c>
      <c r="AW163" s="8">
        <f t="shared" si="77"/>
        <v>21</v>
      </c>
      <c r="BJ163" s="76"/>
      <c r="BK163" s="76"/>
      <c r="BL163" s="77"/>
      <c r="BM163" s="77"/>
      <c r="BN163" s="77"/>
      <c r="BO163" s="77"/>
      <c r="BP163" s="77"/>
      <c r="BQ163" s="136"/>
    </row>
    <row r="164" spans="1:69" x14ac:dyDescent="0.25">
      <c r="A164" t="s">
        <v>77</v>
      </c>
      <c r="B164" t="s">
        <v>82</v>
      </c>
      <c r="C164" t="s">
        <v>352</v>
      </c>
      <c r="D164">
        <v>22</v>
      </c>
      <c r="E164" s="9">
        <v>22730</v>
      </c>
      <c r="F164" s="9">
        <v>4838</v>
      </c>
      <c r="G164" s="54">
        <v>4335.9451814719196</v>
      </c>
      <c r="H164" s="9">
        <v>15467850981.270901</v>
      </c>
      <c r="I164" s="9">
        <v>194790242</v>
      </c>
      <c r="J164" s="9">
        <v>207982977.268031</v>
      </c>
      <c r="K164" s="9">
        <v>115754236259639</v>
      </c>
      <c r="L164" s="9">
        <v>1775983656304.45</v>
      </c>
      <c r="M164" s="9">
        <v>5.9904559189332197E+20</v>
      </c>
      <c r="N164" s="9">
        <v>9.0365087695946097E+18</v>
      </c>
      <c r="O164" s="9">
        <v>1.4646614290849101E+17</v>
      </c>
      <c r="P164">
        <f t="shared" si="63"/>
        <v>16032.35612032001</v>
      </c>
      <c r="Q164">
        <f t="shared" si="64"/>
        <v>66125227676.309097</v>
      </c>
      <c r="R164">
        <f t="shared" si="65"/>
        <v>855986159</v>
      </c>
      <c r="S164">
        <f t="shared" si="66"/>
        <v>878493800.29346299</v>
      </c>
      <c r="T164">
        <f t="shared" si="67"/>
        <v>741020936771182</v>
      </c>
      <c r="U164">
        <f t="shared" si="68"/>
        <v>11342424605802.719</v>
      </c>
      <c r="V164" s="1">
        <f t="shared" si="69"/>
        <v>1.120886582575549E+22</v>
      </c>
      <c r="W164" s="1">
        <f t="shared" si="70"/>
        <v>1.7617817362782739E+20</v>
      </c>
      <c r="X164" s="1">
        <f t="shared" si="71"/>
        <v>2.9045437734310779E+18</v>
      </c>
      <c r="Y164">
        <f t="shared" si="72"/>
        <v>0.97437928271554763</v>
      </c>
      <c r="Z164">
        <f t="shared" si="78"/>
        <v>711266780943344.88</v>
      </c>
      <c r="AA164">
        <f t="shared" si="79"/>
        <v>9.216268612293059E-4</v>
      </c>
      <c r="AB164">
        <f t="shared" si="80"/>
        <v>3.0358307944108247E-2</v>
      </c>
      <c r="AC164">
        <f>Cells!$B$3*Y164/(Cells!$D$4*AB164)</f>
        <v>0.81878974135405758</v>
      </c>
      <c r="AD164">
        <f t="shared" si="81"/>
        <v>41767.289719372777</v>
      </c>
      <c r="AE164">
        <f t="shared" si="82"/>
        <v>138089798554.46375</v>
      </c>
      <c r="AF164">
        <f t="shared" si="83"/>
        <v>1914879156</v>
      </c>
      <c r="AG164">
        <f t="shared" si="84"/>
        <v>1829917782.225668</v>
      </c>
      <c r="AH164">
        <f t="shared" si="85"/>
        <v>614815556575769.63</v>
      </c>
      <c r="AI164">
        <f t="shared" si="86"/>
        <v>9818797420852.875</v>
      </c>
      <c r="AJ164">
        <f t="shared" si="87"/>
        <v>1.0464290661578228</v>
      </c>
      <c r="AK164">
        <f t="shared" si="88"/>
        <v>632609150144925.63</v>
      </c>
      <c r="AL164">
        <f t="shared" si="89"/>
        <v>1.8891755423624713E-4</v>
      </c>
      <c r="AM164">
        <f t="shared" si="90"/>
        <v>1.3744728234353968E-2</v>
      </c>
      <c r="AN164">
        <f>IF(AM164=0,0,(Cells!$B$3*AJ164/(Cells!$D$4*AM164)))</f>
        <v>1.9422071581465319</v>
      </c>
      <c r="AP164" s="7">
        <f t="shared" si="73"/>
        <v>0</v>
      </c>
      <c r="AQ164">
        <f t="shared" si="91"/>
        <v>22</v>
      </c>
      <c r="AR164" t="str">
        <f>IF(AP164=0,"",MAX(AR$4:AR163)+1)</f>
        <v/>
      </c>
      <c r="AS164" t="str">
        <f t="shared" si="74"/>
        <v>Female</v>
      </c>
      <c r="AT164" t="str">
        <f t="shared" si="75"/>
        <v>NonSmoker</v>
      </c>
      <c r="AU164" t="str">
        <f t="shared" si="76"/>
        <v>70 - 79</v>
      </c>
      <c r="AV164">
        <f t="shared" si="92"/>
        <v>19</v>
      </c>
      <c r="AW164" s="8">
        <f t="shared" si="77"/>
        <v>22</v>
      </c>
      <c r="BJ164" s="76"/>
      <c r="BK164" s="76"/>
      <c r="BL164" s="77"/>
      <c r="BM164" s="77"/>
      <c r="BN164" s="77"/>
      <c r="BO164" s="77"/>
      <c r="BP164" s="77"/>
      <c r="BQ164" s="136"/>
    </row>
    <row r="165" spans="1:69" x14ac:dyDescent="0.25">
      <c r="A165" t="s">
        <v>77</v>
      </c>
      <c r="B165" t="s">
        <v>82</v>
      </c>
      <c r="C165" t="s">
        <v>352</v>
      </c>
      <c r="D165">
        <v>23</v>
      </c>
      <c r="E165" s="9">
        <v>21641</v>
      </c>
      <c r="F165" s="9">
        <v>5229</v>
      </c>
      <c r="G165" s="54">
        <v>4603.6801507053797</v>
      </c>
      <c r="H165" s="9">
        <v>15936670089.9778</v>
      </c>
      <c r="I165" s="9">
        <v>220791798</v>
      </c>
      <c r="J165" s="9">
        <v>214048430.92392099</v>
      </c>
      <c r="K165" s="9">
        <v>98133091847562.797</v>
      </c>
      <c r="L165" s="9">
        <v>1520375884388.6699</v>
      </c>
      <c r="M165" s="9">
        <v>3.5506487035985297E+20</v>
      </c>
      <c r="N165" s="9">
        <v>5.5286396575647601E+18</v>
      </c>
      <c r="O165" s="9">
        <v>9.36995818668824E+16</v>
      </c>
      <c r="P165">
        <f t="shared" si="63"/>
        <v>20636.03627102539</v>
      </c>
      <c r="Q165">
        <f t="shared" si="64"/>
        <v>82061897766.286896</v>
      </c>
      <c r="R165">
        <f t="shared" si="65"/>
        <v>1076777957</v>
      </c>
      <c r="S165">
        <f t="shared" si="66"/>
        <v>1092542231.2173839</v>
      </c>
      <c r="T165">
        <f t="shared" si="67"/>
        <v>839154028618744.75</v>
      </c>
      <c r="U165">
        <f t="shared" si="68"/>
        <v>12862800490191.389</v>
      </c>
      <c r="V165" s="1">
        <f t="shared" si="69"/>
        <v>1.1563930696115343E+22</v>
      </c>
      <c r="W165" s="1">
        <f t="shared" si="70"/>
        <v>1.8170681328539215E+20</v>
      </c>
      <c r="X165" s="1">
        <f t="shared" si="71"/>
        <v>2.9982433552979604E+18</v>
      </c>
      <c r="Y165">
        <f t="shared" si="72"/>
        <v>0.9855710161429474</v>
      </c>
      <c r="Z165">
        <f t="shared" si="78"/>
        <v>814551604499145.75</v>
      </c>
      <c r="AA165">
        <f t="shared" si="79"/>
        <v>6.8240490067107424E-4</v>
      </c>
      <c r="AB165">
        <f t="shared" si="80"/>
        <v>2.6122880788134264E-2</v>
      </c>
      <c r="AC165">
        <f>Cells!$B$3*Y165/(Cells!$D$4*AB165)</f>
        <v>0.96247347156950325</v>
      </c>
      <c r="AD165">
        <f t="shared" si="81"/>
        <v>37163.609568667402</v>
      </c>
      <c r="AE165">
        <f t="shared" si="82"/>
        <v>122153128464.48595</v>
      </c>
      <c r="AF165">
        <f t="shared" si="83"/>
        <v>1694087358</v>
      </c>
      <c r="AG165">
        <f t="shared" si="84"/>
        <v>1615869351.3017471</v>
      </c>
      <c r="AH165">
        <f t="shared" si="85"/>
        <v>516682464728206.94</v>
      </c>
      <c r="AI165">
        <f t="shared" si="86"/>
        <v>8298421536464.2031</v>
      </c>
      <c r="AJ165">
        <f t="shared" si="87"/>
        <v>1.0484061453577544</v>
      </c>
      <c r="AK165">
        <f t="shared" si="88"/>
        <v>532571815997756.06</v>
      </c>
      <c r="AL165">
        <f t="shared" si="89"/>
        <v>2.0396971653886212E-4</v>
      </c>
      <c r="AM165">
        <f t="shared" si="90"/>
        <v>1.4281796684551356E-2</v>
      </c>
      <c r="AN165">
        <f>IF(AM165=0,0,(Cells!$B$3*AJ165/(Cells!$D$4*AM165)))</f>
        <v>1.8727017878032297</v>
      </c>
      <c r="AP165" s="7">
        <f t="shared" si="73"/>
        <v>0</v>
      </c>
      <c r="AQ165">
        <f t="shared" si="91"/>
        <v>22</v>
      </c>
      <c r="AR165" t="str">
        <f>IF(AP165=0,"",MAX(AR$4:AR164)+1)</f>
        <v/>
      </c>
      <c r="AS165" t="str">
        <f t="shared" si="74"/>
        <v>Female</v>
      </c>
      <c r="AT165" t="str">
        <f t="shared" si="75"/>
        <v>NonSmoker</v>
      </c>
      <c r="AU165" t="str">
        <f t="shared" si="76"/>
        <v>70 - 79</v>
      </c>
      <c r="AV165">
        <f t="shared" si="92"/>
        <v>19</v>
      </c>
      <c r="AW165" s="8">
        <f t="shared" si="77"/>
        <v>23</v>
      </c>
      <c r="BJ165" s="76"/>
      <c r="BK165" s="76"/>
      <c r="BL165" s="77"/>
      <c r="BM165" s="77"/>
      <c r="BN165" s="77"/>
      <c r="BO165" s="77"/>
      <c r="BP165" s="77"/>
      <c r="BQ165" s="136"/>
    </row>
    <row r="166" spans="1:69" x14ac:dyDescent="0.25">
      <c r="A166" t="s">
        <v>77</v>
      </c>
      <c r="B166" t="s">
        <v>82</v>
      </c>
      <c r="C166" t="s">
        <v>352</v>
      </c>
      <c r="D166">
        <v>24</v>
      </c>
      <c r="E166" s="9">
        <v>20511</v>
      </c>
      <c r="F166" s="9">
        <v>5440</v>
      </c>
      <c r="G166" s="54">
        <v>4828.0821060795897</v>
      </c>
      <c r="H166" s="9">
        <v>16180760369.7209</v>
      </c>
      <c r="I166" s="9">
        <v>213571127</v>
      </c>
      <c r="J166" s="9">
        <v>216919572.882752</v>
      </c>
      <c r="K166" s="9">
        <v>89981917081055.906</v>
      </c>
      <c r="L166" s="9">
        <v>1387007814610.23</v>
      </c>
      <c r="M166" s="9">
        <v>3.4048312585380397E+20</v>
      </c>
      <c r="N166" s="9">
        <v>5.3457515593887304E+18</v>
      </c>
      <c r="O166" s="9">
        <v>9.01613105369216E+16</v>
      </c>
      <c r="P166">
        <f t="shared" si="63"/>
        <v>25464.11837710498</v>
      </c>
      <c r="Q166">
        <f t="shared" si="64"/>
        <v>98242658136.007797</v>
      </c>
      <c r="R166">
        <f t="shared" si="65"/>
        <v>1290349084</v>
      </c>
      <c r="S166">
        <f t="shared" si="66"/>
        <v>1309461804.1001358</v>
      </c>
      <c r="T166">
        <f t="shared" si="67"/>
        <v>929135945699800.63</v>
      </c>
      <c r="U166">
        <f t="shared" si="68"/>
        <v>14249808304801.619</v>
      </c>
      <c r="V166" s="1">
        <f t="shared" si="69"/>
        <v>1.1904413821969147E+22</v>
      </c>
      <c r="W166" s="1">
        <f t="shared" si="70"/>
        <v>1.8705256484478088E+20</v>
      </c>
      <c r="X166" s="1">
        <f t="shared" si="71"/>
        <v>3.088404665834882E+18</v>
      </c>
      <c r="Y166">
        <f t="shared" si="72"/>
        <v>0.98540414081549321</v>
      </c>
      <c r="Z166">
        <f t="shared" si="78"/>
        <v>901737540592734.88</v>
      </c>
      <c r="AA166">
        <f t="shared" si="79"/>
        <v>5.2588947669359115E-4</v>
      </c>
      <c r="AB166">
        <f t="shared" si="80"/>
        <v>2.2932280233190751E-2</v>
      </c>
      <c r="AC166">
        <f>Cells!$B$3*Y166/(Cells!$D$4*AB166)</f>
        <v>1.0961981277938262</v>
      </c>
      <c r="AD166">
        <f t="shared" si="81"/>
        <v>32335.527462587812</v>
      </c>
      <c r="AE166">
        <f t="shared" si="82"/>
        <v>105972368094.76505</v>
      </c>
      <c r="AF166">
        <f t="shared" si="83"/>
        <v>1480516231</v>
      </c>
      <c r="AG166">
        <f t="shared" si="84"/>
        <v>1398949778.4189949</v>
      </c>
      <c r="AH166">
        <f t="shared" si="85"/>
        <v>426700547647151</v>
      </c>
      <c r="AI166">
        <f t="shared" si="86"/>
        <v>6911413721853.9736</v>
      </c>
      <c r="AJ166">
        <f t="shared" si="87"/>
        <v>1.0583054901893523</v>
      </c>
      <c r="AK166">
        <f t="shared" si="88"/>
        <v>443838676230444.06</v>
      </c>
      <c r="AL166">
        <f t="shared" si="89"/>
        <v>2.267884310119681E-4</v>
      </c>
      <c r="AM166">
        <f t="shared" si="90"/>
        <v>1.5059496373118462E-2</v>
      </c>
      <c r="AN166">
        <f>IF(AM166=0,0,(Cells!$B$3*AJ166/(Cells!$D$4*AM166)))</f>
        <v>1.7927614883446361</v>
      </c>
      <c r="AP166" s="7">
        <f t="shared" si="73"/>
        <v>1</v>
      </c>
      <c r="AQ166">
        <f t="shared" si="91"/>
        <v>22</v>
      </c>
      <c r="AR166">
        <f>IF(AP166=0,"",MAX(AR$4:AR165)+1)</f>
        <v>22</v>
      </c>
      <c r="AS166" t="str">
        <f t="shared" si="74"/>
        <v>Female</v>
      </c>
      <c r="AT166" t="str">
        <f t="shared" si="75"/>
        <v>NonSmoker</v>
      </c>
      <c r="AU166" t="str">
        <f t="shared" si="76"/>
        <v>70 - 79</v>
      </c>
      <c r="AV166">
        <f t="shared" si="92"/>
        <v>19</v>
      </c>
      <c r="AW166" s="8">
        <f t="shared" si="77"/>
        <v>24</v>
      </c>
      <c r="BJ166" s="76"/>
      <c r="BK166" s="76"/>
      <c r="BL166" s="77"/>
      <c r="BM166" s="77"/>
      <c r="BN166" s="77"/>
      <c r="BO166" s="77"/>
      <c r="BP166" s="77"/>
      <c r="BQ166" s="136"/>
    </row>
    <row r="167" spans="1:69" x14ac:dyDescent="0.25">
      <c r="A167" t="s">
        <v>77</v>
      </c>
      <c r="B167" t="s">
        <v>82</v>
      </c>
      <c r="C167" t="s">
        <v>352</v>
      </c>
      <c r="D167">
        <v>25</v>
      </c>
      <c r="E167" s="9">
        <v>19349</v>
      </c>
      <c r="F167" s="9">
        <v>5612</v>
      </c>
      <c r="G167" s="54">
        <v>4968.9677206014403</v>
      </c>
      <c r="H167" s="9">
        <v>16166469712.6092</v>
      </c>
      <c r="I167" s="9">
        <v>219928120</v>
      </c>
      <c r="J167" s="9">
        <v>216538944.16558501</v>
      </c>
      <c r="K167" s="9">
        <v>86875592189364.5</v>
      </c>
      <c r="L167" s="9">
        <v>1401167009987.51</v>
      </c>
      <c r="M167" s="9">
        <v>3.7154568792383403E+20</v>
      </c>
      <c r="N167" s="9">
        <v>6.5082614522312397E+18</v>
      </c>
      <c r="O167" s="9">
        <v>1.2151349193241101E+17</v>
      </c>
      <c r="P167">
        <f t="shared" si="63"/>
        <v>4968.9677206014403</v>
      </c>
      <c r="Q167">
        <f t="shared" si="64"/>
        <v>16166469712.6092</v>
      </c>
      <c r="R167">
        <f t="shared" si="65"/>
        <v>219928120</v>
      </c>
      <c r="S167">
        <f t="shared" si="66"/>
        <v>216538944.16558501</v>
      </c>
      <c r="T167">
        <f t="shared" si="67"/>
        <v>86875592189364.5</v>
      </c>
      <c r="U167">
        <f t="shared" si="68"/>
        <v>1401167009987.51</v>
      </c>
      <c r="V167" s="1">
        <f t="shared" si="69"/>
        <v>3.7154568792383403E+20</v>
      </c>
      <c r="W167" s="1">
        <f t="shared" si="70"/>
        <v>6.5082614522312397E+18</v>
      </c>
      <c r="X167" s="1">
        <f t="shared" si="71"/>
        <v>1.2151349193241101E+17</v>
      </c>
      <c r="Y167">
        <f t="shared" si="72"/>
        <v>1.0156515764287801</v>
      </c>
      <c r="Z167">
        <f t="shared" si="78"/>
        <v>86789960958764.578</v>
      </c>
      <c r="AA167">
        <f t="shared" si="79"/>
        <v>1.8509618315414637E-3</v>
      </c>
      <c r="AB167">
        <f t="shared" si="80"/>
        <v>4.3022805946863391E-2</v>
      </c>
      <c r="AC167">
        <f>Cells!$B$3*Y167/(Cells!$D$4*AB167)</f>
        <v>0.60223768584587412</v>
      </c>
      <c r="AD167">
        <f t="shared" si="81"/>
        <v>27366.559741986373</v>
      </c>
      <c r="AE167">
        <f t="shared" si="82"/>
        <v>89805898382.155838</v>
      </c>
      <c r="AF167">
        <f t="shared" si="83"/>
        <v>1260588111</v>
      </c>
      <c r="AG167">
        <f t="shared" si="84"/>
        <v>1182410834.2534101</v>
      </c>
      <c r="AH167">
        <f t="shared" si="85"/>
        <v>339824955457786.5</v>
      </c>
      <c r="AI167">
        <f t="shared" si="86"/>
        <v>5510246711866.4639</v>
      </c>
      <c r="AJ167">
        <f t="shared" si="87"/>
        <v>1.0661168474457967</v>
      </c>
      <c r="AK167">
        <f t="shared" si="88"/>
        <v>356030135502523.19</v>
      </c>
      <c r="AL167">
        <f t="shared" si="89"/>
        <v>2.5465368125177198E-4</v>
      </c>
      <c r="AM167">
        <f t="shared" si="90"/>
        <v>1.5957872077810749E-2</v>
      </c>
      <c r="AN167">
        <f>IF(AM167=0,0,(Cells!$B$3*AJ167/(Cells!$D$4*AM167)))</f>
        <v>1.704322354411171</v>
      </c>
      <c r="AP167" s="7">
        <f t="shared" si="73"/>
        <v>0</v>
      </c>
      <c r="AQ167">
        <f t="shared" si="91"/>
        <v>23</v>
      </c>
      <c r="AR167" t="str">
        <f>IF(AP167=0,"",MAX(AR$4:AR166)+1)</f>
        <v/>
      </c>
      <c r="AS167" t="str">
        <f t="shared" si="74"/>
        <v>Female</v>
      </c>
      <c r="AT167" t="str">
        <f t="shared" si="75"/>
        <v>NonSmoker</v>
      </c>
      <c r="AU167" t="str">
        <f t="shared" si="76"/>
        <v>70 - 79</v>
      </c>
      <c r="AV167">
        <f t="shared" si="92"/>
        <v>25</v>
      </c>
      <c r="AW167" s="8">
        <f t="shared" si="77"/>
        <v>25</v>
      </c>
      <c r="BJ167" s="76"/>
      <c r="BK167" s="76"/>
      <c r="BL167" s="77"/>
      <c r="BM167" s="77"/>
      <c r="BN167" s="77"/>
      <c r="BO167" s="77"/>
      <c r="BP167" s="77"/>
      <c r="BQ167" s="136"/>
    </row>
    <row r="168" spans="1:69" x14ac:dyDescent="0.25">
      <c r="A168" t="s">
        <v>77</v>
      </c>
      <c r="B168" t="s">
        <v>82</v>
      </c>
      <c r="C168" t="s">
        <v>352</v>
      </c>
      <c r="D168">
        <v>26</v>
      </c>
      <c r="E168" s="9">
        <v>18092</v>
      </c>
      <c r="F168" s="9">
        <v>5508</v>
      </c>
      <c r="G168" s="54">
        <v>4894.0041634786003</v>
      </c>
      <c r="H168" s="9">
        <v>15807099522.946501</v>
      </c>
      <c r="I168" s="9">
        <v>214360272</v>
      </c>
      <c r="J168" s="9">
        <v>210580575.81019399</v>
      </c>
      <c r="K168" s="9">
        <v>77947105419987</v>
      </c>
      <c r="L168" s="9">
        <v>1285856583005.8401</v>
      </c>
      <c r="M168" s="9">
        <v>3.7966719135312498E+20</v>
      </c>
      <c r="N168" s="9">
        <v>7.1696940880873595E+18</v>
      </c>
      <c r="O168" s="9">
        <v>1.4446796488747901E+17</v>
      </c>
      <c r="P168">
        <f t="shared" si="63"/>
        <v>9862.9718840800415</v>
      </c>
      <c r="Q168">
        <f t="shared" si="64"/>
        <v>31973569235.555702</v>
      </c>
      <c r="R168">
        <f t="shared" si="65"/>
        <v>434288392</v>
      </c>
      <c r="S168">
        <f t="shared" si="66"/>
        <v>427119519.975779</v>
      </c>
      <c r="T168">
        <f t="shared" si="67"/>
        <v>164822697609351.5</v>
      </c>
      <c r="U168">
        <f t="shared" si="68"/>
        <v>2687023592993.3501</v>
      </c>
      <c r="V168" s="1">
        <f t="shared" si="69"/>
        <v>7.5121287927695907E+20</v>
      </c>
      <c r="W168" s="1">
        <f t="shared" si="70"/>
        <v>1.3677955540318599E+19</v>
      </c>
      <c r="X168" s="1">
        <f t="shared" si="71"/>
        <v>2.6598145681989002E+17</v>
      </c>
      <c r="Y168">
        <f t="shared" si="72"/>
        <v>1.0167842294461924</v>
      </c>
      <c r="Z168">
        <f t="shared" si="78"/>
        <v>164811139787571.03</v>
      </c>
      <c r="AA168">
        <f t="shared" si="79"/>
        <v>9.0341588649711104E-4</v>
      </c>
      <c r="AB168">
        <f t="shared" si="80"/>
        <v>3.0056877524072774E-2</v>
      </c>
      <c r="AC168">
        <f>Cells!$B$3*Y168/(Cells!$D$4*AB168)</f>
        <v>0.86299216583079896</v>
      </c>
      <c r="AD168">
        <f t="shared" si="81"/>
        <v>22472.55557850777</v>
      </c>
      <c r="AE168">
        <f t="shared" si="82"/>
        <v>73998798859.209351</v>
      </c>
      <c r="AF168">
        <f t="shared" si="83"/>
        <v>1046227839</v>
      </c>
      <c r="AG168">
        <f t="shared" si="84"/>
        <v>971830258.44321609</v>
      </c>
      <c r="AH168">
        <f t="shared" si="85"/>
        <v>261877850037799.38</v>
      </c>
      <c r="AI168">
        <f t="shared" si="86"/>
        <v>4224390128860.6235</v>
      </c>
      <c r="AJ168">
        <f t="shared" si="87"/>
        <v>1.0765540894723344</v>
      </c>
      <c r="AK168">
        <f t="shared" si="88"/>
        <v>277029734432542.47</v>
      </c>
      <c r="AL168">
        <f t="shared" si="89"/>
        <v>2.9332261751959795E-4</v>
      </c>
      <c r="AM168">
        <f t="shared" si="90"/>
        <v>1.7126663934333444E-2</v>
      </c>
      <c r="AN168">
        <f>IF(AM168=0,0,(Cells!$B$3*AJ168/(Cells!$D$4*AM168)))</f>
        <v>1.6035591801826008</v>
      </c>
      <c r="AP168" s="7">
        <f t="shared" si="73"/>
        <v>0</v>
      </c>
      <c r="AQ168">
        <f t="shared" si="91"/>
        <v>23</v>
      </c>
      <c r="AR168" t="str">
        <f>IF(AP168=0,"",MAX(AR$4:AR167)+1)</f>
        <v/>
      </c>
      <c r="AS168" t="str">
        <f t="shared" si="74"/>
        <v>Female</v>
      </c>
      <c r="AT168" t="str">
        <f t="shared" si="75"/>
        <v>NonSmoker</v>
      </c>
      <c r="AU168" t="str">
        <f t="shared" si="76"/>
        <v>70 - 79</v>
      </c>
      <c r="AV168">
        <f t="shared" si="92"/>
        <v>25</v>
      </c>
      <c r="AW168" s="8">
        <f t="shared" si="77"/>
        <v>26</v>
      </c>
      <c r="BJ168" s="76"/>
      <c r="BK168" s="76"/>
      <c r="BL168" s="77"/>
      <c r="BM168" s="77"/>
      <c r="BN168" s="77"/>
      <c r="BO168" s="77"/>
      <c r="BP168" s="77"/>
      <c r="BQ168" s="136"/>
    </row>
    <row r="169" spans="1:69" x14ac:dyDescent="0.25">
      <c r="A169" t="s">
        <v>77</v>
      </c>
      <c r="B169" t="s">
        <v>82</v>
      </c>
      <c r="C169" t="s">
        <v>352</v>
      </c>
      <c r="D169">
        <v>27</v>
      </c>
      <c r="E169" s="9">
        <v>16768</v>
      </c>
      <c r="F169" s="9">
        <v>5357</v>
      </c>
      <c r="G169" s="54">
        <v>4608.2128915992798</v>
      </c>
      <c r="H169" s="9">
        <v>14957074831.0732</v>
      </c>
      <c r="I169" s="9">
        <v>209777948</v>
      </c>
      <c r="J169" s="9">
        <v>198535863.497578</v>
      </c>
      <c r="K169" s="9">
        <v>67989118800792.203</v>
      </c>
      <c r="L169" s="9">
        <v>1136787425772.26</v>
      </c>
      <c r="M169" s="9">
        <v>3.2961220379418598E+20</v>
      </c>
      <c r="N169" s="9">
        <v>6.4484995190948004E+18</v>
      </c>
      <c r="O169" s="9">
        <v>1.3407520556039901E+17</v>
      </c>
      <c r="P169">
        <f t="shared" si="63"/>
        <v>14471.184775679321</v>
      </c>
      <c r="Q169">
        <f t="shared" si="64"/>
        <v>46930644066.628906</v>
      </c>
      <c r="R169">
        <f t="shared" si="65"/>
        <v>644066340</v>
      </c>
      <c r="S169">
        <f t="shared" si="66"/>
        <v>625655383.47335696</v>
      </c>
      <c r="T169">
        <f t="shared" si="67"/>
        <v>232811816410143.69</v>
      </c>
      <c r="U169">
        <f t="shared" si="68"/>
        <v>3823811018765.6104</v>
      </c>
      <c r="V169" s="1">
        <f t="shared" si="69"/>
        <v>1.0808250830711451E+21</v>
      </c>
      <c r="W169" s="1">
        <f t="shared" si="70"/>
        <v>2.0126455059413402E+19</v>
      </c>
      <c r="X169" s="1">
        <f t="shared" si="71"/>
        <v>4.0005666238028902E+17</v>
      </c>
      <c r="Y169">
        <f t="shared" si="72"/>
        <v>1.0294266732341273</v>
      </c>
      <c r="Z169">
        <f t="shared" si="78"/>
        <v>235610527413981.5</v>
      </c>
      <c r="AA169">
        <f t="shared" si="79"/>
        <v>6.0189996740436823E-4</v>
      </c>
      <c r="AB169">
        <f t="shared" si="80"/>
        <v>2.4533649695965911E-2</v>
      </c>
      <c r="AC169">
        <f>Cells!$B$3*Y169/(Cells!$D$4*AB169)</f>
        <v>1.0704223548272029</v>
      </c>
      <c r="AD169">
        <f t="shared" si="81"/>
        <v>17864.342686908491</v>
      </c>
      <c r="AE169">
        <f t="shared" si="82"/>
        <v>59041724028.136147</v>
      </c>
      <c r="AF169">
        <f t="shared" si="83"/>
        <v>836449891</v>
      </c>
      <c r="AG169">
        <f t="shared" si="84"/>
        <v>773294394.94563806</v>
      </c>
      <c r="AH169">
        <f t="shared" si="85"/>
        <v>193888731237007.22</v>
      </c>
      <c r="AI169">
        <f t="shared" si="86"/>
        <v>3087602703088.3638</v>
      </c>
      <c r="AJ169">
        <f t="shared" si="87"/>
        <v>1.0816707019566614</v>
      </c>
      <c r="AK169">
        <f t="shared" si="88"/>
        <v>206111229325506.81</v>
      </c>
      <c r="AL169">
        <f t="shared" si="89"/>
        <v>3.446767021597407E-4</v>
      </c>
      <c r="AM169">
        <f t="shared" si="90"/>
        <v>1.8565470695884354E-2</v>
      </c>
      <c r="AN169">
        <f>IF(AM169=0,0,(Cells!$B$3*AJ169/(Cells!$D$4*AM169)))</f>
        <v>1.486315529349246</v>
      </c>
      <c r="AP169" s="7">
        <f t="shared" si="73"/>
        <v>1</v>
      </c>
      <c r="AQ169">
        <f t="shared" si="91"/>
        <v>23</v>
      </c>
      <c r="AR169">
        <f>IF(AP169=0,"",MAX(AR$4:AR168)+1)</f>
        <v>23</v>
      </c>
      <c r="AS169" t="str">
        <f t="shared" si="74"/>
        <v>Female</v>
      </c>
      <c r="AT169" t="str">
        <f t="shared" si="75"/>
        <v>NonSmoker</v>
      </c>
      <c r="AU169" t="str">
        <f t="shared" si="76"/>
        <v>70 - 79</v>
      </c>
      <c r="AV169">
        <f t="shared" si="92"/>
        <v>25</v>
      </c>
      <c r="AW169" s="8">
        <f t="shared" si="77"/>
        <v>27</v>
      </c>
      <c r="BJ169" s="76"/>
      <c r="BK169" s="76"/>
      <c r="BL169" s="77"/>
      <c r="BM169" s="77"/>
      <c r="BN169" s="77"/>
      <c r="BO169" s="77"/>
      <c r="BP169" s="77"/>
      <c r="BQ169" s="136"/>
    </row>
    <row r="170" spans="1:69" x14ac:dyDescent="0.25">
      <c r="A170" t="s">
        <v>77</v>
      </c>
      <c r="B170" t="s">
        <v>82</v>
      </c>
      <c r="C170" t="s">
        <v>352</v>
      </c>
      <c r="D170">
        <v>28</v>
      </c>
      <c r="E170" s="9">
        <v>15255</v>
      </c>
      <c r="F170" s="9">
        <v>4928</v>
      </c>
      <c r="G170" s="54">
        <v>4202.6273462495001</v>
      </c>
      <c r="H170" s="9">
        <v>13682794639.867701</v>
      </c>
      <c r="I170" s="9">
        <v>191560288</v>
      </c>
      <c r="J170" s="9">
        <v>180890299.675978</v>
      </c>
      <c r="K170" s="9">
        <v>51673320242455.602</v>
      </c>
      <c r="L170" s="9">
        <v>822397025024.30396</v>
      </c>
      <c r="M170" s="9">
        <v>1.71799721264445E+20</v>
      </c>
      <c r="N170" s="9">
        <v>2.9436069546015099E+18</v>
      </c>
      <c r="O170" s="9">
        <v>5.3335250425883904E+16</v>
      </c>
      <c r="P170">
        <f t="shared" si="63"/>
        <v>4202.6273462495001</v>
      </c>
      <c r="Q170">
        <f t="shared" si="64"/>
        <v>13682794639.867701</v>
      </c>
      <c r="R170">
        <f t="shared" si="65"/>
        <v>191560288</v>
      </c>
      <c r="S170">
        <f t="shared" si="66"/>
        <v>180890299.675978</v>
      </c>
      <c r="T170">
        <f t="shared" si="67"/>
        <v>51673320242455.602</v>
      </c>
      <c r="U170">
        <f t="shared" si="68"/>
        <v>822397025024.30396</v>
      </c>
      <c r="V170" s="1">
        <f t="shared" si="69"/>
        <v>1.71799721264445E+20</v>
      </c>
      <c r="W170" s="1">
        <f t="shared" si="70"/>
        <v>2.9436069546015099E+18</v>
      </c>
      <c r="X170" s="1">
        <f t="shared" si="71"/>
        <v>5.3335250425883904E+16</v>
      </c>
      <c r="Y170">
        <f t="shared" si="72"/>
        <v>1.0589859618958823</v>
      </c>
      <c r="Z170">
        <f t="shared" si="78"/>
        <v>53799042555215.203</v>
      </c>
      <c r="AA170">
        <f t="shared" si="79"/>
        <v>1.6441596668043876E-3</v>
      </c>
      <c r="AB170">
        <f t="shared" si="80"/>
        <v>4.0548238763285241E-2</v>
      </c>
      <c r="AC170">
        <f>Cells!$B$3*Y170/(Cells!$D$4*AB170)</f>
        <v>0.6662544477058836</v>
      </c>
      <c r="AD170">
        <f t="shared" si="81"/>
        <v>13661.715340658988</v>
      </c>
      <c r="AE170">
        <f t="shared" si="82"/>
        <v>45358929388.268448</v>
      </c>
      <c r="AF170">
        <f t="shared" si="83"/>
        <v>644889603</v>
      </c>
      <c r="AG170">
        <f t="shared" si="84"/>
        <v>592404095.26966023</v>
      </c>
      <c r="AH170">
        <f t="shared" si="85"/>
        <v>142215410994551.59</v>
      </c>
      <c r="AI170">
        <f t="shared" si="86"/>
        <v>2265205678064.0596</v>
      </c>
      <c r="AJ170">
        <f t="shared" si="87"/>
        <v>1.0885974761981492</v>
      </c>
      <c r="AK170">
        <f t="shared" si="88"/>
        <v>152130968033855.97</v>
      </c>
      <c r="AL170">
        <f t="shared" si="89"/>
        <v>4.3349243663194686E-4</v>
      </c>
      <c r="AM170">
        <f t="shared" si="90"/>
        <v>2.082048118156607E-2</v>
      </c>
      <c r="AN170">
        <f>IF(AM170=0,0,(Cells!$B$3*AJ170/(Cells!$D$4*AM170)))</f>
        <v>1.333823835979026</v>
      </c>
      <c r="AP170" s="7">
        <f t="shared" si="73"/>
        <v>0</v>
      </c>
      <c r="AQ170">
        <f t="shared" si="91"/>
        <v>24</v>
      </c>
      <c r="AR170" t="str">
        <f>IF(AP170=0,"",MAX(AR$4:AR169)+1)</f>
        <v/>
      </c>
      <c r="AS170" t="str">
        <f t="shared" si="74"/>
        <v>Female</v>
      </c>
      <c r="AT170" t="str">
        <f t="shared" si="75"/>
        <v>NonSmoker</v>
      </c>
      <c r="AU170" t="str">
        <f t="shared" si="76"/>
        <v>70 - 79</v>
      </c>
      <c r="AV170">
        <f t="shared" si="92"/>
        <v>28</v>
      </c>
      <c r="AW170" s="8">
        <f t="shared" si="77"/>
        <v>28</v>
      </c>
      <c r="BJ170" s="76"/>
      <c r="BK170" s="76"/>
      <c r="BL170" s="77"/>
      <c r="BM170" s="77"/>
      <c r="BN170" s="77"/>
      <c r="BO170" s="77"/>
      <c r="BP170" s="77"/>
      <c r="BQ170" s="136"/>
    </row>
    <row r="171" spans="1:69" x14ac:dyDescent="0.25">
      <c r="A171" t="s">
        <v>77</v>
      </c>
      <c r="B171" t="s">
        <v>82</v>
      </c>
      <c r="C171" t="s">
        <v>352</v>
      </c>
      <c r="D171">
        <v>29</v>
      </c>
      <c r="E171" s="9">
        <v>13450</v>
      </c>
      <c r="F171" s="9">
        <v>4328</v>
      </c>
      <c r="G171" s="54">
        <v>3684.9417326162602</v>
      </c>
      <c r="H171" s="9">
        <v>12138974681.9533</v>
      </c>
      <c r="I171" s="9">
        <v>174426162</v>
      </c>
      <c r="J171" s="9">
        <v>159931233.67387199</v>
      </c>
      <c r="K171" s="9">
        <v>43772014200846.203</v>
      </c>
      <c r="L171" s="9">
        <v>698890309946.53198</v>
      </c>
      <c r="M171" s="9">
        <v>1.59217551748067E+20</v>
      </c>
      <c r="N171" s="9">
        <v>2.86417933059823E+18</v>
      </c>
      <c r="O171" s="9">
        <v>5.4863867890882704E+16</v>
      </c>
      <c r="P171">
        <f t="shared" si="63"/>
        <v>7887.5690788657603</v>
      </c>
      <c r="Q171">
        <f t="shared" si="64"/>
        <v>25821769321.820999</v>
      </c>
      <c r="R171">
        <f t="shared" si="65"/>
        <v>365986450</v>
      </c>
      <c r="S171">
        <f t="shared" si="66"/>
        <v>340821533.34985</v>
      </c>
      <c r="T171">
        <f t="shared" si="67"/>
        <v>95445334443301.813</v>
      </c>
      <c r="U171">
        <f t="shared" si="68"/>
        <v>1521287334970.8359</v>
      </c>
      <c r="V171" s="1">
        <f t="shared" si="69"/>
        <v>3.3101727301251197E+20</v>
      </c>
      <c r="W171" s="1">
        <f t="shared" si="70"/>
        <v>5.8077862851997399E+18</v>
      </c>
      <c r="X171" s="1">
        <f t="shared" si="71"/>
        <v>1.0819911831676661E+17</v>
      </c>
      <c r="Y171">
        <f t="shared" si="72"/>
        <v>1.073836052560442</v>
      </c>
      <c r="Z171">
        <f t="shared" si="78"/>
        <v>100738408438202.25</v>
      </c>
      <c r="AA171">
        <f t="shared" si="79"/>
        <v>8.6724345944838761E-4</v>
      </c>
      <c r="AB171">
        <f t="shared" si="80"/>
        <v>2.9448997596665114E-2</v>
      </c>
      <c r="AC171">
        <f>Cells!$B$3*Y171/(Cells!$D$4*AB171)</f>
        <v>0.93022793517636015</v>
      </c>
      <c r="AD171">
        <f t="shared" si="81"/>
        <v>9976.7736080427276</v>
      </c>
      <c r="AE171">
        <f t="shared" si="82"/>
        <v>33219954706.315159</v>
      </c>
      <c r="AF171">
        <f t="shared" si="83"/>
        <v>470463441</v>
      </c>
      <c r="AG171">
        <f t="shared" si="84"/>
        <v>432472861.59578812</v>
      </c>
      <c r="AH171">
        <f t="shared" si="85"/>
        <v>98443396793705.422</v>
      </c>
      <c r="AI171">
        <f t="shared" si="86"/>
        <v>1566315368117.5281</v>
      </c>
      <c r="AJ171">
        <f t="shared" si="87"/>
        <v>1.0878450020286357</v>
      </c>
      <c r="AK171">
        <f t="shared" si="88"/>
        <v>105237569007940.77</v>
      </c>
      <c r="AL171">
        <f t="shared" si="89"/>
        <v>5.6266912810223142E-4</v>
      </c>
      <c r="AM171">
        <f t="shared" si="90"/>
        <v>2.3720647716751569E-2</v>
      </c>
      <c r="AN171">
        <f>IF(AM171=0,0,(Cells!$B$3*AJ171/(Cells!$D$4*AM171)))</f>
        <v>1.1699367692461282</v>
      </c>
      <c r="AP171" s="7">
        <f t="shared" si="73"/>
        <v>0</v>
      </c>
      <c r="AQ171">
        <f t="shared" si="91"/>
        <v>24</v>
      </c>
      <c r="AR171" t="str">
        <f>IF(AP171=0,"",MAX(AR$4:AR170)+1)</f>
        <v/>
      </c>
      <c r="AS171" t="str">
        <f t="shared" si="74"/>
        <v>Female</v>
      </c>
      <c r="AT171" t="str">
        <f t="shared" si="75"/>
        <v>NonSmoker</v>
      </c>
      <c r="AU171" t="str">
        <f t="shared" si="76"/>
        <v>70 - 79</v>
      </c>
      <c r="AV171">
        <f t="shared" si="92"/>
        <v>28</v>
      </c>
      <c r="AW171" s="8">
        <f t="shared" si="77"/>
        <v>29</v>
      </c>
      <c r="BJ171" s="76"/>
      <c r="BK171" s="76"/>
      <c r="BL171" s="77"/>
      <c r="BM171" s="77"/>
      <c r="BN171" s="77"/>
      <c r="BO171" s="77"/>
      <c r="BP171" s="77"/>
      <c r="BQ171" s="136"/>
    </row>
    <row r="172" spans="1:69" x14ac:dyDescent="0.25">
      <c r="A172" t="s">
        <v>77</v>
      </c>
      <c r="B172" t="s">
        <v>82</v>
      </c>
      <c r="C172" t="s">
        <v>352</v>
      </c>
      <c r="D172">
        <v>30</v>
      </c>
      <c r="E172" s="9">
        <v>11445</v>
      </c>
      <c r="F172" s="9">
        <v>3673</v>
      </c>
      <c r="G172" s="54">
        <v>3124.1725458798101</v>
      </c>
      <c r="H172" s="9">
        <v>10381919727.552401</v>
      </c>
      <c r="I172" s="9">
        <v>154534414</v>
      </c>
      <c r="J172" s="9">
        <v>136664771.18942401</v>
      </c>
      <c r="K172" s="9">
        <v>38549744808227.703</v>
      </c>
      <c r="L172" s="9">
        <v>641304854922.83398</v>
      </c>
      <c r="M172" s="9">
        <v>1.68637594650174E+20</v>
      </c>
      <c r="N172" s="9">
        <v>3.3962256050169999E+18</v>
      </c>
      <c r="O172" s="9">
        <v>7.2906318702966496E+16</v>
      </c>
      <c r="P172">
        <f t="shared" si="63"/>
        <v>11011.741624745569</v>
      </c>
      <c r="Q172">
        <f t="shared" si="64"/>
        <v>36203689049.373398</v>
      </c>
      <c r="R172">
        <f t="shared" si="65"/>
        <v>520520864</v>
      </c>
      <c r="S172">
        <f t="shared" si="66"/>
        <v>477486304.53927398</v>
      </c>
      <c r="T172">
        <f t="shared" si="67"/>
        <v>133995079251529.52</v>
      </c>
      <c r="U172">
        <f t="shared" si="68"/>
        <v>2162592189893.6699</v>
      </c>
      <c r="V172" s="1">
        <f t="shared" si="69"/>
        <v>4.99654867662686E+20</v>
      </c>
      <c r="W172" s="1">
        <f t="shared" si="70"/>
        <v>9.2040118902167398E+18</v>
      </c>
      <c r="X172" s="1">
        <f t="shared" si="71"/>
        <v>1.8110543701973312E+17</v>
      </c>
      <c r="Y172">
        <f t="shared" si="72"/>
        <v>1.0901273168499566</v>
      </c>
      <c r="Z172">
        <f t="shared" si="78"/>
        <v>143501720170652.5</v>
      </c>
      <c r="AA172">
        <f t="shared" si="79"/>
        <v>6.2941236146255106E-4</v>
      </c>
      <c r="AB172">
        <f t="shared" si="80"/>
        <v>2.5088092025153108E-2</v>
      </c>
      <c r="AC172">
        <f>Cells!$B$3*Y172/(Cells!$D$4*AB172)</f>
        <v>1.1084892909759241</v>
      </c>
      <c r="AD172">
        <f t="shared" si="81"/>
        <v>6852.6010621629193</v>
      </c>
      <c r="AE172">
        <f t="shared" si="82"/>
        <v>22838034978.762756</v>
      </c>
      <c r="AF172">
        <f t="shared" si="83"/>
        <v>315929027</v>
      </c>
      <c r="AG172">
        <f t="shared" si="84"/>
        <v>295808090.40636408</v>
      </c>
      <c r="AH172">
        <f t="shared" si="85"/>
        <v>59893651985477.711</v>
      </c>
      <c r="AI172">
        <f t="shared" si="86"/>
        <v>925010513194.69397</v>
      </c>
      <c r="AJ172">
        <f t="shared" si="87"/>
        <v>1.0680202376006516</v>
      </c>
      <c r="AK172">
        <f t="shared" si="88"/>
        <v>62912503246413.781</v>
      </c>
      <c r="AL172">
        <f t="shared" si="89"/>
        <v>7.189800999902751E-4</v>
      </c>
      <c r="AM172">
        <f t="shared" si="90"/>
        <v>2.6813804280449931E-2</v>
      </c>
      <c r="AN172">
        <f>IF(AM172=0,0,(Cells!$B$3*AJ172/(Cells!$D$4*AM172)))</f>
        <v>1.0161152289177806</v>
      </c>
      <c r="AP172" s="7">
        <f t="shared" si="73"/>
        <v>1</v>
      </c>
      <c r="AQ172">
        <f t="shared" si="91"/>
        <v>24</v>
      </c>
      <c r="AR172">
        <f>IF(AP172=0,"",MAX(AR$4:AR171)+1)</f>
        <v>24</v>
      </c>
      <c r="AS172" t="str">
        <f t="shared" si="74"/>
        <v>Female</v>
      </c>
      <c r="AT172" t="str">
        <f t="shared" si="75"/>
        <v>NonSmoker</v>
      </c>
      <c r="AU172" t="str">
        <f t="shared" si="76"/>
        <v>70 - 79</v>
      </c>
      <c r="AV172">
        <f t="shared" si="92"/>
        <v>28</v>
      </c>
      <c r="AW172" s="8">
        <f t="shared" si="77"/>
        <v>30</v>
      </c>
      <c r="BJ172" s="76"/>
      <c r="BK172" s="76"/>
      <c r="BL172" s="77"/>
      <c r="BM172" s="77"/>
      <c r="BN172" s="77"/>
      <c r="BO172" s="77"/>
      <c r="BP172" s="77"/>
      <c r="BQ172" s="136"/>
    </row>
    <row r="173" spans="1:69" x14ac:dyDescent="0.25">
      <c r="A173" t="s">
        <v>77</v>
      </c>
      <c r="B173" t="s">
        <v>82</v>
      </c>
      <c r="C173" t="s">
        <v>352</v>
      </c>
      <c r="D173">
        <v>31</v>
      </c>
      <c r="E173" s="9">
        <v>9137</v>
      </c>
      <c r="F173" s="9">
        <v>2984</v>
      </c>
      <c r="G173" s="54">
        <v>2501.2835732717599</v>
      </c>
      <c r="H173" s="9">
        <v>8249893617.5854502</v>
      </c>
      <c r="I173" s="9">
        <v>116884071</v>
      </c>
      <c r="J173" s="9">
        <v>107603075.06060199</v>
      </c>
      <c r="K173" s="9">
        <v>22271640380951.102</v>
      </c>
      <c r="L173" s="9">
        <v>335439277855.36102</v>
      </c>
      <c r="M173" s="9">
        <v>4.05947654319336E+19</v>
      </c>
      <c r="N173" s="9">
        <v>6.0305823500370496E+17</v>
      </c>
      <c r="O173" s="9">
        <v>9809598144167250</v>
      </c>
      <c r="P173">
        <f t="shared" si="63"/>
        <v>2501.2835732717599</v>
      </c>
      <c r="Q173">
        <f t="shared" si="64"/>
        <v>8249893617.5854502</v>
      </c>
      <c r="R173">
        <f t="shared" si="65"/>
        <v>116884071</v>
      </c>
      <c r="S173">
        <f t="shared" si="66"/>
        <v>107603075.06060199</v>
      </c>
      <c r="T173">
        <f t="shared" si="67"/>
        <v>22271640380951.102</v>
      </c>
      <c r="U173">
        <f t="shared" si="68"/>
        <v>335439277855.36102</v>
      </c>
      <c r="V173" s="1">
        <f t="shared" si="69"/>
        <v>4.05947654319336E+19</v>
      </c>
      <c r="W173" s="1">
        <f t="shared" si="70"/>
        <v>6.0305823500370496E+17</v>
      </c>
      <c r="X173" s="1">
        <f t="shared" si="71"/>
        <v>9809598144167250</v>
      </c>
      <c r="Y173">
        <f t="shared" si="72"/>
        <v>1.0862521441340869</v>
      </c>
      <c r="Z173">
        <f t="shared" si="78"/>
        <v>23796817647631.371</v>
      </c>
      <c r="AA173">
        <f t="shared" si="79"/>
        <v>2.0552730014300525E-3</v>
      </c>
      <c r="AB173">
        <f t="shared" si="80"/>
        <v>4.5335118853159002E-2</v>
      </c>
      <c r="AC173">
        <f>Cells!$B$3*Y173/(Cells!$D$4*AB173)</f>
        <v>0.61124849296810813</v>
      </c>
      <c r="AD173">
        <f t="shared" si="81"/>
        <v>4351.317488891159</v>
      </c>
      <c r="AE173">
        <f t="shared" si="82"/>
        <v>14588141361.177307</v>
      </c>
      <c r="AF173">
        <f t="shared" si="83"/>
        <v>199044956</v>
      </c>
      <c r="AG173">
        <f t="shared" si="84"/>
        <v>188205015.3457621</v>
      </c>
      <c r="AH173">
        <f t="shared" si="85"/>
        <v>37622011604526.609</v>
      </c>
      <c r="AI173">
        <f t="shared" si="86"/>
        <v>589571235339.33289</v>
      </c>
      <c r="AJ173">
        <f t="shared" si="87"/>
        <v>1.0575964494587098</v>
      </c>
      <c r="AK173">
        <f t="shared" si="88"/>
        <v>39129464424663.945</v>
      </c>
      <c r="AL173">
        <f t="shared" si="89"/>
        <v>1.1046927879927485E-3</v>
      </c>
      <c r="AM173">
        <f t="shared" si="90"/>
        <v>3.323691905084989E-2</v>
      </c>
      <c r="AN173">
        <f>IF(AM173=0,0,(Cells!$B$3*AJ173/(Cells!$D$4*AM173)))</f>
        <v>0.81174783331153944</v>
      </c>
      <c r="AP173" s="7">
        <f t="shared" si="73"/>
        <v>0</v>
      </c>
      <c r="AQ173">
        <f t="shared" si="91"/>
        <v>25</v>
      </c>
      <c r="AR173" t="str">
        <f>IF(AP173=0,"",MAX(AR$4:AR172)+1)</f>
        <v/>
      </c>
      <c r="AS173" t="str">
        <f t="shared" si="74"/>
        <v>Female</v>
      </c>
      <c r="AT173" t="str">
        <f t="shared" si="75"/>
        <v>NonSmoker</v>
      </c>
      <c r="AU173" t="str">
        <f t="shared" si="76"/>
        <v>70 - 79</v>
      </c>
      <c r="AV173">
        <f t="shared" si="92"/>
        <v>31</v>
      </c>
      <c r="AW173" s="8">
        <f t="shared" si="77"/>
        <v>31</v>
      </c>
      <c r="BJ173" s="76"/>
      <c r="BK173" s="76"/>
      <c r="BL173" s="77"/>
      <c r="BM173" s="77"/>
      <c r="BN173" s="77"/>
      <c r="BO173" s="77"/>
      <c r="BP173" s="77"/>
      <c r="BQ173" s="136"/>
    </row>
    <row r="174" spans="1:69" x14ac:dyDescent="0.25">
      <c r="A174" t="s">
        <v>77</v>
      </c>
      <c r="B174" t="s">
        <v>82</v>
      </c>
      <c r="C174" t="s">
        <v>352</v>
      </c>
      <c r="D174">
        <v>32</v>
      </c>
      <c r="E174" s="9">
        <v>6989</v>
      </c>
      <c r="F174" s="9">
        <v>2184</v>
      </c>
      <c r="G174" s="54">
        <v>1874.45528626959</v>
      </c>
      <c r="H174" s="9">
        <v>6112696622.2808104</v>
      </c>
      <c r="I174" s="9">
        <v>82659067</v>
      </c>
      <c r="J174" s="9">
        <v>79096675.102811202</v>
      </c>
      <c r="K174" s="9">
        <v>15045789866288</v>
      </c>
      <c r="L174" s="9">
        <v>224866664285.789</v>
      </c>
      <c r="M174" s="9">
        <v>2.7485583554107199E+19</v>
      </c>
      <c r="N174" s="9">
        <v>4.1434730012850899E+17</v>
      </c>
      <c r="O174" s="9">
        <v>6662281937246320</v>
      </c>
      <c r="P174">
        <f t="shared" si="63"/>
        <v>4375.7388595413504</v>
      </c>
      <c r="Q174">
        <f t="shared" si="64"/>
        <v>14362590239.866261</v>
      </c>
      <c r="R174">
        <f t="shared" si="65"/>
        <v>199543138</v>
      </c>
      <c r="S174">
        <f t="shared" si="66"/>
        <v>186699750.1634132</v>
      </c>
      <c r="T174">
        <f t="shared" si="67"/>
        <v>37317430247239.102</v>
      </c>
      <c r="U174">
        <f t="shared" si="68"/>
        <v>560305942141.15002</v>
      </c>
      <c r="V174" s="1">
        <f t="shared" si="69"/>
        <v>6.8080348986040795E+19</v>
      </c>
      <c r="W174" s="1">
        <f t="shared" si="70"/>
        <v>1.017405535132214E+18</v>
      </c>
      <c r="X174" s="1">
        <f t="shared" si="71"/>
        <v>1.647188008141357E+16</v>
      </c>
      <c r="Y174">
        <f t="shared" si="72"/>
        <v>1.0687916712547572</v>
      </c>
      <c r="Z174">
        <f t="shared" si="78"/>
        <v>39244512401923.414</v>
      </c>
      <c r="AA174">
        <f t="shared" si="79"/>
        <v>1.1258783395161397E-3</v>
      </c>
      <c r="AB174">
        <f t="shared" si="80"/>
        <v>3.3554110620252472E-2</v>
      </c>
      <c r="AC174">
        <f>Cells!$B$3*Y174/(Cells!$D$4*AB174)</f>
        <v>0.81258582516866151</v>
      </c>
      <c r="AD174">
        <f t="shared" si="81"/>
        <v>2476.8622026215689</v>
      </c>
      <c r="AE174">
        <f t="shared" si="82"/>
        <v>8475444738.8964949</v>
      </c>
      <c r="AF174">
        <f t="shared" si="83"/>
        <v>116385889</v>
      </c>
      <c r="AG174">
        <f t="shared" si="84"/>
        <v>109108340.24295087</v>
      </c>
      <c r="AH174">
        <f t="shared" si="85"/>
        <v>22576221738238.609</v>
      </c>
      <c r="AI174">
        <f t="shared" si="86"/>
        <v>364704571053.54395</v>
      </c>
      <c r="AJ174">
        <f t="shared" si="87"/>
        <v>1.06670020587651</v>
      </c>
      <c r="AK174">
        <f t="shared" si="88"/>
        <v>23667081524557.223</v>
      </c>
      <c r="AL174">
        <f t="shared" si="89"/>
        <v>1.9880568906674215E-3</v>
      </c>
      <c r="AM174">
        <f t="shared" si="90"/>
        <v>4.4587631588450867E-2</v>
      </c>
      <c r="AN174">
        <f>IF(AM174=0,0,(Cells!$B$3*AJ174/(Cells!$D$4*AM174)))</f>
        <v>0.61030915991001566</v>
      </c>
      <c r="AP174" s="7">
        <f t="shared" si="73"/>
        <v>0</v>
      </c>
      <c r="AQ174">
        <f t="shared" si="91"/>
        <v>25</v>
      </c>
      <c r="AR174" t="str">
        <f>IF(AP174=0,"",MAX(AR$4:AR173)+1)</f>
        <v/>
      </c>
      <c r="AS174" t="str">
        <f t="shared" si="74"/>
        <v>Female</v>
      </c>
      <c r="AT174" t="str">
        <f t="shared" si="75"/>
        <v>NonSmoker</v>
      </c>
      <c r="AU174" t="str">
        <f t="shared" si="76"/>
        <v>70 - 79</v>
      </c>
      <c r="AV174">
        <f t="shared" si="92"/>
        <v>31</v>
      </c>
      <c r="AW174" s="8">
        <f t="shared" si="77"/>
        <v>32</v>
      </c>
      <c r="BJ174" s="76"/>
      <c r="BK174" s="76"/>
      <c r="BL174" s="77"/>
      <c r="BM174" s="77"/>
      <c r="BN174" s="77"/>
      <c r="BO174" s="77"/>
      <c r="BP174" s="77"/>
      <c r="BQ174" s="136"/>
    </row>
    <row r="175" spans="1:69" x14ac:dyDescent="0.25">
      <c r="A175" t="s">
        <v>77</v>
      </c>
      <c r="B175" t="s">
        <v>82</v>
      </c>
      <c r="C175" t="s">
        <v>352</v>
      </c>
      <c r="D175">
        <v>33</v>
      </c>
      <c r="E175" s="9">
        <v>5204</v>
      </c>
      <c r="F175" s="9">
        <v>1512</v>
      </c>
      <c r="G175" s="54">
        <v>1279.9909458899599</v>
      </c>
      <c r="H175" s="9">
        <v>4246723943.5314398</v>
      </c>
      <c r="I175" s="9">
        <v>57589844</v>
      </c>
      <c r="J175" s="9">
        <v>54898761.854178198</v>
      </c>
      <c r="K175" s="9">
        <v>10921556701394.6</v>
      </c>
      <c r="L175" s="9">
        <v>172586987259.26001</v>
      </c>
      <c r="M175" s="9">
        <v>2.0561146034645402E+19</v>
      </c>
      <c r="N175" s="9">
        <v>3.4634500899612301E+17</v>
      </c>
      <c r="O175" s="9">
        <v>6488485708709950</v>
      </c>
      <c r="P175">
        <f t="shared" si="63"/>
        <v>5655.7298054313105</v>
      </c>
      <c r="Q175">
        <f t="shared" si="64"/>
        <v>18609314183.397701</v>
      </c>
      <c r="R175">
        <f t="shared" si="65"/>
        <v>257132982</v>
      </c>
      <c r="S175">
        <f t="shared" si="66"/>
        <v>241598512.01759139</v>
      </c>
      <c r="T175">
        <f t="shared" si="67"/>
        <v>48238986948633.703</v>
      </c>
      <c r="U175">
        <f t="shared" si="68"/>
        <v>732892929400.41003</v>
      </c>
      <c r="V175" s="1">
        <f t="shared" si="69"/>
        <v>8.8641495020686197E+19</v>
      </c>
      <c r="W175" s="1">
        <f t="shared" si="70"/>
        <v>1.3637505441283369E+18</v>
      </c>
      <c r="X175" s="1">
        <f t="shared" si="71"/>
        <v>2.296036579012352E+16</v>
      </c>
      <c r="Y175">
        <f t="shared" si="72"/>
        <v>1.0642986989144929</v>
      </c>
      <c r="Z175">
        <f t="shared" si="78"/>
        <v>50510519977513.922</v>
      </c>
      <c r="AA175">
        <f t="shared" si="79"/>
        <v>8.6535305055271405E-4</v>
      </c>
      <c r="AB175">
        <f t="shared" si="80"/>
        <v>2.9416883766855965E-2</v>
      </c>
      <c r="AC175">
        <f>Cells!$B$3*Y175/(Cells!$D$4*AB175)</f>
        <v>0.92297253964302584</v>
      </c>
      <c r="AD175">
        <f t="shared" si="81"/>
        <v>1196.871256731609</v>
      </c>
      <c r="AE175">
        <f t="shared" si="82"/>
        <v>4228720795.3650551</v>
      </c>
      <c r="AF175">
        <f t="shared" si="83"/>
        <v>58796045</v>
      </c>
      <c r="AG175">
        <f t="shared" si="84"/>
        <v>54209578.388772681</v>
      </c>
      <c r="AH175">
        <f t="shared" si="85"/>
        <v>11654665036844.012</v>
      </c>
      <c r="AI175">
        <f t="shared" si="86"/>
        <v>192117583794.28394</v>
      </c>
      <c r="AJ175">
        <f t="shared" si="87"/>
        <v>1.0846062033232344</v>
      </c>
      <c r="AK175">
        <f t="shared" si="88"/>
        <v>12414720516167.73</v>
      </c>
      <c r="AL175">
        <f t="shared" si="89"/>
        <v>4.2245931239922067E-3</v>
      </c>
      <c r="AM175">
        <f t="shared" si="90"/>
        <v>6.4996870109199925E-2</v>
      </c>
      <c r="AN175">
        <f>IF(AM175=0,0,(Cells!$B$3*AJ175/(Cells!$D$4*AM175)))</f>
        <v>0.42569794473929906</v>
      </c>
      <c r="AP175" s="7">
        <f t="shared" si="73"/>
        <v>0</v>
      </c>
      <c r="AQ175">
        <f t="shared" si="91"/>
        <v>25</v>
      </c>
      <c r="AR175" t="str">
        <f>IF(AP175=0,"",MAX(AR$4:AR174)+1)</f>
        <v/>
      </c>
      <c r="AS175" t="str">
        <f t="shared" si="74"/>
        <v>Female</v>
      </c>
      <c r="AT175" t="str">
        <f t="shared" si="75"/>
        <v>NonSmoker</v>
      </c>
      <c r="AU175" t="str">
        <f t="shared" si="76"/>
        <v>70 - 79</v>
      </c>
      <c r="AV175">
        <f t="shared" si="92"/>
        <v>31</v>
      </c>
      <c r="AW175" s="8">
        <f t="shared" si="77"/>
        <v>33</v>
      </c>
      <c r="BJ175" s="76"/>
      <c r="BK175" s="76"/>
      <c r="BL175" s="77"/>
      <c r="BM175" s="77"/>
      <c r="BN175" s="77"/>
      <c r="BO175" s="77"/>
      <c r="BP175" s="77"/>
      <c r="BQ175" s="136"/>
    </row>
    <row r="176" spans="1:69" x14ac:dyDescent="0.25">
      <c r="A176" t="s">
        <v>77</v>
      </c>
      <c r="B176" t="s">
        <v>82</v>
      </c>
      <c r="C176" t="s">
        <v>352</v>
      </c>
      <c r="D176">
        <v>34</v>
      </c>
      <c r="E176" s="9">
        <v>3651</v>
      </c>
      <c r="F176" s="9">
        <v>855</v>
      </c>
      <c r="G176" s="54">
        <v>730.394077712171</v>
      </c>
      <c r="H176" s="9">
        <v>2547598683.2935801</v>
      </c>
      <c r="I176" s="9">
        <v>35471311</v>
      </c>
      <c r="J176" s="9">
        <v>32696092.051951401</v>
      </c>
      <c r="K176" s="9">
        <v>6650418025092.75</v>
      </c>
      <c r="L176" s="9">
        <v>106575486451.29401</v>
      </c>
      <c r="M176" s="9">
        <v>1.3066657767551101E+19</v>
      </c>
      <c r="N176" s="9">
        <v>2.48200382960052E+17</v>
      </c>
      <c r="O176" s="9">
        <v>4918685930851920</v>
      </c>
      <c r="P176">
        <f t="shared" si="63"/>
        <v>6386.1238831434812</v>
      </c>
      <c r="Q176">
        <f t="shared" si="64"/>
        <v>21156912866.69128</v>
      </c>
      <c r="R176">
        <f t="shared" si="65"/>
        <v>292604293</v>
      </c>
      <c r="S176">
        <f t="shared" si="66"/>
        <v>274294604.06954277</v>
      </c>
      <c r="T176">
        <f t="shared" si="67"/>
        <v>54889404973726.453</v>
      </c>
      <c r="U176">
        <f t="shared" si="68"/>
        <v>839468415851.7041</v>
      </c>
      <c r="V176" s="1">
        <f t="shared" si="69"/>
        <v>1.017081527882373E+20</v>
      </c>
      <c r="W176" s="1">
        <f t="shared" si="70"/>
        <v>1.6119509270883889E+18</v>
      </c>
      <c r="X176" s="1">
        <f t="shared" si="71"/>
        <v>2.787905172097544E+16</v>
      </c>
      <c r="Y176">
        <f t="shared" si="72"/>
        <v>1.0667519107514603</v>
      </c>
      <c r="Z176">
        <f t="shared" si="78"/>
        <v>57598096460201.75</v>
      </c>
      <c r="AA176">
        <f t="shared" si="79"/>
        <v>7.6555007317125393E-4</v>
      </c>
      <c r="AB176">
        <f t="shared" si="80"/>
        <v>2.7668575553708108E-2</v>
      </c>
      <c r="AC176">
        <f>Cells!$B$3*Y176/(Cells!$D$4*AB176)</f>
        <v>0.98355475331389097</v>
      </c>
      <c r="AD176">
        <f t="shared" si="81"/>
        <v>466.47717901943804</v>
      </c>
      <c r="AE176">
        <f t="shared" si="82"/>
        <v>1681122112.071475</v>
      </c>
      <c r="AF176">
        <f t="shared" si="83"/>
        <v>23324734</v>
      </c>
      <c r="AG176">
        <f t="shared" si="84"/>
        <v>21513486.33682128</v>
      </c>
      <c r="AH176">
        <f t="shared" si="85"/>
        <v>5004247011751.2598</v>
      </c>
      <c r="AI176">
        <f t="shared" si="86"/>
        <v>85542097342.989899</v>
      </c>
      <c r="AJ176">
        <f t="shared" si="87"/>
        <v>1.0841912665767561</v>
      </c>
      <c r="AK176">
        <f t="shared" si="88"/>
        <v>5325008676674.6338</v>
      </c>
      <c r="AL176">
        <f t="shared" si="89"/>
        <v>1.1505320724628249E-2</v>
      </c>
      <c r="AM176">
        <f t="shared" si="90"/>
        <v>0.10726285808530485</v>
      </c>
      <c r="AN176">
        <f>IF(AM176=0,0,(Cells!$B$3*AJ176/(Cells!$D$4*AM176)))</f>
        <v>0.25785671944696709</v>
      </c>
      <c r="AP176" s="7">
        <f t="shared" si="73"/>
        <v>0</v>
      </c>
      <c r="AQ176">
        <f t="shared" si="91"/>
        <v>25</v>
      </c>
      <c r="AR176" t="str">
        <f>IF(AP176=0,"",MAX(AR$4:AR175)+1)</f>
        <v/>
      </c>
      <c r="AS176" t="str">
        <f t="shared" si="74"/>
        <v>Female</v>
      </c>
      <c r="AT176" t="str">
        <f t="shared" si="75"/>
        <v>NonSmoker</v>
      </c>
      <c r="AU176" t="str">
        <f t="shared" si="76"/>
        <v>70 - 79</v>
      </c>
      <c r="AV176">
        <f t="shared" si="92"/>
        <v>31</v>
      </c>
      <c r="AW176" s="8">
        <f t="shared" si="77"/>
        <v>34</v>
      </c>
      <c r="BJ176" s="76"/>
      <c r="BK176" s="76"/>
      <c r="BL176" s="77"/>
      <c r="BM176" s="77"/>
      <c r="BN176" s="77"/>
      <c r="BO176" s="77"/>
      <c r="BP176" s="77"/>
      <c r="BQ176" s="136"/>
    </row>
    <row r="177" spans="1:69" x14ac:dyDescent="0.25">
      <c r="A177" t="s">
        <v>77</v>
      </c>
      <c r="B177" t="s">
        <v>82</v>
      </c>
      <c r="C177" t="s">
        <v>352</v>
      </c>
      <c r="D177">
        <v>35</v>
      </c>
      <c r="E177" s="9">
        <v>2285</v>
      </c>
      <c r="F177" s="9">
        <v>392</v>
      </c>
      <c r="G177" s="54">
        <v>335.18476098950902</v>
      </c>
      <c r="H177" s="9">
        <v>1209218911.43679</v>
      </c>
      <c r="I177" s="9">
        <v>15910291</v>
      </c>
      <c r="J177" s="9">
        <v>15508551.214663001</v>
      </c>
      <c r="K177" s="9">
        <v>3828352152248.9702</v>
      </c>
      <c r="L177" s="9">
        <v>67510069718.690903</v>
      </c>
      <c r="M177" s="9">
        <v>1.1680698346205E+19</v>
      </c>
      <c r="N177" s="9">
        <v>2.5701524311980499E+17</v>
      </c>
      <c r="O177" s="9">
        <v>5787851253614190</v>
      </c>
      <c r="P177">
        <f t="shared" si="63"/>
        <v>6721.3086441329906</v>
      </c>
      <c r="Q177">
        <f t="shared" si="64"/>
        <v>22366131778.128071</v>
      </c>
      <c r="R177">
        <f t="shared" si="65"/>
        <v>308514584</v>
      </c>
      <c r="S177">
        <f t="shared" si="66"/>
        <v>289803155.28420579</v>
      </c>
      <c r="T177">
        <f t="shared" si="67"/>
        <v>58717757125975.422</v>
      </c>
      <c r="U177">
        <f t="shared" si="68"/>
        <v>906978485570.39502</v>
      </c>
      <c r="V177" s="1">
        <f t="shared" si="69"/>
        <v>1.1338885113444231E+20</v>
      </c>
      <c r="W177" s="1">
        <f t="shared" si="70"/>
        <v>1.8689661702081938E+18</v>
      </c>
      <c r="X177" s="1">
        <f t="shared" si="71"/>
        <v>3.3666902974589632E+16</v>
      </c>
      <c r="Y177">
        <f t="shared" si="72"/>
        <v>1.0645659937602963</v>
      </c>
      <c r="Z177">
        <f t="shared" si="78"/>
        <v>61481048063659.797</v>
      </c>
      <c r="AA177">
        <f t="shared" si="79"/>
        <v>7.32040388851421E-4</v>
      </c>
      <c r="AB177">
        <f t="shared" si="80"/>
        <v>2.7056244914093697E-2</v>
      </c>
      <c r="AC177">
        <f>Cells!$B$3*Y177/(Cells!$D$4*AB177)</f>
        <v>1.0037532878739182</v>
      </c>
      <c r="AD177">
        <f t="shared" si="81"/>
        <v>131.292418029929</v>
      </c>
      <c r="AE177">
        <f t="shared" si="82"/>
        <v>471903200.63468498</v>
      </c>
      <c r="AF177">
        <f t="shared" si="83"/>
        <v>7414443</v>
      </c>
      <c r="AG177">
        <f t="shared" si="84"/>
        <v>6004935.1221582796</v>
      </c>
      <c r="AH177">
        <f t="shared" si="85"/>
        <v>1175894859502.29</v>
      </c>
      <c r="AI177">
        <f t="shared" si="86"/>
        <v>18032027624.299</v>
      </c>
      <c r="AJ177">
        <f t="shared" si="87"/>
        <v>1.2347249136199023</v>
      </c>
      <c r="AK177">
        <f t="shared" si="88"/>
        <v>1424416030229.3081</v>
      </c>
      <c r="AL177">
        <f t="shared" si="89"/>
        <v>3.9502102658695248E-2</v>
      </c>
      <c r="AM177">
        <f t="shared" si="90"/>
        <v>0.19875135888515391</v>
      </c>
      <c r="AN177">
        <f>IF(AM177=0,0,(Cells!$B$3*AJ177/(Cells!$D$4*AM177)))</f>
        <v>0.15848275706457629</v>
      </c>
      <c r="AP177" s="7">
        <f t="shared" si="73"/>
        <v>0</v>
      </c>
      <c r="AQ177">
        <f t="shared" si="91"/>
        <v>25</v>
      </c>
      <c r="AR177" t="str">
        <f>IF(AP177=0,"",MAX(AR$4:AR176)+1)</f>
        <v/>
      </c>
      <c r="AS177" t="str">
        <f t="shared" si="74"/>
        <v>Female</v>
      </c>
      <c r="AT177" t="str">
        <f t="shared" si="75"/>
        <v>NonSmoker</v>
      </c>
      <c r="AU177" t="str">
        <f t="shared" si="76"/>
        <v>70 - 79</v>
      </c>
      <c r="AV177">
        <f t="shared" si="92"/>
        <v>31</v>
      </c>
      <c r="AW177" s="8">
        <f t="shared" si="77"/>
        <v>35</v>
      </c>
      <c r="BJ177" s="76"/>
      <c r="BK177" s="76"/>
      <c r="BL177" s="77"/>
      <c r="BM177" s="77"/>
      <c r="BN177" s="77"/>
      <c r="BO177" s="77"/>
      <c r="BP177" s="77"/>
      <c r="BQ177" s="136"/>
    </row>
    <row r="178" spans="1:69" x14ac:dyDescent="0.25">
      <c r="A178" t="s">
        <v>77</v>
      </c>
      <c r="B178" t="s">
        <v>82</v>
      </c>
      <c r="C178" t="s">
        <v>352</v>
      </c>
      <c r="D178">
        <v>36</v>
      </c>
      <c r="E178" s="9">
        <v>1154</v>
      </c>
      <c r="F178" s="9">
        <v>140</v>
      </c>
      <c r="G178" s="54">
        <v>131.292418029929</v>
      </c>
      <c r="H178" s="9">
        <v>471903200.63468498</v>
      </c>
      <c r="I178" s="9">
        <v>7414443</v>
      </c>
      <c r="J178" s="9">
        <v>6004935.1221582796</v>
      </c>
      <c r="K178" s="9">
        <v>1175894859502.29</v>
      </c>
      <c r="L178" s="9">
        <v>18032027624.299</v>
      </c>
      <c r="M178" s="9">
        <v>1.0174307694152399E+18</v>
      </c>
      <c r="N178" s="9">
        <v>1.65799469413222E+16</v>
      </c>
      <c r="O178" s="9">
        <v>302666958099379</v>
      </c>
      <c r="P178">
        <f t="shared" si="63"/>
        <v>6852.6010621629193</v>
      </c>
      <c r="Q178">
        <f t="shared" si="64"/>
        <v>22838034978.762756</v>
      </c>
      <c r="R178">
        <f t="shared" si="65"/>
        <v>315929027</v>
      </c>
      <c r="S178">
        <f t="shared" si="66"/>
        <v>295808090.40636408</v>
      </c>
      <c r="T178">
        <f t="shared" si="67"/>
        <v>59893651985477.711</v>
      </c>
      <c r="U178">
        <f t="shared" si="68"/>
        <v>925010513194.69397</v>
      </c>
      <c r="V178" s="1">
        <f t="shared" si="69"/>
        <v>1.1440628190385755E+20</v>
      </c>
      <c r="W178" s="1">
        <f t="shared" si="70"/>
        <v>1.885546117149516E+18</v>
      </c>
      <c r="X178" s="1">
        <f t="shared" si="71"/>
        <v>3.3969569932689012E+16</v>
      </c>
      <c r="Y178">
        <f t="shared" si="72"/>
        <v>1.0680202376006516</v>
      </c>
      <c r="Z178">
        <f t="shared" si="78"/>
        <v>62912503246413.781</v>
      </c>
      <c r="AA178">
        <f t="shared" si="79"/>
        <v>7.189800999902751E-4</v>
      </c>
      <c r="AB178">
        <f t="shared" si="80"/>
        <v>2.6813804280449931E-2</v>
      </c>
      <c r="AC178">
        <f>Cells!$B$3*Y178/(Cells!$D$4*AB178)</f>
        <v>1.0161152289177806</v>
      </c>
      <c r="AD178">
        <f t="shared" si="81"/>
        <v>0</v>
      </c>
      <c r="AE178">
        <f t="shared" si="82"/>
        <v>0</v>
      </c>
      <c r="AF178">
        <f t="shared" si="83"/>
        <v>0</v>
      </c>
      <c r="AG178">
        <f t="shared" si="84"/>
        <v>0</v>
      </c>
      <c r="AH178">
        <f t="shared" si="85"/>
        <v>0</v>
      </c>
      <c r="AI178">
        <f t="shared" si="86"/>
        <v>0</v>
      </c>
      <c r="AJ178" t="e">
        <f t="shared" si="87"/>
        <v>#DIV/0!</v>
      </c>
      <c r="AK178" t="e">
        <f t="shared" si="88"/>
        <v>#DIV/0!</v>
      </c>
      <c r="AL178" t="e">
        <f t="shared" si="89"/>
        <v>#DIV/0!</v>
      </c>
      <c r="AM178">
        <f t="shared" si="90"/>
        <v>0</v>
      </c>
      <c r="AN178">
        <f>IF(AM178=0,0,(Cells!$B$3*AJ178/(Cells!$D$4*AM178)))</f>
        <v>0</v>
      </c>
      <c r="AP178" s="7">
        <f t="shared" si="73"/>
        <v>1</v>
      </c>
      <c r="AQ178">
        <f t="shared" si="91"/>
        <v>25</v>
      </c>
      <c r="AR178">
        <f>IF(AP178=0,"",MAX(AR$4:AR177)+1)</f>
        <v>25</v>
      </c>
      <c r="AS178" t="str">
        <f t="shared" si="74"/>
        <v>Female</v>
      </c>
      <c r="AT178" t="str">
        <f t="shared" si="75"/>
        <v>NonSmoker</v>
      </c>
      <c r="AU178" t="str">
        <f t="shared" si="76"/>
        <v>70 - 79</v>
      </c>
      <c r="AV178">
        <f t="shared" si="92"/>
        <v>31</v>
      </c>
      <c r="AW178" s="8">
        <f t="shared" si="77"/>
        <v>36</v>
      </c>
      <c r="BJ178" s="76"/>
      <c r="BK178" s="76"/>
      <c r="BL178" s="77"/>
      <c r="BM178" s="77"/>
      <c r="BN178" s="77"/>
      <c r="BO178" s="77"/>
      <c r="BP178" s="77"/>
      <c r="BQ178" s="136"/>
    </row>
    <row r="179" spans="1:69" x14ac:dyDescent="0.25">
      <c r="A179" t="s">
        <v>77</v>
      </c>
      <c r="B179" t="s">
        <v>82</v>
      </c>
      <c r="C179" t="s">
        <v>353</v>
      </c>
      <c r="D179">
        <v>1</v>
      </c>
      <c r="E179" s="9">
        <v>9035</v>
      </c>
      <c r="F179" s="9">
        <v>175</v>
      </c>
      <c r="G179" s="54">
        <v>108.962573671914</v>
      </c>
      <c r="H179" s="9">
        <v>4123517103.3562198</v>
      </c>
      <c r="I179" s="9">
        <v>23865077</v>
      </c>
      <c r="J179" s="9">
        <v>26828581.750488099</v>
      </c>
      <c r="K179" s="9">
        <v>84899717942919.5</v>
      </c>
      <c r="L179" s="9">
        <v>570604408486.04004</v>
      </c>
      <c r="M179" s="9">
        <v>7.45842079540703E+20</v>
      </c>
      <c r="N179" s="9">
        <v>4.8408762089574502E+18</v>
      </c>
      <c r="O179" s="9">
        <v>3.44046557786543E+16</v>
      </c>
      <c r="P179">
        <f t="shared" si="63"/>
        <v>108.962573671914</v>
      </c>
      <c r="Q179">
        <f t="shared" si="64"/>
        <v>4123517103.3562198</v>
      </c>
      <c r="R179">
        <f t="shared" si="65"/>
        <v>23865077</v>
      </c>
      <c r="S179">
        <f t="shared" si="66"/>
        <v>26828581.750488099</v>
      </c>
      <c r="T179">
        <f t="shared" si="67"/>
        <v>84899717942919.5</v>
      </c>
      <c r="U179">
        <f t="shared" si="68"/>
        <v>570604408486.04004</v>
      </c>
      <c r="V179" s="1">
        <f t="shared" si="69"/>
        <v>7.45842079540703E+20</v>
      </c>
      <c r="W179" s="1">
        <f t="shared" si="70"/>
        <v>4.8408762089574502E+18</v>
      </c>
      <c r="X179" s="1">
        <f t="shared" si="71"/>
        <v>3.44046557786543E+16</v>
      </c>
      <c r="Y179">
        <f t="shared" si="72"/>
        <v>0.88953926905084413</v>
      </c>
      <c r="Z179">
        <f t="shared" si="78"/>
        <v>75070125121778.813</v>
      </c>
      <c r="AA179">
        <f t="shared" si="79"/>
        <v>0.10429697434095792</v>
      </c>
      <c r="AB179">
        <f t="shared" si="80"/>
        <v>0.32295042087131254</v>
      </c>
      <c r="AC179">
        <f>Cells!$B$3*Y179/(Cells!$D$4*AB179)</f>
        <v>7.0266963007537098E-2</v>
      </c>
      <c r="AD179">
        <f t="shared" si="81"/>
        <v>155268.57547897648</v>
      </c>
      <c r="AE179">
        <f t="shared" si="82"/>
        <v>540090970125.59106</v>
      </c>
      <c r="AF179">
        <f t="shared" si="83"/>
        <v>20047983046</v>
      </c>
      <c r="AG179">
        <f t="shared" si="84"/>
        <v>21164442993.917751</v>
      </c>
      <c r="AH179">
        <f t="shared" si="85"/>
        <v>9.4108853907613008E+16</v>
      </c>
      <c r="AI179">
        <f t="shared" si="86"/>
        <v>4425285131329202.5</v>
      </c>
      <c r="AJ179">
        <f t="shared" si="87"/>
        <v>0.94724831887904637</v>
      </c>
      <c r="AK179">
        <f t="shared" si="88"/>
        <v>8.5173736567193712E+16</v>
      </c>
      <c r="AL179">
        <f t="shared" si="89"/>
        <v>1.9014811030935316E-4</v>
      </c>
      <c r="AM179">
        <f t="shared" si="90"/>
        <v>1.378942023108126E-2</v>
      </c>
      <c r="AN179">
        <f>IF(AM179=0,0,(Cells!$B$3*AJ179/(Cells!$D$4*AM179)))</f>
        <v>1.7524262486830051</v>
      </c>
      <c r="AP179" s="7">
        <f t="shared" si="73"/>
        <v>0</v>
      </c>
      <c r="AQ179">
        <f t="shared" si="91"/>
        <v>26</v>
      </c>
      <c r="AR179" t="str">
        <f>IF(AP179=0,"",MAX(AR$4:AR178)+1)</f>
        <v/>
      </c>
      <c r="AS179" t="str">
        <f t="shared" si="74"/>
        <v>Female</v>
      </c>
      <c r="AT179" t="str">
        <f t="shared" si="75"/>
        <v>NonSmoker</v>
      </c>
      <c r="AU179" t="str">
        <f t="shared" si="76"/>
        <v>80 - 89</v>
      </c>
      <c r="AV179">
        <f t="shared" si="92"/>
        <v>1</v>
      </c>
      <c r="AW179" s="8">
        <f t="shared" si="77"/>
        <v>1</v>
      </c>
      <c r="BJ179" s="76"/>
      <c r="BK179" s="76"/>
      <c r="BL179" s="77"/>
      <c r="BM179" s="77"/>
      <c r="BN179" s="77"/>
      <c r="BO179" s="77"/>
      <c r="BP179" s="77"/>
      <c r="BQ179" s="136"/>
    </row>
    <row r="180" spans="1:69" x14ac:dyDescent="0.25">
      <c r="A180" t="s">
        <v>77</v>
      </c>
      <c r="B180" t="s">
        <v>82</v>
      </c>
      <c r="C180" t="s">
        <v>353</v>
      </c>
      <c r="D180">
        <v>2</v>
      </c>
      <c r="E180" s="9">
        <v>11846</v>
      </c>
      <c r="F180" s="9">
        <v>342</v>
      </c>
      <c r="G180" s="54">
        <v>212.76160548402299</v>
      </c>
      <c r="H180" s="9">
        <v>7138687050.2105198</v>
      </c>
      <c r="I180" s="9">
        <v>49250408</v>
      </c>
      <c r="J180" s="9">
        <v>65782831.306628101</v>
      </c>
      <c r="K180" s="9">
        <v>256158846941438</v>
      </c>
      <c r="L180" s="9">
        <v>2542742115109.6099</v>
      </c>
      <c r="M180" s="9">
        <v>2.61851590706255E+21</v>
      </c>
      <c r="N180" s="9">
        <v>2.4611082681550701E+19</v>
      </c>
      <c r="O180" s="9">
        <v>2.77084839440916E+17</v>
      </c>
      <c r="P180">
        <f t="shared" si="63"/>
        <v>321.72417915593701</v>
      </c>
      <c r="Q180">
        <f t="shared" si="64"/>
        <v>11262204153.56674</v>
      </c>
      <c r="R180">
        <f t="shared" si="65"/>
        <v>73115485</v>
      </c>
      <c r="S180">
        <f t="shared" si="66"/>
        <v>92611413.057116196</v>
      </c>
      <c r="T180">
        <f t="shared" si="67"/>
        <v>341058564884357.5</v>
      </c>
      <c r="U180">
        <f t="shared" si="68"/>
        <v>3113346523595.6499</v>
      </c>
      <c r="V180" s="1">
        <f t="shared" si="69"/>
        <v>3.3643579866032531E+21</v>
      </c>
      <c r="W180" s="1">
        <f t="shared" si="70"/>
        <v>2.9451958890508149E+19</v>
      </c>
      <c r="X180" s="1">
        <f t="shared" si="71"/>
        <v>3.114894952195703E+17</v>
      </c>
      <c r="Y180">
        <f t="shared" si="72"/>
        <v>0.78948676611712554</v>
      </c>
      <c r="Z180">
        <f t="shared" si="78"/>
        <v>267320707704021.22</v>
      </c>
      <c r="AA180">
        <f t="shared" si="79"/>
        <v>3.1167615736370679E-2</v>
      </c>
      <c r="AB180">
        <f t="shared" si="80"/>
        <v>0.17654352363190975</v>
      </c>
      <c r="AC180">
        <f>Cells!$B$3*Y180/(Cells!$D$4*AB180)</f>
        <v>0.11408143551522451</v>
      </c>
      <c r="AD180">
        <f t="shared" si="81"/>
        <v>155055.81387349244</v>
      </c>
      <c r="AE180">
        <f t="shared" si="82"/>
        <v>532952283075.38062</v>
      </c>
      <c r="AF180">
        <f t="shared" si="83"/>
        <v>19998732638</v>
      </c>
      <c r="AG180">
        <f t="shared" si="84"/>
        <v>21098660162.611122</v>
      </c>
      <c r="AH180">
        <f t="shared" si="85"/>
        <v>9.3852695060671568E+16</v>
      </c>
      <c r="AI180">
        <f t="shared" si="86"/>
        <v>4422742389214093</v>
      </c>
      <c r="AJ180">
        <f t="shared" si="87"/>
        <v>0.94786742304327454</v>
      </c>
      <c r="AK180">
        <f t="shared" si="88"/>
        <v>8.4986287585596912E+16</v>
      </c>
      <c r="AL180">
        <f t="shared" si="89"/>
        <v>1.9091458361370151E-4</v>
      </c>
      <c r="AM180">
        <f t="shared" si="90"/>
        <v>1.3817184359112443E-2</v>
      </c>
      <c r="AN180">
        <f>IF(AM180=0,0,(Cells!$B$3*AJ180/(Cells!$D$4*AM180)))</f>
        <v>1.7500479911387605</v>
      </c>
      <c r="AP180" s="7">
        <f t="shared" si="73"/>
        <v>0</v>
      </c>
      <c r="AQ180">
        <f t="shared" si="91"/>
        <v>26</v>
      </c>
      <c r="AR180" t="str">
        <f>IF(AP180=0,"",MAX(AR$4:AR179)+1)</f>
        <v/>
      </c>
      <c r="AS180" t="str">
        <f t="shared" si="74"/>
        <v>Female</v>
      </c>
      <c r="AT180" t="str">
        <f t="shared" si="75"/>
        <v>NonSmoker</v>
      </c>
      <c r="AU180" t="str">
        <f t="shared" si="76"/>
        <v>80 - 89</v>
      </c>
      <c r="AV180">
        <f t="shared" si="92"/>
        <v>1</v>
      </c>
      <c r="AW180" s="8">
        <f t="shared" si="77"/>
        <v>2</v>
      </c>
      <c r="BJ180" s="76"/>
      <c r="BK180" s="76"/>
      <c r="BL180" s="77"/>
      <c r="BM180" s="77"/>
      <c r="BN180" s="77"/>
      <c r="BO180" s="77"/>
      <c r="BP180" s="77"/>
      <c r="BQ180" s="136"/>
    </row>
    <row r="181" spans="1:69" x14ac:dyDescent="0.25">
      <c r="A181" t="s">
        <v>77</v>
      </c>
      <c r="B181" t="s">
        <v>82</v>
      </c>
      <c r="C181" t="s">
        <v>353</v>
      </c>
      <c r="D181">
        <v>3</v>
      </c>
      <c r="E181" s="9">
        <v>14767</v>
      </c>
      <c r="F181" s="9">
        <v>587</v>
      </c>
      <c r="G181" s="54">
        <v>401.08910000734102</v>
      </c>
      <c r="H181" s="9">
        <v>11812871692.944599</v>
      </c>
      <c r="I181" s="9">
        <v>171382906</v>
      </c>
      <c r="J181" s="9">
        <v>158841107.71068099</v>
      </c>
      <c r="K181" s="9">
        <v>720968746181180</v>
      </c>
      <c r="L181" s="9">
        <v>10580245689019.199</v>
      </c>
      <c r="M181" s="9">
        <v>7.5959601771525995E+21</v>
      </c>
      <c r="N181" s="9">
        <v>1.08221228328313E+20</v>
      </c>
      <c r="O181" s="9">
        <v>1.7391081103713999E+18</v>
      </c>
      <c r="P181">
        <f t="shared" si="63"/>
        <v>722.81327916327803</v>
      </c>
      <c r="Q181">
        <f t="shared" si="64"/>
        <v>23075075846.511337</v>
      </c>
      <c r="R181">
        <f t="shared" si="65"/>
        <v>244498391</v>
      </c>
      <c r="S181">
        <f t="shared" si="66"/>
        <v>251452520.76779717</v>
      </c>
      <c r="T181">
        <f t="shared" si="67"/>
        <v>1062027311065537.5</v>
      </c>
      <c r="U181">
        <f t="shared" si="68"/>
        <v>13693592212614.85</v>
      </c>
      <c r="V181" s="1">
        <f t="shared" si="69"/>
        <v>1.0960318163755853E+22</v>
      </c>
      <c r="W181" s="1">
        <f t="shared" si="70"/>
        <v>1.3767318721882115E+20</v>
      </c>
      <c r="X181" s="1">
        <f t="shared" si="71"/>
        <v>2.0505976055909704E+18</v>
      </c>
      <c r="Y181">
        <f t="shared" si="72"/>
        <v>0.97234416363549225</v>
      </c>
      <c r="Z181">
        <f t="shared" si="78"/>
        <v>1019709407334966</v>
      </c>
      <c r="AA181">
        <f t="shared" si="79"/>
        <v>1.6127403001243788E-2</v>
      </c>
      <c r="AB181">
        <f t="shared" si="80"/>
        <v>0.12699371244767904</v>
      </c>
      <c r="AC181">
        <f>Cells!$B$3*Y181/(Cells!$D$4*AB181)</f>
        <v>0.1953258423141889</v>
      </c>
      <c r="AD181">
        <f t="shared" si="81"/>
        <v>154654.72477348513</v>
      </c>
      <c r="AE181">
        <f t="shared" si="82"/>
        <v>521139411382.43591</v>
      </c>
      <c r="AF181">
        <f t="shared" si="83"/>
        <v>19827349732</v>
      </c>
      <c r="AG181">
        <f t="shared" si="84"/>
        <v>20939819054.900444</v>
      </c>
      <c r="AH181">
        <f t="shared" si="85"/>
        <v>9.3131726314490384E+16</v>
      </c>
      <c r="AI181">
        <f t="shared" si="86"/>
        <v>4412162143525074</v>
      </c>
      <c r="AJ181">
        <f t="shared" si="87"/>
        <v>0.94687302120501859</v>
      </c>
      <c r="AK181">
        <f t="shared" si="88"/>
        <v>8.4228113389982944E+16</v>
      </c>
      <c r="AL181">
        <f t="shared" si="89"/>
        <v>1.9209286062169106E-4</v>
      </c>
      <c r="AM181">
        <f t="shared" si="90"/>
        <v>1.3859756874551987E-2</v>
      </c>
      <c r="AN181">
        <f>IF(AM181=0,0,(Cells!$B$3*AJ181/(Cells!$D$4*AM181)))</f>
        <v>1.7428421067931616</v>
      </c>
      <c r="AP181" s="7">
        <f t="shared" si="73"/>
        <v>0</v>
      </c>
      <c r="AQ181">
        <f t="shared" si="91"/>
        <v>26</v>
      </c>
      <c r="AR181" t="str">
        <f>IF(AP181=0,"",MAX(AR$4:AR180)+1)</f>
        <v/>
      </c>
      <c r="AS181" t="str">
        <f t="shared" si="74"/>
        <v>Female</v>
      </c>
      <c r="AT181" t="str">
        <f t="shared" si="75"/>
        <v>NonSmoker</v>
      </c>
      <c r="AU181" t="str">
        <f t="shared" si="76"/>
        <v>80 - 89</v>
      </c>
      <c r="AV181">
        <f t="shared" si="92"/>
        <v>1</v>
      </c>
      <c r="AW181" s="8">
        <f t="shared" si="77"/>
        <v>3</v>
      </c>
      <c r="BJ181" s="76"/>
      <c r="BK181" s="76"/>
      <c r="BL181" s="77"/>
      <c r="BM181" s="77"/>
      <c r="BN181" s="77"/>
      <c r="BO181" s="77"/>
      <c r="BP181" s="77"/>
      <c r="BQ181" s="136"/>
    </row>
    <row r="182" spans="1:69" x14ac:dyDescent="0.25">
      <c r="A182" t="s">
        <v>77</v>
      </c>
      <c r="B182" t="s">
        <v>82</v>
      </c>
      <c r="C182" t="s">
        <v>353</v>
      </c>
      <c r="D182">
        <v>4</v>
      </c>
      <c r="E182" s="9">
        <v>17903</v>
      </c>
      <c r="F182" s="9">
        <v>824</v>
      </c>
      <c r="G182" s="54">
        <v>623.75273517312496</v>
      </c>
      <c r="H182" s="9">
        <v>19142400402.7062</v>
      </c>
      <c r="I182" s="9">
        <v>262990444</v>
      </c>
      <c r="J182" s="9">
        <v>315262043.726767</v>
      </c>
      <c r="K182" s="9">
        <v>1646168432663810</v>
      </c>
      <c r="L182" s="9">
        <v>29479892455737</v>
      </c>
      <c r="M182" s="9">
        <v>1.8555868608290399E+22</v>
      </c>
      <c r="N182" s="9">
        <v>3.1873287240004403E+20</v>
      </c>
      <c r="O182" s="9">
        <v>6.13298979476211E+18</v>
      </c>
      <c r="P182">
        <f t="shared" si="63"/>
        <v>1346.566014336403</v>
      </c>
      <c r="Q182">
        <f t="shared" si="64"/>
        <v>42217476249.217537</v>
      </c>
      <c r="R182">
        <f t="shared" si="65"/>
        <v>507488835</v>
      </c>
      <c r="S182">
        <f t="shared" si="66"/>
        <v>566714564.49456418</v>
      </c>
      <c r="T182">
        <f t="shared" si="67"/>
        <v>2708195743729347.5</v>
      </c>
      <c r="U182">
        <f t="shared" si="68"/>
        <v>43173484668351.852</v>
      </c>
      <c r="V182" s="1">
        <f t="shared" si="69"/>
        <v>2.9516186772046252E+22</v>
      </c>
      <c r="W182" s="1">
        <f t="shared" si="70"/>
        <v>4.5640605961886518E+20</v>
      </c>
      <c r="X182" s="1">
        <f t="shared" si="71"/>
        <v>8.1835874003530803E+18</v>
      </c>
      <c r="Y182">
        <f t="shared" si="72"/>
        <v>0.89549284030244425</v>
      </c>
      <c r="Z182">
        <f t="shared" si="78"/>
        <v>2390548760640740</v>
      </c>
      <c r="AA182">
        <f t="shared" si="79"/>
        <v>7.4433571562453546E-3</v>
      </c>
      <c r="AB182">
        <f t="shared" si="80"/>
        <v>8.6274892965713695E-2</v>
      </c>
      <c r="AC182">
        <f>Cells!$B$3*Y182/(Cells!$D$4*AB182)</f>
        <v>0.26478879428083429</v>
      </c>
      <c r="AD182">
        <f t="shared" si="81"/>
        <v>154030.972038312</v>
      </c>
      <c r="AE182">
        <f t="shared" si="82"/>
        <v>501997010979.72974</v>
      </c>
      <c r="AF182">
        <f t="shared" si="83"/>
        <v>19564359288</v>
      </c>
      <c r="AG182">
        <f t="shared" si="84"/>
        <v>20624557011.173676</v>
      </c>
      <c r="AH182">
        <f t="shared" si="85"/>
        <v>9.1485557881826576E+16</v>
      </c>
      <c r="AI182">
        <f t="shared" si="86"/>
        <v>4382682251069337</v>
      </c>
      <c r="AJ182">
        <f t="shared" si="87"/>
        <v>0.94859536994664673</v>
      </c>
      <c r="AK182">
        <f t="shared" si="88"/>
        <v>8.2839093734815536E+16</v>
      </c>
      <c r="AL182">
        <f t="shared" si="89"/>
        <v>1.9474489435763085E-4</v>
      </c>
      <c r="AM182">
        <f t="shared" si="90"/>
        <v>1.3955102807132266E-2</v>
      </c>
      <c r="AN182">
        <f>IF(AM182=0,0,(Cells!$B$3*AJ182/(Cells!$D$4*AM182)))</f>
        <v>1.7340829716992159</v>
      </c>
      <c r="AP182" s="7">
        <f t="shared" si="73"/>
        <v>0</v>
      </c>
      <c r="AQ182">
        <f t="shared" si="91"/>
        <v>26</v>
      </c>
      <c r="AR182" t="str">
        <f>IF(AP182=0,"",MAX(AR$4:AR181)+1)</f>
        <v/>
      </c>
      <c r="AS182" t="str">
        <f t="shared" si="74"/>
        <v>Female</v>
      </c>
      <c r="AT182" t="str">
        <f t="shared" si="75"/>
        <v>NonSmoker</v>
      </c>
      <c r="AU182" t="str">
        <f t="shared" si="76"/>
        <v>80 - 89</v>
      </c>
      <c r="AV182">
        <f t="shared" si="92"/>
        <v>1</v>
      </c>
      <c r="AW182" s="8">
        <f t="shared" si="77"/>
        <v>4</v>
      </c>
      <c r="BJ182" s="76"/>
      <c r="BK182" s="76"/>
      <c r="BL182" s="77"/>
      <c r="BM182" s="77"/>
      <c r="BN182" s="77"/>
      <c r="BO182" s="77"/>
      <c r="BP182" s="77"/>
      <c r="BQ182" s="136"/>
    </row>
    <row r="183" spans="1:69" x14ac:dyDescent="0.25">
      <c r="A183" t="s">
        <v>77</v>
      </c>
      <c r="B183" t="s">
        <v>82</v>
      </c>
      <c r="C183" t="s">
        <v>353</v>
      </c>
      <c r="D183">
        <v>5</v>
      </c>
      <c r="E183" s="9">
        <v>20889</v>
      </c>
      <c r="F183" s="9">
        <v>1179</v>
      </c>
      <c r="G183" s="54">
        <v>868.77546382556397</v>
      </c>
      <c r="H183" s="9">
        <v>27423374349.014099</v>
      </c>
      <c r="I183" s="9">
        <v>547911153</v>
      </c>
      <c r="J183" s="9">
        <v>526517620.69807798</v>
      </c>
      <c r="K183" s="9">
        <v>2878369679809600</v>
      </c>
      <c r="L183" s="9">
        <v>62261328672568.398</v>
      </c>
      <c r="M183" s="9">
        <v>3.2932017952159701E+22</v>
      </c>
      <c r="N183" s="9">
        <v>6.8462377205880599E+20</v>
      </c>
      <c r="O183" s="9">
        <v>1.63900556225164E+19</v>
      </c>
      <c r="P183">
        <f t="shared" si="63"/>
        <v>2215.3414781619667</v>
      </c>
      <c r="Q183">
        <f t="shared" si="64"/>
        <v>69640850598.231628</v>
      </c>
      <c r="R183">
        <f t="shared" si="65"/>
        <v>1055399988</v>
      </c>
      <c r="S183">
        <f t="shared" si="66"/>
        <v>1093232185.1926422</v>
      </c>
      <c r="T183">
        <f t="shared" si="67"/>
        <v>5586565423538948</v>
      </c>
      <c r="U183">
        <f t="shared" si="68"/>
        <v>105434813340920.25</v>
      </c>
      <c r="V183" s="1">
        <f t="shared" si="69"/>
        <v>6.2448204724205953E+22</v>
      </c>
      <c r="W183" s="1">
        <f t="shared" si="70"/>
        <v>1.1410298316776711E+21</v>
      </c>
      <c r="X183" s="1">
        <f t="shared" si="71"/>
        <v>2.4573643022869479E+19</v>
      </c>
      <c r="Y183">
        <f t="shared" si="72"/>
        <v>0.96539417910937586</v>
      </c>
      <c r="Z183">
        <f t="shared" si="78"/>
        <v>5294973979475061</v>
      </c>
      <c r="AA183">
        <f t="shared" si="79"/>
        <v>4.4303599477158156E-3</v>
      </c>
      <c r="AB183">
        <f t="shared" si="80"/>
        <v>6.6560949119703935E-2</v>
      </c>
      <c r="AC183">
        <f>Cells!$B$3*Y183/(Cells!$D$4*AB183)</f>
        <v>0.37000456568949552</v>
      </c>
      <c r="AD183">
        <f t="shared" si="81"/>
        <v>153162.19657448641</v>
      </c>
      <c r="AE183">
        <f t="shared" si="82"/>
        <v>474573636630.7157</v>
      </c>
      <c r="AF183">
        <f t="shared" si="83"/>
        <v>19016448135</v>
      </c>
      <c r="AG183">
        <f t="shared" si="84"/>
        <v>20098039390.475597</v>
      </c>
      <c r="AH183">
        <f t="shared" si="85"/>
        <v>8.8607188202016976E+16</v>
      </c>
      <c r="AI183">
        <f t="shared" si="86"/>
        <v>4320420922396768.5</v>
      </c>
      <c r="AJ183">
        <f t="shared" si="87"/>
        <v>0.94618424043948479</v>
      </c>
      <c r="AK183">
        <f t="shared" si="88"/>
        <v>7.997080508465752E+16</v>
      </c>
      <c r="AL183">
        <f t="shared" si="89"/>
        <v>1.9798125916215621E-4</v>
      </c>
      <c r="AM183">
        <f t="shared" si="90"/>
        <v>1.407058133703637E-2</v>
      </c>
      <c r="AN183">
        <f>IF(AM183=0,0,(Cells!$B$3*AJ183/(Cells!$D$4*AM183)))</f>
        <v>1.7154796971023325</v>
      </c>
      <c r="AP183" s="7">
        <f t="shared" si="73"/>
        <v>0</v>
      </c>
      <c r="AQ183">
        <f t="shared" si="91"/>
        <v>26</v>
      </c>
      <c r="AR183" t="str">
        <f>IF(AP183=0,"",MAX(AR$4:AR182)+1)</f>
        <v/>
      </c>
      <c r="AS183" t="str">
        <f t="shared" si="74"/>
        <v>Female</v>
      </c>
      <c r="AT183" t="str">
        <f t="shared" si="75"/>
        <v>NonSmoker</v>
      </c>
      <c r="AU183" t="str">
        <f t="shared" si="76"/>
        <v>80 - 89</v>
      </c>
      <c r="AV183">
        <f t="shared" si="92"/>
        <v>1</v>
      </c>
      <c r="AW183" s="8">
        <f t="shared" si="77"/>
        <v>5</v>
      </c>
      <c r="BJ183" s="76"/>
      <c r="BK183" s="76"/>
      <c r="BL183" s="77"/>
      <c r="BM183" s="77"/>
      <c r="BN183" s="77"/>
      <c r="BO183" s="77"/>
      <c r="BP183" s="77"/>
      <c r="BQ183" s="136"/>
    </row>
    <row r="184" spans="1:69" x14ac:dyDescent="0.25">
      <c r="A184" t="s">
        <v>77</v>
      </c>
      <c r="B184" t="s">
        <v>82</v>
      </c>
      <c r="C184" t="s">
        <v>353</v>
      </c>
      <c r="D184">
        <v>6</v>
      </c>
      <c r="E184" s="9">
        <v>23558</v>
      </c>
      <c r="F184" s="9">
        <v>1479</v>
      </c>
      <c r="G184" s="54">
        <v>1174.83135293908</v>
      </c>
      <c r="H184" s="9">
        <v>36196144956.409698</v>
      </c>
      <c r="I184" s="9">
        <v>775524072</v>
      </c>
      <c r="J184" s="9">
        <v>809778077.94015396</v>
      </c>
      <c r="K184" s="9">
        <v>4624018424576790</v>
      </c>
      <c r="L184" s="9">
        <v>117095015659241</v>
      </c>
      <c r="M184" s="9">
        <v>5.5115189407972504E+22</v>
      </c>
      <c r="N184" s="9">
        <v>1.3586328606799301E+21</v>
      </c>
      <c r="O184" s="9">
        <v>3.8201076988410298E+19</v>
      </c>
      <c r="P184">
        <f t="shared" si="63"/>
        <v>3390.1728311010465</v>
      </c>
      <c r="Q184">
        <f t="shared" si="64"/>
        <v>105836995554.64133</v>
      </c>
      <c r="R184">
        <f t="shared" si="65"/>
        <v>1830924060</v>
      </c>
      <c r="S184">
        <f t="shared" si="66"/>
        <v>1903010263.1327963</v>
      </c>
      <c r="T184">
        <f t="shared" si="67"/>
        <v>1.0210583848115738E+16</v>
      </c>
      <c r="U184">
        <f t="shared" si="68"/>
        <v>222529829000161.25</v>
      </c>
      <c r="V184" s="1">
        <f t="shared" si="69"/>
        <v>1.1756339413217846E+23</v>
      </c>
      <c r="W184" s="1">
        <f t="shared" si="70"/>
        <v>2.4996626923576015E+21</v>
      </c>
      <c r="X184" s="1">
        <f t="shared" si="71"/>
        <v>6.2774720011279778E+19</v>
      </c>
      <c r="Y184">
        <f t="shared" si="72"/>
        <v>0.96211990837394346</v>
      </c>
      <c r="Z184">
        <f t="shared" si="78"/>
        <v>9617815759667354</v>
      </c>
      <c r="AA184">
        <f t="shared" si="79"/>
        <v>2.6557928199163381E-3</v>
      </c>
      <c r="AB184">
        <f t="shared" si="80"/>
        <v>5.1534384831065344E-2</v>
      </c>
      <c r="AC184">
        <f>Cells!$B$3*Y184/(Cells!$D$4*AB184)</f>
        <v>0.4762708685052458</v>
      </c>
      <c r="AD184">
        <f t="shared" si="81"/>
        <v>151987.36522154734</v>
      </c>
      <c r="AE184">
        <f t="shared" si="82"/>
        <v>438377491674.30597</v>
      </c>
      <c r="AF184">
        <f t="shared" si="83"/>
        <v>18240924063</v>
      </c>
      <c r="AG184">
        <f t="shared" si="84"/>
        <v>19288261312.535446</v>
      </c>
      <c r="AH184">
        <f t="shared" si="85"/>
        <v>8.3983169777440176E+16</v>
      </c>
      <c r="AI184">
        <f t="shared" si="86"/>
        <v>4203325906737527.5</v>
      </c>
      <c r="AJ184">
        <f t="shared" si="87"/>
        <v>0.94570079528864626</v>
      </c>
      <c r="AK184">
        <f t="shared" si="88"/>
        <v>7.5663705949034896E+16</v>
      </c>
      <c r="AL184">
        <f t="shared" si="89"/>
        <v>2.0337681729049912E-4</v>
      </c>
      <c r="AM184">
        <f t="shared" si="90"/>
        <v>1.4261024412380028E-2</v>
      </c>
      <c r="AN184">
        <f>IF(AM184=0,0,(Cells!$B$3*AJ184/(Cells!$D$4*AM184)))</f>
        <v>1.691706212780014</v>
      </c>
      <c r="AP184" s="7">
        <f t="shared" si="73"/>
        <v>0</v>
      </c>
      <c r="AQ184">
        <f t="shared" si="91"/>
        <v>26</v>
      </c>
      <c r="AR184" t="str">
        <f>IF(AP184=0,"",MAX(AR$4:AR183)+1)</f>
        <v/>
      </c>
      <c r="AS184" t="str">
        <f t="shared" si="74"/>
        <v>Female</v>
      </c>
      <c r="AT184" t="str">
        <f t="shared" si="75"/>
        <v>NonSmoker</v>
      </c>
      <c r="AU184" t="str">
        <f t="shared" si="76"/>
        <v>80 - 89</v>
      </c>
      <c r="AV184">
        <f t="shared" si="92"/>
        <v>1</v>
      </c>
      <c r="AW184" s="8">
        <f t="shared" si="77"/>
        <v>6</v>
      </c>
      <c r="BJ184" s="76"/>
      <c r="BK184" s="76"/>
      <c r="BL184" s="77"/>
      <c r="BM184" s="77"/>
      <c r="BN184" s="77"/>
      <c r="BO184" s="77"/>
      <c r="BP184" s="77"/>
      <c r="BQ184" s="136"/>
    </row>
    <row r="185" spans="1:69" x14ac:dyDescent="0.25">
      <c r="A185" t="s">
        <v>77</v>
      </c>
      <c r="B185" t="s">
        <v>82</v>
      </c>
      <c r="C185" t="s">
        <v>353</v>
      </c>
      <c r="D185">
        <v>7</v>
      </c>
      <c r="E185" s="9">
        <v>26247</v>
      </c>
      <c r="F185" s="9">
        <v>1784</v>
      </c>
      <c r="G185" s="54">
        <v>1563.7442371089601</v>
      </c>
      <c r="H185" s="9">
        <v>42414066705.793701</v>
      </c>
      <c r="I185" s="9">
        <v>1079513022</v>
      </c>
      <c r="J185" s="9">
        <v>1152549851.8415</v>
      </c>
      <c r="K185" s="9">
        <v>6775252456562150</v>
      </c>
      <c r="L185" s="9">
        <v>206035137768182</v>
      </c>
      <c r="M185" s="9">
        <v>8.7858166193840007E+22</v>
      </c>
      <c r="N185" s="9">
        <v>2.5231146769184001E+21</v>
      </c>
      <c r="O185" s="9">
        <v>8.2391160375391502E+19</v>
      </c>
      <c r="P185">
        <f t="shared" si="63"/>
        <v>4953.9170682100066</v>
      </c>
      <c r="Q185">
        <f t="shared" si="64"/>
        <v>148251062260.43503</v>
      </c>
      <c r="R185">
        <f t="shared" si="65"/>
        <v>2910437082</v>
      </c>
      <c r="S185">
        <f t="shared" si="66"/>
        <v>3055560114.9742966</v>
      </c>
      <c r="T185">
        <f t="shared" si="67"/>
        <v>1.6985836304677888E+16</v>
      </c>
      <c r="U185">
        <f t="shared" si="68"/>
        <v>428564966768343.25</v>
      </c>
      <c r="V185" s="1">
        <f t="shared" si="69"/>
        <v>2.0542156032601849E+23</v>
      </c>
      <c r="W185" s="1">
        <f t="shared" si="70"/>
        <v>5.0227773692760021E+21</v>
      </c>
      <c r="X185" s="1">
        <f t="shared" si="71"/>
        <v>1.4516588038667128E+20</v>
      </c>
      <c r="Y185">
        <f t="shared" si="72"/>
        <v>0.95250526007879988</v>
      </c>
      <c r="Z185">
        <f t="shared" si="78"/>
        <v>1.5790275887985782E+16</v>
      </c>
      <c r="AA185">
        <f t="shared" si="79"/>
        <v>1.6912509486531851E-3</v>
      </c>
      <c r="AB185">
        <f t="shared" si="80"/>
        <v>4.1124821563785358E-2</v>
      </c>
      <c r="AC185">
        <f>Cells!$B$3*Y185/(Cells!$D$4*AB185)</f>
        <v>0.59086092413793911</v>
      </c>
      <c r="AD185">
        <f t="shared" si="81"/>
        <v>150423.62098443837</v>
      </c>
      <c r="AE185">
        <f t="shared" si="82"/>
        <v>395963424968.51227</v>
      </c>
      <c r="AF185">
        <f t="shared" si="83"/>
        <v>17161411041</v>
      </c>
      <c r="AG185">
        <f t="shared" si="84"/>
        <v>18135711460.693947</v>
      </c>
      <c r="AH185">
        <f t="shared" si="85"/>
        <v>7.7207917320878032E+16</v>
      </c>
      <c r="AI185">
        <f t="shared" si="86"/>
        <v>3997290768969345.5</v>
      </c>
      <c r="AJ185">
        <f t="shared" si="87"/>
        <v>0.94627724300722493</v>
      </c>
      <c r="AK185">
        <f t="shared" si="88"/>
        <v>6.9480758613712352E+16</v>
      </c>
      <c r="AL185">
        <f t="shared" si="89"/>
        <v>2.1124933791329928E-4</v>
      </c>
      <c r="AM185">
        <f t="shared" si="90"/>
        <v>1.4534419077255866E-2</v>
      </c>
      <c r="AN185">
        <f>IF(AM185=0,0,(Cells!$B$3*AJ185/(Cells!$D$4*AM185)))</f>
        <v>1.6608967334627098</v>
      </c>
      <c r="AP185" s="7">
        <f t="shared" si="73"/>
        <v>0</v>
      </c>
      <c r="AQ185">
        <f t="shared" si="91"/>
        <v>26</v>
      </c>
      <c r="AR185" t="str">
        <f>IF(AP185=0,"",MAX(AR$4:AR184)+1)</f>
        <v/>
      </c>
      <c r="AS185" t="str">
        <f t="shared" si="74"/>
        <v>Female</v>
      </c>
      <c r="AT185" t="str">
        <f t="shared" si="75"/>
        <v>NonSmoker</v>
      </c>
      <c r="AU185" t="str">
        <f t="shared" si="76"/>
        <v>80 - 89</v>
      </c>
      <c r="AV185">
        <f t="shared" si="92"/>
        <v>1</v>
      </c>
      <c r="AW185" s="8">
        <f t="shared" si="77"/>
        <v>7</v>
      </c>
      <c r="BJ185" s="76"/>
      <c r="BK185" s="76"/>
      <c r="BL185" s="77"/>
      <c r="BM185" s="77"/>
      <c r="BN185" s="77"/>
      <c r="BO185" s="77"/>
      <c r="BP185" s="77"/>
      <c r="BQ185" s="136"/>
    </row>
    <row r="186" spans="1:69" x14ac:dyDescent="0.25">
      <c r="A186" t="s">
        <v>77</v>
      </c>
      <c r="B186" t="s">
        <v>82</v>
      </c>
      <c r="C186" t="s">
        <v>353</v>
      </c>
      <c r="D186">
        <v>8</v>
      </c>
      <c r="E186" s="9">
        <v>28662</v>
      </c>
      <c r="F186" s="9">
        <v>2026</v>
      </c>
      <c r="G186" s="54">
        <v>2001.0684741350201</v>
      </c>
      <c r="H186" s="9">
        <v>45654037835.402298</v>
      </c>
      <c r="I186" s="9">
        <v>1379140478</v>
      </c>
      <c r="J186" s="9">
        <v>1532736267.5077801</v>
      </c>
      <c r="K186" s="9">
        <v>9541726518269170</v>
      </c>
      <c r="L186" s="9">
        <v>363775432758193</v>
      </c>
      <c r="M186" s="9">
        <v>1.4492013001728701E+23</v>
      </c>
      <c r="N186" s="9">
        <v>5.3036910013862998E+21</v>
      </c>
      <c r="O186" s="9">
        <v>2.1748514864520702E+20</v>
      </c>
      <c r="P186">
        <f t="shared" si="63"/>
        <v>6954.9855423450263</v>
      </c>
      <c r="Q186">
        <f t="shared" si="64"/>
        <v>193905100095.83734</v>
      </c>
      <c r="R186">
        <f t="shared" si="65"/>
        <v>4289577560</v>
      </c>
      <c r="S186">
        <f t="shared" si="66"/>
        <v>4588296382.4820766</v>
      </c>
      <c r="T186">
        <f t="shared" si="67"/>
        <v>2.6527562822947056E+16</v>
      </c>
      <c r="U186">
        <f t="shared" si="68"/>
        <v>792340399526536.25</v>
      </c>
      <c r="V186" s="1">
        <f t="shared" si="69"/>
        <v>3.5034169034330549E+23</v>
      </c>
      <c r="W186" s="1">
        <f t="shared" si="70"/>
        <v>1.0326468370662301E+22</v>
      </c>
      <c r="X186" s="1">
        <f t="shared" si="71"/>
        <v>3.6265102903187826E+20</v>
      </c>
      <c r="Y186">
        <f t="shared" si="72"/>
        <v>0.93489548242293752</v>
      </c>
      <c r="Z186">
        <f t="shared" si="78"/>
        <v>2.4107969709675016E+16</v>
      </c>
      <c r="AA186">
        <f t="shared" si="79"/>
        <v>1.1451376931774771E-3</v>
      </c>
      <c r="AB186">
        <f t="shared" si="80"/>
        <v>3.3839883173224415E-2</v>
      </c>
      <c r="AC186">
        <f>Cells!$B$3*Y186/(Cells!$D$4*AB186)</f>
        <v>0.70478413520007255</v>
      </c>
      <c r="AD186">
        <f t="shared" si="81"/>
        <v>148422.55251030336</v>
      </c>
      <c r="AE186">
        <f t="shared" si="82"/>
        <v>350309387133.10999</v>
      </c>
      <c r="AF186">
        <f t="shared" si="83"/>
        <v>15782270563</v>
      </c>
      <c r="AG186">
        <f t="shared" si="84"/>
        <v>16602975193.186169</v>
      </c>
      <c r="AH186">
        <f t="shared" si="85"/>
        <v>6.7666190802608856E+16</v>
      </c>
      <c r="AI186">
        <f t="shared" si="86"/>
        <v>3633515336211152.5</v>
      </c>
      <c r="AJ186">
        <f t="shared" si="87"/>
        <v>0.95056882151320776</v>
      </c>
      <c r="AK186">
        <f t="shared" si="88"/>
        <v>6.103819551972612E+16</v>
      </c>
      <c r="AL186">
        <f t="shared" si="89"/>
        <v>2.2142662879735578E-4</v>
      </c>
      <c r="AM186">
        <f t="shared" si="90"/>
        <v>1.4880410908216068E-2</v>
      </c>
      <c r="AN186">
        <f>IF(AM186=0,0,(Cells!$B$3*AJ186/(Cells!$D$4*AM186)))</f>
        <v>1.629635792521241</v>
      </c>
      <c r="AP186" s="7">
        <f t="shared" si="73"/>
        <v>0</v>
      </c>
      <c r="AQ186">
        <f t="shared" si="91"/>
        <v>26</v>
      </c>
      <c r="AR186" t="str">
        <f>IF(AP186=0,"",MAX(AR$4:AR185)+1)</f>
        <v/>
      </c>
      <c r="AS186" t="str">
        <f t="shared" si="74"/>
        <v>Female</v>
      </c>
      <c r="AT186" t="str">
        <f t="shared" si="75"/>
        <v>NonSmoker</v>
      </c>
      <c r="AU186" t="str">
        <f t="shared" si="76"/>
        <v>80 - 89</v>
      </c>
      <c r="AV186">
        <f t="shared" si="92"/>
        <v>1</v>
      </c>
      <c r="AW186" s="8">
        <f t="shared" si="77"/>
        <v>8</v>
      </c>
      <c r="BJ186" s="76"/>
      <c r="BK186" s="76"/>
      <c r="BL186" s="77"/>
      <c r="BM186" s="77"/>
      <c r="BN186" s="77"/>
      <c r="BO186" s="77"/>
      <c r="BP186" s="77"/>
      <c r="BQ186" s="136"/>
    </row>
    <row r="187" spans="1:69" x14ac:dyDescent="0.25">
      <c r="A187" t="s">
        <v>77</v>
      </c>
      <c r="B187" t="s">
        <v>82</v>
      </c>
      <c r="C187" t="s">
        <v>353</v>
      </c>
      <c r="D187">
        <v>9</v>
      </c>
      <c r="E187" s="9">
        <v>30941</v>
      </c>
      <c r="F187" s="9">
        <v>2347</v>
      </c>
      <c r="G187" s="54">
        <v>2411.7194664183899</v>
      </c>
      <c r="H187" s="9">
        <v>46123290553.288696</v>
      </c>
      <c r="I187" s="9">
        <v>1630630440</v>
      </c>
      <c r="J187" s="9">
        <v>1824441614.9070499</v>
      </c>
      <c r="K187" s="9">
        <v>1.1526065193201E+16</v>
      </c>
      <c r="L187" s="9">
        <v>519335977621744</v>
      </c>
      <c r="M187" s="9">
        <v>1.86208142094096E+23</v>
      </c>
      <c r="N187" s="9">
        <v>8.2623252146606498E+21</v>
      </c>
      <c r="O187" s="9">
        <v>4.03493826804558E+20</v>
      </c>
      <c r="P187">
        <f t="shared" si="63"/>
        <v>9366.7050087634161</v>
      </c>
      <c r="Q187">
        <f t="shared" si="64"/>
        <v>240028390649.12604</v>
      </c>
      <c r="R187">
        <f t="shared" si="65"/>
        <v>5920208000</v>
      </c>
      <c r="S187">
        <f t="shared" si="66"/>
        <v>6412737997.3891268</v>
      </c>
      <c r="T187">
        <f t="shared" si="67"/>
        <v>3.8053628016148056E+16</v>
      </c>
      <c r="U187">
        <f t="shared" si="68"/>
        <v>1311676377148280.3</v>
      </c>
      <c r="V187" s="1">
        <f t="shared" si="69"/>
        <v>5.3654983243740152E+23</v>
      </c>
      <c r="W187" s="1">
        <f t="shared" si="70"/>
        <v>1.8588793585322951E+22</v>
      </c>
      <c r="X187" s="1">
        <f t="shared" si="71"/>
        <v>7.661448558364362E+20</v>
      </c>
      <c r="Y187">
        <f t="shared" si="72"/>
        <v>0.92319505372125688</v>
      </c>
      <c r="Z187">
        <f t="shared" si="78"/>
        <v>3.40129936722213E+16</v>
      </c>
      <c r="AA187">
        <f t="shared" si="79"/>
        <v>8.2709970381705756E-4</v>
      </c>
      <c r="AB187">
        <f t="shared" si="80"/>
        <v>2.8759341157562311E-2</v>
      </c>
      <c r="AC187">
        <f>Cells!$B$3*Y187/(Cells!$D$4*AB187)</f>
        <v>0.81891051883677635</v>
      </c>
      <c r="AD187">
        <f t="shared" si="81"/>
        <v>146010.83304388495</v>
      </c>
      <c r="AE187">
        <f t="shared" si="82"/>
        <v>304186096579.82129</v>
      </c>
      <c r="AF187">
        <f t="shared" si="83"/>
        <v>14151640123</v>
      </c>
      <c r="AG187">
        <f t="shared" si="84"/>
        <v>14778533578.279118</v>
      </c>
      <c r="AH187">
        <f t="shared" si="85"/>
        <v>5.6140125609407864E+16</v>
      </c>
      <c r="AI187">
        <f t="shared" si="86"/>
        <v>3114179358589408.5</v>
      </c>
      <c r="AJ187">
        <f t="shared" si="87"/>
        <v>0.95758080786848165</v>
      </c>
      <c r="AK187">
        <f t="shared" si="88"/>
        <v>5.0903125804858328E+16</v>
      </c>
      <c r="AL187">
        <f t="shared" si="89"/>
        <v>2.3306752615734832E-4</v>
      </c>
      <c r="AM187">
        <f t="shared" si="90"/>
        <v>1.526654925506574E-2</v>
      </c>
      <c r="AN187">
        <f>IF(AM187=0,0,(Cells!$B$3*AJ187/(Cells!$D$4*AM187)))</f>
        <v>1.6001344053082713</v>
      </c>
      <c r="AP187" s="7">
        <f t="shared" si="73"/>
        <v>0</v>
      </c>
      <c r="AQ187">
        <f t="shared" si="91"/>
        <v>26</v>
      </c>
      <c r="AR187" t="str">
        <f>IF(AP187=0,"",MAX(AR$4:AR186)+1)</f>
        <v/>
      </c>
      <c r="AS187" t="str">
        <f t="shared" si="74"/>
        <v>Female</v>
      </c>
      <c r="AT187" t="str">
        <f t="shared" si="75"/>
        <v>NonSmoker</v>
      </c>
      <c r="AU187" t="str">
        <f t="shared" si="76"/>
        <v>80 - 89</v>
      </c>
      <c r="AV187">
        <f t="shared" si="92"/>
        <v>1</v>
      </c>
      <c r="AW187" s="8">
        <f t="shared" si="77"/>
        <v>9</v>
      </c>
      <c r="BJ187" s="76"/>
      <c r="BK187" s="76"/>
      <c r="BL187" s="77"/>
      <c r="BM187" s="77"/>
      <c r="BN187" s="77"/>
      <c r="BO187" s="77"/>
      <c r="BP187" s="77"/>
      <c r="BQ187" s="136"/>
    </row>
    <row r="188" spans="1:69" x14ac:dyDescent="0.25">
      <c r="A188" t="s">
        <v>77</v>
      </c>
      <c r="B188" t="s">
        <v>82</v>
      </c>
      <c r="C188" t="s">
        <v>353</v>
      </c>
      <c r="D188">
        <v>10</v>
      </c>
      <c r="E188" s="9">
        <v>33085</v>
      </c>
      <c r="F188" s="9">
        <v>2752</v>
      </c>
      <c r="G188" s="54">
        <v>2774.5766782442001</v>
      </c>
      <c r="H188" s="9">
        <v>43807238813.821899</v>
      </c>
      <c r="I188" s="9">
        <v>1779529832</v>
      </c>
      <c r="J188" s="9">
        <v>1950439152.3942001</v>
      </c>
      <c r="K188" s="9">
        <v>1.25445082323843E+16</v>
      </c>
      <c r="L188" s="9">
        <v>644395971939347</v>
      </c>
      <c r="M188" s="9">
        <v>2.2805603669943099E+23</v>
      </c>
      <c r="N188" s="9">
        <v>1.1256586491468999E+22</v>
      </c>
      <c r="O188" s="9">
        <v>6.2311824386482897E+20</v>
      </c>
      <c r="P188">
        <f t="shared" si="63"/>
        <v>12141.281687007617</v>
      </c>
      <c r="Q188">
        <f t="shared" si="64"/>
        <v>283835629462.94794</v>
      </c>
      <c r="R188">
        <f t="shared" si="65"/>
        <v>7699737832</v>
      </c>
      <c r="S188">
        <f t="shared" si="66"/>
        <v>8363177149.7833271</v>
      </c>
      <c r="T188">
        <f t="shared" si="67"/>
        <v>5.0598136248532352E+16</v>
      </c>
      <c r="U188">
        <f t="shared" si="68"/>
        <v>1956072349087627.3</v>
      </c>
      <c r="V188" s="1">
        <f t="shared" si="69"/>
        <v>7.6460586913683251E+23</v>
      </c>
      <c r="W188" s="1">
        <f t="shared" si="70"/>
        <v>2.984538007679195E+22</v>
      </c>
      <c r="X188" s="1">
        <f t="shared" si="71"/>
        <v>1.3892630997012652E+21</v>
      </c>
      <c r="Y188">
        <f t="shared" si="72"/>
        <v>0.92067137812565458</v>
      </c>
      <c r="Z188">
        <f t="shared" si="78"/>
        <v>4.4926218906456536E+16</v>
      </c>
      <c r="AA188">
        <f t="shared" si="79"/>
        <v>6.4232862510468444E-4</v>
      </c>
      <c r="AB188">
        <f t="shared" si="80"/>
        <v>2.5344202988152625E-2</v>
      </c>
      <c r="AC188">
        <f>Cells!$B$3*Y188/(Cells!$D$4*AB188)</f>
        <v>0.92671867950367048</v>
      </c>
      <c r="AD188">
        <f t="shared" si="81"/>
        <v>143236.25636564076</v>
      </c>
      <c r="AE188">
        <f t="shared" si="82"/>
        <v>260378857765.99945</v>
      </c>
      <c r="AF188">
        <f t="shared" si="83"/>
        <v>12372110291</v>
      </c>
      <c r="AG188">
        <f t="shared" si="84"/>
        <v>12828094425.884914</v>
      </c>
      <c r="AH188">
        <f t="shared" si="85"/>
        <v>4.359561737702356E+16</v>
      </c>
      <c r="AI188">
        <f t="shared" si="86"/>
        <v>2469783386650061.5</v>
      </c>
      <c r="AJ188">
        <f t="shared" si="87"/>
        <v>0.96445425799448314</v>
      </c>
      <c r="AK188">
        <f t="shared" si="88"/>
        <v>3.9748655417908696E+16</v>
      </c>
      <c r="AL188">
        <f t="shared" si="89"/>
        <v>2.4154505240551492E-4</v>
      </c>
      <c r="AM188">
        <f t="shared" si="90"/>
        <v>1.5541719737709689E-2</v>
      </c>
      <c r="AN188">
        <f>IF(AM188=0,0,(Cells!$B$3*AJ188/(Cells!$D$4*AM188)))</f>
        <v>1.5830858789169704</v>
      </c>
      <c r="AP188" s="7">
        <f t="shared" si="73"/>
        <v>0</v>
      </c>
      <c r="AQ188">
        <f t="shared" si="91"/>
        <v>26</v>
      </c>
      <c r="AR188" t="str">
        <f>IF(AP188=0,"",MAX(AR$4:AR187)+1)</f>
        <v/>
      </c>
      <c r="AS188" t="str">
        <f t="shared" si="74"/>
        <v>Female</v>
      </c>
      <c r="AT188" t="str">
        <f t="shared" si="75"/>
        <v>NonSmoker</v>
      </c>
      <c r="AU188" t="str">
        <f t="shared" si="76"/>
        <v>80 - 89</v>
      </c>
      <c r="AV188">
        <f t="shared" si="92"/>
        <v>1</v>
      </c>
      <c r="AW188" s="8">
        <f t="shared" si="77"/>
        <v>10</v>
      </c>
      <c r="BJ188" s="76"/>
      <c r="BK188" s="76"/>
      <c r="BL188" s="77"/>
      <c r="BM188" s="77"/>
      <c r="BN188" s="77"/>
      <c r="BO188" s="77"/>
      <c r="BP188" s="77"/>
      <c r="BQ188" s="136"/>
    </row>
    <row r="189" spans="1:69" x14ac:dyDescent="0.25">
      <c r="A189" t="s">
        <v>77</v>
      </c>
      <c r="B189" t="s">
        <v>82</v>
      </c>
      <c r="C189" t="s">
        <v>353</v>
      </c>
      <c r="D189">
        <v>11</v>
      </c>
      <c r="E189" s="9">
        <v>31674</v>
      </c>
      <c r="F189" s="9">
        <v>2734</v>
      </c>
      <c r="G189" s="54">
        <v>2840.7873809078701</v>
      </c>
      <c r="H189" s="9">
        <v>35829541062.348099</v>
      </c>
      <c r="I189" s="9">
        <v>1400365201</v>
      </c>
      <c r="J189" s="9">
        <v>1654856137.8345599</v>
      </c>
      <c r="K189" s="9">
        <v>1.01916006152235E+16</v>
      </c>
      <c r="L189" s="9">
        <v>538082637483925</v>
      </c>
      <c r="M189" s="9">
        <v>2.0814883122624901E+23</v>
      </c>
      <c r="N189" s="9">
        <v>1.0508607138758E+22</v>
      </c>
      <c r="O189" s="9">
        <v>5.8449647695049602E+20</v>
      </c>
      <c r="P189">
        <f t="shared" si="63"/>
        <v>14982.069067915487</v>
      </c>
      <c r="Q189">
        <f t="shared" si="64"/>
        <v>319665170525.29602</v>
      </c>
      <c r="R189">
        <f t="shared" si="65"/>
        <v>9100103033</v>
      </c>
      <c r="S189">
        <f t="shared" si="66"/>
        <v>10018033287.617887</v>
      </c>
      <c r="T189">
        <f t="shared" si="67"/>
        <v>6.0789736863755856E+16</v>
      </c>
      <c r="U189">
        <f t="shared" si="68"/>
        <v>2494154986571552</v>
      </c>
      <c r="V189" s="1">
        <f t="shared" si="69"/>
        <v>9.7275470036308159E+23</v>
      </c>
      <c r="W189" s="1">
        <f t="shared" si="70"/>
        <v>4.0353987215549952E+22</v>
      </c>
      <c r="X189" s="1">
        <f t="shared" si="71"/>
        <v>1.9737595766517612E+21</v>
      </c>
      <c r="Y189">
        <f t="shared" si="72"/>
        <v>0.90837220956807629</v>
      </c>
      <c r="Z189">
        <f t="shared" si="78"/>
        <v>5.3161680370998896E+16</v>
      </c>
      <c r="AA189">
        <f t="shared" si="79"/>
        <v>5.2970461796775236E-4</v>
      </c>
      <c r="AB189">
        <f t="shared" si="80"/>
        <v>2.3015312684553133E-2</v>
      </c>
      <c r="AC189">
        <f>Cells!$B$3*Y189/(Cells!$D$4*AB189)</f>
        <v>1.0068595016939985</v>
      </c>
      <c r="AD189">
        <f t="shared" si="81"/>
        <v>140395.4689847329</v>
      </c>
      <c r="AE189">
        <f t="shared" si="82"/>
        <v>224549316703.65137</v>
      </c>
      <c r="AF189">
        <f t="shared" si="83"/>
        <v>10971745090</v>
      </c>
      <c r="AG189">
        <f t="shared" si="84"/>
        <v>11173238288.050358</v>
      </c>
      <c r="AH189">
        <f t="shared" si="85"/>
        <v>3.3404016761800052E+16</v>
      </c>
      <c r="AI189">
        <f t="shared" si="86"/>
        <v>1931700749166136.5</v>
      </c>
      <c r="AJ189">
        <f t="shared" si="87"/>
        <v>0.98196644581850079</v>
      </c>
      <c r="AK189">
        <f t="shared" si="88"/>
        <v>3.0938965520108796E+16</v>
      </c>
      <c r="AL189">
        <f t="shared" si="89"/>
        <v>2.4782645614386241E-4</v>
      </c>
      <c r="AM189">
        <f t="shared" si="90"/>
        <v>1.5742504760801645E-2</v>
      </c>
      <c r="AN189">
        <f>IF(AM189=0,0,(Cells!$B$3*AJ189/(Cells!$D$4*AM189)))</f>
        <v>1.5912731249495287</v>
      </c>
      <c r="AP189" s="7">
        <f t="shared" si="73"/>
        <v>1</v>
      </c>
      <c r="AQ189">
        <f t="shared" si="91"/>
        <v>26</v>
      </c>
      <c r="AR189">
        <f>IF(AP189=0,"",MAX(AR$4:AR188)+1)</f>
        <v>26</v>
      </c>
      <c r="AS189" t="str">
        <f t="shared" si="74"/>
        <v>Female</v>
      </c>
      <c r="AT189" t="str">
        <f t="shared" si="75"/>
        <v>NonSmoker</v>
      </c>
      <c r="AU189" t="str">
        <f t="shared" si="76"/>
        <v>80 - 89</v>
      </c>
      <c r="AV189">
        <f t="shared" si="92"/>
        <v>1</v>
      </c>
      <c r="AW189" s="8">
        <f t="shared" si="77"/>
        <v>11</v>
      </c>
      <c r="BJ189" s="76"/>
      <c r="BK189" s="76"/>
      <c r="BL189" s="77"/>
      <c r="BM189" s="77"/>
      <c r="BN189" s="77"/>
      <c r="BO189" s="77"/>
      <c r="BP189" s="77"/>
      <c r="BQ189" s="136"/>
    </row>
    <row r="190" spans="1:69" x14ac:dyDescent="0.25">
      <c r="A190" t="s">
        <v>77</v>
      </c>
      <c r="B190" t="s">
        <v>82</v>
      </c>
      <c r="C190" t="s">
        <v>353</v>
      </c>
      <c r="D190">
        <v>12</v>
      </c>
      <c r="E190" s="9">
        <v>32234</v>
      </c>
      <c r="F190" s="9">
        <v>3133</v>
      </c>
      <c r="G190" s="54">
        <v>3019.8415385058101</v>
      </c>
      <c r="H190" s="9">
        <v>28598240505.4394</v>
      </c>
      <c r="I190" s="9">
        <v>1133852197</v>
      </c>
      <c r="J190" s="9">
        <v>1356742785.84601</v>
      </c>
      <c r="K190" s="9">
        <v>8120763445913210</v>
      </c>
      <c r="L190" s="9">
        <v>443510821160892</v>
      </c>
      <c r="M190" s="9">
        <v>2.12724374260423E+23</v>
      </c>
      <c r="N190" s="9">
        <v>1.09856827683121E+22</v>
      </c>
      <c r="O190" s="9">
        <v>6.3341200048069306E+20</v>
      </c>
      <c r="P190">
        <f t="shared" si="63"/>
        <v>3019.8415385058101</v>
      </c>
      <c r="Q190">
        <f t="shared" si="64"/>
        <v>28598240505.4394</v>
      </c>
      <c r="R190">
        <f t="shared" si="65"/>
        <v>1133852197</v>
      </c>
      <c r="S190">
        <f t="shared" si="66"/>
        <v>1356742785.84601</v>
      </c>
      <c r="T190">
        <f t="shared" si="67"/>
        <v>8120763445913210</v>
      </c>
      <c r="U190">
        <f t="shared" si="68"/>
        <v>443510821160892</v>
      </c>
      <c r="V190" s="1">
        <f t="shared" si="69"/>
        <v>2.12724374260423E+23</v>
      </c>
      <c r="W190" s="1">
        <f t="shared" si="70"/>
        <v>1.09856827683121E+22</v>
      </c>
      <c r="X190" s="1">
        <f t="shared" si="71"/>
        <v>6.3341200048069306E+20</v>
      </c>
      <c r="Y190">
        <f t="shared" si="72"/>
        <v>0.83571640021138982</v>
      </c>
      <c r="Z190">
        <f t="shared" si="78"/>
        <v>6476897522899319</v>
      </c>
      <c r="AA190">
        <f t="shared" si="79"/>
        <v>3.518616895405292E-3</v>
      </c>
      <c r="AB190">
        <f t="shared" si="80"/>
        <v>5.9317930639944713E-2</v>
      </c>
      <c r="AC190">
        <f>Cells!$B$3*Y190/(Cells!$D$4*AB190)</f>
        <v>0.35941388123319595</v>
      </c>
      <c r="AD190">
        <f t="shared" si="81"/>
        <v>137375.6274462271</v>
      </c>
      <c r="AE190">
        <f t="shared" si="82"/>
        <v>195951076198.21194</v>
      </c>
      <c r="AF190">
        <f t="shared" si="83"/>
        <v>9837892893</v>
      </c>
      <c r="AG190">
        <f t="shared" si="84"/>
        <v>9816495502.2043457</v>
      </c>
      <c r="AH190">
        <f t="shared" si="85"/>
        <v>2.5283253315886844E+16</v>
      </c>
      <c r="AI190">
        <f t="shared" si="86"/>
        <v>1488189928005244.5</v>
      </c>
      <c r="AJ190">
        <f t="shared" si="87"/>
        <v>1.0021797382569828</v>
      </c>
      <c r="AK190">
        <f t="shared" si="88"/>
        <v>2.3843679462580176E+16</v>
      </c>
      <c r="AL190">
        <f t="shared" si="89"/>
        <v>2.4743454411408174E-4</v>
      </c>
      <c r="AM190">
        <f t="shared" si="90"/>
        <v>1.5730052260373509E-2</v>
      </c>
      <c r="AN190">
        <f>IF(AM190=0,0,(Cells!$B$3*AJ190/(Cells!$D$4*AM190)))</f>
        <v>1.6253143354267496</v>
      </c>
      <c r="AP190" s="7">
        <f t="shared" si="73"/>
        <v>0</v>
      </c>
      <c r="AQ190">
        <f t="shared" si="91"/>
        <v>27</v>
      </c>
      <c r="AR190" t="str">
        <f>IF(AP190=0,"",MAX(AR$4:AR189)+1)</f>
        <v/>
      </c>
      <c r="AS190" t="str">
        <f t="shared" si="74"/>
        <v>Female</v>
      </c>
      <c r="AT190" t="str">
        <f t="shared" si="75"/>
        <v>NonSmoker</v>
      </c>
      <c r="AU190" t="str">
        <f t="shared" si="76"/>
        <v>80 - 89</v>
      </c>
      <c r="AV190">
        <f t="shared" si="92"/>
        <v>12</v>
      </c>
      <c r="AW190" s="8">
        <f t="shared" si="77"/>
        <v>12</v>
      </c>
      <c r="BJ190" s="76"/>
      <c r="BK190" s="76"/>
      <c r="BL190" s="77"/>
      <c r="BM190" s="77"/>
      <c r="BN190" s="77"/>
      <c r="BO190" s="77"/>
      <c r="BP190" s="77"/>
      <c r="BQ190" s="136"/>
    </row>
    <row r="191" spans="1:69" x14ac:dyDescent="0.25">
      <c r="A191" t="s">
        <v>77</v>
      </c>
      <c r="B191" t="s">
        <v>82</v>
      </c>
      <c r="C191" t="s">
        <v>353</v>
      </c>
      <c r="D191">
        <v>13</v>
      </c>
      <c r="E191" s="9">
        <v>32354</v>
      </c>
      <c r="F191" s="9">
        <v>3380</v>
      </c>
      <c r="G191" s="54">
        <v>3238.1337145222301</v>
      </c>
      <c r="H191" s="9">
        <v>22435818526.520599</v>
      </c>
      <c r="I191" s="9">
        <v>964349473</v>
      </c>
      <c r="J191" s="9">
        <v>1083071486.61711</v>
      </c>
      <c r="K191" s="9">
        <v>6280862941317500</v>
      </c>
      <c r="L191" s="9">
        <v>368745358536116</v>
      </c>
      <c r="M191" s="9">
        <v>2.0489164730194402E+23</v>
      </c>
      <c r="N191" s="9">
        <v>1.2110289175102301E+22</v>
      </c>
      <c r="O191" s="9">
        <v>7.9978983566007298E+20</v>
      </c>
      <c r="P191">
        <f t="shared" si="63"/>
        <v>6257.9752530280402</v>
      </c>
      <c r="Q191">
        <f t="shared" si="64"/>
        <v>51034059031.959999</v>
      </c>
      <c r="R191">
        <f t="shared" si="65"/>
        <v>2098201670</v>
      </c>
      <c r="S191">
        <f t="shared" si="66"/>
        <v>2439814272.46312</v>
      </c>
      <c r="T191">
        <f t="shared" si="67"/>
        <v>1.440162638723071E+16</v>
      </c>
      <c r="U191">
        <f t="shared" si="68"/>
        <v>812256179697008</v>
      </c>
      <c r="V191" s="1">
        <f t="shared" si="69"/>
        <v>4.1761602156236705E+23</v>
      </c>
      <c r="W191" s="1">
        <f t="shared" si="70"/>
        <v>2.3095971943414399E+22</v>
      </c>
      <c r="X191" s="1">
        <f t="shared" si="71"/>
        <v>1.4332018361407662E+21</v>
      </c>
      <c r="Y191">
        <f t="shared" si="72"/>
        <v>0.85998417735369492</v>
      </c>
      <c r="Z191">
        <f t="shared" si="78"/>
        <v>1.1784448255983262E+16</v>
      </c>
      <c r="AA191">
        <f t="shared" si="79"/>
        <v>1.9796832965605199E-3</v>
      </c>
      <c r="AB191">
        <f t="shared" si="80"/>
        <v>4.4493632090002719E-2</v>
      </c>
      <c r="AC191">
        <f>Cells!$B$3*Y191/(Cells!$D$4*AB191)</f>
        <v>0.49307673864494656</v>
      </c>
      <c r="AD191">
        <f t="shared" si="81"/>
        <v>134137.49373170486</v>
      </c>
      <c r="AE191">
        <f t="shared" si="82"/>
        <v>173515257671.69135</v>
      </c>
      <c r="AF191">
        <f t="shared" si="83"/>
        <v>8873543420</v>
      </c>
      <c r="AG191">
        <f t="shared" si="84"/>
        <v>8733424015.5872364</v>
      </c>
      <c r="AH191">
        <f t="shared" si="85"/>
        <v>1.900239037456934E+16</v>
      </c>
      <c r="AI191">
        <f t="shared" si="86"/>
        <v>1119444569469128.9</v>
      </c>
      <c r="AJ191">
        <f t="shared" si="87"/>
        <v>1.0160440400194335</v>
      </c>
      <c r="AK191">
        <f t="shared" si="88"/>
        <v>1.8151611932197988E+16</v>
      </c>
      <c r="AL191">
        <f t="shared" si="89"/>
        <v>2.3798309373520963E-4</v>
      </c>
      <c r="AM191">
        <f t="shared" si="90"/>
        <v>1.5426700675621137E-2</v>
      </c>
      <c r="AN191">
        <f>IF(AM191=0,0,(Cells!$B$3*AJ191/(Cells!$D$4*AM191)))</f>
        <v>1.6802015963958996</v>
      </c>
      <c r="AP191" s="7">
        <f t="shared" si="73"/>
        <v>0</v>
      </c>
      <c r="AQ191">
        <f t="shared" si="91"/>
        <v>27</v>
      </c>
      <c r="AR191" t="str">
        <f>IF(AP191=0,"",MAX(AR$4:AR190)+1)</f>
        <v/>
      </c>
      <c r="AS191" t="str">
        <f t="shared" si="74"/>
        <v>Female</v>
      </c>
      <c r="AT191" t="str">
        <f t="shared" si="75"/>
        <v>NonSmoker</v>
      </c>
      <c r="AU191" t="str">
        <f t="shared" si="76"/>
        <v>80 - 89</v>
      </c>
      <c r="AV191">
        <f t="shared" si="92"/>
        <v>12</v>
      </c>
      <c r="AW191" s="8">
        <f t="shared" si="77"/>
        <v>13</v>
      </c>
      <c r="BJ191" s="76"/>
      <c r="BK191" s="76"/>
      <c r="BL191" s="77"/>
      <c r="BM191" s="77"/>
      <c r="BN191" s="77"/>
      <c r="BO191" s="77"/>
      <c r="BP191" s="77"/>
      <c r="BQ191" s="136"/>
    </row>
    <row r="192" spans="1:69" x14ac:dyDescent="0.25">
      <c r="A192" t="s">
        <v>77</v>
      </c>
      <c r="B192" t="s">
        <v>82</v>
      </c>
      <c r="C192" t="s">
        <v>353</v>
      </c>
      <c r="D192">
        <v>14</v>
      </c>
      <c r="E192" s="9">
        <v>31727</v>
      </c>
      <c r="F192" s="9">
        <v>3585</v>
      </c>
      <c r="G192" s="54">
        <v>3463.2203929841598</v>
      </c>
      <c r="H192" s="9">
        <v>17664351703.650398</v>
      </c>
      <c r="I192" s="9">
        <v>788596114</v>
      </c>
      <c r="J192" s="9">
        <v>858834561.18891501</v>
      </c>
      <c r="K192" s="9">
        <v>4513273652308050</v>
      </c>
      <c r="L192" s="9">
        <v>256116658838128</v>
      </c>
      <c r="M192" s="9">
        <v>1.7626005458685501E+23</v>
      </c>
      <c r="N192" s="9">
        <v>9.4317075126713498E+21</v>
      </c>
      <c r="O192" s="9">
        <v>5.8906604938171902E+20</v>
      </c>
      <c r="P192">
        <f t="shared" si="63"/>
        <v>9721.1956460122001</v>
      </c>
      <c r="Q192">
        <f t="shared" si="64"/>
        <v>68698410735.610397</v>
      </c>
      <c r="R192">
        <f t="shared" si="65"/>
        <v>2886797784</v>
      </c>
      <c r="S192">
        <f t="shared" si="66"/>
        <v>3298648833.6520348</v>
      </c>
      <c r="T192">
        <f t="shared" si="67"/>
        <v>1.891490003953876E+16</v>
      </c>
      <c r="U192">
        <f t="shared" si="68"/>
        <v>1068372838535136</v>
      </c>
      <c r="V192" s="1">
        <f t="shared" si="69"/>
        <v>5.938760761492221E+23</v>
      </c>
      <c r="W192" s="1">
        <f t="shared" si="70"/>
        <v>3.2527679456085751E+22</v>
      </c>
      <c r="X192" s="1">
        <f t="shared" si="71"/>
        <v>2.0222678855224852E+21</v>
      </c>
      <c r="Y192">
        <f t="shared" si="72"/>
        <v>0.87514553066381973</v>
      </c>
      <c r="Z192">
        <f t="shared" si="78"/>
        <v>1.5735045163659836E+16</v>
      </c>
      <c r="AA192">
        <f t="shared" si="79"/>
        <v>1.4460916742225264E-3</v>
      </c>
      <c r="AB192">
        <f t="shared" si="80"/>
        <v>3.8027512069849195E-2</v>
      </c>
      <c r="AC192">
        <f>Cells!$B$3*Y192/(Cells!$D$4*AB192)</f>
        <v>0.58708945472424523</v>
      </c>
      <c r="AD192">
        <f t="shared" si="81"/>
        <v>130674.27333872068</v>
      </c>
      <c r="AE192">
        <f t="shared" si="82"/>
        <v>155850905968.04092</v>
      </c>
      <c r="AF192">
        <f t="shared" si="83"/>
        <v>8084947306</v>
      </c>
      <c r="AG192">
        <f t="shared" si="84"/>
        <v>7874589454.3983192</v>
      </c>
      <c r="AH192">
        <f t="shared" si="85"/>
        <v>1.4489116722261294E+16</v>
      </c>
      <c r="AI192">
        <f t="shared" si="86"/>
        <v>863327910631000.88</v>
      </c>
      <c r="AJ192">
        <f t="shared" si="87"/>
        <v>1.0267135007888171</v>
      </c>
      <c r="AK192">
        <f t="shared" si="88"/>
        <v>1.3966102740575358E+16</v>
      </c>
      <c r="AL192">
        <f t="shared" si="89"/>
        <v>2.2522644958966509E-4</v>
      </c>
      <c r="AM192">
        <f t="shared" si="90"/>
        <v>1.5007546421372985E-2</v>
      </c>
      <c r="AN192">
        <f>IF(AM192=0,0,(Cells!$B$3*AJ192/(Cells!$D$4*AM192)))</f>
        <v>1.7452654477971339</v>
      </c>
      <c r="AP192" s="7">
        <f t="shared" si="73"/>
        <v>0</v>
      </c>
      <c r="AQ192">
        <f t="shared" si="91"/>
        <v>27</v>
      </c>
      <c r="AR192" s="25" t="str">
        <f>IF(AP192=0,"",MAX(AR$4:AR191)+1)</f>
        <v/>
      </c>
      <c r="AS192" t="str">
        <f t="shared" si="74"/>
        <v>Female</v>
      </c>
      <c r="AT192" t="str">
        <f t="shared" si="75"/>
        <v>NonSmoker</v>
      </c>
      <c r="AU192" t="str">
        <f t="shared" si="76"/>
        <v>80 - 89</v>
      </c>
      <c r="AV192">
        <f t="shared" si="92"/>
        <v>12</v>
      </c>
      <c r="AW192" s="8">
        <f t="shared" si="77"/>
        <v>14</v>
      </c>
      <c r="BJ192" s="76"/>
      <c r="BK192" s="76"/>
      <c r="BL192" s="77"/>
      <c r="BM192" s="77"/>
      <c r="BN192" s="77"/>
      <c r="BO192" s="77"/>
      <c r="BP192" s="77"/>
      <c r="BQ192" s="136"/>
    </row>
    <row r="193" spans="1:69" x14ac:dyDescent="0.25">
      <c r="A193" t="s">
        <v>77</v>
      </c>
      <c r="B193" t="s">
        <v>82</v>
      </c>
      <c r="C193" t="s">
        <v>353</v>
      </c>
      <c r="D193">
        <v>15</v>
      </c>
      <c r="E193" s="9">
        <v>30416</v>
      </c>
      <c r="F193" s="9">
        <v>3934</v>
      </c>
      <c r="G193" s="54">
        <v>3800.3377830460799</v>
      </c>
      <c r="H193" s="9">
        <v>14796378429.747299</v>
      </c>
      <c r="I193" s="9">
        <v>689132563</v>
      </c>
      <c r="J193" s="9">
        <v>735869999.93000603</v>
      </c>
      <c r="K193" s="9">
        <v>4066768830296680</v>
      </c>
      <c r="L193" s="9">
        <v>246703693824092</v>
      </c>
      <c r="M193" s="9">
        <v>1.8494641211678899E+23</v>
      </c>
      <c r="N193" s="9">
        <v>1.10755639999813E+22</v>
      </c>
      <c r="O193" s="9">
        <v>7.8408220300352894E+20</v>
      </c>
      <c r="P193">
        <f t="shared" si="63"/>
        <v>13521.53342905828</v>
      </c>
      <c r="Q193">
        <f t="shared" si="64"/>
        <v>83494789165.357697</v>
      </c>
      <c r="R193">
        <f t="shared" si="65"/>
        <v>3575930347</v>
      </c>
      <c r="S193">
        <f t="shared" si="66"/>
        <v>4034518833.5820408</v>
      </c>
      <c r="T193">
        <f t="shared" si="67"/>
        <v>2.298166886983544E+16</v>
      </c>
      <c r="U193">
        <f t="shared" si="68"/>
        <v>1315076532359228</v>
      </c>
      <c r="V193" s="1">
        <f t="shared" si="69"/>
        <v>7.7882248826601109E+23</v>
      </c>
      <c r="W193" s="1">
        <f t="shared" si="70"/>
        <v>4.3603243456067053E+22</v>
      </c>
      <c r="X193" s="1">
        <f t="shared" si="71"/>
        <v>2.8063500885260144E+21</v>
      </c>
      <c r="Y193">
        <f t="shared" si="72"/>
        <v>0.88633378464740398</v>
      </c>
      <c r="Z193">
        <f t="shared" si="78"/>
        <v>1.9336321759227244E+16</v>
      </c>
      <c r="AA193">
        <f t="shared" si="79"/>
        <v>1.1879286863685323E-3</v>
      </c>
      <c r="AB193">
        <f t="shared" si="80"/>
        <v>3.4466341354552447E-2</v>
      </c>
      <c r="AC193">
        <f>Cells!$B$3*Y193/(Cells!$D$4*AB193)</f>
        <v>0.65603050176129729</v>
      </c>
      <c r="AD193">
        <f t="shared" si="81"/>
        <v>126873.93555567459</v>
      </c>
      <c r="AE193">
        <f t="shared" si="82"/>
        <v>141054527538.29364</v>
      </c>
      <c r="AF193">
        <f t="shared" si="83"/>
        <v>7395814743</v>
      </c>
      <c r="AG193">
        <f t="shared" si="84"/>
        <v>7138719454.4683132</v>
      </c>
      <c r="AH193">
        <f t="shared" si="85"/>
        <v>1.0422347891964614E+16</v>
      </c>
      <c r="AI193">
        <f t="shared" si="86"/>
        <v>616624216806908.88</v>
      </c>
      <c r="AJ193">
        <f t="shared" si="87"/>
        <v>1.0360142025711299</v>
      </c>
      <c r="AK193">
        <f t="shared" si="88"/>
        <v>1.0135861988836898E+16</v>
      </c>
      <c r="AL193">
        <f t="shared" si="89"/>
        <v>1.9889325656949041E-4</v>
      </c>
      <c r="AM193">
        <f t="shared" si="90"/>
        <v>1.4102952051591554E-2</v>
      </c>
      <c r="AN193">
        <f>IF(AM193=0,0,(Cells!$B$3*AJ193/(Cells!$D$4*AM193)))</f>
        <v>1.8740345488773129</v>
      </c>
      <c r="AP193" s="7">
        <f t="shared" si="73"/>
        <v>0</v>
      </c>
      <c r="AQ193">
        <f t="shared" si="91"/>
        <v>27</v>
      </c>
      <c r="AR193" t="str">
        <f>IF(AP193=0,"",MAX(AR$4:AR192)+1)</f>
        <v/>
      </c>
      <c r="AS193" t="str">
        <f t="shared" si="74"/>
        <v>Female</v>
      </c>
      <c r="AT193" t="str">
        <f t="shared" si="75"/>
        <v>NonSmoker</v>
      </c>
      <c r="AU193" t="str">
        <f t="shared" si="76"/>
        <v>80 - 89</v>
      </c>
      <c r="AV193">
        <f t="shared" si="92"/>
        <v>12</v>
      </c>
      <c r="AW193" s="8">
        <f t="shared" si="77"/>
        <v>15</v>
      </c>
      <c r="BJ193" s="76"/>
      <c r="BK193" s="76"/>
      <c r="BL193" s="77"/>
      <c r="BM193" s="77"/>
      <c r="BN193" s="77"/>
      <c r="BO193" s="77"/>
      <c r="BP193" s="77"/>
      <c r="BQ193" s="136"/>
    </row>
    <row r="194" spans="1:69" x14ac:dyDescent="0.25">
      <c r="A194" t="s">
        <v>77</v>
      </c>
      <c r="B194" t="s">
        <v>82</v>
      </c>
      <c r="C194" t="s">
        <v>353</v>
      </c>
      <c r="D194">
        <v>16</v>
      </c>
      <c r="E194" s="9">
        <v>26972</v>
      </c>
      <c r="F194" s="9">
        <v>4462</v>
      </c>
      <c r="G194" s="54">
        <v>4267.6008282017601</v>
      </c>
      <c r="H194" s="9">
        <v>12905055131.3908</v>
      </c>
      <c r="I194" s="9">
        <v>630276118</v>
      </c>
      <c r="J194" s="9">
        <v>647970934.14475596</v>
      </c>
      <c r="K194" s="9">
        <v>3191392995689070</v>
      </c>
      <c r="L194" s="9">
        <v>178649360200263</v>
      </c>
      <c r="M194" s="9">
        <v>1.33732768280731E+23</v>
      </c>
      <c r="N194" s="9">
        <v>6.5366064543789702E+21</v>
      </c>
      <c r="O194" s="9">
        <v>3.6291523587991503E+20</v>
      </c>
      <c r="P194">
        <f t="shared" si="63"/>
        <v>17789.134257260041</v>
      </c>
      <c r="Q194">
        <f t="shared" si="64"/>
        <v>96399844296.748505</v>
      </c>
      <c r="R194">
        <f t="shared" si="65"/>
        <v>4206206465</v>
      </c>
      <c r="S194">
        <f t="shared" si="66"/>
        <v>4682489767.7267971</v>
      </c>
      <c r="T194">
        <f t="shared" si="67"/>
        <v>2.6173061865524512E+16</v>
      </c>
      <c r="U194">
        <f t="shared" si="68"/>
        <v>1493725892559491</v>
      </c>
      <c r="V194" s="1">
        <f t="shared" si="69"/>
        <v>9.1255525654674212E+23</v>
      </c>
      <c r="W194" s="1">
        <f t="shared" si="70"/>
        <v>5.0139849910446021E+22</v>
      </c>
      <c r="X194" s="1">
        <f t="shared" si="71"/>
        <v>3.1692653244059295E+21</v>
      </c>
      <c r="Y194">
        <f t="shared" si="72"/>
        <v>0.89828417650594938</v>
      </c>
      <c r="Z194">
        <f t="shared" si="78"/>
        <v>2.2305538299898884E+16</v>
      </c>
      <c r="AA194">
        <f t="shared" si="79"/>
        <v>1.0173234010516696E-3</v>
      </c>
      <c r="AB194">
        <f t="shared" si="80"/>
        <v>3.189550753713867E-2</v>
      </c>
      <c r="AC194">
        <f>Cells!$B$3*Y194/(Cells!$D$4*AB194)</f>
        <v>0.71846587558163044</v>
      </c>
      <c r="AD194">
        <f t="shared" si="81"/>
        <v>122606.33472747284</v>
      </c>
      <c r="AE194">
        <f t="shared" si="82"/>
        <v>128149472406.90288</v>
      </c>
      <c r="AF194">
        <f t="shared" si="83"/>
        <v>6765538625</v>
      </c>
      <c r="AG194">
        <f t="shared" si="84"/>
        <v>6490748520.3235569</v>
      </c>
      <c r="AH194">
        <f t="shared" si="85"/>
        <v>7230954896275540</v>
      </c>
      <c r="AI194">
        <f t="shared" si="86"/>
        <v>437974856606646</v>
      </c>
      <c r="AJ194">
        <f t="shared" si="87"/>
        <v>1.0423356572537099</v>
      </c>
      <c r="AK194">
        <f t="shared" si="88"/>
        <v>7061238375159974</v>
      </c>
      <c r="AL194">
        <f t="shared" si="89"/>
        <v>1.6760667352103776E-4</v>
      </c>
      <c r="AM194">
        <f t="shared" si="90"/>
        <v>1.294629960726376E-2</v>
      </c>
      <c r="AN194">
        <f>IF(AM194=0,0,(Cells!$B$3*AJ194/(Cells!$D$4*AM194)))</f>
        <v>2.0539215648341047</v>
      </c>
      <c r="AP194" s="7">
        <f t="shared" si="73"/>
        <v>0</v>
      </c>
      <c r="AQ194">
        <f t="shared" si="91"/>
        <v>27</v>
      </c>
      <c r="AR194" t="str">
        <f>IF(AP194=0,"",MAX(AR$4:AR193)+1)</f>
        <v/>
      </c>
      <c r="AS194" t="str">
        <f t="shared" si="74"/>
        <v>Female</v>
      </c>
      <c r="AT194" t="str">
        <f t="shared" si="75"/>
        <v>NonSmoker</v>
      </c>
      <c r="AU194" t="str">
        <f t="shared" si="76"/>
        <v>80 - 89</v>
      </c>
      <c r="AV194">
        <f t="shared" si="92"/>
        <v>12</v>
      </c>
      <c r="AW194" s="8">
        <f t="shared" si="77"/>
        <v>16</v>
      </c>
      <c r="BJ194" s="76"/>
      <c r="BK194" s="76"/>
      <c r="BL194" s="77"/>
      <c r="BM194" s="77"/>
      <c r="BN194" s="77"/>
      <c r="BO194" s="77"/>
      <c r="BP194" s="77"/>
      <c r="BQ194" s="136"/>
    </row>
    <row r="195" spans="1:69" x14ac:dyDescent="0.25">
      <c r="A195" t="s">
        <v>77</v>
      </c>
      <c r="B195" t="s">
        <v>82</v>
      </c>
      <c r="C195" t="s">
        <v>353</v>
      </c>
      <c r="D195">
        <v>17</v>
      </c>
      <c r="E195" s="9">
        <v>25374</v>
      </c>
      <c r="F195" s="9">
        <v>5255</v>
      </c>
      <c r="G195" s="54">
        <v>5037.5682680804302</v>
      </c>
      <c r="H195" s="9">
        <v>11692831056.0175</v>
      </c>
      <c r="I195" s="9">
        <v>559494676</v>
      </c>
      <c r="J195" s="9">
        <v>595296179.61182201</v>
      </c>
      <c r="K195" s="9">
        <v>1973550279348130</v>
      </c>
      <c r="L195" s="9">
        <v>115693376571084</v>
      </c>
      <c r="M195" s="9">
        <v>7.1115577866965897E+22</v>
      </c>
      <c r="N195" s="9">
        <v>3.5377835519865698E+21</v>
      </c>
      <c r="O195" s="9">
        <v>1.9870136502102701E+20</v>
      </c>
      <c r="P195">
        <f t="shared" si="63"/>
        <v>22826.702525340472</v>
      </c>
      <c r="Q195">
        <f t="shared" si="64"/>
        <v>108092675352.76601</v>
      </c>
      <c r="R195">
        <f t="shared" si="65"/>
        <v>4765701141</v>
      </c>
      <c r="S195">
        <f t="shared" si="66"/>
        <v>5277785947.3386192</v>
      </c>
      <c r="T195">
        <f t="shared" si="67"/>
        <v>2.814661214487264E+16</v>
      </c>
      <c r="U195">
        <f t="shared" si="68"/>
        <v>1609419269130575</v>
      </c>
      <c r="V195" s="1">
        <f t="shared" si="69"/>
        <v>9.8367083441370805E+23</v>
      </c>
      <c r="W195" s="1">
        <f t="shared" si="70"/>
        <v>5.3677633462432587E+22</v>
      </c>
      <c r="X195" s="1">
        <f t="shared" si="71"/>
        <v>3.3679666894269564E+21</v>
      </c>
      <c r="Y195">
        <f t="shared" si="72"/>
        <v>0.90297355530365087</v>
      </c>
      <c r="Z195">
        <f t="shared" si="78"/>
        <v>2.410338834471116E+16</v>
      </c>
      <c r="AA195">
        <f t="shared" si="79"/>
        <v>8.6531563953871806E-4</v>
      </c>
      <c r="AB195">
        <f t="shared" si="80"/>
        <v>2.9416247883418411E-2</v>
      </c>
      <c r="AC195">
        <f>Cells!$B$3*Y195/(Cells!$D$4*AB195)</f>
        <v>0.78308637625860733</v>
      </c>
      <c r="AD195">
        <f t="shared" si="81"/>
        <v>117568.7664593924</v>
      </c>
      <c r="AE195">
        <f t="shared" si="82"/>
        <v>116456641350.88538</v>
      </c>
      <c r="AF195">
        <f t="shared" si="83"/>
        <v>6206043949</v>
      </c>
      <c r="AG195">
        <f t="shared" si="84"/>
        <v>5895452340.7117348</v>
      </c>
      <c r="AH195">
        <f t="shared" si="85"/>
        <v>5257404616927410</v>
      </c>
      <c r="AI195">
        <f t="shared" si="86"/>
        <v>322281480035561.94</v>
      </c>
      <c r="AJ195">
        <f t="shared" si="87"/>
        <v>1.0526832531820227</v>
      </c>
      <c r="AK195">
        <f t="shared" si="88"/>
        <v>5177248141430266</v>
      </c>
      <c r="AL195">
        <f t="shared" si="89"/>
        <v>1.4895830272273995E-4</v>
      </c>
      <c r="AM195">
        <f t="shared" si="90"/>
        <v>1.2204847509196497E-2</v>
      </c>
      <c r="AN195">
        <f>IF(AM195=0,0,(Cells!$B$3*AJ195/(Cells!$D$4*AM195)))</f>
        <v>2.2003272111674672</v>
      </c>
      <c r="AP195" s="7">
        <f t="shared" si="73"/>
        <v>0</v>
      </c>
      <c r="AQ195">
        <f t="shared" si="91"/>
        <v>27</v>
      </c>
      <c r="AR195" t="str">
        <f>IF(AP195=0,"",MAX(AR$4:AR194)+1)</f>
        <v/>
      </c>
      <c r="AS195" t="str">
        <f t="shared" si="74"/>
        <v>Female</v>
      </c>
      <c r="AT195" t="str">
        <f t="shared" si="75"/>
        <v>NonSmoker</v>
      </c>
      <c r="AU195" t="str">
        <f t="shared" si="76"/>
        <v>80 - 89</v>
      </c>
      <c r="AV195">
        <f t="shared" si="92"/>
        <v>12</v>
      </c>
      <c r="AW195" s="8">
        <f t="shared" si="77"/>
        <v>17</v>
      </c>
      <c r="BJ195" s="76"/>
      <c r="BK195" s="76"/>
      <c r="BL195" s="77"/>
      <c r="BM195" s="77"/>
      <c r="BN195" s="77"/>
      <c r="BO195" s="77"/>
      <c r="BP195" s="77"/>
      <c r="BQ195" s="136"/>
    </row>
    <row r="196" spans="1:69" x14ac:dyDescent="0.25">
      <c r="A196" t="s">
        <v>77</v>
      </c>
      <c r="B196" t="s">
        <v>82</v>
      </c>
      <c r="C196" t="s">
        <v>353</v>
      </c>
      <c r="D196">
        <v>18</v>
      </c>
      <c r="E196" s="9">
        <v>24103</v>
      </c>
      <c r="F196" s="9">
        <v>6209</v>
      </c>
      <c r="G196" s="54">
        <v>5906.3350869562901</v>
      </c>
      <c r="H196" s="9">
        <v>10920636465.6283</v>
      </c>
      <c r="I196" s="9">
        <v>610877170</v>
      </c>
      <c r="J196" s="9">
        <v>561656603.82762897</v>
      </c>
      <c r="K196" s="9">
        <v>944760761214115</v>
      </c>
      <c r="L196" s="9">
        <v>62183631180074.602</v>
      </c>
      <c r="M196" s="9">
        <v>1.0907504771324101E+22</v>
      </c>
      <c r="N196" s="9">
        <v>8.2992726914722497E+20</v>
      </c>
      <c r="O196" s="9">
        <v>6.68595698191616E+19</v>
      </c>
      <c r="P196">
        <f t="shared" si="63"/>
        <v>28733.037612296761</v>
      </c>
      <c r="Q196">
        <f t="shared" si="64"/>
        <v>119013311818.3943</v>
      </c>
      <c r="R196">
        <f t="shared" si="65"/>
        <v>5376578311</v>
      </c>
      <c r="S196">
        <f t="shared" si="66"/>
        <v>5839442551.1662483</v>
      </c>
      <c r="T196">
        <f t="shared" si="67"/>
        <v>2.9091372906086756E+16</v>
      </c>
      <c r="U196">
        <f t="shared" si="68"/>
        <v>1671602900310649.5</v>
      </c>
      <c r="V196" s="1">
        <f t="shared" si="69"/>
        <v>9.9457833918503209E+23</v>
      </c>
      <c r="W196" s="1">
        <f t="shared" si="70"/>
        <v>5.4507560731579815E+22</v>
      </c>
      <c r="X196" s="1">
        <f t="shared" si="71"/>
        <v>3.4348262592461181E+21</v>
      </c>
      <c r="Y196">
        <f t="shared" si="72"/>
        <v>0.92073485848853753</v>
      </c>
      <c r="Z196">
        <f t="shared" si="78"/>
        <v>2.5368335277897556E+16</v>
      </c>
      <c r="AA196">
        <f t="shared" si="79"/>
        <v>7.4395931951384657E-4</v>
      </c>
      <c r="AB196">
        <f t="shared" si="80"/>
        <v>2.7275617674286434E-2</v>
      </c>
      <c r="AC196">
        <f>Cells!$B$3*Y196/(Cells!$D$4*AB196)</f>
        <v>0.8611561444185678</v>
      </c>
      <c r="AD196">
        <f t="shared" si="81"/>
        <v>111662.4313724361</v>
      </c>
      <c r="AE196">
        <f t="shared" si="82"/>
        <v>105536004885.25708</v>
      </c>
      <c r="AF196">
        <f t="shared" si="83"/>
        <v>5595166779</v>
      </c>
      <c r="AG196">
        <f t="shared" si="84"/>
        <v>5333795736.8841047</v>
      </c>
      <c r="AH196">
        <f t="shared" si="85"/>
        <v>4312643855713296</v>
      </c>
      <c r="AI196">
        <f t="shared" si="86"/>
        <v>260097848855487.31</v>
      </c>
      <c r="AJ196">
        <f t="shared" si="87"/>
        <v>1.049002821819454</v>
      </c>
      <c r="AK196">
        <f t="shared" si="88"/>
        <v>4237762101339721.5</v>
      </c>
      <c r="AL196">
        <f t="shared" si="89"/>
        <v>1.4895799324113511E-4</v>
      </c>
      <c r="AM196">
        <f t="shared" si="90"/>
        <v>1.2204834830555272E-2</v>
      </c>
      <c r="AN196">
        <f>IF(AM196=0,0,(Cells!$B$3*AJ196/(Cells!$D$4*AM196)))</f>
        <v>2.1926366209573298</v>
      </c>
      <c r="AP196" s="7">
        <f t="shared" si="73"/>
        <v>0</v>
      </c>
      <c r="AQ196">
        <f t="shared" si="91"/>
        <v>27</v>
      </c>
      <c r="AR196" t="str">
        <f>IF(AP196=0,"",MAX(AR$4:AR195)+1)</f>
        <v/>
      </c>
      <c r="AS196" t="str">
        <f t="shared" si="74"/>
        <v>Female</v>
      </c>
      <c r="AT196" t="str">
        <f t="shared" si="75"/>
        <v>NonSmoker</v>
      </c>
      <c r="AU196" t="str">
        <f t="shared" si="76"/>
        <v>80 - 89</v>
      </c>
      <c r="AV196">
        <f t="shared" si="92"/>
        <v>12</v>
      </c>
      <c r="AW196" s="8">
        <f t="shared" si="77"/>
        <v>18</v>
      </c>
      <c r="BJ196" s="76"/>
      <c r="BK196" s="76"/>
      <c r="BL196" s="77"/>
      <c r="BM196" s="77"/>
      <c r="BN196" s="77"/>
      <c r="BO196" s="77"/>
      <c r="BP196" s="77"/>
      <c r="BQ196" s="136"/>
    </row>
    <row r="197" spans="1:69" x14ac:dyDescent="0.25">
      <c r="A197" t="s">
        <v>77</v>
      </c>
      <c r="B197" t="s">
        <v>82</v>
      </c>
      <c r="C197" t="s">
        <v>353</v>
      </c>
      <c r="D197">
        <v>19</v>
      </c>
      <c r="E197" s="9">
        <v>22744</v>
      </c>
      <c r="F197" s="9">
        <v>7295</v>
      </c>
      <c r="G197" s="54">
        <v>6859.8632190039398</v>
      </c>
      <c r="H197" s="9">
        <v>10642939707.881001</v>
      </c>
      <c r="I197" s="9">
        <v>551980893</v>
      </c>
      <c r="J197" s="9">
        <v>544533072.93678606</v>
      </c>
      <c r="K197" s="9">
        <v>707935038974543</v>
      </c>
      <c r="L197" s="9">
        <v>41937762883112.203</v>
      </c>
      <c r="M197" s="9">
        <v>4.81258237428856E+21</v>
      </c>
      <c r="N197" s="9">
        <v>2.4668437043146201E+20</v>
      </c>
      <c r="O197" s="9">
        <v>1.53264606578747E+19</v>
      </c>
      <c r="P197">
        <f t="shared" ref="P197:P260" si="93">IF($AQ197&lt;&gt;$AQ196,G197,P196+G197)</f>
        <v>35592.9008313007</v>
      </c>
      <c r="Q197">
        <f t="shared" ref="Q197:Q260" si="94">IF($AQ197&lt;&gt;$AQ196,H197,Q196+H197)</f>
        <v>129656251526.2753</v>
      </c>
      <c r="R197">
        <f t="shared" ref="R197:R260" si="95">IF($AQ197&lt;&gt;$AQ196,I197,R196+I197)</f>
        <v>5928559204</v>
      </c>
      <c r="S197">
        <f t="shared" ref="S197:S260" si="96">IF($AQ197&lt;&gt;$AQ196,J197,S196+J197)</f>
        <v>6383975624.103034</v>
      </c>
      <c r="T197">
        <f t="shared" ref="T197:T260" si="97">IF($AQ197&lt;&gt;$AQ196,K197,T196+K197)</f>
        <v>2.97993079450613E+16</v>
      </c>
      <c r="U197">
        <f t="shared" ref="U197:U260" si="98">IF($AQ197&lt;&gt;$AQ196,L197,U196+L197)</f>
        <v>1713540663193761.8</v>
      </c>
      <c r="V197" s="1">
        <f t="shared" ref="V197:V260" si="99">IF($AQ197&lt;&gt;$AQ196,M197,V196+M197)</f>
        <v>9.9939092155932066E+23</v>
      </c>
      <c r="W197" s="1">
        <f t="shared" ref="W197:W260" si="100">IF($AQ197&lt;&gt;$AQ196,N197,W196+N197)</f>
        <v>5.4754245102011274E+22</v>
      </c>
      <c r="X197" s="1">
        <f t="shared" ref="X197:X260" si="101">IF($AQ197&lt;&gt;$AQ196,O197,X196+O197)</f>
        <v>3.4501527199039928E+21</v>
      </c>
      <c r="Y197">
        <f t="shared" ref="Y197:Y260" si="102">R197/S197</f>
        <v>0.92866256907630007</v>
      </c>
      <c r="Z197">
        <f t="shared" si="78"/>
        <v>2.6195720128939028E+16</v>
      </c>
      <c r="AA197">
        <f t="shared" si="79"/>
        <v>6.4275860820333665E-4</v>
      </c>
      <c r="AB197">
        <f t="shared" si="80"/>
        <v>2.535268443781322E-2</v>
      </c>
      <c r="AC197">
        <f>Cells!$B$3*Y197/(Cells!$D$4*AB197)</f>
        <v>0.93444964545501619</v>
      </c>
      <c r="AD197">
        <f t="shared" si="81"/>
        <v>104802.56815343218</v>
      </c>
      <c r="AE197">
        <f t="shared" si="82"/>
        <v>94893065177.376083</v>
      </c>
      <c r="AF197">
        <f t="shared" si="83"/>
        <v>5043185886</v>
      </c>
      <c r="AG197">
        <f t="shared" si="84"/>
        <v>4789262663.94732</v>
      </c>
      <c r="AH197">
        <f t="shared" si="85"/>
        <v>3604708816738753</v>
      </c>
      <c r="AI197">
        <f t="shared" si="86"/>
        <v>218160085972375.13</v>
      </c>
      <c r="AJ197">
        <f t="shared" si="87"/>
        <v>1.0530192724579854</v>
      </c>
      <c r="AK197">
        <f t="shared" si="88"/>
        <v>3553921134139975.5</v>
      </c>
      <c r="AL197">
        <f t="shared" si="89"/>
        <v>1.5494246947279203E-4</v>
      </c>
      <c r="AM197">
        <f t="shared" si="90"/>
        <v>1.244758890198387E-2</v>
      </c>
      <c r="AN197">
        <f>IF(AM197=0,0,(Cells!$B$3*AJ197/(Cells!$D$4*AM197)))</f>
        <v>2.1581071139144261</v>
      </c>
      <c r="AP197" s="7">
        <f t="shared" ref="AP197:AP260" si="103">IF(C197&lt;&gt;C198,1, IF(AN197&lt;1,0, (IF(AC197&gt;1,1,0)))  )</f>
        <v>0</v>
      </c>
      <c r="AQ197">
        <f t="shared" si="91"/>
        <v>27</v>
      </c>
      <c r="AR197" t="str">
        <f>IF(AP197=0,"",MAX(AR$4:AR196)+1)</f>
        <v/>
      </c>
      <c r="AS197" t="str">
        <f t="shared" ref="AS197:AS260" si="104">B197</f>
        <v>Female</v>
      </c>
      <c r="AT197" t="str">
        <f t="shared" ref="AT197:AT260" si="105">A197</f>
        <v>NonSmoker</v>
      </c>
      <c r="AU197" t="str">
        <f t="shared" ref="AU197:AU260" si="106">C197</f>
        <v>80 - 89</v>
      </c>
      <c r="AV197">
        <f t="shared" si="92"/>
        <v>12</v>
      </c>
      <c r="AW197" s="8">
        <f t="shared" ref="AW197:AW260" si="107">D197</f>
        <v>19</v>
      </c>
      <c r="BJ197" s="76"/>
      <c r="BK197" s="76"/>
      <c r="BL197" s="77"/>
      <c r="BM197" s="77"/>
      <c r="BN197" s="77"/>
      <c r="BO197" s="77"/>
      <c r="BP197" s="77"/>
      <c r="BQ197" s="136"/>
    </row>
    <row r="198" spans="1:69" x14ac:dyDescent="0.25">
      <c r="A198" t="s">
        <v>77</v>
      </c>
      <c r="B198" t="s">
        <v>82</v>
      </c>
      <c r="C198" t="s">
        <v>353</v>
      </c>
      <c r="D198">
        <v>20</v>
      </c>
      <c r="E198" s="9">
        <v>21145</v>
      </c>
      <c r="F198" s="9">
        <v>8300</v>
      </c>
      <c r="G198" s="54">
        <v>7671.54121672564</v>
      </c>
      <c r="H198" s="9">
        <v>10073771410.653799</v>
      </c>
      <c r="I198" s="9">
        <v>525241838</v>
      </c>
      <c r="J198" s="9">
        <v>515760261.471497</v>
      </c>
      <c r="K198" s="9">
        <v>556293847508297</v>
      </c>
      <c r="L198" s="9">
        <v>33818650392384.801</v>
      </c>
      <c r="M198" s="9">
        <v>2.6513084761112702E+21</v>
      </c>
      <c r="N198" s="9">
        <v>1.6604590289007401E+20</v>
      </c>
      <c r="O198" s="9">
        <v>1.14318126949697E+19</v>
      </c>
      <c r="P198">
        <f t="shared" si="93"/>
        <v>43264.442048026336</v>
      </c>
      <c r="Q198">
        <f t="shared" si="94"/>
        <v>139730022936.92911</v>
      </c>
      <c r="R198">
        <f t="shared" si="95"/>
        <v>6453801042</v>
      </c>
      <c r="S198">
        <f t="shared" si="96"/>
        <v>6899735885.5745306</v>
      </c>
      <c r="T198">
        <f t="shared" si="97"/>
        <v>3.0355601792569596E+16</v>
      </c>
      <c r="U198">
        <f t="shared" si="98"/>
        <v>1747359313586146.5</v>
      </c>
      <c r="V198" s="1">
        <f t="shared" si="99"/>
        <v>1.0020422300354319E+24</v>
      </c>
      <c r="W198" s="1">
        <f t="shared" si="100"/>
        <v>5.492029100490135E+22</v>
      </c>
      <c r="X198" s="1">
        <f t="shared" si="101"/>
        <v>3.4615845325989625E+21</v>
      </c>
      <c r="Y198">
        <f t="shared" si="102"/>
        <v>0.93536928790175011</v>
      </c>
      <c r="Z198">
        <f t="shared" ref="Z198:Z261" si="108">Y198*T198-(Y198^2)*U198</f>
        <v>2.6864905527247516E+16</v>
      </c>
      <c r="AA198">
        <f t="shared" ref="AA198:AA261" si="109">Z198/(S198^2)</f>
        <v>5.6431342754995832E-4</v>
      </c>
      <c r="AB198">
        <f t="shared" ref="AB198:AB261" si="110">AA198^0.5</f>
        <v>2.3755282097882111E-2</v>
      </c>
      <c r="AC198">
        <f>Cells!$B$3*Y198/(Cells!$D$4*AB198)</f>
        <v>1.004488172178035</v>
      </c>
      <c r="AD198">
        <f t="shared" ref="AD198:AD261" si="111">SUMIFS(G$5:G$1998,$B$5:$B$1998,$B198,$A$5:$A$1998,$A198,$C$5:$C$1998,$C198,$D$5:$D$1998,"&gt;"&amp;$D198)</f>
        <v>97131.026936706519</v>
      </c>
      <c r="AE198">
        <f t="shared" ref="AE198:AE261" si="112">SUMIFS(H$5:H$1998,$B$5:$B$1998,$B198,$A$5:$A$1998,$A198,$C$5:$C$1998,$C198,$D$5:$D$1998,"&gt;"&amp;$D198)</f>
        <v>84819293766.722275</v>
      </c>
      <c r="AF198">
        <f t="shared" ref="AF198:AF261" si="113">SUMIFS(I$5:I$1998,$B$5:$B$1998,$B198,$A$5:$A$1998,$A198,$C$5:$C$1998,$C198,$D$5:$D$1998,"&gt;"&amp;$D198)</f>
        <v>4517944048</v>
      </c>
      <c r="AG198">
        <f t="shared" ref="AG198:AG261" si="114">SUMIFS(J$5:J$1998,$B$5:$B$1998,$B198,$A$5:$A$1998,$A198,$C$5:$C$1998,$C198,$D$5:$D$1998,"&gt;"&amp;$D198)</f>
        <v>4273502402.4758234</v>
      </c>
      <c r="AH198">
        <f t="shared" ref="AH198:AH261" si="115">SUMIFS(K$5:K$1998,$B$5:$B$1998,$B198,$A$5:$A$1998,$A198,$C$5:$C$1998,$C198,$D$5:$D$1998,"&gt;"&amp;$D198)</f>
        <v>3048414969230456</v>
      </c>
      <c r="AI198">
        <f t="shared" ref="AI198:AI261" si="116">SUMIFS(L$5:L$1998,$B$5:$B$1998,$B198,$A$5:$A$1998,$A198,$C$5:$C$1998,$C198,$D$5:$D$1998,"&gt;"&amp;$D198)</f>
        <v>184341435579990.34</v>
      </c>
      <c r="AJ198">
        <f t="shared" ref="AJ198:AJ261" si="117">AF198/AG198</f>
        <v>1.0571993700957232</v>
      </c>
      <c r="AK198">
        <f t="shared" ref="AK198:AK261" si="118">AJ198*AH198-(AJ198^2)*AI198</f>
        <v>3016749399286563.5</v>
      </c>
      <c r="AL198">
        <f t="shared" ref="AL198:AL261" si="119">AK198/(AG198^2)</f>
        <v>1.6518527475035456E-4</v>
      </c>
      <c r="AM198">
        <f t="shared" ref="AM198:AM261" si="120">IF(AG198=0,0,AL198^0.5)</f>
        <v>1.2852442365183146E-2</v>
      </c>
      <c r="AN198">
        <f>IF(AM198=0,0,(Cells!$B$3*AJ198/(Cells!$D$4*AM198)))</f>
        <v>2.0984235134028526</v>
      </c>
      <c r="AP198" s="7">
        <f t="shared" si="103"/>
        <v>1</v>
      </c>
      <c r="AQ198">
        <f t="shared" ref="AQ198:AQ261" si="121">AQ197+(AP197=1)</f>
        <v>27</v>
      </c>
      <c r="AR198">
        <f>IF(AP198=0,"",MAX(AR$4:AR197)+1)</f>
        <v>27</v>
      </c>
      <c r="AS198" t="str">
        <f t="shared" si="104"/>
        <v>Female</v>
      </c>
      <c r="AT198" t="str">
        <f t="shared" si="105"/>
        <v>NonSmoker</v>
      </c>
      <c r="AU198" t="str">
        <f t="shared" si="106"/>
        <v>80 - 89</v>
      </c>
      <c r="AV198">
        <f t="shared" si="92"/>
        <v>12</v>
      </c>
      <c r="AW198" s="8">
        <f t="shared" si="107"/>
        <v>20</v>
      </c>
      <c r="BJ198" s="76"/>
      <c r="BK198" s="76"/>
      <c r="BL198" s="77"/>
      <c r="BM198" s="77"/>
      <c r="BN198" s="77"/>
      <c r="BO198" s="77"/>
      <c r="BP198" s="77"/>
      <c r="BQ198" s="136"/>
    </row>
    <row r="199" spans="1:69" x14ac:dyDescent="0.25">
      <c r="A199" t="s">
        <v>77</v>
      </c>
      <c r="B199" t="s">
        <v>82</v>
      </c>
      <c r="C199" t="s">
        <v>353</v>
      </c>
      <c r="D199">
        <v>21</v>
      </c>
      <c r="E199" s="9">
        <v>19128</v>
      </c>
      <c r="F199" s="9">
        <v>9192</v>
      </c>
      <c r="G199" s="54">
        <v>8369.4933411716302</v>
      </c>
      <c r="H199" s="9">
        <v>9647697894.5683308</v>
      </c>
      <c r="I199" s="9">
        <v>499353624</v>
      </c>
      <c r="J199" s="9">
        <v>493850501.09144002</v>
      </c>
      <c r="K199" s="9">
        <v>499848704788639</v>
      </c>
      <c r="L199" s="9">
        <v>30821680488855.102</v>
      </c>
      <c r="M199" s="9">
        <v>2.3688803281623801E+21</v>
      </c>
      <c r="N199" s="9">
        <v>1.5238568651265999E+20</v>
      </c>
      <c r="O199" s="9">
        <v>1.0883724020939999E+19</v>
      </c>
      <c r="P199">
        <f t="shared" si="93"/>
        <v>8369.4933411716302</v>
      </c>
      <c r="Q199">
        <f t="shared" si="94"/>
        <v>9647697894.5683308</v>
      </c>
      <c r="R199">
        <f t="shared" si="95"/>
        <v>499353624</v>
      </c>
      <c r="S199">
        <f t="shared" si="96"/>
        <v>493850501.09144002</v>
      </c>
      <c r="T199">
        <f t="shared" si="97"/>
        <v>499848704788639</v>
      </c>
      <c r="U199">
        <f t="shared" si="98"/>
        <v>30821680488855.102</v>
      </c>
      <c r="V199" s="1">
        <f t="shared" si="99"/>
        <v>2.3688803281623801E+21</v>
      </c>
      <c r="W199" s="1">
        <f t="shared" si="100"/>
        <v>1.5238568651265999E+20</v>
      </c>
      <c r="X199" s="1">
        <f t="shared" si="101"/>
        <v>1.0883724020939999E+19</v>
      </c>
      <c r="Y199">
        <f t="shared" si="102"/>
        <v>1.0111432972051213</v>
      </c>
      <c r="Z199">
        <f t="shared" si="108"/>
        <v>473906249459972.38</v>
      </c>
      <c r="AA199">
        <f t="shared" si="109"/>
        <v>1.9431281270754592E-3</v>
      </c>
      <c r="AB199">
        <f t="shared" si="110"/>
        <v>4.4080927021507378E-2</v>
      </c>
      <c r="AC199">
        <f>Cells!$B$3*Y199/(Cells!$D$4*AB199)</f>
        <v>0.58517249065736232</v>
      </c>
      <c r="AD199">
        <f t="shared" si="111"/>
        <v>88761.5335955349</v>
      </c>
      <c r="AE199">
        <f t="shared" si="112"/>
        <v>75171595872.153946</v>
      </c>
      <c r="AF199">
        <f t="shared" si="113"/>
        <v>4018590424</v>
      </c>
      <c r="AG199">
        <f t="shared" si="114"/>
        <v>3779651901.3843832</v>
      </c>
      <c r="AH199">
        <f t="shared" si="115"/>
        <v>2548566264441817</v>
      </c>
      <c r="AI199">
        <f t="shared" si="116"/>
        <v>153519755091135.22</v>
      </c>
      <c r="AJ199">
        <f t="shared" si="117"/>
        <v>1.0632170710027822</v>
      </c>
      <c r="AK199">
        <f t="shared" si="118"/>
        <v>2536135739276978</v>
      </c>
      <c r="AL199">
        <f t="shared" si="119"/>
        <v>1.7752882808168529E-4</v>
      </c>
      <c r="AM199">
        <f t="shared" si="120"/>
        <v>1.3323994449176467E-2</v>
      </c>
      <c r="AN199">
        <f>IF(AM199=0,0,(Cells!$B$3*AJ199/(Cells!$D$4*AM199)))</f>
        <v>2.035679537869981</v>
      </c>
      <c r="AP199" s="7">
        <f t="shared" si="103"/>
        <v>0</v>
      </c>
      <c r="AQ199">
        <f t="shared" si="121"/>
        <v>28</v>
      </c>
      <c r="AR199" t="str">
        <f>IF(AP199=0,"",MAX(AR$4:AR198)+1)</f>
        <v/>
      </c>
      <c r="AS199" t="str">
        <f t="shared" si="104"/>
        <v>Female</v>
      </c>
      <c r="AT199" t="str">
        <f t="shared" si="105"/>
        <v>NonSmoker</v>
      </c>
      <c r="AU199" t="str">
        <f t="shared" si="106"/>
        <v>80 - 89</v>
      </c>
      <c r="AV199">
        <f t="shared" si="92"/>
        <v>21</v>
      </c>
      <c r="AW199" s="8">
        <f t="shared" si="107"/>
        <v>21</v>
      </c>
      <c r="BJ199" s="76"/>
      <c r="BK199" s="76"/>
      <c r="BL199" s="77"/>
      <c r="BM199" s="77"/>
      <c r="BN199" s="77"/>
      <c r="BO199" s="77"/>
      <c r="BP199" s="77"/>
      <c r="BQ199" s="136"/>
    </row>
    <row r="200" spans="1:69" x14ac:dyDescent="0.25">
      <c r="A200" t="s">
        <v>77</v>
      </c>
      <c r="B200" t="s">
        <v>82</v>
      </c>
      <c r="C200" t="s">
        <v>353</v>
      </c>
      <c r="D200">
        <v>22</v>
      </c>
      <c r="E200" s="9">
        <v>17895</v>
      </c>
      <c r="F200" s="9">
        <v>9813</v>
      </c>
      <c r="G200" s="54">
        <v>8925.8291088146907</v>
      </c>
      <c r="H200" s="9">
        <v>9302226891.7973404</v>
      </c>
      <c r="I200" s="9">
        <v>539856943</v>
      </c>
      <c r="J200" s="9">
        <v>475228265.53165102</v>
      </c>
      <c r="K200" s="9">
        <v>439510616409231</v>
      </c>
      <c r="L200" s="9">
        <v>27535301463178.801</v>
      </c>
      <c r="M200" s="9">
        <v>2.1013406714405999E+21</v>
      </c>
      <c r="N200" s="9">
        <v>1.42236182388257E+20</v>
      </c>
      <c r="O200" s="9">
        <v>1.08114221716248E+19</v>
      </c>
      <c r="P200">
        <f t="shared" si="93"/>
        <v>17295.322449986321</v>
      </c>
      <c r="Q200">
        <f t="shared" si="94"/>
        <v>18949924786.365669</v>
      </c>
      <c r="R200">
        <f t="shared" si="95"/>
        <v>1039210567</v>
      </c>
      <c r="S200">
        <f t="shared" si="96"/>
        <v>969078766.62309098</v>
      </c>
      <c r="T200">
        <f t="shared" si="97"/>
        <v>939359321197870</v>
      </c>
      <c r="U200">
        <f t="shared" si="98"/>
        <v>58356981952033.906</v>
      </c>
      <c r="V200" s="1">
        <f t="shared" si="99"/>
        <v>4.47022099960298E+21</v>
      </c>
      <c r="W200" s="1">
        <f t="shared" si="100"/>
        <v>2.9462186890091699E+20</v>
      </c>
      <c r="X200" s="1">
        <f t="shared" si="101"/>
        <v>2.1695146192564797E+19</v>
      </c>
      <c r="Y200">
        <f t="shared" si="102"/>
        <v>1.0723695563171758</v>
      </c>
      <c r="Z200">
        <f t="shared" si="108"/>
        <v>940231182663659.75</v>
      </c>
      <c r="AA200">
        <f t="shared" si="109"/>
        <v>1.0011899802935291E-3</v>
      </c>
      <c r="AB200">
        <f t="shared" si="110"/>
        <v>3.164158624806173E-2</v>
      </c>
      <c r="AC200">
        <f>Cells!$B$3*Y200/(Cells!$D$4*AB200)</f>
        <v>0.8645858872875879</v>
      </c>
      <c r="AD200">
        <f t="shared" si="111"/>
        <v>79835.704486720191</v>
      </c>
      <c r="AE200">
        <f t="shared" si="112"/>
        <v>65869368980.356598</v>
      </c>
      <c r="AF200">
        <f t="shared" si="113"/>
        <v>3478733481</v>
      </c>
      <c r="AG200">
        <f t="shared" si="114"/>
        <v>3304423635.8527317</v>
      </c>
      <c r="AH200">
        <f t="shared" si="115"/>
        <v>2109055648032585.8</v>
      </c>
      <c r="AI200">
        <f t="shared" si="116"/>
        <v>125984453627956.38</v>
      </c>
      <c r="AJ200">
        <f t="shared" si="117"/>
        <v>1.0527504534394503</v>
      </c>
      <c r="AK200">
        <f t="shared" si="118"/>
        <v>2080682796413888.8</v>
      </c>
      <c r="AL200">
        <f t="shared" si="119"/>
        <v>1.9055240589337815E-4</v>
      </c>
      <c r="AM200">
        <f t="shared" si="120"/>
        <v>1.3804072076506198E-2</v>
      </c>
      <c r="AN200">
        <f>IF(AM200=0,0,(Cells!$B$3*AJ200/(Cells!$D$4*AM200)))</f>
        <v>1.945539856469243</v>
      </c>
      <c r="AP200" s="7">
        <f t="shared" si="103"/>
        <v>0</v>
      </c>
      <c r="AQ200">
        <f t="shared" si="121"/>
        <v>28</v>
      </c>
      <c r="AR200" t="str">
        <f>IF(AP200=0,"",MAX(AR$4:AR199)+1)</f>
        <v/>
      </c>
      <c r="AS200" t="str">
        <f t="shared" si="104"/>
        <v>Female</v>
      </c>
      <c r="AT200" t="str">
        <f t="shared" si="105"/>
        <v>NonSmoker</v>
      </c>
      <c r="AU200" t="str">
        <f t="shared" si="106"/>
        <v>80 - 89</v>
      </c>
      <c r="AV200">
        <f t="shared" si="92"/>
        <v>21</v>
      </c>
      <c r="AW200" s="8">
        <f t="shared" si="107"/>
        <v>22</v>
      </c>
      <c r="BJ200" s="76"/>
      <c r="BK200" s="76"/>
      <c r="BL200" s="77"/>
      <c r="BM200" s="77"/>
      <c r="BN200" s="77"/>
      <c r="BO200" s="77"/>
      <c r="BP200" s="77"/>
      <c r="BQ200" s="136"/>
    </row>
    <row r="201" spans="1:69" x14ac:dyDescent="0.25">
      <c r="A201" t="s">
        <v>77</v>
      </c>
      <c r="B201" t="s">
        <v>82</v>
      </c>
      <c r="C201" t="s">
        <v>353</v>
      </c>
      <c r="D201">
        <v>23</v>
      </c>
      <c r="E201" s="9">
        <v>17005</v>
      </c>
      <c r="F201" s="9">
        <v>10354</v>
      </c>
      <c r="G201" s="54">
        <v>9367.8247748042904</v>
      </c>
      <c r="H201" s="9">
        <v>9064270518.7634907</v>
      </c>
      <c r="I201" s="9">
        <v>503216650</v>
      </c>
      <c r="J201" s="9">
        <v>460634013.60913998</v>
      </c>
      <c r="K201" s="9">
        <v>386407015690021</v>
      </c>
      <c r="L201" s="9">
        <v>22219964814093.199</v>
      </c>
      <c r="M201" s="9">
        <v>2.46985806600145E+21</v>
      </c>
      <c r="N201" s="9">
        <v>1.30435303082376E+20</v>
      </c>
      <c r="O201" s="9">
        <v>7.4180518029970903E+18</v>
      </c>
      <c r="P201">
        <f t="shared" si="93"/>
        <v>26663.147224790613</v>
      </c>
      <c r="Q201">
        <f t="shared" si="94"/>
        <v>28014195305.129158</v>
      </c>
      <c r="R201">
        <f t="shared" si="95"/>
        <v>1542427217</v>
      </c>
      <c r="S201">
        <f t="shared" si="96"/>
        <v>1429712780.2322309</v>
      </c>
      <c r="T201">
        <f t="shared" si="97"/>
        <v>1325766336887891</v>
      </c>
      <c r="U201">
        <f t="shared" si="98"/>
        <v>80576946766127.109</v>
      </c>
      <c r="V201" s="1">
        <f t="shared" si="99"/>
        <v>6.94007906560443E+21</v>
      </c>
      <c r="W201" s="1">
        <f t="shared" si="100"/>
        <v>4.2505717198329296E+20</v>
      </c>
      <c r="X201" s="1">
        <f t="shared" si="101"/>
        <v>2.9113197995561886E+19</v>
      </c>
      <c r="Y201">
        <f t="shared" si="102"/>
        <v>1.0788371191236472</v>
      </c>
      <c r="Z201">
        <f t="shared" si="108"/>
        <v>1336503270851090.8</v>
      </c>
      <c r="AA201">
        <f t="shared" si="109"/>
        <v>6.5384141717791315E-4</v>
      </c>
      <c r="AB201">
        <f t="shared" si="110"/>
        <v>2.557032297758308E-2</v>
      </c>
      <c r="AC201">
        <f>Cells!$B$3*Y201/(Cells!$D$4*AB201)</f>
        <v>1.0763204213127591</v>
      </c>
      <c r="AD201">
        <f t="shared" si="111"/>
        <v>70467.879711915928</v>
      </c>
      <c r="AE201">
        <f t="shared" si="112"/>
        <v>56805098461.593109</v>
      </c>
      <c r="AF201">
        <f t="shared" si="113"/>
        <v>2975516831</v>
      </c>
      <c r="AG201">
        <f t="shared" si="114"/>
        <v>2843789622.2435918</v>
      </c>
      <c r="AH201">
        <f t="shared" si="115"/>
        <v>1722648632342564.8</v>
      </c>
      <c r="AI201">
        <f t="shared" si="116"/>
        <v>103764488813863.19</v>
      </c>
      <c r="AJ201">
        <f t="shared" si="117"/>
        <v>1.0463210104313141</v>
      </c>
      <c r="AK201">
        <f t="shared" si="118"/>
        <v>1688843376035950.5</v>
      </c>
      <c r="AL201">
        <f t="shared" si="119"/>
        <v>2.0883074833386627E-4</v>
      </c>
      <c r="AM201">
        <f t="shared" si="120"/>
        <v>1.4450977417941884E-2</v>
      </c>
      <c r="AN201">
        <f>IF(AM201=0,0,(Cells!$B$3*AJ201/(Cells!$D$4*AM201)))</f>
        <v>1.8470967199846631</v>
      </c>
      <c r="AP201" s="7">
        <f t="shared" si="103"/>
        <v>1</v>
      </c>
      <c r="AQ201">
        <f t="shared" si="121"/>
        <v>28</v>
      </c>
      <c r="AR201">
        <f>IF(AP201=0,"",MAX(AR$4:AR200)+1)</f>
        <v>28</v>
      </c>
      <c r="AS201" t="str">
        <f t="shared" si="104"/>
        <v>Female</v>
      </c>
      <c r="AT201" t="str">
        <f t="shared" si="105"/>
        <v>NonSmoker</v>
      </c>
      <c r="AU201" t="str">
        <f t="shared" si="106"/>
        <v>80 - 89</v>
      </c>
      <c r="AV201">
        <f t="shared" si="92"/>
        <v>21</v>
      </c>
      <c r="AW201" s="8">
        <f t="shared" si="107"/>
        <v>23</v>
      </c>
      <c r="BJ201" s="76"/>
      <c r="BK201" s="76"/>
      <c r="BL201" s="77"/>
      <c r="BM201" s="77"/>
      <c r="BN201" s="77"/>
      <c r="BO201" s="77"/>
      <c r="BP201" s="77"/>
      <c r="BQ201" s="136"/>
    </row>
    <row r="202" spans="1:69" x14ac:dyDescent="0.25">
      <c r="A202" t="s">
        <v>77</v>
      </c>
      <c r="B202" t="s">
        <v>82</v>
      </c>
      <c r="C202" t="s">
        <v>353</v>
      </c>
      <c r="D202">
        <v>24</v>
      </c>
      <c r="E202" s="9">
        <v>16102</v>
      </c>
      <c r="F202" s="9">
        <v>10530</v>
      </c>
      <c r="G202" s="54">
        <v>9706.6943335226497</v>
      </c>
      <c r="H202" s="9">
        <v>8701074615.3237591</v>
      </c>
      <c r="I202" s="9">
        <v>458164431</v>
      </c>
      <c r="J202" s="9">
        <v>443577460.51437098</v>
      </c>
      <c r="K202" s="9">
        <v>328295287686192</v>
      </c>
      <c r="L202" s="9">
        <v>20073900818577.602</v>
      </c>
      <c r="M202" s="9">
        <v>1.53437467155977E+21</v>
      </c>
      <c r="N202" s="9">
        <v>9.5862225734573507E+19</v>
      </c>
      <c r="O202" s="9">
        <v>6.3808524445746995E+18</v>
      </c>
      <c r="P202">
        <f t="shared" si="93"/>
        <v>9706.6943335226497</v>
      </c>
      <c r="Q202">
        <f t="shared" si="94"/>
        <v>8701074615.3237591</v>
      </c>
      <c r="R202">
        <f t="shared" si="95"/>
        <v>458164431</v>
      </c>
      <c r="S202">
        <f t="shared" si="96"/>
        <v>443577460.51437098</v>
      </c>
      <c r="T202">
        <f t="shared" si="97"/>
        <v>328295287686192</v>
      </c>
      <c r="U202">
        <f t="shared" si="98"/>
        <v>20073900818577.602</v>
      </c>
      <c r="V202" s="1">
        <f t="shared" si="99"/>
        <v>1.53437467155977E+21</v>
      </c>
      <c r="W202" s="1">
        <f t="shared" si="100"/>
        <v>9.5862225734573507E+19</v>
      </c>
      <c r="X202" s="1">
        <f t="shared" si="101"/>
        <v>6.3808524445746995E+18</v>
      </c>
      <c r="Y202">
        <f t="shared" si="102"/>
        <v>1.0328848324906186</v>
      </c>
      <c r="Z202">
        <f t="shared" si="108"/>
        <v>317675360517523.75</v>
      </c>
      <c r="AA202">
        <f t="shared" si="109"/>
        <v>1.6145243187715001E-3</v>
      </c>
      <c r="AB202">
        <f t="shared" si="110"/>
        <v>4.0181143821094743E-2</v>
      </c>
      <c r="AC202">
        <f>Cells!$B$3*Y202/(Cells!$D$4*AB202)</f>
        <v>0.65576995933278392</v>
      </c>
      <c r="AD202">
        <f t="shared" si="111"/>
        <v>60761.185378393282</v>
      </c>
      <c r="AE202">
        <f t="shared" si="112"/>
        <v>48104023846.269341</v>
      </c>
      <c r="AF202">
        <f t="shared" si="113"/>
        <v>2517352400</v>
      </c>
      <c r="AG202">
        <f t="shared" si="114"/>
        <v>2400212161.7292213</v>
      </c>
      <c r="AH202">
        <f t="shared" si="115"/>
        <v>1394353344656372.8</v>
      </c>
      <c r="AI202">
        <f t="shared" si="116"/>
        <v>83690587995285.594</v>
      </c>
      <c r="AJ202">
        <f t="shared" si="117"/>
        <v>1.0488041182936034</v>
      </c>
      <c r="AK202">
        <f t="shared" si="118"/>
        <v>1370344713769265.8</v>
      </c>
      <c r="AL202">
        <f t="shared" si="119"/>
        <v>2.3786501162705566E-4</v>
      </c>
      <c r="AM202">
        <f t="shared" si="120"/>
        <v>1.542287300171585E-2</v>
      </c>
      <c r="AN202">
        <f>IF(AM202=0,0,(Cells!$B$3*AJ202/(Cells!$D$4*AM202)))</f>
        <v>1.7348063968751475</v>
      </c>
      <c r="AP202" s="7">
        <f t="shared" si="103"/>
        <v>0</v>
      </c>
      <c r="AQ202">
        <f t="shared" si="121"/>
        <v>29</v>
      </c>
      <c r="AR202" t="str">
        <f>IF(AP202=0,"",MAX(AR$4:AR201)+1)</f>
        <v/>
      </c>
      <c r="AS202" t="str">
        <f t="shared" si="104"/>
        <v>Female</v>
      </c>
      <c r="AT202" t="str">
        <f t="shared" si="105"/>
        <v>NonSmoker</v>
      </c>
      <c r="AU202" t="str">
        <f t="shared" si="106"/>
        <v>80 - 89</v>
      </c>
      <c r="AV202">
        <f t="shared" si="92"/>
        <v>24</v>
      </c>
      <c r="AW202" s="8">
        <f t="shared" si="107"/>
        <v>24</v>
      </c>
      <c r="BJ202" s="76"/>
      <c r="BK202" s="76"/>
      <c r="BL202" s="77"/>
      <c r="BM202" s="77"/>
      <c r="BN202" s="77"/>
      <c r="BO202" s="77"/>
      <c r="BP202" s="77"/>
      <c r="BQ202" s="136"/>
    </row>
    <row r="203" spans="1:69" x14ac:dyDescent="0.25">
      <c r="A203" t="s">
        <v>77</v>
      </c>
      <c r="B203" t="s">
        <v>82</v>
      </c>
      <c r="C203" t="s">
        <v>353</v>
      </c>
      <c r="D203">
        <v>25</v>
      </c>
      <c r="E203" s="9">
        <v>15037</v>
      </c>
      <c r="F203" s="9">
        <v>10753</v>
      </c>
      <c r="G203" s="54">
        <v>9849.7458282073003</v>
      </c>
      <c r="H203" s="9">
        <v>8247773631.8080101</v>
      </c>
      <c r="I203" s="9">
        <v>438001083</v>
      </c>
      <c r="J203" s="9">
        <v>419859078.39717197</v>
      </c>
      <c r="K203" s="9">
        <v>292857005808150</v>
      </c>
      <c r="L203" s="9">
        <v>18348941392877.801</v>
      </c>
      <c r="M203" s="9">
        <v>1.4052769170519E+21</v>
      </c>
      <c r="N203" s="9">
        <v>9.2475756834603106E+19</v>
      </c>
      <c r="O203" s="9">
        <v>6.5070591050632305E+18</v>
      </c>
      <c r="P203">
        <f t="shared" si="93"/>
        <v>19556.440161729952</v>
      </c>
      <c r="Q203">
        <f t="shared" si="94"/>
        <v>16948848247.131769</v>
      </c>
      <c r="R203">
        <f t="shared" si="95"/>
        <v>896165514</v>
      </c>
      <c r="S203">
        <f t="shared" si="96"/>
        <v>863436538.91154289</v>
      </c>
      <c r="T203">
        <f t="shared" si="97"/>
        <v>621152293494342</v>
      </c>
      <c r="U203">
        <f t="shared" si="98"/>
        <v>38422842211455.406</v>
      </c>
      <c r="V203" s="1">
        <f t="shared" si="99"/>
        <v>2.9396515886116698E+21</v>
      </c>
      <c r="W203" s="1">
        <f t="shared" si="100"/>
        <v>1.8833798256917663E+20</v>
      </c>
      <c r="X203" s="1">
        <f t="shared" si="101"/>
        <v>1.2887911549637931E+19</v>
      </c>
      <c r="Y203">
        <f t="shared" si="102"/>
        <v>1.037905478415027</v>
      </c>
      <c r="Z203">
        <f t="shared" si="108"/>
        <v>603306446792648.38</v>
      </c>
      <c r="AA203">
        <f t="shared" si="109"/>
        <v>8.0923958695078302E-4</v>
      </c>
      <c r="AB203">
        <f t="shared" si="110"/>
        <v>2.8447136709180119E-2</v>
      </c>
      <c r="AC203">
        <f>Cells!$B$3*Y203/(Cells!$D$4*AB203)</f>
        <v>0.93076738709572271</v>
      </c>
      <c r="AD203">
        <f t="shared" si="111"/>
        <v>50911.439550185984</v>
      </c>
      <c r="AE203">
        <f t="shared" si="112"/>
        <v>39856250214.461327</v>
      </c>
      <c r="AF203">
        <f t="shared" si="113"/>
        <v>2079351317</v>
      </c>
      <c r="AG203">
        <f t="shared" si="114"/>
        <v>1980353083.3320496</v>
      </c>
      <c r="AH203">
        <f t="shared" si="115"/>
        <v>1101496338848223</v>
      </c>
      <c r="AI203">
        <f t="shared" si="116"/>
        <v>65341646602407.797</v>
      </c>
      <c r="AJ203">
        <f t="shared" si="117"/>
        <v>1.0499901934161058</v>
      </c>
      <c r="AK203">
        <f t="shared" si="118"/>
        <v>1084522534123451.9</v>
      </c>
      <c r="AL203">
        <f t="shared" si="119"/>
        <v>2.7653704795014975E-4</v>
      </c>
      <c r="AM203">
        <f t="shared" si="120"/>
        <v>1.6629403114668602E-2</v>
      </c>
      <c r="AN203">
        <f>IF(AM203=0,0,(Cells!$B$3*AJ203/(Cells!$D$4*AM203)))</f>
        <v>1.6107587344709504</v>
      </c>
      <c r="AP203" s="7">
        <f t="shared" si="103"/>
        <v>0</v>
      </c>
      <c r="AQ203">
        <f t="shared" si="121"/>
        <v>29</v>
      </c>
      <c r="AR203" t="str">
        <f>IF(AP203=0,"",MAX(AR$4:AR202)+1)</f>
        <v/>
      </c>
      <c r="AS203" t="str">
        <f t="shared" si="104"/>
        <v>Female</v>
      </c>
      <c r="AT203" t="str">
        <f t="shared" si="105"/>
        <v>NonSmoker</v>
      </c>
      <c r="AU203" t="str">
        <f t="shared" si="106"/>
        <v>80 - 89</v>
      </c>
      <c r="AV203">
        <f t="shared" si="92"/>
        <v>24</v>
      </c>
      <c r="AW203" s="8">
        <f t="shared" si="107"/>
        <v>25</v>
      </c>
      <c r="BJ203" s="76"/>
      <c r="BK203" s="76"/>
      <c r="BL203" s="77"/>
      <c r="BM203" s="77"/>
      <c r="BN203" s="77"/>
      <c r="BO203" s="77"/>
      <c r="BP203" s="77"/>
      <c r="BQ203" s="136"/>
    </row>
    <row r="204" spans="1:69" x14ac:dyDescent="0.25">
      <c r="A204" t="s">
        <v>77</v>
      </c>
      <c r="B204" t="s">
        <v>82</v>
      </c>
      <c r="C204" t="s">
        <v>353</v>
      </c>
      <c r="D204">
        <v>26</v>
      </c>
      <c r="E204" s="9">
        <v>14007</v>
      </c>
      <c r="F204" s="9">
        <v>10209</v>
      </c>
      <c r="G204" s="54">
        <v>9477.0727157971596</v>
      </c>
      <c r="H204" s="9">
        <v>7636806635.9171</v>
      </c>
      <c r="I204" s="9">
        <v>392995626</v>
      </c>
      <c r="J204" s="9">
        <v>384724047.72122103</v>
      </c>
      <c r="K204" s="9">
        <v>232205485190142</v>
      </c>
      <c r="L204" s="9">
        <v>14187091388079.199</v>
      </c>
      <c r="M204" s="9">
        <v>1.12041521093157E+21</v>
      </c>
      <c r="N204" s="9">
        <v>7.3166460462032396E+19</v>
      </c>
      <c r="O204" s="9">
        <v>4.97903413081933E+18</v>
      </c>
      <c r="P204">
        <f t="shared" si="93"/>
        <v>29033.512877527111</v>
      </c>
      <c r="Q204">
        <f t="shared" si="94"/>
        <v>24585654883.04887</v>
      </c>
      <c r="R204">
        <f t="shared" si="95"/>
        <v>1289161140</v>
      </c>
      <c r="S204">
        <f t="shared" si="96"/>
        <v>1248160586.6327639</v>
      </c>
      <c r="T204">
        <f t="shared" si="97"/>
        <v>853357778684484</v>
      </c>
      <c r="U204">
        <f t="shared" si="98"/>
        <v>52609933599534.609</v>
      </c>
      <c r="V204" s="1">
        <f t="shared" si="99"/>
        <v>4.0600667995432398E+21</v>
      </c>
      <c r="W204" s="1">
        <f t="shared" si="100"/>
        <v>2.6150444303120902E+20</v>
      </c>
      <c r="X204" s="1">
        <f t="shared" si="101"/>
        <v>1.7866945680457261E+19</v>
      </c>
      <c r="Y204">
        <f t="shared" si="102"/>
        <v>1.0328487806828173</v>
      </c>
      <c r="Z204">
        <f t="shared" si="108"/>
        <v>825266494911222.25</v>
      </c>
      <c r="AA204">
        <f t="shared" si="109"/>
        <v>5.2972843296482624E-4</v>
      </c>
      <c r="AB204">
        <f t="shared" si="110"/>
        <v>2.3015830051615047E-2</v>
      </c>
      <c r="AC204">
        <f>Cells!$B$3*Y204/(Cells!$D$4*AB204)</f>
        <v>1.1448063043800929</v>
      </c>
      <c r="AD204">
        <f t="shared" si="111"/>
        <v>41434.36683438882</v>
      </c>
      <c r="AE204">
        <f t="shared" si="112"/>
        <v>32219443578.544231</v>
      </c>
      <c r="AF204">
        <f t="shared" si="113"/>
        <v>1686355691</v>
      </c>
      <c r="AG204">
        <f t="shared" si="114"/>
        <v>1595629035.6108284</v>
      </c>
      <c r="AH204">
        <f t="shared" si="115"/>
        <v>869290853658081</v>
      </c>
      <c r="AI204">
        <f t="shared" si="116"/>
        <v>51154555214328.594</v>
      </c>
      <c r="AJ204">
        <f t="shared" si="117"/>
        <v>1.0568594913757259</v>
      </c>
      <c r="AK204">
        <f t="shared" si="118"/>
        <v>861581107491230.25</v>
      </c>
      <c r="AL204">
        <f t="shared" si="119"/>
        <v>3.3840152086280905E-4</v>
      </c>
      <c r="AM204">
        <f t="shared" si="120"/>
        <v>1.8395692997623357E-2</v>
      </c>
      <c r="AN204">
        <f>IF(AM204=0,0,(Cells!$B$3*AJ204/(Cells!$D$4*AM204)))</f>
        <v>1.4656254989907314</v>
      </c>
      <c r="AP204" s="7">
        <f t="shared" si="103"/>
        <v>1</v>
      </c>
      <c r="AQ204">
        <f t="shared" si="121"/>
        <v>29</v>
      </c>
      <c r="AR204">
        <f>IF(AP204=0,"",MAX(AR$4:AR203)+1)</f>
        <v>29</v>
      </c>
      <c r="AS204" t="str">
        <f t="shared" si="104"/>
        <v>Female</v>
      </c>
      <c r="AT204" t="str">
        <f t="shared" si="105"/>
        <v>NonSmoker</v>
      </c>
      <c r="AU204" t="str">
        <f t="shared" si="106"/>
        <v>80 - 89</v>
      </c>
      <c r="AV204">
        <f t="shared" si="92"/>
        <v>24</v>
      </c>
      <c r="AW204" s="8">
        <f t="shared" si="107"/>
        <v>26</v>
      </c>
      <c r="BJ204" s="76"/>
      <c r="BK204" s="76"/>
      <c r="BL204" s="77"/>
      <c r="BM204" s="77"/>
      <c r="BN204" s="77"/>
      <c r="BO204" s="77"/>
      <c r="BP204" s="77"/>
      <c r="BQ204" s="136"/>
    </row>
    <row r="205" spans="1:69" x14ac:dyDescent="0.25">
      <c r="A205" t="s">
        <v>77</v>
      </c>
      <c r="B205" t="s">
        <v>82</v>
      </c>
      <c r="C205" t="s">
        <v>353</v>
      </c>
      <c r="D205">
        <v>27</v>
      </c>
      <c r="E205" s="9">
        <v>12947</v>
      </c>
      <c r="F205" s="9">
        <v>9448</v>
      </c>
      <c r="G205" s="54">
        <v>8703.2271031960008</v>
      </c>
      <c r="H205" s="9">
        <v>6983406538.9252501</v>
      </c>
      <c r="I205" s="9">
        <v>353514329</v>
      </c>
      <c r="J205" s="9">
        <v>350202114.98456198</v>
      </c>
      <c r="K205" s="9">
        <v>222541104385308</v>
      </c>
      <c r="L205" s="9">
        <v>14183283603850.801</v>
      </c>
      <c r="M205" s="9">
        <v>1.29707927529785E+21</v>
      </c>
      <c r="N205" s="9">
        <v>9.0688105329899405E+19</v>
      </c>
      <c r="O205" s="9">
        <v>6.7647094590890598E+18</v>
      </c>
      <c r="P205">
        <f t="shared" si="93"/>
        <v>8703.2271031960008</v>
      </c>
      <c r="Q205">
        <f t="shared" si="94"/>
        <v>6983406538.9252501</v>
      </c>
      <c r="R205">
        <f t="shared" si="95"/>
        <v>353514329</v>
      </c>
      <c r="S205">
        <f t="shared" si="96"/>
        <v>350202114.98456198</v>
      </c>
      <c r="T205">
        <f t="shared" si="97"/>
        <v>222541104385308</v>
      </c>
      <c r="U205">
        <f t="shared" si="98"/>
        <v>14183283603850.801</v>
      </c>
      <c r="V205" s="1">
        <f t="shared" si="99"/>
        <v>1.29707927529785E+21</v>
      </c>
      <c r="W205" s="1">
        <f t="shared" si="100"/>
        <v>9.0688105329899405E+19</v>
      </c>
      <c r="X205" s="1">
        <f t="shared" si="101"/>
        <v>6.7647094590890598E+18</v>
      </c>
      <c r="Y205">
        <f t="shared" si="102"/>
        <v>1.0094580068872059</v>
      </c>
      <c r="Z205">
        <f t="shared" si="108"/>
        <v>210193056141451</v>
      </c>
      <c r="AA205">
        <f t="shared" si="109"/>
        <v>1.713881676005252E-3</v>
      </c>
      <c r="AB205">
        <f t="shared" si="110"/>
        <v>4.1399054047227359E-2</v>
      </c>
      <c r="AC205">
        <f>Cells!$B$3*Y205/(Cells!$D$4*AB205)</f>
        <v>0.62204206251505711</v>
      </c>
      <c r="AD205">
        <f t="shared" si="111"/>
        <v>32731.139731192819</v>
      </c>
      <c r="AE205">
        <f t="shared" si="112"/>
        <v>25236037039.61898</v>
      </c>
      <c r="AF205">
        <f t="shared" si="113"/>
        <v>1332841362</v>
      </c>
      <c r="AG205">
        <f t="shared" si="114"/>
        <v>1245426920.6262662</v>
      </c>
      <c r="AH205">
        <f t="shared" si="115"/>
        <v>646749749272773</v>
      </c>
      <c r="AI205">
        <f t="shared" si="116"/>
        <v>36971271610477.789</v>
      </c>
      <c r="AJ205">
        <f t="shared" si="117"/>
        <v>1.070188334559026</v>
      </c>
      <c r="AK205">
        <f t="shared" si="118"/>
        <v>649800726120683.25</v>
      </c>
      <c r="AL205">
        <f t="shared" si="119"/>
        <v>4.1893215356524131E-4</v>
      </c>
      <c r="AM205">
        <f t="shared" si="120"/>
        <v>2.0467832165748313E-2</v>
      </c>
      <c r="AN205">
        <f>IF(AM205=0,0,(Cells!$B$3*AJ205/(Cells!$D$4*AM205)))</f>
        <v>1.3338600915673378</v>
      </c>
      <c r="AP205" s="7">
        <f t="shared" si="103"/>
        <v>0</v>
      </c>
      <c r="AQ205">
        <f t="shared" si="121"/>
        <v>30</v>
      </c>
      <c r="AR205" t="str">
        <f>IF(AP205=0,"",MAX(AR$4:AR204)+1)</f>
        <v/>
      </c>
      <c r="AS205" t="str">
        <f t="shared" si="104"/>
        <v>Female</v>
      </c>
      <c r="AT205" t="str">
        <f t="shared" si="105"/>
        <v>NonSmoker</v>
      </c>
      <c r="AU205" t="str">
        <f t="shared" si="106"/>
        <v>80 - 89</v>
      </c>
      <c r="AV205">
        <f t="shared" si="92"/>
        <v>27</v>
      </c>
      <c r="AW205" s="8">
        <f t="shared" si="107"/>
        <v>27</v>
      </c>
      <c r="BJ205" s="76"/>
      <c r="BK205" s="76"/>
      <c r="BL205" s="77"/>
      <c r="BM205" s="77"/>
      <c r="BN205" s="77"/>
      <c r="BO205" s="77"/>
      <c r="BP205" s="77"/>
      <c r="BQ205" s="136"/>
    </row>
    <row r="206" spans="1:69" x14ac:dyDescent="0.25">
      <c r="A206" t="s">
        <v>77</v>
      </c>
      <c r="B206" t="s">
        <v>82</v>
      </c>
      <c r="C206" t="s">
        <v>353</v>
      </c>
      <c r="D206">
        <v>28</v>
      </c>
      <c r="E206" s="9">
        <v>11754</v>
      </c>
      <c r="F206" s="9">
        <v>8480</v>
      </c>
      <c r="G206" s="54">
        <v>7876.9174828923697</v>
      </c>
      <c r="H206" s="9">
        <v>6194002209.2549105</v>
      </c>
      <c r="I206" s="9">
        <v>317976251</v>
      </c>
      <c r="J206" s="9">
        <v>308146060.66182399</v>
      </c>
      <c r="K206" s="9">
        <v>192363132925957</v>
      </c>
      <c r="L206" s="9">
        <v>11889196062588.699</v>
      </c>
      <c r="M206" s="9">
        <v>1.3573101813983001E+21</v>
      </c>
      <c r="N206" s="9">
        <v>9.1445983544726798E+19</v>
      </c>
      <c r="O206" s="9">
        <v>7.0323880402288497E+18</v>
      </c>
      <c r="P206">
        <f t="shared" si="93"/>
        <v>16580.144586088369</v>
      </c>
      <c r="Q206">
        <f t="shared" si="94"/>
        <v>13177408748.180161</v>
      </c>
      <c r="R206">
        <f t="shared" si="95"/>
        <v>671490580</v>
      </c>
      <c r="S206">
        <f t="shared" si="96"/>
        <v>658348175.64638591</v>
      </c>
      <c r="T206">
        <f t="shared" si="97"/>
        <v>414904237311265</v>
      </c>
      <c r="U206">
        <f t="shared" si="98"/>
        <v>26072479666439.5</v>
      </c>
      <c r="V206" s="1">
        <f t="shared" si="99"/>
        <v>2.6543894566961498E+21</v>
      </c>
      <c r="W206" s="1">
        <f t="shared" si="100"/>
        <v>1.8213408887462619E+20</v>
      </c>
      <c r="X206" s="1">
        <f t="shared" si="101"/>
        <v>1.379709749931791E+19</v>
      </c>
      <c r="Y206">
        <f t="shared" si="102"/>
        <v>1.0199626957889121</v>
      </c>
      <c r="Z206">
        <f t="shared" si="108"/>
        <v>396063020632095.69</v>
      </c>
      <c r="AA206">
        <f t="shared" si="109"/>
        <v>9.1380393212712368E-4</v>
      </c>
      <c r="AB206">
        <f t="shared" si="110"/>
        <v>3.022919006733597E-2</v>
      </c>
      <c r="AC206">
        <f>Cells!$B$3*Y206/(Cells!$D$4*AB206)</f>
        <v>0.86075526964740756</v>
      </c>
      <c r="AD206">
        <f t="shared" si="111"/>
        <v>24854.222248300448</v>
      </c>
      <c r="AE206">
        <f t="shared" si="112"/>
        <v>19042034830.364071</v>
      </c>
      <c r="AF206">
        <f t="shared" si="113"/>
        <v>1014865111</v>
      </c>
      <c r="AG206">
        <f t="shared" si="114"/>
        <v>937280859.96444273</v>
      </c>
      <c r="AH206">
        <f t="shared" si="115"/>
        <v>454386616346816</v>
      </c>
      <c r="AI206">
        <f t="shared" si="116"/>
        <v>25082075547889.094</v>
      </c>
      <c r="AJ206">
        <f t="shared" si="117"/>
        <v>1.0827758832485928</v>
      </c>
      <c r="AK206">
        <f t="shared" si="118"/>
        <v>462592553848731.44</v>
      </c>
      <c r="AL206">
        <f t="shared" si="119"/>
        <v>5.2657367169258124E-4</v>
      </c>
      <c r="AM206">
        <f t="shared" si="120"/>
        <v>2.2947193111415201E-2</v>
      </c>
      <c r="AN206">
        <f>IF(AM206=0,0,(Cells!$B$3*AJ206/(Cells!$D$4*AM206)))</f>
        <v>1.2037350794596586</v>
      </c>
      <c r="AP206" s="7">
        <f t="shared" si="103"/>
        <v>0</v>
      </c>
      <c r="AQ206">
        <f t="shared" si="121"/>
        <v>30</v>
      </c>
      <c r="AR206" t="str">
        <f>IF(AP206=0,"",MAX(AR$4:AR205)+1)</f>
        <v/>
      </c>
      <c r="AS206" t="str">
        <f t="shared" si="104"/>
        <v>Female</v>
      </c>
      <c r="AT206" t="str">
        <f t="shared" si="105"/>
        <v>NonSmoker</v>
      </c>
      <c r="AU206" t="str">
        <f t="shared" si="106"/>
        <v>80 - 89</v>
      </c>
      <c r="AV206">
        <f t="shared" si="92"/>
        <v>27</v>
      </c>
      <c r="AW206" s="8">
        <f t="shared" si="107"/>
        <v>28</v>
      </c>
      <c r="BJ206" s="76"/>
      <c r="BK206" s="76"/>
      <c r="BL206" s="77"/>
      <c r="BM206" s="77"/>
      <c r="BN206" s="77"/>
      <c r="BO206" s="77"/>
      <c r="BP206" s="77"/>
      <c r="BQ206" s="136"/>
    </row>
    <row r="207" spans="1:69" x14ac:dyDescent="0.25">
      <c r="A207" t="s">
        <v>77</v>
      </c>
      <c r="B207" t="s">
        <v>82</v>
      </c>
      <c r="C207" t="s">
        <v>353</v>
      </c>
      <c r="D207">
        <v>29</v>
      </c>
      <c r="E207" s="9">
        <v>10351</v>
      </c>
      <c r="F207" s="9">
        <v>7495</v>
      </c>
      <c r="G207" s="54">
        <v>6894.3853503497103</v>
      </c>
      <c r="H207" s="9">
        <v>5356101567.7442303</v>
      </c>
      <c r="I207" s="9">
        <v>275933078</v>
      </c>
      <c r="J207" s="9">
        <v>266153699.220074</v>
      </c>
      <c r="K207" s="9">
        <v>146039533011627</v>
      </c>
      <c r="L207" s="9">
        <v>8522189552343.8496</v>
      </c>
      <c r="M207" s="9">
        <v>7.71174303508488E+20</v>
      </c>
      <c r="N207" s="9">
        <v>4.0179242750252597E+19</v>
      </c>
      <c r="O207" s="9">
        <v>2.4698531538642801E+18</v>
      </c>
      <c r="P207">
        <f t="shared" si="93"/>
        <v>23474.529936438077</v>
      </c>
      <c r="Q207">
        <f t="shared" si="94"/>
        <v>18533510315.924393</v>
      </c>
      <c r="R207">
        <f t="shared" si="95"/>
        <v>947423658</v>
      </c>
      <c r="S207">
        <f t="shared" si="96"/>
        <v>924501874.86645985</v>
      </c>
      <c r="T207">
        <f t="shared" si="97"/>
        <v>560943770322892</v>
      </c>
      <c r="U207">
        <f t="shared" si="98"/>
        <v>34594669218783.352</v>
      </c>
      <c r="V207" s="1">
        <f t="shared" si="99"/>
        <v>3.4255637602046375E+21</v>
      </c>
      <c r="W207" s="1">
        <f t="shared" si="100"/>
        <v>2.223133316248788E+20</v>
      </c>
      <c r="X207" s="1">
        <f t="shared" si="101"/>
        <v>1.626695065318219E+19</v>
      </c>
      <c r="Y207">
        <f t="shared" si="102"/>
        <v>1.0247936578136752</v>
      </c>
      <c r="Z207">
        <f t="shared" si="108"/>
        <v>538520225992413.44</v>
      </c>
      <c r="AA207">
        <f t="shared" si="109"/>
        <v>6.3006655465911625E-4</v>
      </c>
      <c r="AB207">
        <f t="shared" si="110"/>
        <v>2.5101126561553295E-2</v>
      </c>
      <c r="AC207">
        <f>Cells!$B$3*Y207/(Cells!$D$4*AB207)</f>
        <v>1.041514040227246</v>
      </c>
      <c r="AD207">
        <f t="shared" si="111"/>
        <v>17959.83689795074</v>
      </c>
      <c r="AE207">
        <f t="shared" si="112"/>
        <v>13685933262.619839</v>
      </c>
      <c r="AF207">
        <f t="shared" si="113"/>
        <v>738932033</v>
      </c>
      <c r="AG207">
        <f t="shared" si="114"/>
        <v>671127160.74436867</v>
      </c>
      <c r="AH207">
        <f t="shared" si="115"/>
        <v>308347083335189</v>
      </c>
      <c r="AI207">
        <f t="shared" si="116"/>
        <v>16559885995545.242</v>
      </c>
      <c r="AJ207">
        <f t="shared" si="117"/>
        <v>1.1010313338837707</v>
      </c>
      <c r="AK207">
        <f t="shared" si="118"/>
        <v>319424747497802.94</v>
      </c>
      <c r="AL207">
        <f t="shared" si="119"/>
        <v>7.0918400141231207E-4</v>
      </c>
      <c r="AM207">
        <f t="shared" si="120"/>
        <v>2.6630508846289664E-2</v>
      </c>
      <c r="AN207">
        <f>IF(AM207=0,0,(Cells!$B$3*AJ207/(Cells!$D$4*AM207)))</f>
        <v>1.0547320111036291</v>
      </c>
      <c r="AP207" s="7">
        <f t="shared" si="103"/>
        <v>1</v>
      </c>
      <c r="AQ207">
        <f t="shared" si="121"/>
        <v>30</v>
      </c>
      <c r="AR207">
        <f>IF(AP207=0,"",MAX(AR$4:AR206)+1)</f>
        <v>30</v>
      </c>
      <c r="AS207" t="str">
        <f t="shared" si="104"/>
        <v>Female</v>
      </c>
      <c r="AT207" t="str">
        <f t="shared" si="105"/>
        <v>NonSmoker</v>
      </c>
      <c r="AU207" t="str">
        <f t="shared" si="106"/>
        <v>80 - 89</v>
      </c>
      <c r="AV207">
        <f t="shared" si="92"/>
        <v>27</v>
      </c>
      <c r="AW207" s="8">
        <f t="shared" si="107"/>
        <v>29</v>
      </c>
      <c r="BJ207" s="76"/>
      <c r="BK207" s="76"/>
      <c r="BL207" s="77"/>
      <c r="BM207" s="77"/>
      <c r="BN207" s="77"/>
      <c r="BO207" s="77"/>
      <c r="BP207" s="77"/>
      <c r="BQ207" s="136"/>
    </row>
    <row r="208" spans="1:69" x14ac:dyDescent="0.25">
      <c r="A208" t="s">
        <v>77</v>
      </c>
      <c r="B208" t="s">
        <v>82</v>
      </c>
      <c r="C208" t="s">
        <v>353</v>
      </c>
      <c r="D208">
        <v>30</v>
      </c>
      <c r="E208" s="9">
        <v>8689</v>
      </c>
      <c r="F208" s="9">
        <v>6449</v>
      </c>
      <c r="G208" s="54">
        <v>5812.9431529989797</v>
      </c>
      <c r="H208" s="9">
        <v>4519156640.5054598</v>
      </c>
      <c r="I208" s="9">
        <v>252065946</v>
      </c>
      <c r="J208" s="9">
        <v>224438077.473488</v>
      </c>
      <c r="K208" s="9">
        <v>121774164540240</v>
      </c>
      <c r="L208" s="9">
        <v>6934923682022.4297</v>
      </c>
      <c r="M208" s="9">
        <v>7.2708389580547097E+20</v>
      </c>
      <c r="N208" s="9">
        <v>3.68428581898735E+19</v>
      </c>
      <c r="O208" s="9">
        <v>2.1846583623677E+18</v>
      </c>
      <c r="P208">
        <f t="shared" si="93"/>
        <v>5812.9431529989797</v>
      </c>
      <c r="Q208">
        <f t="shared" si="94"/>
        <v>4519156640.5054598</v>
      </c>
      <c r="R208">
        <f t="shared" si="95"/>
        <v>252065946</v>
      </c>
      <c r="S208">
        <f t="shared" si="96"/>
        <v>224438077.473488</v>
      </c>
      <c r="T208">
        <f t="shared" si="97"/>
        <v>121774164540240</v>
      </c>
      <c r="U208">
        <f t="shared" si="98"/>
        <v>6934923682022.4297</v>
      </c>
      <c r="V208" s="1">
        <f t="shared" si="99"/>
        <v>7.2708389580547097E+20</v>
      </c>
      <c r="W208" s="1">
        <f t="shared" si="100"/>
        <v>3.68428581898735E+19</v>
      </c>
      <c r="X208" s="1">
        <f t="shared" si="101"/>
        <v>2.1846583623677E+18</v>
      </c>
      <c r="Y208">
        <f t="shared" si="102"/>
        <v>1.1230979557369252</v>
      </c>
      <c r="Z208">
        <f t="shared" si="108"/>
        <v>128016956079240.09</v>
      </c>
      <c r="AA208">
        <f t="shared" si="109"/>
        <v>2.541408140830528E-3</v>
      </c>
      <c r="AB208">
        <f t="shared" si="110"/>
        <v>5.0412380828825452E-2</v>
      </c>
      <c r="AC208">
        <f>Cells!$B$3*Y208/(Cells!$D$4*AB208)</f>
        <v>0.56833230353395658</v>
      </c>
      <c r="AD208">
        <f t="shared" si="111"/>
        <v>12146.893744951758</v>
      </c>
      <c r="AE208">
        <f t="shared" si="112"/>
        <v>9166776622.1143799</v>
      </c>
      <c r="AF208">
        <f t="shared" si="113"/>
        <v>486866087</v>
      </c>
      <c r="AG208">
        <f t="shared" si="114"/>
        <v>446689083.27088058</v>
      </c>
      <c r="AH208">
        <f t="shared" si="115"/>
        <v>186572918794948.97</v>
      </c>
      <c r="AI208">
        <f t="shared" si="116"/>
        <v>9624962313522.8125</v>
      </c>
      <c r="AJ208">
        <f t="shared" si="117"/>
        <v>1.0899440018433477</v>
      </c>
      <c r="AK208">
        <f t="shared" si="118"/>
        <v>191919790968803.63</v>
      </c>
      <c r="AL208">
        <f t="shared" si="119"/>
        <v>9.6185384268997046E-4</v>
      </c>
      <c r="AM208">
        <f t="shared" si="120"/>
        <v>3.1013768598639708E-2</v>
      </c>
      <c r="AN208">
        <f>IF(AM208=0,0,(Cells!$B$3*AJ208/(Cells!$D$4*AM208)))</f>
        <v>0.89654389350666852</v>
      </c>
      <c r="AP208" s="7">
        <f t="shared" si="103"/>
        <v>0</v>
      </c>
      <c r="AQ208">
        <f t="shared" si="121"/>
        <v>31</v>
      </c>
      <c r="AR208" t="str">
        <f>IF(AP208=0,"",MAX(AR$4:AR207)+1)</f>
        <v/>
      </c>
      <c r="AS208" t="str">
        <f t="shared" si="104"/>
        <v>Female</v>
      </c>
      <c r="AT208" t="str">
        <f t="shared" si="105"/>
        <v>NonSmoker</v>
      </c>
      <c r="AU208" t="str">
        <f t="shared" si="106"/>
        <v>80 - 89</v>
      </c>
      <c r="AV208">
        <f t="shared" si="92"/>
        <v>30</v>
      </c>
      <c r="AW208" s="8">
        <f t="shared" si="107"/>
        <v>30</v>
      </c>
      <c r="BJ208" s="76"/>
      <c r="BK208" s="76"/>
      <c r="BL208" s="77"/>
      <c r="BM208" s="77"/>
      <c r="BN208" s="77"/>
      <c r="BO208" s="77"/>
      <c r="BP208" s="77"/>
      <c r="BQ208" s="136"/>
    </row>
    <row r="209" spans="1:69" x14ac:dyDescent="0.25">
      <c r="A209" t="s">
        <v>77</v>
      </c>
      <c r="B209" t="s">
        <v>82</v>
      </c>
      <c r="C209" t="s">
        <v>353</v>
      </c>
      <c r="D209">
        <v>31</v>
      </c>
      <c r="E209" s="9">
        <v>6949</v>
      </c>
      <c r="F209" s="9">
        <v>4981</v>
      </c>
      <c r="G209" s="54">
        <v>4563.1112918958897</v>
      </c>
      <c r="H209" s="9">
        <v>3444765175.66961</v>
      </c>
      <c r="I209" s="9">
        <v>193950018</v>
      </c>
      <c r="J209" s="9">
        <v>169043378.29965299</v>
      </c>
      <c r="K209" s="9">
        <v>70743469813049.797</v>
      </c>
      <c r="L209" s="9">
        <v>3886981065627.96</v>
      </c>
      <c r="M209" s="9">
        <v>3.1647386823429102E+20</v>
      </c>
      <c r="N209" s="9">
        <v>1.4827810176703701E+19</v>
      </c>
      <c r="O209" s="9">
        <v>8.3926833905756595E+17</v>
      </c>
      <c r="P209">
        <f t="shared" si="93"/>
        <v>10376.054444894869</v>
      </c>
      <c r="Q209">
        <f t="shared" si="94"/>
        <v>7963921816.1750698</v>
      </c>
      <c r="R209">
        <f t="shared" si="95"/>
        <v>446015964</v>
      </c>
      <c r="S209">
        <f t="shared" si="96"/>
        <v>393481455.77314103</v>
      </c>
      <c r="T209">
        <f t="shared" si="97"/>
        <v>192517634353289.81</v>
      </c>
      <c r="U209">
        <f t="shared" si="98"/>
        <v>10821904747650.391</v>
      </c>
      <c r="V209" s="1">
        <f t="shared" si="99"/>
        <v>1.043557764039762E+21</v>
      </c>
      <c r="W209" s="1">
        <f t="shared" si="100"/>
        <v>5.1670668366577205E+19</v>
      </c>
      <c r="X209" s="1">
        <f t="shared" si="101"/>
        <v>3.0239267014252657E+18</v>
      </c>
      <c r="Y209">
        <f t="shared" si="102"/>
        <v>1.1335120307604722</v>
      </c>
      <c r="Z209">
        <f t="shared" si="108"/>
        <v>204316535510520.03</v>
      </c>
      <c r="AA209">
        <f t="shared" si="109"/>
        <v>1.3196384983134479E-3</v>
      </c>
      <c r="AB209">
        <f t="shared" si="110"/>
        <v>3.6326828905279468E-2</v>
      </c>
      <c r="AC209">
        <f>Cells!$B$3*Y209/(Cells!$D$4*AB209)</f>
        <v>0.79601373022121247</v>
      </c>
      <c r="AD209">
        <f t="shared" si="111"/>
        <v>7583.7824530558682</v>
      </c>
      <c r="AE209">
        <f t="shared" si="112"/>
        <v>5722011446.444768</v>
      </c>
      <c r="AF209">
        <f t="shared" si="113"/>
        <v>292916069</v>
      </c>
      <c r="AG209">
        <f t="shared" si="114"/>
        <v>277645704.97122753</v>
      </c>
      <c r="AH209">
        <f t="shared" si="115"/>
        <v>115829448981899.16</v>
      </c>
      <c r="AI209">
        <f t="shared" si="116"/>
        <v>5737981247894.8525</v>
      </c>
      <c r="AJ209">
        <f t="shared" si="117"/>
        <v>1.0549994606628434</v>
      </c>
      <c r="AK209">
        <f t="shared" si="118"/>
        <v>115813496156168.81</v>
      </c>
      <c r="AL209">
        <f t="shared" si="119"/>
        <v>1.502371211704937E-3</v>
      </c>
      <c r="AM209">
        <f t="shared" si="120"/>
        <v>3.8760433585099854E-2</v>
      </c>
      <c r="AN209">
        <f>IF(AM209=0,0,(Cells!$B$3*AJ209/(Cells!$D$4*AM209)))</f>
        <v>0.69436132686265506</v>
      </c>
      <c r="AP209" s="7">
        <f t="shared" si="103"/>
        <v>0</v>
      </c>
      <c r="AQ209">
        <f t="shared" si="121"/>
        <v>31</v>
      </c>
      <c r="AR209" t="str">
        <f>IF(AP209=0,"",MAX(AR$4:AR208)+1)</f>
        <v/>
      </c>
      <c r="AS209" t="str">
        <f t="shared" si="104"/>
        <v>Female</v>
      </c>
      <c r="AT209" t="str">
        <f t="shared" si="105"/>
        <v>NonSmoker</v>
      </c>
      <c r="AU209" t="str">
        <f t="shared" si="106"/>
        <v>80 - 89</v>
      </c>
      <c r="AV209">
        <f t="shared" si="92"/>
        <v>30</v>
      </c>
      <c r="AW209" s="8">
        <f t="shared" si="107"/>
        <v>31</v>
      </c>
      <c r="BJ209" s="76"/>
      <c r="BK209" s="76"/>
      <c r="BL209" s="77"/>
      <c r="BM209" s="77"/>
      <c r="BN209" s="77"/>
      <c r="BO209" s="77"/>
      <c r="BP209" s="77"/>
      <c r="BQ209" s="136"/>
    </row>
    <row r="210" spans="1:69" x14ac:dyDescent="0.25">
      <c r="A210" t="s">
        <v>77</v>
      </c>
      <c r="B210" t="s">
        <v>82</v>
      </c>
      <c r="C210" t="s">
        <v>353</v>
      </c>
      <c r="D210">
        <v>32</v>
      </c>
      <c r="E210" s="9">
        <v>5265</v>
      </c>
      <c r="F210" s="9">
        <v>3713</v>
      </c>
      <c r="G210" s="54">
        <v>3337.87179177403</v>
      </c>
      <c r="H210" s="9">
        <v>2436391828.9296098</v>
      </c>
      <c r="I210" s="9">
        <v>121180375</v>
      </c>
      <c r="J210" s="9">
        <v>118215720.004678</v>
      </c>
      <c r="K210" s="9">
        <v>53499713612224.5</v>
      </c>
      <c r="L210" s="9">
        <v>2529669631059.6099</v>
      </c>
      <c r="M210" s="9">
        <v>4.1474409050814002E+20</v>
      </c>
      <c r="N210" s="9">
        <v>1.5774616414345001E+19</v>
      </c>
      <c r="O210" s="9">
        <v>6.3036525724877504E+17</v>
      </c>
      <c r="P210">
        <f t="shared" si="93"/>
        <v>13713.9262366689</v>
      </c>
      <c r="Q210">
        <f t="shared" si="94"/>
        <v>10400313645.104679</v>
      </c>
      <c r="R210">
        <f t="shared" si="95"/>
        <v>567196339</v>
      </c>
      <c r="S210">
        <f t="shared" si="96"/>
        <v>511697175.77781904</v>
      </c>
      <c r="T210">
        <f t="shared" si="97"/>
        <v>246017347965514.31</v>
      </c>
      <c r="U210">
        <f t="shared" si="98"/>
        <v>13351574378710</v>
      </c>
      <c r="V210" s="1">
        <f t="shared" si="99"/>
        <v>1.4583018545479019E+21</v>
      </c>
      <c r="W210" s="1">
        <f t="shared" si="100"/>
        <v>6.7445284780922208E+19</v>
      </c>
      <c r="X210" s="1">
        <f t="shared" si="101"/>
        <v>3.6542919586740408E+18</v>
      </c>
      <c r="Y210">
        <f t="shared" si="102"/>
        <v>1.1084609527848537</v>
      </c>
      <c r="Z210">
        <f t="shared" si="108"/>
        <v>256295735631494.72</v>
      </c>
      <c r="AA210">
        <f t="shared" si="109"/>
        <v>9.7884818597329497E-4</v>
      </c>
      <c r="AB210">
        <f t="shared" si="110"/>
        <v>3.1286549601598684E-2</v>
      </c>
      <c r="AC210">
        <f>Cells!$B$3*Y210/(Cells!$D$4*AB210)</f>
        <v>0.90382560842928072</v>
      </c>
      <c r="AD210">
        <f t="shared" si="111"/>
        <v>4245.9106612818377</v>
      </c>
      <c r="AE210">
        <f t="shared" si="112"/>
        <v>3285619617.5151587</v>
      </c>
      <c r="AF210">
        <f t="shared" si="113"/>
        <v>171735694</v>
      </c>
      <c r="AG210">
        <f t="shared" si="114"/>
        <v>159429984.96654955</v>
      </c>
      <c r="AH210">
        <f t="shared" si="115"/>
        <v>62329735369674.656</v>
      </c>
      <c r="AI210">
        <f t="shared" si="116"/>
        <v>3208311616835.2432</v>
      </c>
      <c r="AJ210">
        <f t="shared" si="117"/>
        <v>1.0771856626344933</v>
      </c>
      <c r="AK210">
        <f t="shared" si="118"/>
        <v>63418000440652.531</v>
      </c>
      <c r="AL210">
        <f t="shared" si="119"/>
        <v>2.4950114004252885E-3</v>
      </c>
      <c r="AM210">
        <f t="shared" si="120"/>
        <v>4.9950089093266772E-2</v>
      </c>
      <c r="AN210">
        <f>IF(AM210=0,0,(Cells!$B$3*AJ210/(Cells!$D$4*AM210)))</f>
        <v>0.55014378418446486</v>
      </c>
      <c r="AP210" s="7">
        <f t="shared" si="103"/>
        <v>0</v>
      </c>
      <c r="AQ210">
        <f t="shared" si="121"/>
        <v>31</v>
      </c>
      <c r="AR210" t="str">
        <f>IF(AP210=0,"",MAX(AR$4:AR209)+1)</f>
        <v/>
      </c>
      <c r="AS210" t="str">
        <f t="shared" si="104"/>
        <v>Female</v>
      </c>
      <c r="AT210" t="str">
        <f t="shared" si="105"/>
        <v>NonSmoker</v>
      </c>
      <c r="AU210" t="str">
        <f t="shared" si="106"/>
        <v>80 - 89</v>
      </c>
      <c r="AV210">
        <f t="shared" ref="AV210:AV273" si="122">IF(AP209=1,AW210,AV209)</f>
        <v>30</v>
      </c>
      <c r="AW210" s="8">
        <f t="shared" si="107"/>
        <v>32</v>
      </c>
      <c r="BJ210" s="76"/>
      <c r="BK210" s="76"/>
      <c r="BL210" s="77"/>
      <c r="BM210" s="77"/>
      <c r="BN210" s="77"/>
      <c r="BO210" s="77"/>
      <c r="BP210" s="77"/>
      <c r="BQ210" s="136"/>
    </row>
    <row r="211" spans="1:69" x14ac:dyDescent="0.25">
      <c r="A211" t="s">
        <v>77</v>
      </c>
      <c r="B211" t="s">
        <v>82</v>
      </c>
      <c r="C211" t="s">
        <v>353</v>
      </c>
      <c r="D211">
        <v>33</v>
      </c>
      <c r="E211" s="9">
        <v>3910</v>
      </c>
      <c r="F211" s="9">
        <v>2529</v>
      </c>
      <c r="G211" s="54">
        <v>2241.6659502848702</v>
      </c>
      <c r="H211" s="9">
        <v>1646302412.8070199</v>
      </c>
      <c r="I211" s="9">
        <v>88573781</v>
      </c>
      <c r="J211" s="9">
        <v>79894168.446778402</v>
      </c>
      <c r="K211" s="9">
        <v>35188786044438</v>
      </c>
      <c r="L211" s="9">
        <v>1726805345838.8701</v>
      </c>
      <c r="M211" s="9">
        <v>2.64686218570974E+20</v>
      </c>
      <c r="N211" s="9">
        <v>1.0423666332650299E+19</v>
      </c>
      <c r="O211" s="9">
        <v>4.3588758157492698E+17</v>
      </c>
      <c r="P211">
        <f t="shared" si="93"/>
        <v>15955.592186953771</v>
      </c>
      <c r="Q211">
        <f t="shared" si="94"/>
        <v>12046616057.911699</v>
      </c>
      <c r="R211">
        <f t="shared" si="95"/>
        <v>655770120</v>
      </c>
      <c r="S211">
        <f t="shared" si="96"/>
        <v>591591344.22459745</v>
      </c>
      <c r="T211">
        <f t="shared" si="97"/>
        <v>281206134009952.31</v>
      </c>
      <c r="U211">
        <f t="shared" si="98"/>
        <v>15078379724548.871</v>
      </c>
      <c r="V211" s="1">
        <f t="shared" si="99"/>
        <v>1.722988073118876E+21</v>
      </c>
      <c r="W211" s="1">
        <f t="shared" si="100"/>
        <v>7.7868951113572516E+19</v>
      </c>
      <c r="X211" s="1">
        <f t="shared" si="101"/>
        <v>4.0901795402489677E+18</v>
      </c>
      <c r="Y211">
        <f t="shared" si="102"/>
        <v>1.1084849810632744</v>
      </c>
      <c r="Z211">
        <f t="shared" si="108"/>
        <v>293185383613558.25</v>
      </c>
      <c r="AA211">
        <f t="shared" si="109"/>
        <v>8.3771963183143061E-4</v>
      </c>
      <c r="AB211">
        <f t="shared" si="110"/>
        <v>2.8943386668312168E-2</v>
      </c>
      <c r="AC211">
        <f>Cells!$B$3*Y211/(Cells!$D$4*AB211)</f>
        <v>0.97701758370340319</v>
      </c>
      <c r="AD211">
        <f t="shared" si="111"/>
        <v>2004.244710996968</v>
      </c>
      <c r="AE211">
        <f t="shared" si="112"/>
        <v>1639317204.7081392</v>
      </c>
      <c r="AF211">
        <f t="shared" si="113"/>
        <v>83161913</v>
      </c>
      <c r="AG211">
        <f t="shared" si="114"/>
        <v>79535816.519771144</v>
      </c>
      <c r="AH211">
        <f t="shared" si="115"/>
        <v>27140949325236.66</v>
      </c>
      <c r="AI211">
        <f t="shared" si="116"/>
        <v>1481506270996.373</v>
      </c>
      <c r="AJ211">
        <f t="shared" si="117"/>
        <v>1.0455907368390123</v>
      </c>
      <c r="AK211">
        <f t="shared" si="118"/>
        <v>26758653674005.57</v>
      </c>
      <c r="AL211">
        <f t="shared" si="119"/>
        <v>4.2299844499088567E-3</v>
      </c>
      <c r="AM211">
        <f t="shared" si="120"/>
        <v>6.5038330620556806E-2</v>
      </c>
      <c r="AN211">
        <f>IF(AM211=0,0,(Cells!$B$3*AJ211/(Cells!$D$4*AM211)))</f>
        <v>0.410123122227258</v>
      </c>
      <c r="AP211" s="7">
        <f t="shared" si="103"/>
        <v>0</v>
      </c>
      <c r="AQ211">
        <f t="shared" si="121"/>
        <v>31</v>
      </c>
      <c r="AR211" t="str">
        <f>IF(AP211=0,"",MAX(AR$4:AR210)+1)</f>
        <v/>
      </c>
      <c r="AS211" t="str">
        <f t="shared" si="104"/>
        <v>Female</v>
      </c>
      <c r="AT211" t="str">
        <f t="shared" si="105"/>
        <v>NonSmoker</v>
      </c>
      <c r="AU211" t="str">
        <f t="shared" si="106"/>
        <v>80 - 89</v>
      </c>
      <c r="AV211">
        <f t="shared" si="122"/>
        <v>30</v>
      </c>
      <c r="AW211" s="8">
        <f t="shared" si="107"/>
        <v>33</v>
      </c>
      <c r="BJ211" s="76"/>
      <c r="BK211" s="76"/>
      <c r="BL211" s="77"/>
      <c r="BM211" s="77"/>
      <c r="BN211" s="77"/>
      <c r="BO211" s="77"/>
      <c r="BP211" s="77"/>
      <c r="BQ211" s="136"/>
    </row>
    <row r="212" spans="1:69" x14ac:dyDescent="0.25">
      <c r="A212" t="s">
        <v>77</v>
      </c>
      <c r="B212" t="s">
        <v>82</v>
      </c>
      <c r="C212" t="s">
        <v>353</v>
      </c>
      <c r="D212">
        <v>34</v>
      </c>
      <c r="E212" s="9">
        <v>2680</v>
      </c>
      <c r="F212" s="9">
        <v>1346</v>
      </c>
      <c r="G212" s="54">
        <v>1237.7196298756501</v>
      </c>
      <c r="H212" s="9">
        <v>978006400.89767206</v>
      </c>
      <c r="I212" s="9">
        <v>49347799</v>
      </c>
      <c r="J212" s="9">
        <v>47733421.587217398</v>
      </c>
      <c r="K212" s="9">
        <v>15439946018313.1</v>
      </c>
      <c r="L212" s="9">
        <v>894231775114.16296</v>
      </c>
      <c r="M212" s="9">
        <v>2.9410616256730001E+19</v>
      </c>
      <c r="N212" s="9">
        <v>1.6043950432005901E+18</v>
      </c>
      <c r="O212" s="9">
        <v>9.9935818123152096E+16</v>
      </c>
      <c r="P212">
        <f t="shared" si="93"/>
        <v>17193.31181682942</v>
      </c>
      <c r="Q212">
        <f t="shared" si="94"/>
        <v>13024622458.809372</v>
      </c>
      <c r="R212">
        <f t="shared" si="95"/>
        <v>705117919</v>
      </c>
      <c r="S212">
        <f t="shared" si="96"/>
        <v>639324765.8118149</v>
      </c>
      <c r="T212">
        <f t="shared" si="97"/>
        <v>296646080028265.44</v>
      </c>
      <c r="U212">
        <f t="shared" si="98"/>
        <v>15972611499663.033</v>
      </c>
      <c r="V212" s="1">
        <f t="shared" si="99"/>
        <v>1.752398689375606E+21</v>
      </c>
      <c r="W212" s="1">
        <f t="shared" si="100"/>
        <v>7.9473346156773114E+19</v>
      </c>
      <c r="X212" s="1">
        <f t="shared" si="101"/>
        <v>4.1901153583721196E+18</v>
      </c>
      <c r="Y212">
        <f t="shared" si="102"/>
        <v>1.1029103778024945</v>
      </c>
      <c r="Z212">
        <f t="shared" si="108"/>
        <v>307744775055512.25</v>
      </c>
      <c r="AA212">
        <f t="shared" si="109"/>
        <v>7.5291791636788075E-4</v>
      </c>
      <c r="AB212">
        <f t="shared" si="110"/>
        <v>2.7439349780340655E-2</v>
      </c>
      <c r="AC212">
        <f>Cells!$B$3*Y212/(Cells!$D$4*AB212)</f>
        <v>1.0253882126242224</v>
      </c>
      <c r="AD212">
        <f t="shared" si="111"/>
        <v>766.52508112131795</v>
      </c>
      <c r="AE212">
        <f t="shared" si="112"/>
        <v>661310803.810467</v>
      </c>
      <c r="AF212">
        <f t="shared" si="113"/>
        <v>33814114</v>
      </c>
      <c r="AG212">
        <f t="shared" si="114"/>
        <v>31802394.93255375</v>
      </c>
      <c r="AH212">
        <f t="shared" si="115"/>
        <v>11701003306923.561</v>
      </c>
      <c r="AI212">
        <f t="shared" si="116"/>
        <v>587274495882.20996</v>
      </c>
      <c r="AJ212">
        <f t="shared" si="117"/>
        <v>1.0632568418734718</v>
      </c>
      <c r="AK212">
        <f t="shared" si="118"/>
        <v>11777249130506.463</v>
      </c>
      <c r="AL212">
        <f t="shared" si="119"/>
        <v>1.164459019263445E-2</v>
      </c>
      <c r="AM212">
        <f t="shared" si="120"/>
        <v>0.10791010236597151</v>
      </c>
      <c r="AN212">
        <f>IF(AM212=0,0,(Cells!$B$3*AJ212/(Cells!$D$4*AM212)))</f>
        <v>0.25136105748988846</v>
      </c>
      <c r="AP212" s="7">
        <f t="shared" si="103"/>
        <v>0</v>
      </c>
      <c r="AQ212">
        <f t="shared" si="121"/>
        <v>31</v>
      </c>
      <c r="AR212" t="str">
        <f>IF(AP212=0,"",MAX(AR$4:AR211)+1)</f>
        <v/>
      </c>
      <c r="AS212" t="str">
        <f t="shared" si="104"/>
        <v>Female</v>
      </c>
      <c r="AT212" t="str">
        <f t="shared" si="105"/>
        <v>NonSmoker</v>
      </c>
      <c r="AU212" t="str">
        <f t="shared" si="106"/>
        <v>80 - 89</v>
      </c>
      <c r="AV212">
        <f t="shared" si="122"/>
        <v>30</v>
      </c>
      <c r="AW212" s="8">
        <f t="shared" si="107"/>
        <v>34</v>
      </c>
      <c r="BJ212" s="76"/>
      <c r="BK212" s="76"/>
      <c r="BL212" s="77"/>
      <c r="BM212" s="77"/>
      <c r="BN212" s="77"/>
      <c r="BO212" s="77"/>
      <c r="BP212" s="77"/>
      <c r="BQ212" s="136"/>
    </row>
    <row r="213" spans="1:69" x14ac:dyDescent="0.25">
      <c r="A213" t="s">
        <v>77</v>
      </c>
      <c r="B213" t="s">
        <v>82</v>
      </c>
      <c r="C213" t="s">
        <v>353</v>
      </c>
      <c r="D213">
        <v>35</v>
      </c>
      <c r="E213" s="9">
        <v>1591</v>
      </c>
      <c r="F213" s="9">
        <v>610</v>
      </c>
      <c r="G213" s="54">
        <v>541.14397484471397</v>
      </c>
      <c r="H213" s="9">
        <v>459666776.29844099</v>
      </c>
      <c r="I213" s="9">
        <v>23341030</v>
      </c>
      <c r="J213" s="9">
        <v>22220980.8575432</v>
      </c>
      <c r="K213" s="9">
        <v>7610606298381.4404</v>
      </c>
      <c r="L213" s="9">
        <v>403753404696.02802</v>
      </c>
      <c r="M213" s="9">
        <v>1.5230830434061199E+19</v>
      </c>
      <c r="N213" s="9">
        <v>7.5252123823200294E+17</v>
      </c>
      <c r="O213" s="9">
        <v>4.1761978527323504E+16</v>
      </c>
      <c r="P213">
        <f t="shared" si="93"/>
        <v>17734.455791674136</v>
      </c>
      <c r="Q213">
        <f t="shared" si="94"/>
        <v>13484289235.107813</v>
      </c>
      <c r="R213">
        <f t="shared" si="95"/>
        <v>728458949</v>
      </c>
      <c r="S213">
        <f t="shared" si="96"/>
        <v>661545746.66935813</v>
      </c>
      <c r="T213">
        <f t="shared" si="97"/>
        <v>304256686326646.88</v>
      </c>
      <c r="U213">
        <f t="shared" si="98"/>
        <v>16376364904359.061</v>
      </c>
      <c r="V213" s="1">
        <f t="shared" si="99"/>
        <v>1.7676295198096671E+21</v>
      </c>
      <c r="W213" s="1">
        <f t="shared" si="100"/>
        <v>8.0225867395005121E+19</v>
      </c>
      <c r="X213" s="1">
        <f t="shared" si="101"/>
        <v>4.2318773368994432E+18</v>
      </c>
      <c r="Y213">
        <f t="shared" si="102"/>
        <v>1.1011467501189833</v>
      </c>
      <c r="Z213">
        <f t="shared" si="108"/>
        <v>315174523164291.25</v>
      </c>
      <c r="AA213">
        <f t="shared" si="109"/>
        <v>7.2016388985320806E-4</v>
      </c>
      <c r="AB213">
        <f t="shared" si="110"/>
        <v>2.6835869463335972E-2</v>
      </c>
      <c r="AC213">
        <f>Cells!$B$3*Y213/(Cells!$D$4*AB213)</f>
        <v>1.046770425543937</v>
      </c>
      <c r="AD213">
        <f t="shared" si="111"/>
        <v>225.38110627660399</v>
      </c>
      <c r="AE213">
        <f t="shared" si="112"/>
        <v>201644027.51202601</v>
      </c>
      <c r="AF213">
        <f t="shared" si="113"/>
        <v>10473084</v>
      </c>
      <c r="AG213">
        <f t="shared" si="114"/>
        <v>9581414.0750105493</v>
      </c>
      <c r="AH213">
        <f t="shared" si="115"/>
        <v>4090397008542.1201</v>
      </c>
      <c r="AI213">
        <f t="shared" si="116"/>
        <v>183521091186.18201</v>
      </c>
      <c r="AJ213">
        <f t="shared" si="117"/>
        <v>1.093062455918175</v>
      </c>
      <c r="AK213">
        <f t="shared" si="118"/>
        <v>4251791055172.5923</v>
      </c>
      <c r="AL213">
        <f t="shared" si="119"/>
        <v>4.6314043096363298E-2</v>
      </c>
      <c r="AM213">
        <f t="shared" si="120"/>
        <v>0.21520697734126396</v>
      </c>
      <c r="AN213">
        <f>IF(AM213=0,0,(Cells!$B$3*AJ213/(Cells!$D$4*AM213)))</f>
        <v>0.12957181527255981</v>
      </c>
      <c r="AP213" s="7">
        <f t="shared" si="103"/>
        <v>0</v>
      </c>
      <c r="AQ213">
        <f t="shared" si="121"/>
        <v>31</v>
      </c>
      <c r="AR213" t="str">
        <f>IF(AP213=0,"",MAX(AR$4:AR212)+1)</f>
        <v/>
      </c>
      <c r="AS213" t="str">
        <f t="shared" si="104"/>
        <v>Female</v>
      </c>
      <c r="AT213" t="str">
        <f t="shared" si="105"/>
        <v>NonSmoker</v>
      </c>
      <c r="AU213" t="str">
        <f t="shared" si="106"/>
        <v>80 - 89</v>
      </c>
      <c r="AV213">
        <f t="shared" si="122"/>
        <v>30</v>
      </c>
      <c r="AW213" s="8">
        <f t="shared" si="107"/>
        <v>35</v>
      </c>
      <c r="BJ213" s="76"/>
      <c r="BK213" s="76"/>
      <c r="BL213" s="77"/>
      <c r="BM213" s="77"/>
      <c r="BN213" s="77"/>
      <c r="BO213" s="77"/>
      <c r="BP213" s="77"/>
      <c r="BQ213" s="136"/>
    </row>
    <row r="214" spans="1:69" x14ac:dyDescent="0.25">
      <c r="A214" t="s">
        <v>77</v>
      </c>
      <c r="B214" t="s">
        <v>82</v>
      </c>
      <c r="C214" t="s">
        <v>353</v>
      </c>
      <c r="D214">
        <v>36</v>
      </c>
      <c r="E214" s="9">
        <v>789</v>
      </c>
      <c r="F214" s="9">
        <v>249</v>
      </c>
      <c r="G214" s="54">
        <v>225.38110627660399</v>
      </c>
      <c r="H214" s="9">
        <v>201644027.51202601</v>
      </c>
      <c r="I214" s="9">
        <v>10473084</v>
      </c>
      <c r="J214" s="9">
        <v>9581414.0750105493</v>
      </c>
      <c r="K214" s="9">
        <v>4090397008542.1201</v>
      </c>
      <c r="L214" s="9">
        <v>183521091186.18201</v>
      </c>
      <c r="M214" s="9">
        <v>1.2567047457942301E+19</v>
      </c>
      <c r="N214" s="9">
        <v>4.1976673274895302E+17</v>
      </c>
      <c r="O214" s="9">
        <v>1.595908402299E+16</v>
      </c>
      <c r="P214">
        <f t="shared" si="93"/>
        <v>17959.83689795074</v>
      </c>
      <c r="Q214">
        <f t="shared" si="94"/>
        <v>13685933262.619839</v>
      </c>
      <c r="R214">
        <f t="shared" si="95"/>
        <v>738932033</v>
      </c>
      <c r="S214">
        <f t="shared" si="96"/>
        <v>671127160.74436867</v>
      </c>
      <c r="T214">
        <f t="shared" si="97"/>
        <v>308347083335189</v>
      </c>
      <c r="U214">
        <f t="shared" si="98"/>
        <v>16559885995545.242</v>
      </c>
      <c r="V214" s="1">
        <f t="shared" si="99"/>
        <v>1.7801965672676094E+21</v>
      </c>
      <c r="W214" s="1">
        <f t="shared" si="100"/>
        <v>8.0645634127754068E+19</v>
      </c>
      <c r="X214" s="1">
        <f t="shared" si="101"/>
        <v>4.247836420922433E+18</v>
      </c>
      <c r="Y214">
        <f t="shared" si="102"/>
        <v>1.1010313338837707</v>
      </c>
      <c r="Z214">
        <f t="shared" si="108"/>
        <v>319424747497802.94</v>
      </c>
      <c r="AA214">
        <f t="shared" si="109"/>
        <v>7.0918400141231207E-4</v>
      </c>
      <c r="AB214">
        <f t="shared" si="110"/>
        <v>2.6630508846289664E-2</v>
      </c>
      <c r="AC214">
        <f>Cells!$B$3*Y214/(Cells!$D$4*AB214)</f>
        <v>1.0547320111036291</v>
      </c>
      <c r="AD214">
        <f t="shared" si="111"/>
        <v>0</v>
      </c>
      <c r="AE214">
        <f t="shared" si="112"/>
        <v>0</v>
      </c>
      <c r="AF214">
        <f t="shared" si="113"/>
        <v>0</v>
      </c>
      <c r="AG214">
        <f t="shared" si="114"/>
        <v>0</v>
      </c>
      <c r="AH214">
        <f t="shared" si="115"/>
        <v>0</v>
      </c>
      <c r="AI214">
        <f t="shared" si="116"/>
        <v>0</v>
      </c>
      <c r="AJ214" t="e">
        <f t="shared" si="117"/>
        <v>#DIV/0!</v>
      </c>
      <c r="AK214" t="e">
        <f t="shared" si="118"/>
        <v>#DIV/0!</v>
      </c>
      <c r="AL214" t="e">
        <f t="shared" si="119"/>
        <v>#DIV/0!</v>
      </c>
      <c r="AM214">
        <f t="shared" si="120"/>
        <v>0</v>
      </c>
      <c r="AN214">
        <f>IF(AM214=0,0,(Cells!$B$3*AJ214/(Cells!$D$4*AM214)))</f>
        <v>0</v>
      </c>
      <c r="AP214" s="7">
        <f t="shared" si="103"/>
        <v>1</v>
      </c>
      <c r="AQ214">
        <f t="shared" si="121"/>
        <v>31</v>
      </c>
      <c r="AR214">
        <f>IF(AP214=0,"",MAX(AR$4:AR213)+1)</f>
        <v>31</v>
      </c>
      <c r="AS214" t="str">
        <f t="shared" si="104"/>
        <v>Female</v>
      </c>
      <c r="AT214" t="str">
        <f t="shared" si="105"/>
        <v>NonSmoker</v>
      </c>
      <c r="AU214" t="str">
        <f t="shared" si="106"/>
        <v>80 - 89</v>
      </c>
      <c r="AV214">
        <f t="shared" si="122"/>
        <v>30</v>
      </c>
      <c r="AW214" s="8">
        <f t="shared" si="107"/>
        <v>36</v>
      </c>
      <c r="BJ214" s="76"/>
      <c r="BK214" s="76"/>
      <c r="BL214" s="77"/>
      <c r="BM214" s="77"/>
      <c r="BN214" s="77"/>
      <c r="BO214" s="77"/>
      <c r="BP214" s="77"/>
      <c r="BQ214" s="136"/>
    </row>
    <row r="215" spans="1:69" x14ac:dyDescent="0.25">
      <c r="A215" t="s">
        <v>77</v>
      </c>
      <c r="B215" t="s">
        <v>82</v>
      </c>
      <c r="C215" t="s">
        <v>202</v>
      </c>
      <c r="D215">
        <v>1</v>
      </c>
      <c r="E215" s="9">
        <v>410</v>
      </c>
      <c r="F215" s="9">
        <v>68</v>
      </c>
      <c r="G215" s="54">
        <v>26.3617175183889</v>
      </c>
      <c r="H215" s="9">
        <v>44862212.927282996</v>
      </c>
      <c r="I215" s="9">
        <v>5122649</v>
      </c>
      <c r="J215" s="9">
        <v>3494956.8359030802</v>
      </c>
      <c r="K215" s="9">
        <v>2064107683526.3899</v>
      </c>
      <c r="L215" s="9">
        <v>344635176406.70203</v>
      </c>
      <c r="M215" s="9">
        <v>3.1540574684109901E+18</v>
      </c>
      <c r="N215" s="9">
        <v>5.6941799902508698E+17</v>
      </c>
      <c r="O215" s="9">
        <v>1.2296525671032899E+17</v>
      </c>
      <c r="P215">
        <f t="shared" si="93"/>
        <v>26.3617175183889</v>
      </c>
      <c r="Q215">
        <f t="shared" si="94"/>
        <v>44862212.927282996</v>
      </c>
      <c r="R215">
        <f t="shared" si="95"/>
        <v>5122649</v>
      </c>
      <c r="S215">
        <f t="shared" si="96"/>
        <v>3494956.8359030802</v>
      </c>
      <c r="T215">
        <f t="shared" si="97"/>
        <v>2064107683526.3899</v>
      </c>
      <c r="U215">
        <f t="shared" si="98"/>
        <v>344635176406.70203</v>
      </c>
      <c r="V215" s="1">
        <f t="shared" si="99"/>
        <v>3.1540574684109901E+18</v>
      </c>
      <c r="W215" s="1">
        <f t="shared" si="100"/>
        <v>5.6941799902508698E+17</v>
      </c>
      <c r="X215" s="1">
        <f t="shared" si="101"/>
        <v>1.2296525671032899E+17</v>
      </c>
      <c r="Y215">
        <f t="shared" si="102"/>
        <v>1.4657259704543195</v>
      </c>
      <c r="Z215">
        <f t="shared" si="108"/>
        <v>2285018353221.4355</v>
      </c>
      <c r="AA215">
        <f t="shared" si="109"/>
        <v>0.18707082427811605</v>
      </c>
      <c r="AB215">
        <f t="shared" si="110"/>
        <v>0.43251684854825717</v>
      </c>
      <c r="AC215">
        <f>Cells!$B$3*Y215/(Cells!$D$4*AB215)</f>
        <v>8.6451327480055823E-2</v>
      </c>
      <c r="AD215">
        <f t="shared" si="111"/>
        <v>67446.892456958856</v>
      </c>
      <c r="AE215">
        <f t="shared" si="112"/>
        <v>98426538462.779053</v>
      </c>
      <c r="AF215">
        <f t="shared" si="113"/>
        <v>11569113308</v>
      </c>
      <c r="AG215">
        <f t="shared" si="114"/>
        <v>12700068875.713114</v>
      </c>
      <c r="AH215">
        <f t="shared" si="115"/>
        <v>5.325896048843212E+16</v>
      </c>
      <c r="AI215">
        <f t="shared" si="116"/>
        <v>7216433770173204</v>
      </c>
      <c r="AJ215">
        <f t="shared" si="117"/>
        <v>0.91094886344467874</v>
      </c>
      <c r="AK215">
        <f t="shared" si="118"/>
        <v>4.252779193627068E+16</v>
      </c>
      <c r="AL215">
        <f t="shared" si="119"/>
        <v>2.6366997742819596E-4</v>
      </c>
      <c r="AM215">
        <f t="shared" si="120"/>
        <v>1.6237917890794866E-2</v>
      </c>
      <c r="AN215">
        <f>IF(AM215=0,0,(Cells!$B$3*AJ215/(Cells!$D$4*AM215)))</f>
        <v>1.4311513699769753</v>
      </c>
      <c r="AP215" s="7">
        <f t="shared" si="103"/>
        <v>0</v>
      </c>
      <c r="AQ215">
        <f t="shared" si="121"/>
        <v>32</v>
      </c>
      <c r="AR215" t="str">
        <f>IF(AP215=0,"",MAX(AR$4:AR214)+1)</f>
        <v/>
      </c>
      <c r="AS215" t="str">
        <f t="shared" si="104"/>
        <v>Female</v>
      </c>
      <c r="AT215" t="str">
        <f t="shared" si="105"/>
        <v>NonSmoker</v>
      </c>
      <c r="AU215" t="str">
        <f t="shared" si="106"/>
        <v>90 PLUS</v>
      </c>
      <c r="AV215">
        <f t="shared" si="122"/>
        <v>1</v>
      </c>
      <c r="AW215" s="8">
        <f t="shared" si="107"/>
        <v>1</v>
      </c>
      <c r="BJ215" s="76"/>
      <c r="BK215" s="76"/>
      <c r="BL215" s="77"/>
      <c r="BM215" s="77"/>
      <c r="BN215" s="77"/>
      <c r="BO215" s="77"/>
      <c r="BP215" s="77"/>
      <c r="BQ215" s="136"/>
    </row>
    <row r="216" spans="1:69" x14ac:dyDescent="0.25">
      <c r="A216" t="s">
        <v>77</v>
      </c>
      <c r="B216" t="s">
        <v>82</v>
      </c>
      <c r="C216" t="s">
        <v>202</v>
      </c>
      <c r="D216">
        <v>2</v>
      </c>
      <c r="E216" s="9">
        <v>532</v>
      </c>
      <c r="F216" s="9">
        <v>79</v>
      </c>
      <c r="G216" s="54">
        <v>41.428846796580899</v>
      </c>
      <c r="H216" s="9">
        <v>78277107.651678994</v>
      </c>
      <c r="I216" s="9">
        <v>8980685</v>
      </c>
      <c r="J216" s="9">
        <v>5652511.0977978399</v>
      </c>
      <c r="K216" s="9">
        <v>3278668682787.52</v>
      </c>
      <c r="L216" s="9">
        <v>497667331629.828</v>
      </c>
      <c r="M216" s="9">
        <v>4.7312178248510003E+18</v>
      </c>
      <c r="N216" s="9">
        <v>7.7019319265281306E+17</v>
      </c>
      <c r="O216" s="9">
        <v>1.7475259644780899E+17</v>
      </c>
      <c r="P216">
        <f t="shared" si="93"/>
        <v>67.790564314969799</v>
      </c>
      <c r="Q216">
        <f t="shared" si="94"/>
        <v>123139320.578962</v>
      </c>
      <c r="R216">
        <f t="shared" si="95"/>
        <v>14103334</v>
      </c>
      <c r="S216">
        <f t="shared" si="96"/>
        <v>9147467.9337009192</v>
      </c>
      <c r="T216">
        <f t="shared" si="97"/>
        <v>5342776366313.9102</v>
      </c>
      <c r="U216">
        <f t="shared" si="98"/>
        <v>842302508036.53003</v>
      </c>
      <c r="V216" s="1">
        <f t="shared" si="99"/>
        <v>7.8852752932619899E+18</v>
      </c>
      <c r="W216" s="1">
        <f t="shared" si="100"/>
        <v>1.3396111916779E+18</v>
      </c>
      <c r="X216" s="1">
        <f t="shared" si="101"/>
        <v>2.9771785315813798E+17</v>
      </c>
      <c r="Y216">
        <f t="shared" si="102"/>
        <v>1.5417746312114173</v>
      </c>
      <c r="Z216">
        <f t="shared" si="108"/>
        <v>6235145870016.291</v>
      </c>
      <c r="AA216">
        <f t="shared" si="109"/>
        <v>7.4515192317776355E-2</v>
      </c>
      <c r="AB216">
        <f t="shared" si="110"/>
        <v>0.27297471003332224</v>
      </c>
      <c r="AC216">
        <f>Cells!$B$3*Y216/(Cells!$D$4*AB216)</f>
        <v>0.14408553896679402</v>
      </c>
      <c r="AD216">
        <f t="shared" si="111"/>
        <v>67405.463610162275</v>
      </c>
      <c r="AE216">
        <f t="shared" si="112"/>
        <v>98348261355.12738</v>
      </c>
      <c r="AF216">
        <f t="shared" si="113"/>
        <v>11560132623</v>
      </c>
      <c r="AG216">
        <f t="shared" si="114"/>
        <v>12694416364.615316</v>
      </c>
      <c r="AH216">
        <f t="shared" si="115"/>
        <v>5.3255681819749336E+16</v>
      </c>
      <c r="AI216">
        <f t="shared" si="116"/>
        <v>7215936102841574</v>
      </c>
      <c r="AJ216">
        <f t="shared" si="117"/>
        <v>0.91064703496121002</v>
      </c>
      <c r="AK216">
        <f t="shared" si="118"/>
        <v>4.2513111523702752E+16</v>
      </c>
      <c r="AL216">
        <f t="shared" si="119"/>
        <v>2.6381374237930148E-4</v>
      </c>
      <c r="AM216">
        <f t="shared" si="120"/>
        <v>1.6242344115899695E-2</v>
      </c>
      <c r="AN216">
        <f>IF(AM216=0,0,(Cells!$B$3*AJ216/(Cells!$D$4*AM216)))</f>
        <v>1.4302873046844347</v>
      </c>
      <c r="AP216" s="7">
        <f t="shared" si="103"/>
        <v>0</v>
      </c>
      <c r="AQ216">
        <f t="shared" si="121"/>
        <v>32</v>
      </c>
      <c r="AR216" t="str">
        <f>IF(AP216=0,"",MAX(AR$4:AR215)+1)</f>
        <v/>
      </c>
      <c r="AS216" t="str">
        <f t="shared" si="104"/>
        <v>Female</v>
      </c>
      <c r="AT216" t="str">
        <f t="shared" si="105"/>
        <v>NonSmoker</v>
      </c>
      <c r="AU216" t="str">
        <f t="shared" si="106"/>
        <v>90 PLUS</v>
      </c>
      <c r="AV216">
        <f t="shared" si="122"/>
        <v>1</v>
      </c>
      <c r="AW216" s="8">
        <f t="shared" si="107"/>
        <v>2</v>
      </c>
      <c r="BJ216" s="76"/>
      <c r="BK216" s="76"/>
      <c r="BL216" s="77"/>
      <c r="BM216" s="77"/>
      <c r="BN216" s="77"/>
      <c r="BO216" s="77"/>
      <c r="BP216" s="77"/>
      <c r="BQ216" s="136"/>
    </row>
    <row r="217" spans="1:69" x14ac:dyDescent="0.25">
      <c r="A217" t="s">
        <v>77</v>
      </c>
      <c r="B217" t="s">
        <v>82</v>
      </c>
      <c r="C217" t="s">
        <v>202</v>
      </c>
      <c r="D217">
        <v>3</v>
      </c>
      <c r="E217" s="9">
        <v>733</v>
      </c>
      <c r="F217" s="9">
        <v>75</v>
      </c>
      <c r="G217" s="54">
        <v>56.6081517815132</v>
      </c>
      <c r="H217" s="9">
        <v>174664178.97567901</v>
      </c>
      <c r="I217" s="9">
        <v>7570705</v>
      </c>
      <c r="J217" s="9">
        <v>10733326.817832701</v>
      </c>
      <c r="K217" s="9">
        <v>19878414855122.801</v>
      </c>
      <c r="L217" s="9">
        <v>1333131731759.1399</v>
      </c>
      <c r="M217" s="9">
        <v>1.5213618596102701E+20</v>
      </c>
      <c r="N217" s="9">
        <v>7.6690840356325304E+18</v>
      </c>
      <c r="O217" s="9">
        <v>5.4453542270620102E+17</v>
      </c>
      <c r="P217">
        <f t="shared" si="93"/>
        <v>124.398716096483</v>
      </c>
      <c r="Q217">
        <f t="shared" si="94"/>
        <v>297803499.55464101</v>
      </c>
      <c r="R217">
        <f t="shared" si="95"/>
        <v>21674039</v>
      </c>
      <c r="S217">
        <f t="shared" si="96"/>
        <v>19880794.75153362</v>
      </c>
      <c r="T217">
        <f t="shared" si="97"/>
        <v>25221191221436.711</v>
      </c>
      <c r="U217">
        <f t="shared" si="98"/>
        <v>2175434239795.6699</v>
      </c>
      <c r="V217" s="1">
        <f t="shared" si="99"/>
        <v>1.60021461254289E+20</v>
      </c>
      <c r="W217" s="1">
        <f t="shared" si="100"/>
        <v>9.0086952273104302E+18</v>
      </c>
      <c r="X217" s="1">
        <f t="shared" si="101"/>
        <v>8.4225327586433894E+17</v>
      </c>
      <c r="Y217">
        <f t="shared" si="102"/>
        <v>1.0901998270631534</v>
      </c>
      <c r="Z217">
        <f t="shared" si="108"/>
        <v>24910557131584.059</v>
      </c>
      <c r="AA217">
        <f t="shared" si="109"/>
        <v>6.3025450313402384E-2</v>
      </c>
      <c r="AB217">
        <f t="shared" si="110"/>
        <v>0.25104870107889898</v>
      </c>
      <c r="AC217">
        <f>Cells!$B$3*Y217/(Cells!$D$4*AB217)</f>
        <v>0.11078221478822541</v>
      </c>
      <c r="AD217">
        <f t="shared" si="111"/>
        <v>67348.855458380756</v>
      </c>
      <c r="AE217">
        <f t="shared" si="112"/>
        <v>98173597176.151703</v>
      </c>
      <c r="AF217">
        <f t="shared" si="113"/>
        <v>11552561918</v>
      </c>
      <c r="AG217">
        <f t="shared" si="114"/>
        <v>12683683037.797483</v>
      </c>
      <c r="AH217">
        <f t="shared" si="115"/>
        <v>5.3235803404894216E+16</v>
      </c>
      <c r="AI217">
        <f t="shared" si="116"/>
        <v>7214602971109816</v>
      </c>
      <c r="AJ217">
        <f t="shared" si="117"/>
        <v>0.91082076740433104</v>
      </c>
      <c r="AK217">
        <f t="shared" si="118"/>
        <v>4.2503080580136576E+16</v>
      </c>
      <c r="AL217">
        <f t="shared" si="119"/>
        <v>2.6419807398385164E-4</v>
      </c>
      <c r="AM217">
        <f t="shared" si="120"/>
        <v>1.6254170971902925E-2</v>
      </c>
      <c r="AN217">
        <f>IF(AM217=0,0,(Cells!$B$3*AJ217/(Cells!$D$4*AM217)))</f>
        <v>1.4295192697906167</v>
      </c>
      <c r="AP217" s="7">
        <f t="shared" si="103"/>
        <v>0</v>
      </c>
      <c r="AQ217">
        <f t="shared" si="121"/>
        <v>32</v>
      </c>
      <c r="AR217" t="str">
        <f>IF(AP217=0,"",MAX(AR$4:AR216)+1)</f>
        <v/>
      </c>
      <c r="AS217" t="str">
        <f t="shared" si="104"/>
        <v>Female</v>
      </c>
      <c r="AT217" t="str">
        <f t="shared" si="105"/>
        <v>NonSmoker</v>
      </c>
      <c r="AU217" t="str">
        <f t="shared" si="106"/>
        <v>90 PLUS</v>
      </c>
      <c r="AV217">
        <f t="shared" si="122"/>
        <v>1</v>
      </c>
      <c r="AW217" s="8">
        <f t="shared" si="107"/>
        <v>3</v>
      </c>
      <c r="BJ217" s="76"/>
      <c r="BK217" s="76"/>
      <c r="BL217" s="77"/>
      <c r="BM217" s="77"/>
      <c r="BN217" s="77"/>
      <c r="BO217" s="77"/>
      <c r="BP217" s="77"/>
      <c r="BQ217" s="136"/>
    </row>
    <row r="218" spans="1:69" x14ac:dyDescent="0.25">
      <c r="A218" t="s">
        <v>77</v>
      </c>
      <c r="B218" t="s">
        <v>82</v>
      </c>
      <c r="C218" t="s">
        <v>202</v>
      </c>
      <c r="D218">
        <v>4</v>
      </c>
      <c r="E218" s="9">
        <v>1022</v>
      </c>
      <c r="F218" s="9">
        <v>89</v>
      </c>
      <c r="G218" s="54">
        <v>94.926073282621402</v>
      </c>
      <c r="H218" s="9">
        <v>330956602.50142902</v>
      </c>
      <c r="I218" s="9">
        <v>15496099</v>
      </c>
      <c r="J218" s="9">
        <v>24164632.876955599</v>
      </c>
      <c r="K218" s="9">
        <v>53624130914718.5</v>
      </c>
      <c r="L218" s="9">
        <v>4087392926260.4199</v>
      </c>
      <c r="M218" s="9">
        <v>3.6081960776919902E+20</v>
      </c>
      <c r="N218" s="9">
        <v>2.3969649687806398E+19</v>
      </c>
      <c r="O218" s="9">
        <v>1.8697031452014999E+18</v>
      </c>
      <c r="P218">
        <f t="shared" si="93"/>
        <v>219.3247893791044</v>
      </c>
      <c r="Q218">
        <f t="shared" si="94"/>
        <v>628760102.05607009</v>
      </c>
      <c r="R218">
        <f t="shared" si="95"/>
        <v>37170138</v>
      </c>
      <c r="S218">
        <f t="shared" si="96"/>
        <v>44045427.628489219</v>
      </c>
      <c r="T218">
        <f t="shared" si="97"/>
        <v>78845322136155.219</v>
      </c>
      <c r="U218">
        <f t="shared" si="98"/>
        <v>6262827166056.0898</v>
      </c>
      <c r="V218" s="1">
        <f t="shared" si="99"/>
        <v>5.2084106902348798E+20</v>
      </c>
      <c r="W218" s="1">
        <f t="shared" si="100"/>
        <v>3.2978344915116827E+19</v>
      </c>
      <c r="X218" s="1">
        <f t="shared" si="101"/>
        <v>2.7119564210658386E+18</v>
      </c>
      <c r="Y218">
        <f t="shared" si="102"/>
        <v>0.84390457764469107</v>
      </c>
      <c r="Z218">
        <f t="shared" si="108"/>
        <v>62077699739344.047</v>
      </c>
      <c r="AA218">
        <f t="shared" si="109"/>
        <v>3.1998819329761084E-2</v>
      </c>
      <c r="AB218">
        <f t="shared" si="110"/>
        <v>0.17888213809590126</v>
      </c>
      <c r="AC218">
        <f>Cells!$B$3*Y218/(Cells!$D$4*AB218)</f>
        <v>0.12035060528061291</v>
      </c>
      <c r="AD218">
        <f t="shared" si="111"/>
        <v>67253.929385098148</v>
      </c>
      <c r="AE218">
        <f t="shared" si="112"/>
        <v>97842640573.650269</v>
      </c>
      <c r="AF218">
        <f t="shared" si="113"/>
        <v>11537065819</v>
      </c>
      <c r="AG218">
        <f t="shared" si="114"/>
        <v>12659518404.920528</v>
      </c>
      <c r="AH218">
        <f t="shared" si="115"/>
        <v>5.3182179273979496E+16</v>
      </c>
      <c r="AI218">
        <f t="shared" si="116"/>
        <v>7210515578183554</v>
      </c>
      <c r="AJ218">
        <f t="shared" si="117"/>
        <v>0.91133528543358722</v>
      </c>
      <c r="AK218">
        <f t="shared" si="118"/>
        <v>4.247823258659684E+16</v>
      </c>
      <c r="AL218">
        <f t="shared" si="119"/>
        <v>2.650526004781513E-4</v>
      </c>
      <c r="AM218">
        <f t="shared" si="120"/>
        <v>1.6280436126779631E-2</v>
      </c>
      <c r="AN218">
        <f>IF(AM218=0,0,(Cells!$B$3*AJ218/(Cells!$D$4*AM218)))</f>
        <v>1.4280192581378404</v>
      </c>
      <c r="AP218" s="7">
        <f t="shared" si="103"/>
        <v>0</v>
      </c>
      <c r="AQ218">
        <f t="shared" si="121"/>
        <v>32</v>
      </c>
      <c r="AR218" t="str">
        <f>IF(AP218=0,"",MAX(AR$4:AR217)+1)</f>
        <v/>
      </c>
      <c r="AS218" t="str">
        <f t="shared" si="104"/>
        <v>Female</v>
      </c>
      <c r="AT218" t="str">
        <f t="shared" si="105"/>
        <v>NonSmoker</v>
      </c>
      <c r="AU218" t="str">
        <f t="shared" si="106"/>
        <v>90 PLUS</v>
      </c>
      <c r="AV218">
        <f t="shared" si="122"/>
        <v>1</v>
      </c>
      <c r="AW218" s="8">
        <f t="shared" si="107"/>
        <v>4</v>
      </c>
      <c r="BJ218" s="76"/>
      <c r="BK218" s="76"/>
      <c r="BL218" s="77"/>
      <c r="BM218" s="77"/>
      <c r="BN218" s="77"/>
      <c r="BO218" s="77"/>
      <c r="BP218" s="77"/>
      <c r="BQ218" s="136"/>
    </row>
    <row r="219" spans="1:69" x14ac:dyDescent="0.25">
      <c r="A219" t="s">
        <v>77</v>
      </c>
      <c r="B219" t="s">
        <v>82</v>
      </c>
      <c r="C219" t="s">
        <v>202</v>
      </c>
      <c r="D219">
        <v>5</v>
      </c>
      <c r="E219" s="9">
        <v>1402</v>
      </c>
      <c r="F219" s="9">
        <v>107</v>
      </c>
      <c r="G219" s="54">
        <v>134.26579784175601</v>
      </c>
      <c r="H219" s="9">
        <v>617401309.27736998</v>
      </c>
      <c r="I219" s="9">
        <v>32469534</v>
      </c>
      <c r="J219" s="9">
        <v>54330160.416099802</v>
      </c>
      <c r="K219" s="9">
        <v>139552654334761</v>
      </c>
      <c r="L219" s="9">
        <v>13405483507883.1</v>
      </c>
      <c r="M219" s="9">
        <v>8.64476501506326E+20</v>
      </c>
      <c r="N219" s="9">
        <v>8.0698184186703004E+19</v>
      </c>
      <c r="O219" s="9">
        <v>8.2526583850617999E+18</v>
      </c>
      <c r="P219">
        <f t="shared" si="93"/>
        <v>353.59058722086041</v>
      </c>
      <c r="Q219">
        <f t="shared" si="94"/>
        <v>1246161411.3334401</v>
      </c>
      <c r="R219">
        <f t="shared" si="95"/>
        <v>69639672</v>
      </c>
      <c r="S219">
        <f t="shared" si="96"/>
        <v>98375588.044589013</v>
      </c>
      <c r="T219">
        <f t="shared" si="97"/>
        <v>218397976470916.22</v>
      </c>
      <c r="U219">
        <f t="shared" si="98"/>
        <v>19668310673939.188</v>
      </c>
      <c r="V219" s="1">
        <f t="shared" si="99"/>
        <v>1.3853175705298141E+21</v>
      </c>
      <c r="W219" s="1">
        <f t="shared" si="100"/>
        <v>1.1367652910181984E+20</v>
      </c>
      <c r="X219" s="1">
        <f t="shared" si="101"/>
        <v>1.0964614806127639E+19</v>
      </c>
      <c r="Y219">
        <f t="shared" si="102"/>
        <v>0.70789586506395896</v>
      </c>
      <c r="Z219">
        <f t="shared" si="108"/>
        <v>144746908379267.19</v>
      </c>
      <c r="AA219">
        <f t="shared" si="109"/>
        <v>1.495665974080055E-2</v>
      </c>
      <c r="AB219">
        <f t="shared" si="110"/>
        <v>0.12229742327948104</v>
      </c>
      <c r="AC219">
        <f>Cells!$B$3*Y219/(Cells!$D$4*AB219)</f>
        <v>0.14766378014014508</v>
      </c>
      <c r="AD219">
        <f t="shared" si="111"/>
        <v>67119.663587256393</v>
      </c>
      <c r="AE219">
        <f t="shared" si="112"/>
        <v>97225239264.372894</v>
      </c>
      <c r="AF219">
        <f t="shared" si="113"/>
        <v>11504596285</v>
      </c>
      <c r="AG219">
        <f t="shared" si="114"/>
        <v>12605188244.504429</v>
      </c>
      <c r="AH219">
        <f t="shared" si="115"/>
        <v>5.3042626619644728E+16</v>
      </c>
      <c r="AI219">
        <f t="shared" si="116"/>
        <v>7197110094675672</v>
      </c>
      <c r="AJ219">
        <f t="shared" si="117"/>
        <v>0.91268738410279104</v>
      </c>
      <c r="AK219">
        <f t="shared" si="118"/>
        <v>4.241615594161168E+16</v>
      </c>
      <c r="AL219">
        <f t="shared" si="119"/>
        <v>2.6695166597938121E-4</v>
      </c>
      <c r="AM219">
        <f t="shared" si="120"/>
        <v>1.6338655574415578E-2</v>
      </c>
      <c r="AN219">
        <f>IF(AM219=0,0,(Cells!$B$3*AJ219/(Cells!$D$4*AM219)))</f>
        <v>1.4250419295935892</v>
      </c>
      <c r="AP219" s="7">
        <f t="shared" si="103"/>
        <v>0</v>
      </c>
      <c r="AQ219">
        <f t="shared" si="121"/>
        <v>32</v>
      </c>
      <c r="AR219" t="str">
        <f>IF(AP219=0,"",MAX(AR$4:AR218)+1)</f>
        <v/>
      </c>
      <c r="AS219" t="str">
        <f t="shared" si="104"/>
        <v>Female</v>
      </c>
      <c r="AT219" t="str">
        <f t="shared" si="105"/>
        <v>NonSmoker</v>
      </c>
      <c r="AU219" t="str">
        <f t="shared" si="106"/>
        <v>90 PLUS</v>
      </c>
      <c r="AV219">
        <f t="shared" si="122"/>
        <v>1</v>
      </c>
      <c r="AW219" s="8">
        <f t="shared" si="107"/>
        <v>5</v>
      </c>
      <c r="BJ219" s="76"/>
      <c r="BK219" s="76"/>
      <c r="BL219" s="77"/>
      <c r="BM219" s="77"/>
      <c r="BN219" s="77"/>
      <c r="BO219" s="77"/>
      <c r="BP219" s="77"/>
      <c r="BQ219" s="136"/>
    </row>
    <row r="220" spans="1:69" x14ac:dyDescent="0.25">
      <c r="A220" t="s">
        <v>77</v>
      </c>
      <c r="B220" t="s">
        <v>82</v>
      </c>
      <c r="C220" t="s">
        <v>202</v>
      </c>
      <c r="D220">
        <v>6</v>
      </c>
      <c r="E220" s="9">
        <v>2497</v>
      </c>
      <c r="F220" s="9">
        <v>204</v>
      </c>
      <c r="G220" s="54">
        <v>253.14383600802</v>
      </c>
      <c r="H220" s="9">
        <v>1775105031.0100601</v>
      </c>
      <c r="I220" s="9">
        <v>96543150</v>
      </c>
      <c r="J220" s="9">
        <v>151341964.38310301</v>
      </c>
      <c r="K220" s="9">
        <v>562094754825797</v>
      </c>
      <c r="L220" s="9">
        <v>49612041058684.398</v>
      </c>
      <c r="M220" s="9">
        <v>4.2670870318944097E+21</v>
      </c>
      <c r="N220" s="9">
        <v>3.5583227326290402E+20</v>
      </c>
      <c r="O220" s="9">
        <v>3.4515588721772298E+19</v>
      </c>
      <c r="P220">
        <f t="shared" si="93"/>
        <v>606.73442322888036</v>
      </c>
      <c r="Q220">
        <f t="shared" si="94"/>
        <v>3021266442.3435001</v>
      </c>
      <c r="R220">
        <f t="shared" si="95"/>
        <v>166182822</v>
      </c>
      <c r="S220">
        <f t="shared" si="96"/>
        <v>249717552.42769203</v>
      </c>
      <c r="T220">
        <f t="shared" si="97"/>
        <v>780492731296713.25</v>
      </c>
      <c r="U220">
        <f t="shared" si="98"/>
        <v>69280351732623.586</v>
      </c>
      <c r="V220" s="1">
        <f t="shared" si="99"/>
        <v>5.6524046024242239E+21</v>
      </c>
      <c r="W220" s="1">
        <f t="shared" si="100"/>
        <v>4.6950880236472382E+20</v>
      </c>
      <c r="X220" s="1">
        <f t="shared" si="101"/>
        <v>4.5480203527899939E+19</v>
      </c>
      <c r="Y220">
        <f t="shared" si="102"/>
        <v>0.6654831443941841</v>
      </c>
      <c r="Z220">
        <f t="shared" si="108"/>
        <v>488722718973129.56</v>
      </c>
      <c r="AA220">
        <f t="shared" si="109"/>
        <v>7.8372624258495529E-3</v>
      </c>
      <c r="AB220">
        <f t="shared" si="110"/>
        <v>8.8528314260746838E-2</v>
      </c>
      <c r="AC220">
        <f>Cells!$B$3*Y220/(Cells!$D$4*AB220)</f>
        <v>0.1917682825329679</v>
      </c>
      <c r="AD220">
        <f t="shared" si="111"/>
        <v>66866.519751248372</v>
      </c>
      <c r="AE220">
        <f t="shared" si="112"/>
        <v>95450134233.362854</v>
      </c>
      <c r="AF220">
        <f t="shared" si="113"/>
        <v>11408053135</v>
      </c>
      <c r="AG220">
        <f t="shared" si="114"/>
        <v>12453846280.121326</v>
      </c>
      <c r="AH220">
        <f t="shared" si="115"/>
        <v>5.2480531864818936E+16</v>
      </c>
      <c r="AI220">
        <f t="shared" si="116"/>
        <v>7147498053616988</v>
      </c>
      <c r="AJ220">
        <f t="shared" si="117"/>
        <v>0.91602649321353768</v>
      </c>
      <c r="AK220">
        <f t="shared" si="118"/>
        <v>4.2076059526346896E+16</v>
      </c>
      <c r="AL220">
        <f t="shared" si="119"/>
        <v>2.7128642291535327E-4</v>
      </c>
      <c r="AM220">
        <f t="shared" si="120"/>
        <v>1.647077481223495E-2</v>
      </c>
      <c r="AN220">
        <f>IF(AM220=0,0,(Cells!$B$3*AJ220/(Cells!$D$4*AM220)))</f>
        <v>1.4187828109636729</v>
      </c>
      <c r="AP220" s="7">
        <f t="shared" si="103"/>
        <v>0</v>
      </c>
      <c r="AQ220">
        <f t="shared" si="121"/>
        <v>32</v>
      </c>
      <c r="AR220" t="str">
        <f>IF(AP220=0,"",MAX(AR$4:AR219)+1)</f>
        <v/>
      </c>
      <c r="AS220" t="str">
        <f t="shared" si="104"/>
        <v>Female</v>
      </c>
      <c r="AT220" t="str">
        <f t="shared" si="105"/>
        <v>NonSmoker</v>
      </c>
      <c r="AU220" t="str">
        <f t="shared" si="106"/>
        <v>90 PLUS</v>
      </c>
      <c r="AV220">
        <f t="shared" si="122"/>
        <v>1</v>
      </c>
      <c r="AW220" s="8">
        <f t="shared" si="107"/>
        <v>6</v>
      </c>
      <c r="BJ220" s="76"/>
      <c r="BK220" s="76"/>
      <c r="BL220" s="77"/>
      <c r="BM220" s="77"/>
      <c r="BN220" s="77"/>
      <c r="BO220" s="77"/>
      <c r="BP220" s="77"/>
      <c r="BQ220" s="136"/>
    </row>
    <row r="221" spans="1:69" x14ac:dyDescent="0.25">
      <c r="A221" t="s">
        <v>77</v>
      </c>
      <c r="B221" t="s">
        <v>82</v>
      </c>
      <c r="C221" t="s">
        <v>202</v>
      </c>
      <c r="D221">
        <v>7</v>
      </c>
      <c r="E221" s="9">
        <v>3669</v>
      </c>
      <c r="F221" s="9">
        <v>355</v>
      </c>
      <c r="G221" s="54">
        <v>420.79214863664498</v>
      </c>
      <c r="H221" s="9">
        <v>3324156471.8780499</v>
      </c>
      <c r="I221" s="9">
        <v>219397786</v>
      </c>
      <c r="J221" s="9">
        <v>320665742.04286301</v>
      </c>
      <c r="K221" s="9">
        <v>1423473974791450</v>
      </c>
      <c r="L221" s="9">
        <v>138411519847361</v>
      </c>
      <c r="M221" s="9">
        <v>1.27901986488E+22</v>
      </c>
      <c r="N221" s="9">
        <v>1.1671619778863301E+21</v>
      </c>
      <c r="O221" s="9">
        <v>1.14375640246443E+20</v>
      </c>
      <c r="P221">
        <f t="shared" si="93"/>
        <v>1027.5265718655253</v>
      </c>
      <c r="Q221">
        <f t="shared" si="94"/>
        <v>6345422914.22155</v>
      </c>
      <c r="R221">
        <f t="shared" si="95"/>
        <v>385580608</v>
      </c>
      <c r="S221">
        <f t="shared" si="96"/>
        <v>570383294.47055507</v>
      </c>
      <c r="T221">
        <f t="shared" si="97"/>
        <v>2203966706088163.3</v>
      </c>
      <c r="U221">
        <f t="shared" si="98"/>
        <v>207691871579984.59</v>
      </c>
      <c r="V221" s="1">
        <f t="shared" si="99"/>
        <v>1.8442603251224222E+22</v>
      </c>
      <c r="W221" s="1">
        <f t="shared" si="100"/>
        <v>1.6366707802510538E+21</v>
      </c>
      <c r="X221" s="1">
        <f t="shared" si="101"/>
        <v>1.5985584377434296E+20</v>
      </c>
      <c r="Y221">
        <f t="shared" si="102"/>
        <v>0.67600263145488193</v>
      </c>
      <c r="Z221">
        <f t="shared" si="108"/>
        <v>1394976353334994.3</v>
      </c>
      <c r="AA221">
        <f t="shared" si="109"/>
        <v>4.2877874737901741E-3</v>
      </c>
      <c r="AB221">
        <f t="shared" si="110"/>
        <v>6.548119939181149E-2</v>
      </c>
      <c r="AC221">
        <f>Cells!$B$3*Y221/(Cells!$D$4*AB221)</f>
        <v>0.26336234116680607</v>
      </c>
      <c r="AD221">
        <f t="shared" si="111"/>
        <v>66445.727602611718</v>
      </c>
      <c r="AE221">
        <f t="shared" si="112"/>
        <v>92125977761.484802</v>
      </c>
      <c r="AF221">
        <f t="shared" si="113"/>
        <v>11188655349</v>
      </c>
      <c r="AG221">
        <f t="shared" si="114"/>
        <v>12133180538.078463</v>
      </c>
      <c r="AH221">
        <f t="shared" si="115"/>
        <v>5.105705789002748E+16</v>
      </c>
      <c r="AI221">
        <f t="shared" si="116"/>
        <v>7009086533769626</v>
      </c>
      <c r="AJ221">
        <f t="shared" si="117"/>
        <v>0.92215353706192793</v>
      </c>
      <c r="AK221">
        <f t="shared" si="118"/>
        <v>4.1122149614065744E+16</v>
      </c>
      <c r="AL221">
        <f t="shared" si="119"/>
        <v>2.7933572940790161E-4</v>
      </c>
      <c r="AM221">
        <f t="shared" si="120"/>
        <v>1.6713339863950041E-2</v>
      </c>
      <c r="AN221">
        <f>IF(AM221=0,0,(Cells!$B$3*AJ221/(Cells!$D$4*AM221)))</f>
        <v>1.4075437578293413</v>
      </c>
      <c r="AP221" s="7">
        <f t="shared" si="103"/>
        <v>0</v>
      </c>
      <c r="AQ221">
        <f t="shared" si="121"/>
        <v>32</v>
      </c>
      <c r="AR221" t="str">
        <f>IF(AP221=0,"",MAX(AR$4:AR220)+1)</f>
        <v/>
      </c>
      <c r="AS221" t="str">
        <f t="shared" si="104"/>
        <v>Female</v>
      </c>
      <c r="AT221" t="str">
        <f t="shared" si="105"/>
        <v>NonSmoker</v>
      </c>
      <c r="AU221" t="str">
        <f t="shared" si="106"/>
        <v>90 PLUS</v>
      </c>
      <c r="AV221">
        <f t="shared" si="122"/>
        <v>1</v>
      </c>
      <c r="AW221" s="8">
        <f t="shared" si="107"/>
        <v>7</v>
      </c>
      <c r="BJ221" s="76"/>
      <c r="BK221" s="76"/>
      <c r="BL221" s="77"/>
      <c r="BM221" s="77"/>
      <c r="BN221" s="77"/>
      <c r="BO221" s="77"/>
      <c r="BP221" s="77"/>
      <c r="BQ221" s="136"/>
    </row>
    <row r="222" spans="1:69" x14ac:dyDescent="0.25">
      <c r="A222" t="s">
        <v>77</v>
      </c>
      <c r="B222" t="s">
        <v>82</v>
      </c>
      <c r="C222" t="s">
        <v>202</v>
      </c>
      <c r="D222">
        <v>8</v>
      </c>
      <c r="E222" s="9">
        <v>4821</v>
      </c>
      <c r="F222" s="9">
        <v>511</v>
      </c>
      <c r="G222" s="54">
        <v>633.45657524891897</v>
      </c>
      <c r="H222" s="9">
        <v>4975653330.7244396</v>
      </c>
      <c r="I222" s="9">
        <v>358928223</v>
      </c>
      <c r="J222" s="9">
        <v>539569224.94219303</v>
      </c>
      <c r="K222" s="9">
        <v>2523163446699110</v>
      </c>
      <c r="L222" s="9">
        <v>283950541001949</v>
      </c>
      <c r="M222" s="9">
        <v>2.33035617932455E+22</v>
      </c>
      <c r="N222" s="9">
        <v>2.5995319621084098E+21</v>
      </c>
      <c r="O222" s="9">
        <v>3.0635302603649398E+20</v>
      </c>
      <c r="P222">
        <f t="shared" si="93"/>
        <v>1660.9831471144444</v>
      </c>
      <c r="Q222">
        <f t="shared" si="94"/>
        <v>11321076244.94599</v>
      </c>
      <c r="R222">
        <f t="shared" si="95"/>
        <v>744508831</v>
      </c>
      <c r="S222">
        <f t="shared" si="96"/>
        <v>1109952519.4127481</v>
      </c>
      <c r="T222">
        <f t="shared" si="97"/>
        <v>4727130152787273</v>
      </c>
      <c r="U222">
        <f t="shared" si="98"/>
        <v>491642412581933.63</v>
      </c>
      <c r="V222" s="1">
        <f t="shared" si="99"/>
        <v>4.1746165044469723E+22</v>
      </c>
      <c r="W222" s="1">
        <f t="shared" si="100"/>
        <v>4.2362027423594636E+21</v>
      </c>
      <c r="X222" s="1">
        <f t="shared" si="101"/>
        <v>4.6620886981083693E+20</v>
      </c>
      <c r="Y222">
        <f t="shared" si="102"/>
        <v>0.67075736842680755</v>
      </c>
      <c r="Z222">
        <f t="shared" si="108"/>
        <v>2949559865526714.5</v>
      </c>
      <c r="AA222">
        <f t="shared" si="109"/>
        <v>2.3941337702760579E-3</v>
      </c>
      <c r="AB222">
        <f t="shared" si="110"/>
        <v>4.8929886268783189E-2</v>
      </c>
      <c r="AC222">
        <f>Cells!$B$3*Y222/(Cells!$D$4*AB222)</f>
        <v>0.34971411319329437</v>
      </c>
      <c r="AD222">
        <f t="shared" si="111"/>
        <v>65812.271027362804</v>
      </c>
      <c r="AE222">
        <f t="shared" si="112"/>
        <v>87150324430.760361</v>
      </c>
      <c r="AF222">
        <f t="shared" si="113"/>
        <v>10829727126</v>
      </c>
      <c r="AG222">
        <f t="shared" si="114"/>
        <v>11593611313.136271</v>
      </c>
      <c r="AH222">
        <f t="shared" si="115"/>
        <v>4.8533894443328376E+16</v>
      </c>
      <c r="AI222">
        <f t="shared" si="116"/>
        <v>6725135992767678</v>
      </c>
      <c r="AJ222">
        <f t="shared" si="117"/>
        <v>0.93411162695520567</v>
      </c>
      <c r="AK222">
        <f t="shared" si="118"/>
        <v>3.9467959963367296E+16</v>
      </c>
      <c r="AL222">
        <f t="shared" si="119"/>
        <v>2.9363458511477621E-4</v>
      </c>
      <c r="AM222">
        <f t="shared" si="120"/>
        <v>1.7135769171962377E-2</v>
      </c>
      <c r="AN222">
        <f>IF(AM222=0,0,(Cells!$B$3*AJ222/(Cells!$D$4*AM222)))</f>
        <v>1.3906475908946576</v>
      </c>
      <c r="AP222" s="7">
        <f t="shared" si="103"/>
        <v>0</v>
      </c>
      <c r="AQ222">
        <f t="shared" si="121"/>
        <v>32</v>
      </c>
      <c r="AR222" t="str">
        <f>IF(AP222=0,"",MAX(AR$4:AR221)+1)</f>
        <v/>
      </c>
      <c r="AS222" t="str">
        <f t="shared" si="104"/>
        <v>Female</v>
      </c>
      <c r="AT222" t="str">
        <f t="shared" si="105"/>
        <v>NonSmoker</v>
      </c>
      <c r="AU222" t="str">
        <f t="shared" si="106"/>
        <v>90 PLUS</v>
      </c>
      <c r="AV222">
        <f t="shared" si="122"/>
        <v>1</v>
      </c>
      <c r="AW222" s="8">
        <f t="shared" si="107"/>
        <v>8</v>
      </c>
      <c r="BJ222" s="76"/>
      <c r="BK222" s="76"/>
      <c r="BL222" s="77"/>
      <c r="BM222" s="77"/>
      <c r="BN222" s="77"/>
      <c r="BO222" s="77"/>
      <c r="BP222" s="77"/>
      <c r="BQ222" s="136"/>
    </row>
    <row r="223" spans="1:69" x14ac:dyDescent="0.25">
      <c r="A223" t="s">
        <v>77</v>
      </c>
      <c r="B223" t="s">
        <v>82</v>
      </c>
      <c r="C223" t="s">
        <v>202</v>
      </c>
      <c r="D223">
        <v>9</v>
      </c>
      <c r="E223" s="9">
        <v>5943</v>
      </c>
      <c r="F223" s="9">
        <v>727</v>
      </c>
      <c r="G223" s="54">
        <v>852.69884348286303</v>
      </c>
      <c r="H223" s="9">
        <v>7024815665.6434603</v>
      </c>
      <c r="I223" s="9">
        <v>651580361</v>
      </c>
      <c r="J223" s="9">
        <v>814988833.31460702</v>
      </c>
      <c r="K223" s="9">
        <v>4216816482839380</v>
      </c>
      <c r="L223" s="9">
        <v>505554932810296</v>
      </c>
      <c r="M223" s="9">
        <v>4.2615386478392302E+22</v>
      </c>
      <c r="N223" s="9">
        <v>4.9622065194875098E+21</v>
      </c>
      <c r="O223" s="9">
        <v>6.1856334468162794E+20</v>
      </c>
      <c r="P223">
        <f t="shared" si="93"/>
        <v>2513.6819905973075</v>
      </c>
      <c r="Q223">
        <f t="shared" si="94"/>
        <v>18345891910.589451</v>
      </c>
      <c r="R223">
        <f t="shared" si="95"/>
        <v>1396089192</v>
      </c>
      <c r="S223">
        <f t="shared" si="96"/>
        <v>1924941352.727355</v>
      </c>
      <c r="T223">
        <f t="shared" si="97"/>
        <v>8943946635626653</v>
      </c>
      <c r="U223">
        <f t="shared" si="98"/>
        <v>997197345392229.63</v>
      </c>
      <c r="V223" s="1">
        <f t="shared" si="99"/>
        <v>8.4361551522862025E+22</v>
      </c>
      <c r="W223" s="1">
        <f t="shared" si="100"/>
        <v>9.1984092618469734E+21</v>
      </c>
      <c r="X223" s="1">
        <f t="shared" si="101"/>
        <v>1.0847722144924649E+21</v>
      </c>
      <c r="Y223">
        <f t="shared" si="102"/>
        <v>0.7252632346548894</v>
      </c>
      <c r="Z223">
        <f t="shared" si="108"/>
        <v>5962183123261578</v>
      </c>
      <c r="AA223">
        <f t="shared" si="109"/>
        <v>1.6090528396655087E-3</v>
      </c>
      <c r="AB223">
        <f t="shared" si="110"/>
        <v>4.0113000880830502E-2</v>
      </c>
      <c r="AC223">
        <f>Cells!$B$3*Y223/(Cells!$D$4*AB223)</f>
        <v>0.46124579813033229</v>
      </c>
      <c r="AD223">
        <f t="shared" si="111"/>
        <v>64959.572183879944</v>
      </c>
      <c r="AE223">
        <f t="shared" si="112"/>
        <v>80125508765.116898</v>
      </c>
      <c r="AF223">
        <f t="shared" si="113"/>
        <v>10178146765</v>
      </c>
      <c r="AG223">
        <f t="shared" si="114"/>
        <v>10778622479.821663</v>
      </c>
      <c r="AH223">
        <f t="shared" si="115"/>
        <v>4.4317077960488984E+16</v>
      </c>
      <c r="AI223">
        <f t="shared" si="116"/>
        <v>6219581059957382</v>
      </c>
      <c r="AJ223">
        <f t="shared" si="117"/>
        <v>0.94429012464757944</v>
      </c>
      <c r="AK223">
        <f t="shared" si="118"/>
        <v>3.6302279151659192E+16</v>
      </c>
      <c r="AL223">
        <f t="shared" si="119"/>
        <v>3.1246931107811764E-4</v>
      </c>
      <c r="AM223">
        <f t="shared" si="120"/>
        <v>1.7676801494561103E-2</v>
      </c>
      <c r="AN223">
        <f>IF(AM223=0,0,(Cells!$B$3*AJ223/(Cells!$D$4*AM223)))</f>
        <v>1.3627734887006955</v>
      </c>
      <c r="AP223" s="7">
        <f t="shared" si="103"/>
        <v>0</v>
      </c>
      <c r="AQ223">
        <f t="shared" si="121"/>
        <v>32</v>
      </c>
      <c r="AR223" t="str">
        <f>IF(AP223=0,"",MAX(AR$4:AR222)+1)</f>
        <v/>
      </c>
      <c r="AS223" t="str">
        <f t="shared" si="104"/>
        <v>Female</v>
      </c>
      <c r="AT223" t="str">
        <f t="shared" si="105"/>
        <v>NonSmoker</v>
      </c>
      <c r="AU223" t="str">
        <f t="shared" si="106"/>
        <v>90 PLUS</v>
      </c>
      <c r="AV223">
        <f t="shared" si="122"/>
        <v>1</v>
      </c>
      <c r="AW223" s="8">
        <f t="shared" si="107"/>
        <v>9</v>
      </c>
      <c r="BJ223" s="76"/>
      <c r="BK223" s="76"/>
      <c r="BL223" s="77"/>
      <c r="BM223" s="77"/>
      <c r="BN223" s="77"/>
      <c r="BO223" s="77"/>
      <c r="BP223" s="77"/>
      <c r="BQ223" s="136"/>
    </row>
    <row r="224" spans="1:69" x14ac:dyDescent="0.25">
      <c r="A224" t="s">
        <v>77</v>
      </c>
      <c r="B224" t="s">
        <v>82</v>
      </c>
      <c r="C224" t="s">
        <v>202</v>
      </c>
      <c r="D224">
        <v>10</v>
      </c>
      <c r="E224" s="9">
        <v>6938</v>
      </c>
      <c r="F224" s="9">
        <v>862</v>
      </c>
      <c r="G224" s="54">
        <v>1042.5965277318201</v>
      </c>
      <c r="H224" s="9">
        <v>7941307780.5581999</v>
      </c>
      <c r="I224" s="9">
        <v>756095911</v>
      </c>
      <c r="J224" s="9">
        <v>985495071.35676205</v>
      </c>
      <c r="K224" s="9">
        <v>5018526279045440</v>
      </c>
      <c r="L224" s="9">
        <v>650089486197217</v>
      </c>
      <c r="M224" s="9">
        <v>4.9640779803623703E+22</v>
      </c>
      <c r="N224" s="9">
        <v>6.3526782964132301E+21</v>
      </c>
      <c r="O224" s="9">
        <v>8.6229916232134099E+20</v>
      </c>
      <c r="P224">
        <f t="shared" si="93"/>
        <v>3556.2785183291276</v>
      </c>
      <c r="Q224">
        <f t="shared" si="94"/>
        <v>26287199691.147652</v>
      </c>
      <c r="R224">
        <f t="shared" si="95"/>
        <v>2152185103</v>
      </c>
      <c r="S224">
        <f t="shared" si="96"/>
        <v>2910436424.0841169</v>
      </c>
      <c r="T224">
        <f t="shared" si="97"/>
        <v>1.3962472914672092E+16</v>
      </c>
      <c r="U224">
        <f t="shared" si="98"/>
        <v>1647286831589446.5</v>
      </c>
      <c r="V224" s="1">
        <f t="shared" si="99"/>
        <v>1.3400233132648573E+23</v>
      </c>
      <c r="W224" s="1">
        <f t="shared" si="100"/>
        <v>1.5551087558260205E+22</v>
      </c>
      <c r="X224" s="1">
        <f t="shared" si="101"/>
        <v>1.9470713768138061E+21</v>
      </c>
      <c r="Y224">
        <f t="shared" si="102"/>
        <v>0.7394716081720526</v>
      </c>
      <c r="Z224">
        <f t="shared" si="108"/>
        <v>9424085782465998</v>
      </c>
      <c r="AA224">
        <f t="shared" si="109"/>
        <v>1.1125588602187608E-3</v>
      </c>
      <c r="AB224">
        <f t="shared" si="110"/>
        <v>3.3355042500628908E-2</v>
      </c>
      <c r="AC224">
        <f>Cells!$B$3*Y224/(Cells!$D$4*AB224)</f>
        <v>0.56556421041283711</v>
      </c>
      <c r="AD224">
        <f t="shared" si="111"/>
        <v>63916.975656148126</v>
      </c>
      <c r="AE224">
        <f t="shared" si="112"/>
        <v>72184200984.558716</v>
      </c>
      <c r="AF224">
        <f t="shared" si="113"/>
        <v>9422050854</v>
      </c>
      <c r="AG224">
        <f t="shared" si="114"/>
        <v>9793127408.4649029</v>
      </c>
      <c r="AH224">
        <f t="shared" si="115"/>
        <v>3.9298551681443544E+16</v>
      </c>
      <c r="AI224">
        <f t="shared" si="116"/>
        <v>5569491573760164</v>
      </c>
      <c r="AJ224">
        <f t="shared" si="117"/>
        <v>0.96210847270871258</v>
      </c>
      <c r="AK224">
        <f t="shared" si="118"/>
        <v>3.2654054551179996E+16</v>
      </c>
      <c r="AL224">
        <f t="shared" si="119"/>
        <v>3.4048211538559948E-4</v>
      </c>
      <c r="AM224">
        <f t="shared" si="120"/>
        <v>1.8452157472382449E-2</v>
      </c>
      <c r="AN224">
        <f>IF(AM224=0,0,(Cells!$B$3*AJ224/(Cells!$D$4*AM224)))</f>
        <v>1.3301444303516217</v>
      </c>
      <c r="AP224" s="7">
        <f t="shared" si="103"/>
        <v>0</v>
      </c>
      <c r="AQ224">
        <f t="shared" si="121"/>
        <v>32</v>
      </c>
      <c r="AR224" t="str">
        <f>IF(AP224=0,"",MAX(AR$4:AR223)+1)</f>
        <v/>
      </c>
      <c r="AS224" t="str">
        <f t="shared" si="104"/>
        <v>Female</v>
      </c>
      <c r="AT224" t="str">
        <f t="shared" si="105"/>
        <v>NonSmoker</v>
      </c>
      <c r="AU224" t="str">
        <f t="shared" si="106"/>
        <v>90 PLUS</v>
      </c>
      <c r="AV224">
        <f t="shared" si="122"/>
        <v>1</v>
      </c>
      <c r="AW224" s="8">
        <f t="shared" si="107"/>
        <v>10</v>
      </c>
      <c r="BJ224" s="76"/>
      <c r="BK224" s="76"/>
      <c r="BL224" s="77"/>
      <c r="BM224" s="77"/>
      <c r="BN224" s="77"/>
      <c r="BO224" s="77"/>
      <c r="BP224" s="77"/>
      <c r="BQ224" s="136"/>
    </row>
    <row r="225" spans="1:69" x14ac:dyDescent="0.25">
      <c r="A225" t="s">
        <v>77</v>
      </c>
      <c r="B225" t="s">
        <v>82</v>
      </c>
      <c r="C225" t="s">
        <v>202</v>
      </c>
      <c r="D225">
        <v>11</v>
      </c>
      <c r="E225" s="9">
        <v>8260</v>
      </c>
      <c r="F225" s="9">
        <v>1204</v>
      </c>
      <c r="G225" s="54">
        <v>1312.94094355621</v>
      </c>
      <c r="H225" s="9">
        <v>9757841083.1456699</v>
      </c>
      <c r="I225" s="9">
        <v>1052457893</v>
      </c>
      <c r="J225" s="9">
        <v>1215123146.4542201</v>
      </c>
      <c r="K225" s="9">
        <v>6728326715179840</v>
      </c>
      <c r="L225" s="9">
        <v>858149533675964</v>
      </c>
      <c r="M225" s="9">
        <v>8.2933433353156799E+22</v>
      </c>
      <c r="N225" s="9">
        <v>1.0055229647989301E+22</v>
      </c>
      <c r="O225" s="9">
        <v>1.31008328466091E+21</v>
      </c>
      <c r="P225">
        <f t="shared" si="93"/>
        <v>4869.2194618853373</v>
      </c>
      <c r="Q225">
        <f t="shared" si="94"/>
        <v>36045040774.29332</v>
      </c>
      <c r="R225">
        <f t="shared" si="95"/>
        <v>3204642996</v>
      </c>
      <c r="S225">
        <f t="shared" si="96"/>
        <v>4125559570.5383368</v>
      </c>
      <c r="T225">
        <f t="shared" si="97"/>
        <v>2.0690799629851932E+16</v>
      </c>
      <c r="U225">
        <f t="shared" si="98"/>
        <v>2505436365265410.5</v>
      </c>
      <c r="V225" s="1">
        <f t="shared" si="99"/>
        <v>2.1693576467964251E+23</v>
      </c>
      <c r="W225" s="1">
        <f t="shared" si="100"/>
        <v>2.5606317206249503E+22</v>
      </c>
      <c r="X225" s="1">
        <f t="shared" si="101"/>
        <v>3.2571546614747161E+21</v>
      </c>
      <c r="Y225">
        <f t="shared" si="102"/>
        <v>0.77677777794924241</v>
      </c>
      <c r="Z225">
        <f t="shared" si="108"/>
        <v>1.4560413855402892E+16</v>
      </c>
      <c r="AA225">
        <f t="shared" si="109"/>
        <v>8.5547632355114094E-4</v>
      </c>
      <c r="AB225">
        <f t="shared" si="110"/>
        <v>2.9248526861213726E-2</v>
      </c>
      <c r="AC225">
        <f>Cells!$B$3*Y225/(Cells!$D$4*AB225)</f>
        <v>0.67750843868190658</v>
      </c>
      <c r="AD225">
        <f t="shared" si="111"/>
        <v>62604.034712591914</v>
      </c>
      <c r="AE225">
        <f t="shared" si="112"/>
        <v>62426359901.413033</v>
      </c>
      <c r="AF225">
        <f t="shared" si="113"/>
        <v>8369592961</v>
      </c>
      <c r="AG225">
        <f t="shared" si="114"/>
        <v>8578004262.0106859</v>
      </c>
      <c r="AH225">
        <f t="shared" si="115"/>
        <v>3.2570224966263696E+16</v>
      </c>
      <c r="AI225">
        <f t="shared" si="116"/>
        <v>4711342040084200</v>
      </c>
      <c r="AJ225">
        <f t="shared" si="117"/>
        <v>0.97570398723935414</v>
      </c>
      <c r="AK225">
        <f t="shared" si="118"/>
        <v>2.7293708889960276E+16</v>
      </c>
      <c r="AL225">
        <f t="shared" si="119"/>
        <v>3.7092836033323322E-4</v>
      </c>
      <c r="AM225">
        <f t="shared" si="120"/>
        <v>1.9259500521385108E-2</v>
      </c>
      <c r="AN225">
        <f>IF(AM225=0,0,(Cells!$B$3*AJ225/(Cells!$D$4*AM225)))</f>
        <v>1.292394119234296</v>
      </c>
      <c r="AP225" s="7">
        <f t="shared" si="103"/>
        <v>0</v>
      </c>
      <c r="AQ225">
        <f t="shared" si="121"/>
        <v>32</v>
      </c>
      <c r="AR225" t="str">
        <f>IF(AP225=0,"",MAX(AR$4:AR224)+1)</f>
        <v/>
      </c>
      <c r="AS225" t="str">
        <f t="shared" si="104"/>
        <v>Female</v>
      </c>
      <c r="AT225" t="str">
        <f t="shared" si="105"/>
        <v>NonSmoker</v>
      </c>
      <c r="AU225" t="str">
        <f t="shared" si="106"/>
        <v>90 PLUS</v>
      </c>
      <c r="AV225">
        <f t="shared" si="122"/>
        <v>1</v>
      </c>
      <c r="AW225" s="8">
        <f t="shared" si="107"/>
        <v>11</v>
      </c>
      <c r="BJ225" s="76"/>
      <c r="BK225" s="76"/>
      <c r="BL225" s="77"/>
      <c r="BM225" s="77"/>
      <c r="BN225" s="77"/>
      <c r="BO225" s="77"/>
      <c r="BP225" s="77"/>
      <c r="BQ225" s="136"/>
    </row>
    <row r="226" spans="1:69" x14ac:dyDescent="0.25">
      <c r="A226" t="s">
        <v>77</v>
      </c>
      <c r="B226" t="s">
        <v>82</v>
      </c>
      <c r="C226" t="s">
        <v>202</v>
      </c>
      <c r="D226">
        <v>12</v>
      </c>
      <c r="E226" s="9">
        <v>9285</v>
      </c>
      <c r="F226" s="9">
        <v>1382</v>
      </c>
      <c r="G226" s="54">
        <v>1488.7160946184599</v>
      </c>
      <c r="H226" s="9">
        <v>9528631865.6788998</v>
      </c>
      <c r="I226" s="9">
        <v>1046272558</v>
      </c>
      <c r="J226" s="9">
        <v>1233535067.73013</v>
      </c>
      <c r="K226" s="9">
        <v>7109416040921280</v>
      </c>
      <c r="L226" s="9">
        <v>942782643735206</v>
      </c>
      <c r="M226" s="9">
        <v>1.08677993441888E+23</v>
      </c>
      <c r="N226" s="9">
        <v>1.35702924913466E+22</v>
      </c>
      <c r="O226" s="9">
        <v>1.7911515883587599E+21</v>
      </c>
      <c r="P226">
        <f t="shared" si="93"/>
        <v>6357.9355565037968</v>
      </c>
      <c r="Q226">
        <f t="shared" si="94"/>
        <v>45573672639.972221</v>
      </c>
      <c r="R226">
        <f t="shared" si="95"/>
        <v>4250915554</v>
      </c>
      <c r="S226">
        <f t="shared" si="96"/>
        <v>5359094638.2684669</v>
      </c>
      <c r="T226">
        <f t="shared" si="97"/>
        <v>2.7800215670773212E+16</v>
      </c>
      <c r="U226">
        <f t="shared" si="98"/>
        <v>3448219009000616.5</v>
      </c>
      <c r="V226" s="1">
        <f t="shared" si="99"/>
        <v>3.2561375812153054E+23</v>
      </c>
      <c r="W226" s="1">
        <f t="shared" si="100"/>
        <v>3.9176609697596099E+22</v>
      </c>
      <c r="X226" s="1">
        <f t="shared" si="101"/>
        <v>5.0483062498334763E+21</v>
      </c>
      <c r="Y226">
        <f t="shared" si="102"/>
        <v>0.79321524267268373</v>
      </c>
      <c r="Z226">
        <f t="shared" si="108"/>
        <v>1.9881968448953808E+16</v>
      </c>
      <c r="AA226">
        <f t="shared" si="109"/>
        <v>6.9227161910772293E-4</v>
      </c>
      <c r="AB226">
        <f t="shared" si="110"/>
        <v>2.6311055074012577E-2</v>
      </c>
      <c r="AC226">
        <f>Cells!$B$3*Y226/(Cells!$D$4*AB226)</f>
        <v>0.76908563702770227</v>
      </c>
      <c r="AD226">
        <f t="shared" si="111"/>
        <v>61115.318617973455</v>
      </c>
      <c r="AE226">
        <f t="shared" si="112"/>
        <v>52897728035.734154</v>
      </c>
      <c r="AF226">
        <f t="shared" si="113"/>
        <v>7323320403</v>
      </c>
      <c r="AG226">
        <f t="shared" si="114"/>
        <v>7344469194.2805548</v>
      </c>
      <c r="AH226">
        <f t="shared" si="115"/>
        <v>2.5460808925342416E+16</v>
      </c>
      <c r="AI226">
        <f t="shared" si="116"/>
        <v>3768559396348994.5</v>
      </c>
      <c r="AJ226">
        <f t="shared" si="117"/>
        <v>0.99712044659442178</v>
      </c>
      <c r="AK226">
        <f t="shared" si="118"/>
        <v>2.1640606057785808E+16</v>
      </c>
      <c r="AL226">
        <f t="shared" si="119"/>
        <v>4.0118860771567164E-4</v>
      </c>
      <c r="AM226">
        <f t="shared" si="120"/>
        <v>2.0029693150811663E-2</v>
      </c>
      <c r="AN226">
        <f>IF(AM226=0,0,(Cells!$B$3*AJ226/(Cells!$D$4*AM226)))</f>
        <v>1.2699751968156812</v>
      </c>
      <c r="AP226" s="7">
        <f t="shared" si="103"/>
        <v>0</v>
      </c>
      <c r="AQ226">
        <f t="shared" si="121"/>
        <v>32</v>
      </c>
      <c r="AR226" t="str">
        <f>IF(AP226=0,"",MAX(AR$4:AR225)+1)</f>
        <v/>
      </c>
      <c r="AS226" t="str">
        <f t="shared" si="104"/>
        <v>Female</v>
      </c>
      <c r="AT226" t="str">
        <f t="shared" si="105"/>
        <v>NonSmoker</v>
      </c>
      <c r="AU226" t="str">
        <f t="shared" si="106"/>
        <v>90 PLUS</v>
      </c>
      <c r="AV226">
        <f t="shared" si="122"/>
        <v>1</v>
      </c>
      <c r="AW226" s="8">
        <f t="shared" si="107"/>
        <v>12</v>
      </c>
      <c r="BJ226" s="76"/>
      <c r="BK226" s="76"/>
      <c r="BL226" s="77"/>
      <c r="BM226" s="77"/>
      <c r="BN226" s="77"/>
      <c r="BO226" s="77"/>
      <c r="BP226" s="77"/>
      <c r="BQ226" s="136"/>
    </row>
    <row r="227" spans="1:69" x14ac:dyDescent="0.25">
      <c r="A227" t="s">
        <v>77</v>
      </c>
      <c r="B227" t="s">
        <v>82</v>
      </c>
      <c r="C227" t="s">
        <v>202</v>
      </c>
      <c r="D227">
        <v>13</v>
      </c>
      <c r="E227" s="9">
        <v>9872</v>
      </c>
      <c r="F227" s="9">
        <v>1550</v>
      </c>
      <c r="G227" s="54">
        <v>1572.0390766815001</v>
      </c>
      <c r="H227" s="9">
        <v>7741326771.62568</v>
      </c>
      <c r="I227" s="9">
        <v>822184537</v>
      </c>
      <c r="J227" s="9">
        <v>1044414210.01582</v>
      </c>
      <c r="K227" s="9">
        <v>5865562510244560</v>
      </c>
      <c r="L227" s="9">
        <v>835492961601282</v>
      </c>
      <c r="M227" s="9">
        <v>1.02263833593214E+23</v>
      </c>
      <c r="N227" s="9">
        <v>1.39107996179313E+22</v>
      </c>
      <c r="O227" s="9">
        <v>1.99302605621533E+21</v>
      </c>
      <c r="P227">
        <f t="shared" si="93"/>
        <v>7929.9746331852966</v>
      </c>
      <c r="Q227">
        <f t="shared" si="94"/>
        <v>53314999411.5979</v>
      </c>
      <c r="R227">
        <f t="shared" si="95"/>
        <v>5073100091</v>
      </c>
      <c r="S227">
        <f t="shared" si="96"/>
        <v>6403508848.2842865</v>
      </c>
      <c r="T227">
        <f t="shared" si="97"/>
        <v>3.3665778181017772E+16</v>
      </c>
      <c r="U227">
        <f t="shared" si="98"/>
        <v>4283711970601898.5</v>
      </c>
      <c r="V227" s="1">
        <f t="shared" si="99"/>
        <v>4.2787759171474455E+23</v>
      </c>
      <c r="W227" s="1">
        <f t="shared" si="100"/>
        <v>5.3087409315527403E+22</v>
      </c>
      <c r="X227" s="1">
        <f t="shared" si="101"/>
        <v>7.041332306048806E+21</v>
      </c>
      <c r="Y227">
        <f t="shared" si="102"/>
        <v>0.79223753901101468</v>
      </c>
      <c r="Z227">
        <f t="shared" si="108"/>
        <v>2.398266291063642E+16</v>
      </c>
      <c r="AA227">
        <f t="shared" si="109"/>
        <v>5.8487273363447701E-4</v>
      </c>
      <c r="AB227">
        <f t="shared" si="110"/>
        <v>2.4184142193480359E-2</v>
      </c>
      <c r="AC227">
        <f>Cells!$B$3*Y227/(Cells!$D$4*AB227)</f>
        <v>0.8356927656364399</v>
      </c>
      <c r="AD227">
        <f t="shared" si="111"/>
        <v>59543.279541291959</v>
      </c>
      <c r="AE227">
        <f t="shared" si="112"/>
        <v>45156401264.108459</v>
      </c>
      <c r="AF227">
        <f t="shared" si="113"/>
        <v>6501135866</v>
      </c>
      <c r="AG227">
        <f t="shared" si="114"/>
        <v>6300054984.2647343</v>
      </c>
      <c r="AH227">
        <f t="shared" si="115"/>
        <v>1.9595246415097856E+16</v>
      </c>
      <c r="AI227">
        <f t="shared" si="116"/>
        <v>2933066434747712.5</v>
      </c>
      <c r="AJ227">
        <f t="shared" si="117"/>
        <v>1.0319173217118729</v>
      </c>
      <c r="AK227">
        <f t="shared" si="118"/>
        <v>1.7097388554183582E+16</v>
      </c>
      <c r="AL227">
        <f t="shared" si="119"/>
        <v>4.3076568701601504E-4</v>
      </c>
      <c r="AM227">
        <f t="shared" si="120"/>
        <v>2.0754895495184143E-2</v>
      </c>
      <c r="AN227">
        <f>IF(AM227=0,0,(Cells!$B$3*AJ227/(Cells!$D$4*AM227)))</f>
        <v>1.2683708865053331</v>
      </c>
      <c r="AP227" s="7">
        <f t="shared" si="103"/>
        <v>0</v>
      </c>
      <c r="AQ227">
        <f t="shared" si="121"/>
        <v>32</v>
      </c>
      <c r="AR227" t="str">
        <f>IF(AP227=0,"",MAX(AR$4:AR226)+1)</f>
        <v/>
      </c>
      <c r="AS227" t="str">
        <f t="shared" si="104"/>
        <v>Female</v>
      </c>
      <c r="AT227" t="str">
        <f t="shared" si="105"/>
        <v>NonSmoker</v>
      </c>
      <c r="AU227" t="str">
        <f t="shared" si="106"/>
        <v>90 PLUS</v>
      </c>
      <c r="AV227">
        <f t="shared" si="122"/>
        <v>1</v>
      </c>
      <c r="AW227" s="8">
        <f t="shared" si="107"/>
        <v>13</v>
      </c>
      <c r="BJ227" s="76"/>
      <c r="BK227" s="76"/>
      <c r="BL227" s="77"/>
      <c r="BM227" s="77"/>
      <c r="BN227" s="77"/>
      <c r="BO227" s="77"/>
      <c r="BP227" s="77"/>
      <c r="BQ227" s="136"/>
    </row>
    <row r="228" spans="1:69" x14ac:dyDescent="0.25">
      <c r="A228" t="s">
        <v>77</v>
      </c>
      <c r="B228" t="s">
        <v>82</v>
      </c>
      <c r="C228" t="s">
        <v>202</v>
      </c>
      <c r="D228">
        <v>14</v>
      </c>
      <c r="E228" s="9">
        <v>9947</v>
      </c>
      <c r="F228" s="9">
        <v>1472</v>
      </c>
      <c r="G228" s="54">
        <v>1551.48069091261</v>
      </c>
      <c r="H228" s="9">
        <v>6083470857.9469099</v>
      </c>
      <c r="I228" s="9">
        <v>742971295</v>
      </c>
      <c r="J228" s="9">
        <v>837888440.54541194</v>
      </c>
      <c r="K228" s="9">
        <v>5447320869447520</v>
      </c>
      <c r="L228" s="9">
        <v>773569187554158</v>
      </c>
      <c r="M228" s="9">
        <v>1.4914415746561301E+23</v>
      </c>
      <c r="N228" s="9">
        <v>1.9124067925050098E+22</v>
      </c>
      <c r="O228" s="9">
        <v>2.6221091216863401E+21</v>
      </c>
      <c r="P228">
        <f t="shared" si="93"/>
        <v>9481.4553240979076</v>
      </c>
      <c r="Q228">
        <f t="shared" si="94"/>
        <v>59398470269.544807</v>
      </c>
      <c r="R228">
        <f t="shared" si="95"/>
        <v>5816071386</v>
      </c>
      <c r="S228">
        <f t="shared" si="96"/>
        <v>7241397288.8296986</v>
      </c>
      <c r="T228">
        <f t="shared" si="97"/>
        <v>3.9113099050465296E+16</v>
      </c>
      <c r="U228">
        <f t="shared" si="98"/>
        <v>5057281158156056</v>
      </c>
      <c r="V228" s="1">
        <f t="shared" si="99"/>
        <v>5.7702174918035758E+23</v>
      </c>
      <c r="W228" s="1">
        <f t="shared" si="100"/>
        <v>7.2211477240577505E+22</v>
      </c>
      <c r="X228" s="1">
        <f t="shared" si="101"/>
        <v>9.6634414277351461E+21</v>
      </c>
      <c r="Y228">
        <f t="shared" si="102"/>
        <v>0.80316976876433066</v>
      </c>
      <c r="Z228">
        <f t="shared" si="108"/>
        <v>2.8152099307143844E+16</v>
      </c>
      <c r="AA228">
        <f t="shared" si="109"/>
        <v>5.3686616678711341E-4</v>
      </c>
      <c r="AB228">
        <f t="shared" si="110"/>
        <v>2.3170372607860958E-2</v>
      </c>
      <c r="AC228">
        <f>Cells!$B$3*Y228/(Cells!$D$4*AB228)</f>
        <v>0.88429312543639549</v>
      </c>
      <c r="AD228">
        <f t="shared" si="111"/>
        <v>57991.798850379346</v>
      </c>
      <c r="AE228">
        <f t="shared" si="112"/>
        <v>39072930406.161545</v>
      </c>
      <c r="AF228">
        <f t="shared" si="113"/>
        <v>5758164571</v>
      </c>
      <c r="AG228">
        <f t="shared" si="114"/>
        <v>5462166543.7193213</v>
      </c>
      <c r="AH228">
        <f t="shared" si="115"/>
        <v>1.4147925545650336E+16</v>
      </c>
      <c r="AI228">
        <f t="shared" si="116"/>
        <v>2159497247193555</v>
      </c>
      <c r="AJ228">
        <f t="shared" si="117"/>
        <v>1.0541905899264519</v>
      </c>
      <c r="AK228">
        <f t="shared" si="118"/>
        <v>1.2514722247586116E+16</v>
      </c>
      <c r="AL228">
        <f t="shared" si="119"/>
        <v>4.1946076024931844E-4</v>
      </c>
      <c r="AM228">
        <f t="shared" si="120"/>
        <v>2.0480741203611711E-2</v>
      </c>
      <c r="AN228">
        <f>IF(AM228=0,0,(Cells!$B$3*AJ228/(Cells!$D$4*AM228)))</f>
        <v>1.3130926752029981</v>
      </c>
      <c r="AP228" s="7">
        <f t="shared" si="103"/>
        <v>0</v>
      </c>
      <c r="AQ228">
        <f t="shared" si="121"/>
        <v>32</v>
      </c>
      <c r="AR228" t="str">
        <f>IF(AP228=0,"",MAX(AR$4:AR227)+1)</f>
        <v/>
      </c>
      <c r="AS228" t="str">
        <f t="shared" si="104"/>
        <v>Female</v>
      </c>
      <c r="AT228" t="str">
        <f t="shared" si="105"/>
        <v>NonSmoker</v>
      </c>
      <c r="AU228" t="str">
        <f t="shared" si="106"/>
        <v>90 PLUS</v>
      </c>
      <c r="AV228">
        <f t="shared" si="122"/>
        <v>1</v>
      </c>
      <c r="AW228" s="8">
        <f t="shared" si="107"/>
        <v>14</v>
      </c>
      <c r="BJ228" s="76"/>
      <c r="BK228" s="76"/>
      <c r="BL228" s="77"/>
      <c r="BM228" s="77"/>
      <c r="BN228" s="77"/>
      <c r="BO228" s="77"/>
      <c r="BP228" s="77"/>
      <c r="BQ228" s="136"/>
    </row>
    <row r="229" spans="1:69" x14ac:dyDescent="0.25">
      <c r="A229" t="s">
        <v>77</v>
      </c>
      <c r="B229" t="s">
        <v>82</v>
      </c>
      <c r="C229" t="s">
        <v>202</v>
      </c>
      <c r="D229">
        <v>15</v>
      </c>
      <c r="E229" s="9">
        <v>9677</v>
      </c>
      <c r="F229" s="9">
        <v>1508</v>
      </c>
      <c r="G229" s="54">
        <v>1519.98526753858</v>
      </c>
      <c r="H229" s="9">
        <v>4737957438.7725</v>
      </c>
      <c r="I229" s="9">
        <v>683120408</v>
      </c>
      <c r="J229" s="9">
        <v>668159428.134395</v>
      </c>
      <c r="K229" s="9">
        <v>4627819314671420</v>
      </c>
      <c r="L229" s="9">
        <v>685895208613499</v>
      </c>
      <c r="M229" s="9">
        <v>1.47354092581656E+23</v>
      </c>
      <c r="N229" s="9">
        <v>2.0338412717639299E+22</v>
      </c>
      <c r="O229" s="9">
        <v>2.9258541845744001E+21</v>
      </c>
      <c r="P229">
        <f t="shared" si="93"/>
        <v>11001.440591636489</v>
      </c>
      <c r="Q229">
        <f t="shared" si="94"/>
        <v>64136427708.317307</v>
      </c>
      <c r="R229">
        <f t="shared" si="95"/>
        <v>6499191794</v>
      </c>
      <c r="S229">
        <f t="shared" si="96"/>
        <v>7909556716.9640932</v>
      </c>
      <c r="T229">
        <f t="shared" si="97"/>
        <v>4.374091836513672E+16</v>
      </c>
      <c r="U229">
        <f t="shared" si="98"/>
        <v>5743176366769555</v>
      </c>
      <c r="V229" s="1">
        <f t="shared" si="99"/>
        <v>7.2437584176201363E+23</v>
      </c>
      <c r="W229" s="1">
        <f t="shared" si="100"/>
        <v>9.2549889958216796E+22</v>
      </c>
      <c r="X229" s="1">
        <f t="shared" si="101"/>
        <v>1.2589295612309545E+22</v>
      </c>
      <c r="Y229">
        <f t="shared" si="102"/>
        <v>0.82168849994599569</v>
      </c>
      <c r="Z229">
        <f t="shared" si="108"/>
        <v>3.2063777775817984E+16</v>
      </c>
      <c r="AA229">
        <f t="shared" si="109"/>
        <v>5.1251950818305371E-4</v>
      </c>
      <c r="AB229">
        <f t="shared" si="110"/>
        <v>2.2638893704928553E-2</v>
      </c>
      <c r="AC229">
        <f>Cells!$B$3*Y229/(Cells!$D$4*AB229)</f>
        <v>0.92592097373868332</v>
      </c>
      <c r="AD229">
        <f t="shared" si="111"/>
        <v>56471.813582840761</v>
      </c>
      <c r="AE229">
        <f t="shared" si="112"/>
        <v>34334972967.389046</v>
      </c>
      <c r="AF229">
        <f t="shared" si="113"/>
        <v>5075044163</v>
      </c>
      <c r="AG229">
        <f t="shared" si="114"/>
        <v>4794007115.5849257</v>
      </c>
      <c r="AH229">
        <f t="shared" si="115"/>
        <v>9520106230978916</v>
      </c>
      <c r="AI229">
        <f t="shared" si="116"/>
        <v>1473602038580055.8</v>
      </c>
      <c r="AJ229">
        <f t="shared" si="117"/>
        <v>1.0586225761954851</v>
      </c>
      <c r="AK229">
        <f t="shared" si="118"/>
        <v>8426760459481092</v>
      </c>
      <c r="AL229">
        <f t="shared" si="119"/>
        <v>3.6665980248483951E-4</v>
      </c>
      <c r="AM229">
        <f t="shared" si="120"/>
        <v>1.9148362919185532E-2</v>
      </c>
      <c r="AN229">
        <f>IF(AM229=0,0,(Cells!$B$3*AJ229/(Cells!$D$4*AM229)))</f>
        <v>1.4103646522126692</v>
      </c>
      <c r="AP229" s="7">
        <f t="shared" si="103"/>
        <v>0</v>
      </c>
      <c r="AQ229">
        <f t="shared" si="121"/>
        <v>32</v>
      </c>
      <c r="AR229" t="str">
        <f>IF(AP229=0,"",MAX(AR$4:AR228)+1)</f>
        <v/>
      </c>
      <c r="AS229" t="str">
        <f t="shared" si="104"/>
        <v>Female</v>
      </c>
      <c r="AT229" t="str">
        <f t="shared" si="105"/>
        <v>NonSmoker</v>
      </c>
      <c r="AU229" t="str">
        <f t="shared" si="106"/>
        <v>90 PLUS</v>
      </c>
      <c r="AV229">
        <f t="shared" si="122"/>
        <v>1</v>
      </c>
      <c r="AW229" s="8">
        <f t="shared" si="107"/>
        <v>15</v>
      </c>
      <c r="BJ229" s="76"/>
      <c r="BK229" s="76"/>
      <c r="BL229" s="77"/>
      <c r="BM229" s="77"/>
      <c r="BN229" s="77"/>
      <c r="BO229" s="77"/>
      <c r="BP229" s="77"/>
      <c r="BQ229" s="136"/>
    </row>
    <row r="230" spans="1:69" x14ac:dyDescent="0.25">
      <c r="A230" t="s">
        <v>77</v>
      </c>
      <c r="B230" t="s">
        <v>82</v>
      </c>
      <c r="C230" t="s">
        <v>202</v>
      </c>
      <c r="D230">
        <v>16</v>
      </c>
      <c r="E230" s="9">
        <v>9530</v>
      </c>
      <c r="F230" s="9">
        <v>1743</v>
      </c>
      <c r="G230" s="54">
        <v>1619.8239364855899</v>
      </c>
      <c r="H230" s="9">
        <v>3630024876.5626001</v>
      </c>
      <c r="I230" s="9">
        <v>514915586</v>
      </c>
      <c r="J230" s="9">
        <v>512560062.22273201</v>
      </c>
      <c r="K230" s="9">
        <v>3250118920869420</v>
      </c>
      <c r="L230" s="9">
        <v>498464834770523</v>
      </c>
      <c r="M230" s="9">
        <v>1.19192241707567E+23</v>
      </c>
      <c r="N230" s="9">
        <v>1.6883232112150401E+22</v>
      </c>
      <c r="O230" s="9">
        <v>2.5220349243357198E+21</v>
      </c>
      <c r="P230">
        <f t="shared" si="93"/>
        <v>12621.264528122079</v>
      </c>
      <c r="Q230">
        <f t="shared" si="94"/>
        <v>67766452584.879906</v>
      </c>
      <c r="R230">
        <f t="shared" si="95"/>
        <v>7014107380</v>
      </c>
      <c r="S230">
        <f t="shared" si="96"/>
        <v>8422116779.1868248</v>
      </c>
      <c r="T230">
        <f t="shared" si="97"/>
        <v>4.6991037286006144E+16</v>
      </c>
      <c r="U230">
        <f t="shared" si="98"/>
        <v>6241641201540078</v>
      </c>
      <c r="V230" s="1">
        <f t="shared" si="99"/>
        <v>8.4356808346958067E+23</v>
      </c>
      <c r="W230" s="1">
        <f t="shared" si="100"/>
        <v>1.094331220703672E+23</v>
      </c>
      <c r="X230" s="1">
        <f t="shared" si="101"/>
        <v>1.5111330536645265E+22</v>
      </c>
      <c r="Y230">
        <f t="shared" si="102"/>
        <v>0.83282000996870864</v>
      </c>
      <c r="Z230">
        <f t="shared" si="108"/>
        <v>3.4805941406772544E+16</v>
      </c>
      <c r="AA230">
        <f t="shared" si="109"/>
        <v>4.9069413467313502E-4</v>
      </c>
      <c r="AB230">
        <f t="shared" si="110"/>
        <v>2.2151616976490339E-2</v>
      </c>
      <c r="AC230">
        <f>Cells!$B$3*Y230/(Cells!$D$4*AB230)</f>
        <v>0.95910825998193716</v>
      </c>
      <c r="AD230">
        <f t="shared" si="111"/>
        <v>54851.989646355178</v>
      </c>
      <c r="AE230">
        <f t="shared" si="112"/>
        <v>30704948090.826447</v>
      </c>
      <c r="AF230">
        <f t="shared" si="113"/>
        <v>4560128577</v>
      </c>
      <c r="AG230">
        <f t="shared" si="114"/>
        <v>4281447053.3621941</v>
      </c>
      <c r="AH230">
        <f t="shared" si="115"/>
        <v>6269987310109496</v>
      </c>
      <c r="AI230">
        <f t="shared" si="116"/>
        <v>975137203809532.63</v>
      </c>
      <c r="AJ230">
        <f t="shared" si="117"/>
        <v>1.0650904986478718</v>
      </c>
      <c r="AK230">
        <f t="shared" si="118"/>
        <v>5571890938148440</v>
      </c>
      <c r="AL230">
        <f t="shared" si="119"/>
        <v>3.0396351065072014E-4</v>
      </c>
      <c r="AM230">
        <f t="shared" si="120"/>
        <v>1.743454933890521E-2</v>
      </c>
      <c r="AN230">
        <f>IF(AM230=0,0,(Cells!$B$3*AJ230/(Cells!$D$4*AM230)))</f>
        <v>1.5584673130612108</v>
      </c>
      <c r="AP230" s="7">
        <f t="shared" si="103"/>
        <v>0</v>
      </c>
      <c r="AQ230">
        <f t="shared" si="121"/>
        <v>32</v>
      </c>
      <c r="AR230" t="str">
        <f>IF(AP230=0,"",MAX(AR$4:AR229)+1)</f>
        <v/>
      </c>
      <c r="AS230" t="str">
        <f t="shared" si="104"/>
        <v>Female</v>
      </c>
      <c r="AT230" t="str">
        <f t="shared" si="105"/>
        <v>NonSmoker</v>
      </c>
      <c r="AU230" t="str">
        <f t="shared" si="106"/>
        <v>90 PLUS</v>
      </c>
      <c r="AV230">
        <f t="shared" si="122"/>
        <v>1</v>
      </c>
      <c r="AW230" s="8">
        <f t="shared" si="107"/>
        <v>16</v>
      </c>
      <c r="BJ230" s="76"/>
      <c r="BK230" s="76"/>
      <c r="BL230" s="77"/>
      <c r="BM230" s="77"/>
      <c r="BN230" s="77"/>
      <c r="BO230" s="77"/>
      <c r="BP230" s="77"/>
      <c r="BQ230" s="136"/>
    </row>
    <row r="231" spans="1:69" x14ac:dyDescent="0.25">
      <c r="A231" t="s">
        <v>77</v>
      </c>
      <c r="B231" t="s">
        <v>82</v>
      </c>
      <c r="C231" t="s">
        <v>202</v>
      </c>
      <c r="D231">
        <v>17</v>
      </c>
      <c r="E231" s="9">
        <v>9451</v>
      </c>
      <c r="F231" s="9">
        <v>1962</v>
      </c>
      <c r="G231" s="54">
        <v>1809.70734561621</v>
      </c>
      <c r="H231" s="9">
        <v>3044381845.7776399</v>
      </c>
      <c r="I231" s="9">
        <v>406869599</v>
      </c>
      <c r="J231" s="9">
        <v>430652102.86381298</v>
      </c>
      <c r="K231" s="9">
        <v>1679327544644140</v>
      </c>
      <c r="L231" s="9">
        <v>274607629532409</v>
      </c>
      <c r="M231" s="9">
        <v>3.9247659095153099E+22</v>
      </c>
      <c r="N231" s="9">
        <v>5.9154285112605498E+21</v>
      </c>
      <c r="O231" s="9">
        <v>9.8509002727543105E+20</v>
      </c>
      <c r="P231">
        <f t="shared" si="93"/>
        <v>14430.97187373829</v>
      </c>
      <c r="Q231">
        <f t="shared" si="94"/>
        <v>70810834430.657547</v>
      </c>
      <c r="R231">
        <f t="shared" si="95"/>
        <v>7420976979</v>
      </c>
      <c r="S231">
        <f t="shared" si="96"/>
        <v>8852768882.0506382</v>
      </c>
      <c r="T231">
        <f t="shared" si="97"/>
        <v>4.8670364830650288E+16</v>
      </c>
      <c r="U231">
        <f t="shared" si="98"/>
        <v>6516248831072487</v>
      </c>
      <c r="V231" s="1">
        <f t="shared" si="99"/>
        <v>8.8281574256473381E+23</v>
      </c>
      <c r="W231" s="1">
        <f t="shared" si="100"/>
        <v>1.1534855058162775E+23</v>
      </c>
      <c r="X231" s="1">
        <f t="shared" si="101"/>
        <v>1.6096420563920695E+22</v>
      </c>
      <c r="Y231">
        <f t="shared" si="102"/>
        <v>0.83826620550846453</v>
      </c>
      <c r="Z231">
        <f t="shared" si="108"/>
        <v>3.6219817649003064E+16</v>
      </c>
      <c r="AA231">
        <f t="shared" si="109"/>
        <v>4.6215537342376523E-4</v>
      </c>
      <c r="AB231">
        <f t="shared" si="110"/>
        <v>2.149779926931511E-2</v>
      </c>
      <c r="AC231">
        <f>Cells!$B$3*Y231/(Cells!$D$4*AB231)</f>
        <v>0.99474065502615516</v>
      </c>
      <c r="AD231">
        <f t="shared" si="111"/>
        <v>53042.282300738967</v>
      </c>
      <c r="AE231">
        <f t="shared" si="112"/>
        <v>27660566245.048809</v>
      </c>
      <c r="AF231">
        <f t="shared" si="113"/>
        <v>4153258978</v>
      </c>
      <c r="AG231">
        <f t="shared" si="114"/>
        <v>3850794950.4983811</v>
      </c>
      <c r="AH231">
        <f t="shared" si="115"/>
        <v>4590659765465356</v>
      </c>
      <c r="AI231">
        <f t="shared" si="116"/>
        <v>700529574277123.63</v>
      </c>
      <c r="AJ231">
        <f t="shared" si="117"/>
        <v>1.0785458668637948</v>
      </c>
      <c r="AK231">
        <f t="shared" si="118"/>
        <v>4136338252168121</v>
      </c>
      <c r="AL231">
        <f t="shared" si="119"/>
        <v>2.7894286614664487E-4</v>
      </c>
      <c r="AM231">
        <f t="shared" si="120"/>
        <v>1.6701582743759495E-2</v>
      </c>
      <c r="AN231">
        <f>IF(AM231=0,0,(Cells!$B$3*AJ231/(Cells!$D$4*AM231)))</f>
        <v>1.6474145703046872</v>
      </c>
      <c r="AP231" s="7">
        <f t="shared" si="103"/>
        <v>0</v>
      </c>
      <c r="AQ231">
        <f t="shared" si="121"/>
        <v>32</v>
      </c>
      <c r="AR231" t="str">
        <f>IF(AP231=0,"",MAX(AR$4:AR230)+1)</f>
        <v/>
      </c>
      <c r="AS231" t="str">
        <f t="shared" si="104"/>
        <v>Female</v>
      </c>
      <c r="AT231" t="str">
        <f t="shared" si="105"/>
        <v>NonSmoker</v>
      </c>
      <c r="AU231" t="str">
        <f t="shared" si="106"/>
        <v>90 PLUS</v>
      </c>
      <c r="AV231">
        <f t="shared" si="122"/>
        <v>1</v>
      </c>
      <c r="AW231" s="8">
        <f t="shared" si="107"/>
        <v>17</v>
      </c>
      <c r="BJ231" s="76"/>
      <c r="BK231" s="76"/>
      <c r="BL231" s="77"/>
      <c r="BM231" s="77"/>
      <c r="BN231" s="77"/>
      <c r="BO231" s="77"/>
      <c r="BP231" s="77"/>
      <c r="BQ231" s="136"/>
    </row>
    <row r="232" spans="1:69" x14ac:dyDescent="0.25">
      <c r="A232" t="s">
        <v>77</v>
      </c>
      <c r="B232" t="s">
        <v>82</v>
      </c>
      <c r="C232" t="s">
        <v>202</v>
      </c>
      <c r="D232">
        <v>18</v>
      </c>
      <c r="E232" s="9">
        <v>9433</v>
      </c>
      <c r="F232" s="9">
        <v>2304</v>
      </c>
      <c r="G232" s="54">
        <v>2095.5902757952699</v>
      </c>
      <c r="H232" s="9">
        <v>2782931190.8299599</v>
      </c>
      <c r="I232" s="9">
        <v>449833411</v>
      </c>
      <c r="J232" s="9">
        <v>391975740.59500098</v>
      </c>
      <c r="K232" s="9">
        <v>874508683817448</v>
      </c>
      <c r="L232" s="9">
        <v>148749596235598</v>
      </c>
      <c r="M232" s="9">
        <v>7.4737067868005702E+21</v>
      </c>
      <c r="N232" s="9">
        <v>1.3076933376028401E+21</v>
      </c>
      <c r="O232" s="9">
        <v>2.7015049574643401E+20</v>
      </c>
      <c r="P232">
        <f t="shared" si="93"/>
        <v>16526.562149533558</v>
      </c>
      <c r="Q232">
        <f t="shared" si="94"/>
        <v>73593765621.487503</v>
      </c>
      <c r="R232">
        <f t="shared" si="95"/>
        <v>7870810390</v>
      </c>
      <c r="S232">
        <f t="shared" si="96"/>
        <v>9244744622.6456394</v>
      </c>
      <c r="T232">
        <f t="shared" si="97"/>
        <v>4.9544873514467736E+16</v>
      </c>
      <c r="U232">
        <f t="shared" si="98"/>
        <v>6664998427308085</v>
      </c>
      <c r="V232" s="1">
        <f t="shared" si="99"/>
        <v>8.9028944935153434E+23</v>
      </c>
      <c r="W232" s="1">
        <f t="shared" si="100"/>
        <v>1.1665624391923059E+23</v>
      </c>
      <c r="X232" s="1">
        <f t="shared" si="101"/>
        <v>1.6366571059667129E+22</v>
      </c>
      <c r="Y232">
        <f t="shared" si="102"/>
        <v>0.85138213236522586</v>
      </c>
      <c r="Z232">
        <f t="shared" si="108"/>
        <v>3.7350485717634888E+16</v>
      </c>
      <c r="AA232">
        <f t="shared" si="109"/>
        <v>4.3702513588881356E-4</v>
      </c>
      <c r="AB232">
        <f t="shared" si="110"/>
        <v>2.0905146158035192E-2</v>
      </c>
      <c r="AC232">
        <f>Cells!$B$3*Y232/(Cells!$D$4*AB232)</f>
        <v>1.0389466249940151</v>
      </c>
      <c r="AD232">
        <f t="shared" si="111"/>
        <v>50946.692024943695</v>
      </c>
      <c r="AE232">
        <f t="shared" si="112"/>
        <v>24877635054.218845</v>
      </c>
      <c r="AF232">
        <f t="shared" si="113"/>
        <v>3703425567</v>
      </c>
      <c r="AG232">
        <f t="shared" si="114"/>
        <v>3458819209.9033799</v>
      </c>
      <c r="AH232">
        <f t="shared" si="115"/>
        <v>3716151081647909</v>
      </c>
      <c r="AI232">
        <f t="shared" si="116"/>
        <v>551779978041525.56</v>
      </c>
      <c r="AJ232">
        <f t="shared" si="117"/>
        <v>1.0707196133282297</v>
      </c>
      <c r="AK232">
        <f t="shared" si="118"/>
        <v>3346372940611400.5</v>
      </c>
      <c r="AL232">
        <f t="shared" si="119"/>
        <v>2.7971684117354938E-4</v>
      </c>
      <c r="AM232">
        <f t="shared" si="120"/>
        <v>1.6724737402229951E-2</v>
      </c>
      <c r="AN232">
        <f>IF(AM232=0,0,(Cells!$B$3*AJ232/(Cells!$D$4*AM232)))</f>
        <v>1.6331962116199985</v>
      </c>
      <c r="AP232" s="7">
        <f t="shared" si="103"/>
        <v>1</v>
      </c>
      <c r="AQ232">
        <f t="shared" si="121"/>
        <v>32</v>
      </c>
      <c r="AR232">
        <f>IF(AP232=0,"",MAX(AR$4:AR231)+1)</f>
        <v>32</v>
      </c>
      <c r="AS232" t="str">
        <f t="shared" si="104"/>
        <v>Female</v>
      </c>
      <c r="AT232" t="str">
        <f t="shared" si="105"/>
        <v>NonSmoker</v>
      </c>
      <c r="AU232" t="str">
        <f t="shared" si="106"/>
        <v>90 PLUS</v>
      </c>
      <c r="AV232">
        <f t="shared" si="122"/>
        <v>1</v>
      </c>
      <c r="AW232" s="8">
        <f t="shared" si="107"/>
        <v>18</v>
      </c>
      <c r="BJ232" s="76"/>
      <c r="BK232" s="76"/>
      <c r="BL232" s="77"/>
      <c r="BM232" s="77"/>
      <c r="BN232" s="77"/>
      <c r="BO232" s="77"/>
      <c r="BP232" s="77"/>
      <c r="BQ232" s="136"/>
    </row>
    <row r="233" spans="1:69" x14ac:dyDescent="0.25">
      <c r="A233" t="s">
        <v>77</v>
      </c>
      <c r="B233" t="s">
        <v>82</v>
      </c>
      <c r="C233" t="s">
        <v>202</v>
      </c>
      <c r="D233">
        <v>19</v>
      </c>
      <c r="E233" s="9">
        <v>9314</v>
      </c>
      <c r="F233" s="9">
        <v>2691</v>
      </c>
      <c r="G233" s="54">
        <v>2450.30730987775</v>
      </c>
      <c r="H233" s="9">
        <v>2559417319.8029399</v>
      </c>
      <c r="I233" s="9">
        <v>360808510</v>
      </c>
      <c r="J233" s="9">
        <v>355378554.48508602</v>
      </c>
      <c r="K233" s="9">
        <v>593085259599889</v>
      </c>
      <c r="L233" s="9">
        <v>86640932464021.906</v>
      </c>
      <c r="M233" s="9">
        <v>5.45639080770304E+21</v>
      </c>
      <c r="N233" s="9">
        <v>6.79105302842731E+20</v>
      </c>
      <c r="O233" s="9">
        <v>9.5583570091805E+19</v>
      </c>
      <c r="P233">
        <f t="shared" si="93"/>
        <v>2450.30730987775</v>
      </c>
      <c r="Q233">
        <f t="shared" si="94"/>
        <v>2559417319.8029399</v>
      </c>
      <c r="R233">
        <f t="shared" si="95"/>
        <v>360808510</v>
      </c>
      <c r="S233">
        <f t="shared" si="96"/>
        <v>355378554.48508602</v>
      </c>
      <c r="T233">
        <f t="shared" si="97"/>
        <v>593085259599889</v>
      </c>
      <c r="U233">
        <f t="shared" si="98"/>
        <v>86640932464021.906</v>
      </c>
      <c r="V233" s="1">
        <f t="shared" si="99"/>
        <v>5.45639080770304E+21</v>
      </c>
      <c r="W233" s="1">
        <f t="shared" si="100"/>
        <v>6.79105302842731E+20</v>
      </c>
      <c r="X233" s="1">
        <f t="shared" si="101"/>
        <v>9.5583570091805E+19</v>
      </c>
      <c r="Y233">
        <f t="shared" si="102"/>
        <v>1.0152793561861986</v>
      </c>
      <c r="Z233">
        <f t="shared" si="108"/>
        <v>512838425649567.38</v>
      </c>
      <c r="AA233">
        <f t="shared" si="109"/>
        <v>4.060674004581424E-3</v>
      </c>
      <c r="AB233">
        <f t="shared" si="110"/>
        <v>6.37234180233721E-2</v>
      </c>
      <c r="AC233">
        <f>Cells!$B$3*Y233/(Cells!$D$4*AB233)</f>
        <v>0.40645119653971262</v>
      </c>
      <c r="AD233">
        <f t="shared" si="111"/>
        <v>48496.384715065942</v>
      </c>
      <c r="AE233">
        <f t="shared" si="112"/>
        <v>22318217734.415913</v>
      </c>
      <c r="AF233">
        <f t="shared" si="113"/>
        <v>3342617057</v>
      </c>
      <c r="AG233">
        <f t="shared" si="114"/>
        <v>3103440655.418294</v>
      </c>
      <c r="AH233">
        <f t="shared" si="115"/>
        <v>3123065822048020</v>
      </c>
      <c r="AI233">
        <f t="shared" si="116"/>
        <v>465139045577503.63</v>
      </c>
      <c r="AJ233">
        <f t="shared" si="117"/>
        <v>1.0770681408597675</v>
      </c>
      <c r="AK233">
        <f t="shared" si="118"/>
        <v>2824158157603528</v>
      </c>
      <c r="AL233">
        <f t="shared" si="119"/>
        <v>2.9322576230552067E-4</v>
      </c>
      <c r="AM233">
        <f t="shared" si="120"/>
        <v>1.7123836086155482E-2</v>
      </c>
      <c r="AN233">
        <f>IF(AM233=0,0,(Cells!$B$3*AJ233/(Cells!$D$4*AM233)))</f>
        <v>1.6045898148247513</v>
      </c>
      <c r="AP233" s="7">
        <f t="shared" si="103"/>
        <v>0</v>
      </c>
      <c r="AQ233">
        <f t="shared" si="121"/>
        <v>33</v>
      </c>
      <c r="AR233" t="str">
        <f>IF(AP233=0,"",MAX(AR$4:AR232)+1)</f>
        <v/>
      </c>
      <c r="AS233" t="str">
        <f t="shared" si="104"/>
        <v>Female</v>
      </c>
      <c r="AT233" t="str">
        <f t="shared" si="105"/>
        <v>NonSmoker</v>
      </c>
      <c r="AU233" t="str">
        <f t="shared" si="106"/>
        <v>90 PLUS</v>
      </c>
      <c r="AV233">
        <f t="shared" si="122"/>
        <v>19</v>
      </c>
      <c r="AW233" s="8">
        <f t="shared" si="107"/>
        <v>19</v>
      </c>
      <c r="BJ233" s="76"/>
      <c r="BK233" s="76"/>
      <c r="BL233" s="77"/>
      <c r="BM233" s="77"/>
      <c r="BN233" s="77"/>
      <c r="BO233" s="77"/>
      <c r="BP233" s="77"/>
      <c r="BQ233" s="136"/>
    </row>
    <row r="234" spans="1:69" x14ac:dyDescent="0.25">
      <c r="A234" t="s">
        <v>77</v>
      </c>
      <c r="B234" t="s">
        <v>82</v>
      </c>
      <c r="C234" t="s">
        <v>202</v>
      </c>
      <c r="D234">
        <v>20</v>
      </c>
      <c r="E234" s="9">
        <v>9078</v>
      </c>
      <c r="F234" s="9">
        <v>3020</v>
      </c>
      <c r="G234" s="54">
        <v>2803.8383061598802</v>
      </c>
      <c r="H234" s="9">
        <v>2465489660.8180799</v>
      </c>
      <c r="I234" s="9">
        <v>366089626</v>
      </c>
      <c r="J234" s="9">
        <v>340928541.67137301</v>
      </c>
      <c r="K234" s="9">
        <v>472018303626852</v>
      </c>
      <c r="L234" s="9">
        <v>71771275815536.703</v>
      </c>
      <c r="M234" s="9">
        <v>2.2064761213032399E+21</v>
      </c>
      <c r="N234" s="9">
        <v>3.43286196927666E+20</v>
      </c>
      <c r="O234" s="9">
        <v>6.04188714322741E+19</v>
      </c>
      <c r="P234">
        <f t="shared" si="93"/>
        <v>5254.1456160376301</v>
      </c>
      <c r="Q234">
        <f t="shared" si="94"/>
        <v>5024906980.6210194</v>
      </c>
      <c r="R234">
        <f t="shared" si="95"/>
        <v>726898136</v>
      </c>
      <c r="S234">
        <f t="shared" si="96"/>
        <v>696307096.15645909</v>
      </c>
      <c r="T234">
        <f t="shared" si="97"/>
        <v>1065103563226741</v>
      </c>
      <c r="U234">
        <f t="shared" si="98"/>
        <v>158412208279558.63</v>
      </c>
      <c r="V234" s="1">
        <f t="shared" si="99"/>
        <v>7.6628669290062797E+21</v>
      </c>
      <c r="W234" s="1">
        <f t="shared" si="100"/>
        <v>1.0223914997703969E+21</v>
      </c>
      <c r="X234" s="1">
        <f t="shared" si="101"/>
        <v>1.560024415240791E+20</v>
      </c>
      <c r="Y234">
        <f t="shared" si="102"/>
        <v>1.0439332587767669</v>
      </c>
      <c r="Z234">
        <f t="shared" si="108"/>
        <v>939259939985091.13</v>
      </c>
      <c r="AA234">
        <f t="shared" si="109"/>
        <v>1.9372432551901832E-3</v>
      </c>
      <c r="AB234">
        <f t="shared" si="110"/>
        <v>4.4014125632462396E-2</v>
      </c>
      <c r="AC234">
        <f>Cells!$B$3*Y234/(Cells!$D$4*AB234)</f>
        <v>0.60506574776334532</v>
      </c>
      <c r="AD234">
        <f t="shared" si="111"/>
        <v>45692.54640890607</v>
      </c>
      <c r="AE234">
        <f t="shared" si="112"/>
        <v>19852728073.597832</v>
      </c>
      <c r="AF234">
        <f t="shared" si="113"/>
        <v>2976527431</v>
      </c>
      <c r="AG234">
        <f t="shared" si="114"/>
        <v>2762512113.7469206</v>
      </c>
      <c r="AH234">
        <f t="shared" si="115"/>
        <v>2651047518421168</v>
      </c>
      <c r="AI234">
        <f t="shared" si="116"/>
        <v>393367769761966.94</v>
      </c>
      <c r="AJ234">
        <f t="shared" si="117"/>
        <v>1.0774712683387297</v>
      </c>
      <c r="AK234">
        <f t="shared" si="118"/>
        <v>2399749448578571</v>
      </c>
      <c r="AL234">
        <f t="shared" si="119"/>
        <v>3.1445428587869131E-4</v>
      </c>
      <c r="AM234">
        <f t="shared" si="120"/>
        <v>1.77328589313368E-2</v>
      </c>
      <c r="AN234">
        <f>IF(AM234=0,0,(Cells!$B$3*AJ234/(Cells!$D$4*AM234)))</f>
        <v>1.550061224432953</v>
      </c>
      <c r="AP234" s="7">
        <f t="shared" si="103"/>
        <v>0</v>
      </c>
      <c r="AQ234">
        <f t="shared" si="121"/>
        <v>33</v>
      </c>
      <c r="AR234" t="str">
        <f>IF(AP234=0,"",MAX(AR$4:AR233)+1)</f>
        <v/>
      </c>
      <c r="AS234" t="str">
        <f t="shared" si="104"/>
        <v>Female</v>
      </c>
      <c r="AT234" t="str">
        <f t="shared" si="105"/>
        <v>NonSmoker</v>
      </c>
      <c r="AU234" t="str">
        <f t="shared" si="106"/>
        <v>90 PLUS</v>
      </c>
      <c r="AV234">
        <f t="shared" si="122"/>
        <v>19</v>
      </c>
      <c r="AW234" s="8">
        <f t="shared" si="107"/>
        <v>20</v>
      </c>
      <c r="BJ234" s="76"/>
      <c r="BK234" s="76"/>
      <c r="BL234" s="77"/>
      <c r="BM234" s="77"/>
      <c r="BN234" s="77"/>
      <c r="BO234" s="77"/>
      <c r="BP234" s="77"/>
      <c r="BQ234" s="136"/>
    </row>
    <row r="235" spans="1:69" x14ac:dyDescent="0.25">
      <c r="A235" t="s">
        <v>77</v>
      </c>
      <c r="B235" t="s">
        <v>82</v>
      </c>
      <c r="C235" t="s">
        <v>202</v>
      </c>
      <c r="D235">
        <v>21</v>
      </c>
      <c r="E235" s="9">
        <v>8841</v>
      </c>
      <c r="F235" s="9">
        <v>3578</v>
      </c>
      <c r="G235" s="54">
        <v>3233.1333209352902</v>
      </c>
      <c r="H235" s="9">
        <v>2354287557.8394098</v>
      </c>
      <c r="I235" s="9">
        <v>327944204</v>
      </c>
      <c r="J235" s="9">
        <v>326762826.622105</v>
      </c>
      <c r="K235" s="9">
        <v>407028313147025</v>
      </c>
      <c r="L235" s="9">
        <v>61112143793809.398</v>
      </c>
      <c r="M235" s="9">
        <v>1.75856690292524E+21</v>
      </c>
      <c r="N235" s="9">
        <v>2.6195220520370101E+20</v>
      </c>
      <c r="O235" s="9">
        <v>4.3410377284736999E+19</v>
      </c>
      <c r="P235">
        <f t="shared" si="93"/>
        <v>8487.2789369729198</v>
      </c>
      <c r="Q235">
        <f t="shared" si="94"/>
        <v>7379194538.4604292</v>
      </c>
      <c r="R235">
        <f t="shared" si="95"/>
        <v>1054842340</v>
      </c>
      <c r="S235">
        <f t="shared" si="96"/>
        <v>1023069922.7785641</v>
      </c>
      <c r="T235">
        <f t="shared" si="97"/>
        <v>1472131876373766</v>
      </c>
      <c r="U235">
        <f t="shared" si="98"/>
        <v>219524352073368.03</v>
      </c>
      <c r="V235" s="1">
        <f t="shared" si="99"/>
        <v>9.4214338319315192E+21</v>
      </c>
      <c r="W235" s="1">
        <f t="shared" si="100"/>
        <v>1.2843437049740979E+21</v>
      </c>
      <c r="X235" s="1">
        <f t="shared" si="101"/>
        <v>1.9941281880881611E+20</v>
      </c>
      <c r="Y235">
        <f t="shared" si="102"/>
        <v>1.0310559586534858</v>
      </c>
      <c r="Z235">
        <f t="shared" si="108"/>
        <v>1284479187367134.5</v>
      </c>
      <c r="AA235">
        <f t="shared" si="109"/>
        <v>1.2272030829853509E-3</v>
      </c>
      <c r="AB235">
        <f t="shared" si="110"/>
        <v>3.5031458476423027E-2</v>
      </c>
      <c r="AC235">
        <f>Cells!$B$3*Y235/(Cells!$D$4*AB235)</f>
        <v>0.75083745842527183</v>
      </c>
      <c r="AD235">
        <f t="shared" si="111"/>
        <v>42459.413087970781</v>
      </c>
      <c r="AE235">
        <f t="shared" si="112"/>
        <v>17498440515.758423</v>
      </c>
      <c r="AF235">
        <f t="shared" si="113"/>
        <v>2648583227</v>
      </c>
      <c r="AG235">
        <f t="shared" si="114"/>
        <v>2435749287.1248159</v>
      </c>
      <c r="AH235">
        <f t="shared" si="115"/>
        <v>2244019205274142.3</v>
      </c>
      <c r="AI235">
        <f t="shared" si="116"/>
        <v>332255625968157.56</v>
      </c>
      <c r="AJ235">
        <f t="shared" si="117"/>
        <v>1.0873792475277353</v>
      </c>
      <c r="AK235">
        <f t="shared" si="118"/>
        <v>2047242979872171.8</v>
      </c>
      <c r="AL235">
        <f t="shared" si="119"/>
        <v>3.4506763102937394E-4</v>
      </c>
      <c r="AM235">
        <f t="shared" si="120"/>
        <v>1.8575996097904789E-2</v>
      </c>
      <c r="AN235">
        <f>IF(AM235=0,0,(Cells!$B$3*AJ235/(Cells!$D$4*AM235)))</f>
        <v>1.4933129882920009</v>
      </c>
      <c r="AP235" s="7">
        <f t="shared" si="103"/>
        <v>0</v>
      </c>
      <c r="AQ235">
        <f t="shared" si="121"/>
        <v>33</v>
      </c>
      <c r="AR235" t="str">
        <f>IF(AP235=0,"",MAX(AR$4:AR234)+1)</f>
        <v/>
      </c>
      <c r="AS235" t="str">
        <f t="shared" si="104"/>
        <v>Female</v>
      </c>
      <c r="AT235" t="str">
        <f t="shared" si="105"/>
        <v>NonSmoker</v>
      </c>
      <c r="AU235" t="str">
        <f t="shared" si="106"/>
        <v>90 PLUS</v>
      </c>
      <c r="AV235">
        <f t="shared" si="122"/>
        <v>19</v>
      </c>
      <c r="AW235" s="8">
        <f t="shared" si="107"/>
        <v>21</v>
      </c>
      <c r="BJ235" s="76"/>
      <c r="BK235" s="76"/>
      <c r="BL235" s="77"/>
      <c r="BM235" s="77"/>
      <c r="BN235" s="77"/>
      <c r="BO235" s="77"/>
      <c r="BP235" s="77"/>
      <c r="BQ235" s="136"/>
    </row>
    <row r="236" spans="1:69" x14ac:dyDescent="0.25">
      <c r="A236" t="s">
        <v>77</v>
      </c>
      <c r="B236" t="s">
        <v>82</v>
      </c>
      <c r="C236" t="s">
        <v>202</v>
      </c>
      <c r="D236">
        <v>22</v>
      </c>
      <c r="E236" s="9">
        <v>8548</v>
      </c>
      <c r="F236" s="9">
        <v>4132</v>
      </c>
      <c r="G236" s="54">
        <v>3635.20933509416</v>
      </c>
      <c r="H236" s="9">
        <v>2337626465.31809</v>
      </c>
      <c r="I236" s="9">
        <v>329689581</v>
      </c>
      <c r="J236" s="9">
        <v>321845864.94869101</v>
      </c>
      <c r="K236" s="9">
        <v>365809458386407</v>
      </c>
      <c r="L236" s="9">
        <v>52833140414127.898</v>
      </c>
      <c r="M236" s="9">
        <v>1.46299999132656E+21</v>
      </c>
      <c r="N236" s="9">
        <v>1.9728742354935801E+20</v>
      </c>
      <c r="O236" s="9">
        <v>2.8376815570661499E+19</v>
      </c>
      <c r="P236">
        <f t="shared" si="93"/>
        <v>12122.488272067079</v>
      </c>
      <c r="Q236">
        <f t="shared" si="94"/>
        <v>9716821003.7785187</v>
      </c>
      <c r="R236">
        <f t="shared" si="95"/>
        <v>1384531921</v>
      </c>
      <c r="S236">
        <f t="shared" si="96"/>
        <v>1344915787.7272551</v>
      </c>
      <c r="T236">
        <f t="shared" si="97"/>
        <v>1837941334760173</v>
      </c>
      <c r="U236">
        <f t="shared" si="98"/>
        <v>272357492487495.94</v>
      </c>
      <c r="V236" s="1">
        <f t="shared" si="99"/>
        <v>1.0884433823258078E+22</v>
      </c>
      <c r="W236" s="1">
        <f t="shared" si="100"/>
        <v>1.4816311285234559E+21</v>
      </c>
      <c r="X236" s="1">
        <f t="shared" si="101"/>
        <v>2.2778963437947761E+20</v>
      </c>
      <c r="Y236">
        <f t="shared" si="102"/>
        <v>1.0294562184742373</v>
      </c>
      <c r="Z236">
        <f t="shared" si="108"/>
        <v>1603441084068059.5</v>
      </c>
      <c r="AA236">
        <f t="shared" si="109"/>
        <v>8.8646751159629706E-4</v>
      </c>
      <c r="AB236">
        <f t="shared" si="110"/>
        <v>2.9773604276209103E-2</v>
      </c>
      <c r="AC236">
        <f>Cells!$B$3*Y236/(Cells!$D$4*AB236)</f>
        <v>0.88206051761093429</v>
      </c>
      <c r="AD236">
        <f t="shared" si="111"/>
        <v>38824.203752876616</v>
      </c>
      <c r="AE236">
        <f t="shared" si="112"/>
        <v>15160814050.440331</v>
      </c>
      <c r="AF236">
        <f t="shared" si="113"/>
        <v>2318893646</v>
      </c>
      <c r="AG236">
        <f t="shared" si="114"/>
        <v>2113903422.1761243</v>
      </c>
      <c r="AH236">
        <f t="shared" si="115"/>
        <v>1878209746887735.3</v>
      </c>
      <c r="AI236">
        <f t="shared" si="116"/>
        <v>279422485554029.63</v>
      </c>
      <c r="AJ236">
        <f t="shared" si="117"/>
        <v>1.0969723695384588</v>
      </c>
      <c r="AK236">
        <f t="shared" si="118"/>
        <v>1724101601337752</v>
      </c>
      <c r="AL236">
        <f t="shared" si="119"/>
        <v>3.8582696043200717E-4</v>
      </c>
      <c r="AM236">
        <f t="shared" si="120"/>
        <v>1.9642478469684196E-2</v>
      </c>
      <c r="AN236">
        <f>IF(AM236=0,0,(Cells!$B$3*AJ236/(Cells!$D$4*AM236)))</f>
        <v>1.4246930846248871</v>
      </c>
      <c r="AP236" s="7">
        <f t="shared" si="103"/>
        <v>0</v>
      </c>
      <c r="AQ236">
        <f t="shared" si="121"/>
        <v>33</v>
      </c>
      <c r="AR236" t="str">
        <f>IF(AP236=0,"",MAX(AR$4:AR235)+1)</f>
        <v/>
      </c>
      <c r="AS236" t="str">
        <f t="shared" si="104"/>
        <v>Female</v>
      </c>
      <c r="AT236" t="str">
        <f t="shared" si="105"/>
        <v>NonSmoker</v>
      </c>
      <c r="AU236" t="str">
        <f t="shared" si="106"/>
        <v>90 PLUS</v>
      </c>
      <c r="AV236">
        <f t="shared" si="122"/>
        <v>19</v>
      </c>
      <c r="AW236" s="8">
        <f t="shared" si="107"/>
        <v>22</v>
      </c>
      <c r="BJ236" s="76"/>
      <c r="BK236" s="76"/>
      <c r="BL236" s="77"/>
      <c r="BM236" s="77"/>
      <c r="BN236" s="77"/>
      <c r="BO236" s="77"/>
      <c r="BP236" s="77"/>
      <c r="BQ236" s="136"/>
    </row>
    <row r="237" spans="1:69" x14ac:dyDescent="0.25">
      <c r="A237" t="s">
        <v>77</v>
      </c>
      <c r="B237" t="s">
        <v>82</v>
      </c>
      <c r="C237" t="s">
        <v>202</v>
      </c>
      <c r="D237">
        <v>23</v>
      </c>
      <c r="E237" s="9">
        <v>8223</v>
      </c>
      <c r="F237" s="9">
        <v>4353</v>
      </c>
      <c r="G237" s="54">
        <v>3912.7965537012801</v>
      </c>
      <c r="H237" s="9">
        <v>2270110503.8815899</v>
      </c>
      <c r="I237" s="9">
        <v>369585991</v>
      </c>
      <c r="J237" s="9">
        <v>314532415.663266</v>
      </c>
      <c r="K237" s="9">
        <v>346034852499322</v>
      </c>
      <c r="L237" s="9">
        <v>50591926004693.602</v>
      </c>
      <c r="M237" s="9">
        <v>1.43921891338062E+21</v>
      </c>
      <c r="N237" s="9">
        <v>1.97673682638699E+20</v>
      </c>
      <c r="O237" s="9">
        <v>2.8971221653059101E+19</v>
      </c>
      <c r="P237">
        <f t="shared" si="93"/>
        <v>16035.28482576836</v>
      </c>
      <c r="Q237">
        <f t="shared" si="94"/>
        <v>11986931507.660109</v>
      </c>
      <c r="R237">
        <f t="shared" si="95"/>
        <v>1754117912</v>
      </c>
      <c r="S237">
        <f t="shared" si="96"/>
        <v>1659448203.390521</v>
      </c>
      <c r="T237">
        <f t="shared" si="97"/>
        <v>2183976187259495</v>
      </c>
      <c r="U237">
        <f t="shared" si="98"/>
        <v>322949418492189.56</v>
      </c>
      <c r="V237" s="1">
        <f t="shared" si="99"/>
        <v>1.2323652736638698E+22</v>
      </c>
      <c r="W237" s="1">
        <f t="shared" si="100"/>
        <v>1.6793048111621548E+21</v>
      </c>
      <c r="X237" s="1">
        <f t="shared" si="101"/>
        <v>2.5676085603253672E+20</v>
      </c>
      <c r="Y237">
        <f t="shared" si="102"/>
        <v>1.0570489084359809</v>
      </c>
      <c r="Z237">
        <f t="shared" si="108"/>
        <v>1947721338633009.8</v>
      </c>
      <c r="AA237">
        <f t="shared" si="109"/>
        <v>7.0729309743597217E-4</v>
      </c>
      <c r="AB237">
        <f t="shared" si="110"/>
        <v>2.6594982561302275E-2</v>
      </c>
      <c r="AC237">
        <f>Cells!$B$3*Y237/(Cells!$D$4*AB237)</f>
        <v>1.0139517415896082</v>
      </c>
      <c r="AD237">
        <f t="shared" si="111"/>
        <v>34911.40719917533</v>
      </c>
      <c r="AE237">
        <f t="shared" si="112"/>
        <v>12890703546.558741</v>
      </c>
      <c r="AF237">
        <f t="shared" si="113"/>
        <v>1949307655</v>
      </c>
      <c r="AG237">
        <f t="shared" si="114"/>
        <v>1799371006.5128582</v>
      </c>
      <c r="AH237">
        <f t="shared" si="115"/>
        <v>1532174894388413.3</v>
      </c>
      <c r="AI237">
        <f t="shared" si="116"/>
        <v>228830559549336.06</v>
      </c>
      <c r="AJ237">
        <f t="shared" si="117"/>
        <v>1.0833272559935907</v>
      </c>
      <c r="AK237">
        <f t="shared" si="118"/>
        <v>1391291749925027.5</v>
      </c>
      <c r="AL237">
        <f t="shared" si="119"/>
        <v>4.2971129879845803E-4</v>
      </c>
      <c r="AM237">
        <f t="shared" si="120"/>
        <v>2.0729478980390657E-2</v>
      </c>
      <c r="AN237">
        <f>IF(AM237=0,0,(Cells!$B$3*AJ237/(Cells!$D$4*AM237)))</f>
        <v>1.3331935278837703</v>
      </c>
      <c r="AP237" s="7">
        <f t="shared" si="103"/>
        <v>1</v>
      </c>
      <c r="AQ237">
        <f t="shared" si="121"/>
        <v>33</v>
      </c>
      <c r="AR237">
        <f>IF(AP237=0,"",MAX(AR$4:AR236)+1)</f>
        <v>33</v>
      </c>
      <c r="AS237" t="str">
        <f t="shared" si="104"/>
        <v>Female</v>
      </c>
      <c r="AT237" t="str">
        <f t="shared" si="105"/>
        <v>NonSmoker</v>
      </c>
      <c r="AU237" t="str">
        <f t="shared" si="106"/>
        <v>90 PLUS</v>
      </c>
      <c r="AV237">
        <f t="shared" si="122"/>
        <v>19</v>
      </c>
      <c r="AW237" s="8">
        <f t="shared" si="107"/>
        <v>23</v>
      </c>
      <c r="BJ237" s="76"/>
      <c r="BK237" s="76"/>
      <c r="BL237" s="77"/>
      <c r="BM237" s="77"/>
      <c r="BN237" s="77"/>
      <c r="BO237" s="77"/>
      <c r="BP237" s="77"/>
      <c r="BQ237" s="136"/>
    </row>
    <row r="238" spans="1:69" x14ac:dyDescent="0.25">
      <c r="A238" t="s">
        <v>77</v>
      </c>
      <c r="B238" t="s">
        <v>82</v>
      </c>
      <c r="C238" t="s">
        <v>202</v>
      </c>
      <c r="D238">
        <v>24</v>
      </c>
      <c r="E238" s="9">
        <v>7912</v>
      </c>
      <c r="F238" s="9">
        <v>4569</v>
      </c>
      <c r="G238" s="54">
        <v>4136.5149625110598</v>
      </c>
      <c r="H238" s="9">
        <v>2041256378.3733101</v>
      </c>
      <c r="I238" s="9">
        <v>318935959</v>
      </c>
      <c r="J238" s="9">
        <v>285576870.17069298</v>
      </c>
      <c r="K238" s="9">
        <v>242535246306876</v>
      </c>
      <c r="L238" s="9">
        <v>36689171145517.398</v>
      </c>
      <c r="M238" s="9">
        <v>7.0993208704803904E+20</v>
      </c>
      <c r="N238" s="9">
        <v>1.0178729530198599E+20</v>
      </c>
      <c r="O238" s="9">
        <v>1.5749864034095E+19</v>
      </c>
      <c r="P238">
        <f t="shared" si="93"/>
        <v>4136.5149625110598</v>
      </c>
      <c r="Q238">
        <f t="shared" si="94"/>
        <v>2041256378.3733101</v>
      </c>
      <c r="R238">
        <f t="shared" si="95"/>
        <v>318935959</v>
      </c>
      <c r="S238">
        <f t="shared" si="96"/>
        <v>285576870.17069298</v>
      </c>
      <c r="T238">
        <f t="shared" si="97"/>
        <v>242535246306876</v>
      </c>
      <c r="U238">
        <f t="shared" si="98"/>
        <v>36689171145517.398</v>
      </c>
      <c r="V238" s="1">
        <f t="shared" si="99"/>
        <v>7.0993208704803904E+20</v>
      </c>
      <c r="W238" s="1">
        <f t="shared" si="100"/>
        <v>1.0178729530198599E+20</v>
      </c>
      <c r="X238" s="1">
        <f t="shared" si="101"/>
        <v>1.5749864034095E+19</v>
      </c>
      <c r="Y238">
        <f t="shared" si="102"/>
        <v>1.1168129926256558</v>
      </c>
      <c r="Z238">
        <f t="shared" si="108"/>
        <v>225105165503905.72</v>
      </c>
      <c r="AA238">
        <f t="shared" si="109"/>
        <v>2.7601926925978912E-3</v>
      </c>
      <c r="AB238">
        <f t="shared" si="110"/>
        <v>5.2537536034704665E-2</v>
      </c>
      <c r="AC238">
        <f>Cells!$B$3*Y238/(Cells!$D$4*AB238)</f>
        <v>0.54229134130833934</v>
      </c>
      <c r="AD238">
        <f t="shared" si="111"/>
        <v>30774.892236664276</v>
      </c>
      <c r="AE238">
        <f t="shared" si="112"/>
        <v>10849447168.185431</v>
      </c>
      <c r="AF238">
        <f t="shared" si="113"/>
        <v>1630371696</v>
      </c>
      <c r="AG238">
        <f t="shared" si="114"/>
        <v>1513794136.3421652</v>
      </c>
      <c r="AH238">
        <f t="shared" si="115"/>
        <v>1289639648081537.3</v>
      </c>
      <c r="AI238">
        <f t="shared" si="116"/>
        <v>192141388403818.66</v>
      </c>
      <c r="AJ238">
        <f t="shared" si="117"/>
        <v>1.077010180485654</v>
      </c>
      <c r="AK238">
        <f t="shared" si="118"/>
        <v>1166080448188420.5</v>
      </c>
      <c r="AL238">
        <f t="shared" si="119"/>
        <v>5.0885597244617383E-4</v>
      </c>
      <c r="AM238">
        <f t="shared" si="120"/>
        <v>2.2557836164982088E-2</v>
      </c>
      <c r="AN238">
        <f>IF(AM238=0,0,(Cells!$B$3*AJ238/(Cells!$D$4*AM238)))</f>
        <v>1.2179915735483124</v>
      </c>
      <c r="AP238" s="7">
        <f t="shared" si="103"/>
        <v>0</v>
      </c>
      <c r="AQ238">
        <f t="shared" si="121"/>
        <v>34</v>
      </c>
      <c r="AR238" t="str">
        <f>IF(AP238=0,"",MAX(AR$4:AR237)+1)</f>
        <v/>
      </c>
      <c r="AS238" t="str">
        <f t="shared" si="104"/>
        <v>Female</v>
      </c>
      <c r="AT238" t="str">
        <f t="shared" si="105"/>
        <v>NonSmoker</v>
      </c>
      <c r="AU238" t="str">
        <f t="shared" si="106"/>
        <v>90 PLUS</v>
      </c>
      <c r="AV238">
        <f t="shared" si="122"/>
        <v>24</v>
      </c>
      <c r="AW238" s="8">
        <f t="shared" si="107"/>
        <v>24</v>
      </c>
      <c r="BJ238" s="76"/>
      <c r="BK238" s="76"/>
      <c r="BL238" s="77"/>
      <c r="BM238" s="77"/>
      <c r="BN238" s="77"/>
      <c r="BO238" s="77"/>
      <c r="BP238" s="77"/>
      <c r="BQ238" s="136"/>
    </row>
    <row r="239" spans="1:69" x14ac:dyDescent="0.25">
      <c r="A239" t="s">
        <v>77</v>
      </c>
      <c r="B239" t="s">
        <v>82</v>
      </c>
      <c r="C239" t="s">
        <v>202</v>
      </c>
      <c r="D239">
        <v>25</v>
      </c>
      <c r="E239" s="9">
        <v>7546</v>
      </c>
      <c r="F239" s="9">
        <v>4732</v>
      </c>
      <c r="G239" s="54">
        <v>4262.5702046754604</v>
      </c>
      <c r="H239" s="9">
        <v>1887911730.91734</v>
      </c>
      <c r="I239" s="9">
        <v>325354029</v>
      </c>
      <c r="J239" s="9">
        <v>262511638.91577199</v>
      </c>
      <c r="K239" s="9">
        <v>222795572549788</v>
      </c>
      <c r="L239" s="9">
        <v>32526347352548.5</v>
      </c>
      <c r="M239" s="9">
        <v>7.7699958717401203E+20</v>
      </c>
      <c r="N239" s="9">
        <v>1.0488161357887599E+20</v>
      </c>
      <c r="O239" s="9">
        <v>1.5229353713032401E+19</v>
      </c>
      <c r="P239">
        <f t="shared" si="93"/>
        <v>8399.0851671865203</v>
      </c>
      <c r="Q239">
        <f t="shared" si="94"/>
        <v>3929168109.2906504</v>
      </c>
      <c r="R239">
        <f t="shared" si="95"/>
        <v>644289988</v>
      </c>
      <c r="S239">
        <f t="shared" si="96"/>
        <v>548088509.086465</v>
      </c>
      <c r="T239">
        <f t="shared" si="97"/>
        <v>465330818856664</v>
      </c>
      <c r="U239">
        <f t="shared" si="98"/>
        <v>69215518498065.898</v>
      </c>
      <c r="V239" s="1">
        <f t="shared" si="99"/>
        <v>1.4869316742220512E+21</v>
      </c>
      <c r="W239" s="1">
        <f t="shared" si="100"/>
        <v>2.0666890888086199E+20</v>
      </c>
      <c r="X239" s="1">
        <f t="shared" si="101"/>
        <v>3.0979217747127402E+19</v>
      </c>
      <c r="Y239">
        <f t="shared" si="102"/>
        <v>1.1755217949631536</v>
      </c>
      <c r="Z239">
        <f t="shared" si="108"/>
        <v>451360952036387.19</v>
      </c>
      <c r="AA239">
        <f t="shared" si="109"/>
        <v>1.5025280585370308E-3</v>
      </c>
      <c r="AB239">
        <f t="shared" si="110"/>
        <v>3.876245681760937E-2</v>
      </c>
      <c r="AC239">
        <f>Cells!$B$3*Y239/(Cells!$D$4*AB239)</f>
        <v>0.77364425263410708</v>
      </c>
      <c r="AD239">
        <f t="shared" si="111"/>
        <v>26512.322031988817</v>
      </c>
      <c r="AE239">
        <f t="shared" si="112"/>
        <v>8961535437.2680893</v>
      </c>
      <c r="AF239">
        <f t="shared" si="113"/>
        <v>1305017667</v>
      </c>
      <c r="AG239">
        <f t="shared" si="114"/>
        <v>1251282497.4263933</v>
      </c>
      <c r="AH239">
        <f t="shared" si="115"/>
        <v>1066844075531749.5</v>
      </c>
      <c r="AI239">
        <f t="shared" si="116"/>
        <v>159615041051270.16</v>
      </c>
      <c r="AJ239">
        <f t="shared" si="117"/>
        <v>1.0429440751262229</v>
      </c>
      <c r="AK239">
        <f t="shared" si="118"/>
        <v>939040264944392.38</v>
      </c>
      <c r="AL239">
        <f t="shared" si="119"/>
        <v>5.9975444456923047E-4</v>
      </c>
      <c r="AM239">
        <f t="shared" si="120"/>
        <v>2.4489884535645129E-2</v>
      </c>
      <c r="AN239">
        <f>IF(AM239=0,0,(Cells!$B$3*AJ239/(Cells!$D$4*AM239)))</f>
        <v>1.0864161102407965</v>
      </c>
      <c r="AP239" s="7">
        <f t="shared" si="103"/>
        <v>0</v>
      </c>
      <c r="AQ239">
        <f t="shared" si="121"/>
        <v>34</v>
      </c>
      <c r="AR239" t="str">
        <f>IF(AP239=0,"",MAX(AR$4:AR238)+1)</f>
        <v/>
      </c>
      <c r="AS239" t="str">
        <f t="shared" si="104"/>
        <v>Female</v>
      </c>
      <c r="AT239" t="str">
        <f t="shared" si="105"/>
        <v>NonSmoker</v>
      </c>
      <c r="AU239" t="str">
        <f t="shared" si="106"/>
        <v>90 PLUS</v>
      </c>
      <c r="AV239">
        <f t="shared" si="122"/>
        <v>24</v>
      </c>
      <c r="AW239" s="8">
        <f t="shared" si="107"/>
        <v>25</v>
      </c>
      <c r="BJ239" s="76"/>
      <c r="BK239" s="76"/>
      <c r="BL239" s="77"/>
      <c r="BM239" s="77"/>
      <c r="BN239" s="77"/>
      <c r="BO239" s="77"/>
      <c r="BP239" s="77"/>
      <c r="BQ239" s="136"/>
    </row>
    <row r="240" spans="1:69" x14ac:dyDescent="0.25">
      <c r="A240" t="s">
        <v>77</v>
      </c>
      <c r="B240" t="s">
        <v>82</v>
      </c>
      <c r="C240" t="s">
        <v>202</v>
      </c>
      <c r="D240">
        <v>26</v>
      </c>
      <c r="E240" s="9">
        <v>7117</v>
      </c>
      <c r="F240" s="9">
        <v>4651</v>
      </c>
      <c r="G240" s="54">
        <v>4301.00423149989</v>
      </c>
      <c r="H240" s="9">
        <v>1706894127.26826</v>
      </c>
      <c r="I240" s="9">
        <v>237712115</v>
      </c>
      <c r="J240" s="9">
        <v>233516168.96250901</v>
      </c>
      <c r="K240" s="9">
        <v>198776308354684</v>
      </c>
      <c r="L240" s="9">
        <v>27830597662853.102</v>
      </c>
      <c r="M240" s="9">
        <v>8.6674270931648394E+20</v>
      </c>
      <c r="N240" s="9">
        <v>1.10901756442878E+20</v>
      </c>
      <c r="O240" s="9">
        <v>1.54394216114966E+19</v>
      </c>
      <c r="P240">
        <f t="shared" si="93"/>
        <v>12700.08939868641</v>
      </c>
      <c r="Q240">
        <f t="shared" si="94"/>
        <v>5636062236.5589104</v>
      </c>
      <c r="R240">
        <f t="shared" si="95"/>
        <v>882002103</v>
      </c>
      <c r="S240">
        <f t="shared" si="96"/>
        <v>781604678.04897404</v>
      </c>
      <c r="T240">
        <f t="shared" si="97"/>
        <v>664107127211348</v>
      </c>
      <c r="U240">
        <f t="shared" si="98"/>
        <v>97046116160919</v>
      </c>
      <c r="V240" s="1">
        <f t="shared" si="99"/>
        <v>2.3536743835385353E+21</v>
      </c>
      <c r="W240" s="1">
        <f t="shared" si="100"/>
        <v>3.1757066532374E+20</v>
      </c>
      <c r="X240" s="1">
        <f t="shared" si="101"/>
        <v>4.6418639358624006E+19</v>
      </c>
      <c r="Y240">
        <f t="shared" si="102"/>
        <v>1.1284503890146051</v>
      </c>
      <c r="Z240">
        <f t="shared" si="108"/>
        <v>625833394511449.5</v>
      </c>
      <c r="AA240">
        <f t="shared" si="109"/>
        <v>1.0244350601775372E-3</v>
      </c>
      <c r="AB240">
        <f t="shared" si="110"/>
        <v>3.2006797093391541E-2</v>
      </c>
      <c r="AC240">
        <f>Cells!$B$3*Y240/(Cells!$D$4*AB240)</f>
        <v>0.89941922690225695</v>
      </c>
      <c r="AD240">
        <f t="shared" si="111"/>
        <v>22211.317800488923</v>
      </c>
      <c r="AE240">
        <f t="shared" si="112"/>
        <v>7254641309.9998312</v>
      </c>
      <c r="AF240">
        <f t="shared" si="113"/>
        <v>1067305552</v>
      </c>
      <c r="AG240">
        <f t="shared" si="114"/>
        <v>1017766328.4638841</v>
      </c>
      <c r="AH240">
        <f t="shared" si="115"/>
        <v>868067767177065.5</v>
      </c>
      <c r="AI240">
        <f t="shared" si="116"/>
        <v>131784443388417.03</v>
      </c>
      <c r="AJ240">
        <f t="shared" si="117"/>
        <v>1.0486744571427171</v>
      </c>
      <c r="AK240">
        <f t="shared" si="118"/>
        <v>765394754566118.75</v>
      </c>
      <c r="AL240">
        <f t="shared" si="119"/>
        <v>7.3890622308577468E-4</v>
      </c>
      <c r="AM240">
        <f t="shared" si="120"/>
        <v>2.718282956363768E-2</v>
      </c>
      <c r="AN240">
        <f>IF(AM240=0,0,(Cells!$B$3*AJ240/(Cells!$D$4*AM240)))</f>
        <v>0.98416505668545484</v>
      </c>
      <c r="AP240" s="7">
        <f t="shared" si="103"/>
        <v>0</v>
      </c>
      <c r="AQ240">
        <f t="shared" si="121"/>
        <v>34</v>
      </c>
      <c r="AR240" t="str">
        <f>IF(AP240=0,"",MAX(AR$4:AR239)+1)</f>
        <v/>
      </c>
      <c r="AS240" t="str">
        <f t="shared" si="104"/>
        <v>Female</v>
      </c>
      <c r="AT240" t="str">
        <f t="shared" si="105"/>
        <v>NonSmoker</v>
      </c>
      <c r="AU240" t="str">
        <f t="shared" si="106"/>
        <v>90 PLUS</v>
      </c>
      <c r="AV240">
        <f t="shared" si="122"/>
        <v>24</v>
      </c>
      <c r="AW240" s="8">
        <f t="shared" si="107"/>
        <v>26</v>
      </c>
      <c r="BJ240" s="76"/>
      <c r="BK240" s="76"/>
      <c r="BL240" s="77"/>
      <c r="BM240" s="77"/>
      <c r="BN240" s="77"/>
      <c r="BO240" s="77"/>
      <c r="BP240" s="77"/>
      <c r="BQ240" s="136"/>
    </row>
    <row r="241" spans="1:69" x14ac:dyDescent="0.25">
      <c r="A241" t="s">
        <v>77</v>
      </c>
      <c r="B241" t="s">
        <v>82</v>
      </c>
      <c r="C241" t="s">
        <v>202</v>
      </c>
      <c r="D241">
        <v>27</v>
      </c>
      <c r="E241" s="9">
        <v>6692</v>
      </c>
      <c r="F241" s="9">
        <v>4705</v>
      </c>
      <c r="G241" s="54">
        <v>4191.1777907799697</v>
      </c>
      <c r="H241" s="9">
        <v>1527838518.28597</v>
      </c>
      <c r="I241" s="9">
        <v>245634093</v>
      </c>
      <c r="J241" s="9">
        <v>210278770.64870799</v>
      </c>
      <c r="K241" s="9">
        <v>172828138943591</v>
      </c>
      <c r="L241" s="9">
        <v>25097950722806.699</v>
      </c>
      <c r="M241" s="9">
        <v>8.40089291592673E+20</v>
      </c>
      <c r="N241" s="9">
        <v>1.15569934046866E+20</v>
      </c>
      <c r="O241" s="9">
        <v>1.7174974348231999E+19</v>
      </c>
      <c r="P241">
        <f t="shared" si="93"/>
        <v>16891.26718946638</v>
      </c>
      <c r="Q241">
        <f t="shared" si="94"/>
        <v>7163900754.8448801</v>
      </c>
      <c r="R241">
        <f t="shared" si="95"/>
        <v>1127636196</v>
      </c>
      <c r="S241">
        <f t="shared" si="96"/>
        <v>991883448.69768202</v>
      </c>
      <c r="T241">
        <f t="shared" si="97"/>
        <v>836935266154939</v>
      </c>
      <c r="U241">
        <f t="shared" si="98"/>
        <v>122144066883725.7</v>
      </c>
      <c r="V241" s="1">
        <f t="shared" si="99"/>
        <v>3.1937636751312085E+21</v>
      </c>
      <c r="W241" s="1">
        <f t="shared" si="100"/>
        <v>4.3314059937060599E+20</v>
      </c>
      <c r="X241" s="1">
        <f t="shared" si="101"/>
        <v>6.3593613706856006E+19</v>
      </c>
      <c r="Y241">
        <f t="shared" si="102"/>
        <v>1.1368636077964178</v>
      </c>
      <c r="Z241">
        <f t="shared" si="108"/>
        <v>793615064398971.38</v>
      </c>
      <c r="AA241">
        <f t="shared" si="109"/>
        <v>8.0665646024378253E-4</v>
      </c>
      <c r="AB241">
        <f t="shared" si="110"/>
        <v>2.8401698192956393E-2</v>
      </c>
      <c r="AC241">
        <f>Cells!$B$3*Y241/(Cells!$D$4*AB241)</f>
        <v>1.0211416011904084</v>
      </c>
      <c r="AD241">
        <f t="shared" si="111"/>
        <v>18020.140009708957</v>
      </c>
      <c r="AE241">
        <f t="shared" si="112"/>
        <v>5726802791.7138605</v>
      </c>
      <c r="AF241">
        <f t="shared" si="113"/>
        <v>821671459</v>
      </c>
      <c r="AG241">
        <f t="shared" si="114"/>
        <v>807487557.81517601</v>
      </c>
      <c r="AH241">
        <f t="shared" si="115"/>
        <v>695239628233474.5</v>
      </c>
      <c r="AI241">
        <f t="shared" si="116"/>
        <v>106686492665610.34</v>
      </c>
      <c r="AJ241">
        <f t="shared" si="117"/>
        <v>1.0175654733593684</v>
      </c>
      <c r="AK241">
        <f t="shared" si="118"/>
        <v>596984433571506</v>
      </c>
      <c r="AL241">
        <f t="shared" si="119"/>
        <v>9.1556952487065885E-4</v>
      </c>
      <c r="AM241">
        <f t="shared" si="120"/>
        <v>3.0258379415802474E-2</v>
      </c>
      <c r="AN241">
        <f>IF(AM241=0,0,(Cells!$B$3*AJ241/(Cells!$D$4*AM241)))</f>
        <v>0.85790383991734087</v>
      </c>
      <c r="AP241" s="7">
        <f t="shared" si="103"/>
        <v>0</v>
      </c>
      <c r="AQ241">
        <f t="shared" si="121"/>
        <v>34</v>
      </c>
      <c r="AR241" t="str">
        <f>IF(AP241=0,"",MAX(AR$4:AR240)+1)</f>
        <v/>
      </c>
      <c r="AS241" t="str">
        <f t="shared" si="104"/>
        <v>Female</v>
      </c>
      <c r="AT241" t="str">
        <f t="shared" si="105"/>
        <v>NonSmoker</v>
      </c>
      <c r="AU241" t="str">
        <f t="shared" si="106"/>
        <v>90 PLUS</v>
      </c>
      <c r="AV241">
        <f t="shared" si="122"/>
        <v>24</v>
      </c>
      <c r="AW241" s="8">
        <f t="shared" si="107"/>
        <v>27</v>
      </c>
      <c r="BJ241" s="76"/>
      <c r="BK241" s="76"/>
      <c r="BL241" s="77"/>
      <c r="BM241" s="77"/>
      <c r="BN241" s="77"/>
      <c r="BO241" s="77"/>
      <c r="BP241" s="77"/>
      <c r="BQ241" s="136"/>
    </row>
    <row r="242" spans="1:69" x14ac:dyDescent="0.25">
      <c r="A242" t="s">
        <v>77</v>
      </c>
      <c r="B242" t="s">
        <v>82</v>
      </c>
      <c r="C242" t="s">
        <v>202</v>
      </c>
      <c r="D242">
        <v>28</v>
      </c>
      <c r="E242" s="9">
        <v>6193</v>
      </c>
      <c r="F242" s="9">
        <v>4108</v>
      </c>
      <c r="G242" s="54">
        <v>3879.7384076436201</v>
      </c>
      <c r="H242" s="9">
        <v>1331966561.34763</v>
      </c>
      <c r="I242" s="9">
        <v>183446144</v>
      </c>
      <c r="J242" s="9">
        <v>185867648.80138099</v>
      </c>
      <c r="K242" s="9">
        <v>153474369058043</v>
      </c>
      <c r="L242" s="9">
        <v>24160861910138.699</v>
      </c>
      <c r="M242" s="9">
        <v>8.2098772250227101E+20</v>
      </c>
      <c r="N242" s="9">
        <v>1.24302303981794E+20</v>
      </c>
      <c r="O242" s="9">
        <v>2.0969889927568298E+19</v>
      </c>
      <c r="P242">
        <f t="shared" si="93"/>
        <v>20771.005597110001</v>
      </c>
      <c r="Q242">
        <f t="shared" si="94"/>
        <v>8495867316.1925106</v>
      </c>
      <c r="R242">
        <f t="shared" si="95"/>
        <v>1311082340</v>
      </c>
      <c r="S242">
        <f t="shared" si="96"/>
        <v>1177751097.499063</v>
      </c>
      <c r="T242">
        <f t="shared" si="97"/>
        <v>990409635212982</v>
      </c>
      <c r="U242">
        <f t="shared" si="98"/>
        <v>146304928793864.41</v>
      </c>
      <c r="V242" s="1">
        <f t="shared" si="99"/>
        <v>4.0147513976334797E+21</v>
      </c>
      <c r="W242" s="1">
        <f t="shared" si="100"/>
        <v>5.5744290335240002E+20</v>
      </c>
      <c r="X242" s="1">
        <f t="shared" si="101"/>
        <v>8.45635036344243E+19</v>
      </c>
      <c r="Y242">
        <f t="shared" si="102"/>
        <v>1.1132083364507694</v>
      </c>
      <c r="Z242">
        <f t="shared" si="108"/>
        <v>921226395806981.75</v>
      </c>
      <c r="AA242">
        <f t="shared" si="109"/>
        <v>6.6413954155347601E-4</v>
      </c>
      <c r="AB242">
        <f t="shared" si="110"/>
        <v>2.5770904942463237E-2</v>
      </c>
      <c r="AC242">
        <f>Cells!$B$3*Y242/(Cells!$D$4*AB242)</f>
        <v>1.1019672667412399</v>
      </c>
      <c r="AD242">
        <f t="shared" si="111"/>
        <v>14140.401602065336</v>
      </c>
      <c r="AE242">
        <f t="shared" si="112"/>
        <v>4394836230.3662291</v>
      </c>
      <c r="AF242">
        <f t="shared" si="113"/>
        <v>638225315</v>
      </c>
      <c r="AG242">
        <f t="shared" si="114"/>
        <v>621619909.01379514</v>
      </c>
      <c r="AH242">
        <f t="shared" si="115"/>
        <v>541765259175431.56</v>
      </c>
      <c r="AI242">
        <f t="shared" si="116"/>
        <v>82525630755471.625</v>
      </c>
      <c r="AJ242">
        <f t="shared" si="117"/>
        <v>1.0267131180089606</v>
      </c>
      <c r="AK242">
        <f t="shared" si="118"/>
        <v>469243944374745.38</v>
      </c>
      <c r="AL242">
        <f t="shared" si="119"/>
        <v>1.2143638932761661E-3</v>
      </c>
      <c r="AM242">
        <f t="shared" si="120"/>
        <v>3.4847724362950389E-2</v>
      </c>
      <c r="AN242">
        <f>IF(AM242=0,0,(Cells!$B$3*AJ242/(Cells!$D$4*AM242)))</f>
        <v>0.75161701199373643</v>
      </c>
      <c r="AP242" s="7">
        <f t="shared" si="103"/>
        <v>0</v>
      </c>
      <c r="AQ242">
        <f t="shared" si="121"/>
        <v>34</v>
      </c>
      <c r="AR242" t="str">
        <f>IF(AP242=0,"",MAX(AR$4:AR241)+1)</f>
        <v/>
      </c>
      <c r="AS242" t="str">
        <f t="shared" si="104"/>
        <v>Female</v>
      </c>
      <c r="AT242" t="str">
        <f t="shared" si="105"/>
        <v>NonSmoker</v>
      </c>
      <c r="AU242" t="str">
        <f t="shared" si="106"/>
        <v>90 PLUS</v>
      </c>
      <c r="AV242">
        <f t="shared" si="122"/>
        <v>24</v>
      </c>
      <c r="AW242" s="8">
        <f t="shared" si="107"/>
        <v>28</v>
      </c>
      <c r="BJ242" s="76"/>
      <c r="BK242" s="76"/>
      <c r="BL242" s="77"/>
      <c r="BM242" s="77"/>
      <c r="BN242" s="77"/>
      <c r="BO242" s="77"/>
      <c r="BP242" s="77"/>
      <c r="BQ242" s="136"/>
    </row>
    <row r="243" spans="1:69" x14ac:dyDescent="0.25">
      <c r="A243" t="s">
        <v>77</v>
      </c>
      <c r="B243" t="s">
        <v>82</v>
      </c>
      <c r="C243" t="s">
        <v>202</v>
      </c>
      <c r="D243">
        <v>29</v>
      </c>
      <c r="E243" s="9">
        <v>5575</v>
      </c>
      <c r="F243" s="9">
        <v>3811</v>
      </c>
      <c r="G243" s="54">
        <v>3565.1776190921901</v>
      </c>
      <c r="H243" s="9">
        <v>1199306323.30846</v>
      </c>
      <c r="I243" s="9">
        <v>177947556</v>
      </c>
      <c r="J243" s="9">
        <v>167000338.38957101</v>
      </c>
      <c r="K243" s="9">
        <v>170332152584959</v>
      </c>
      <c r="L243" s="9">
        <v>24372607979828.898</v>
      </c>
      <c r="M243" s="9">
        <v>1.48473520273475E+21</v>
      </c>
      <c r="N243" s="9">
        <v>1.9194321771936199E+20</v>
      </c>
      <c r="O243" s="9">
        <v>2.7123583601309499E+19</v>
      </c>
      <c r="P243">
        <f t="shared" si="93"/>
        <v>24336.183216202189</v>
      </c>
      <c r="Q243">
        <f t="shared" si="94"/>
        <v>9695173639.5009708</v>
      </c>
      <c r="R243">
        <f t="shared" si="95"/>
        <v>1489029896</v>
      </c>
      <c r="S243">
        <f t="shared" si="96"/>
        <v>1344751435.888634</v>
      </c>
      <c r="T243">
        <f t="shared" si="97"/>
        <v>1160741787797941</v>
      </c>
      <c r="U243">
        <f t="shared" si="98"/>
        <v>170677536773693.31</v>
      </c>
      <c r="V243" s="1">
        <f t="shared" si="99"/>
        <v>5.4994866003682294E+21</v>
      </c>
      <c r="W243" s="1">
        <f t="shared" si="100"/>
        <v>7.4938612107176208E+20</v>
      </c>
      <c r="X243" s="1">
        <f t="shared" si="101"/>
        <v>1.116870872357338E+20</v>
      </c>
      <c r="Y243">
        <f t="shared" si="102"/>
        <v>1.1072900584159067</v>
      </c>
      <c r="Z243">
        <f t="shared" si="108"/>
        <v>1076011603601548.5</v>
      </c>
      <c r="AA243">
        <f t="shared" si="109"/>
        <v>5.950218602527211E-4</v>
      </c>
      <c r="AB243">
        <f t="shared" si="110"/>
        <v>2.439306992267929E-2</v>
      </c>
      <c r="AC243">
        <f>Cells!$B$3*Y243/(Cells!$D$4*AB243)</f>
        <v>1.1580221151201218</v>
      </c>
      <c r="AD243">
        <f t="shared" si="111"/>
        <v>10575.223982973146</v>
      </c>
      <c r="AE243">
        <f t="shared" si="112"/>
        <v>3195529907.0577703</v>
      </c>
      <c r="AF243">
        <f t="shared" si="113"/>
        <v>460277759</v>
      </c>
      <c r="AG243">
        <f t="shared" si="114"/>
        <v>454619570.62422419</v>
      </c>
      <c r="AH243">
        <f t="shared" si="115"/>
        <v>371433106590472.56</v>
      </c>
      <c r="AI243">
        <f t="shared" si="116"/>
        <v>58153022775642.75</v>
      </c>
      <c r="AJ243">
        <f t="shared" si="117"/>
        <v>1.0124459850419698</v>
      </c>
      <c r="AK243">
        <f t="shared" si="118"/>
        <v>316446383349175.5</v>
      </c>
      <c r="AL243">
        <f t="shared" si="119"/>
        <v>1.5311011461646643E-3</v>
      </c>
      <c r="AM243">
        <f t="shared" si="120"/>
        <v>3.9129287575480648E-2</v>
      </c>
      <c r="AN243">
        <f>IF(AM243=0,0,(Cells!$B$3*AJ243/(Cells!$D$4*AM243)))</f>
        <v>0.66007279711047073</v>
      </c>
      <c r="AP243" s="7">
        <f t="shared" si="103"/>
        <v>0</v>
      </c>
      <c r="AQ243">
        <f t="shared" si="121"/>
        <v>34</v>
      </c>
      <c r="AR243" t="str">
        <f>IF(AP243=0,"",MAX(AR$4:AR242)+1)</f>
        <v/>
      </c>
      <c r="AS243" t="str">
        <f t="shared" si="104"/>
        <v>Female</v>
      </c>
      <c r="AT243" t="str">
        <f t="shared" si="105"/>
        <v>NonSmoker</v>
      </c>
      <c r="AU243" t="str">
        <f t="shared" si="106"/>
        <v>90 PLUS</v>
      </c>
      <c r="AV243">
        <f t="shared" si="122"/>
        <v>24</v>
      </c>
      <c r="AW243" s="8">
        <f t="shared" si="107"/>
        <v>29</v>
      </c>
      <c r="BJ243" s="76"/>
      <c r="BK243" s="76"/>
      <c r="BL243" s="77"/>
      <c r="BM243" s="77"/>
      <c r="BN243" s="77"/>
      <c r="BO243" s="77"/>
      <c r="BP243" s="77"/>
      <c r="BQ243" s="136"/>
    </row>
    <row r="244" spans="1:69" x14ac:dyDescent="0.25">
      <c r="A244" t="s">
        <v>77</v>
      </c>
      <c r="B244" t="s">
        <v>82</v>
      </c>
      <c r="C244" t="s">
        <v>202</v>
      </c>
      <c r="D244">
        <v>30</v>
      </c>
      <c r="E244" s="9">
        <v>4888</v>
      </c>
      <c r="F244" s="9">
        <v>3309</v>
      </c>
      <c r="G244" s="54">
        <v>3139.3030521011101</v>
      </c>
      <c r="H244" s="9">
        <v>1046872807.76</v>
      </c>
      <c r="I244" s="9">
        <v>166065060</v>
      </c>
      <c r="J244" s="9">
        <v>148622881.24997199</v>
      </c>
      <c r="K244" s="9">
        <v>137077819571728</v>
      </c>
      <c r="L244" s="9">
        <v>21447331404696.699</v>
      </c>
      <c r="M244" s="9">
        <v>9.5768292207905695E+20</v>
      </c>
      <c r="N244" s="9">
        <v>1.49045981360491E+20</v>
      </c>
      <c r="O244" s="9">
        <v>2.36269807712309E+19</v>
      </c>
      <c r="P244">
        <f t="shared" si="93"/>
        <v>27475.486268303299</v>
      </c>
      <c r="Q244">
        <f t="shared" si="94"/>
        <v>10742046447.260971</v>
      </c>
      <c r="R244">
        <f t="shared" si="95"/>
        <v>1655094956</v>
      </c>
      <c r="S244">
        <f t="shared" si="96"/>
        <v>1493374317.1386061</v>
      </c>
      <c r="T244">
        <f t="shared" si="97"/>
        <v>1297819607369669</v>
      </c>
      <c r="U244">
        <f t="shared" si="98"/>
        <v>192124868178390</v>
      </c>
      <c r="V244" s="1">
        <f t="shared" si="99"/>
        <v>6.4571695224472868E+21</v>
      </c>
      <c r="W244" s="1">
        <f t="shared" si="100"/>
        <v>8.9843210243225315E+20</v>
      </c>
      <c r="X244" s="1">
        <f t="shared" si="101"/>
        <v>1.3531406800696469E+20</v>
      </c>
      <c r="Y244">
        <f t="shared" si="102"/>
        <v>1.1082920986422615</v>
      </c>
      <c r="Z244">
        <f t="shared" si="108"/>
        <v>1202374055131529.5</v>
      </c>
      <c r="AA244">
        <f t="shared" si="109"/>
        <v>5.3914085152162417E-4</v>
      </c>
      <c r="AB244">
        <f t="shared" si="110"/>
        <v>2.3219406786600387E-2</v>
      </c>
      <c r="AC244">
        <f>Cells!$B$3*Y244/(Cells!$D$4*AB244)</f>
        <v>1.2176571695554055</v>
      </c>
      <c r="AD244">
        <f t="shared" si="111"/>
        <v>7435.9209308720356</v>
      </c>
      <c r="AE244">
        <f t="shared" si="112"/>
        <v>2148657099.29777</v>
      </c>
      <c r="AF244">
        <f t="shared" si="113"/>
        <v>294212699</v>
      </c>
      <c r="AG244">
        <f t="shared" si="114"/>
        <v>305996689.3742522</v>
      </c>
      <c r="AH244">
        <f t="shared" si="115"/>
        <v>234355287018744.5</v>
      </c>
      <c r="AI244">
        <f t="shared" si="116"/>
        <v>36705691370946.047</v>
      </c>
      <c r="AJ244">
        <f t="shared" si="117"/>
        <v>0.9614898108919091</v>
      </c>
      <c r="AK244">
        <f t="shared" si="118"/>
        <v>191397179645591.31</v>
      </c>
      <c r="AL244">
        <f t="shared" si="119"/>
        <v>2.0440997178400567E-3</v>
      </c>
      <c r="AM244">
        <f t="shared" si="120"/>
        <v>4.5211721022761969E-2</v>
      </c>
      <c r="AN244">
        <f>IF(AM244=0,0,(Cells!$B$3*AJ244/(Cells!$D$4*AM244)))</f>
        <v>0.54251975938497954</v>
      </c>
      <c r="AP244" s="7">
        <f t="shared" si="103"/>
        <v>0</v>
      </c>
      <c r="AQ244">
        <f t="shared" si="121"/>
        <v>34</v>
      </c>
      <c r="AR244" t="str">
        <f>IF(AP244=0,"",MAX(AR$4:AR243)+1)</f>
        <v/>
      </c>
      <c r="AS244" t="str">
        <f t="shared" si="104"/>
        <v>Female</v>
      </c>
      <c r="AT244" t="str">
        <f t="shared" si="105"/>
        <v>NonSmoker</v>
      </c>
      <c r="AU244" t="str">
        <f t="shared" si="106"/>
        <v>90 PLUS</v>
      </c>
      <c r="AV244">
        <f t="shared" si="122"/>
        <v>24</v>
      </c>
      <c r="AW244" s="8">
        <f t="shared" si="107"/>
        <v>30</v>
      </c>
      <c r="BJ244" s="76"/>
      <c r="BK244" s="76"/>
      <c r="BL244" s="77"/>
      <c r="BM244" s="77"/>
      <c r="BN244" s="77"/>
      <c r="BO244" s="77"/>
      <c r="BP244" s="77"/>
      <c r="BQ244" s="136"/>
    </row>
    <row r="245" spans="1:69" x14ac:dyDescent="0.25">
      <c r="A245" t="s">
        <v>77</v>
      </c>
      <c r="B245" t="s">
        <v>82</v>
      </c>
      <c r="C245" t="s">
        <v>202</v>
      </c>
      <c r="D245">
        <v>31</v>
      </c>
      <c r="E245" s="9">
        <v>4072</v>
      </c>
      <c r="F245" s="9">
        <v>2670</v>
      </c>
      <c r="G245" s="54">
        <v>2596.8706045415502</v>
      </c>
      <c r="H245" s="9">
        <v>827062045.85763896</v>
      </c>
      <c r="I245" s="9">
        <v>113391943</v>
      </c>
      <c r="J245" s="9">
        <v>117495216.875635</v>
      </c>
      <c r="K245" s="9">
        <v>131361728114578</v>
      </c>
      <c r="L245" s="9">
        <v>21105988039521.301</v>
      </c>
      <c r="M245" s="9">
        <v>1.03931871827995E+21</v>
      </c>
      <c r="N245" s="9">
        <v>1.6797888733774401E+20</v>
      </c>
      <c r="O245" s="9">
        <v>2.8213877481908199E+19</v>
      </c>
      <c r="P245">
        <f t="shared" si="93"/>
        <v>30072.356872844848</v>
      </c>
      <c r="Q245">
        <f t="shared" si="94"/>
        <v>11569108493.11861</v>
      </c>
      <c r="R245">
        <f t="shared" si="95"/>
        <v>1768486899</v>
      </c>
      <c r="S245">
        <f t="shared" si="96"/>
        <v>1610869534.014241</v>
      </c>
      <c r="T245">
        <f t="shared" si="97"/>
        <v>1429181335484247</v>
      </c>
      <c r="U245">
        <f t="shared" si="98"/>
        <v>213230856217911.31</v>
      </c>
      <c r="V245" s="1">
        <f t="shared" si="99"/>
        <v>7.4964882407272365E+21</v>
      </c>
      <c r="W245" s="1">
        <f t="shared" si="100"/>
        <v>1.0664109897699972E+21</v>
      </c>
      <c r="X245" s="1">
        <f t="shared" si="101"/>
        <v>1.635279454888729E+20</v>
      </c>
      <c r="Y245">
        <f t="shared" si="102"/>
        <v>1.0978461394033452</v>
      </c>
      <c r="Z245">
        <f t="shared" si="108"/>
        <v>1312021279428698.5</v>
      </c>
      <c r="AA245">
        <f t="shared" si="109"/>
        <v>5.0561522522626771E-4</v>
      </c>
      <c r="AB245">
        <f t="shared" si="110"/>
        <v>2.2485889469315366E-2</v>
      </c>
      <c r="AC245">
        <f>Cells!$B$3*Y245/(Cells!$D$4*AB245)</f>
        <v>1.2455275000811898</v>
      </c>
      <c r="AD245">
        <f t="shared" si="111"/>
        <v>4839.0503263304863</v>
      </c>
      <c r="AE245">
        <f t="shared" si="112"/>
        <v>1321595053.4401307</v>
      </c>
      <c r="AF245">
        <f t="shared" si="113"/>
        <v>180820756</v>
      </c>
      <c r="AG245">
        <f t="shared" si="114"/>
        <v>188501472.49861723</v>
      </c>
      <c r="AH245">
        <f t="shared" si="115"/>
        <v>102993558904166.53</v>
      </c>
      <c r="AI245">
        <f t="shared" si="116"/>
        <v>15599703331424.744</v>
      </c>
      <c r="AJ245">
        <f t="shared" si="117"/>
        <v>0.95925381167155832</v>
      </c>
      <c r="AK245">
        <f t="shared" si="118"/>
        <v>84442618088113.391</v>
      </c>
      <c r="AL245">
        <f t="shared" si="119"/>
        <v>2.376469230878826E-3</v>
      </c>
      <c r="AM245">
        <f t="shared" si="120"/>
        <v>4.8749043384243206E-2</v>
      </c>
      <c r="AN245">
        <f>IF(AM245=0,0,(Cells!$B$3*AJ245/(Cells!$D$4*AM245)))</f>
        <v>0.50198339223133337</v>
      </c>
      <c r="AP245" s="7">
        <f t="shared" si="103"/>
        <v>0</v>
      </c>
      <c r="AQ245">
        <f t="shared" si="121"/>
        <v>34</v>
      </c>
      <c r="AR245" t="str">
        <f>IF(AP245=0,"",MAX(AR$4:AR244)+1)</f>
        <v/>
      </c>
      <c r="AS245" t="str">
        <f t="shared" si="104"/>
        <v>Female</v>
      </c>
      <c r="AT245" t="str">
        <f t="shared" si="105"/>
        <v>NonSmoker</v>
      </c>
      <c r="AU245" t="str">
        <f t="shared" si="106"/>
        <v>90 PLUS</v>
      </c>
      <c r="AV245">
        <f t="shared" si="122"/>
        <v>24</v>
      </c>
      <c r="AW245" s="8">
        <f t="shared" si="107"/>
        <v>31</v>
      </c>
      <c r="BJ245" s="76"/>
      <c r="BK245" s="76"/>
      <c r="BL245" s="77"/>
      <c r="BM245" s="77"/>
      <c r="BN245" s="77"/>
      <c r="BO245" s="77"/>
      <c r="BP245" s="77"/>
      <c r="BQ245" s="136"/>
    </row>
    <row r="246" spans="1:69" x14ac:dyDescent="0.25">
      <c r="A246" t="s">
        <v>77</v>
      </c>
      <c r="B246" t="s">
        <v>82</v>
      </c>
      <c r="C246" t="s">
        <v>202</v>
      </c>
      <c r="D246">
        <v>32</v>
      </c>
      <c r="E246" s="9">
        <v>3212</v>
      </c>
      <c r="F246" s="9">
        <v>2161</v>
      </c>
      <c r="G246" s="54">
        <v>2029.19853257827</v>
      </c>
      <c r="H246" s="9">
        <v>552026681.61977696</v>
      </c>
      <c r="I246" s="9">
        <v>74351086</v>
      </c>
      <c r="J246" s="9">
        <v>78085258.160045296</v>
      </c>
      <c r="K246" s="9">
        <v>60355125985848.297</v>
      </c>
      <c r="L246" s="9">
        <v>9208534842453.9609</v>
      </c>
      <c r="M246" s="9">
        <v>4.01242312818093E+20</v>
      </c>
      <c r="N246" s="9">
        <v>6.3197234479111201E+19</v>
      </c>
      <c r="O246" s="9">
        <v>1.0693076287911E+19</v>
      </c>
      <c r="P246">
        <f t="shared" si="93"/>
        <v>32101.555405423118</v>
      </c>
      <c r="Q246">
        <f t="shared" si="94"/>
        <v>12121135174.738388</v>
      </c>
      <c r="R246">
        <f t="shared" si="95"/>
        <v>1842837985</v>
      </c>
      <c r="S246">
        <f t="shared" si="96"/>
        <v>1688954792.1742864</v>
      </c>
      <c r="T246">
        <f t="shared" si="97"/>
        <v>1489536461470095.3</v>
      </c>
      <c r="U246">
        <f t="shared" si="98"/>
        <v>222439391060365.28</v>
      </c>
      <c r="V246" s="1">
        <f t="shared" si="99"/>
        <v>7.89773055354533E+21</v>
      </c>
      <c r="W246" s="1">
        <f t="shared" si="100"/>
        <v>1.1296082242491084E+21</v>
      </c>
      <c r="X246" s="1">
        <f t="shared" si="101"/>
        <v>1.742210217767839E+20</v>
      </c>
      <c r="Y246">
        <f t="shared" si="102"/>
        <v>1.0911114930599244</v>
      </c>
      <c r="Z246">
        <f t="shared" si="108"/>
        <v>1360430854267716.8</v>
      </c>
      <c r="AA246">
        <f t="shared" si="109"/>
        <v>4.7691438590017742E-4</v>
      </c>
      <c r="AB246">
        <f t="shared" si="110"/>
        <v>2.1838369579713992E-2</v>
      </c>
      <c r="AC246">
        <f>Cells!$B$3*Y246/(Cells!$D$4*AB246)</f>
        <v>1.2745909549984262</v>
      </c>
      <c r="AD246">
        <f t="shared" si="111"/>
        <v>2809.8517937522151</v>
      </c>
      <c r="AE246">
        <f t="shared" si="112"/>
        <v>769568371.82035398</v>
      </c>
      <c r="AF246">
        <f t="shared" si="113"/>
        <v>106469670</v>
      </c>
      <c r="AG246">
        <f t="shared" si="114"/>
        <v>110416214.33857194</v>
      </c>
      <c r="AH246">
        <f t="shared" si="115"/>
        <v>42638432918318.219</v>
      </c>
      <c r="AI246">
        <f t="shared" si="116"/>
        <v>6391168488970.7832</v>
      </c>
      <c r="AJ246">
        <f t="shared" si="117"/>
        <v>0.96425756522977191</v>
      </c>
      <c r="AK246">
        <f t="shared" si="118"/>
        <v>35171970011634.188</v>
      </c>
      <c r="AL246">
        <f t="shared" si="119"/>
        <v>2.8849014898453531E-3</v>
      </c>
      <c r="AM246">
        <f t="shared" si="120"/>
        <v>5.3711278981656667E-2</v>
      </c>
      <c r="AN246">
        <f>IF(AM246=0,0,(Cells!$B$3*AJ246/(Cells!$D$4*AM246)))</f>
        <v>0.45798312295789012</v>
      </c>
      <c r="AP246" s="7">
        <f t="shared" si="103"/>
        <v>0</v>
      </c>
      <c r="AQ246">
        <f t="shared" si="121"/>
        <v>34</v>
      </c>
      <c r="AR246" t="str">
        <f>IF(AP246=0,"",MAX(AR$4:AR245)+1)</f>
        <v/>
      </c>
      <c r="AS246" t="str">
        <f t="shared" si="104"/>
        <v>Female</v>
      </c>
      <c r="AT246" t="str">
        <f t="shared" si="105"/>
        <v>NonSmoker</v>
      </c>
      <c r="AU246" t="str">
        <f t="shared" si="106"/>
        <v>90 PLUS</v>
      </c>
      <c r="AV246">
        <f t="shared" si="122"/>
        <v>24</v>
      </c>
      <c r="AW246" s="8">
        <f t="shared" si="107"/>
        <v>32</v>
      </c>
      <c r="BJ246" s="76"/>
      <c r="BK246" s="76"/>
      <c r="BL246" s="77"/>
      <c r="BM246" s="77"/>
      <c r="BN246" s="77"/>
      <c r="BO246" s="77"/>
      <c r="BP246" s="77"/>
      <c r="BQ246" s="136"/>
    </row>
    <row r="247" spans="1:69" x14ac:dyDescent="0.25">
      <c r="A247" t="s">
        <v>77</v>
      </c>
      <c r="B247" t="s">
        <v>82</v>
      </c>
      <c r="C247" t="s">
        <v>202</v>
      </c>
      <c r="D247">
        <v>33</v>
      </c>
      <c r="E247" s="9">
        <v>2362</v>
      </c>
      <c r="F247" s="9">
        <v>1489</v>
      </c>
      <c r="G247" s="54">
        <v>1445.2833873749</v>
      </c>
      <c r="H247" s="9">
        <v>371642767.28317899</v>
      </c>
      <c r="I247" s="9">
        <v>46460099</v>
      </c>
      <c r="J247" s="9">
        <v>52904540.597995102</v>
      </c>
      <c r="K247" s="9">
        <v>19557607698290.102</v>
      </c>
      <c r="L247" s="9">
        <v>2856571052826.3599</v>
      </c>
      <c r="M247" s="9">
        <v>3.5461058294463402E+19</v>
      </c>
      <c r="N247" s="9">
        <v>4.7049369051864402E+18</v>
      </c>
      <c r="O247" s="9">
        <v>6.4747515334318797E+17</v>
      </c>
      <c r="P247">
        <f t="shared" si="93"/>
        <v>33546.838792798015</v>
      </c>
      <c r="Q247">
        <f t="shared" si="94"/>
        <v>12492777942.021566</v>
      </c>
      <c r="R247">
        <f t="shared" si="95"/>
        <v>1889298084</v>
      </c>
      <c r="S247">
        <f t="shared" si="96"/>
        <v>1741859332.7722814</v>
      </c>
      <c r="T247">
        <f t="shared" si="97"/>
        <v>1509094069168385.3</v>
      </c>
      <c r="U247">
        <f t="shared" si="98"/>
        <v>225295962113191.66</v>
      </c>
      <c r="V247" s="1">
        <f t="shared" si="99"/>
        <v>7.9331916118397939E+21</v>
      </c>
      <c r="W247" s="1">
        <f t="shared" si="100"/>
        <v>1.1343131611542948E+21</v>
      </c>
      <c r="X247" s="1">
        <f t="shared" si="101"/>
        <v>1.7486849693012709E+20</v>
      </c>
      <c r="Y247">
        <f t="shared" si="102"/>
        <v>1.0846444649425624</v>
      </c>
      <c r="Z247">
        <f t="shared" si="108"/>
        <v>1371780280053701.5</v>
      </c>
      <c r="AA247">
        <f t="shared" si="109"/>
        <v>4.5212486886173894E-4</v>
      </c>
      <c r="AB247">
        <f t="shared" si="110"/>
        <v>2.1263228091278591E-2</v>
      </c>
      <c r="AC247">
        <f>Cells!$B$3*Y247/(Cells!$D$4*AB247)</f>
        <v>1.3013080601329798</v>
      </c>
      <c r="AD247">
        <f t="shared" si="111"/>
        <v>1364.5684063773151</v>
      </c>
      <c r="AE247">
        <f t="shared" si="112"/>
        <v>397925604.537175</v>
      </c>
      <c r="AF247">
        <f t="shared" si="113"/>
        <v>60009571</v>
      </c>
      <c r="AG247">
        <f t="shared" si="114"/>
        <v>57511673.740576833</v>
      </c>
      <c r="AH247">
        <f t="shared" si="115"/>
        <v>23080825220028.117</v>
      </c>
      <c r="AI247">
        <f t="shared" si="116"/>
        <v>3534597436144.4238</v>
      </c>
      <c r="AJ247">
        <f t="shared" si="117"/>
        <v>1.0434328736578014</v>
      </c>
      <c r="AK247">
        <f t="shared" si="118"/>
        <v>20234991185927.164</v>
      </c>
      <c r="AL247">
        <f t="shared" si="119"/>
        <v>6.1177398586923582E-3</v>
      </c>
      <c r="AM247">
        <f t="shared" si="120"/>
        <v>7.8215982118057928E-2</v>
      </c>
      <c r="AN247">
        <f>IF(AM247=0,0,(Cells!$B$3*AJ247/(Cells!$D$4*AM247)))</f>
        <v>0.34032270587244995</v>
      </c>
      <c r="AP247" s="7">
        <f t="shared" si="103"/>
        <v>0</v>
      </c>
      <c r="AQ247">
        <f t="shared" si="121"/>
        <v>34</v>
      </c>
      <c r="AR247" t="str">
        <f>IF(AP247=0,"",MAX(AR$4:AR246)+1)</f>
        <v/>
      </c>
      <c r="AS247" t="str">
        <f t="shared" si="104"/>
        <v>Female</v>
      </c>
      <c r="AT247" t="str">
        <f t="shared" si="105"/>
        <v>NonSmoker</v>
      </c>
      <c r="AU247" t="str">
        <f t="shared" si="106"/>
        <v>90 PLUS</v>
      </c>
      <c r="AV247">
        <f t="shared" si="122"/>
        <v>24</v>
      </c>
      <c r="AW247" s="8">
        <f t="shared" si="107"/>
        <v>33</v>
      </c>
      <c r="BJ247" s="76"/>
      <c r="BK247" s="76"/>
      <c r="BL247" s="77"/>
      <c r="BM247" s="77"/>
      <c r="BN247" s="77"/>
      <c r="BO247" s="77"/>
      <c r="BP247" s="77"/>
      <c r="BQ247" s="136"/>
    </row>
    <row r="248" spans="1:69" x14ac:dyDescent="0.25">
      <c r="A248" t="s">
        <v>77</v>
      </c>
      <c r="B248" t="s">
        <v>82</v>
      </c>
      <c r="C248" t="s">
        <v>202</v>
      </c>
      <c r="D248">
        <v>34</v>
      </c>
      <c r="E248" s="9">
        <v>1587</v>
      </c>
      <c r="F248" s="9">
        <v>918</v>
      </c>
      <c r="G248" s="54">
        <v>829.73165607745204</v>
      </c>
      <c r="H248" s="9">
        <v>226049605.454954</v>
      </c>
      <c r="I248" s="9">
        <v>33312656</v>
      </c>
      <c r="J248" s="9">
        <v>32666990.336133301</v>
      </c>
      <c r="K248" s="9">
        <v>11447857200030.1</v>
      </c>
      <c r="L248" s="9">
        <v>1781075211520.45</v>
      </c>
      <c r="M248" s="9">
        <v>1.9057773014724801E+19</v>
      </c>
      <c r="N248" s="9">
        <v>2.73399550460034E+18</v>
      </c>
      <c r="O248" s="9">
        <v>4.1157148237518598E+17</v>
      </c>
      <c r="P248">
        <f t="shared" si="93"/>
        <v>34376.570448875464</v>
      </c>
      <c r="Q248">
        <f t="shared" si="94"/>
        <v>12718827547.476521</v>
      </c>
      <c r="R248">
        <f t="shared" si="95"/>
        <v>1922610740</v>
      </c>
      <c r="S248">
        <f t="shared" si="96"/>
        <v>1774526323.1084146</v>
      </c>
      <c r="T248">
        <f t="shared" si="97"/>
        <v>1520541926368415.3</v>
      </c>
      <c r="U248">
        <f t="shared" si="98"/>
        <v>227077037324712.09</v>
      </c>
      <c r="V248" s="1">
        <f t="shared" si="99"/>
        <v>7.9522493848545185E+21</v>
      </c>
      <c r="W248" s="1">
        <f t="shared" si="100"/>
        <v>1.1370471566588952E+21</v>
      </c>
      <c r="X248" s="1">
        <f t="shared" si="101"/>
        <v>1.7528006841250228E+20</v>
      </c>
      <c r="Y248">
        <f t="shared" si="102"/>
        <v>1.0834501100170708</v>
      </c>
      <c r="Z248">
        <f t="shared" si="108"/>
        <v>1380873726073045.5</v>
      </c>
      <c r="AA248">
        <f t="shared" si="109"/>
        <v>4.385196656938199E-4</v>
      </c>
      <c r="AB248">
        <f t="shared" si="110"/>
        <v>2.0940861149766978E-2</v>
      </c>
      <c r="AC248">
        <f>Cells!$B$3*Y248/(Cells!$D$4*AB248)</f>
        <v>1.319885610442906</v>
      </c>
      <c r="AD248">
        <f t="shared" si="111"/>
        <v>534.83675029986307</v>
      </c>
      <c r="AE248">
        <f t="shared" si="112"/>
        <v>171875999.082221</v>
      </c>
      <c r="AF248">
        <f t="shared" si="113"/>
        <v>26696915</v>
      </c>
      <c r="AG248">
        <f t="shared" si="114"/>
        <v>24844683.404443532</v>
      </c>
      <c r="AH248">
        <f t="shared" si="115"/>
        <v>11632968019998.02</v>
      </c>
      <c r="AI248">
        <f t="shared" si="116"/>
        <v>1753522224623.9741</v>
      </c>
      <c r="AJ248">
        <f t="shared" si="117"/>
        <v>1.0745524330257794</v>
      </c>
      <c r="AK248">
        <f t="shared" si="118"/>
        <v>10475506977178.025</v>
      </c>
      <c r="AL248">
        <f t="shared" si="119"/>
        <v>1.6971026696683062E-2</v>
      </c>
      <c r="AM248">
        <f t="shared" si="120"/>
        <v>0.13027289317691176</v>
      </c>
      <c r="AN248">
        <f>IF(AM248=0,0,(Cells!$B$3*AJ248/(Cells!$D$4*AM248)))</f>
        <v>0.21042409442628668</v>
      </c>
      <c r="AP248" s="7">
        <f t="shared" si="103"/>
        <v>0</v>
      </c>
      <c r="AQ248">
        <f t="shared" si="121"/>
        <v>34</v>
      </c>
      <c r="AR248" t="str">
        <f>IF(AP248=0,"",MAX(AR$4:AR247)+1)</f>
        <v/>
      </c>
      <c r="AS248" t="str">
        <f t="shared" si="104"/>
        <v>Female</v>
      </c>
      <c r="AT248" t="str">
        <f t="shared" si="105"/>
        <v>NonSmoker</v>
      </c>
      <c r="AU248" t="str">
        <f t="shared" si="106"/>
        <v>90 PLUS</v>
      </c>
      <c r="AV248">
        <f t="shared" si="122"/>
        <v>24</v>
      </c>
      <c r="AW248" s="8">
        <f t="shared" si="107"/>
        <v>34</v>
      </c>
      <c r="BJ248" s="76"/>
      <c r="BK248" s="76"/>
      <c r="BL248" s="77"/>
      <c r="BM248" s="77"/>
      <c r="BN248" s="77"/>
      <c r="BO248" s="77"/>
      <c r="BP248" s="77"/>
      <c r="BQ248" s="136"/>
    </row>
    <row r="249" spans="1:69" x14ac:dyDescent="0.25">
      <c r="A249" t="s">
        <v>77</v>
      </c>
      <c r="B249" t="s">
        <v>82</v>
      </c>
      <c r="C249" t="s">
        <v>202</v>
      </c>
      <c r="D249">
        <v>35</v>
      </c>
      <c r="E249" s="9">
        <v>922</v>
      </c>
      <c r="F249" s="9">
        <v>383</v>
      </c>
      <c r="G249" s="54">
        <v>373.85047284231302</v>
      </c>
      <c r="H249" s="9">
        <v>118536591.295678</v>
      </c>
      <c r="I249" s="9">
        <v>15035336</v>
      </c>
      <c r="J249" s="9">
        <v>17121571.805401102</v>
      </c>
      <c r="K249" s="9">
        <v>7840149081109.7598</v>
      </c>
      <c r="L249" s="9">
        <v>1190285893884.8101</v>
      </c>
      <c r="M249" s="9">
        <v>1.7068905647620499E+19</v>
      </c>
      <c r="N249" s="9">
        <v>2.3782984546527299E+18</v>
      </c>
      <c r="O249" s="9">
        <v>3.4808271117429702E+17</v>
      </c>
      <c r="P249">
        <f t="shared" si="93"/>
        <v>34750.420921717778</v>
      </c>
      <c r="Q249">
        <f t="shared" si="94"/>
        <v>12837364138.772198</v>
      </c>
      <c r="R249">
        <f t="shared" si="95"/>
        <v>1937646076</v>
      </c>
      <c r="S249">
        <f t="shared" si="96"/>
        <v>1791647894.9138157</v>
      </c>
      <c r="T249">
        <f t="shared" si="97"/>
        <v>1528382075449525</v>
      </c>
      <c r="U249">
        <f t="shared" si="98"/>
        <v>228267323218596.91</v>
      </c>
      <c r="V249" s="1">
        <f t="shared" si="99"/>
        <v>7.9693182905021387E+21</v>
      </c>
      <c r="W249" s="1">
        <f t="shared" si="100"/>
        <v>1.1394254551135479E+21</v>
      </c>
      <c r="X249" s="1">
        <f t="shared" si="101"/>
        <v>1.7562815112367656E+20</v>
      </c>
      <c r="Y249">
        <f t="shared" si="102"/>
        <v>1.0814882106582706</v>
      </c>
      <c r="Z249">
        <f t="shared" si="108"/>
        <v>1385941911313236.5</v>
      </c>
      <c r="AA249">
        <f t="shared" si="109"/>
        <v>4.3175731163966509E-4</v>
      </c>
      <c r="AB249">
        <f t="shared" si="110"/>
        <v>2.0778770696065374E-2</v>
      </c>
      <c r="AC249">
        <f>Cells!$B$3*Y249/(Cells!$D$4*AB249)</f>
        <v>1.3277730589897232</v>
      </c>
      <c r="AD249">
        <f t="shared" si="111"/>
        <v>160.98627745754999</v>
      </c>
      <c r="AE249">
        <f t="shared" si="112"/>
        <v>53339407.786542997</v>
      </c>
      <c r="AF249">
        <f t="shared" si="113"/>
        <v>11661579</v>
      </c>
      <c r="AG249">
        <f t="shared" si="114"/>
        <v>7723111.5990424296</v>
      </c>
      <c r="AH249">
        <f t="shared" si="115"/>
        <v>3792818938888.2598</v>
      </c>
      <c r="AI249">
        <f t="shared" si="116"/>
        <v>563236330739.16394</v>
      </c>
      <c r="AJ249">
        <f t="shared" si="117"/>
        <v>1.5099586287793501</v>
      </c>
      <c r="AK249">
        <f t="shared" si="118"/>
        <v>4442834896848.7178</v>
      </c>
      <c r="AL249">
        <f t="shared" si="119"/>
        <v>7.4486154505891647E-2</v>
      </c>
      <c r="AM249">
        <f t="shared" si="120"/>
        <v>0.27292151711781842</v>
      </c>
      <c r="AN249">
        <f>IF(AM249=0,0,(Cells!$B$3*AJ249/(Cells!$D$4*AM249)))</f>
        <v>0.14113969831666762</v>
      </c>
      <c r="AP249" s="7">
        <f t="shared" si="103"/>
        <v>0</v>
      </c>
      <c r="AQ249">
        <f t="shared" si="121"/>
        <v>34</v>
      </c>
      <c r="AR249" t="str">
        <f>IF(AP249=0,"",MAX(AR$4:AR248)+1)</f>
        <v/>
      </c>
      <c r="AS249" t="str">
        <f t="shared" si="104"/>
        <v>Female</v>
      </c>
      <c r="AT249" t="str">
        <f t="shared" si="105"/>
        <v>NonSmoker</v>
      </c>
      <c r="AU249" t="str">
        <f t="shared" si="106"/>
        <v>90 PLUS</v>
      </c>
      <c r="AV249">
        <f t="shared" si="122"/>
        <v>24</v>
      </c>
      <c r="AW249" s="8">
        <f t="shared" si="107"/>
        <v>35</v>
      </c>
      <c r="BJ249" s="76"/>
      <c r="BK249" s="76"/>
      <c r="BL249" s="77"/>
      <c r="BM249" s="77"/>
      <c r="BN249" s="77"/>
      <c r="BO249" s="77"/>
      <c r="BP249" s="77"/>
      <c r="BQ249" s="136"/>
    </row>
    <row r="250" spans="1:69" x14ac:dyDescent="0.25">
      <c r="A250" t="s">
        <v>77</v>
      </c>
      <c r="B250" t="s">
        <v>82</v>
      </c>
      <c r="C250" t="s">
        <v>202</v>
      </c>
      <c r="D250">
        <v>36</v>
      </c>
      <c r="E250" s="9">
        <v>440</v>
      </c>
      <c r="F250" s="9">
        <v>178</v>
      </c>
      <c r="G250" s="54">
        <v>160.98627745754999</v>
      </c>
      <c r="H250" s="9">
        <v>53339407.786542997</v>
      </c>
      <c r="I250" s="9">
        <v>11661579</v>
      </c>
      <c r="J250" s="9">
        <v>7723111.5990424296</v>
      </c>
      <c r="K250" s="9">
        <v>3792818938888.2598</v>
      </c>
      <c r="L250" s="9">
        <v>563236330739.16394</v>
      </c>
      <c r="M250" s="9">
        <v>8.7325287215209196E+18</v>
      </c>
      <c r="N250" s="9">
        <v>1.23006794142525E+18</v>
      </c>
      <c r="O250" s="9">
        <v>1.7948198602118598E+17</v>
      </c>
      <c r="P250">
        <f t="shared" si="93"/>
        <v>34911.40719917533</v>
      </c>
      <c r="Q250">
        <f t="shared" si="94"/>
        <v>12890703546.558741</v>
      </c>
      <c r="R250">
        <f t="shared" si="95"/>
        <v>1949307655</v>
      </c>
      <c r="S250">
        <f t="shared" si="96"/>
        <v>1799371006.5128582</v>
      </c>
      <c r="T250">
        <f t="shared" si="97"/>
        <v>1532174894388413.3</v>
      </c>
      <c r="U250">
        <f t="shared" si="98"/>
        <v>228830559549336.06</v>
      </c>
      <c r="V250" s="1">
        <f t="shared" si="99"/>
        <v>7.9780508192236592E+21</v>
      </c>
      <c r="W250" s="1">
        <f t="shared" si="100"/>
        <v>1.1406555230549732E+21</v>
      </c>
      <c r="X250" s="1">
        <f t="shared" si="101"/>
        <v>1.7580763310969776E+20</v>
      </c>
      <c r="Y250">
        <f t="shared" si="102"/>
        <v>1.0833272559935907</v>
      </c>
      <c r="Z250">
        <f t="shared" si="108"/>
        <v>1391291749925027.5</v>
      </c>
      <c r="AA250">
        <f t="shared" si="109"/>
        <v>4.2971129879845803E-4</v>
      </c>
      <c r="AB250">
        <f t="shared" si="110"/>
        <v>2.0729478980390657E-2</v>
      </c>
      <c r="AC250">
        <f>Cells!$B$3*Y250/(Cells!$D$4*AB250)</f>
        <v>1.3331935278837703</v>
      </c>
      <c r="AD250">
        <f t="shared" si="111"/>
        <v>0</v>
      </c>
      <c r="AE250">
        <f t="shared" si="112"/>
        <v>0</v>
      </c>
      <c r="AF250">
        <f t="shared" si="113"/>
        <v>0</v>
      </c>
      <c r="AG250">
        <f t="shared" si="114"/>
        <v>0</v>
      </c>
      <c r="AH250">
        <f t="shared" si="115"/>
        <v>0</v>
      </c>
      <c r="AI250">
        <f t="shared" si="116"/>
        <v>0</v>
      </c>
      <c r="AJ250" t="e">
        <f t="shared" si="117"/>
        <v>#DIV/0!</v>
      </c>
      <c r="AK250" t="e">
        <f t="shared" si="118"/>
        <v>#DIV/0!</v>
      </c>
      <c r="AL250" t="e">
        <f t="shared" si="119"/>
        <v>#DIV/0!</v>
      </c>
      <c r="AM250">
        <f t="shared" si="120"/>
        <v>0</v>
      </c>
      <c r="AN250">
        <f>IF(AM250=0,0,(Cells!$B$3*AJ250/(Cells!$D$4*AM250)))</f>
        <v>0</v>
      </c>
      <c r="AP250" s="7">
        <f t="shared" si="103"/>
        <v>1</v>
      </c>
      <c r="AQ250">
        <f t="shared" si="121"/>
        <v>34</v>
      </c>
      <c r="AR250">
        <f>IF(AP250=0,"",MAX(AR$4:AR249)+1)</f>
        <v>34</v>
      </c>
      <c r="AS250" t="str">
        <f t="shared" si="104"/>
        <v>Female</v>
      </c>
      <c r="AT250" t="str">
        <f t="shared" si="105"/>
        <v>NonSmoker</v>
      </c>
      <c r="AU250" t="str">
        <f t="shared" si="106"/>
        <v>90 PLUS</v>
      </c>
      <c r="AV250">
        <f t="shared" si="122"/>
        <v>24</v>
      </c>
      <c r="AW250" s="8">
        <f t="shared" si="107"/>
        <v>36</v>
      </c>
      <c r="BJ250" s="76"/>
      <c r="BK250" s="76"/>
      <c r="BL250" s="77"/>
      <c r="BM250" s="77"/>
      <c r="BN250" s="77"/>
      <c r="BO250" s="77"/>
      <c r="BP250" s="77"/>
      <c r="BQ250" s="136"/>
    </row>
    <row r="251" spans="1:69" x14ac:dyDescent="0.25">
      <c r="A251" t="s">
        <v>77</v>
      </c>
      <c r="B251" t="s">
        <v>59</v>
      </c>
      <c r="C251" t="s">
        <v>347</v>
      </c>
      <c r="D251">
        <v>1</v>
      </c>
      <c r="E251" s="9">
        <v>143015</v>
      </c>
      <c r="F251" s="9">
        <v>727</v>
      </c>
      <c r="G251" s="54">
        <v>485.31567459826402</v>
      </c>
      <c r="H251" s="9">
        <v>502251167419.23901</v>
      </c>
      <c r="I251" s="9">
        <v>114065903</v>
      </c>
      <c r="J251" s="9">
        <v>127894257.94570699</v>
      </c>
      <c r="K251" s="9">
        <v>155815481835457</v>
      </c>
      <c r="L251" s="9">
        <v>45025296281.5205</v>
      </c>
      <c r="M251" s="9">
        <v>1.8965241644948301E+21</v>
      </c>
      <c r="N251" s="9">
        <v>6.0321671225436506E+17</v>
      </c>
      <c r="O251" s="9">
        <v>227352193883173</v>
      </c>
      <c r="P251">
        <f t="shared" si="93"/>
        <v>485.31567459826402</v>
      </c>
      <c r="Q251">
        <f t="shared" si="94"/>
        <v>502251167419.23901</v>
      </c>
      <c r="R251">
        <f t="shared" si="95"/>
        <v>114065903</v>
      </c>
      <c r="S251">
        <f t="shared" si="96"/>
        <v>127894257.94570699</v>
      </c>
      <c r="T251">
        <f t="shared" si="97"/>
        <v>155815481835457</v>
      </c>
      <c r="U251">
        <f t="shared" si="98"/>
        <v>45025296281.5205</v>
      </c>
      <c r="V251" s="1">
        <f t="shared" si="99"/>
        <v>1.8965241644948301E+21</v>
      </c>
      <c r="W251" s="1">
        <f t="shared" si="100"/>
        <v>6.0321671225436506E+17</v>
      </c>
      <c r="X251" s="1">
        <f t="shared" si="101"/>
        <v>227352193883173</v>
      </c>
      <c r="Y251">
        <f t="shared" si="102"/>
        <v>0.89187665523203286</v>
      </c>
      <c r="Z251">
        <f t="shared" si="108"/>
        <v>138932375672433.75</v>
      </c>
      <c r="AA251">
        <f t="shared" si="109"/>
        <v>8.4937870621509693E-3</v>
      </c>
      <c r="AB251">
        <f t="shared" si="110"/>
        <v>9.21617440272859E-2</v>
      </c>
      <c r="AC251">
        <f>Cells!$B$3*Y251/(Cells!$D$4*AB251)</f>
        <v>0.24687438167490058</v>
      </c>
      <c r="AD251">
        <f t="shared" si="111"/>
        <v>1555.7462137949481</v>
      </c>
      <c r="AE251">
        <f t="shared" si="112"/>
        <v>1009254408035.0878</v>
      </c>
      <c r="AF251">
        <f t="shared" si="113"/>
        <v>336438329</v>
      </c>
      <c r="AG251">
        <f t="shared" si="114"/>
        <v>332751124.21696204</v>
      </c>
      <c r="AH251">
        <f t="shared" si="115"/>
        <v>368295053542717.88</v>
      </c>
      <c r="AI251">
        <f t="shared" si="116"/>
        <v>138317507352.63489</v>
      </c>
      <c r="AJ251">
        <f t="shared" si="117"/>
        <v>1.0110809686720512</v>
      </c>
      <c r="AK251">
        <f t="shared" si="118"/>
        <v>372234719618100.38</v>
      </c>
      <c r="AL251">
        <f t="shared" si="119"/>
        <v>3.3618460049067976E-3</v>
      </c>
      <c r="AM251">
        <f t="shared" si="120"/>
        <v>5.7981428103374595E-2</v>
      </c>
      <c r="AN251">
        <f>IF(AM251=0,0,(Cells!$B$3*AJ251/(Cells!$D$4*AM251)))</f>
        <v>0.44485547625453453</v>
      </c>
      <c r="AP251" s="7">
        <f t="shared" si="103"/>
        <v>0</v>
      </c>
      <c r="AQ251">
        <f t="shared" si="121"/>
        <v>35</v>
      </c>
      <c r="AR251" t="str">
        <f>IF(AP251=0,"",MAX(AR$4:AR250)+1)</f>
        <v/>
      </c>
      <c r="AS251" t="str">
        <f t="shared" si="104"/>
        <v>Male</v>
      </c>
      <c r="AT251" t="str">
        <f t="shared" si="105"/>
        <v>NonSmoker</v>
      </c>
      <c r="AU251" t="str">
        <f t="shared" si="106"/>
        <v>18 - 29</v>
      </c>
      <c r="AV251">
        <f t="shared" si="122"/>
        <v>1</v>
      </c>
      <c r="AW251" s="8">
        <f t="shared" si="107"/>
        <v>1</v>
      </c>
      <c r="BJ251" s="76"/>
      <c r="BK251" s="76"/>
      <c r="BL251" s="77"/>
      <c r="BM251" s="77"/>
      <c r="BN251" s="77"/>
      <c r="BO251" s="77"/>
      <c r="BP251" s="77"/>
      <c r="BQ251" s="136"/>
    </row>
    <row r="252" spans="1:69" x14ac:dyDescent="0.25">
      <c r="A252" t="s">
        <v>77</v>
      </c>
      <c r="B252" t="s">
        <v>59</v>
      </c>
      <c r="C252" t="s">
        <v>347</v>
      </c>
      <c r="D252">
        <v>2</v>
      </c>
      <c r="E252" s="9">
        <v>126051</v>
      </c>
      <c r="F252" s="9">
        <v>538</v>
      </c>
      <c r="G252" s="54">
        <v>405.38787238925403</v>
      </c>
      <c r="H252" s="9">
        <v>348229357444.19299</v>
      </c>
      <c r="I252" s="9">
        <v>101407934</v>
      </c>
      <c r="J252" s="9">
        <v>103027941.21117701</v>
      </c>
      <c r="K252" s="9">
        <v>124186886248753</v>
      </c>
      <c r="L252" s="9">
        <v>42499685038.7351</v>
      </c>
      <c r="M252" s="9">
        <v>1.65273283355488E+21</v>
      </c>
      <c r="N252" s="9">
        <v>6.4310254819638003E+17</v>
      </c>
      <c r="O252" s="9">
        <v>292013923572331</v>
      </c>
      <c r="P252">
        <f t="shared" si="93"/>
        <v>890.70354698751805</v>
      </c>
      <c r="Q252">
        <f t="shared" si="94"/>
        <v>850480524863.43201</v>
      </c>
      <c r="R252">
        <f t="shared" si="95"/>
        <v>215473837</v>
      </c>
      <c r="S252">
        <f t="shared" si="96"/>
        <v>230922199.15688401</v>
      </c>
      <c r="T252">
        <f t="shared" si="97"/>
        <v>280002368084210</v>
      </c>
      <c r="U252">
        <f t="shared" si="98"/>
        <v>87524981320.2556</v>
      </c>
      <c r="V252" s="1">
        <f t="shared" si="99"/>
        <v>3.5492569980497098E+21</v>
      </c>
      <c r="W252" s="1">
        <f t="shared" si="100"/>
        <v>1.2463192604507451E+18</v>
      </c>
      <c r="X252" s="1">
        <f t="shared" si="101"/>
        <v>519366117455504</v>
      </c>
      <c r="Y252">
        <f t="shared" si="102"/>
        <v>0.9331014418999678</v>
      </c>
      <c r="Z252">
        <f t="shared" si="108"/>
        <v>261194407292761.78</v>
      </c>
      <c r="AA252">
        <f t="shared" si="109"/>
        <v>4.8981547734902962E-3</v>
      </c>
      <c r="AB252">
        <f t="shared" si="110"/>
        <v>6.998681856957277E-2</v>
      </c>
      <c r="AC252">
        <f>Cells!$B$3*Y252/(Cells!$D$4*AB252)</f>
        <v>0.34012184155784814</v>
      </c>
      <c r="AD252">
        <f t="shared" si="111"/>
        <v>1150.3583414056941</v>
      </c>
      <c r="AE252">
        <f t="shared" si="112"/>
        <v>661025050590.8949</v>
      </c>
      <c r="AF252">
        <f t="shared" si="113"/>
        <v>235030395</v>
      </c>
      <c r="AG252">
        <f t="shared" si="114"/>
        <v>229723183.00578502</v>
      </c>
      <c r="AH252">
        <f t="shared" si="115"/>
        <v>244108167293964.91</v>
      </c>
      <c r="AI252">
        <f t="shared" si="116"/>
        <v>95817822313.899796</v>
      </c>
      <c r="AJ252">
        <f t="shared" si="117"/>
        <v>1.0231026399894578</v>
      </c>
      <c r="AK252">
        <f t="shared" si="118"/>
        <v>249647414148787.34</v>
      </c>
      <c r="AL252">
        <f t="shared" si="119"/>
        <v>4.7306130080705909E-3</v>
      </c>
      <c r="AM252">
        <f t="shared" si="120"/>
        <v>6.8779451932031208E-2</v>
      </c>
      <c r="AN252">
        <f>IF(AM252=0,0,(Cells!$B$3*AJ252/(Cells!$D$4*AM252)))</f>
        <v>0.37947433432125149</v>
      </c>
      <c r="AP252" s="7">
        <f t="shared" si="103"/>
        <v>0</v>
      </c>
      <c r="AQ252">
        <f t="shared" si="121"/>
        <v>35</v>
      </c>
      <c r="AR252" t="str">
        <f>IF(AP252=0,"",MAX(AR$4:AR251)+1)</f>
        <v/>
      </c>
      <c r="AS252" t="str">
        <f t="shared" si="104"/>
        <v>Male</v>
      </c>
      <c r="AT252" t="str">
        <f t="shared" si="105"/>
        <v>NonSmoker</v>
      </c>
      <c r="AU252" t="str">
        <f t="shared" si="106"/>
        <v>18 - 29</v>
      </c>
      <c r="AV252">
        <f t="shared" si="122"/>
        <v>1</v>
      </c>
      <c r="AW252" s="8">
        <f t="shared" si="107"/>
        <v>2</v>
      </c>
      <c r="BJ252" s="76"/>
      <c r="BK252" s="76"/>
      <c r="BL252" s="77"/>
      <c r="BM252" s="77"/>
      <c r="BN252" s="77"/>
      <c r="BO252" s="77"/>
      <c r="BP252" s="77"/>
      <c r="BQ252" s="136"/>
    </row>
    <row r="253" spans="1:69" x14ac:dyDescent="0.25">
      <c r="A253" t="s">
        <v>77</v>
      </c>
      <c r="B253" t="s">
        <v>59</v>
      </c>
      <c r="C253" t="s">
        <v>347</v>
      </c>
      <c r="D253">
        <v>3</v>
      </c>
      <c r="E253" s="9">
        <v>108906</v>
      </c>
      <c r="F253" s="9">
        <v>461</v>
      </c>
      <c r="G253" s="54">
        <v>302.85002544473502</v>
      </c>
      <c r="H253" s="9">
        <v>237524324876.35599</v>
      </c>
      <c r="I253" s="9">
        <v>73743427</v>
      </c>
      <c r="J253" s="9">
        <v>72351436.442711294</v>
      </c>
      <c r="K253" s="9">
        <v>83814566098809.094</v>
      </c>
      <c r="L253" s="9">
        <v>29399851023.4067</v>
      </c>
      <c r="M253" s="9">
        <v>1.0969735457916999E+21</v>
      </c>
      <c r="N253" s="9">
        <v>4.3155963045748E+17</v>
      </c>
      <c r="O253" s="9">
        <v>192448659397756</v>
      </c>
      <c r="P253">
        <f t="shared" si="93"/>
        <v>1193.5535724322531</v>
      </c>
      <c r="Q253">
        <f t="shared" si="94"/>
        <v>1088004849739.788</v>
      </c>
      <c r="R253">
        <f t="shared" si="95"/>
        <v>289217264</v>
      </c>
      <c r="S253">
        <f t="shared" si="96"/>
        <v>303273635.59959531</v>
      </c>
      <c r="T253">
        <f t="shared" si="97"/>
        <v>363816934183019.13</v>
      </c>
      <c r="U253">
        <f t="shared" si="98"/>
        <v>116924832343.66229</v>
      </c>
      <c r="V253" s="1">
        <f t="shared" si="99"/>
        <v>4.6462305438414096E+21</v>
      </c>
      <c r="W253" s="1">
        <f t="shared" si="100"/>
        <v>1.677878890908225E+18</v>
      </c>
      <c r="X253" s="1">
        <f t="shared" si="101"/>
        <v>711814776853260</v>
      </c>
      <c r="Y253">
        <f t="shared" si="102"/>
        <v>0.95365119169754142</v>
      </c>
      <c r="Z253">
        <f t="shared" si="108"/>
        <v>346848115484987.13</v>
      </c>
      <c r="AA253">
        <f t="shared" si="109"/>
        <v>3.7711171508687086E-3</v>
      </c>
      <c r="AB253">
        <f t="shared" si="110"/>
        <v>6.1409422329710188E-2</v>
      </c>
      <c r="AC253">
        <f>Cells!$B$3*Y253/(Cells!$D$4*AB253)</f>
        <v>0.39616532183279934</v>
      </c>
      <c r="AD253">
        <f t="shared" si="111"/>
        <v>847.50831596095884</v>
      </c>
      <c r="AE253">
        <f t="shared" si="112"/>
        <v>423500725714.53876</v>
      </c>
      <c r="AF253">
        <f t="shared" si="113"/>
        <v>161286968</v>
      </c>
      <c r="AG253">
        <f t="shared" si="114"/>
        <v>157371746.56307372</v>
      </c>
      <c r="AH253">
        <f t="shared" si="115"/>
        <v>160293601195155.78</v>
      </c>
      <c r="AI253">
        <f t="shared" si="116"/>
        <v>66417971290.493095</v>
      </c>
      <c r="AJ253">
        <f t="shared" si="117"/>
        <v>1.0248788078065656</v>
      </c>
      <c r="AK253">
        <f t="shared" si="118"/>
        <v>164211751010995.97</v>
      </c>
      <c r="AL253">
        <f t="shared" si="119"/>
        <v>6.6305675288922099E-3</v>
      </c>
      <c r="AM253">
        <f t="shared" si="120"/>
        <v>8.1428296856143376E-2</v>
      </c>
      <c r="AN253">
        <f>IF(AM253=0,0,(Cells!$B$3*AJ253/(Cells!$D$4*AM253)))</f>
        <v>0.32108430339861344</v>
      </c>
      <c r="AP253" s="7">
        <f t="shared" si="103"/>
        <v>0</v>
      </c>
      <c r="AQ253">
        <f t="shared" si="121"/>
        <v>35</v>
      </c>
      <c r="AR253" t="str">
        <f>IF(AP253=0,"",MAX(AR$4:AR252)+1)</f>
        <v/>
      </c>
      <c r="AS253" t="str">
        <f t="shared" si="104"/>
        <v>Male</v>
      </c>
      <c r="AT253" t="str">
        <f t="shared" si="105"/>
        <v>NonSmoker</v>
      </c>
      <c r="AU253" t="str">
        <f t="shared" si="106"/>
        <v>18 - 29</v>
      </c>
      <c r="AV253">
        <f t="shared" si="122"/>
        <v>1</v>
      </c>
      <c r="AW253" s="8">
        <f t="shared" si="107"/>
        <v>3</v>
      </c>
      <c r="BJ253" s="76"/>
      <c r="BK253" s="76"/>
      <c r="BL253" s="77"/>
      <c r="BM253" s="77"/>
      <c r="BN253" s="77"/>
      <c r="BO253" s="77"/>
      <c r="BP253" s="77"/>
      <c r="BQ253" s="136"/>
    </row>
    <row r="254" spans="1:69" x14ac:dyDescent="0.25">
      <c r="A254" t="s">
        <v>77</v>
      </c>
      <c r="B254" t="s">
        <v>59</v>
      </c>
      <c r="C254" t="s">
        <v>347</v>
      </c>
      <c r="D254">
        <v>4</v>
      </c>
      <c r="E254" s="9">
        <v>93120</v>
      </c>
      <c r="F254" s="9">
        <v>331</v>
      </c>
      <c r="G254" s="54">
        <v>235.48875565415</v>
      </c>
      <c r="H254" s="9">
        <v>160202157942.84</v>
      </c>
      <c r="I254" s="9">
        <v>54414688</v>
      </c>
      <c r="J254" s="9">
        <v>51969317.722958699</v>
      </c>
      <c r="K254" s="9">
        <v>58801207922384.602</v>
      </c>
      <c r="L254" s="9">
        <v>21550236860.573898</v>
      </c>
      <c r="M254" s="9">
        <v>7.9590612960355706E+20</v>
      </c>
      <c r="N254" s="9">
        <v>3.1203744548686797E+17</v>
      </c>
      <c r="O254" s="9">
        <v>135744847697419</v>
      </c>
      <c r="P254">
        <f t="shared" si="93"/>
        <v>1429.0423280864031</v>
      </c>
      <c r="Q254">
        <f t="shared" si="94"/>
        <v>1248207007682.6279</v>
      </c>
      <c r="R254">
        <f t="shared" si="95"/>
        <v>343631952</v>
      </c>
      <c r="S254">
        <f t="shared" si="96"/>
        <v>355242953.32255399</v>
      </c>
      <c r="T254">
        <f t="shared" si="97"/>
        <v>422618142105403.75</v>
      </c>
      <c r="U254">
        <f t="shared" si="98"/>
        <v>138475069204.23621</v>
      </c>
      <c r="V254" s="1">
        <f t="shared" si="99"/>
        <v>5.4421366734449667E+21</v>
      </c>
      <c r="W254" s="1">
        <f t="shared" si="100"/>
        <v>1.989916336395093E+18</v>
      </c>
      <c r="X254" s="1">
        <f t="shared" si="101"/>
        <v>847559624550679</v>
      </c>
      <c r="Y254">
        <f t="shared" si="102"/>
        <v>0.96731532261524855</v>
      </c>
      <c r="Z254">
        <f t="shared" si="108"/>
        <v>408675433499193.31</v>
      </c>
      <c r="AA254">
        <f t="shared" si="109"/>
        <v>3.2383783555248666E-3</v>
      </c>
      <c r="AB254">
        <f t="shared" si="110"/>
        <v>5.6906751405477948E-2</v>
      </c>
      <c r="AC254">
        <f>Cells!$B$3*Y254/(Cells!$D$4*AB254)</f>
        <v>0.43363685546826364</v>
      </c>
      <c r="AD254">
        <f t="shared" si="111"/>
        <v>612.0195603068089</v>
      </c>
      <c r="AE254">
        <f t="shared" si="112"/>
        <v>263298567771.69876</v>
      </c>
      <c r="AF254">
        <f t="shared" si="113"/>
        <v>106872280</v>
      </c>
      <c r="AG254">
        <f t="shared" si="114"/>
        <v>105402428.84011506</v>
      </c>
      <c r="AH254">
        <f t="shared" si="115"/>
        <v>101492393272771.22</v>
      </c>
      <c r="AI254">
        <f t="shared" si="116"/>
        <v>44867734429.919205</v>
      </c>
      <c r="AJ254">
        <f t="shared" si="117"/>
        <v>1.0139451355728677</v>
      </c>
      <c r="AK254">
        <f t="shared" si="118"/>
        <v>102861590623580.94</v>
      </c>
      <c r="AL254">
        <f t="shared" si="119"/>
        <v>9.2587423439346572E-3</v>
      </c>
      <c r="AM254">
        <f t="shared" si="120"/>
        <v>9.6222358856632995E-2</v>
      </c>
      <c r="AN254">
        <f>IF(AM254=0,0,(Cells!$B$3*AJ254/(Cells!$D$4*AM254)))</f>
        <v>0.26881925308200255</v>
      </c>
      <c r="AP254" s="7">
        <f t="shared" si="103"/>
        <v>0</v>
      </c>
      <c r="AQ254">
        <f t="shared" si="121"/>
        <v>35</v>
      </c>
      <c r="AR254" t="str">
        <f>IF(AP254=0,"",MAX(AR$4:AR253)+1)</f>
        <v/>
      </c>
      <c r="AS254" t="str">
        <f t="shared" si="104"/>
        <v>Male</v>
      </c>
      <c r="AT254" t="str">
        <f t="shared" si="105"/>
        <v>NonSmoker</v>
      </c>
      <c r="AU254" t="str">
        <f t="shared" si="106"/>
        <v>18 - 29</v>
      </c>
      <c r="AV254">
        <f t="shared" si="122"/>
        <v>1</v>
      </c>
      <c r="AW254" s="8">
        <f t="shared" si="107"/>
        <v>4</v>
      </c>
      <c r="BJ254" s="76"/>
      <c r="BK254" s="76"/>
      <c r="BL254" s="77"/>
      <c r="BM254" s="77"/>
      <c r="BN254" s="77"/>
      <c r="BO254" s="77"/>
      <c r="BP254" s="77"/>
      <c r="BQ254" s="136"/>
    </row>
    <row r="255" spans="1:69" x14ac:dyDescent="0.25">
      <c r="A255" t="s">
        <v>77</v>
      </c>
      <c r="B255" t="s">
        <v>59</v>
      </c>
      <c r="C255" t="s">
        <v>347</v>
      </c>
      <c r="D255">
        <v>5</v>
      </c>
      <c r="E255" s="9">
        <v>78801</v>
      </c>
      <c r="F255" s="9">
        <v>313</v>
      </c>
      <c r="G255" s="54">
        <v>185.119093597557</v>
      </c>
      <c r="H255" s="9">
        <v>104902782897.43201</v>
      </c>
      <c r="I255" s="9">
        <v>38684051</v>
      </c>
      <c r="J255" s="9">
        <v>36965818.331116199</v>
      </c>
      <c r="K255" s="9">
        <v>36441500167778.102</v>
      </c>
      <c r="L255" s="9">
        <v>14174361525.886801</v>
      </c>
      <c r="M255" s="9">
        <v>3.2267178073269797E+20</v>
      </c>
      <c r="N255" s="9">
        <v>1.2318827919462099E+17</v>
      </c>
      <c r="O255" s="9">
        <v>53417530735042.398</v>
      </c>
      <c r="P255">
        <f t="shared" si="93"/>
        <v>1614.16142168396</v>
      </c>
      <c r="Q255">
        <f t="shared" si="94"/>
        <v>1353109790580.0601</v>
      </c>
      <c r="R255">
        <f t="shared" si="95"/>
        <v>382316003</v>
      </c>
      <c r="S255">
        <f t="shared" si="96"/>
        <v>392208771.65367019</v>
      </c>
      <c r="T255">
        <f t="shared" si="97"/>
        <v>459059642273181.88</v>
      </c>
      <c r="U255">
        <f t="shared" si="98"/>
        <v>152649430730.12302</v>
      </c>
      <c r="V255" s="1">
        <f t="shared" si="99"/>
        <v>5.7648084541776645E+21</v>
      </c>
      <c r="W255" s="1">
        <f t="shared" si="100"/>
        <v>2.1131046155897139E+18</v>
      </c>
      <c r="X255" s="1">
        <f t="shared" si="101"/>
        <v>900977155285721.38</v>
      </c>
      <c r="Y255">
        <f t="shared" si="102"/>
        <v>0.97477677867335988</v>
      </c>
      <c r="Z255">
        <f t="shared" si="108"/>
        <v>447335633386789.63</v>
      </c>
      <c r="AA255">
        <f t="shared" si="109"/>
        <v>2.9080300465497491E-3</v>
      </c>
      <c r="AB255">
        <f t="shared" si="110"/>
        <v>5.3926153641343171E-2</v>
      </c>
      <c r="AC255">
        <f>Cells!$B$3*Y255/(Cells!$D$4*AB255)</f>
        <v>0.46113452971687385</v>
      </c>
      <c r="AD255">
        <f t="shared" si="111"/>
        <v>426.90046670925187</v>
      </c>
      <c r="AE255">
        <f t="shared" si="112"/>
        <v>158395784874.26675</v>
      </c>
      <c r="AF255">
        <f t="shared" si="113"/>
        <v>68188229</v>
      </c>
      <c r="AG255">
        <f t="shared" si="114"/>
        <v>68436610.508998841</v>
      </c>
      <c r="AH255">
        <f t="shared" si="115"/>
        <v>65050893104993.125</v>
      </c>
      <c r="AI255">
        <f t="shared" si="116"/>
        <v>30693372904.032402</v>
      </c>
      <c r="AJ255">
        <f t="shared" si="117"/>
        <v>0.99637063397571124</v>
      </c>
      <c r="AK255">
        <f t="shared" si="118"/>
        <v>64784328621471.523</v>
      </c>
      <c r="AL255">
        <f t="shared" si="119"/>
        <v>1.3832254744276322E-2</v>
      </c>
      <c r="AM255">
        <f t="shared" si="120"/>
        <v>0.11761060642763611</v>
      </c>
      <c r="AN255">
        <f>IF(AM255=0,0,(Cells!$B$3*AJ255/(Cells!$D$4*AM255)))</f>
        <v>0.21612068884779687</v>
      </c>
      <c r="AP255" s="7">
        <f t="shared" si="103"/>
        <v>0</v>
      </c>
      <c r="AQ255">
        <f t="shared" si="121"/>
        <v>35</v>
      </c>
      <c r="AR255" t="str">
        <f>IF(AP255=0,"",MAX(AR$4:AR254)+1)</f>
        <v/>
      </c>
      <c r="AS255" t="str">
        <f t="shared" si="104"/>
        <v>Male</v>
      </c>
      <c r="AT255" t="str">
        <f t="shared" si="105"/>
        <v>NonSmoker</v>
      </c>
      <c r="AU255" t="str">
        <f t="shared" si="106"/>
        <v>18 - 29</v>
      </c>
      <c r="AV255">
        <f t="shared" si="122"/>
        <v>1</v>
      </c>
      <c r="AW255" s="8">
        <f t="shared" si="107"/>
        <v>5</v>
      </c>
      <c r="BJ255" s="76"/>
      <c r="BK255" s="76"/>
      <c r="BL255" s="77"/>
      <c r="BM255" s="77"/>
      <c r="BN255" s="77"/>
      <c r="BO255" s="77"/>
      <c r="BP255" s="77"/>
      <c r="BQ255" s="136"/>
    </row>
    <row r="256" spans="1:69" x14ac:dyDescent="0.25">
      <c r="A256" t="s">
        <v>77</v>
      </c>
      <c r="B256" t="s">
        <v>59</v>
      </c>
      <c r="C256" t="s">
        <v>347</v>
      </c>
      <c r="D256">
        <v>6</v>
      </c>
      <c r="E256" s="9">
        <v>63102</v>
      </c>
      <c r="F256" s="9">
        <v>180</v>
      </c>
      <c r="G256" s="54">
        <v>133.52181431687299</v>
      </c>
      <c r="H256" s="9">
        <v>63747543815.485603</v>
      </c>
      <c r="I256" s="9">
        <v>24812920</v>
      </c>
      <c r="J256" s="9">
        <v>24923509.822443701</v>
      </c>
      <c r="K256" s="9">
        <v>24068536425997.898</v>
      </c>
      <c r="L256" s="9">
        <v>10430614982.7379</v>
      </c>
      <c r="M256" s="9">
        <v>2.0780420583126001E+20</v>
      </c>
      <c r="N256" s="9">
        <v>8.99088730932712E+16</v>
      </c>
      <c r="O256" s="9">
        <v>43758181762996.203</v>
      </c>
      <c r="P256">
        <f t="shared" si="93"/>
        <v>1747.6832360008329</v>
      </c>
      <c r="Q256">
        <f t="shared" si="94"/>
        <v>1416857334395.5457</v>
      </c>
      <c r="R256">
        <f t="shared" si="95"/>
        <v>407128923</v>
      </c>
      <c r="S256">
        <f t="shared" si="96"/>
        <v>417132281.47611392</v>
      </c>
      <c r="T256">
        <f t="shared" si="97"/>
        <v>483128178699179.75</v>
      </c>
      <c r="U256">
        <f t="shared" si="98"/>
        <v>163080045712.8609</v>
      </c>
      <c r="V256" s="1">
        <f t="shared" si="99"/>
        <v>5.972612660008925E+21</v>
      </c>
      <c r="W256" s="1">
        <f t="shared" si="100"/>
        <v>2.2030134886829852E+18</v>
      </c>
      <c r="X256" s="1">
        <f t="shared" si="101"/>
        <v>944735337048717.63</v>
      </c>
      <c r="Y256">
        <f t="shared" si="102"/>
        <v>0.97601873813094775</v>
      </c>
      <c r="Z256">
        <f t="shared" si="108"/>
        <v>471386803226842.81</v>
      </c>
      <c r="AA256">
        <f t="shared" si="109"/>
        <v>2.7091298309005183E-3</v>
      </c>
      <c r="AB256">
        <f t="shared" si="110"/>
        <v>5.2049301925198944E-2</v>
      </c>
      <c r="AC256">
        <f>Cells!$B$3*Y256/(Cells!$D$4*AB256)</f>
        <v>0.47837134791998093</v>
      </c>
      <c r="AD256">
        <f t="shared" si="111"/>
        <v>293.37865239237897</v>
      </c>
      <c r="AE256">
        <f t="shared" si="112"/>
        <v>94648241058.781158</v>
      </c>
      <c r="AF256">
        <f t="shared" si="113"/>
        <v>43375309</v>
      </c>
      <c r="AG256">
        <f t="shared" si="114"/>
        <v>43513100.68655514</v>
      </c>
      <c r="AH256">
        <f t="shared" si="115"/>
        <v>40982356678995.219</v>
      </c>
      <c r="AI256">
        <f t="shared" si="116"/>
        <v>20262757921.294502</v>
      </c>
      <c r="AJ256">
        <f t="shared" si="117"/>
        <v>0.99683332871293828</v>
      </c>
      <c r="AK256">
        <f t="shared" si="118"/>
        <v>40832444396698.813</v>
      </c>
      <c r="AL256">
        <f t="shared" si="119"/>
        <v>2.1565787226620732E-2</v>
      </c>
      <c r="AM256">
        <f t="shared" si="120"/>
        <v>0.14685294422183279</v>
      </c>
      <c r="AN256">
        <f>IF(AM256=0,0,(Cells!$B$3*AJ256/(Cells!$D$4*AM256)))</f>
        <v>0.17316567308724221</v>
      </c>
      <c r="AP256" s="7">
        <f t="shared" si="103"/>
        <v>0</v>
      </c>
      <c r="AQ256">
        <f t="shared" si="121"/>
        <v>35</v>
      </c>
      <c r="AR256" t="str">
        <f>IF(AP256=0,"",MAX(AR$4:AR255)+1)</f>
        <v/>
      </c>
      <c r="AS256" t="str">
        <f t="shared" si="104"/>
        <v>Male</v>
      </c>
      <c r="AT256" t="str">
        <f t="shared" si="105"/>
        <v>NonSmoker</v>
      </c>
      <c r="AU256" t="str">
        <f t="shared" si="106"/>
        <v>18 - 29</v>
      </c>
      <c r="AV256">
        <f t="shared" si="122"/>
        <v>1</v>
      </c>
      <c r="AW256" s="8">
        <f t="shared" si="107"/>
        <v>6</v>
      </c>
      <c r="BJ256" s="76"/>
      <c r="BK256" s="76"/>
      <c r="BL256" s="77"/>
      <c r="BM256" s="77"/>
      <c r="BN256" s="77"/>
      <c r="BO256" s="77"/>
      <c r="BP256" s="77"/>
      <c r="BQ256" s="136"/>
    </row>
    <row r="257" spans="1:69" x14ac:dyDescent="0.25">
      <c r="A257" t="s">
        <v>77</v>
      </c>
      <c r="B257" t="s">
        <v>59</v>
      </c>
      <c r="C257" t="s">
        <v>347</v>
      </c>
      <c r="D257">
        <v>7</v>
      </c>
      <c r="E257" s="9">
        <v>50768</v>
      </c>
      <c r="F257" s="9">
        <v>125</v>
      </c>
      <c r="G257" s="54">
        <v>103.79881529935</v>
      </c>
      <c r="H257" s="9">
        <v>39674059017.149902</v>
      </c>
      <c r="I257" s="9">
        <v>12170400</v>
      </c>
      <c r="J257" s="9">
        <v>17403571.600078002</v>
      </c>
      <c r="K257" s="9">
        <v>16257487335485.301</v>
      </c>
      <c r="L257" s="9">
        <v>7842574310.9302702</v>
      </c>
      <c r="M257" s="9">
        <v>1.36962993305876E+20</v>
      </c>
      <c r="N257" s="9">
        <v>6.71538023117378E+16</v>
      </c>
      <c r="O257" s="9">
        <v>35886169593620.5</v>
      </c>
      <c r="P257">
        <f t="shared" si="93"/>
        <v>1851.482051300183</v>
      </c>
      <c r="Q257">
        <f t="shared" si="94"/>
        <v>1456531393412.6956</v>
      </c>
      <c r="R257">
        <f t="shared" si="95"/>
        <v>419299323</v>
      </c>
      <c r="S257">
        <f t="shared" si="96"/>
        <v>434535853.0761919</v>
      </c>
      <c r="T257">
        <f t="shared" si="97"/>
        <v>499385666034665.06</v>
      </c>
      <c r="U257">
        <f t="shared" si="98"/>
        <v>170922620023.79117</v>
      </c>
      <c r="V257" s="1">
        <f t="shared" si="99"/>
        <v>6.1095756533148009E+21</v>
      </c>
      <c r="W257" s="1">
        <f t="shared" si="100"/>
        <v>2.2701672909947231E+18</v>
      </c>
      <c r="X257" s="1">
        <f t="shared" si="101"/>
        <v>980621506642338.13</v>
      </c>
      <c r="Y257">
        <f t="shared" si="102"/>
        <v>0.96493608072077697</v>
      </c>
      <c r="Z257">
        <f t="shared" si="108"/>
        <v>481716101019828.38</v>
      </c>
      <c r="AA257">
        <f t="shared" si="109"/>
        <v>2.5511731276689781E-3</v>
      </c>
      <c r="AB257">
        <f t="shared" si="110"/>
        <v>5.0509139050957684E-2</v>
      </c>
      <c r="AC257">
        <f>Cells!$B$3*Y257/(Cells!$D$4*AB257)</f>
        <v>0.4873606863098372</v>
      </c>
      <c r="AD257">
        <f t="shared" si="111"/>
        <v>189.57983709302897</v>
      </c>
      <c r="AE257">
        <f t="shared" si="112"/>
        <v>54974182041.631256</v>
      </c>
      <c r="AF257">
        <f t="shared" si="113"/>
        <v>31204909</v>
      </c>
      <c r="AG257">
        <f t="shared" si="114"/>
        <v>26109529.086477138</v>
      </c>
      <c r="AH257">
        <f t="shared" si="115"/>
        <v>24724869343509.922</v>
      </c>
      <c r="AI257">
        <f t="shared" si="116"/>
        <v>12420183610.364227</v>
      </c>
      <c r="AJ257">
        <f t="shared" si="117"/>
        <v>1.1951540334812818</v>
      </c>
      <c r="AK257">
        <f t="shared" si="118"/>
        <v>29532286417832.051</v>
      </c>
      <c r="AL257">
        <f t="shared" si="119"/>
        <v>4.332105195094408E-2</v>
      </c>
      <c r="AM257">
        <f t="shared" si="120"/>
        <v>0.20813709892987381</v>
      </c>
      <c r="AN257">
        <f>IF(AM257=0,0,(Cells!$B$3*AJ257/(Cells!$D$4*AM257)))</f>
        <v>0.14648605993720004</v>
      </c>
      <c r="AP257" s="7">
        <f t="shared" si="103"/>
        <v>0</v>
      </c>
      <c r="AQ257">
        <f t="shared" si="121"/>
        <v>35</v>
      </c>
      <c r="AR257" t="str">
        <f>IF(AP257=0,"",MAX(AR$4:AR256)+1)</f>
        <v/>
      </c>
      <c r="AS257" t="str">
        <f t="shared" si="104"/>
        <v>Male</v>
      </c>
      <c r="AT257" t="str">
        <f t="shared" si="105"/>
        <v>NonSmoker</v>
      </c>
      <c r="AU257" t="str">
        <f t="shared" si="106"/>
        <v>18 - 29</v>
      </c>
      <c r="AV257">
        <f t="shared" si="122"/>
        <v>1</v>
      </c>
      <c r="AW257" s="8">
        <f t="shared" si="107"/>
        <v>7</v>
      </c>
      <c r="BJ257" s="76"/>
      <c r="BK257" s="76"/>
      <c r="BL257" s="77"/>
      <c r="BM257" s="77"/>
      <c r="BN257" s="77"/>
      <c r="BO257" s="77"/>
      <c r="BP257" s="77"/>
      <c r="BQ257" s="136"/>
    </row>
    <row r="258" spans="1:69" x14ac:dyDescent="0.25">
      <c r="A258" t="s">
        <v>77</v>
      </c>
      <c r="B258" t="s">
        <v>59</v>
      </c>
      <c r="C258" t="s">
        <v>347</v>
      </c>
      <c r="D258">
        <v>8</v>
      </c>
      <c r="E258" s="9">
        <v>39346</v>
      </c>
      <c r="F258" s="9">
        <v>111</v>
      </c>
      <c r="G258" s="54">
        <v>76.982257829839796</v>
      </c>
      <c r="H258" s="9">
        <v>24590512055.102901</v>
      </c>
      <c r="I258" s="9">
        <v>13555173</v>
      </c>
      <c r="J258" s="9">
        <v>11559804.439439701</v>
      </c>
      <c r="K258" s="9">
        <v>10843034219191</v>
      </c>
      <c r="L258" s="9">
        <v>5534252118.5854301</v>
      </c>
      <c r="M258" s="9">
        <v>9.5056181162281992E+19</v>
      </c>
      <c r="N258" s="9">
        <v>5.02434526228074E+16</v>
      </c>
      <c r="O258" s="9">
        <v>28264361628074.301</v>
      </c>
      <c r="P258">
        <f t="shared" si="93"/>
        <v>1928.4643091300227</v>
      </c>
      <c r="Q258">
        <f t="shared" si="94"/>
        <v>1481121905467.7983</v>
      </c>
      <c r="R258">
        <f t="shared" si="95"/>
        <v>432854496</v>
      </c>
      <c r="S258">
        <f t="shared" si="96"/>
        <v>446095657.51563162</v>
      </c>
      <c r="T258">
        <f t="shared" si="97"/>
        <v>510228700253856.06</v>
      </c>
      <c r="U258">
        <f t="shared" si="98"/>
        <v>176456872142.37659</v>
      </c>
      <c r="V258" s="1">
        <f t="shared" si="99"/>
        <v>6.204631834477083E+21</v>
      </c>
      <c r="W258" s="1">
        <f t="shared" si="100"/>
        <v>2.3204107436175304E+18</v>
      </c>
      <c r="X258" s="1">
        <f t="shared" si="101"/>
        <v>1008885868270412.4</v>
      </c>
      <c r="Y258">
        <f t="shared" si="102"/>
        <v>0.97031766328017299</v>
      </c>
      <c r="Z258">
        <f t="shared" si="108"/>
        <v>494917783135490.94</v>
      </c>
      <c r="AA258">
        <f t="shared" si="109"/>
        <v>2.4870073434845692E-3</v>
      </c>
      <c r="AB258">
        <f t="shared" si="110"/>
        <v>4.986990418563654E-2</v>
      </c>
      <c r="AC258">
        <f>Cells!$B$3*Y258/(Cells!$D$4*AB258)</f>
        <v>0.49636061807375464</v>
      </c>
      <c r="AD258">
        <f t="shared" si="111"/>
        <v>112.59757926318915</v>
      </c>
      <c r="AE258">
        <f t="shared" si="112"/>
        <v>30383669986.528347</v>
      </c>
      <c r="AF258">
        <f t="shared" si="113"/>
        <v>17649736</v>
      </c>
      <c r="AG258">
        <f t="shared" si="114"/>
        <v>14549724.647037439</v>
      </c>
      <c r="AH258">
        <f t="shared" si="115"/>
        <v>13881835124318.918</v>
      </c>
      <c r="AI258">
        <f t="shared" si="116"/>
        <v>6885931491.7788</v>
      </c>
      <c r="AJ258">
        <f t="shared" si="117"/>
        <v>1.2130632316532377</v>
      </c>
      <c r="AK258">
        <f t="shared" si="118"/>
        <v>16829410974721.244</v>
      </c>
      <c r="AL258">
        <f t="shared" si="119"/>
        <v>7.9498579245029108E-2</v>
      </c>
      <c r="AM258">
        <f t="shared" si="120"/>
        <v>0.28195492413687173</v>
      </c>
      <c r="AN258">
        <f>IF(AM258=0,0,(Cells!$B$3*AJ258/(Cells!$D$4*AM258)))</f>
        <v>0.10975534241592866</v>
      </c>
      <c r="AP258" s="7">
        <f t="shared" si="103"/>
        <v>0</v>
      </c>
      <c r="AQ258">
        <f t="shared" si="121"/>
        <v>35</v>
      </c>
      <c r="AR258" t="str">
        <f>IF(AP258=0,"",MAX(AR$4:AR257)+1)</f>
        <v/>
      </c>
      <c r="AS258" t="str">
        <f t="shared" si="104"/>
        <v>Male</v>
      </c>
      <c r="AT258" t="str">
        <f t="shared" si="105"/>
        <v>NonSmoker</v>
      </c>
      <c r="AU258" t="str">
        <f t="shared" si="106"/>
        <v>18 - 29</v>
      </c>
      <c r="AV258">
        <f t="shared" si="122"/>
        <v>1</v>
      </c>
      <c r="AW258" s="8">
        <f t="shared" si="107"/>
        <v>8</v>
      </c>
      <c r="BJ258" s="76"/>
      <c r="BK258" s="76"/>
      <c r="BL258" s="77"/>
      <c r="BM258" s="77"/>
      <c r="BN258" s="77"/>
      <c r="BO258" s="77"/>
      <c r="BP258" s="77"/>
      <c r="BQ258" s="136"/>
    </row>
    <row r="259" spans="1:69" x14ac:dyDescent="0.25">
      <c r="A259" t="s">
        <v>77</v>
      </c>
      <c r="B259" t="s">
        <v>59</v>
      </c>
      <c r="C259" t="s">
        <v>347</v>
      </c>
      <c r="D259">
        <v>9</v>
      </c>
      <c r="E259" s="9">
        <v>28899</v>
      </c>
      <c r="F259" s="9">
        <v>75</v>
      </c>
      <c r="G259" s="54">
        <v>51.7371819617059</v>
      </c>
      <c r="H259" s="9">
        <v>15038302456.0688</v>
      </c>
      <c r="I259" s="9">
        <v>8020848</v>
      </c>
      <c r="J259" s="9">
        <v>7057631.0847357605</v>
      </c>
      <c r="K259" s="9">
        <v>6567399229009.1299</v>
      </c>
      <c r="L259" s="9">
        <v>3251790084.03547</v>
      </c>
      <c r="M259" s="9">
        <v>6.4196114513250804E+19</v>
      </c>
      <c r="N259" s="9">
        <v>3.28238962754021E+16</v>
      </c>
      <c r="O259" s="9">
        <v>17207237152470.199</v>
      </c>
      <c r="P259">
        <f t="shared" si="93"/>
        <v>1980.2014910917285</v>
      </c>
      <c r="Q259">
        <f t="shared" si="94"/>
        <v>1496160207923.8672</v>
      </c>
      <c r="R259">
        <f t="shared" si="95"/>
        <v>440875344</v>
      </c>
      <c r="S259">
        <f t="shared" si="96"/>
        <v>453153288.60036737</v>
      </c>
      <c r="T259">
        <f t="shared" si="97"/>
        <v>516796099482865.19</v>
      </c>
      <c r="U259">
        <f t="shared" si="98"/>
        <v>179708662226.41205</v>
      </c>
      <c r="V259" s="1">
        <f t="shared" si="99"/>
        <v>6.268827948990334E+21</v>
      </c>
      <c r="W259" s="1">
        <f t="shared" si="100"/>
        <v>2.3532346398929326E+18</v>
      </c>
      <c r="X259" s="1">
        <f t="shared" si="101"/>
        <v>1026093105422882.6</v>
      </c>
      <c r="Y259">
        <f t="shared" si="102"/>
        <v>0.97290553790685341</v>
      </c>
      <c r="Z259">
        <f t="shared" si="108"/>
        <v>502623684786483.5</v>
      </c>
      <c r="AA259">
        <f t="shared" si="109"/>
        <v>2.4476689438681963E-3</v>
      </c>
      <c r="AB259">
        <f t="shared" si="110"/>
        <v>4.9473921856551827E-2</v>
      </c>
      <c r="AC259">
        <f>Cells!$B$3*Y259/(Cells!$D$4*AB259)</f>
        <v>0.50166782734130366</v>
      </c>
      <c r="AD259">
        <f t="shared" si="111"/>
        <v>60.860397301483239</v>
      </c>
      <c r="AE259">
        <f t="shared" si="112"/>
        <v>15345367530.459549</v>
      </c>
      <c r="AF259">
        <f t="shared" si="113"/>
        <v>9628888</v>
      </c>
      <c r="AG259">
        <f t="shared" si="114"/>
        <v>7492093.5623016795</v>
      </c>
      <c r="AH259">
        <f t="shared" si="115"/>
        <v>7314435895309.79</v>
      </c>
      <c r="AI259">
        <f t="shared" si="116"/>
        <v>3634141407.74333</v>
      </c>
      <c r="AJ259">
        <f t="shared" si="117"/>
        <v>1.285206587441744</v>
      </c>
      <c r="AK259">
        <f t="shared" si="118"/>
        <v>9394558481297.6934</v>
      </c>
      <c r="AL259">
        <f t="shared" si="119"/>
        <v>0.16736706093313636</v>
      </c>
      <c r="AM259">
        <f t="shared" si="120"/>
        <v>0.40910519543649937</v>
      </c>
      <c r="AN259">
        <f>IF(AM259=0,0,(Cells!$B$3*AJ259/(Cells!$D$4*AM259)))</f>
        <v>8.0141941871619563E-2</v>
      </c>
      <c r="AP259" s="7">
        <f t="shared" si="103"/>
        <v>0</v>
      </c>
      <c r="AQ259">
        <f t="shared" si="121"/>
        <v>35</v>
      </c>
      <c r="AR259" t="str">
        <f>IF(AP259=0,"",MAX(AR$4:AR258)+1)</f>
        <v/>
      </c>
      <c r="AS259" t="str">
        <f t="shared" si="104"/>
        <v>Male</v>
      </c>
      <c r="AT259" t="str">
        <f t="shared" si="105"/>
        <v>NonSmoker</v>
      </c>
      <c r="AU259" t="str">
        <f t="shared" si="106"/>
        <v>18 - 29</v>
      </c>
      <c r="AV259">
        <f t="shared" si="122"/>
        <v>1</v>
      </c>
      <c r="AW259" s="8">
        <f t="shared" si="107"/>
        <v>9</v>
      </c>
      <c r="BJ259" s="76"/>
      <c r="BK259" s="76"/>
      <c r="BL259" s="77"/>
      <c r="BM259" s="77"/>
      <c r="BN259" s="77"/>
      <c r="BO259" s="77"/>
      <c r="BP259" s="77"/>
      <c r="BQ259" s="136"/>
    </row>
    <row r="260" spans="1:69" x14ac:dyDescent="0.25">
      <c r="A260" t="s">
        <v>77</v>
      </c>
      <c r="B260" t="s">
        <v>59</v>
      </c>
      <c r="C260" t="s">
        <v>347</v>
      </c>
      <c r="D260">
        <v>10</v>
      </c>
      <c r="E260" s="9">
        <v>19780</v>
      </c>
      <c r="F260" s="9">
        <v>58</v>
      </c>
      <c r="G260" s="54">
        <v>34.440690380898701</v>
      </c>
      <c r="H260" s="9">
        <v>8934232527.5646095</v>
      </c>
      <c r="I260" s="9">
        <v>5661298</v>
      </c>
      <c r="J260" s="9">
        <v>4347314.1731008897</v>
      </c>
      <c r="K260" s="9">
        <v>3875162397522.25</v>
      </c>
      <c r="L260" s="9">
        <v>1947440084.4739101</v>
      </c>
      <c r="M260" s="9">
        <v>3.98306247320257E+19</v>
      </c>
      <c r="N260" s="9">
        <v>2.03936225317157E+16</v>
      </c>
      <c r="O260" s="9">
        <v>10522003471372.9</v>
      </c>
      <c r="P260">
        <f t="shared" si="93"/>
        <v>2014.6421814726273</v>
      </c>
      <c r="Q260">
        <f t="shared" si="94"/>
        <v>1505094440451.4319</v>
      </c>
      <c r="R260">
        <f t="shared" si="95"/>
        <v>446536642</v>
      </c>
      <c r="S260">
        <f t="shared" si="96"/>
        <v>457500602.77346826</v>
      </c>
      <c r="T260">
        <f t="shared" si="97"/>
        <v>520671261880387.44</v>
      </c>
      <c r="U260">
        <f t="shared" si="98"/>
        <v>181656102310.88596</v>
      </c>
      <c r="V260" s="1">
        <f t="shared" si="99"/>
        <v>6.3086585737223592E+21</v>
      </c>
      <c r="W260" s="1">
        <f t="shared" si="100"/>
        <v>2.3736282624246482E+18</v>
      </c>
      <c r="X260" s="1">
        <f t="shared" si="101"/>
        <v>1036615108894255.5</v>
      </c>
      <c r="Y260">
        <f t="shared" si="102"/>
        <v>0.97603508999331945</v>
      </c>
      <c r="Z260">
        <f t="shared" si="108"/>
        <v>508020368260164.69</v>
      </c>
      <c r="AA260">
        <f t="shared" si="109"/>
        <v>2.4271565210828663E-3</v>
      </c>
      <c r="AB260">
        <f t="shared" si="110"/>
        <v>4.9266180297267481E-2</v>
      </c>
      <c r="AC260">
        <f>Cells!$B$3*Y260/(Cells!$D$4*AB260)</f>
        <v>0.50540374181685632</v>
      </c>
      <c r="AD260">
        <f t="shared" si="111"/>
        <v>26.419706920584542</v>
      </c>
      <c r="AE260">
        <f t="shared" si="112"/>
        <v>6411135002.8949404</v>
      </c>
      <c r="AF260">
        <f t="shared" si="113"/>
        <v>3967590</v>
      </c>
      <c r="AG260">
        <f t="shared" si="114"/>
        <v>3144779.3892007889</v>
      </c>
      <c r="AH260">
        <f t="shared" si="115"/>
        <v>3439273497787.54</v>
      </c>
      <c r="AI260">
        <f t="shared" si="116"/>
        <v>1686701323.2694199</v>
      </c>
      <c r="AJ260">
        <f t="shared" si="117"/>
        <v>1.2616433488545342</v>
      </c>
      <c r="AK260">
        <f t="shared" si="118"/>
        <v>4336451736765.9063</v>
      </c>
      <c r="AL260">
        <f t="shared" si="119"/>
        <v>0.43848440123897825</v>
      </c>
      <c r="AM260">
        <f t="shared" si="120"/>
        <v>0.66218154703901122</v>
      </c>
      <c r="AN260">
        <f>IF(AM260=0,0,(Cells!$B$3*AJ260/(Cells!$D$4*AM260)))</f>
        <v>4.8605055313263382E-2</v>
      </c>
      <c r="AP260" s="7">
        <f t="shared" si="103"/>
        <v>0</v>
      </c>
      <c r="AQ260">
        <f t="shared" si="121"/>
        <v>35</v>
      </c>
      <c r="AR260" t="str">
        <f>IF(AP260=0,"",MAX(AR$4:AR259)+1)</f>
        <v/>
      </c>
      <c r="AS260" t="str">
        <f t="shared" si="104"/>
        <v>Male</v>
      </c>
      <c r="AT260" t="str">
        <f t="shared" si="105"/>
        <v>NonSmoker</v>
      </c>
      <c r="AU260" t="str">
        <f t="shared" si="106"/>
        <v>18 - 29</v>
      </c>
      <c r="AV260">
        <f t="shared" si="122"/>
        <v>1</v>
      </c>
      <c r="AW260" s="8">
        <f t="shared" si="107"/>
        <v>10</v>
      </c>
      <c r="BJ260" s="76"/>
      <c r="BK260" s="76"/>
      <c r="BL260" s="77"/>
      <c r="BM260" s="77"/>
      <c r="BN260" s="77"/>
      <c r="BO260" s="77"/>
      <c r="BP260" s="77"/>
      <c r="BQ260" s="136"/>
    </row>
    <row r="261" spans="1:69" x14ac:dyDescent="0.25">
      <c r="A261" t="s">
        <v>77</v>
      </c>
      <c r="B261" t="s">
        <v>59</v>
      </c>
      <c r="C261" t="s">
        <v>347</v>
      </c>
      <c r="D261">
        <v>11</v>
      </c>
      <c r="E261" s="9">
        <v>10714</v>
      </c>
      <c r="F261" s="9">
        <v>34</v>
      </c>
      <c r="G261" s="54">
        <v>17.656698074972201</v>
      </c>
      <c r="H261" s="9">
        <v>4361045337.1899004</v>
      </c>
      <c r="I261" s="9">
        <v>2629540</v>
      </c>
      <c r="J261" s="9">
        <v>2162346.40848041</v>
      </c>
      <c r="K261" s="9">
        <v>2292470712622.7598</v>
      </c>
      <c r="L261" s="9">
        <v>1141832281.3398499</v>
      </c>
      <c r="M261" s="9">
        <v>2.9354400181644202E+19</v>
      </c>
      <c r="N261" s="9">
        <v>1.4657728285019E+16</v>
      </c>
      <c r="O261" s="9">
        <v>7326202501975.54</v>
      </c>
      <c r="P261">
        <f t="shared" ref="P261:P324" si="123">IF($AQ261&lt;&gt;$AQ260,G261,P260+G261)</f>
        <v>2032.2988795475994</v>
      </c>
      <c r="Q261">
        <f t="shared" ref="Q261:Q324" si="124">IF($AQ261&lt;&gt;$AQ260,H261,Q260+H261)</f>
        <v>1509455485788.6218</v>
      </c>
      <c r="R261">
        <f t="shared" ref="R261:R324" si="125">IF($AQ261&lt;&gt;$AQ260,I261,R260+I261)</f>
        <v>449166182</v>
      </c>
      <c r="S261">
        <f t="shared" ref="S261:S324" si="126">IF($AQ261&lt;&gt;$AQ260,J261,S260+J261)</f>
        <v>459662949.18194866</v>
      </c>
      <c r="T261">
        <f t="shared" ref="T261:T324" si="127">IF($AQ261&lt;&gt;$AQ260,K261,T260+K261)</f>
        <v>522963732593010.19</v>
      </c>
      <c r="U261">
        <f t="shared" ref="U261:U324" si="128">IF($AQ261&lt;&gt;$AQ260,L261,U260+L261)</f>
        <v>182797934592.2258</v>
      </c>
      <c r="V261" s="1">
        <f t="shared" ref="V261:V324" si="129">IF($AQ261&lt;&gt;$AQ260,M261,V260+M261)</f>
        <v>6.3380129739040033E+21</v>
      </c>
      <c r="W261" s="1">
        <f t="shared" ref="W261:W324" si="130">IF($AQ261&lt;&gt;$AQ260,N261,W260+N261)</f>
        <v>2.3882859907096673E+18</v>
      </c>
      <c r="X261" s="1">
        <f t="shared" ref="X261:X324" si="131">IF($AQ261&lt;&gt;$AQ260,O261,X260+O261)</f>
        <v>1043941311396231</v>
      </c>
      <c r="Y261">
        <f t="shared" ref="Y261:Y324" si="132">R261/S261</f>
        <v>0.97716420868675735</v>
      </c>
      <c r="Z261">
        <f t="shared" si="108"/>
        <v>510846897343249.13</v>
      </c>
      <c r="AA261">
        <f t="shared" si="109"/>
        <v>2.4177520584270089E-3</v>
      </c>
      <c r="AB261">
        <f t="shared" si="110"/>
        <v>4.9170642241351786E-2</v>
      </c>
      <c r="AC261">
        <f>Cells!$B$3*Y261/(Cells!$D$4*AB261)</f>
        <v>0.50697154457526183</v>
      </c>
      <c r="AD261">
        <f t="shared" si="111"/>
        <v>8.7630088456123403</v>
      </c>
      <c r="AE261">
        <f t="shared" si="112"/>
        <v>2050089665.70504</v>
      </c>
      <c r="AF261">
        <f t="shared" si="113"/>
        <v>1338050</v>
      </c>
      <c r="AG261">
        <f t="shared" si="114"/>
        <v>982432.98072037904</v>
      </c>
      <c r="AH261">
        <f t="shared" si="115"/>
        <v>1146802785164.78</v>
      </c>
      <c r="AI261">
        <f t="shared" si="116"/>
        <v>544869041.92956996</v>
      </c>
      <c r="AJ261">
        <f t="shared" si="117"/>
        <v>1.361975856122889</v>
      </c>
      <c r="AK261">
        <f t="shared" si="118"/>
        <v>1560906984916.4841</v>
      </c>
      <c r="AL261">
        <f t="shared" si="119"/>
        <v>1.6172276466936626</v>
      </c>
      <c r="AM261">
        <f t="shared" si="120"/>
        <v>1.2717026565568157</v>
      </c>
      <c r="AN261">
        <f>IF(AM261=0,0,(Cells!$B$3*AJ261/(Cells!$D$4*AM261)))</f>
        <v>2.732157577156593E-2</v>
      </c>
      <c r="AP261" s="7">
        <f t="shared" ref="AP261:AP324" si="133">IF(C261&lt;&gt;C262,1, IF(AN261&lt;1,0, (IF(AC261&gt;1,1,0)))  )</f>
        <v>0</v>
      </c>
      <c r="AQ261">
        <f t="shared" si="121"/>
        <v>35</v>
      </c>
      <c r="AR261" t="str">
        <f>IF(AP261=0,"",MAX(AR$4:AR260)+1)</f>
        <v/>
      </c>
      <c r="AS261" t="str">
        <f t="shared" ref="AS261:AS324" si="134">B261</f>
        <v>Male</v>
      </c>
      <c r="AT261" t="str">
        <f t="shared" ref="AT261:AT324" si="135">A261</f>
        <v>NonSmoker</v>
      </c>
      <c r="AU261" t="str">
        <f t="shared" ref="AU261:AU324" si="136">C261</f>
        <v>18 - 29</v>
      </c>
      <c r="AV261">
        <f t="shared" si="122"/>
        <v>1</v>
      </c>
      <c r="AW261" s="8">
        <f t="shared" ref="AW261:AW324" si="137">D261</f>
        <v>11</v>
      </c>
      <c r="BJ261" s="76"/>
      <c r="BK261" s="76"/>
      <c r="BL261" s="77"/>
      <c r="BM261" s="77"/>
      <c r="BN261" s="77"/>
      <c r="BO261" s="77"/>
      <c r="BP261" s="77"/>
      <c r="BQ261" s="136"/>
    </row>
    <row r="262" spans="1:69" x14ac:dyDescent="0.25">
      <c r="A262" t="s">
        <v>77</v>
      </c>
      <c r="B262" t="s">
        <v>59</v>
      </c>
      <c r="C262" t="s">
        <v>347</v>
      </c>
      <c r="D262">
        <v>12</v>
      </c>
      <c r="E262" s="9">
        <v>5077</v>
      </c>
      <c r="F262" s="9">
        <v>18</v>
      </c>
      <c r="G262" s="54">
        <v>8.7630088456123403</v>
      </c>
      <c r="H262" s="9">
        <v>2050089665.70504</v>
      </c>
      <c r="I262" s="9">
        <v>1338050</v>
      </c>
      <c r="J262" s="9">
        <v>982432.98072037904</v>
      </c>
      <c r="K262" s="9">
        <v>1146802785164.78</v>
      </c>
      <c r="L262" s="9">
        <v>544869041.92956996</v>
      </c>
      <c r="M262" s="9">
        <v>1.5984540993927299E+19</v>
      </c>
      <c r="N262" s="9">
        <v>7543260580832090</v>
      </c>
      <c r="O262" s="9">
        <v>3560601262522.6099</v>
      </c>
      <c r="P262">
        <f t="shared" si="123"/>
        <v>2041.0618883932118</v>
      </c>
      <c r="Q262">
        <f t="shared" si="124"/>
        <v>1511505575454.3269</v>
      </c>
      <c r="R262">
        <f t="shared" si="125"/>
        <v>450504232</v>
      </c>
      <c r="S262">
        <f t="shared" si="126"/>
        <v>460645382.16266906</v>
      </c>
      <c r="T262">
        <f t="shared" si="127"/>
        <v>524110535378174.94</v>
      </c>
      <c r="U262">
        <f t="shared" si="128"/>
        <v>183342803634.15536</v>
      </c>
      <c r="V262" s="1">
        <f t="shared" si="129"/>
        <v>6.3539975148979303E+21</v>
      </c>
      <c r="W262" s="1">
        <f t="shared" si="130"/>
        <v>2.3958292512904996E+18</v>
      </c>
      <c r="X262" s="1">
        <f t="shared" si="131"/>
        <v>1047501912658753.6</v>
      </c>
      <c r="Y262">
        <f t="shared" si="132"/>
        <v>0.97798490866215204</v>
      </c>
      <c r="Z262">
        <f t="shared" ref="Z262:Z325" si="138">Y262*T262-(Y262^2)*U262</f>
        <v>512396835024496.31</v>
      </c>
      <c r="AA262">
        <f t="shared" ref="AA262:AA325" si="139">Z262/(S262^2)</f>
        <v>2.4147545599095188E-3</v>
      </c>
      <c r="AB262">
        <f t="shared" ref="AB262:AB325" si="140">AA262^0.5</f>
        <v>4.9140152216995817E-2</v>
      </c>
      <c r="AC262">
        <f>Cells!$B$3*Y262/(Cells!$D$4*AB262)</f>
        <v>0.50771216465226887</v>
      </c>
      <c r="AD262">
        <f t="shared" ref="AD262:AD325" si="141">SUMIFS(G$5:G$1998,$B$5:$B$1998,$B262,$A$5:$A$1998,$A262,$C$5:$C$1998,$C262,$D$5:$D$1998,"&gt;"&amp;$D262)</f>
        <v>0</v>
      </c>
      <c r="AE262">
        <f t="shared" ref="AE262:AE325" si="142">SUMIFS(H$5:H$1998,$B$5:$B$1998,$B262,$A$5:$A$1998,$A262,$C$5:$C$1998,$C262,$D$5:$D$1998,"&gt;"&amp;$D262)</f>
        <v>0</v>
      </c>
      <c r="AF262">
        <f t="shared" ref="AF262:AF325" si="143">SUMIFS(I$5:I$1998,$B$5:$B$1998,$B262,$A$5:$A$1998,$A262,$C$5:$C$1998,$C262,$D$5:$D$1998,"&gt;"&amp;$D262)</f>
        <v>0</v>
      </c>
      <c r="AG262">
        <f t="shared" ref="AG262:AG325" si="144">SUMIFS(J$5:J$1998,$B$5:$B$1998,$B262,$A$5:$A$1998,$A262,$C$5:$C$1998,$C262,$D$5:$D$1998,"&gt;"&amp;$D262)</f>
        <v>0</v>
      </c>
      <c r="AH262">
        <f t="shared" ref="AH262:AH325" si="145">SUMIFS(K$5:K$1998,$B$5:$B$1998,$B262,$A$5:$A$1998,$A262,$C$5:$C$1998,$C262,$D$5:$D$1998,"&gt;"&amp;$D262)</f>
        <v>0</v>
      </c>
      <c r="AI262">
        <f t="shared" ref="AI262:AI325" si="146">SUMIFS(L$5:L$1998,$B$5:$B$1998,$B262,$A$5:$A$1998,$A262,$C$5:$C$1998,$C262,$D$5:$D$1998,"&gt;"&amp;$D262)</f>
        <v>0</v>
      </c>
      <c r="AJ262" t="e">
        <f t="shared" ref="AJ262:AJ325" si="147">AF262/AG262</f>
        <v>#DIV/0!</v>
      </c>
      <c r="AK262" t="e">
        <f t="shared" ref="AK262:AK325" si="148">AJ262*AH262-(AJ262^2)*AI262</f>
        <v>#DIV/0!</v>
      </c>
      <c r="AL262" t="e">
        <f t="shared" ref="AL262:AL325" si="149">AK262/(AG262^2)</f>
        <v>#DIV/0!</v>
      </c>
      <c r="AM262">
        <f t="shared" ref="AM262:AM325" si="150">IF(AG262=0,0,AL262^0.5)</f>
        <v>0</v>
      </c>
      <c r="AN262">
        <f>IF(AM262=0,0,(Cells!$B$3*AJ262/(Cells!$D$4*AM262)))</f>
        <v>0</v>
      </c>
      <c r="AP262" s="7">
        <f t="shared" si="133"/>
        <v>1</v>
      </c>
      <c r="AQ262">
        <f t="shared" ref="AQ262:AQ325" si="151">AQ261+(AP261=1)</f>
        <v>35</v>
      </c>
      <c r="AR262">
        <f>IF(AP262=0,"",MAX(AR$4:AR261)+1)</f>
        <v>35</v>
      </c>
      <c r="AS262" t="str">
        <f t="shared" si="134"/>
        <v>Male</v>
      </c>
      <c r="AT262" t="str">
        <f t="shared" si="135"/>
        <v>NonSmoker</v>
      </c>
      <c r="AU262" t="str">
        <f t="shared" si="136"/>
        <v>18 - 29</v>
      </c>
      <c r="AV262">
        <f t="shared" si="122"/>
        <v>1</v>
      </c>
      <c r="AW262" s="8">
        <f t="shared" si="137"/>
        <v>12</v>
      </c>
      <c r="BJ262" s="76"/>
      <c r="BK262" s="76"/>
      <c r="BL262" s="77"/>
      <c r="BM262" s="77"/>
      <c r="BN262" s="77"/>
      <c r="BO262" s="77"/>
      <c r="BP262" s="77"/>
      <c r="BQ262" s="136"/>
    </row>
    <row r="263" spans="1:69" x14ac:dyDescent="0.25">
      <c r="A263" t="s">
        <v>77</v>
      </c>
      <c r="B263" t="s">
        <v>59</v>
      </c>
      <c r="C263" t="s">
        <v>348</v>
      </c>
      <c r="D263">
        <v>1</v>
      </c>
      <c r="E263" s="9">
        <v>174830</v>
      </c>
      <c r="F263" s="9">
        <v>687</v>
      </c>
      <c r="G263" s="54">
        <v>402.34751581979702</v>
      </c>
      <c r="H263" s="9">
        <v>1757895865020.04</v>
      </c>
      <c r="I263" s="9">
        <v>330629336</v>
      </c>
      <c r="J263" s="9">
        <v>263128239.91876799</v>
      </c>
      <c r="K263" s="9">
        <v>509581114934277</v>
      </c>
      <c r="L263" s="9">
        <v>76668474511.172195</v>
      </c>
      <c r="M263" s="9">
        <v>5.5948534286861698E+21</v>
      </c>
      <c r="N263" s="9">
        <v>8.3847394327468698E+17</v>
      </c>
      <c r="O263" s="9">
        <v>126083100529123</v>
      </c>
      <c r="P263">
        <f t="shared" si="123"/>
        <v>402.34751581979702</v>
      </c>
      <c r="Q263">
        <f t="shared" si="124"/>
        <v>1757895865020.04</v>
      </c>
      <c r="R263">
        <f t="shared" si="125"/>
        <v>330629336</v>
      </c>
      <c r="S263">
        <f t="shared" si="126"/>
        <v>263128239.91876799</v>
      </c>
      <c r="T263">
        <f t="shared" si="127"/>
        <v>509581114934277</v>
      </c>
      <c r="U263">
        <f t="shared" si="128"/>
        <v>76668474511.172195</v>
      </c>
      <c r="V263" s="1">
        <f t="shared" si="129"/>
        <v>5.5948534286861698E+21</v>
      </c>
      <c r="W263" s="1">
        <f t="shared" si="130"/>
        <v>8.3847394327468698E+17</v>
      </c>
      <c r="X263" s="1">
        <f t="shared" si="131"/>
        <v>126083100529123</v>
      </c>
      <c r="Y263">
        <f t="shared" si="132"/>
        <v>1.2565330733868425</v>
      </c>
      <c r="Z263">
        <f t="shared" si="138"/>
        <v>640184474522620.25</v>
      </c>
      <c r="AA263">
        <f t="shared" si="139"/>
        <v>9.2463476052366926E-3</v>
      </c>
      <c r="AB263">
        <f t="shared" si="140"/>
        <v>9.6157930537406497E-2</v>
      </c>
      <c r="AC263">
        <f>Cells!$B$3*Y263/(Cells!$D$4*AB263)</f>
        <v>0.33335788297953539</v>
      </c>
      <c r="AD263">
        <f t="shared" si="141"/>
        <v>6727.0201702165496</v>
      </c>
      <c r="AE263">
        <f t="shared" si="142"/>
        <v>8893496880113.3027</v>
      </c>
      <c r="AF263">
        <f t="shared" si="143"/>
        <v>2842296786</v>
      </c>
      <c r="AG263">
        <f t="shared" si="144"/>
        <v>2833796077.1484113</v>
      </c>
      <c r="AH263">
        <f t="shared" si="145"/>
        <v>3817960292563569.5</v>
      </c>
      <c r="AI263">
        <f t="shared" si="146"/>
        <v>1268541931481.9558</v>
      </c>
      <c r="AJ263">
        <f t="shared" si="147"/>
        <v>1.0029997602580292</v>
      </c>
      <c r="AK263">
        <f t="shared" si="148"/>
        <v>3828137094126057</v>
      </c>
      <c r="AL263">
        <f t="shared" si="149"/>
        <v>4.7670564299585395E-4</v>
      </c>
      <c r="AM263">
        <f t="shared" si="150"/>
        <v>2.1833589787202973E-2</v>
      </c>
      <c r="AN263">
        <f>IF(AM263=0,0,(Cells!$B$3*AJ263/(Cells!$D$4*AM263)))</f>
        <v>1.1719190017845575</v>
      </c>
      <c r="AP263" s="7">
        <f t="shared" si="133"/>
        <v>0</v>
      </c>
      <c r="AQ263">
        <f t="shared" si="151"/>
        <v>36</v>
      </c>
      <c r="AR263" t="str">
        <f>IF(AP263=0,"",MAX(AR$4:AR262)+1)</f>
        <v/>
      </c>
      <c r="AS263" t="str">
        <f t="shared" si="134"/>
        <v>Male</v>
      </c>
      <c r="AT263" t="str">
        <f t="shared" si="135"/>
        <v>NonSmoker</v>
      </c>
      <c r="AU263" t="str">
        <f t="shared" si="136"/>
        <v>30 - 39</v>
      </c>
      <c r="AV263">
        <f t="shared" si="122"/>
        <v>1</v>
      </c>
      <c r="AW263" s="8">
        <f t="shared" si="137"/>
        <v>1</v>
      </c>
      <c r="BJ263" s="76"/>
      <c r="BK263" s="76"/>
      <c r="BL263" s="77"/>
      <c r="BM263" s="77"/>
      <c r="BN263" s="77"/>
      <c r="BO263" s="77"/>
      <c r="BP263" s="77"/>
      <c r="BQ263" s="136"/>
    </row>
    <row r="264" spans="1:69" x14ac:dyDescent="0.25">
      <c r="A264" t="s">
        <v>77</v>
      </c>
      <c r="B264" t="s">
        <v>59</v>
      </c>
      <c r="C264" t="s">
        <v>348</v>
      </c>
      <c r="D264">
        <v>2</v>
      </c>
      <c r="E264" s="9">
        <v>172687</v>
      </c>
      <c r="F264" s="9">
        <v>747</v>
      </c>
      <c r="G264" s="54">
        <v>453.83504013623002</v>
      </c>
      <c r="H264" s="9">
        <v>1616460857764.98</v>
      </c>
      <c r="I264" s="9">
        <v>307087961</v>
      </c>
      <c r="J264" s="9">
        <v>293235740.10670698</v>
      </c>
      <c r="K264" s="9">
        <v>538782833070082</v>
      </c>
      <c r="L264" s="9">
        <v>100584990434.433</v>
      </c>
      <c r="M264" s="9">
        <v>5.5074404778410299E+21</v>
      </c>
      <c r="N264" s="9">
        <v>1.01238085919882E+18</v>
      </c>
      <c r="O264" s="9">
        <v>190051245287747</v>
      </c>
      <c r="P264">
        <f t="shared" si="123"/>
        <v>856.18255595602704</v>
      </c>
      <c r="Q264">
        <f t="shared" si="124"/>
        <v>3374356722785.02</v>
      </c>
      <c r="R264">
        <f t="shared" si="125"/>
        <v>637717297</v>
      </c>
      <c r="S264">
        <f t="shared" si="126"/>
        <v>556363980.02547503</v>
      </c>
      <c r="T264">
        <f t="shared" si="127"/>
        <v>1048363948004359</v>
      </c>
      <c r="U264">
        <f t="shared" si="128"/>
        <v>177253464945.60519</v>
      </c>
      <c r="V264" s="1">
        <f t="shared" si="129"/>
        <v>1.11022939065272E+22</v>
      </c>
      <c r="W264" s="1">
        <f t="shared" si="130"/>
        <v>1.8508548024735068E+18</v>
      </c>
      <c r="X264" s="1">
        <f t="shared" si="131"/>
        <v>316134345816870</v>
      </c>
      <c r="Y264">
        <f t="shared" si="132"/>
        <v>1.1462231918227344</v>
      </c>
      <c r="Z264">
        <f t="shared" si="138"/>
        <v>1201426190178028.3</v>
      </c>
      <c r="AA264">
        <f t="shared" si="139"/>
        <v>3.8813167323603014E-3</v>
      </c>
      <c r="AB264">
        <f t="shared" si="140"/>
        <v>6.2300214545058359E-2</v>
      </c>
      <c r="AC264">
        <f>Cells!$B$3*Y264/(Cells!$D$4*AB264)</f>
        <v>0.46935512291383913</v>
      </c>
      <c r="AD264">
        <f t="shared" si="141"/>
        <v>6273.1851300803182</v>
      </c>
      <c r="AE264">
        <f t="shared" si="142"/>
        <v>7277036022348.3203</v>
      </c>
      <c r="AF264">
        <f t="shared" si="143"/>
        <v>2535208825</v>
      </c>
      <c r="AG264">
        <f t="shared" si="144"/>
        <v>2540560337.0417037</v>
      </c>
      <c r="AH264">
        <f t="shared" si="145"/>
        <v>3279177459493487.5</v>
      </c>
      <c r="AI264">
        <f t="shared" si="146"/>
        <v>1167956941047.5227</v>
      </c>
      <c r="AJ264">
        <f t="shared" si="147"/>
        <v>0.99789357018462499</v>
      </c>
      <c r="AK264">
        <f t="shared" si="148"/>
        <v>3271107060638225</v>
      </c>
      <c r="AL264">
        <f t="shared" si="149"/>
        <v>5.0679897886612188E-4</v>
      </c>
      <c r="AM264">
        <f t="shared" si="150"/>
        <v>2.2512196224849363E-2</v>
      </c>
      <c r="AN264">
        <f>IF(AM264=0,0,(Cells!$B$3*AJ264/(Cells!$D$4*AM264)))</f>
        <v>1.1308064371009392</v>
      </c>
      <c r="AP264" s="7">
        <f t="shared" si="133"/>
        <v>0</v>
      </c>
      <c r="AQ264">
        <f t="shared" si="151"/>
        <v>36</v>
      </c>
      <c r="AR264" t="str">
        <f>IF(AP264=0,"",MAX(AR$4:AR263)+1)</f>
        <v/>
      </c>
      <c r="AS264" t="str">
        <f t="shared" si="134"/>
        <v>Male</v>
      </c>
      <c r="AT264" t="str">
        <f t="shared" si="135"/>
        <v>NonSmoker</v>
      </c>
      <c r="AU264" t="str">
        <f t="shared" si="136"/>
        <v>30 - 39</v>
      </c>
      <c r="AV264">
        <f t="shared" si="122"/>
        <v>1</v>
      </c>
      <c r="AW264" s="8">
        <f t="shared" si="137"/>
        <v>2</v>
      </c>
      <c r="BJ264" s="76"/>
      <c r="BK264" s="76"/>
      <c r="BL264" s="77"/>
      <c r="BM264" s="77"/>
      <c r="BN264" s="77"/>
      <c r="BO264" s="77"/>
      <c r="BP264" s="77"/>
      <c r="BQ264" s="136"/>
    </row>
    <row r="265" spans="1:69" x14ac:dyDescent="0.25">
      <c r="A265" t="s">
        <v>77</v>
      </c>
      <c r="B265" t="s">
        <v>59</v>
      </c>
      <c r="C265" t="s">
        <v>348</v>
      </c>
      <c r="D265">
        <v>3</v>
      </c>
      <c r="E265" s="9">
        <v>169331</v>
      </c>
      <c r="F265" s="9">
        <v>831</v>
      </c>
      <c r="G265" s="54">
        <v>600.94494993935098</v>
      </c>
      <c r="H265" s="9">
        <v>1455247290558.5</v>
      </c>
      <c r="I265" s="9">
        <v>402585591</v>
      </c>
      <c r="J265" s="9">
        <v>380965803.02289897</v>
      </c>
      <c r="K265" s="9">
        <v>666534842854985</v>
      </c>
      <c r="L265" s="9">
        <v>181027836703.108</v>
      </c>
      <c r="M265" s="9">
        <v>6.6439550242612398E+21</v>
      </c>
      <c r="N265" s="9">
        <v>1.7820383629639099E+18</v>
      </c>
      <c r="O265" s="9">
        <v>487948694623764</v>
      </c>
      <c r="P265">
        <f t="shared" si="123"/>
        <v>1457.1275058953779</v>
      </c>
      <c r="Q265">
        <f t="shared" si="124"/>
        <v>4829604013343.5195</v>
      </c>
      <c r="R265">
        <f t="shared" si="125"/>
        <v>1040302888</v>
      </c>
      <c r="S265">
        <f t="shared" si="126"/>
        <v>937329783.04837394</v>
      </c>
      <c r="T265">
        <f t="shared" si="127"/>
        <v>1714898790859344</v>
      </c>
      <c r="U265">
        <f t="shared" si="128"/>
        <v>358281301648.7132</v>
      </c>
      <c r="V265" s="1">
        <f t="shared" si="129"/>
        <v>1.7746248930788439E+22</v>
      </c>
      <c r="W265" s="1">
        <f t="shared" si="130"/>
        <v>3.6328931654374164E+18</v>
      </c>
      <c r="X265" s="1">
        <f t="shared" si="131"/>
        <v>804083040440634</v>
      </c>
      <c r="Y265">
        <f t="shared" si="132"/>
        <v>1.1098579249415697</v>
      </c>
      <c r="Z265">
        <f t="shared" si="138"/>
        <v>1902852688113262.8</v>
      </c>
      <c r="AA265">
        <f t="shared" si="139"/>
        <v>2.165809900981927E-3</v>
      </c>
      <c r="AB265">
        <f t="shared" si="140"/>
        <v>4.6538262762826965E-2</v>
      </c>
      <c r="AC265">
        <f>Cells!$B$3*Y265/(Cells!$D$4*AB265)</f>
        <v>0.60838589040755131</v>
      </c>
      <c r="AD265">
        <f t="shared" si="141"/>
        <v>5672.2401801409696</v>
      </c>
      <c r="AE265">
        <f t="shared" si="142"/>
        <v>5821788731789.8203</v>
      </c>
      <c r="AF265">
        <f t="shared" si="143"/>
        <v>2132623234</v>
      </c>
      <c r="AG265">
        <f t="shared" si="144"/>
        <v>2159594534.0188046</v>
      </c>
      <c r="AH265">
        <f t="shared" si="145"/>
        <v>2612642616638502.5</v>
      </c>
      <c r="AI265">
        <f t="shared" si="146"/>
        <v>986929104344.41443</v>
      </c>
      <c r="AJ265">
        <f t="shared" si="147"/>
        <v>0.98751094263578565</v>
      </c>
      <c r="AK265">
        <f t="shared" si="148"/>
        <v>2579050741713365</v>
      </c>
      <c r="AL265">
        <f t="shared" si="149"/>
        <v>5.5298766958441364E-4</v>
      </c>
      <c r="AM265">
        <f t="shared" si="150"/>
        <v>2.3515689859844931E-2</v>
      </c>
      <c r="AN265">
        <f>IF(AM265=0,0,(Cells!$B$3*AJ265/(Cells!$D$4*AM265)))</f>
        <v>1.0712876696283544</v>
      </c>
      <c r="AP265" s="7">
        <f t="shared" si="133"/>
        <v>0</v>
      </c>
      <c r="AQ265">
        <f t="shared" si="151"/>
        <v>36</v>
      </c>
      <c r="AR265" t="str">
        <f>IF(AP265=0,"",MAX(AR$4:AR264)+1)</f>
        <v/>
      </c>
      <c r="AS265" t="str">
        <f t="shared" si="134"/>
        <v>Male</v>
      </c>
      <c r="AT265" t="str">
        <f t="shared" si="135"/>
        <v>NonSmoker</v>
      </c>
      <c r="AU265" t="str">
        <f t="shared" si="136"/>
        <v>30 - 39</v>
      </c>
      <c r="AV265">
        <f t="shared" si="122"/>
        <v>1</v>
      </c>
      <c r="AW265" s="8">
        <f t="shared" si="137"/>
        <v>3</v>
      </c>
      <c r="BJ265" s="76"/>
      <c r="BK265" s="76"/>
      <c r="BL265" s="77"/>
      <c r="BM265" s="77"/>
      <c r="BN265" s="77"/>
      <c r="BO265" s="77"/>
      <c r="BP265" s="77"/>
      <c r="BQ265" s="136"/>
    </row>
    <row r="266" spans="1:69" x14ac:dyDescent="0.25">
      <c r="A266" t="s">
        <v>77</v>
      </c>
      <c r="B266" t="s">
        <v>59</v>
      </c>
      <c r="C266" t="s">
        <v>348</v>
      </c>
      <c r="D266">
        <v>4</v>
      </c>
      <c r="E266" s="9">
        <v>164805</v>
      </c>
      <c r="F266" s="9">
        <v>789</v>
      </c>
      <c r="G266" s="54">
        <v>622.166103928339</v>
      </c>
      <c r="H266" s="9">
        <v>1277158410431.45</v>
      </c>
      <c r="I266" s="9">
        <v>386299830</v>
      </c>
      <c r="J266" s="9">
        <v>377106465.134103</v>
      </c>
      <c r="K266" s="9">
        <v>608052731077261</v>
      </c>
      <c r="L266" s="9">
        <v>185678151927.37701</v>
      </c>
      <c r="M266" s="9">
        <v>5.4631817285668396E+21</v>
      </c>
      <c r="N266" s="9">
        <v>1.64348435864659E+18</v>
      </c>
      <c r="O266" s="9">
        <v>504174202761104</v>
      </c>
      <c r="P266">
        <f t="shared" si="123"/>
        <v>2079.2936098237169</v>
      </c>
      <c r="Q266">
        <f t="shared" si="124"/>
        <v>6106762423774.9697</v>
      </c>
      <c r="R266">
        <f t="shared" si="125"/>
        <v>1426602718</v>
      </c>
      <c r="S266">
        <f t="shared" si="126"/>
        <v>1314436248.182477</v>
      </c>
      <c r="T266">
        <f t="shared" si="127"/>
        <v>2322951521936605</v>
      </c>
      <c r="U266">
        <f t="shared" si="128"/>
        <v>543959453576.09021</v>
      </c>
      <c r="V266" s="1">
        <f t="shared" si="129"/>
        <v>2.3209430659355277E+22</v>
      </c>
      <c r="W266" s="1">
        <f t="shared" si="130"/>
        <v>5.2763775240840069E+18</v>
      </c>
      <c r="X266" s="1">
        <f t="shared" si="131"/>
        <v>1308257243201738</v>
      </c>
      <c r="Y266">
        <f t="shared" si="132"/>
        <v>1.0853342792186536</v>
      </c>
      <c r="Z266">
        <f t="shared" si="138"/>
        <v>2520538158411899.5</v>
      </c>
      <c r="AA266">
        <f t="shared" si="139"/>
        <v>1.4588620345917323E-3</v>
      </c>
      <c r="AB266">
        <f t="shared" si="140"/>
        <v>3.8195052488401326E-2</v>
      </c>
      <c r="AC266">
        <f>Cells!$B$3*Y266/(Cells!$D$4*AB266)</f>
        <v>0.72490037117652173</v>
      </c>
      <c r="AD266">
        <f t="shared" si="141"/>
        <v>5050.0740762126306</v>
      </c>
      <c r="AE266">
        <f t="shared" si="142"/>
        <v>4544630321358.3721</v>
      </c>
      <c r="AF266">
        <f t="shared" si="143"/>
        <v>1746323404</v>
      </c>
      <c r="AG266">
        <f t="shared" si="144"/>
        <v>1782488068.8847015</v>
      </c>
      <c r="AH266">
        <f t="shared" si="145"/>
        <v>2004589885561240.8</v>
      </c>
      <c r="AI266">
        <f t="shared" si="146"/>
        <v>801250952417.03748</v>
      </c>
      <c r="AJ266">
        <f t="shared" si="147"/>
        <v>0.97971113214388605</v>
      </c>
      <c r="AK266">
        <f t="shared" si="148"/>
        <v>1963149958438888.8</v>
      </c>
      <c r="AL266">
        <f t="shared" si="149"/>
        <v>6.1787441461915208E-4</v>
      </c>
      <c r="AM266">
        <f t="shared" si="150"/>
        <v>2.4857079768531784E-2</v>
      </c>
      <c r="AN266">
        <f>IF(AM266=0,0,(Cells!$B$3*AJ266/(Cells!$D$4*AM266)))</f>
        <v>1.0054716969438757</v>
      </c>
      <c r="AP266" s="7">
        <f t="shared" si="133"/>
        <v>0</v>
      </c>
      <c r="AQ266">
        <f t="shared" si="151"/>
        <v>36</v>
      </c>
      <c r="AR266" t="str">
        <f>IF(AP266=0,"",MAX(AR$4:AR265)+1)</f>
        <v/>
      </c>
      <c r="AS266" t="str">
        <f t="shared" si="134"/>
        <v>Male</v>
      </c>
      <c r="AT266" t="str">
        <f t="shared" si="135"/>
        <v>NonSmoker</v>
      </c>
      <c r="AU266" t="str">
        <f t="shared" si="136"/>
        <v>30 - 39</v>
      </c>
      <c r="AV266">
        <f t="shared" si="122"/>
        <v>1</v>
      </c>
      <c r="AW266" s="8">
        <f t="shared" si="137"/>
        <v>4</v>
      </c>
      <c r="BJ266" s="76"/>
      <c r="BK266" s="76"/>
      <c r="BL266" s="77"/>
      <c r="BM266" s="77"/>
      <c r="BN266" s="77"/>
      <c r="BO266" s="77"/>
      <c r="BP266" s="77"/>
      <c r="BQ266" s="136"/>
    </row>
    <row r="267" spans="1:69" x14ac:dyDescent="0.25">
      <c r="A267" t="s">
        <v>77</v>
      </c>
      <c r="B267" t="s">
        <v>59</v>
      </c>
      <c r="C267" t="s">
        <v>348</v>
      </c>
      <c r="D267">
        <v>5</v>
      </c>
      <c r="E267" s="9">
        <v>159889</v>
      </c>
      <c r="F267" s="9">
        <v>747</v>
      </c>
      <c r="G267" s="54">
        <v>597.82531210854995</v>
      </c>
      <c r="H267" s="9">
        <v>1090537459485.28</v>
      </c>
      <c r="I267" s="9">
        <v>333711084</v>
      </c>
      <c r="J267" s="9">
        <v>341276910.65967298</v>
      </c>
      <c r="K267" s="9">
        <v>500260875313484</v>
      </c>
      <c r="L267" s="9">
        <v>161819479770.44901</v>
      </c>
      <c r="M267" s="9">
        <v>3.8816602718074501E+21</v>
      </c>
      <c r="N267" s="9">
        <v>1.22450920756319E+18</v>
      </c>
      <c r="O267" s="9">
        <v>394657013238300</v>
      </c>
      <c r="P267">
        <f t="shared" si="123"/>
        <v>2677.1189219322669</v>
      </c>
      <c r="Q267">
        <f t="shared" si="124"/>
        <v>7197299883260.25</v>
      </c>
      <c r="R267">
        <f t="shared" si="125"/>
        <v>1760313802</v>
      </c>
      <c r="S267">
        <f t="shared" si="126"/>
        <v>1655713158.84215</v>
      </c>
      <c r="T267">
        <f t="shared" si="127"/>
        <v>2823212397250089</v>
      </c>
      <c r="U267">
        <f t="shared" si="128"/>
        <v>705778933346.53918</v>
      </c>
      <c r="V267" s="1">
        <f t="shared" si="129"/>
        <v>2.7091090931162727E+22</v>
      </c>
      <c r="W267" s="1">
        <f t="shared" si="130"/>
        <v>6.5008867316471972E+18</v>
      </c>
      <c r="X267" s="1">
        <f t="shared" si="131"/>
        <v>1702914256440038</v>
      </c>
      <c r="Y267">
        <f t="shared" si="132"/>
        <v>1.0631755824366329</v>
      </c>
      <c r="Z267">
        <f t="shared" si="138"/>
        <v>3000772712992402.5</v>
      </c>
      <c r="AA267">
        <f t="shared" si="139"/>
        <v>1.0946187959446053E-3</v>
      </c>
      <c r="AB267">
        <f t="shared" si="140"/>
        <v>3.3085023741031311E-2</v>
      </c>
      <c r="AC267">
        <f>Cells!$B$3*Y267/(Cells!$D$4*AB267)</f>
        <v>0.81977648479083132</v>
      </c>
      <c r="AD267">
        <f t="shared" si="141"/>
        <v>4452.248764104078</v>
      </c>
      <c r="AE267">
        <f t="shared" si="142"/>
        <v>3454092861873.0913</v>
      </c>
      <c r="AF267">
        <f t="shared" si="143"/>
        <v>1412612320</v>
      </c>
      <c r="AG267">
        <f t="shared" si="144"/>
        <v>1441211158.2250285</v>
      </c>
      <c r="AH267">
        <f t="shared" si="145"/>
        <v>1504329010247756.8</v>
      </c>
      <c r="AI267">
        <f t="shared" si="146"/>
        <v>639431472646.5885</v>
      </c>
      <c r="AJ267">
        <f t="shared" si="147"/>
        <v>0.98015638578579256</v>
      </c>
      <c r="AK267">
        <f t="shared" si="148"/>
        <v>1473863379719124.8</v>
      </c>
      <c r="AL267">
        <f t="shared" si="149"/>
        <v>7.0958103005265528E-4</v>
      </c>
      <c r="AM267">
        <f t="shared" si="150"/>
        <v>2.6637962197823151E-2</v>
      </c>
      <c r="AN267">
        <f>IF(AM267=0,0,(Cells!$B$3*AJ267/(Cells!$D$4*AM267)))</f>
        <v>0.93867724228434279</v>
      </c>
      <c r="AP267" s="7">
        <f t="shared" si="133"/>
        <v>0</v>
      </c>
      <c r="AQ267">
        <f t="shared" si="151"/>
        <v>36</v>
      </c>
      <c r="AR267" t="str">
        <f>IF(AP267=0,"",MAX(AR$4:AR266)+1)</f>
        <v/>
      </c>
      <c r="AS267" t="str">
        <f t="shared" si="134"/>
        <v>Male</v>
      </c>
      <c r="AT267" t="str">
        <f t="shared" si="135"/>
        <v>NonSmoker</v>
      </c>
      <c r="AU267" t="str">
        <f t="shared" si="136"/>
        <v>30 - 39</v>
      </c>
      <c r="AV267">
        <f t="shared" si="122"/>
        <v>1</v>
      </c>
      <c r="AW267" s="8">
        <f t="shared" si="137"/>
        <v>5</v>
      </c>
      <c r="BJ267" s="76"/>
      <c r="BK267" s="76"/>
      <c r="BL267" s="77"/>
      <c r="BM267" s="77"/>
      <c r="BN267" s="77"/>
      <c r="BO267" s="77"/>
      <c r="BP267" s="77"/>
      <c r="BQ267" s="136"/>
    </row>
    <row r="268" spans="1:69" x14ac:dyDescent="0.25">
      <c r="A268" t="s">
        <v>77</v>
      </c>
      <c r="B268" t="s">
        <v>59</v>
      </c>
      <c r="C268" t="s">
        <v>348</v>
      </c>
      <c r="D268">
        <v>6</v>
      </c>
      <c r="E268" s="9">
        <v>150742</v>
      </c>
      <c r="F268" s="9">
        <v>754</v>
      </c>
      <c r="G268" s="54">
        <v>556.62603185737305</v>
      </c>
      <c r="H268" s="9">
        <v>889830331832.05603</v>
      </c>
      <c r="I268" s="9">
        <v>286463321</v>
      </c>
      <c r="J268" s="9">
        <v>294224345.51090097</v>
      </c>
      <c r="K268" s="9">
        <v>388338148992778</v>
      </c>
      <c r="L268" s="9">
        <v>132712306868.30499</v>
      </c>
      <c r="M268" s="9">
        <v>2.2674053074603299E+21</v>
      </c>
      <c r="N268" s="9">
        <v>7.7031500965634406E+17</v>
      </c>
      <c r="O268" s="9">
        <v>266705390418370</v>
      </c>
      <c r="P268">
        <f t="shared" si="123"/>
        <v>3233.74495378964</v>
      </c>
      <c r="Q268">
        <f t="shared" si="124"/>
        <v>8087130215092.3057</v>
      </c>
      <c r="R268">
        <f t="shared" si="125"/>
        <v>2046777123</v>
      </c>
      <c r="S268">
        <f t="shared" si="126"/>
        <v>1949937504.3530509</v>
      </c>
      <c r="T268">
        <f t="shared" si="127"/>
        <v>3211550546242867</v>
      </c>
      <c r="U268">
        <f t="shared" si="128"/>
        <v>838491240214.84424</v>
      </c>
      <c r="V268" s="1">
        <f t="shared" si="129"/>
        <v>2.9358496238623055E+22</v>
      </c>
      <c r="W268" s="1">
        <f t="shared" si="130"/>
        <v>7.2712017413035418E+18</v>
      </c>
      <c r="X268" s="1">
        <f t="shared" si="131"/>
        <v>1969619646858408</v>
      </c>
      <c r="Y268">
        <f t="shared" si="132"/>
        <v>1.0496629345457298</v>
      </c>
      <c r="Z268">
        <f t="shared" si="138"/>
        <v>3370121727639133</v>
      </c>
      <c r="AA268">
        <f t="shared" si="139"/>
        <v>8.8634786493674148E-4</v>
      </c>
      <c r="AB268">
        <f t="shared" si="140"/>
        <v>2.9771594934379003E-2</v>
      </c>
      <c r="AC268">
        <f>Cells!$B$3*Y268/(Cells!$D$4*AB268)</f>
        <v>0.8994347726762536</v>
      </c>
      <c r="AD268">
        <f t="shared" si="141"/>
        <v>3895.6227322467062</v>
      </c>
      <c r="AE268">
        <f t="shared" si="142"/>
        <v>2564262530041.0352</v>
      </c>
      <c r="AF268">
        <f t="shared" si="143"/>
        <v>1126148999</v>
      </c>
      <c r="AG268">
        <f t="shared" si="144"/>
        <v>1146986812.7141273</v>
      </c>
      <c r="AH268">
        <f t="shared" si="145"/>
        <v>1115990861254978.5</v>
      </c>
      <c r="AI268">
        <f t="shared" si="146"/>
        <v>506719165778.28345</v>
      </c>
      <c r="AJ268">
        <f t="shared" si="147"/>
        <v>0.98183256033709876</v>
      </c>
      <c r="AK268">
        <f t="shared" si="148"/>
        <v>1095227689787109.9</v>
      </c>
      <c r="AL268">
        <f t="shared" si="149"/>
        <v>8.3250637105720612E-4</v>
      </c>
      <c r="AM268">
        <f t="shared" si="150"/>
        <v>2.8853186497459965E-2</v>
      </c>
      <c r="AN268">
        <f>IF(AM268=0,0,(Cells!$B$3*AJ268/(Cells!$D$4*AM268)))</f>
        <v>0.86809161403173762</v>
      </c>
      <c r="AP268" s="7">
        <f t="shared" si="133"/>
        <v>0</v>
      </c>
      <c r="AQ268">
        <f t="shared" si="151"/>
        <v>36</v>
      </c>
      <c r="AR268" t="str">
        <f>IF(AP268=0,"",MAX(AR$4:AR267)+1)</f>
        <v/>
      </c>
      <c r="AS268" t="str">
        <f t="shared" si="134"/>
        <v>Male</v>
      </c>
      <c r="AT268" t="str">
        <f t="shared" si="135"/>
        <v>NonSmoker</v>
      </c>
      <c r="AU268" t="str">
        <f t="shared" si="136"/>
        <v>30 - 39</v>
      </c>
      <c r="AV268">
        <f t="shared" si="122"/>
        <v>1</v>
      </c>
      <c r="AW268" s="8">
        <f t="shared" si="137"/>
        <v>6</v>
      </c>
      <c r="BJ268" s="76"/>
      <c r="BK268" s="76"/>
      <c r="BL268" s="77"/>
      <c r="BM268" s="77"/>
      <c r="BN268" s="77"/>
      <c r="BO268" s="77"/>
      <c r="BP268" s="77"/>
      <c r="BQ268" s="136"/>
    </row>
    <row r="269" spans="1:69" x14ac:dyDescent="0.25">
      <c r="A269" t="s">
        <v>77</v>
      </c>
      <c r="B269" t="s">
        <v>59</v>
      </c>
      <c r="C269" t="s">
        <v>348</v>
      </c>
      <c r="D269">
        <v>7</v>
      </c>
      <c r="E269" s="9">
        <v>144568</v>
      </c>
      <c r="F269" s="9">
        <v>708</v>
      </c>
      <c r="G269" s="54">
        <v>529.54550583897606</v>
      </c>
      <c r="H269" s="9">
        <v>717360444184.30701</v>
      </c>
      <c r="I269" s="9">
        <v>246295514</v>
      </c>
      <c r="J269" s="9">
        <v>256276283.993056</v>
      </c>
      <c r="K269" s="9">
        <v>307746061653099</v>
      </c>
      <c r="L269" s="9">
        <v>112883095315.716</v>
      </c>
      <c r="M269" s="9">
        <v>1.66964519403391E+21</v>
      </c>
      <c r="N269" s="9">
        <v>6.0606048262118797E+17</v>
      </c>
      <c r="O269" s="9">
        <v>223401211151163</v>
      </c>
      <c r="P269">
        <f t="shared" si="123"/>
        <v>3763.2904596286162</v>
      </c>
      <c r="Q269">
        <f t="shared" si="124"/>
        <v>8804490659276.6133</v>
      </c>
      <c r="R269">
        <f t="shared" si="125"/>
        <v>2293072637</v>
      </c>
      <c r="S269">
        <f t="shared" si="126"/>
        <v>2206213788.346107</v>
      </c>
      <c r="T269">
        <f t="shared" si="127"/>
        <v>3519296607895966</v>
      </c>
      <c r="U269">
        <f t="shared" si="128"/>
        <v>951374335530.5603</v>
      </c>
      <c r="V269" s="1">
        <f t="shared" si="129"/>
        <v>3.1028141432656963E+22</v>
      </c>
      <c r="W269" s="1">
        <f t="shared" si="130"/>
        <v>7.8772622239247299E+18</v>
      </c>
      <c r="X269" s="1">
        <f t="shared" si="131"/>
        <v>2193020858009571</v>
      </c>
      <c r="Y269">
        <f t="shared" si="132"/>
        <v>1.0393700960046157</v>
      </c>
      <c r="Z269">
        <f t="shared" si="138"/>
        <v>3656823892849703</v>
      </c>
      <c r="AA269">
        <f t="shared" si="139"/>
        <v>7.5129216002527881E-4</v>
      </c>
      <c r="AB269">
        <f t="shared" si="140"/>
        <v>2.7409709229126798E-2</v>
      </c>
      <c r="AC269">
        <f>Cells!$B$3*Y269/(Cells!$D$4*AB269)</f>
        <v>0.96735905746694895</v>
      </c>
      <c r="AD269">
        <f t="shared" si="141"/>
        <v>3366.07722640773</v>
      </c>
      <c r="AE269">
        <f t="shared" si="142"/>
        <v>1846902085856.7285</v>
      </c>
      <c r="AF269">
        <f t="shared" si="143"/>
        <v>879853485</v>
      </c>
      <c r="AG269">
        <f t="shared" si="144"/>
        <v>890710528.72107184</v>
      </c>
      <c r="AH269">
        <f t="shared" si="145"/>
        <v>808244799601879.5</v>
      </c>
      <c r="AI269">
        <f t="shared" si="146"/>
        <v>393836070462.56744</v>
      </c>
      <c r="AJ269">
        <f t="shared" si="147"/>
        <v>0.98781080567593493</v>
      </c>
      <c r="AK269">
        <f t="shared" si="148"/>
        <v>798008653181675.5</v>
      </c>
      <c r="AL269">
        <f t="shared" si="149"/>
        <v>1.0058527988598745E-3</v>
      </c>
      <c r="AM269">
        <f t="shared" si="150"/>
        <v>3.1715182466129289E-2</v>
      </c>
      <c r="AN269">
        <f>IF(AM269=0,0,(Cells!$B$3*AJ269/(Cells!$D$4*AM269)))</f>
        <v>0.79456324504784881</v>
      </c>
      <c r="AP269" s="7">
        <f t="shared" si="133"/>
        <v>0</v>
      </c>
      <c r="AQ269">
        <f t="shared" si="151"/>
        <v>36</v>
      </c>
      <c r="AR269" t="str">
        <f>IF(AP269=0,"",MAX(AR$4:AR268)+1)</f>
        <v/>
      </c>
      <c r="AS269" t="str">
        <f t="shared" si="134"/>
        <v>Male</v>
      </c>
      <c r="AT269" t="str">
        <f t="shared" si="135"/>
        <v>NonSmoker</v>
      </c>
      <c r="AU269" t="str">
        <f t="shared" si="136"/>
        <v>30 - 39</v>
      </c>
      <c r="AV269">
        <f t="shared" si="122"/>
        <v>1</v>
      </c>
      <c r="AW269" s="8">
        <f t="shared" si="137"/>
        <v>7</v>
      </c>
      <c r="BJ269" s="76"/>
      <c r="BK269" s="76"/>
      <c r="BL269" s="77"/>
      <c r="BM269" s="77"/>
      <c r="BN269" s="77"/>
      <c r="BO269" s="77"/>
      <c r="BP269" s="77"/>
      <c r="BQ269" s="136"/>
    </row>
    <row r="270" spans="1:69" x14ac:dyDescent="0.25">
      <c r="A270" t="s">
        <v>77</v>
      </c>
      <c r="B270" t="s">
        <v>59</v>
      </c>
      <c r="C270" t="s">
        <v>348</v>
      </c>
      <c r="D270">
        <v>8</v>
      </c>
      <c r="E270" s="9">
        <v>137218</v>
      </c>
      <c r="F270" s="9">
        <v>626</v>
      </c>
      <c r="G270" s="54">
        <v>509.19100937425702</v>
      </c>
      <c r="H270" s="9">
        <v>562721009855.28894</v>
      </c>
      <c r="I270" s="9">
        <v>208448589</v>
      </c>
      <c r="J270" s="9">
        <v>221645797.38418701</v>
      </c>
      <c r="K270" s="9">
        <v>243290958042167</v>
      </c>
      <c r="L270" s="9">
        <v>97723697886.386093</v>
      </c>
      <c r="M270" s="9">
        <v>1.3064573008428301E+21</v>
      </c>
      <c r="N270" s="9">
        <v>5.1448446972492198E+17</v>
      </c>
      <c r="O270" s="9">
        <v>205139682119627</v>
      </c>
      <c r="P270">
        <f t="shared" si="123"/>
        <v>4272.4814690028734</v>
      </c>
      <c r="Q270">
        <f t="shared" si="124"/>
        <v>9367211669131.9023</v>
      </c>
      <c r="R270">
        <f t="shared" si="125"/>
        <v>2501521226</v>
      </c>
      <c r="S270">
        <f t="shared" si="126"/>
        <v>2427859585.7302942</v>
      </c>
      <c r="T270">
        <f t="shared" si="127"/>
        <v>3762587565938133</v>
      </c>
      <c r="U270">
        <f t="shared" si="128"/>
        <v>1049098033416.9464</v>
      </c>
      <c r="V270" s="1">
        <f t="shared" si="129"/>
        <v>3.2334598733499793E+22</v>
      </c>
      <c r="W270" s="1">
        <f t="shared" si="130"/>
        <v>8.3917466936496517E+18</v>
      </c>
      <c r="X270" s="1">
        <f t="shared" si="131"/>
        <v>2398160540129198</v>
      </c>
      <c r="Y270">
        <f t="shared" si="132"/>
        <v>1.030340156697138</v>
      </c>
      <c r="Z270">
        <f t="shared" si="138"/>
        <v>3875631338923452</v>
      </c>
      <c r="AA270">
        <f t="shared" si="139"/>
        <v>6.5749934913055994E-4</v>
      </c>
      <c r="AB270">
        <f t="shared" si="140"/>
        <v>2.5641750118323824E-2</v>
      </c>
      <c r="AC270">
        <f>Cells!$B$3*Y270/(Cells!$D$4*AB270)</f>
        <v>1.0250731926076124</v>
      </c>
      <c r="AD270">
        <f t="shared" si="141"/>
        <v>2856.8862170334728</v>
      </c>
      <c r="AE270">
        <f t="shared" si="142"/>
        <v>1284181076001.4395</v>
      </c>
      <c r="AF270">
        <f t="shared" si="143"/>
        <v>671404896</v>
      </c>
      <c r="AG270">
        <f t="shared" si="144"/>
        <v>669064731.33688486</v>
      </c>
      <c r="AH270">
        <f t="shared" si="145"/>
        <v>564953841559712.63</v>
      </c>
      <c r="AI270">
        <f t="shared" si="146"/>
        <v>296112372576.18134</v>
      </c>
      <c r="AJ270">
        <f t="shared" si="147"/>
        <v>1.0034976655523886</v>
      </c>
      <c r="AK270">
        <f t="shared" si="148"/>
        <v>566631673750819.63</v>
      </c>
      <c r="AL270">
        <f t="shared" si="149"/>
        <v>1.2657984877382587E-3</v>
      </c>
      <c r="AM270">
        <f t="shared" si="150"/>
        <v>3.5578061888448316E-2</v>
      </c>
      <c r="AN270">
        <f>IF(AM270=0,0,(Cells!$B$3*AJ270/(Cells!$D$4*AM270)))</f>
        <v>0.71954174255279335</v>
      </c>
      <c r="AP270" s="7">
        <f t="shared" si="133"/>
        <v>0</v>
      </c>
      <c r="AQ270">
        <f t="shared" si="151"/>
        <v>36</v>
      </c>
      <c r="AR270" t="str">
        <f>IF(AP270=0,"",MAX(AR$4:AR269)+1)</f>
        <v/>
      </c>
      <c r="AS270" t="str">
        <f t="shared" si="134"/>
        <v>Male</v>
      </c>
      <c r="AT270" t="str">
        <f t="shared" si="135"/>
        <v>NonSmoker</v>
      </c>
      <c r="AU270" t="str">
        <f t="shared" si="136"/>
        <v>30 - 39</v>
      </c>
      <c r="AV270">
        <f t="shared" si="122"/>
        <v>1</v>
      </c>
      <c r="AW270" s="8">
        <f t="shared" si="137"/>
        <v>8</v>
      </c>
      <c r="BJ270" s="76"/>
      <c r="BK270" s="76"/>
      <c r="BL270" s="77"/>
      <c r="BM270" s="77"/>
      <c r="BN270" s="77"/>
      <c r="BO270" s="77"/>
      <c r="BP270" s="77"/>
      <c r="BQ270" s="136"/>
    </row>
    <row r="271" spans="1:69" x14ac:dyDescent="0.25">
      <c r="A271" t="s">
        <v>77</v>
      </c>
      <c r="B271" t="s">
        <v>59</v>
      </c>
      <c r="C271" t="s">
        <v>348</v>
      </c>
      <c r="D271">
        <v>9</v>
      </c>
      <c r="E271" s="9">
        <v>128207</v>
      </c>
      <c r="F271" s="9">
        <v>568</v>
      </c>
      <c r="G271" s="54">
        <v>467.94057632962699</v>
      </c>
      <c r="H271" s="9">
        <v>421153659903.57898</v>
      </c>
      <c r="I271" s="9">
        <v>183120803</v>
      </c>
      <c r="J271" s="9">
        <v>181570640.95587999</v>
      </c>
      <c r="K271" s="9">
        <v>182532399061947</v>
      </c>
      <c r="L271" s="9">
        <v>80559378437.212494</v>
      </c>
      <c r="M271" s="9">
        <v>1.0181732923241799E+21</v>
      </c>
      <c r="N271" s="9">
        <v>4.3590453558672698E+17</v>
      </c>
      <c r="O271" s="9">
        <v>190205086387175</v>
      </c>
      <c r="P271">
        <f t="shared" si="123"/>
        <v>4740.4220453325006</v>
      </c>
      <c r="Q271">
        <f t="shared" si="124"/>
        <v>9788365329035.4805</v>
      </c>
      <c r="R271">
        <f t="shared" si="125"/>
        <v>2684642029</v>
      </c>
      <c r="S271">
        <f t="shared" si="126"/>
        <v>2609430226.6861744</v>
      </c>
      <c r="T271">
        <f t="shared" si="127"/>
        <v>3945119965000080</v>
      </c>
      <c r="U271">
        <f t="shared" si="128"/>
        <v>1129657411854.1589</v>
      </c>
      <c r="V271" s="1">
        <f t="shared" si="129"/>
        <v>3.3352772025823974E+22</v>
      </c>
      <c r="W271" s="1">
        <f t="shared" si="130"/>
        <v>8.8276512292363786E+18</v>
      </c>
      <c r="X271" s="1">
        <f t="shared" si="131"/>
        <v>2588365626516373</v>
      </c>
      <c r="Y271">
        <f t="shared" si="132"/>
        <v>1.0288230746868217</v>
      </c>
      <c r="Z271">
        <f t="shared" si="138"/>
        <v>4057634736102914.5</v>
      </c>
      <c r="AA271">
        <f t="shared" si="139"/>
        <v>5.9591123321527529E-4</v>
      </c>
      <c r="AB271">
        <f t="shared" si="140"/>
        <v>2.4411293149181494E-2</v>
      </c>
      <c r="AC271">
        <f>Cells!$B$3*Y271/(Cells!$D$4*AB271)</f>
        <v>1.0751568429659684</v>
      </c>
      <c r="AD271">
        <f t="shared" si="141"/>
        <v>2388.945640703846</v>
      </c>
      <c r="AE271">
        <f t="shared" si="142"/>
        <v>863027416097.86011</v>
      </c>
      <c r="AF271">
        <f t="shared" si="143"/>
        <v>488284093</v>
      </c>
      <c r="AG271">
        <f t="shared" si="144"/>
        <v>487494090.38100457</v>
      </c>
      <c r="AH271">
        <f t="shared" si="145"/>
        <v>382421442497765.56</v>
      </c>
      <c r="AI271">
        <f t="shared" si="146"/>
        <v>215552994138.96887</v>
      </c>
      <c r="AJ271">
        <f t="shared" si="147"/>
        <v>1.0016205378374494</v>
      </c>
      <c r="AK271">
        <f t="shared" si="148"/>
        <v>382824918731407.31</v>
      </c>
      <c r="AL271">
        <f t="shared" si="149"/>
        <v>1.6108736897668889E-3</v>
      </c>
      <c r="AM271">
        <f t="shared" si="150"/>
        <v>4.0135690971588978E-2</v>
      </c>
      <c r="AN271">
        <f>IF(AM271=0,0,(Cells!$B$3*AJ271/(Cells!$D$4*AM271)))</f>
        <v>0.63664068658806516</v>
      </c>
      <c r="AP271" s="7">
        <f t="shared" si="133"/>
        <v>0</v>
      </c>
      <c r="AQ271">
        <f t="shared" si="151"/>
        <v>36</v>
      </c>
      <c r="AR271" t="str">
        <f>IF(AP271=0,"",MAX(AR$4:AR270)+1)</f>
        <v/>
      </c>
      <c r="AS271" t="str">
        <f t="shared" si="134"/>
        <v>Male</v>
      </c>
      <c r="AT271" t="str">
        <f t="shared" si="135"/>
        <v>NonSmoker</v>
      </c>
      <c r="AU271" t="str">
        <f t="shared" si="136"/>
        <v>30 - 39</v>
      </c>
      <c r="AV271">
        <f t="shared" si="122"/>
        <v>1</v>
      </c>
      <c r="AW271" s="8">
        <f t="shared" si="137"/>
        <v>9</v>
      </c>
      <c r="BJ271" s="76"/>
      <c r="BK271" s="76"/>
      <c r="BL271" s="77"/>
      <c r="BM271" s="77"/>
      <c r="BN271" s="77"/>
      <c r="BO271" s="77"/>
      <c r="BP271" s="77"/>
      <c r="BQ271" s="136"/>
    </row>
    <row r="272" spans="1:69" x14ac:dyDescent="0.25">
      <c r="A272" t="s">
        <v>77</v>
      </c>
      <c r="B272" t="s">
        <v>59</v>
      </c>
      <c r="C272" t="s">
        <v>348</v>
      </c>
      <c r="D272">
        <v>10</v>
      </c>
      <c r="E272" s="9">
        <v>117731</v>
      </c>
      <c r="F272" s="9">
        <v>518</v>
      </c>
      <c r="G272" s="54">
        <v>453.75018133238001</v>
      </c>
      <c r="H272" s="9">
        <v>304181170486.02197</v>
      </c>
      <c r="I272" s="9">
        <v>122812883</v>
      </c>
      <c r="J272" s="9">
        <v>153326028.22395399</v>
      </c>
      <c r="K272" s="9">
        <v>139615177998693</v>
      </c>
      <c r="L272" s="9">
        <v>71588972843.886703</v>
      </c>
      <c r="M272" s="9">
        <v>8.5607935413620402E+20</v>
      </c>
      <c r="N272" s="9">
        <v>4.2032393633192301E+17</v>
      </c>
      <c r="O272" s="9">
        <v>210153271540323</v>
      </c>
      <c r="P272">
        <f t="shared" si="123"/>
        <v>5194.1722266648803</v>
      </c>
      <c r="Q272">
        <f t="shared" si="124"/>
        <v>10092546499521.502</v>
      </c>
      <c r="R272">
        <f t="shared" si="125"/>
        <v>2807454912</v>
      </c>
      <c r="S272">
        <f t="shared" si="126"/>
        <v>2762756254.9101286</v>
      </c>
      <c r="T272">
        <f t="shared" si="127"/>
        <v>4084735142998773</v>
      </c>
      <c r="U272">
        <f t="shared" si="128"/>
        <v>1201246384698.0457</v>
      </c>
      <c r="V272" s="1">
        <f t="shared" si="129"/>
        <v>3.4208851379960177E+22</v>
      </c>
      <c r="W272" s="1">
        <f t="shared" si="130"/>
        <v>9.2479751655683011E+18</v>
      </c>
      <c r="X272" s="1">
        <f t="shared" si="131"/>
        <v>2798518898056696</v>
      </c>
      <c r="Y272">
        <f t="shared" si="132"/>
        <v>1.0161790085572806</v>
      </c>
      <c r="Z272">
        <f t="shared" si="138"/>
        <v>4149581677057166.5</v>
      </c>
      <c r="AA272">
        <f t="shared" si="139"/>
        <v>5.4364972871372012E-4</v>
      </c>
      <c r="AB272">
        <f t="shared" si="140"/>
        <v>2.3316297491534115E-2</v>
      </c>
      <c r="AC272">
        <f>Cells!$B$3*Y272/(Cells!$D$4*AB272)</f>
        <v>1.1118150405280423</v>
      </c>
      <c r="AD272">
        <f t="shared" si="141"/>
        <v>1935.1954593714656</v>
      </c>
      <c r="AE272">
        <f t="shared" si="142"/>
        <v>558846245611.83813</v>
      </c>
      <c r="AF272">
        <f t="shared" si="143"/>
        <v>365471210</v>
      </c>
      <c r="AG272">
        <f t="shared" si="144"/>
        <v>334168062.15705061</v>
      </c>
      <c r="AH272">
        <f t="shared" si="145"/>
        <v>242806264499072.63</v>
      </c>
      <c r="AI272">
        <f t="shared" si="146"/>
        <v>143964021295.08215</v>
      </c>
      <c r="AJ272">
        <f t="shared" si="147"/>
        <v>1.0936748642012284</v>
      </c>
      <c r="AK272">
        <f t="shared" si="148"/>
        <v>265378909430212.41</v>
      </c>
      <c r="AL272">
        <f t="shared" si="149"/>
        <v>2.3764929191699728E-3</v>
      </c>
      <c r="AM272">
        <f t="shared" si="150"/>
        <v>4.874928634523764E-2</v>
      </c>
      <c r="AN272">
        <f>IF(AM272=0,0,(Cells!$B$3*AJ272/(Cells!$D$4*AM272)))</f>
        <v>0.5723238995376827</v>
      </c>
      <c r="AP272" s="7">
        <f t="shared" si="133"/>
        <v>0</v>
      </c>
      <c r="AQ272">
        <f t="shared" si="151"/>
        <v>36</v>
      </c>
      <c r="AR272" t="str">
        <f>IF(AP272=0,"",MAX(AR$4:AR271)+1)</f>
        <v/>
      </c>
      <c r="AS272" t="str">
        <f t="shared" si="134"/>
        <v>Male</v>
      </c>
      <c r="AT272" t="str">
        <f t="shared" si="135"/>
        <v>NonSmoker</v>
      </c>
      <c r="AU272" t="str">
        <f t="shared" si="136"/>
        <v>30 - 39</v>
      </c>
      <c r="AV272">
        <f t="shared" si="122"/>
        <v>1</v>
      </c>
      <c r="AW272" s="8">
        <f t="shared" si="137"/>
        <v>10</v>
      </c>
      <c r="BJ272" s="76"/>
      <c r="BK272" s="76"/>
      <c r="BL272" s="77"/>
      <c r="BM272" s="77"/>
      <c r="BN272" s="77"/>
      <c r="BO272" s="77"/>
      <c r="BP272" s="77"/>
      <c r="BQ272" s="136"/>
    </row>
    <row r="273" spans="1:69" x14ac:dyDescent="0.25">
      <c r="A273" t="s">
        <v>77</v>
      </c>
      <c r="B273" t="s">
        <v>59</v>
      </c>
      <c r="C273" t="s">
        <v>348</v>
      </c>
      <c r="D273">
        <v>11</v>
      </c>
      <c r="E273" s="9">
        <v>94702</v>
      </c>
      <c r="F273" s="9">
        <v>444</v>
      </c>
      <c r="G273" s="54">
        <v>356.75969765230099</v>
      </c>
      <c r="H273" s="9">
        <v>185970184195.85001</v>
      </c>
      <c r="I273" s="9">
        <v>103172099</v>
      </c>
      <c r="J273" s="9">
        <v>100847457.966511</v>
      </c>
      <c r="K273" s="9">
        <v>86560450023547.297</v>
      </c>
      <c r="L273" s="9">
        <v>47177648241.202103</v>
      </c>
      <c r="M273" s="9">
        <v>9.7373180347476594E+20</v>
      </c>
      <c r="N273" s="9">
        <v>4.7315699103897299E+17</v>
      </c>
      <c r="O273" s="9">
        <v>233811777762541</v>
      </c>
      <c r="P273">
        <f t="shared" si="123"/>
        <v>5550.9319243171813</v>
      </c>
      <c r="Q273">
        <f t="shared" si="124"/>
        <v>10278516683717.352</v>
      </c>
      <c r="R273">
        <f t="shared" si="125"/>
        <v>2910627011</v>
      </c>
      <c r="S273">
        <f t="shared" si="126"/>
        <v>2863603712.8766394</v>
      </c>
      <c r="T273">
        <f t="shared" si="127"/>
        <v>4171295593022320.5</v>
      </c>
      <c r="U273">
        <f t="shared" si="128"/>
        <v>1248424032939.2478</v>
      </c>
      <c r="V273" s="1">
        <f t="shared" si="129"/>
        <v>3.5182583183434945E+22</v>
      </c>
      <c r="W273" s="1">
        <f t="shared" si="130"/>
        <v>9.721132156607275E+18</v>
      </c>
      <c r="X273" s="1">
        <f t="shared" si="131"/>
        <v>3032330675819237</v>
      </c>
      <c r="Y273">
        <f t="shared" si="132"/>
        <v>1.0164210214953673</v>
      </c>
      <c r="Z273">
        <f t="shared" si="138"/>
        <v>4238502766152697</v>
      </c>
      <c r="AA273">
        <f t="shared" si="139"/>
        <v>5.1687632147762739E-4</v>
      </c>
      <c r="AB273">
        <f t="shared" si="140"/>
        <v>2.2734914151534141E-2</v>
      </c>
      <c r="AC273">
        <f>Cells!$B$3*Y273/(Cells!$D$4*AB273)</f>
        <v>1.1405182346664922</v>
      </c>
      <c r="AD273">
        <f t="shared" si="141"/>
        <v>1578.4357617191647</v>
      </c>
      <c r="AE273">
        <f t="shared" si="142"/>
        <v>372876061415.98822</v>
      </c>
      <c r="AF273">
        <f t="shared" si="143"/>
        <v>262299111</v>
      </c>
      <c r="AG273">
        <f t="shared" si="144"/>
        <v>233320604.19053966</v>
      </c>
      <c r="AH273">
        <f t="shared" si="145"/>
        <v>156245814475525.31</v>
      </c>
      <c r="AI273">
        <f t="shared" si="146"/>
        <v>96786373053.880081</v>
      </c>
      <c r="AJ273">
        <f t="shared" si="147"/>
        <v>1.1242003761733586</v>
      </c>
      <c r="AK273">
        <f t="shared" si="148"/>
        <v>175529282227169.47</v>
      </c>
      <c r="AL273">
        <f t="shared" si="149"/>
        <v>3.2243590149245876E-3</v>
      </c>
      <c r="AM273">
        <f t="shared" si="150"/>
        <v>5.6783439618647506E-2</v>
      </c>
      <c r="AN273">
        <f>IF(AM273=0,0,(Cells!$B$3*AJ273/(Cells!$D$4*AM273)))</f>
        <v>0.50506112702535477</v>
      </c>
      <c r="AP273" s="7">
        <f t="shared" si="133"/>
        <v>0</v>
      </c>
      <c r="AQ273">
        <f t="shared" si="151"/>
        <v>36</v>
      </c>
      <c r="AR273" t="str">
        <f>IF(AP273=0,"",MAX(AR$4:AR272)+1)</f>
        <v/>
      </c>
      <c r="AS273" t="str">
        <f t="shared" si="134"/>
        <v>Male</v>
      </c>
      <c r="AT273" t="str">
        <f t="shared" si="135"/>
        <v>NonSmoker</v>
      </c>
      <c r="AU273" t="str">
        <f t="shared" si="136"/>
        <v>30 - 39</v>
      </c>
      <c r="AV273">
        <f t="shared" si="122"/>
        <v>1</v>
      </c>
      <c r="AW273" s="8">
        <f t="shared" si="137"/>
        <v>11</v>
      </c>
      <c r="BJ273" s="76"/>
      <c r="BK273" s="76"/>
      <c r="BL273" s="77"/>
      <c r="BM273" s="77"/>
      <c r="BN273" s="77"/>
      <c r="BO273" s="77"/>
      <c r="BP273" s="77"/>
      <c r="BQ273" s="136"/>
    </row>
    <row r="274" spans="1:69" x14ac:dyDescent="0.25">
      <c r="A274" t="s">
        <v>77</v>
      </c>
      <c r="B274" t="s">
        <v>59</v>
      </c>
      <c r="C274" t="s">
        <v>348</v>
      </c>
      <c r="D274">
        <v>12</v>
      </c>
      <c r="E274" s="9">
        <v>83947</v>
      </c>
      <c r="F274" s="9">
        <v>417</v>
      </c>
      <c r="G274" s="54">
        <v>301.79973595837703</v>
      </c>
      <c r="H274" s="9">
        <v>125085307467.562</v>
      </c>
      <c r="I274" s="9">
        <v>69342656</v>
      </c>
      <c r="J274" s="9">
        <v>70903538.8423841</v>
      </c>
      <c r="K274" s="9">
        <v>52337433632919.797</v>
      </c>
      <c r="L274" s="9">
        <v>29967683563.715099</v>
      </c>
      <c r="M274" s="9">
        <v>2.75728792556598E+20</v>
      </c>
      <c r="N274" s="9">
        <v>1.51421839349296E+17</v>
      </c>
      <c r="O274" s="9">
        <v>84660768137291.906</v>
      </c>
      <c r="P274">
        <f t="shared" si="123"/>
        <v>5852.7316602755582</v>
      </c>
      <c r="Q274">
        <f t="shared" si="124"/>
        <v>10403601991184.914</v>
      </c>
      <c r="R274">
        <f t="shared" si="125"/>
        <v>2979969667</v>
      </c>
      <c r="S274">
        <f t="shared" si="126"/>
        <v>2934507251.7190237</v>
      </c>
      <c r="T274">
        <f t="shared" si="127"/>
        <v>4223633026655240.5</v>
      </c>
      <c r="U274">
        <f t="shared" si="128"/>
        <v>1278391716502.9629</v>
      </c>
      <c r="V274" s="1">
        <f t="shared" si="129"/>
        <v>3.5458311975991545E+22</v>
      </c>
      <c r="W274" s="1">
        <f t="shared" si="130"/>
        <v>9.8725539959565701E+18</v>
      </c>
      <c r="X274" s="1">
        <f t="shared" si="131"/>
        <v>3116991443956529</v>
      </c>
      <c r="Y274">
        <f t="shared" si="132"/>
        <v>1.0154923506337714</v>
      </c>
      <c r="Z274">
        <f t="shared" si="138"/>
        <v>4287748721320079.5</v>
      </c>
      <c r="AA274">
        <f t="shared" si="139"/>
        <v>4.9791929028058612E-4</v>
      </c>
      <c r="AB274">
        <f t="shared" si="140"/>
        <v>2.2314105186643406E-2</v>
      </c>
      <c r="AC274">
        <f>Cells!$B$3*Y274/(Cells!$D$4*AB274)</f>
        <v>1.1609649106779558</v>
      </c>
      <c r="AD274">
        <f t="shared" si="141"/>
        <v>1276.6360257607878</v>
      </c>
      <c r="AE274">
        <f t="shared" si="142"/>
        <v>247790753948.42636</v>
      </c>
      <c r="AF274">
        <f t="shared" si="143"/>
        <v>192956455</v>
      </c>
      <c r="AG274">
        <f t="shared" si="144"/>
        <v>162417065.34815556</v>
      </c>
      <c r="AH274">
        <f t="shared" si="145"/>
        <v>103908380842605.5</v>
      </c>
      <c r="AI274">
        <f t="shared" si="146"/>
        <v>66818689490.164963</v>
      </c>
      <c r="AJ274">
        <f t="shared" si="147"/>
        <v>1.1880306702154759</v>
      </c>
      <c r="AK274">
        <f t="shared" si="148"/>
        <v>123352034307642.47</v>
      </c>
      <c r="AL274">
        <f t="shared" si="149"/>
        <v>4.6760914707936049E-3</v>
      </c>
      <c r="AM274">
        <f t="shared" si="150"/>
        <v>6.8381952815005254E-2</v>
      </c>
      <c r="AN274">
        <f>IF(AM274=0,0,(Cells!$B$3*AJ274/(Cells!$D$4*AM274)))</f>
        <v>0.44320848574109645</v>
      </c>
      <c r="AP274" s="7">
        <f t="shared" si="133"/>
        <v>0</v>
      </c>
      <c r="AQ274">
        <f t="shared" si="151"/>
        <v>36</v>
      </c>
      <c r="AR274" t="str">
        <f>IF(AP274=0,"",MAX(AR$4:AR273)+1)</f>
        <v/>
      </c>
      <c r="AS274" t="str">
        <f t="shared" si="134"/>
        <v>Male</v>
      </c>
      <c r="AT274" t="str">
        <f t="shared" si="135"/>
        <v>NonSmoker</v>
      </c>
      <c r="AU274" t="str">
        <f t="shared" si="136"/>
        <v>30 - 39</v>
      </c>
      <c r="AV274">
        <f t="shared" ref="AV274:AV337" si="152">IF(AP273=1,AW274,AV273)</f>
        <v>1</v>
      </c>
      <c r="AW274" s="8">
        <f t="shared" si="137"/>
        <v>12</v>
      </c>
      <c r="BJ274" s="76"/>
      <c r="BK274" s="76"/>
      <c r="BL274" s="77"/>
      <c r="BM274" s="77"/>
      <c r="BN274" s="77"/>
      <c r="BO274" s="77"/>
      <c r="BP274" s="77"/>
      <c r="BQ274" s="136"/>
    </row>
    <row r="275" spans="1:69" x14ac:dyDescent="0.25">
      <c r="A275" t="s">
        <v>77</v>
      </c>
      <c r="B275" t="s">
        <v>59</v>
      </c>
      <c r="C275" t="s">
        <v>348</v>
      </c>
      <c r="D275">
        <v>13</v>
      </c>
      <c r="E275" s="9">
        <v>72953</v>
      </c>
      <c r="F275" s="9">
        <v>390</v>
      </c>
      <c r="G275" s="54">
        <v>252.86803153854399</v>
      </c>
      <c r="H275" s="9">
        <v>85070554110.914993</v>
      </c>
      <c r="I275" s="9">
        <v>54004620</v>
      </c>
      <c r="J275" s="9">
        <v>49004572.488424599</v>
      </c>
      <c r="K275" s="9">
        <v>37842380275524.898</v>
      </c>
      <c r="L275" s="9">
        <v>22011062106.867298</v>
      </c>
      <c r="M275" s="9">
        <v>3.3644199762056603E+20</v>
      </c>
      <c r="N275" s="9">
        <v>1.9832161111190598E+17</v>
      </c>
      <c r="O275" s="9">
        <v>118636345128291</v>
      </c>
      <c r="P275">
        <f t="shared" si="123"/>
        <v>6105.5996918141018</v>
      </c>
      <c r="Q275">
        <f t="shared" si="124"/>
        <v>10488672545295.828</v>
      </c>
      <c r="R275">
        <f t="shared" si="125"/>
        <v>3033974287</v>
      </c>
      <c r="S275">
        <f t="shared" si="126"/>
        <v>2983511824.2074485</v>
      </c>
      <c r="T275">
        <f t="shared" si="127"/>
        <v>4261475406930765.5</v>
      </c>
      <c r="U275">
        <f t="shared" si="128"/>
        <v>1300402778609.8301</v>
      </c>
      <c r="V275" s="1">
        <f t="shared" si="129"/>
        <v>3.5794753973612112E+22</v>
      </c>
      <c r="W275" s="1">
        <f t="shared" si="130"/>
        <v>1.0070875607068475E+19</v>
      </c>
      <c r="X275" s="1">
        <f t="shared" si="131"/>
        <v>3235627789084820</v>
      </c>
      <c r="Y275">
        <f t="shared" si="132"/>
        <v>1.0169137800571502</v>
      </c>
      <c r="Z275">
        <f t="shared" si="138"/>
        <v>4332208300436803</v>
      </c>
      <c r="AA275">
        <f t="shared" si="139"/>
        <v>4.8669154702288151E-4</v>
      </c>
      <c r="AB275">
        <f t="shared" si="140"/>
        <v>2.2061086714459048E-2</v>
      </c>
      <c r="AC275">
        <f>Cells!$B$3*Y275/(Cells!$D$4*AB275)</f>
        <v>1.1759237018392688</v>
      </c>
      <c r="AD275">
        <f t="shared" si="141"/>
        <v>1023.7679942222437</v>
      </c>
      <c r="AE275">
        <f t="shared" si="142"/>
        <v>162720199837.51132</v>
      </c>
      <c r="AF275">
        <f t="shared" si="143"/>
        <v>138951835</v>
      </c>
      <c r="AG275">
        <f t="shared" si="144"/>
        <v>113412492.85973091</v>
      </c>
      <c r="AH275">
        <f t="shared" si="145"/>
        <v>66066000567080.617</v>
      </c>
      <c r="AI275">
        <f t="shared" si="146"/>
        <v>44807627383.297661</v>
      </c>
      <c r="AJ275">
        <f t="shared" si="147"/>
        <v>1.2251898489865332</v>
      </c>
      <c r="AK275">
        <f t="shared" si="148"/>
        <v>80876132969096.188</v>
      </c>
      <c r="AL275">
        <f t="shared" si="149"/>
        <v>6.2877980477424236E-3</v>
      </c>
      <c r="AM275">
        <f t="shared" si="150"/>
        <v>7.9295637003194724E-2</v>
      </c>
      <c r="AN275">
        <f>IF(AM275=0,0,(Cells!$B$3*AJ275/(Cells!$D$4*AM275)))</f>
        <v>0.39416314179759293</v>
      </c>
      <c r="AP275" s="7">
        <f t="shared" si="133"/>
        <v>0</v>
      </c>
      <c r="AQ275">
        <f t="shared" si="151"/>
        <v>36</v>
      </c>
      <c r="AR275" t="str">
        <f>IF(AP275=0,"",MAX(AR$4:AR274)+1)</f>
        <v/>
      </c>
      <c r="AS275" t="str">
        <f t="shared" si="134"/>
        <v>Male</v>
      </c>
      <c r="AT275" t="str">
        <f t="shared" si="135"/>
        <v>NonSmoker</v>
      </c>
      <c r="AU275" t="str">
        <f t="shared" si="136"/>
        <v>30 - 39</v>
      </c>
      <c r="AV275">
        <f t="shared" si="152"/>
        <v>1</v>
      </c>
      <c r="AW275" s="8">
        <f t="shared" si="137"/>
        <v>13</v>
      </c>
      <c r="BJ275" s="76"/>
      <c r="BK275" s="76"/>
      <c r="BL275" s="77"/>
      <c r="BM275" s="77"/>
      <c r="BN275" s="77"/>
      <c r="BO275" s="77"/>
      <c r="BP275" s="77"/>
      <c r="BQ275" s="136"/>
    </row>
    <row r="276" spans="1:69" x14ac:dyDescent="0.25">
      <c r="A276" t="s">
        <v>77</v>
      </c>
      <c r="B276" t="s">
        <v>59</v>
      </c>
      <c r="C276" t="s">
        <v>348</v>
      </c>
      <c r="D276">
        <v>14</v>
      </c>
      <c r="E276" s="9">
        <v>57778</v>
      </c>
      <c r="F276" s="9">
        <v>332</v>
      </c>
      <c r="G276" s="54">
        <v>216.966495372434</v>
      </c>
      <c r="H276" s="9">
        <v>56792528125.733902</v>
      </c>
      <c r="I276" s="9">
        <v>33852846</v>
      </c>
      <c r="J276" s="9">
        <v>34736050.985496901</v>
      </c>
      <c r="K276" s="9">
        <v>26142566967442.398</v>
      </c>
      <c r="L276" s="9">
        <v>16163379875.7152</v>
      </c>
      <c r="M276" s="9">
        <v>2.4420058542232201E+20</v>
      </c>
      <c r="N276" s="9">
        <v>1.5439403373860499E+17</v>
      </c>
      <c r="O276" s="9">
        <v>98673304543417.406</v>
      </c>
      <c r="P276">
        <f t="shared" si="123"/>
        <v>6322.5661871865359</v>
      </c>
      <c r="Q276">
        <f t="shared" si="124"/>
        <v>10545465073421.563</v>
      </c>
      <c r="R276">
        <f t="shared" si="125"/>
        <v>3067827133</v>
      </c>
      <c r="S276">
        <f t="shared" si="126"/>
        <v>3018247875.1929455</v>
      </c>
      <c r="T276">
        <f t="shared" si="127"/>
        <v>4287617973898208</v>
      </c>
      <c r="U276">
        <f t="shared" si="128"/>
        <v>1316566158485.5452</v>
      </c>
      <c r="V276" s="1">
        <f t="shared" si="129"/>
        <v>3.6038954559034435E+22</v>
      </c>
      <c r="W276" s="1">
        <f t="shared" si="130"/>
        <v>1.022526964080708E+19</v>
      </c>
      <c r="X276" s="1">
        <f t="shared" si="131"/>
        <v>3334301093628237.5</v>
      </c>
      <c r="Y276">
        <f t="shared" si="132"/>
        <v>1.0164265030100899</v>
      </c>
      <c r="Z276">
        <f t="shared" si="138"/>
        <v>4356688368889098</v>
      </c>
      <c r="AA276">
        <f t="shared" si="139"/>
        <v>4.7824087149616674E-4</v>
      </c>
      <c r="AB276">
        <f t="shared" si="140"/>
        <v>2.1868719018181351E-2</v>
      </c>
      <c r="AC276">
        <f>Cells!$B$3*Y276/(Cells!$D$4*AB276)</f>
        <v>1.1856992615330213</v>
      </c>
      <c r="AD276">
        <f t="shared" si="141"/>
        <v>806.80149884980972</v>
      </c>
      <c r="AE276">
        <f t="shared" si="142"/>
        <v>105927671711.77737</v>
      </c>
      <c r="AF276">
        <f t="shared" si="143"/>
        <v>105098989</v>
      </c>
      <c r="AG276">
        <f t="shared" si="144"/>
        <v>78676441.874234021</v>
      </c>
      <c r="AH276">
        <f t="shared" si="145"/>
        <v>39923433599638.219</v>
      </c>
      <c r="AI276">
        <f t="shared" si="146"/>
        <v>28644247507.582462</v>
      </c>
      <c r="AJ276">
        <f t="shared" si="147"/>
        <v>1.335838104727753</v>
      </c>
      <c r="AK276">
        <f t="shared" si="148"/>
        <v>53280129261462.906</v>
      </c>
      <c r="AL276">
        <f t="shared" si="149"/>
        <v>8.607476549393556E-3</v>
      </c>
      <c r="AM276">
        <f t="shared" si="150"/>
        <v>9.2776487050294995E-2</v>
      </c>
      <c r="AN276">
        <f>IF(AM276=0,0,(Cells!$B$3*AJ276/(Cells!$D$4*AM276)))</f>
        <v>0.36731428348615075</v>
      </c>
      <c r="AP276" s="7">
        <f t="shared" si="133"/>
        <v>0</v>
      </c>
      <c r="AQ276">
        <f t="shared" si="151"/>
        <v>36</v>
      </c>
      <c r="AR276" t="str">
        <f>IF(AP276=0,"",MAX(AR$4:AR275)+1)</f>
        <v/>
      </c>
      <c r="AS276" t="str">
        <f t="shared" si="134"/>
        <v>Male</v>
      </c>
      <c r="AT276" t="str">
        <f t="shared" si="135"/>
        <v>NonSmoker</v>
      </c>
      <c r="AU276" t="str">
        <f t="shared" si="136"/>
        <v>30 - 39</v>
      </c>
      <c r="AV276">
        <f t="shared" si="152"/>
        <v>1</v>
      </c>
      <c r="AW276" s="8">
        <f t="shared" si="137"/>
        <v>14</v>
      </c>
      <c r="BJ276" s="76"/>
      <c r="BK276" s="76"/>
      <c r="BL276" s="77"/>
      <c r="BM276" s="77"/>
      <c r="BN276" s="77"/>
      <c r="BO276" s="77"/>
      <c r="BP276" s="77"/>
      <c r="BQ276" s="136"/>
    </row>
    <row r="277" spans="1:69" x14ac:dyDescent="0.25">
      <c r="A277" t="s">
        <v>77</v>
      </c>
      <c r="B277" t="s">
        <v>59</v>
      </c>
      <c r="C277" t="s">
        <v>348</v>
      </c>
      <c r="D277">
        <v>15</v>
      </c>
      <c r="E277" s="9">
        <v>44060</v>
      </c>
      <c r="F277" s="9">
        <v>277</v>
      </c>
      <c r="G277" s="54">
        <v>183.39526204658301</v>
      </c>
      <c r="H277" s="9">
        <v>37801247841.241898</v>
      </c>
      <c r="I277" s="9">
        <v>34350438</v>
      </c>
      <c r="J277" s="9">
        <v>24342366.389547799</v>
      </c>
      <c r="K277" s="9">
        <v>16317596442405.1</v>
      </c>
      <c r="L277" s="9">
        <v>10532881736.6227</v>
      </c>
      <c r="M277" s="9">
        <v>1.2009694268428599E+20</v>
      </c>
      <c r="N277" s="9">
        <v>7.7162158479597696E+16</v>
      </c>
      <c r="O277" s="9">
        <v>49892837122902.203</v>
      </c>
      <c r="P277">
        <f t="shared" si="123"/>
        <v>6505.9614492331193</v>
      </c>
      <c r="Q277">
        <f t="shared" si="124"/>
        <v>10583266321262.805</v>
      </c>
      <c r="R277">
        <f t="shared" si="125"/>
        <v>3102177571</v>
      </c>
      <c r="S277">
        <f t="shared" si="126"/>
        <v>3042590241.5824933</v>
      </c>
      <c r="T277">
        <f t="shared" si="127"/>
        <v>4303935570340613</v>
      </c>
      <c r="U277">
        <f t="shared" si="128"/>
        <v>1327099040222.168</v>
      </c>
      <c r="V277" s="1">
        <f t="shared" si="129"/>
        <v>3.615905150171872E+22</v>
      </c>
      <c r="W277" s="1">
        <f t="shared" si="130"/>
        <v>1.0302431799286678E+19</v>
      </c>
      <c r="X277" s="1">
        <f t="shared" si="131"/>
        <v>3384193930751139.5</v>
      </c>
      <c r="Y277">
        <f t="shared" si="132"/>
        <v>1.0195844082463481</v>
      </c>
      <c r="Z277">
        <f t="shared" si="138"/>
        <v>4386846012669575</v>
      </c>
      <c r="AA277">
        <f t="shared" si="139"/>
        <v>4.7387680751814683E-4</v>
      </c>
      <c r="AB277">
        <f t="shared" si="140"/>
        <v>2.1768711664178632E-2</v>
      </c>
      <c r="AC277">
        <f>Cells!$B$3*Y277/(Cells!$D$4*AB277)</f>
        <v>1.1948472045175469</v>
      </c>
      <c r="AD277">
        <f t="shared" si="141"/>
        <v>623.40623680322676</v>
      </c>
      <c r="AE277">
        <f t="shared" si="142"/>
        <v>68126423870.535477</v>
      </c>
      <c r="AF277">
        <f t="shared" si="143"/>
        <v>70748551</v>
      </c>
      <c r="AG277">
        <f t="shared" si="144"/>
        <v>54334075.484686218</v>
      </c>
      <c r="AH277">
        <f t="shared" si="145"/>
        <v>23605837157233.117</v>
      </c>
      <c r="AI277">
        <f t="shared" si="146"/>
        <v>18111365770.959763</v>
      </c>
      <c r="AJ277">
        <f t="shared" si="147"/>
        <v>1.3021027848341713</v>
      </c>
      <c r="AK277">
        <f t="shared" si="148"/>
        <v>30706518993345.477</v>
      </c>
      <c r="AL277">
        <f t="shared" si="149"/>
        <v>1.040126167349E-2</v>
      </c>
      <c r="AM277">
        <f t="shared" si="150"/>
        <v>0.10198657594747458</v>
      </c>
      <c r="AN277">
        <f>IF(AM277=0,0,(Cells!$B$3*AJ277/(Cells!$D$4*AM277)))</f>
        <v>0.32570480818162639</v>
      </c>
      <c r="AP277" s="7">
        <f t="shared" si="133"/>
        <v>0</v>
      </c>
      <c r="AQ277">
        <f t="shared" si="151"/>
        <v>36</v>
      </c>
      <c r="AR277" t="str">
        <f>IF(AP277=0,"",MAX(AR$4:AR276)+1)</f>
        <v/>
      </c>
      <c r="AS277" t="str">
        <f t="shared" si="134"/>
        <v>Male</v>
      </c>
      <c r="AT277" t="str">
        <f t="shared" si="135"/>
        <v>NonSmoker</v>
      </c>
      <c r="AU277" t="str">
        <f t="shared" si="136"/>
        <v>30 - 39</v>
      </c>
      <c r="AV277">
        <f t="shared" si="152"/>
        <v>1</v>
      </c>
      <c r="AW277" s="8">
        <f t="shared" si="137"/>
        <v>15</v>
      </c>
      <c r="BJ277" s="76"/>
      <c r="BK277" s="76"/>
      <c r="BL277" s="77"/>
      <c r="BM277" s="77"/>
      <c r="BN277" s="77"/>
      <c r="BO277" s="77"/>
      <c r="BP277" s="77"/>
      <c r="BQ277" s="136"/>
    </row>
    <row r="278" spans="1:69" x14ac:dyDescent="0.25">
      <c r="A278" t="s">
        <v>77</v>
      </c>
      <c r="B278" t="s">
        <v>59</v>
      </c>
      <c r="C278" t="s">
        <v>348</v>
      </c>
      <c r="D278">
        <v>16</v>
      </c>
      <c r="E278" s="9">
        <v>30370</v>
      </c>
      <c r="F278" s="9">
        <v>225</v>
      </c>
      <c r="G278" s="54">
        <v>144.64761202925601</v>
      </c>
      <c r="H278" s="9">
        <v>24632396142.867001</v>
      </c>
      <c r="I278" s="9">
        <v>19262939</v>
      </c>
      <c r="J278" s="9">
        <v>16495356.806256499</v>
      </c>
      <c r="K278" s="9">
        <v>10010005822236.9</v>
      </c>
      <c r="L278" s="9">
        <v>6664382520.2110996</v>
      </c>
      <c r="M278" s="9">
        <v>6.9527615621177197E+19</v>
      </c>
      <c r="N278" s="9">
        <v>4.5852860369457296E+16</v>
      </c>
      <c r="O278" s="9">
        <v>30368338912297.102</v>
      </c>
      <c r="P278">
        <f t="shared" si="123"/>
        <v>6650.6090612623757</v>
      </c>
      <c r="Q278">
        <f t="shared" si="124"/>
        <v>10607898717405.672</v>
      </c>
      <c r="R278">
        <f t="shared" si="125"/>
        <v>3121440510</v>
      </c>
      <c r="S278">
        <f t="shared" si="126"/>
        <v>3059085598.3887496</v>
      </c>
      <c r="T278">
        <f t="shared" si="127"/>
        <v>4313945576162850</v>
      </c>
      <c r="U278">
        <f t="shared" si="128"/>
        <v>1333763422742.3792</v>
      </c>
      <c r="V278" s="1">
        <f t="shared" si="129"/>
        <v>3.6228579117339899E+22</v>
      </c>
      <c r="W278" s="1">
        <f t="shared" si="130"/>
        <v>1.0348284659656135E+19</v>
      </c>
      <c r="X278" s="1">
        <f t="shared" si="131"/>
        <v>3414562269663436.5</v>
      </c>
      <c r="Y278">
        <f t="shared" si="132"/>
        <v>1.0203835131792629</v>
      </c>
      <c r="Z278">
        <f t="shared" si="138"/>
        <v>4400490251515659</v>
      </c>
      <c r="AA278">
        <f t="shared" si="139"/>
        <v>4.7023808957153307E-4</v>
      </c>
      <c r="AB278">
        <f t="shared" si="140"/>
        <v>2.1684973819941149E-2</v>
      </c>
      <c r="AC278">
        <f>Cells!$B$3*Y278/(Cells!$D$4*AB278)</f>
        <v>1.2004012639604098</v>
      </c>
      <c r="AD278">
        <f t="shared" si="141"/>
        <v>478.75862477397072</v>
      </c>
      <c r="AE278">
        <f t="shared" si="142"/>
        <v>43494027727.668488</v>
      </c>
      <c r="AF278">
        <f t="shared" si="143"/>
        <v>51485612</v>
      </c>
      <c r="AG278">
        <f t="shared" si="144"/>
        <v>37838718.678429715</v>
      </c>
      <c r="AH278">
        <f t="shared" si="145"/>
        <v>13595831334996.215</v>
      </c>
      <c r="AI278">
        <f t="shared" si="146"/>
        <v>11446983250.748661</v>
      </c>
      <c r="AJ278">
        <f t="shared" si="147"/>
        <v>1.360659499005441</v>
      </c>
      <c r="AK278">
        <f t="shared" si="148"/>
        <v>18478104173613.633</v>
      </c>
      <c r="AL278">
        <f t="shared" si="149"/>
        <v>1.2905789225036714E-2</v>
      </c>
      <c r="AM278">
        <f t="shared" si="150"/>
        <v>0.11360364969945602</v>
      </c>
      <c r="AN278">
        <f>IF(AM278=0,0,(Cells!$B$3*AJ278/(Cells!$D$4*AM278)))</f>
        <v>0.30554774803518403</v>
      </c>
      <c r="AP278" s="7">
        <f t="shared" si="133"/>
        <v>0</v>
      </c>
      <c r="AQ278">
        <f t="shared" si="151"/>
        <v>36</v>
      </c>
      <c r="AR278" t="str">
        <f>IF(AP278=0,"",MAX(AR$4:AR277)+1)</f>
        <v/>
      </c>
      <c r="AS278" t="str">
        <f t="shared" si="134"/>
        <v>Male</v>
      </c>
      <c r="AT278" t="str">
        <f t="shared" si="135"/>
        <v>NonSmoker</v>
      </c>
      <c r="AU278" t="str">
        <f t="shared" si="136"/>
        <v>30 - 39</v>
      </c>
      <c r="AV278">
        <f t="shared" si="152"/>
        <v>1</v>
      </c>
      <c r="AW278" s="8">
        <f t="shared" si="137"/>
        <v>16</v>
      </c>
      <c r="BJ278" s="76"/>
      <c r="BK278" s="76"/>
      <c r="BL278" s="77"/>
      <c r="BM278" s="77"/>
      <c r="BN278" s="77"/>
      <c r="BO278" s="77"/>
      <c r="BP278" s="77"/>
      <c r="BQ278" s="136"/>
    </row>
    <row r="279" spans="1:69" x14ac:dyDescent="0.25">
      <c r="A279" t="s">
        <v>77</v>
      </c>
      <c r="B279" t="s">
        <v>59</v>
      </c>
      <c r="C279" t="s">
        <v>348</v>
      </c>
      <c r="D279">
        <v>17</v>
      </c>
      <c r="E279" s="9">
        <v>22181</v>
      </c>
      <c r="F279" s="9">
        <v>216</v>
      </c>
      <c r="G279" s="54">
        <v>127.426483532677</v>
      </c>
      <c r="H279" s="9">
        <v>16553628977.3452</v>
      </c>
      <c r="I279" s="9">
        <v>20392750</v>
      </c>
      <c r="J279" s="9">
        <v>12265256.4592882</v>
      </c>
      <c r="K279" s="9">
        <v>6345013246971.4102</v>
      </c>
      <c r="L279" s="9">
        <v>4673411260.7460604</v>
      </c>
      <c r="M279" s="9">
        <v>4.3419317186697298E+19</v>
      </c>
      <c r="N279" s="9">
        <v>3.19950585781101E+16</v>
      </c>
      <c r="O279" s="9">
        <v>23651647086058.699</v>
      </c>
      <c r="P279">
        <f t="shared" si="123"/>
        <v>6778.0355447950524</v>
      </c>
      <c r="Q279">
        <f t="shared" si="124"/>
        <v>10624452346383.018</v>
      </c>
      <c r="R279">
        <f t="shared" si="125"/>
        <v>3141833260</v>
      </c>
      <c r="S279">
        <f t="shared" si="126"/>
        <v>3071350854.8480377</v>
      </c>
      <c r="T279">
        <f t="shared" si="127"/>
        <v>4320290589409821.5</v>
      </c>
      <c r="U279">
        <f t="shared" si="128"/>
        <v>1338436834003.1252</v>
      </c>
      <c r="V279" s="1">
        <f t="shared" si="129"/>
        <v>3.6271998434526594E+22</v>
      </c>
      <c r="W279" s="1">
        <f t="shared" si="130"/>
        <v>1.0380279718234245E+19</v>
      </c>
      <c r="X279" s="1">
        <f t="shared" si="131"/>
        <v>3438213916749495</v>
      </c>
      <c r="Y279">
        <f t="shared" si="132"/>
        <v>1.0229483404804462</v>
      </c>
      <c r="Z279">
        <f t="shared" si="138"/>
        <v>4418033517331627.5</v>
      </c>
      <c r="AA279">
        <f t="shared" si="139"/>
        <v>4.6834959041161073E-4</v>
      </c>
      <c r="AB279">
        <f t="shared" si="140"/>
        <v>2.1641386055694555E-2</v>
      </c>
      <c r="AC279">
        <f>Cells!$B$3*Y279/(Cells!$D$4*AB279)</f>
        <v>1.2058423792928268</v>
      </c>
      <c r="AD279">
        <f t="shared" si="141"/>
        <v>351.3321412412937</v>
      </c>
      <c r="AE279">
        <f t="shared" si="142"/>
        <v>26940398750.32328</v>
      </c>
      <c r="AF279">
        <f t="shared" si="143"/>
        <v>31092862</v>
      </c>
      <c r="AG279">
        <f t="shared" si="144"/>
        <v>25573462.219141521</v>
      </c>
      <c r="AH279">
        <f t="shared" si="145"/>
        <v>7250818088024.8047</v>
      </c>
      <c r="AI279">
        <f t="shared" si="146"/>
        <v>6773571990.0026007</v>
      </c>
      <c r="AJ279">
        <f t="shared" si="147"/>
        <v>1.2158252853509703</v>
      </c>
      <c r="AK279">
        <f t="shared" si="148"/>
        <v>8805715065961.0801</v>
      </c>
      <c r="AL279">
        <f t="shared" si="149"/>
        <v>1.3464355570151403E-2</v>
      </c>
      <c r="AM279">
        <f t="shared" si="150"/>
        <v>0.11603600979933515</v>
      </c>
      <c r="AN279">
        <f>IF(AM279=0,0,(Cells!$B$3*AJ279/(Cells!$D$4*AM279)))</f>
        <v>0.26730082451476928</v>
      </c>
      <c r="AP279" s="7">
        <f t="shared" si="133"/>
        <v>0</v>
      </c>
      <c r="AQ279">
        <f t="shared" si="151"/>
        <v>36</v>
      </c>
      <c r="AR279" t="str">
        <f>IF(AP279=0,"",MAX(AR$4:AR278)+1)</f>
        <v/>
      </c>
      <c r="AS279" t="str">
        <f t="shared" si="134"/>
        <v>Male</v>
      </c>
      <c r="AT279" t="str">
        <f t="shared" si="135"/>
        <v>NonSmoker</v>
      </c>
      <c r="AU279" t="str">
        <f t="shared" si="136"/>
        <v>30 - 39</v>
      </c>
      <c r="AV279">
        <f t="shared" si="152"/>
        <v>1</v>
      </c>
      <c r="AW279" s="8">
        <f t="shared" si="137"/>
        <v>17</v>
      </c>
      <c r="BJ279" s="76"/>
      <c r="BK279" s="76"/>
      <c r="BL279" s="77"/>
      <c r="BM279" s="77"/>
      <c r="BN279" s="77"/>
      <c r="BO279" s="77"/>
      <c r="BP279" s="77"/>
      <c r="BQ279" s="136"/>
    </row>
    <row r="280" spans="1:69" x14ac:dyDescent="0.25">
      <c r="A280" t="s">
        <v>77</v>
      </c>
      <c r="B280" t="s">
        <v>59</v>
      </c>
      <c r="C280" t="s">
        <v>348</v>
      </c>
      <c r="D280">
        <v>18</v>
      </c>
      <c r="E280" s="9">
        <v>15884</v>
      </c>
      <c r="F280" s="9">
        <v>188</v>
      </c>
      <c r="G280" s="54">
        <v>112.585728286012</v>
      </c>
      <c r="H280" s="9">
        <v>11084911226.2365</v>
      </c>
      <c r="I280" s="9">
        <v>11703580</v>
      </c>
      <c r="J280" s="9">
        <v>9288666.4847609904</v>
      </c>
      <c r="K280" s="9">
        <v>3207100599231.0801</v>
      </c>
      <c r="L280" s="9">
        <v>2660722262.1079202</v>
      </c>
      <c r="M280" s="9">
        <v>8.8054024907253699E+18</v>
      </c>
      <c r="N280" s="9">
        <v>7174488426678210</v>
      </c>
      <c r="O280" s="9">
        <v>5856764307672.54</v>
      </c>
      <c r="P280">
        <f t="shared" si="123"/>
        <v>6890.6212730810639</v>
      </c>
      <c r="Q280">
        <f t="shared" si="124"/>
        <v>10635537257609.254</v>
      </c>
      <c r="R280">
        <f t="shared" si="125"/>
        <v>3153536840</v>
      </c>
      <c r="S280">
        <f t="shared" si="126"/>
        <v>3080639521.3327985</v>
      </c>
      <c r="T280">
        <f t="shared" si="127"/>
        <v>4323497690009052.5</v>
      </c>
      <c r="U280">
        <f t="shared" si="128"/>
        <v>1341097556265.2332</v>
      </c>
      <c r="V280" s="1">
        <f t="shared" si="129"/>
        <v>3.6280803837017319E+22</v>
      </c>
      <c r="W280" s="1">
        <f t="shared" si="130"/>
        <v>1.0387454206660923E+19</v>
      </c>
      <c r="X280" s="1">
        <f t="shared" si="131"/>
        <v>3444070681057167.5</v>
      </c>
      <c r="Y280">
        <f t="shared" si="132"/>
        <v>1.0236630472869035</v>
      </c>
      <c r="Z280">
        <f t="shared" si="138"/>
        <v>4424399502892602</v>
      </c>
      <c r="AA280">
        <f t="shared" si="139"/>
        <v>4.6620032243052385E-4</v>
      </c>
      <c r="AB280">
        <f t="shared" si="140"/>
        <v>2.1591672525085311E-2</v>
      </c>
      <c r="AC280">
        <f>Cells!$B$3*Y280/(Cells!$D$4*AB280)</f>
        <v>1.2094631888184704</v>
      </c>
      <c r="AD280">
        <f t="shared" si="141"/>
        <v>238.74641295528167</v>
      </c>
      <c r="AE280">
        <f t="shared" si="142"/>
        <v>15855487524.086781</v>
      </c>
      <c r="AF280">
        <f t="shared" si="143"/>
        <v>19389282</v>
      </c>
      <c r="AG280">
        <f t="shared" si="144"/>
        <v>16284795.734380528</v>
      </c>
      <c r="AH280">
        <f t="shared" si="145"/>
        <v>4043717488793.7246</v>
      </c>
      <c r="AI280">
        <f t="shared" si="146"/>
        <v>4112849727.894681</v>
      </c>
      <c r="AJ280">
        <f t="shared" si="147"/>
        <v>1.1906371020095308</v>
      </c>
      <c r="AK280">
        <f t="shared" si="148"/>
        <v>4808769627708.0566</v>
      </c>
      <c r="AL280">
        <f t="shared" si="149"/>
        <v>1.8132986619742705E-2</v>
      </c>
      <c r="AM280">
        <f t="shared" si="150"/>
        <v>0.13465877847263694</v>
      </c>
      <c r="AN280">
        <f>IF(AM280=0,0,(Cells!$B$3*AJ280/(Cells!$D$4*AM280)))</f>
        <v>0.22556237278005467</v>
      </c>
      <c r="AP280" s="7">
        <f t="shared" si="133"/>
        <v>0</v>
      </c>
      <c r="AQ280">
        <f t="shared" si="151"/>
        <v>36</v>
      </c>
      <c r="AR280" t="str">
        <f>IF(AP280=0,"",MAX(AR$4:AR279)+1)</f>
        <v/>
      </c>
      <c r="AS280" t="str">
        <f t="shared" si="134"/>
        <v>Male</v>
      </c>
      <c r="AT280" t="str">
        <f t="shared" si="135"/>
        <v>NonSmoker</v>
      </c>
      <c r="AU280" t="str">
        <f t="shared" si="136"/>
        <v>30 - 39</v>
      </c>
      <c r="AV280">
        <f t="shared" si="152"/>
        <v>1</v>
      </c>
      <c r="AW280" s="8">
        <f t="shared" si="137"/>
        <v>18</v>
      </c>
      <c r="BJ280" s="76"/>
      <c r="BK280" s="76"/>
      <c r="BL280" s="77"/>
      <c r="BM280" s="77"/>
      <c r="BN280" s="77"/>
      <c r="BO280" s="77"/>
      <c r="BP280" s="77"/>
      <c r="BQ280" s="136"/>
    </row>
    <row r="281" spans="1:69" x14ac:dyDescent="0.25">
      <c r="A281" t="s">
        <v>77</v>
      </c>
      <c r="B281" t="s">
        <v>59</v>
      </c>
      <c r="C281" t="s">
        <v>348</v>
      </c>
      <c r="D281">
        <v>19</v>
      </c>
      <c r="E281" s="9">
        <v>10819</v>
      </c>
      <c r="F281" s="9">
        <v>127</v>
      </c>
      <c r="G281" s="54">
        <v>93.737257423885694</v>
      </c>
      <c r="H281" s="9">
        <v>7269716136.8103199</v>
      </c>
      <c r="I281" s="9">
        <v>8205459</v>
      </c>
      <c r="J281" s="9">
        <v>6869977.7857063897</v>
      </c>
      <c r="K281" s="9">
        <v>1945856535168.1299</v>
      </c>
      <c r="L281" s="9">
        <v>1822780934.9911499</v>
      </c>
      <c r="M281" s="9">
        <v>4.57699723736832E+18</v>
      </c>
      <c r="N281" s="9">
        <v>4225592790593470</v>
      </c>
      <c r="O281" s="9">
        <v>3904124539439.8398</v>
      </c>
      <c r="P281">
        <f t="shared" si="123"/>
        <v>6984.3585305049492</v>
      </c>
      <c r="Q281">
        <f t="shared" si="124"/>
        <v>10642806973746.064</v>
      </c>
      <c r="R281">
        <f t="shared" si="125"/>
        <v>3161742299</v>
      </c>
      <c r="S281">
        <f t="shared" si="126"/>
        <v>3087509499.118505</v>
      </c>
      <c r="T281">
        <f t="shared" si="127"/>
        <v>4325443546544220.5</v>
      </c>
      <c r="U281">
        <f t="shared" si="128"/>
        <v>1342920337200.2244</v>
      </c>
      <c r="V281" s="1">
        <f t="shared" si="129"/>
        <v>3.6285380834254687E+22</v>
      </c>
      <c r="W281" s="1">
        <f t="shared" si="130"/>
        <v>1.0391679799451517E+19</v>
      </c>
      <c r="X281" s="1">
        <f t="shared" si="131"/>
        <v>3447974805596607.5</v>
      </c>
      <c r="Y281">
        <f t="shared" si="132"/>
        <v>1.0240429381359599</v>
      </c>
      <c r="Z281">
        <f t="shared" si="138"/>
        <v>4428031646013602.5</v>
      </c>
      <c r="AA281">
        <f t="shared" si="139"/>
        <v>4.6450897662886738E-4</v>
      </c>
      <c r="AB281">
        <f t="shared" si="140"/>
        <v>2.1552470313837981E-2</v>
      </c>
      <c r="AC281">
        <f>Cells!$B$3*Y281/(Cells!$D$4*AB281)</f>
        <v>1.2121127645636147</v>
      </c>
      <c r="AD281">
        <f t="shared" si="141"/>
        <v>145.009155531396</v>
      </c>
      <c r="AE281">
        <f t="shared" si="142"/>
        <v>8585771387.2764597</v>
      </c>
      <c r="AF281">
        <f t="shared" si="143"/>
        <v>11183823</v>
      </c>
      <c r="AG281">
        <f t="shared" si="144"/>
        <v>9414817.9486741386</v>
      </c>
      <c r="AH281">
        <f t="shared" si="145"/>
        <v>2097860953625.5952</v>
      </c>
      <c r="AI281">
        <f t="shared" si="146"/>
        <v>2290068792.9035311</v>
      </c>
      <c r="AJ281">
        <f t="shared" si="147"/>
        <v>1.1878958319714494</v>
      </c>
      <c r="AK281">
        <f t="shared" si="148"/>
        <v>2488808774791.6299</v>
      </c>
      <c r="AL281">
        <f t="shared" si="149"/>
        <v>2.8078097388936362E-2</v>
      </c>
      <c r="AM281">
        <f t="shared" si="150"/>
        <v>0.16756520339538386</v>
      </c>
      <c r="AN281">
        <f>IF(AM281=0,0,(Cells!$B$3*AJ281/(Cells!$D$4*AM281)))</f>
        <v>0.1808491341327127</v>
      </c>
      <c r="AP281" s="7">
        <f t="shared" si="133"/>
        <v>0</v>
      </c>
      <c r="AQ281">
        <f t="shared" si="151"/>
        <v>36</v>
      </c>
      <c r="AR281" t="str">
        <f>IF(AP281=0,"",MAX(AR$4:AR280)+1)</f>
        <v/>
      </c>
      <c r="AS281" t="str">
        <f t="shared" si="134"/>
        <v>Male</v>
      </c>
      <c r="AT281" t="str">
        <f t="shared" si="135"/>
        <v>NonSmoker</v>
      </c>
      <c r="AU281" t="str">
        <f t="shared" si="136"/>
        <v>30 - 39</v>
      </c>
      <c r="AV281">
        <f t="shared" si="152"/>
        <v>1</v>
      </c>
      <c r="AW281" s="8">
        <f t="shared" si="137"/>
        <v>19</v>
      </c>
      <c r="BJ281" s="76"/>
      <c r="BK281" s="76"/>
      <c r="BL281" s="77"/>
      <c r="BM281" s="77"/>
      <c r="BN281" s="77"/>
      <c r="BO281" s="77"/>
      <c r="BP281" s="77"/>
      <c r="BQ281" s="136"/>
    </row>
    <row r="282" spans="1:69" x14ac:dyDescent="0.25">
      <c r="A282" t="s">
        <v>77</v>
      </c>
      <c r="B282" t="s">
        <v>59</v>
      </c>
      <c r="C282" t="s">
        <v>348</v>
      </c>
      <c r="D282">
        <v>20</v>
      </c>
      <c r="E282" s="9">
        <v>6961</v>
      </c>
      <c r="F282" s="9">
        <v>105</v>
      </c>
      <c r="G282" s="54">
        <v>74.045320408766102</v>
      </c>
      <c r="H282" s="9">
        <v>4735108123.3108101</v>
      </c>
      <c r="I282" s="9">
        <v>5448351</v>
      </c>
      <c r="J282" s="9">
        <v>4981177.3712444399</v>
      </c>
      <c r="K282" s="9">
        <v>1149407575687.01</v>
      </c>
      <c r="L282" s="9">
        <v>1201539576.8368499</v>
      </c>
      <c r="M282" s="9">
        <v>1.81936252758448E+18</v>
      </c>
      <c r="N282" s="9">
        <v>1880468298020440</v>
      </c>
      <c r="O282" s="9">
        <v>1944529520535.8799</v>
      </c>
      <c r="P282">
        <f t="shared" si="123"/>
        <v>7058.4038509137154</v>
      </c>
      <c r="Q282">
        <f t="shared" si="124"/>
        <v>10647542081869.375</v>
      </c>
      <c r="R282">
        <f t="shared" si="125"/>
        <v>3167190650</v>
      </c>
      <c r="S282">
        <f t="shared" si="126"/>
        <v>3092490676.4897494</v>
      </c>
      <c r="T282">
        <f t="shared" si="127"/>
        <v>4326592954119907.5</v>
      </c>
      <c r="U282">
        <f t="shared" si="128"/>
        <v>1344121876777.0613</v>
      </c>
      <c r="V282" s="1">
        <f t="shared" si="129"/>
        <v>3.628720019678227E+22</v>
      </c>
      <c r="W282" s="1">
        <f t="shared" si="130"/>
        <v>1.0393560267749538E+19</v>
      </c>
      <c r="X282" s="1">
        <f t="shared" si="131"/>
        <v>3449919335117143.5</v>
      </c>
      <c r="Y282">
        <f t="shared" si="132"/>
        <v>1.0241552784873846</v>
      </c>
      <c r="Z282">
        <f t="shared" si="138"/>
        <v>4429693170410100</v>
      </c>
      <c r="AA282">
        <f t="shared" si="139"/>
        <v>4.6318751777090931E-4</v>
      </c>
      <c r="AB282">
        <f t="shared" si="140"/>
        <v>2.1521791695184426E-2</v>
      </c>
      <c r="AC282">
        <f>Cells!$B$3*Y282/(Cells!$D$4*AB282)</f>
        <v>1.2139737538245945</v>
      </c>
      <c r="AD282">
        <f t="shared" si="141"/>
        <v>70.963835122629902</v>
      </c>
      <c r="AE282">
        <f t="shared" si="142"/>
        <v>3850663263.9656501</v>
      </c>
      <c r="AF282">
        <f t="shared" si="143"/>
        <v>5735472</v>
      </c>
      <c r="AG282">
        <f t="shared" si="144"/>
        <v>4433640.5774297006</v>
      </c>
      <c r="AH282">
        <f t="shared" si="145"/>
        <v>948453377938.58496</v>
      </c>
      <c r="AI282">
        <f t="shared" si="146"/>
        <v>1088529216.0666809</v>
      </c>
      <c r="AJ282">
        <f t="shared" si="147"/>
        <v>1.2936258363380926</v>
      </c>
      <c r="AK282">
        <f t="shared" si="148"/>
        <v>1225122175666.2095</v>
      </c>
      <c r="AL282">
        <f t="shared" si="149"/>
        <v>6.2324447127221357E-2</v>
      </c>
      <c r="AM282">
        <f t="shared" si="150"/>
        <v>0.24964864735708334</v>
      </c>
      <c r="AN282">
        <f>IF(AM282=0,0,(Cells!$B$3*AJ282/(Cells!$D$4*AM282)))</f>
        <v>0.13219084439521156</v>
      </c>
      <c r="AP282" s="7">
        <f t="shared" si="133"/>
        <v>0</v>
      </c>
      <c r="AQ282">
        <f t="shared" si="151"/>
        <v>36</v>
      </c>
      <c r="AR282" t="str">
        <f>IF(AP282=0,"",MAX(AR$4:AR281)+1)</f>
        <v/>
      </c>
      <c r="AS282" t="str">
        <f t="shared" si="134"/>
        <v>Male</v>
      </c>
      <c r="AT282" t="str">
        <f t="shared" si="135"/>
        <v>NonSmoker</v>
      </c>
      <c r="AU282" t="str">
        <f t="shared" si="136"/>
        <v>30 - 39</v>
      </c>
      <c r="AV282">
        <f t="shared" si="152"/>
        <v>1</v>
      </c>
      <c r="AW282" s="8">
        <f t="shared" si="137"/>
        <v>20</v>
      </c>
      <c r="BJ282" s="76"/>
      <c r="BK282" s="76"/>
      <c r="BL282" s="77"/>
      <c r="BM282" s="77"/>
      <c r="BN282" s="77"/>
      <c r="BO282" s="77"/>
      <c r="BP282" s="77"/>
      <c r="BQ282" s="136"/>
    </row>
    <row r="283" spans="1:69" x14ac:dyDescent="0.25">
      <c r="A283" t="s">
        <v>77</v>
      </c>
      <c r="B283" t="s">
        <v>59</v>
      </c>
      <c r="C283" t="s">
        <v>348</v>
      </c>
      <c r="D283">
        <v>21</v>
      </c>
      <c r="E283" s="9">
        <v>3755</v>
      </c>
      <c r="F283" s="9">
        <v>66</v>
      </c>
      <c r="G283" s="54">
        <v>45.887340335639699</v>
      </c>
      <c r="H283" s="9">
        <v>2558558354.90593</v>
      </c>
      <c r="I283" s="9">
        <v>3332584</v>
      </c>
      <c r="J283" s="9">
        <v>2906783.9336943501</v>
      </c>
      <c r="K283" s="9">
        <v>652545132370.31702</v>
      </c>
      <c r="L283" s="9">
        <v>739791847.84220695</v>
      </c>
      <c r="M283" s="9">
        <v>8.4927250996363597E+17</v>
      </c>
      <c r="N283" s="9">
        <v>963592369492361</v>
      </c>
      <c r="O283" s="9">
        <v>1093667067966.03</v>
      </c>
      <c r="P283">
        <f t="shared" si="123"/>
        <v>7104.2911912493555</v>
      </c>
      <c r="Q283">
        <f t="shared" si="124"/>
        <v>10650100640224.281</v>
      </c>
      <c r="R283">
        <f t="shared" si="125"/>
        <v>3170523234</v>
      </c>
      <c r="S283">
        <f t="shared" si="126"/>
        <v>3095397460.4234438</v>
      </c>
      <c r="T283">
        <f t="shared" si="127"/>
        <v>4327245499252278</v>
      </c>
      <c r="U283">
        <f t="shared" si="128"/>
        <v>1344861668624.9036</v>
      </c>
      <c r="V283" s="1">
        <f t="shared" si="129"/>
        <v>3.6288049469292236E+22</v>
      </c>
      <c r="W283" s="1">
        <f t="shared" si="130"/>
        <v>1.039452386011903E+19</v>
      </c>
      <c r="X283" s="1">
        <f t="shared" si="131"/>
        <v>3451013002185109.5</v>
      </c>
      <c r="Y283">
        <f t="shared" si="132"/>
        <v>1.0242701541682726</v>
      </c>
      <c r="Z283">
        <f t="shared" si="138"/>
        <v>4430857480796571.5</v>
      </c>
      <c r="AA283">
        <f t="shared" si="139"/>
        <v>4.6243951519518711E-4</v>
      </c>
      <c r="AB283">
        <f t="shared" si="140"/>
        <v>2.1504406878479283E-2</v>
      </c>
      <c r="AC283">
        <f>Cells!$B$3*Y283/(Cells!$D$4*AB283)</f>
        <v>1.2150914441307739</v>
      </c>
      <c r="AD283">
        <f t="shared" si="141"/>
        <v>25.0764947869902</v>
      </c>
      <c r="AE283">
        <f t="shared" si="142"/>
        <v>1292104909.05972</v>
      </c>
      <c r="AF283">
        <f t="shared" si="143"/>
        <v>2402888</v>
      </c>
      <c r="AG283">
        <f t="shared" si="144"/>
        <v>1526856.6437353501</v>
      </c>
      <c r="AH283">
        <f t="shared" si="145"/>
        <v>295908245568.26801</v>
      </c>
      <c r="AI283">
        <f t="shared" si="146"/>
        <v>348737368.22447401</v>
      </c>
      <c r="AJ283">
        <f t="shared" si="147"/>
        <v>1.5737482689412801</v>
      </c>
      <c r="AK283">
        <f t="shared" si="148"/>
        <v>464821377103.04346</v>
      </c>
      <c r="AL283">
        <f t="shared" si="149"/>
        <v>0.19938366129712626</v>
      </c>
      <c r="AM283">
        <f t="shared" si="150"/>
        <v>0.44652397617275408</v>
      </c>
      <c r="AN283">
        <f>IF(AM283=0,0,(Cells!$B$3*AJ283/(Cells!$D$4*AM283)))</f>
        <v>8.9910910440682723E-2</v>
      </c>
      <c r="AP283" s="7">
        <f t="shared" si="133"/>
        <v>0</v>
      </c>
      <c r="AQ283">
        <f t="shared" si="151"/>
        <v>36</v>
      </c>
      <c r="AR283" t="str">
        <f>IF(AP283=0,"",MAX(AR$4:AR282)+1)</f>
        <v/>
      </c>
      <c r="AS283" t="str">
        <f t="shared" si="134"/>
        <v>Male</v>
      </c>
      <c r="AT283" t="str">
        <f t="shared" si="135"/>
        <v>NonSmoker</v>
      </c>
      <c r="AU283" t="str">
        <f t="shared" si="136"/>
        <v>30 - 39</v>
      </c>
      <c r="AV283">
        <f t="shared" si="152"/>
        <v>1</v>
      </c>
      <c r="AW283" s="8">
        <f t="shared" si="137"/>
        <v>21</v>
      </c>
      <c r="BJ283" s="76"/>
      <c r="BK283" s="76"/>
      <c r="BL283" s="77"/>
      <c r="BM283" s="77"/>
      <c r="BN283" s="77"/>
      <c r="BO283" s="77"/>
      <c r="BP283" s="77"/>
      <c r="BQ283" s="136"/>
    </row>
    <row r="284" spans="1:69" x14ac:dyDescent="0.25">
      <c r="A284" t="s">
        <v>77</v>
      </c>
      <c r="B284" t="s">
        <v>59</v>
      </c>
      <c r="C284" t="s">
        <v>348</v>
      </c>
      <c r="D284">
        <v>22</v>
      </c>
      <c r="E284" s="9">
        <v>1725</v>
      </c>
      <c r="F284" s="9">
        <v>48</v>
      </c>
      <c r="G284" s="54">
        <v>25.0764947869902</v>
      </c>
      <c r="H284" s="9">
        <v>1292104909.05972</v>
      </c>
      <c r="I284" s="9">
        <v>2402888</v>
      </c>
      <c r="J284" s="9">
        <v>1526856.6437353501</v>
      </c>
      <c r="K284" s="9">
        <v>295908245568.26801</v>
      </c>
      <c r="L284" s="9">
        <v>348737368.22447401</v>
      </c>
      <c r="M284" s="9">
        <v>2.9264983775437101E+17</v>
      </c>
      <c r="N284" s="9">
        <v>344317438608513</v>
      </c>
      <c r="O284" s="9">
        <v>405190235642.97101</v>
      </c>
      <c r="P284">
        <f t="shared" si="123"/>
        <v>7129.3676860363457</v>
      </c>
      <c r="Q284">
        <f t="shared" si="124"/>
        <v>10651392745133.342</v>
      </c>
      <c r="R284">
        <f t="shared" si="125"/>
        <v>3172926122</v>
      </c>
      <c r="S284">
        <f t="shared" si="126"/>
        <v>3096924317.0671792</v>
      </c>
      <c r="T284">
        <f t="shared" si="127"/>
        <v>4327541407497846.5</v>
      </c>
      <c r="U284">
        <f t="shared" si="128"/>
        <v>1345210405993.1279</v>
      </c>
      <c r="V284" s="1">
        <f t="shared" si="129"/>
        <v>3.6288342119129991E+22</v>
      </c>
      <c r="W284" s="1">
        <f t="shared" si="130"/>
        <v>1.0394868177557639E+19</v>
      </c>
      <c r="X284" s="1">
        <f t="shared" si="131"/>
        <v>3451418192420752.5</v>
      </c>
      <c r="Y284">
        <f t="shared" si="132"/>
        <v>1.0245410598231199</v>
      </c>
      <c r="Z284">
        <f t="shared" si="138"/>
        <v>4432331813710905.5</v>
      </c>
      <c r="AA284">
        <f t="shared" si="139"/>
        <v>4.6213736186789827E-4</v>
      </c>
      <c r="AB284">
        <f t="shared" si="140"/>
        <v>2.1497380348961086E-2</v>
      </c>
      <c r="AC284">
        <f>Cells!$B$3*Y284/(Cells!$D$4*AB284)</f>
        <v>1.2158100833873586</v>
      </c>
      <c r="AD284">
        <f t="shared" si="141"/>
        <v>0</v>
      </c>
      <c r="AE284">
        <f t="shared" si="142"/>
        <v>0</v>
      </c>
      <c r="AF284">
        <f t="shared" si="143"/>
        <v>0</v>
      </c>
      <c r="AG284">
        <f t="shared" si="144"/>
        <v>0</v>
      </c>
      <c r="AH284">
        <f t="shared" si="145"/>
        <v>0</v>
      </c>
      <c r="AI284">
        <f t="shared" si="146"/>
        <v>0</v>
      </c>
      <c r="AJ284" t="e">
        <f t="shared" si="147"/>
        <v>#DIV/0!</v>
      </c>
      <c r="AK284" t="e">
        <f t="shared" si="148"/>
        <v>#DIV/0!</v>
      </c>
      <c r="AL284" t="e">
        <f t="shared" si="149"/>
        <v>#DIV/0!</v>
      </c>
      <c r="AM284">
        <f t="shared" si="150"/>
        <v>0</v>
      </c>
      <c r="AN284">
        <f>IF(AM284=0,0,(Cells!$B$3*AJ284/(Cells!$D$4*AM284)))</f>
        <v>0</v>
      </c>
      <c r="AP284" s="7">
        <f t="shared" si="133"/>
        <v>1</v>
      </c>
      <c r="AQ284">
        <f t="shared" si="151"/>
        <v>36</v>
      </c>
      <c r="AR284">
        <f>IF(AP284=0,"",MAX(AR$4:AR283)+1)</f>
        <v>36</v>
      </c>
      <c r="AS284" t="str">
        <f t="shared" si="134"/>
        <v>Male</v>
      </c>
      <c r="AT284" t="str">
        <f t="shared" si="135"/>
        <v>NonSmoker</v>
      </c>
      <c r="AU284" t="str">
        <f t="shared" si="136"/>
        <v>30 - 39</v>
      </c>
      <c r="AV284">
        <f t="shared" si="152"/>
        <v>1</v>
      </c>
      <c r="AW284" s="8">
        <f t="shared" si="137"/>
        <v>22</v>
      </c>
      <c r="BJ284" s="76"/>
      <c r="BK284" s="76"/>
      <c r="BL284" s="77"/>
      <c r="BM284" s="77"/>
      <c r="BN284" s="77"/>
      <c r="BO284" s="77"/>
      <c r="BP284" s="77"/>
      <c r="BQ284" s="136"/>
    </row>
    <row r="285" spans="1:69" x14ac:dyDescent="0.25">
      <c r="A285" t="s">
        <v>77</v>
      </c>
      <c r="B285" t="s">
        <v>59</v>
      </c>
      <c r="C285" t="s">
        <v>349</v>
      </c>
      <c r="D285">
        <v>1</v>
      </c>
      <c r="E285" s="9">
        <v>182363</v>
      </c>
      <c r="F285" s="9">
        <v>1011</v>
      </c>
      <c r="G285" s="54">
        <v>747.25162420630704</v>
      </c>
      <c r="H285" s="9">
        <v>1474122930711.5701</v>
      </c>
      <c r="I285" s="9">
        <v>432058380</v>
      </c>
      <c r="J285" s="9">
        <v>485982311.78688198</v>
      </c>
      <c r="K285" s="9">
        <v>1364643029325820</v>
      </c>
      <c r="L285" s="9">
        <v>519945117794.09998</v>
      </c>
      <c r="M285" s="9">
        <v>2.0823530164224799E+22</v>
      </c>
      <c r="N285" s="9">
        <v>8.16182774985869E+18</v>
      </c>
      <c r="O285" s="9">
        <v>3437014174830060</v>
      </c>
      <c r="P285">
        <f t="shared" si="123"/>
        <v>747.25162420630704</v>
      </c>
      <c r="Q285">
        <f t="shared" si="124"/>
        <v>1474122930711.5701</v>
      </c>
      <c r="R285">
        <f t="shared" si="125"/>
        <v>432058380</v>
      </c>
      <c r="S285">
        <f t="shared" si="126"/>
        <v>485982311.78688198</v>
      </c>
      <c r="T285">
        <f t="shared" si="127"/>
        <v>1364643029325820</v>
      </c>
      <c r="U285">
        <f t="shared" si="128"/>
        <v>519945117794.09998</v>
      </c>
      <c r="V285" s="1">
        <f t="shared" si="129"/>
        <v>2.0823530164224799E+22</v>
      </c>
      <c r="W285" s="1">
        <f t="shared" si="130"/>
        <v>8.16182774985869E+18</v>
      </c>
      <c r="X285" s="1">
        <f t="shared" si="131"/>
        <v>3437014174830060</v>
      </c>
      <c r="Y285">
        <f t="shared" si="132"/>
        <v>0.88904136945105672</v>
      </c>
      <c r="Z285">
        <f t="shared" si="138"/>
        <v>1212813145812832.8</v>
      </c>
      <c r="AA285">
        <f t="shared" si="139"/>
        <v>5.1351480656528789E-3</v>
      </c>
      <c r="AB285">
        <f t="shared" si="140"/>
        <v>7.1659947429877996E-2</v>
      </c>
      <c r="AC285">
        <f>Cells!$B$3*Y285/(Cells!$D$4*AB285)</f>
        <v>0.31649539716765634</v>
      </c>
      <c r="AD285">
        <f t="shared" si="141"/>
        <v>31801.763479052464</v>
      </c>
      <c r="AE285">
        <f t="shared" si="142"/>
        <v>18322877132725.457</v>
      </c>
      <c r="AF285">
        <f t="shared" si="143"/>
        <v>11952300693</v>
      </c>
      <c r="AG285">
        <f t="shared" si="144"/>
        <v>13614031440.667368</v>
      </c>
      <c r="AH285">
        <f t="shared" si="145"/>
        <v>2.1868919798316848E+16</v>
      </c>
      <c r="AI285">
        <f t="shared" si="146"/>
        <v>16595938679791.652</v>
      </c>
      <c r="AJ285">
        <f t="shared" si="147"/>
        <v>0.87793984794955715</v>
      </c>
      <c r="AK285">
        <f t="shared" si="148"/>
        <v>1.9186804331881296E+16</v>
      </c>
      <c r="AL285">
        <f t="shared" si="149"/>
        <v>1.0352116436656588E-4</v>
      </c>
      <c r="AM285">
        <f t="shared" si="150"/>
        <v>1.0174535093387111E-2</v>
      </c>
      <c r="AN285">
        <f>IF(AM285=0,0,(Cells!$B$3*AJ285/(Cells!$D$4*AM285)))</f>
        <v>2.2012638448973605</v>
      </c>
      <c r="AP285" s="7">
        <f t="shared" si="133"/>
        <v>0</v>
      </c>
      <c r="AQ285">
        <f t="shared" si="151"/>
        <v>37</v>
      </c>
      <c r="AR285" t="str">
        <f>IF(AP285=0,"",MAX(AR$4:AR284)+1)</f>
        <v/>
      </c>
      <c r="AS285" t="str">
        <f t="shared" si="134"/>
        <v>Male</v>
      </c>
      <c r="AT285" t="str">
        <f t="shared" si="135"/>
        <v>NonSmoker</v>
      </c>
      <c r="AU285" t="str">
        <f t="shared" si="136"/>
        <v>40 - 49</v>
      </c>
      <c r="AV285">
        <f t="shared" si="152"/>
        <v>1</v>
      </c>
      <c r="AW285" s="8">
        <f t="shared" si="137"/>
        <v>1</v>
      </c>
      <c r="BJ285" s="76"/>
      <c r="BK285" s="76"/>
      <c r="BL285" s="77"/>
      <c r="BM285" s="77"/>
      <c r="BN285" s="77"/>
      <c r="BO285" s="77"/>
      <c r="BP285" s="77"/>
      <c r="BQ285" s="136"/>
    </row>
    <row r="286" spans="1:69" x14ac:dyDescent="0.25">
      <c r="A286" t="s">
        <v>77</v>
      </c>
      <c r="B286" t="s">
        <v>59</v>
      </c>
      <c r="C286" t="s">
        <v>349</v>
      </c>
      <c r="D286">
        <v>2</v>
      </c>
      <c r="E286" s="9">
        <v>183839</v>
      </c>
      <c r="F286" s="9">
        <v>1279</v>
      </c>
      <c r="G286" s="54">
        <v>954.20317368120004</v>
      </c>
      <c r="H286" s="9">
        <v>1513423094636.8301</v>
      </c>
      <c r="I286" s="9">
        <v>577741802</v>
      </c>
      <c r="J286" s="9">
        <v>641720672.48636198</v>
      </c>
      <c r="K286" s="9">
        <v>1683162610184740</v>
      </c>
      <c r="L286" s="9">
        <v>761885913655.85706</v>
      </c>
      <c r="M286" s="9">
        <v>2.3465555410425399E+22</v>
      </c>
      <c r="N286" s="9">
        <v>1.0764464372539001E+19</v>
      </c>
      <c r="O286" s="9">
        <v>5126318574203920</v>
      </c>
      <c r="P286">
        <f t="shared" si="123"/>
        <v>1701.4547978875071</v>
      </c>
      <c r="Q286">
        <f t="shared" si="124"/>
        <v>2987546025348.4004</v>
      </c>
      <c r="R286">
        <f t="shared" si="125"/>
        <v>1009800182</v>
      </c>
      <c r="S286">
        <f t="shared" si="126"/>
        <v>1127702984.2732439</v>
      </c>
      <c r="T286">
        <f t="shared" si="127"/>
        <v>3047805639510560</v>
      </c>
      <c r="U286">
        <f t="shared" si="128"/>
        <v>1281831031449.957</v>
      </c>
      <c r="V286" s="1">
        <f t="shared" si="129"/>
        <v>4.4289085574650194E+22</v>
      </c>
      <c r="W286" s="1">
        <f t="shared" si="130"/>
        <v>1.8926292122397692E+19</v>
      </c>
      <c r="X286" s="1">
        <f t="shared" si="131"/>
        <v>8563332749033980</v>
      </c>
      <c r="Y286">
        <f t="shared" si="132"/>
        <v>0.89544870952946254</v>
      </c>
      <c r="Z286">
        <f t="shared" si="138"/>
        <v>2728125818282358</v>
      </c>
      <c r="AA286">
        <f t="shared" si="139"/>
        <v>2.1452353074612645E-3</v>
      </c>
      <c r="AB286">
        <f t="shared" si="140"/>
        <v>4.6316684979187193E-2</v>
      </c>
      <c r="AC286">
        <f>Cells!$B$3*Y286/(Cells!$D$4*AB286)</f>
        <v>0.49320237598291644</v>
      </c>
      <c r="AD286">
        <f t="shared" si="141"/>
        <v>30847.560305371266</v>
      </c>
      <c r="AE286">
        <f t="shared" si="142"/>
        <v>16809454038088.631</v>
      </c>
      <c r="AF286">
        <f t="shared" si="143"/>
        <v>11374558891</v>
      </c>
      <c r="AG286">
        <f t="shared" si="144"/>
        <v>12972310768.181005</v>
      </c>
      <c r="AH286">
        <f t="shared" si="145"/>
        <v>2.0185757188132104E+16</v>
      </c>
      <c r="AI286">
        <f t="shared" si="146"/>
        <v>15834052766135.797</v>
      </c>
      <c r="AJ286">
        <f t="shared" si="147"/>
        <v>0.87683367244793164</v>
      </c>
      <c r="AK286">
        <f t="shared" si="148"/>
        <v>1.7687377796207314E+16</v>
      </c>
      <c r="AL286">
        <f t="shared" si="149"/>
        <v>1.0510630381652987E-4</v>
      </c>
      <c r="AM286">
        <f t="shared" si="150"/>
        <v>1.025213654886287E-2</v>
      </c>
      <c r="AN286">
        <f>IF(AM286=0,0,(Cells!$B$3*AJ286/(Cells!$D$4*AM286)))</f>
        <v>2.1818493005597936</v>
      </c>
      <c r="AP286" s="7">
        <f t="shared" si="133"/>
        <v>0</v>
      </c>
      <c r="AQ286">
        <f t="shared" si="151"/>
        <v>37</v>
      </c>
      <c r="AR286" t="str">
        <f>IF(AP286=0,"",MAX(AR$4:AR285)+1)</f>
        <v/>
      </c>
      <c r="AS286" t="str">
        <f t="shared" si="134"/>
        <v>Male</v>
      </c>
      <c r="AT286" t="str">
        <f t="shared" si="135"/>
        <v>NonSmoker</v>
      </c>
      <c r="AU286" t="str">
        <f t="shared" si="136"/>
        <v>40 - 49</v>
      </c>
      <c r="AV286">
        <f t="shared" si="152"/>
        <v>1</v>
      </c>
      <c r="AW286" s="8">
        <f t="shared" si="137"/>
        <v>2</v>
      </c>
      <c r="BJ286" s="76"/>
      <c r="BK286" s="76"/>
      <c r="BL286" s="77"/>
      <c r="BM286" s="77"/>
      <c r="BN286" s="77"/>
      <c r="BO286" s="77"/>
      <c r="BP286" s="77"/>
      <c r="BQ286" s="136"/>
    </row>
    <row r="287" spans="1:69" x14ac:dyDescent="0.25">
      <c r="A287" t="s">
        <v>77</v>
      </c>
      <c r="B287" t="s">
        <v>59</v>
      </c>
      <c r="C287" t="s">
        <v>349</v>
      </c>
      <c r="D287">
        <v>3</v>
      </c>
      <c r="E287" s="9">
        <v>184258</v>
      </c>
      <c r="F287" s="9">
        <v>1452</v>
      </c>
      <c r="G287" s="54">
        <v>1197.42848726784</v>
      </c>
      <c r="H287" s="9">
        <v>1549365125551.76</v>
      </c>
      <c r="I287" s="9">
        <v>761786028</v>
      </c>
      <c r="J287" s="9">
        <v>819286278.41881299</v>
      </c>
      <c r="K287" s="9">
        <v>2011749809402890</v>
      </c>
      <c r="L287" s="9">
        <v>1134167487191.8601</v>
      </c>
      <c r="M287" s="9">
        <v>2.5860363354898302E+22</v>
      </c>
      <c r="N287" s="9">
        <v>1.4887973148045699E+19</v>
      </c>
      <c r="O287" s="9">
        <v>8936744798291730</v>
      </c>
      <c r="P287">
        <f t="shared" si="123"/>
        <v>2898.883285155347</v>
      </c>
      <c r="Q287">
        <f t="shared" si="124"/>
        <v>4536911150900.1602</v>
      </c>
      <c r="R287">
        <f t="shared" si="125"/>
        <v>1771586210</v>
      </c>
      <c r="S287">
        <f t="shared" si="126"/>
        <v>1946989262.6920569</v>
      </c>
      <c r="T287">
        <f t="shared" si="127"/>
        <v>5059555448913450</v>
      </c>
      <c r="U287">
        <f t="shared" si="128"/>
        <v>2415998518641.8174</v>
      </c>
      <c r="V287" s="1">
        <f t="shared" si="129"/>
        <v>7.0149448929548492E+22</v>
      </c>
      <c r="W287" s="1">
        <f t="shared" si="130"/>
        <v>3.3814265270443393E+19</v>
      </c>
      <c r="X287" s="1">
        <f t="shared" si="131"/>
        <v>1.750007754732571E+16</v>
      </c>
      <c r="Y287">
        <f t="shared" si="132"/>
        <v>0.90991062146406954</v>
      </c>
      <c r="Z287">
        <f t="shared" si="138"/>
        <v>4601742947468076</v>
      </c>
      <c r="AA287">
        <f t="shared" si="139"/>
        <v>1.21393446708493E-3</v>
      </c>
      <c r="AB287">
        <f t="shared" si="140"/>
        <v>3.4841562351377559E-2</v>
      </c>
      <c r="AC287">
        <f>Cells!$B$3*Y287/(Cells!$D$4*AB287)</f>
        <v>0.66622822333236709</v>
      </c>
      <c r="AD287">
        <f t="shared" si="141"/>
        <v>29650.131818103426</v>
      </c>
      <c r="AE287">
        <f t="shared" si="142"/>
        <v>15260088912536.871</v>
      </c>
      <c r="AF287">
        <f t="shared" si="143"/>
        <v>10612772863</v>
      </c>
      <c r="AG287">
        <f t="shared" si="144"/>
        <v>12153024489.762192</v>
      </c>
      <c r="AH287">
        <f t="shared" si="145"/>
        <v>1.817400737872922E+16</v>
      </c>
      <c r="AI287">
        <f t="shared" si="146"/>
        <v>14699885278943.938</v>
      </c>
      <c r="AJ287">
        <f t="shared" si="147"/>
        <v>0.8732618676067252</v>
      </c>
      <c r="AK287">
        <f t="shared" si="148"/>
        <v>1.5859457694477772E+16</v>
      </c>
      <c r="AL287">
        <f t="shared" si="149"/>
        <v>1.0737905724088651E-4</v>
      </c>
      <c r="AM287">
        <f t="shared" si="150"/>
        <v>1.036238665756526E-2</v>
      </c>
      <c r="AN287">
        <f>IF(AM287=0,0,(Cells!$B$3*AJ287/(Cells!$D$4*AM287)))</f>
        <v>2.1498423625546947</v>
      </c>
      <c r="AP287" s="7">
        <f t="shared" si="133"/>
        <v>0</v>
      </c>
      <c r="AQ287">
        <f t="shared" si="151"/>
        <v>37</v>
      </c>
      <c r="AR287" t="str">
        <f>IF(AP287=0,"",MAX(AR$4:AR286)+1)</f>
        <v/>
      </c>
      <c r="AS287" t="str">
        <f t="shared" si="134"/>
        <v>Male</v>
      </c>
      <c r="AT287" t="str">
        <f t="shared" si="135"/>
        <v>NonSmoker</v>
      </c>
      <c r="AU287" t="str">
        <f t="shared" si="136"/>
        <v>40 - 49</v>
      </c>
      <c r="AV287">
        <f t="shared" si="152"/>
        <v>1</v>
      </c>
      <c r="AW287" s="8">
        <f t="shared" si="137"/>
        <v>3</v>
      </c>
      <c r="BJ287" s="76"/>
      <c r="BK287" s="76"/>
      <c r="BL287" s="77"/>
      <c r="BM287" s="77"/>
      <c r="BN287" s="77"/>
      <c r="BO287" s="77"/>
      <c r="BP287" s="77"/>
      <c r="BQ287" s="136"/>
    </row>
    <row r="288" spans="1:69" x14ac:dyDescent="0.25">
      <c r="A288" t="s">
        <v>77</v>
      </c>
      <c r="B288" t="s">
        <v>59</v>
      </c>
      <c r="C288" t="s">
        <v>349</v>
      </c>
      <c r="D288">
        <v>4</v>
      </c>
      <c r="E288" s="9">
        <v>184105</v>
      </c>
      <c r="F288" s="9">
        <v>1515</v>
      </c>
      <c r="G288" s="54">
        <v>1341.7789007890799</v>
      </c>
      <c r="H288" s="9">
        <v>1574568371118.8301</v>
      </c>
      <c r="I288" s="9">
        <v>832936294</v>
      </c>
      <c r="J288" s="9">
        <v>924089060.12553501</v>
      </c>
      <c r="K288" s="9">
        <v>2136754696136490</v>
      </c>
      <c r="L288" s="9">
        <v>1349223708095.4099</v>
      </c>
      <c r="M288" s="9">
        <v>2.4408074110333201E+22</v>
      </c>
      <c r="N288" s="9">
        <v>1.5899332340789701E+19</v>
      </c>
      <c r="O288" s="9">
        <v>1.0852384455812E+16</v>
      </c>
      <c r="P288">
        <f t="shared" si="123"/>
        <v>4240.6621859444267</v>
      </c>
      <c r="Q288">
        <f t="shared" si="124"/>
        <v>6111479522018.9902</v>
      </c>
      <c r="R288">
        <f t="shared" si="125"/>
        <v>2604522504</v>
      </c>
      <c r="S288">
        <f t="shared" si="126"/>
        <v>2871078322.8175917</v>
      </c>
      <c r="T288">
        <f t="shared" si="127"/>
        <v>7196310145049940</v>
      </c>
      <c r="U288">
        <f t="shared" si="128"/>
        <v>3765222226737.2275</v>
      </c>
      <c r="V288" s="1">
        <f t="shared" si="129"/>
        <v>9.4557523039881693E+22</v>
      </c>
      <c r="W288" s="1">
        <f t="shared" si="130"/>
        <v>4.9713597611233092E+19</v>
      </c>
      <c r="X288" s="1">
        <f t="shared" si="131"/>
        <v>2.8352462003137712E+16</v>
      </c>
      <c r="Y288">
        <f t="shared" si="132"/>
        <v>0.9071582907720882</v>
      </c>
      <c r="Z288">
        <f t="shared" si="138"/>
        <v>6525093873511518</v>
      </c>
      <c r="AA288">
        <f t="shared" si="139"/>
        <v>7.9158340999571641E-4</v>
      </c>
      <c r="AB288">
        <f t="shared" si="140"/>
        <v>2.8135092144788088E-2</v>
      </c>
      <c r="AC288">
        <f>Cells!$B$3*Y288/(Cells!$D$4*AB288)</f>
        <v>0.82253927787193626</v>
      </c>
      <c r="AD288">
        <f t="shared" si="141"/>
        <v>28308.352917314347</v>
      </c>
      <c r="AE288">
        <f t="shared" si="142"/>
        <v>13685520541418.043</v>
      </c>
      <c r="AF288">
        <f t="shared" si="143"/>
        <v>9779836569</v>
      </c>
      <c r="AG288">
        <f t="shared" si="144"/>
        <v>11228935429.636658</v>
      </c>
      <c r="AH288">
        <f t="shared" si="145"/>
        <v>1.6037252682592728E+16</v>
      </c>
      <c r="AI288">
        <f t="shared" si="146"/>
        <v>13350661570848.525</v>
      </c>
      <c r="AJ288">
        <f t="shared" si="147"/>
        <v>0.87094957756974589</v>
      </c>
      <c r="AK288">
        <f t="shared" si="148"/>
        <v>1.3957511262671718E+16</v>
      </c>
      <c r="AL288">
        <f t="shared" si="149"/>
        <v>1.1069571708785201E-4</v>
      </c>
      <c r="AM288">
        <f t="shared" si="150"/>
        <v>1.0521203214834889E-2</v>
      </c>
      <c r="AN288">
        <f>IF(AM288=0,0,(Cells!$B$3*AJ288/(Cells!$D$4*AM288)))</f>
        <v>2.1117841073175243</v>
      </c>
      <c r="AP288" s="7">
        <f t="shared" si="133"/>
        <v>0</v>
      </c>
      <c r="AQ288">
        <f t="shared" si="151"/>
        <v>37</v>
      </c>
      <c r="AR288" t="str">
        <f>IF(AP288=0,"",MAX(AR$4:AR287)+1)</f>
        <v/>
      </c>
      <c r="AS288" t="str">
        <f t="shared" si="134"/>
        <v>Male</v>
      </c>
      <c r="AT288" t="str">
        <f t="shared" si="135"/>
        <v>NonSmoker</v>
      </c>
      <c r="AU288" t="str">
        <f t="shared" si="136"/>
        <v>40 - 49</v>
      </c>
      <c r="AV288">
        <f t="shared" si="152"/>
        <v>1</v>
      </c>
      <c r="AW288" s="8">
        <f t="shared" si="137"/>
        <v>4</v>
      </c>
      <c r="BJ288" s="76"/>
      <c r="BK288" s="76"/>
      <c r="BL288" s="77"/>
      <c r="BM288" s="77"/>
      <c r="BN288" s="77"/>
      <c r="BO288" s="77"/>
      <c r="BP288" s="77"/>
      <c r="BQ288" s="136"/>
    </row>
    <row r="289" spans="1:69" x14ac:dyDescent="0.25">
      <c r="A289" t="s">
        <v>77</v>
      </c>
      <c r="B289" t="s">
        <v>59</v>
      </c>
      <c r="C289" t="s">
        <v>349</v>
      </c>
      <c r="D289">
        <v>5</v>
      </c>
      <c r="E289" s="9">
        <v>183880</v>
      </c>
      <c r="F289" s="9">
        <v>1602</v>
      </c>
      <c r="G289" s="54">
        <v>1433.37525964056</v>
      </c>
      <c r="H289" s="9">
        <v>1581608920192.51</v>
      </c>
      <c r="I289" s="9">
        <v>899331213</v>
      </c>
      <c r="J289" s="9">
        <v>981072542.10037994</v>
      </c>
      <c r="K289" s="9">
        <v>2112246375262980</v>
      </c>
      <c r="L289" s="9">
        <v>1394371017598.3</v>
      </c>
      <c r="M289" s="9">
        <v>2.0586926294653301E+22</v>
      </c>
      <c r="N289" s="9">
        <v>1.38360061949994E+19</v>
      </c>
      <c r="O289" s="9">
        <v>9665332730464500</v>
      </c>
      <c r="P289">
        <f t="shared" si="123"/>
        <v>5674.0374455849869</v>
      </c>
      <c r="Q289">
        <f t="shared" si="124"/>
        <v>7693088442211.5</v>
      </c>
      <c r="R289">
        <f t="shared" si="125"/>
        <v>3503853717</v>
      </c>
      <c r="S289">
        <f t="shared" si="126"/>
        <v>3852150864.9179716</v>
      </c>
      <c r="T289">
        <f t="shared" si="127"/>
        <v>9308556520312920</v>
      </c>
      <c r="U289">
        <f t="shared" si="128"/>
        <v>5159593244335.5273</v>
      </c>
      <c r="V289" s="1">
        <f t="shared" si="129"/>
        <v>1.15144449334535E+23</v>
      </c>
      <c r="W289" s="1">
        <f t="shared" si="130"/>
        <v>6.3549603806232494E+19</v>
      </c>
      <c r="X289" s="1">
        <f t="shared" si="131"/>
        <v>3.8017794733602208E+16</v>
      </c>
      <c r="Y289">
        <f t="shared" si="132"/>
        <v>0.90958372085321004</v>
      </c>
      <c r="Z289">
        <f t="shared" si="138"/>
        <v>8462642724511457</v>
      </c>
      <c r="AA289">
        <f t="shared" si="139"/>
        <v>5.7029482592481178E-4</v>
      </c>
      <c r="AB289">
        <f t="shared" si="140"/>
        <v>2.388084642396102E-2</v>
      </c>
      <c r="AC289">
        <f>Cells!$B$3*Y289/(Cells!$D$4*AB289)</f>
        <v>0.97166123499137369</v>
      </c>
      <c r="AD289">
        <f t="shared" si="141"/>
        <v>26874.97765767379</v>
      </c>
      <c r="AE289">
        <f t="shared" si="142"/>
        <v>12103911621225.533</v>
      </c>
      <c r="AF289">
        <f t="shared" si="143"/>
        <v>8880505356</v>
      </c>
      <c r="AG289">
        <f t="shared" si="144"/>
        <v>10247862887.536276</v>
      </c>
      <c r="AH289">
        <f t="shared" si="145"/>
        <v>1.3925006307329748E+16</v>
      </c>
      <c r="AI289">
        <f t="shared" si="146"/>
        <v>11956290553250.229</v>
      </c>
      <c r="AJ289">
        <f t="shared" si="147"/>
        <v>0.8665714455255551</v>
      </c>
      <c r="AK289">
        <f t="shared" si="148"/>
        <v>1.2058034315290076E+16</v>
      </c>
      <c r="AL289">
        <f t="shared" si="149"/>
        <v>1.1481798033639825E-4</v>
      </c>
      <c r="AM289">
        <f t="shared" si="150"/>
        <v>1.0715315223379956E-2</v>
      </c>
      <c r="AN289">
        <f>IF(AM289=0,0,(Cells!$B$3*AJ289/(Cells!$D$4*AM289)))</f>
        <v>2.0631050215353532</v>
      </c>
      <c r="AP289" s="7">
        <f t="shared" si="133"/>
        <v>0</v>
      </c>
      <c r="AQ289">
        <f t="shared" si="151"/>
        <v>37</v>
      </c>
      <c r="AR289" t="str">
        <f>IF(AP289=0,"",MAX(AR$4:AR288)+1)</f>
        <v/>
      </c>
      <c r="AS289" t="str">
        <f t="shared" si="134"/>
        <v>Male</v>
      </c>
      <c r="AT289" t="str">
        <f t="shared" si="135"/>
        <v>NonSmoker</v>
      </c>
      <c r="AU289" t="str">
        <f t="shared" si="136"/>
        <v>40 - 49</v>
      </c>
      <c r="AV289">
        <f t="shared" si="152"/>
        <v>1</v>
      </c>
      <c r="AW289" s="8">
        <f t="shared" si="137"/>
        <v>5</v>
      </c>
      <c r="BJ289" s="76"/>
      <c r="BK289" s="76"/>
      <c r="BL289" s="77"/>
      <c r="BM289" s="77"/>
      <c r="BN289" s="77"/>
      <c r="BO289" s="77"/>
      <c r="BP289" s="77"/>
      <c r="BQ289" s="136"/>
    </row>
    <row r="290" spans="1:69" x14ac:dyDescent="0.25">
      <c r="A290" t="s">
        <v>77</v>
      </c>
      <c r="B290" t="s">
        <v>59</v>
      </c>
      <c r="C290" t="s">
        <v>349</v>
      </c>
      <c r="D290">
        <v>6</v>
      </c>
      <c r="E290" s="9">
        <v>178714</v>
      </c>
      <c r="F290" s="9">
        <v>1551</v>
      </c>
      <c r="G290" s="54">
        <v>1513.7135722491901</v>
      </c>
      <c r="H290" s="9">
        <v>1571532443634.6001</v>
      </c>
      <c r="I290" s="9">
        <v>917516933</v>
      </c>
      <c r="J290" s="9">
        <v>1024482112.30542</v>
      </c>
      <c r="K290" s="9">
        <v>2061780712041320</v>
      </c>
      <c r="L290" s="9">
        <v>1426760560973.8301</v>
      </c>
      <c r="M290" s="9">
        <v>1.88869968512266E+22</v>
      </c>
      <c r="N290" s="9">
        <v>1.32497436088507E+19</v>
      </c>
      <c r="O290" s="9">
        <v>9627776801182270</v>
      </c>
      <c r="P290">
        <f t="shared" si="123"/>
        <v>7187.7510178341772</v>
      </c>
      <c r="Q290">
        <f t="shared" si="124"/>
        <v>9264620885846.0996</v>
      </c>
      <c r="R290">
        <f t="shared" si="125"/>
        <v>4421370650</v>
      </c>
      <c r="S290">
        <f t="shared" si="126"/>
        <v>4876632977.2233915</v>
      </c>
      <c r="T290">
        <f t="shared" si="127"/>
        <v>1.137033723235424E+16</v>
      </c>
      <c r="U290">
        <f t="shared" si="128"/>
        <v>6586353805309.3574</v>
      </c>
      <c r="V290" s="1">
        <f t="shared" si="129"/>
        <v>1.340314461857616E+23</v>
      </c>
      <c r="W290" s="1">
        <f t="shared" si="130"/>
        <v>7.6799347415083188E+19</v>
      </c>
      <c r="X290" s="1">
        <f t="shared" si="131"/>
        <v>4.764557153478448E+16</v>
      </c>
      <c r="Y290">
        <f t="shared" si="132"/>
        <v>0.90664412734160604</v>
      </c>
      <c r="Z290">
        <f t="shared" si="138"/>
        <v>1.030343547124234E+16</v>
      </c>
      <c r="AA290">
        <f t="shared" si="139"/>
        <v>4.3325333379066588E-4</v>
      </c>
      <c r="AB290">
        <f t="shared" si="140"/>
        <v>2.0814738379106905E-2</v>
      </c>
      <c r="AC290">
        <f>Cells!$B$3*Y290/(Cells!$D$4*AB290)</f>
        <v>1.1111886827165711</v>
      </c>
      <c r="AD290">
        <f t="shared" si="141"/>
        <v>25361.264085424595</v>
      </c>
      <c r="AE290">
        <f t="shared" si="142"/>
        <v>10532379177590.936</v>
      </c>
      <c r="AF290">
        <f t="shared" si="143"/>
        <v>7962988423</v>
      </c>
      <c r="AG290">
        <f t="shared" si="144"/>
        <v>9223380775.2308559</v>
      </c>
      <c r="AH290">
        <f t="shared" si="145"/>
        <v>1.1863225595288428E+16</v>
      </c>
      <c r="AI290">
        <f t="shared" si="146"/>
        <v>10529529992276.398</v>
      </c>
      <c r="AJ290">
        <f t="shared" si="147"/>
        <v>0.86334811681898616</v>
      </c>
      <c r="AK290">
        <f t="shared" si="148"/>
        <v>1.0234245081628022E+16</v>
      </c>
      <c r="AL290">
        <f t="shared" si="149"/>
        <v>1.2030274483009432E-4</v>
      </c>
      <c r="AM290">
        <f t="shared" si="150"/>
        <v>1.0968260793311504E-2</v>
      </c>
      <c r="AN290">
        <f>IF(AM290=0,0,(Cells!$B$3*AJ290/(Cells!$D$4*AM290)))</f>
        <v>2.0080295112978122</v>
      </c>
      <c r="AP290" s="7">
        <f t="shared" si="133"/>
        <v>1</v>
      </c>
      <c r="AQ290">
        <f t="shared" si="151"/>
        <v>37</v>
      </c>
      <c r="AR290">
        <f>IF(AP290=0,"",MAX(AR$4:AR289)+1)</f>
        <v>37</v>
      </c>
      <c r="AS290" t="str">
        <f t="shared" si="134"/>
        <v>Male</v>
      </c>
      <c r="AT290" t="str">
        <f t="shared" si="135"/>
        <v>NonSmoker</v>
      </c>
      <c r="AU290" t="str">
        <f t="shared" si="136"/>
        <v>40 - 49</v>
      </c>
      <c r="AV290">
        <f t="shared" si="152"/>
        <v>1</v>
      </c>
      <c r="AW290" s="8">
        <f t="shared" si="137"/>
        <v>6</v>
      </c>
      <c r="BJ290" s="76"/>
      <c r="BK290" s="76"/>
      <c r="BL290" s="77"/>
      <c r="BM290" s="77"/>
      <c r="BN290" s="77"/>
      <c r="BO290" s="77"/>
      <c r="BP290" s="77"/>
      <c r="BQ290" s="136"/>
    </row>
    <row r="291" spans="1:69" x14ac:dyDescent="0.25">
      <c r="A291" t="s">
        <v>77</v>
      </c>
      <c r="B291" t="s">
        <v>59</v>
      </c>
      <c r="C291" t="s">
        <v>349</v>
      </c>
      <c r="D291">
        <v>7</v>
      </c>
      <c r="E291" s="9">
        <v>177552</v>
      </c>
      <c r="F291" s="9">
        <v>1643</v>
      </c>
      <c r="G291" s="54">
        <v>1641.86518857683</v>
      </c>
      <c r="H291" s="9">
        <v>1569672957987.8501</v>
      </c>
      <c r="I291" s="9">
        <v>901874246</v>
      </c>
      <c r="J291" s="9">
        <v>1081647385.6931701</v>
      </c>
      <c r="K291" s="9">
        <v>2022416622688740</v>
      </c>
      <c r="L291" s="9">
        <v>1480004418620.6001</v>
      </c>
      <c r="M291" s="9">
        <v>1.7027515553697499E+22</v>
      </c>
      <c r="N291" s="9">
        <v>1.2648743078660999E+19</v>
      </c>
      <c r="O291" s="9">
        <v>9712640065360960</v>
      </c>
      <c r="P291">
        <f t="shared" si="123"/>
        <v>1641.86518857683</v>
      </c>
      <c r="Q291">
        <f t="shared" si="124"/>
        <v>1569672957987.8501</v>
      </c>
      <c r="R291">
        <f t="shared" si="125"/>
        <v>901874246</v>
      </c>
      <c r="S291">
        <f t="shared" si="126"/>
        <v>1081647385.6931701</v>
      </c>
      <c r="T291">
        <f t="shared" si="127"/>
        <v>2022416622688740</v>
      </c>
      <c r="U291">
        <f t="shared" si="128"/>
        <v>1480004418620.6001</v>
      </c>
      <c r="V291" s="1">
        <f t="shared" si="129"/>
        <v>1.7027515553697499E+22</v>
      </c>
      <c r="W291" s="1">
        <f t="shared" si="130"/>
        <v>1.2648743078660999E+19</v>
      </c>
      <c r="X291" s="1">
        <f t="shared" si="131"/>
        <v>9712640065360960</v>
      </c>
      <c r="Y291">
        <f t="shared" si="132"/>
        <v>0.83379690824291774</v>
      </c>
      <c r="Z291">
        <f t="shared" si="138"/>
        <v>1685255802524444.3</v>
      </c>
      <c r="AA291">
        <f t="shared" si="139"/>
        <v>1.4404375069326666E-3</v>
      </c>
      <c r="AB291">
        <f t="shared" si="140"/>
        <v>3.7953096144223417E-2</v>
      </c>
      <c r="AC291">
        <f>Cells!$B$3*Y291/(Cells!$D$4*AB291)</f>
        <v>0.56044756047189725</v>
      </c>
      <c r="AD291">
        <f t="shared" si="141"/>
        <v>23719.398896847764</v>
      </c>
      <c r="AE291">
        <f t="shared" si="142"/>
        <v>8962706219603.0879</v>
      </c>
      <c r="AF291">
        <f t="shared" si="143"/>
        <v>7061114177</v>
      </c>
      <c r="AG291">
        <f t="shared" si="144"/>
        <v>8141733389.5376854</v>
      </c>
      <c r="AH291">
        <f t="shared" si="145"/>
        <v>9840808972599688</v>
      </c>
      <c r="AI291">
        <f t="shared" si="146"/>
        <v>9049525573655.7988</v>
      </c>
      <c r="AJ291">
        <f t="shared" si="147"/>
        <v>0.86727406059177692</v>
      </c>
      <c r="AK291">
        <f t="shared" si="148"/>
        <v>8527871627140694</v>
      </c>
      <c r="AL291">
        <f t="shared" si="149"/>
        <v>1.2864914390628272E-4</v>
      </c>
      <c r="AM291">
        <f t="shared" si="150"/>
        <v>1.1342360596731296E-2</v>
      </c>
      <c r="AN291">
        <f>IF(AM291=0,0,(Cells!$B$3*AJ291/(Cells!$D$4*AM291)))</f>
        <v>1.9506296453100471</v>
      </c>
      <c r="AP291" s="7">
        <f t="shared" si="133"/>
        <v>0</v>
      </c>
      <c r="AQ291">
        <f t="shared" si="151"/>
        <v>38</v>
      </c>
      <c r="AR291" t="str">
        <f>IF(AP291=0,"",MAX(AR$4:AR290)+1)</f>
        <v/>
      </c>
      <c r="AS291" t="str">
        <f t="shared" si="134"/>
        <v>Male</v>
      </c>
      <c r="AT291" t="str">
        <f t="shared" si="135"/>
        <v>NonSmoker</v>
      </c>
      <c r="AU291" t="str">
        <f t="shared" si="136"/>
        <v>40 - 49</v>
      </c>
      <c r="AV291">
        <f t="shared" si="152"/>
        <v>7</v>
      </c>
      <c r="AW291" s="8">
        <f t="shared" si="137"/>
        <v>7</v>
      </c>
      <c r="BJ291" s="76"/>
      <c r="BK291" s="76"/>
      <c r="BL291" s="77"/>
      <c r="BM291" s="77"/>
      <c r="BN291" s="77"/>
      <c r="BO291" s="77"/>
      <c r="BP291" s="77"/>
      <c r="BQ291" s="136"/>
    </row>
    <row r="292" spans="1:69" x14ac:dyDescent="0.25">
      <c r="A292" t="s">
        <v>77</v>
      </c>
      <c r="B292" t="s">
        <v>59</v>
      </c>
      <c r="C292" t="s">
        <v>349</v>
      </c>
      <c r="D292">
        <v>8</v>
      </c>
      <c r="E292" s="9">
        <v>175155</v>
      </c>
      <c r="F292" s="9">
        <v>1734</v>
      </c>
      <c r="G292" s="54">
        <v>1790.8361035753001</v>
      </c>
      <c r="H292" s="9">
        <v>1531895279637.3701</v>
      </c>
      <c r="I292" s="9">
        <v>979822906</v>
      </c>
      <c r="J292" s="9">
        <v>1134256273.33763</v>
      </c>
      <c r="K292" s="9">
        <v>1986284052679910</v>
      </c>
      <c r="L292" s="9">
        <v>1561740136036.4099</v>
      </c>
      <c r="M292" s="9">
        <v>1.6371225429094601E+22</v>
      </c>
      <c r="N292" s="9">
        <v>1.3263144669703201E+19</v>
      </c>
      <c r="O292" s="9">
        <v>1.10896414198575E+16</v>
      </c>
      <c r="P292">
        <f t="shared" si="123"/>
        <v>3432.70129215213</v>
      </c>
      <c r="Q292">
        <f t="shared" si="124"/>
        <v>3101568237625.2202</v>
      </c>
      <c r="R292">
        <f t="shared" si="125"/>
        <v>1881697152</v>
      </c>
      <c r="S292">
        <f t="shared" si="126"/>
        <v>2215903659.0307999</v>
      </c>
      <c r="T292">
        <f t="shared" si="127"/>
        <v>4008700675368650</v>
      </c>
      <c r="U292">
        <f t="shared" si="128"/>
        <v>3041744554657.0098</v>
      </c>
      <c r="V292" s="1">
        <f t="shared" si="129"/>
        <v>3.3398740982792102E+22</v>
      </c>
      <c r="W292" s="1">
        <f t="shared" si="130"/>
        <v>2.5911887748364198E+19</v>
      </c>
      <c r="X292" s="1">
        <f t="shared" si="131"/>
        <v>2.080228148521846E+16</v>
      </c>
      <c r="Y292">
        <f t="shared" si="132"/>
        <v>0.84917823224454791</v>
      </c>
      <c r="Z292">
        <f t="shared" si="138"/>
        <v>3401907939945151</v>
      </c>
      <c r="AA292">
        <f t="shared" si="139"/>
        <v>6.9282062442674569E-4</v>
      </c>
      <c r="AB292">
        <f t="shared" si="140"/>
        <v>2.632148598439582E-2</v>
      </c>
      <c r="AC292">
        <f>Cells!$B$3*Y292/(Cells!$D$4*AB292)</f>
        <v>0.82301994970099435</v>
      </c>
      <c r="AD292">
        <f t="shared" si="141"/>
        <v>21928.562793272464</v>
      </c>
      <c r="AE292">
        <f t="shared" si="142"/>
        <v>7430810939965.7168</v>
      </c>
      <c r="AF292">
        <f t="shared" si="143"/>
        <v>6081291271</v>
      </c>
      <c r="AG292">
        <f t="shared" si="144"/>
        <v>7007477116.2000561</v>
      </c>
      <c r="AH292">
        <f t="shared" si="145"/>
        <v>7854524919919778</v>
      </c>
      <c r="AI292">
        <f t="shared" si="146"/>
        <v>7487785437619.3877</v>
      </c>
      <c r="AJ292">
        <f t="shared" si="147"/>
        <v>0.86782891619312219</v>
      </c>
      <c r="AK292">
        <f t="shared" si="148"/>
        <v>6810744594874555</v>
      </c>
      <c r="AL292">
        <f t="shared" si="149"/>
        <v>1.3869832554437556E-4</v>
      </c>
      <c r="AM292">
        <f t="shared" si="150"/>
        <v>1.1777025326642359E-2</v>
      </c>
      <c r="AN292">
        <f>IF(AM292=0,0,(Cells!$B$3*AJ292/(Cells!$D$4*AM292)))</f>
        <v>1.8798379856940719</v>
      </c>
      <c r="AP292" s="7">
        <f t="shared" si="133"/>
        <v>0</v>
      </c>
      <c r="AQ292">
        <f t="shared" si="151"/>
        <v>38</v>
      </c>
      <c r="AR292" t="str">
        <f>IF(AP292=0,"",MAX(AR$4:AR291)+1)</f>
        <v/>
      </c>
      <c r="AS292" t="str">
        <f t="shared" si="134"/>
        <v>Male</v>
      </c>
      <c r="AT292" t="str">
        <f t="shared" si="135"/>
        <v>NonSmoker</v>
      </c>
      <c r="AU292" t="str">
        <f t="shared" si="136"/>
        <v>40 - 49</v>
      </c>
      <c r="AV292">
        <f t="shared" si="152"/>
        <v>7</v>
      </c>
      <c r="AW292" s="8">
        <f t="shared" si="137"/>
        <v>8</v>
      </c>
      <c r="BJ292" s="76"/>
      <c r="BK292" s="76"/>
      <c r="BL292" s="77"/>
      <c r="BM292" s="77"/>
      <c r="BN292" s="77"/>
      <c r="BO292" s="77"/>
      <c r="BP292" s="77"/>
      <c r="BQ292" s="136"/>
    </row>
    <row r="293" spans="1:69" x14ac:dyDescent="0.25">
      <c r="A293" t="s">
        <v>77</v>
      </c>
      <c r="B293" t="s">
        <v>59</v>
      </c>
      <c r="C293" t="s">
        <v>349</v>
      </c>
      <c r="D293">
        <v>9</v>
      </c>
      <c r="E293" s="9">
        <v>171152</v>
      </c>
      <c r="F293" s="9">
        <v>1823</v>
      </c>
      <c r="G293" s="54">
        <v>1890.8038214585099</v>
      </c>
      <c r="H293" s="9">
        <v>1436115651341.6399</v>
      </c>
      <c r="I293" s="9">
        <v>945506729</v>
      </c>
      <c r="J293" s="9">
        <v>1136228826.1095099</v>
      </c>
      <c r="K293" s="9">
        <v>1835027170792190</v>
      </c>
      <c r="L293" s="9">
        <v>1542151854665.21</v>
      </c>
      <c r="M293" s="9">
        <v>1.4376054963579199E+22</v>
      </c>
      <c r="N293" s="9">
        <v>1.27712040266241E+19</v>
      </c>
      <c r="O293" s="9">
        <v>1.17540538657552E+16</v>
      </c>
      <c r="P293">
        <f t="shared" si="123"/>
        <v>5323.5051136106395</v>
      </c>
      <c r="Q293">
        <f t="shared" si="124"/>
        <v>4537683888966.8604</v>
      </c>
      <c r="R293">
        <f t="shared" si="125"/>
        <v>2827203881</v>
      </c>
      <c r="S293">
        <f t="shared" si="126"/>
        <v>3352132485.1403098</v>
      </c>
      <c r="T293">
        <f t="shared" si="127"/>
        <v>5843727846160840</v>
      </c>
      <c r="U293">
        <f t="shared" si="128"/>
        <v>4583896409322.2197</v>
      </c>
      <c r="V293" s="1">
        <f t="shared" si="129"/>
        <v>4.7774795946371303E+22</v>
      </c>
      <c r="W293" s="1">
        <f t="shared" si="130"/>
        <v>3.8683091774988296E+19</v>
      </c>
      <c r="X293" s="1">
        <f t="shared" si="131"/>
        <v>3.255633535097366E+16</v>
      </c>
      <c r="Y293">
        <f t="shared" si="132"/>
        <v>0.84340457709614125</v>
      </c>
      <c r="Z293">
        <f t="shared" si="138"/>
        <v>4925366143852941</v>
      </c>
      <c r="AA293">
        <f t="shared" si="139"/>
        <v>4.383249291340442E-4</v>
      </c>
      <c r="AB293">
        <f t="shared" si="140"/>
        <v>2.093621095456492E-2</v>
      </c>
      <c r="AC293">
        <f>Cells!$B$3*Y293/(Cells!$D$4*AB293)</f>
        <v>1.0276844406090402</v>
      </c>
      <c r="AD293">
        <f t="shared" si="141"/>
        <v>20037.758971813961</v>
      </c>
      <c r="AE293">
        <f t="shared" si="142"/>
        <v>5994695288624.0771</v>
      </c>
      <c r="AF293">
        <f t="shared" si="143"/>
        <v>5135784542</v>
      </c>
      <c r="AG293">
        <f t="shared" si="144"/>
        <v>5871248290.0905457</v>
      </c>
      <c r="AH293">
        <f t="shared" si="145"/>
        <v>6019497749127588</v>
      </c>
      <c r="AI293">
        <f t="shared" si="146"/>
        <v>5945633582954.1768</v>
      </c>
      <c r="AJ293">
        <f t="shared" si="147"/>
        <v>0.87473468813576549</v>
      </c>
      <c r="AK293">
        <f t="shared" si="148"/>
        <v>5260914120719076</v>
      </c>
      <c r="AL293">
        <f t="shared" si="149"/>
        <v>1.526160886636362E-4</v>
      </c>
      <c r="AM293">
        <f t="shared" si="150"/>
        <v>1.2353788433660187E-2</v>
      </c>
      <c r="AN293">
        <f>IF(AM293=0,0,(Cells!$B$3*AJ293/(Cells!$D$4*AM293)))</f>
        <v>1.8063341926336831</v>
      </c>
      <c r="AP293" s="7">
        <f t="shared" si="133"/>
        <v>1</v>
      </c>
      <c r="AQ293">
        <f t="shared" si="151"/>
        <v>38</v>
      </c>
      <c r="AR293">
        <f>IF(AP293=0,"",MAX(AR$4:AR292)+1)</f>
        <v>38</v>
      </c>
      <c r="AS293" t="str">
        <f t="shared" si="134"/>
        <v>Male</v>
      </c>
      <c r="AT293" t="str">
        <f t="shared" si="135"/>
        <v>NonSmoker</v>
      </c>
      <c r="AU293" t="str">
        <f t="shared" si="136"/>
        <v>40 - 49</v>
      </c>
      <c r="AV293">
        <f t="shared" si="152"/>
        <v>7</v>
      </c>
      <c r="AW293" s="8">
        <f t="shared" si="137"/>
        <v>9</v>
      </c>
      <c r="BJ293" s="76"/>
      <c r="BK293" s="76"/>
      <c r="BL293" s="77"/>
      <c r="BM293" s="77"/>
      <c r="BN293" s="77"/>
      <c r="BO293" s="77"/>
      <c r="BP293" s="77"/>
      <c r="BQ293" s="136"/>
    </row>
    <row r="294" spans="1:69" x14ac:dyDescent="0.25">
      <c r="A294" t="s">
        <v>77</v>
      </c>
      <c r="B294" t="s">
        <v>59</v>
      </c>
      <c r="C294" t="s">
        <v>349</v>
      </c>
      <c r="D294">
        <v>10</v>
      </c>
      <c r="E294" s="9">
        <v>166090</v>
      </c>
      <c r="F294" s="9">
        <v>1859</v>
      </c>
      <c r="G294" s="54">
        <v>1967.7128319696601</v>
      </c>
      <c r="H294" s="9">
        <v>1312771130300.52</v>
      </c>
      <c r="I294" s="9">
        <v>922548921</v>
      </c>
      <c r="J294" s="9">
        <v>1103330374.25596</v>
      </c>
      <c r="K294" s="9">
        <v>1610498755889720</v>
      </c>
      <c r="L294" s="9">
        <v>1433979873758.78</v>
      </c>
      <c r="M294" s="9">
        <v>1.08275866590128E+22</v>
      </c>
      <c r="N294" s="9">
        <v>1.0013978372362E+19</v>
      </c>
      <c r="O294" s="9">
        <v>9569063355307450</v>
      </c>
      <c r="P294">
        <f t="shared" si="123"/>
        <v>1967.7128319696601</v>
      </c>
      <c r="Q294">
        <f t="shared" si="124"/>
        <v>1312771130300.52</v>
      </c>
      <c r="R294">
        <f t="shared" si="125"/>
        <v>922548921</v>
      </c>
      <c r="S294">
        <f t="shared" si="126"/>
        <v>1103330374.25596</v>
      </c>
      <c r="T294">
        <f t="shared" si="127"/>
        <v>1610498755889720</v>
      </c>
      <c r="U294">
        <f t="shared" si="128"/>
        <v>1433979873758.78</v>
      </c>
      <c r="V294" s="1">
        <f t="shared" si="129"/>
        <v>1.08275866590128E+22</v>
      </c>
      <c r="W294" s="1">
        <f t="shared" si="130"/>
        <v>1.0013978372362E+19</v>
      </c>
      <c r="X294" s="1">
        <f t="shared" si="131"/>
        <v>9569063355307450</v>
      </c>
      <c r="Y294">
        <f t="shared" si="132"/>
        <v>0.836149300813121</v>
      </c>
      <c r="Z294">
        <f t="shared" si="138"/>
        <v>1345614847902003.8</v>
      </c>
      <c r="AA294">
        <f t="shared" si="139"/>
        <v>1.1053749592379533E-3</v>
      </c>
      <c r="AB294">
        <f t="shared" si="140"/>
        <v>3.3247179718555876E-2</v>
      </c>
      <c r="AC294">
        <f>Cells!$B$3*Y294/(Cells!$D$4*AB294)</f>
        <v>0.64158017143765922</v>
      </c>
      <c r="AD294">
        <f t="shared" si="141"/>
        <v>18070.0461398443</v>
      </c>
      <c r="AE294">
        <f t="shared" si="142"/>
        <v>4681924158323.5566</v>
      </c>
      <c r="AF294">
        <f t="shared" si="143"/>
        <v>4213235621</v>
      </c>
      <c r="AG294">
        <f t="shared" si="144"/>
        <v>4767917915.8345861</v>
      </c>
      <c r="AH294">
        <f t="shared" si="145"/>
        <v>4408998993237869.5</v>
      </c>
      <c r="AI294">
        <f t="shared" si="146"/>
        <v>4511653709195.3965</v>
      </c>
      <c r="AJ294">
        <f t="shared" si="147"/>
        <v>0.88366362327831871</v>
      </c>
      <c r="AK294">
        <f t="shared" si="148"/>
        <v>3892549049167394</v>
      </c>
      <c r="AL294">
        <f t="shared" si="149"/>
        <v>1.712286977353537E-4</v>
      </c>
      <c r="AM294">
        <f t="shared" si="150"/>
        <v>1.3085438385295071E-2</v>
      </c>
      <c r="AN294">
        <f>IF(AM294=0,0,(Cells!$B$3*AJ294/(Cells!$D$4*AM294)))</f>
        <v>1.7227434752894966</v>
      </c>
      <c r="AP294" s="7">
        <f t="shared" si="133"/>
        <v>0</v>
      </c>
      <c r="AQ294">
        <f t="shared" si="151"/>
        <v>39</v>
      </c>
      <c r="AR294" t="str">
        <f>IF(AP294=0,"",MAX(AR$4:AR293)+1)</f>
        <v/>
      </c>
      <c r="AS294" t="str">
        <f t="shared" si="134"/>
        <v>Male</v>
      </c>
      <c r="AT294" t="str">
        <f t="shared" si="135"/>
        <v>NonSmoker</v>
      </c>
      <c r="AU294" t="str">
        <f t="shared" si="136"/>
        <v>40 - 49</v>
      </c>
      <c r="AV294">
        <f t="shared" si="152"/>
        <v>10</v>
      </c>
      <c r="AW294" s="8">
        <f t="shared" si="137"/>
        <v>10</v>
      </c>
      <c r="BJ294" s="76"/>
      <c r="BK294" s="76"/>
      <c r="BL294" s="77"/>
      <c r="BM294" s="77"/>
      <c r="BN294" s="77"/>
      <c r="BO294" s="77"/>
      <c r="BP294" s="77"/>
      <c r="BQ294" s="136"/>
    </row>
    <row r="295" spans="1:69" x14ac:dyDescent="0.25">
      <c r="A295" t="s">
        <v>77</v>
      </c>
      <c r="B295" t="s">
        <v>59</v>
      </c>
      <c r="C295" t="s">
        <v>349</v>
      </c>
      <c r="D295">
        <v>11</v>
      </c>
      <c r="E295" s="9">
        <v>142405</v>
      </c>
      <c r="F295" s="9">
        <v>1575</v>
      </c>
      <c r="G295" s="54">
        <v>1698.28298060769</v>
      </c>
      <c r="H295" s="9">
        <v>1009946346607.1899</v>
      </c>
      <c r="I295" s="9">
        <v>718882824</v>
      </c>
      <c r="J295" s="9">
        <v>874481529.58186495</v>
      </c>
      <c r="K295" s="9">
        <v>1120791449687490</v>
      </c>
      <c r="L295" s="9">
        <v>1025118715649.87</v>
      </c>
      <c r="M295" s="9">
        <v>6.6311213371147902E+21</v>
      </c>
      <c r="N295" s="9">
        <v>6.3242271276737997E+18</v>
      </c>
      <c r="O295" s="9">
        <v>6225828248727270</v>
      </c>
      <c r="P295">
        <f t="shared" si="123"/>
        <v>3665.9958125773501</v>
      </c>
      <c r="Q295">
        <f t="shared" si="124"/>
        <v>2322717476907.71</v>
      </c>
      <c r="R295">
        <f t="shared" si="125"/>
        <v>1641431745</v>
      </c>
      <c r="S295">
        <f t="shared" si="126"/>
        <v>1977811903.8378248</v>
      </c>
      <c r="T295">
        <f t="shared" si="127"/>
        <v>2731290205577210</v>
      </c>
      <c r="U295">
        <f t="shared" si="128"/>
        <v>2459098589408.6499</v>
      </c>
      <c r="V295" s="1">
        <f t="shared" si="129"/>
        <v>1.745870799612759E+22</v>
      </c>
      <c r="W295" s="1">
        <f t="shared" si="130"/>
        <v>1.6338205500035801E+19</v>
      </c>
      <c r="X295" s="1">
        <f t="shared" si="131"/>
        <v>1.579489160403472E+16</v>
      </c>
      <c r="Y295">
        <f t="shared" si="132"/>
        <v>0.82992307904250173</v>
      </c>
      <c r="Z295">
        <f t="shared" si="138"/>
        <v>2265067018137794</v>
      </c>
      <c r="AA295">
        <f t="shared" si="139"/>
        <v>5.7904335677463599E-4</v>
      </c>
      <c r="AB295">
        <f t="shared" si="140"/>
        <v>2.4063319737198274E-2</v>
      </c>
      <c r="AC295">
        <f>Cells!$B$3*Y295/(Cells!$D$4*AB295)</f>
        <v>0.87984103557676707</v>
      </c>
      <c r="AD295">
        <f t="shared" si="141"/>
        <v>16371.763159236614</v>
      </c>
      <c r="AE295">
        <f t="shared" si="142"/>
        <v>3671977811716.3647</v>
      </c>
      <c r="AF295">
        <f t="shared" si="143"/>
        <v>3494352797</v>
      </c>
      <c r="AG295">
        <f t="shared" si="144"/>
        <v>3893436386.2527204</v>
      </c>
      <c r="AH295">
        <f t="shared" si="145"/>
        <v>3288207543550379.5</v>
      </c>
      <c r="AI295">
        <f t="shared" si="146"/>
        <v>3486534993545.5278</v>
      </c>
      <c r="AJ295">
        <f t="shared" si="147"/>
        <v>0.89749836656845383</v>
      </c>
      <c r="AK295">
        <f t="shared" si="148"/>
        <v>2948352483768933.5</v>
      </c>
      <c r="AL295">
        <f t="shared" si="149"/>
        <v>1.9449714773327968E-4</v>
      </c>
      <c r="AM295">
        <f t="shared" si="150"/>
        <v>1.3946223421890232E-2</v>
      </c>
      <c r="AN295">
        <f>IF(AM295=0,0,(Cells!$B$3*AJ295/(Cells!$D$4*AM295)))</f>
        <v>1.6417195191078353</v>
      </c>
      <c r="AP295" s="7">
        <f t="shared" si="133"/>
        <v>0</v>
      </c>
      <c r="AQ295">
        <f t="shared" si="151"/>
        <v>39</v>
      </c>
      <c r="AR295" t="str">
        <f>IF(AP295=0,"",MAX(AR$4:AR294)+1)</f>
        <v/>
      </c>
      <c r="AS295" t="str">
        <f t="shared" si="134"/>
        <v>Male</v>
      </c>
      <c r="AT295" t="str">
        <f t="shared" si="135"/>
        <v>NonSmoker</v>
      </c>
      <c r="AU295" t="str">
        <f t="shared" si="136"/>
        <v>40 - 49</v>
      </c>
      <c r="AV295">
        <f t="shared" si="152"/>
        <v>10</v>
      </c>
      <c r="AW295" s="8">
        <f t="shared" si="137"/>
        <v>11</v>
      </c>
      <c r="BJ295" s="76"/>
      <c r="BK295" s="76"/>
      <c r="BL295" s="77"/>
      <c r="BM295" s="77"/>
      <c r="BN295" s="77"/>
      <c r="BO295" s="77"/>
      <c r="BP295" s="77"/>
      <c r="BQ295" s="136"/>
    </row>
    <row r="296" spans="1:69" x14ac:dyDescent="0.25">
      <c r="A296" t="s">
        <v>77</v>
      </c>
      <c r="B296" t="s">
        <v>59</v>
      </c>
      <c r="C296" t="s">
        <v>349</v>
      </c>
      <c r="D296">
        <v>12</v>
      </c>
      <c r="E296" s="9">
        <v>136123</v>
      </c>
      <c r="F296" s="9">
        <v>1563</v>
      </c>
      <c r="G296" s="54">
        <v>1623.33684099789</v>
      </c>
      <c r="H296" s="9">
        <v>853041839004.57495</v>
      </c>
      <c r="I296" s="9">
        <v>644114183</v>
      </c>
      <c r="J296" s="9">
        <v>764363352.745121</v>
      </c>
      <c r="K296" s="9">
        <v>895630783563582</v>
      </c>
      <c r="L296" s="9">
        <v>842084342239.36206</v>
      </c>
      <c r="M296" s="9">
        <v>5.2500135434013104E+21</v>
      </c>
      <c r="N296" s="9">
        <v>5.0028858795457403E+18</v>
      </c>
      <c r="O296" s="9">
        <v>4874915924646120</v>
      </c>
      <c r="P296">
        <f t="shared" si="123"/>
        <v>5289.3326535752403</v>
      </c>
      <c r="Q296">
        <f t="shared" si="124"/>
        <v>3175759315912.2852</v>
      </c>
      <c r="R296">
        <f t="shared" si="125"/>
        <v>2285545928</v>
      </c>
      <c r="S296">
        <f t="shared" si="126"/>
        <v>2742175256.5829458</v>
      </c>
      <c r="T296">
        <f t="shared" si="127"/>
        <v>3626920989140792</v>
      </c>
      <c r="U296">
        <f t="shared" si="128"/>
        <v>3301182931648.0117</v>
      </c>
      <c r="V296" s="1">
        <f t="shared" si="129"/>
        <v>2.2708721539528899E+22</v>
      </c>
      <c r="W296" s="1">
        <f t="shared" si="130"/>
        <v>2.1341091379581542E+19</v>
      </c>
      <c r="X296" s="1">
        <f t="shared" si="131"/>
        <v>2.066980752868084E+16</v>
      </c>
      <c r="Y296">
        <f t="shared" si="132"/>
        <v>0.83347915947868456</v>
      </c>
      <c r="Z296">
        <f t="shared" si="138"/>
        <v>3020669766976185</v>
      </c>
      <c r="AA296">
        <f t="shared" si="139"/>
        <v>4.0171017605689161E-4</v>
      </c>
      <c r="AB296">
        <f t="shared" si="140"/>
        <v>2.0042708800381538E-2</v>
      </c>
      <c r="AC296">
        <f>Cells!$B$3*Y296/(Cells!$D$4*AB296)</f>
        <v>1.0608652938772916</v>
      </c>
      <c r="AD296">
        <f t="shared" si="141"/>
        <v>14748.426318238724</v>
      </c>
      <c r="AE296">
        <f t="shared" si="142"/>
        <v>2818935972711.79</v>
      </c>
      <c r="AF296">
        <f t="shared" si="143"/>
        <v>2850238614</v>
      </c>
      <c r="AG296">
        <f t="shared" si="144"/>
        <v>3129073033.5075994</v>
      </c>
      <c r="AH296">
        <f t="shared" si="145"/>
        <v>2392576759986797.5</v>
      </c>
      <c r="AI296">
        <f t="shared" si="146"/>
        <v>2644450651306.1665</v>
      </c>
      <c r="AJ296">
        <f t="shared" si="147"/>
        <v>0.91088913025624263</v>
      </c>
      <c r="AK296">
        <f t="shared" si="148"/>
        <v>2177178013005574</v>
      </c>
      <c r="AL296">
        <f t="shared" si="149"/>
        <v>2.2236300791845303E-4</v>
      </c>
      <c r="AM296">
        <f t="shared" si="150"/>
        <v>1.4911841198136903E-2</v>
      </c>
      <c r="AN296">
        <f>IF(AM296=0,0,(Cells!$B$3*AJ296/(Cells!$D$4*AM296)))</f>
        <v>1.558318271526373</v>
      </c>
      <c r="AP296" s="7">
        <f t="shared" si="133"/>
        <v>1</v>
      </c>
      <c r="AQ296">
        <f t="shared" si="151"/>
        <v>39</v>
      </c>
      <c r="AR296">
        <f>IF(AP296=0,"",MAX(AR$4:AR295)+1)</f>
        <v>39</v>
      </c>
      <c r="AS296" t="str">
        <f t="shared" si="134"/>
        <v>Male</v>
      </c>
      <c r="AT296" t="str">
        <f t="shared" si="135"/>
        <v>NonSmoker</v>
      </c>
      <c r="AU296" t="str">
        <f t="shared" si="136"/>
        <v>40 - 49</v>
      </c>
      <c r="AV296">
        <f t="shared" si="152"/>
        <v>10</v>
      </c>
      <c r="AW296" s="8">
        <f t="shared" si="137"/>
        <v>12</v>
      </c>
      <c r="BJ296" s="76"/>
      <c r="BK296" s="76"/>
      <c r="BL296" s="77"/>
      <c r="BM296" s="77"/>
      <c r="BN296" s="77"/>
      <c r="BO296" s="77"/>
      <c r="BP296" s="77"/>
      <c r="BQ296" s="136"/>
    </row>
    <row r="297" spans="1:69" x14ac:dyDescent="0.25">
      <c r="A297" t="s">
        <v>77</v>
      </c>
      <c r="B297" t="s">
        <v>59</v>
      </c>
      <c r="C297" t="s">
        <v>349</v>
      </c>
      <c r="D297">
        <v>13</v>
      </c>
      <c r="E297" s="9">
        <v>127439</v>
      </c>
      <c r="F297" s="9">
        <v>1544</v>
      </c>
      <c r="G297" s="54">
        <v>1546.00562045793</v>
      </c>
      <c r="H297" s="9">
        <v>697635440619.43201</v>
      </c>
      <c r="I297" s="9">
        <v>565779154</v>
      </c>
      <c r="J297" s="9">
        <v>658238765.55286896</v>
      </c>
      <c r="K297" s="9">
        <v>706991072439234</v>
      </c>
      <c r="L297" s="9">
        <v>698616273368.72998</v>
      </c>
      <c r="M297" s="9">
        <v>3.9808364006181799E+21</v>
      </c>
      <c r="N297" s="9">
        <v>4.0380893885865201E+18</v>
      </c>
      <c r="O297" s="9">
        <v>4188948161374820</v>
      </c>
      <c r="P297">
        <f t="shared" si="123"/>
        <v>1546.00562045793</v>
      </c>
      <c r="Q297">
        <f t="shared" si="124"/>
        <v>697635440619.43201</v>
      </c>
      <c r="R297">
        <f t="shared" si="125"/>
        <v>565779154</v>
      </c>
      <c r="S297">
        <f t="shared" si="126"/>
        <v>658238765.55286896</v>
      </c>
      <c r="T297">
        <f t="shared" si="127"/>
        <v>706991072439234</v>
      </c>
      <c r="U297">
        <f t="shared" si="128"/>
        <v>698616273368.72998</v>
      </c>
      <c r="V297" s="1">
        <f t="shared" si="129"/>
        <v>3.9808364006181799E+21</v>
      </c>
      <c r="W297" s="1">
        <f t="shared" si="130"/>
        <v>4.0380893885865201E+18</v>
      </c>
      <c r="X297" s="1">
        <f t="shared" si="131"/>
        <v>4188948161374820</v>
      </c>
      <c r="Y297">
        <f t="shared" si="132"/>
        <v>0.85953484299088623</v>
      </c>
      <c r="Z297">
        <f t="shared" si="138"/>
        <v>607167322640032.13</v>
      </c>
      <c r="AA297">
        <f t="shared" si="139"/>
        <v>1.4013334182892188E-3</v>
      </c>
      <c r="AB297">
        <f t="shared" si="140"/>
        <v>3.7434388178374425E-2</v>
      </c>
      <c r="AC297">
        <f>Cells!$B$3*Y297/(Cells!$D$4*AB297)</f>
        <v>0.58575318701604273</v>
      </c>
      <c r="AD297">
        <f t="shared" si="141"/>
        <v>13202.420697780793</v>
      </c>
      <c r="AE297">
        <f t="shared" si="142"/>
        <v>2121300532092.3586</v>
      </c>
      <c r="AF297">
        <f t="shared" si="143"/>
        <v>2284459460</v>
      </c>
      <c r="AG297">
        <f t="shared" si="144"/>
        <v>2470834267.9547305</v>
      </c>
      <c r="AH297">
        <f t="shared" si="145"/>
        <v>1685585687547562</v>
      </c>
      <c r="AI297">
        <f t="shared" si="146"/>
        <v>1945834377937.4355</v>
      </c>
      <c r="AJ297">
        <f t="shared" si="147"/>
        <v>0.92457008939373142</v>
      </c>
      <c r="AK297">
        <f t="shared" si="148"/>
        <v>1556778752506834.5</v>
      </c>
      <c r="AL297">
        <f t="shared" si="149"/>
        <v>2.5499969659134461E-4</v>
      </c>
      <c r="AM297">
        <f t="shared" si="150"/>
        <v>1.5968709922574979E-2</v>
      </c>
      <c r="AN297">
        <f>IF(AM297=0,0,(Cells!$B$3*AJ297/(Cells!$D$4*AM297)))</f>
        <v>1.4770388583858916</v>
      </c>
      <c r="AP297" s="7">
        <f t="shared" si="133"/>
        <v>0</v>
      </c>
      <c r="AQ297">
        <f t="shared" si="151"/>
        <v>40</v>
      </c>
      <c r="AR297" t="str">
        <f>IF(AP297=0,"",MAX(AR$4:AR296)+1)</f>
        <v/>
      </c>
      <c r="AS297" t="str">
        <f t="shared" si="134"/>
        <v>Male</v>
      </c>
      <c r="AT297" t="str">
        <f t="shared" si="135"/>
        <v>NonSmoker</v>
      </c>
      <c r="AU297" t="str">
        <f t="shared" si="136"/>
        <v>40 - 49</v>
      </c>
      <c r="AV297">
        <f t="shared" si="152"/>
        <v>13</v>
      </c>
      <c r="AW297" s="8">
        <f t="shared" si="137"/>
        <v>13</v>
      </c>
      <c r="BJ297" s="76"/>
      <c r="BK297" s="76"/>
      <c r="BL297" s="77"/>
      <c r="BM297" s="77"/>
      <c r="BN297" s="77"/>
      <c r="BO297" s="77"/>
      <c r="BP297" s="77"/>
      <c r="BQ297" s="136"/>
    </row>
    <row r="298" spans="1:69" x14ac:dyDescent="0.25">
      <c r="A298" t="s">
        <v>77</v>
      </c>
      <c r="B298" t="s">
        <v>59</v>
      </c>
      <c r="C298" t="s">
        <v>349</v>
      </c>
      <c r="D298">
        <v>14</v>
      </c>
      <c r="E298" s="9">
        <v>115827</v>
      </c>
      <c r="F298" s="9">
        <v>1382</v>
      </c>
      <c r="G298" s="54">
        <v>1456.19492799357</v>
      </c>
      <c r="H298" s="9">
        <v>548374657605.07501</v>
      </c>
      <c r="I298" s="9">
        <v>498659603</v>
      </c>
      <c r="J298" s="9">
        <v>551210442.62939596</v>
      </c>
      <c r="K298" s="9">
        <v>547560094471857</v>
      </c>
      <c r="L298" s="9">
        <v>572275903532.51501</v>
      </c>
      <c r="M298" s="9">
        <v>3.5894955444588401E+21</v>
      </c>
      <c r="N298" s="9">
        <v>3.7578658964054298E+18</v>
      </c>
      <c r="O298" s="9">
        <v>4013614216068930</v>
      </c>
      <c r="P298">
        <f t="shared" si="123"/>
        <v>3002.2005484515003</v>
      </c>
      <c r="Q298">
        <f t="shared" si="124"/>
        <v>1246010098224.5071</v>
      </c>
      <c r="R298">
        <f t="shared" si="125"/>
        <v>1064438757</v>
      </c>
      <c r="S298">
        <f t="shared" si="126"/>
        <v>1209449208.1822648</v>
      </c>
      <c r="T298">
        <f t="shared" si="127"/>
        <v>1254551166911091</v>
      </c>
      <c r="U298">
        <f t="shared" si="128"/>
        <v>1270892176901.2451</v>
      </c>
      <c r="V298" s="1">
        <f t="shared" si="129"/>
        <v>7.57033194507702E+21</v>
      </c>
      <c r="W298" s="1">
        <f t="shared" si="130"/>
        <v>7.7959552849919498E+18</v>
      </c>
      <c r="X298" s="1">
        <f t="shared" si="131"/>
        <v>8202562377443750</v>
      </c>
      <c r="Y298">
        <f t="shared" si="132"/>
        <v>0.88010207439780996</v>
      </c>
      <c r="Z298">
        <f t="shared" si="138"/>
        <v>1103148677204636</v>
      </c>
      <c r="AA298">
        <f t="shared" si="139"/>
        <v>7.5415181311694671E-4</v>
      </c>
      <c r="AB298">
        <f t="shared" si="140"/>
        <v>2.7461824650174771E-2</v>
      </c>
      <c r="AC298">
        <f>Cells!$B$3*Y298/(Cells!$D$4*AB298)</f>
        <v>0.81757116933271212</v>
      </c>
      <c r="AD298">
        <f t="shared" si="141"/>
        <v>11746.225769787225</v>
      </c>
      <c r="AE298">
        <f t="shared" si="142"/>
        <v>1572925874487.2832</v>
      </c>
      <c r="AF298">
        <f t="shared" si="143"/>
        <v>1785799857</v>
      </c>
      <c r="AG298">
        <f t="shared" si="144"/>
        <v>1919623825.3253348</v>
      </c>
      <c r="AH298">
        <f t="shared" si="145"/>
        <v>1138025593075705</v>
      </c>
      <c r="AI298">
        <f t="shared" si="146"/>
        <v>1373558474404.9204</v>
      </c>
      <c r="AJ298">
        <f t="shared" si="147"/>
        <v>0.9302863579000149</v>
      </c>
      <c r="AK298">
        <f t="shared" si="148"/>
        <v>1057500961749720.5</v>
      </c>
      <c r="AL298">
        <f t="shared" si="149"/>
        <v>2.8697793615837174E-4</v>
      </c>
      <c r="AM298">
        <f t="shared" si="150"/>
        <v>1.6940423139885606E-2</v>
      </c>
      <c r="AN298">
        <f>IF(AM298=0,0,(Cells!$B$3*AJ298/(Cells!$D$4*AM298)))</f>
        <v>1.4009231489515725</v>
      </c>
      <c r="AP298" s="7">
        <f t="shared" si="133"/>
        <v>0</v>
      </c>
      <c r="AQ298">
        <f t="shared" si="151"/>
        <v>40</v>
      </c>
      <c r="AR298" t="str">
        <f>IF(AP298=0,"",MAX(AR$4:AR297)+1)</f>
        <v/>
      </c>
      <c r="AS298" t="str">
        <f t="shared" si="134"/>
        <v>Male</v>
      </c>
      <c r="AT298" t="str">
        <f t="shared" si="135"/>
        <v>NonSmoker</v>
      </c>
      <c r="AU298" t="str">
        <f t="shared" si="136"/>
        <v>40 - 49</v>
      </c>
      <c r="AV298">
        <f t="shared" si="152"/>
        <v>13</v>
      </c>
      <c r="AW298" s="8">
        <f t="shared" si="137"/>
        <v>14</v>
      </c>
      <c r="BJ298" s="76"/>
      <c r="BK298" s="76"/>
      <c r="BL298" s="77"/>
      <c r="BM298" s="77"/>
      <c r="BN298" s="77"/>
      <c r="BO298" s="77"/>
      <c r="BP298" s="77"/>
      <c r="BQ298" s="136"/>
    </row>
    <row r="299" spans="1:69" x14ac:dyDescent="0.25">
      <c r="A299" t="s">
        <v>77</v>
      </c>
      <c r="B299" t="s">
        <v>59</v>
      </c>
      <c r="C299" t="s">
        <v>349</v>
      </c>
      <c r="D299">
        <v>15</v>
      </c>
      <c r="E299" s="9">
        <v>102242</v>
      </c>
      <c r="F299" s="9">
        <v>1373</v>
      </c>
      <c r="G299" s="54">
        <v>1333.4536074013599</v>
      </c>
      <c r="H299" s="9">
        <v>410628704906.32501</v>
      </c>
      <c r="I299" s="9">
        <v>370836050</v>
      </c>
      <c r="J299" s="9">
        <v>437458952.40751898</v>
      </c>
      <c r="K299" s="9">
        <v>394367406046233</v>
      </c>
      <c r="L299" s="9">
        <v>436568778230.703</v>
      </c>
      <c r="M299" s="9">
        <v>2.6750671100737602E+21</v>
      </c>
      <c r="N299" s="9">
        <v>3.0425613886452398E+18</v>
      </c>
      <c r="O299" s="9">
        <v>3524142017148650</v>
      </c>
      <c r="P299">
        <f t="shared" si="123"/>
        <v>4335.6541558528606</v>
      </c>
      <c r="Q299">
        <f t="shared" si="124"/>
        <v>1656638803130.832</v>
      </c>
      <c r="R299">
        <f t="shared" si="125"/>
        <v>1435274807</v>
      </c>
      <c r="S299">
        <f t="shared" si="126"/>
        <v>1646908160.5897837</v>
      </c>
      <c r="T299">
        <f t="shared" si="127"/>
        <v>1648918572957324</v>
      </c>
      <c r="U299">
        <f t="shared" si="128"/>
        <v>1707460955131.9482</v>
      </c>
      <c r="V299" s="1">
        <f t="shared" si="129"/>
        <v>1.024539905515078E+22</v>
      </c>
      <c r="W299" s="1">
        <f t="shared" si="130"/>
        <v>1.083851667363719E+19</v>
      </c>
      <c r="X299" s="1">
        <f t="shared" si="131"/>
        <v>1.17267043945924E+16</v>
      </c>
      <c r="Y299">
        <f t="shared" si="132"/>
        <v>0.87149656632098149</v>
      </c>
      <c r="Z299">
        <f t="shared" si="138"/>
        <v>1435730047182348.5</v>
      </c>
      <c r="AA299">
        <f t="shared" si="139"/>
        <v>5.293391631013036E-4</v>
      </c>
      <c r="AB299">
        <f t="shared" si="140"/>
        <v>2.3007371929477379E-2</v>
      </c>
      <c r="AC299">
        <f>Cells!$B$3*Y299/(Cells!$D$4*AB299)</f>
        <v>0.96631913710862161</v>
      </c>
      <c r="AD299">
        <f t="shared" si="141"/>
        <v>10412.772162385863</v>
      </c>
      <c r="AE299">
        <f t="shared" si="142"/>
        <v>1162297169580.9583</v>
      </c>
      <c r="AF299">
        <f t="shared" si="143"/>
        <v>1414963807</v>
      </c>
      <c r="AG299">
        <f t="shared" si="144"/>
        <v>1482164872.9178157</v>
      </c>
      <c r="AH299">
        <f t="shared" si="145"/>
        <v>743658187029472.5</v>
      </c>
      <c r="AI299">
        <f t="shared" si="146"/>
        <v>936989696174.21814</v>
      </c>
      <c r="AJ299">
        <f t="shared" si="147"/>
        <v>0.95466019526861234</v>
      </c>
      <c r="AK299">
        <f t="shared" si="148"/>
        <v>709086920038459.75</v>
      </c>
      <c r="AL299">
        <f t="shared" si="149"/>
        <v>3.227798695107526E-4</v>
      </c>
      <c r="AM299">
        <f t="shared" si="150"/>
        <v>1.7966075517784973E-2</v>
      </c>
      <c r="AN299">
        <f>IF(AM299=0,0,(Cells!$B$3*AJ299/(Cells!$D$4*AM299)))</f>
        <v>1.3555561367149811</v>
      </c>
      <c r="AP299" s="7">
        <f t="shared" si="133"/>
        <v>0</v>
      </c>
      <c r="AQ299">
        <f t="shared" si="151"/>
        <v>40</v>
      </c>
      <c r="AR299" t="str">
        <f>IF(AP299=0,"",MAX(AR$4:AR298)+1)</f>
        <v/>
      </c>
      <c r="AS299" t="str">
        <f t="shared" si="134"/>
        <v>Male</v>
      </c>
      <c r="AT299" t="str">
        <f t="shared" si="135"/>
        <v>NonSmoker</v>
      </c>
      <c r="AU299" t="str">
        <f t="shared" si="136"/>
        <v>40 - 49</v>
      </c>
      <c r="AV299">
        <f t="shared" si="152"/>
        <v>13</v>
      </c>
      <c r="AW299" s="8">
        <f t="shared" si="137"/>
        <v>15</v>
      </c>
      <c r="BJ299" s="76"/>
      <c r="BK299" s="76"/>
      <c r="BL299" s="77"/>
      <c r="BM299" s="77"/>
      <c r="BN299" s="77"/>
      <c r="BO299" s="77"/>
      <c r="BP299" s="77"/>
      <c r="BQ299" s="136"/>
    </row>
    <row r="300" spans="1:69" x14ac:dyDescent="0.25">
      <c r="A300" t="s">
        <v>77</v>
      </c>
      <c r="B300" t="s">
        <v>59</v>
      </c>
      <c r="C300" t="s">
        <v>349</v>
      </c>
      <c r="D300">
        <v>16</v>
      </c>
      <c r="E300" s="9">
        <v>77908</v>
      </c>
      <c r="F300" s="9">
        <v>1249</v>
      </c>
      <c r="G300" s="54">
        <v>1186.81316684734</v>
      </c>
      <c r="H300" s="9">
        <v>288224888467.69702</v>
      </c>
      <c r="I300" s="9">
        <v>287415873</v>
      </c>
      <c r="J300" s="9">
        <v>324186655.39930302</v>
      </c>
      <c r="K300" s="9">
        <v>262573922399570</v>
      </c>
      <c r="L300" s="9">
        <v>305120354848.71503</v>
      </c>
      <c r="M300" s="9">
        <v>2.14074655551121E+21</v>
      </c>
      <c r="N300" s="9">
        <v>2.4120726726808402E+18</v>
      </c>
      <c r="O300" s="9">
        <v>2786826343572850</v>
      </c>
      <c r="P300">
        <f t="shared" si="123"/>
        <v>5522.4673227002004</v>
      </c>
      <c r="Q300">
        <f t="shared" si="124"/>
        <v>1944863691598.5291</v>
      </c>
      <c r="R300">
        <f t="shared" si="125"/>
        <v>1722690680</v>
      </c>
      <c r="S300">
        <f t="shared" si="126"/>
        <v>1971094815.9890866</v>
      </c>
      <c r="T300">
        <f t="shared" si="127"/>
        <v>1911492495356894</v>
      </c>
      <c r="U300">
        <f t="shared" si="128"/>
        <v>2012581309980.6633</v>
      </c>
      <c r="V300" s="1">
        <f t="shared" si="129"/>
        <v>1.2386145610661991E+22</v>
      </c>
      <c r="W300" s="1">
        <f t="shared" si="130"/>
        <v>1.3250589346318029E+19</v>
      </c>
      <c r="X300" s="1">
        <f t="shared" si="131"/>
        <v>1.451353073816525E+16</v>
      </c>
      <c r="Y300">
        <f t="shared" si="132"/>
        <v>0.87397656674144386</v>
      </c>
      <c r="Z300">
        <f t="shared" si="138"/>
        <v>1669062368320224.8</v>
      </c>
      <c r="AA300">
        <f t="shared" si="139"/>
        <v>4.2959333410685669E-4</v>
      </c>
      <c r="AB300">
        <f t="shared" si="140"/>
        <v>2.0726633448460863E-2</v>
      </c>
      <c r="AC300">
        <f>Cells!$B$3*Y300/(Cells!$D$4*AB300)</f>
        <v>1.0757043745119299</v>
      </c>
      <c r="AD300">
        <f t="shared" si="141"/>
        <v>9225.9589955385254</v>
      </c>
      <c r="AE300">
        <f t="shared" si="142"/>
        <v>874072281113.26111</v>
      </c>
      <c r="AF300">
        <f t="shared" si="143"/>
        <v>1127547934</v>
      </c>
      <c r="AG300">
        <f t="shared" si="144"/>
        <v>1157978217.518513</v>
      </c>
      <c r="AH300">
        <f t="shared" si="145"/>
        <v>481084264629902.5</v>
      </c>
      <c r="AI300">
        <f t="shared" si="146"/>
        <v>631869341325.50305</v>
      </c>
      <c r="AJ300">
        <f t="shared" si="147"/>
        <v>0.97372119521926459</v>
      </c>
      <c r="AK300">
        <f t="shared" si="148"/>
        <v>467842849003882.06</v>
      </c>
      <c r="AL300">
        <f t="shared" si="149"/>
        <v>3.4889859097910072E-4</v>
      </c>
      <c r="AM300">
        <f t="shared" si="150"/>
        <v>1.8678827344860295E-2</v>
      </c>
      <c r="AN300">
        <f>IF(AM300=0,0,(Cells!$B$3*AJ300/(Cells!$D$4*AM300)))</f>
        <v>1.3298630795212341</v>
      </c>
      <c r="AP300" s="7">
        <f t="shared" si="133"/>
        <v>1</v>
      </c>
      <c r="AQ300">
        <f t="shared" si="151"/>
        <v>40</v>
      </c>
      <c r="AR300">
        <f>IF(AP300=0,"",MAX(AR$4:AR299)+1)</f>
        <v>40</v>
      </c>
      <c r="AS300" t="str">
        <f t="shared" si="134"/>
        <v>Male</v>
      </c>
      <c r="AT300" t="str">
        <f t="shared" si="135"/>
        <v>NonSmoker</v>
      </c>
      <c r="AU300" t="str">
        <f t="shared" si="136"/>
        <v>40 - 49</v>
      </c>
      <c r="AV300">
        <f t="shared" si="152"/>
        <v>13</v>
      </c>
      <c r="AW300" s="8">
        <f t="shared" si="137"/>
        <v>16</v>
      </c>
      <c r="BJ300" s="76"/>
      <c r="BK300" s="76"/>
      <c r="BL300" s="77"/>
      <c r="BM300" s="77"/>
      <c r="BN300" s="77"/>
      <c r="BO300" s="77"/>
      <c r="BP300" s="77"/>
      <c r="BQ300" s="136"/>
    </row>
    <row r="301" spans="1:69" x14ac:dyDescent="0.25">
      <c r="A301" t="s">
        <v>77</v>
      </c>
      <c r="B301" t="s">
        <v>59</v>
      </c>
      <c r="C301" t="s">
        <v>349</v>
      </c>
      <c r="D301">
        <v>17</v>
      </c>
      <c r="E301" s="9">
        <v>65561</v>
      </c>
      <c r="F301" s="9">
        <v>1150</v>
      </c>
      <c r="G301" s="54">
        <v>1103.14641975834</v>
      </c>
      <c r="H301" s="9">
        <v>209758135196.20499</v>
      </c>
      <c r="I301" s="9">
        <v>211172006</v>
      </c>
      <c r="J301" s="9">
        <v>249632890.74796799</v>
      </c>
      <c r="K301" s="9">
        <v>169973455055688</v>
      </c>
      <c r="L301" s="9">
        <v>208634853331.79901</v>
      </c>
      <c r="M301" s="9">
        <v>1.3146837496788301E+21</v>
      </c>
      <c r="N301" s="9">
        <v>1.5696205523267799E+18</v>
      </c>
      <c r="O301" s="9">
        <v>1920222386215390</v>
      </c>
      <c r="P301">
        <f t="shared" si="123"/>
        <v>1103.14641975834</v>
      </c>
      <c r="Q301">
        <f t="shared" si="124"/>
        <v>209758135196.20499</v>
      </c>
      <c r="R301">
        <f t="shared" si="125"/>
        <v>211172006</v>
      </c>
      <c r="S301">
        <f t="shared" si="126"/>
        <v>249632890.74796799</v>
      </c>
      <c r="T301">
        <f t="shared" si="127"/>
        <v>169973455055688</v>
      </c>
      <c r="U301">
        <f t="shared" si="128"/>
        <v>208634853331.79901</v>
      </c>
      <c r="V301" s="1">
        <f t="shared" si="129"/>
        <v>1.3146837496788301E+21</v>
      </c>
      <c r="W301" s="1">
        <f t="shared" si="130"/>
        <v>1.5696205523267799E+18</v>
      </c>
      <c r="X301" s="1">
        <f t="shared" si="131"/>
        <v>1920222386215390</v>
      </c>
      <c r="Y301">
        <f t="shared" si="132"/>
        <v>0.84593021924022627</v>
      </c>
      <c r="Z301">
        <f t="shared" si="138"/>
        <v>143636383429891.78</v>
      </c>
      <c r="AA301">
        <f t="shared" si="139"/>
        <v>2.3049465021965838E-3</v>
      </c>
      <c r="AB301">
        <f t="shared" si="140"/>
        <v>4.800985838550853E-2</v>
      </c>
      <c r="AC301">
        <f>Cells!$B$3*Y301/(Cells!$D$4*AB301)</f>
        <v>0.44949620347751701</v>
      </c>
      <c r="AD301">
        <f t="shared" si="141"/>
        <v>8122.8125757801827</v>
      </c>
      <c r="AE301">
        <f t="shared" si="142"/>
        <v>664314145917.05627</v>
      </c>
      <c r="AF301">
        <f t="shared" si="143"/>
        <v>916375928</v>
      </c>
      <c r="AG301">
        <f t="shared" si="144"/>
        <v>908345326.77054489</v>
      </c>
      <c r="AH301">
        <f t="shared" si="145"/>
        <v>311110809574214.44</v>
      </c>
      <c r="AI301">
        <f t="shared" si="146"/>
        <v>423234487993.70367</v>
      </c>
      <c r="AJ301">
        <f t="shared" si="147"/>
        <v>1.0088409121429693</v>
      </c>
      <c r="AK301">
        <f t="shared" si="148"/>
        <v>313430561781807.25</v>
      </c>
      <c r="AL301">
        <f t="shared" si="149"/>
        <v>3.7987382409713187E-4</v>
      </c>
      <c r="AM301">
        <f t="shared" si="150"/>
        <v>1.9490352077300498E-2</v>
      </c>
      <c r="AN301">
        <f>IF(AM301=0,0,(Cells!$B$3*AJ301/(Cells!$D$4*AM301)))</f>
        <v>1.3204589820390182</v>
      </c>
      <c r="AP301" s="7">
        <f t="shared" si="133"/>
        <v>0</v>
      </c>
      <c r="AQ301">
        <f t="shared" si="151"/>
        <v>41</v>
      </c>
      <c r="AR301" t="str">
        <f>IF(AP301=0,"",MAX(AR$4:AR300)+1)</f>
        <v/>
      </c>
      <c r="AS301" t="str">
        <f t="shared" si="134"/>
        <v>Male</v>
      </c>
      <c r="AT301" t="str">
        <f t="shared" si="135"/>
        <v>NonSmoker</v>
      </c>
      <c r="AU301" t="str">
        <f t="shared" si="136"/>
        <v>40 - 49</v>
      </c>
      <c r="AV301">
        <f t="shared" si="152"/>
        <v>17</v>
      </c>
      <c r="AW301" s="8">
        <f t="shared" si="137"/>
        <v>17</v>
      </c>
      <c r="BJ301" s="76"/>
      <c r="BK301" s="76"/>
      <c r="BL301" s="77"/>
      <c r="BM301" s="77"/>
      <c r="BN301" s="77"/>
      <c r="BO301" s="77"/>
      <c r="BP301" s="77"/>
      <c r="BQ301" s="136"/>
    </row>
    <row r="302" spans="1:69" x14ac:dyDescent="0.25">
      <c r="A302" t="s">
        <v>77</v>
      </c>
      <c r="B302" t="s">
        <v>59</v>
      </c>
      <c r="C302" t="s">
        <v>349</v>
      </c>
      <c r="D302">
        <v>18</v>
      </c>
      <c r="E302" s="9">
        <v>54475</v>
      </c>
      <c r="F302" s="9">
        <v>1153</v>
      </c>
      <c r="G302" s="54">
        <v>1028.9567742059601</v>
      </c>
      <c r="H302" s="9">
        <v>156707013192.32901</v>
      </c>
      <c r="I302" s="9">
        <v>179321752</v>
      </c>
      <c r="J302" s="9">
        <v>192654160.026216</v>
      </c>
      <c r="K302" s="9">
        <v>101410851566348</v>
      </c>
      <c r="L302" s="9">
        <v>128056268332.00999</v>
      </c>
      <c r="M302" s="9">
        <v>2.89719882406506E+20</v>
      </c>
      <c r="N302" s="9">
        <v>3.5900265655849299E+17</v>
      </c>
      <c r="O302" s="9">
        <v>453891906674718</v>
      </c>
      <c r="P302">
        <f t="shared" si="123"/>
        <v>2132.1031939642999</v>
      </c>
      <c r="Q302">
        <f t="shared" si="124"/>
        <v>366465148388.534</v>
      </c>
      <c r="R302">
        <f t="shared" si="125"/>
        <v>390493758</v>
      </c>
      <c r="S302">
        <f t="shared" si="126"/>
        <v>442287050.77418399</v>
      </c>
      <c r="T302">
        <f t="shared" si="127"/>
        <v>271384306622036</v>
      </c>
      <c r="U302">
        <f t="shared" si="128"/>
        <v>336691121663.80902</v>
      </c>
      <c r="V302" s="1">
        <f t="shared" si="129"/>
        <v>1.6044036320853361E+21</v>
      </c>
      <c r="W302" s="1">
        <f t="shared" si="130"/>
        <v>1.9286232088852728E+18</v>
      </c>
      <c r="X302" s="1">
        <f t="shared" si="131"/>
        <v>2374114292890108</v>
      </c>
      <c r="Y302">
        <f t="shared" si="132"/>
        <v>0.88289665572726028</v>
      </c>
      <c r="Z302">
        <f t="shared" si="138"/>
        <v>239341843814047.19</v>
      </c>
      <c r="AA302">
        <f t="shared" si="139"/>
        <v>1.2235174950605715E-3</v>
      </c>
      <c r="AB302">
        <f t="shared" si="140"/>
        <v>3.4978814946486844E-2</v>
      </c>
      <c r="AC302">
        <f>Cells!$B$3*Y302/(Cells!$D$4*AB302)</f>
        <v>0.64391225877002578</v>
      </c>
      <c r="AD302">
        <f t="shared" si="141"/>
        <v>7093.8558015742228</v>
      </c>
      <c r="AE302">
        <f t="shared" si="142"/>
        <v>507607132724.72723</v>
      </c>
      <c r="AF302">
        <f t="shared" si="143"/>
        <v>737054176</v>
      </c>
      <c r="AG302">
        <f t="shared" si="144"/>
        <v>715691166.74432898</v>
      </c>
      <c r="AH302">
        <f t="shared" si="145"/>
        <v>209699958007866.56</v>
      </c>
      <c r="AI302">
        <f t="shared" si="146"/>
        <v>295178219661.69379</v>
      </c>
      <c r="AJ302">
        <f t="shared" si="147"/>
        <v>1.0298494801226221</v>
      </c>
      <c r="AK302">
        <f t="shared" si="148"/>
        <v>215646329682400.56</v>
      </c>
      <c r="AL302">
        <f t="shared" si="149"/>
        <v>4.2100839581127346E-4</v>
      </c>
      <c r="AM302">
        <f t="shared" si="150"/>
        <v>2.0518489121065259E-2</v>
      </c>
      <c r="AN302">
        <f>IF(AM302=0,0,(Cells!$B$3*AJ302/(Cells!$D$4*AM302)))</f>
        <v>1.2804136314938899</v>
      </c>
      <c r="AP302" s="7">
        <f t="shared" si="133"/>
        <v>0</v>
      </c>
      <c r="AQ302">
        <f t="shared" si="151"/>
        <v>41</v>
      </c>
      <c r="AR302" t="str">
        <f>IF(AP302=0,"",MAX(AR$4:AR301)+1)</f>
        <v/>
      </c>
      <c r="AS302" t="str">
        <f t="shared" si="134"/>
        <v>Male</v>
      </c>
      <c r="AT302" t="str">
        <f t="shared" si="135"/>
        <v>NonSmoker</v>
      </c>
      <c r="AU302" t="str">
        <f t="shared" si="136"/>
        <v>40 - 49</v>
      </c>
      <c r="AV302">
        <f t="shared" si="152"/>
        <v>17</v>
      </c>
      <c r="AW302" s="8">
        <f t="shared" si="137"/>
        <v>18</v>
      </c>
      <c r="BJ302" s="76"/>
      <c r="BK302" s="76"/>
      <c r="BL302" s="77"/>
      <c r="BM302" s="77"/>
      <c r="BN302" s="77"/>
      <c r="BO302" s="77"/>
      <c r="BP302" s="77"/>
      <c r="BQ302" s="136"/>
    </row>
    <row r="303" spans="1:69" x14ac:dyDescent="0.25">
      <c r="A303" t="s">
        <v>77</v>
      </c>
      <c r="B303" t="s">
        <v>59</v>
      </c>
      <c r="C303" t="s">
        <v>349</v>
      </c>
      <c r="D303">
        <v>19</v>
      </c>
      <c r="E303" s="9">
        <v>45211</v>
      </c>
      <c r="F303" s="9">
        <v>1120</v>
      </c>
      <c r="G303" s="54">
        <v>940.99801551471</v>
      </c>
      <c r="H303" s="9">
        <v>112945259054.33701</v>
      </c>
      <c r="I303" s="9">
        <v>138411406</v>
      </c>
      <c r="J303" s="9">
        <v>141920504.90798801</v>
      </c>
      <c r="K303" s="9">
        <v>60991720909085.602</v>
      </c>
      <c r="L303" s="9">
        <v>78495538968.337997</v>
      </c>
      <c r="M303" s="9">
        <v>1.5244301268595599E+20</v>
      </c>
      <c r="N303" s="9">
        <v>1.9259149844537299E+17</v>
      </c>
      <c r="O303" s="9">
        <v>247029431471193</v>
      </c>
      <c r="P303">
        <f t="shared" si="123"/>
        <v>3073.1012094790099</v>
      </c>
      <c r="Q303">
        <f t="shared" si="124"/>
        <v>479410407442.87097</v>
      </c>
      <c r="R303">
        <f t="shared" si="125"/>
        <v>528905164</v>
      </c>
      <c r="S303">
        <f t="shared" si="126"/>
        <v>584207555.68217206</v>
      </c>
      <c r="T303">
        <f t="shared" si="127"/>
        <v>332376027531121.63</v>
      </c>
      <c r="U303">
        <f t="shared" si="128"/>
        <v>415186660632.14703</v>
      </c>
      <c r="V303" s="1">
        <f t="shared" si="129"/>
        <v>1.7568466447712922E+21</v>
      </c>
      <c r="W303" s="1">
        <f t="shared" si="130"/>
        <v>2.1212147073306458E+18</v>
      </c>
      <c r="X303" s="1">
        <f t="shared" si="131"/>
        <v>2621143724361301</v>
      </c>
      <c r="Y303">
        <f t="shared" si="132"/>
        <v>0.90533776712696545</v>
      </c>
      <c r="Z303">
        <f t="shared" si="138"/>
        <v>300572268481570.94</v>
      </c>
      <c r="AA303">
        <f t="shared" si="139"/>
        <v>8.806727734250808E-4</v>
      </c>
      <c r="AB303">
        <f t="shared" si="140"/>
        <v>2.9676131375654086E-2</v>
      </c>
      <c r="AC303">
        <f>Cells!$B$3*Y303/(Cells!$D$4*AB303)</f>
        <v>0.77826099703353857</v>
      </c>
      <c r="AD303">
        <f t="shared" si="141"/>
        <v>6152.8577860595133</v>
      </c>
      <c r="AE303">
        <f t="shared" si="142"/>
        <v>394661873670.39026</v>
      </c>
      <c r="AF303">
        <f t="shared" si="143"/>
        <v>598642770</v>
      </c>
      <c r="AG303">
        <f t="shared" si="144"/>
        <v>573770661.8363409</v>
      </c>
      <c r="AH303">
        <f t="shared" si="145"/>
        <v>148708237098780.94</v>
      </c>
      <c r="AI303">
        <f t="shared" si="146"/>
        <v>216682680693.35587</v>
      </c>
      <c r="AJ303">
        <f t="shared" si="147"/>
        <v>1.0433485185249041</v>
      </c>
      <c r="AK303">
        <f t="shared" si="148"/>
        <v>154918643275235.97</v>
      </c>
      <c r="AL303">
        <f t="shared" si="149"/>
        <v>4.705730040585513E-4</v>
      </c>
      <c r="AM303">
        <f t="shared" si="150"/>
        <v>2.1692694716391306E-2</v>
      </c>
      <c r="AN303">
        <f>IF(AM303=0,0,(Cells!$B$3*AJ303/(Cells!$D$4*AM303)))</f>
        <v>1.2269809292332212</v>
      </c>
      <c r="AP303" s="7">
        <f t="shared" si="133"/>
        <v>0</v>
      </c>
      <c r="AQ303">
        <f t="shared" si="151"/>
        <v>41</v>
      </c>
      <c r="AR303" t="str">
        <f>IF(AP303=0,"",MAX(AR$4:AR302)+1)</f>
        <v/>
      </c>
      <c r="AS303" t="str">
        <f t="shared" si="134"/>
        <v>Male</v>
      </c>
      <c r="AT303" t="str">
        <f t="shared" si="135"/>
        <v>NonSmoker</v>
      </c>
      <c r="AU303" t="str">
        <f t="shared" si="136"/>
        <v>40 - 49</v>
      </c>
      <c r="AV303">
        <f t="shared" si="152"/>
        <v>17</v>
      </c>
      <c r="AW303" s="8">
        <f t="shared" si="137"/>
        <v>19</v>
      </c>
      <c r="BJ303" s="76"/>
      <c r="BK303" s="76"/>
      <c r="BL303" s="77"/>
      <c r="BM303" s="77"/>
      <c r="BN303" s="77"/>
      <c r="BO303" s="77"/>
      <c r="BP303" s="77"/>
      <c r="BQ303" s="136"/>
    </row>
    <row r="304" spans="1:69" x14ac:dyDescent="0.25">
      <c r="A304" t="s">
        <v>77</v>
      </c>
      <c r="B304" t="s">
        <v>59</v>
      </c>
      <c r="C304" t="s">
        <v>349</v>
      </c>
      <c r="D304">
        <v>20</v>
      </c>
      <c r="E304" s="9">
        <v>37983</v>
      </c>
      <c r="F304" s="9">
        <v>1165</v>
      </c>
      <c r="G304" s="54">
        <v>891.54907752089503</v>
      </c>
      <c r="H304" s="9">
        <v>88949880155.372894</v>
      </c>
      <c r="I304" s="9">
        <v>113816318</v>
      </c>
      <c r="J304" s="9">
        <v>114421659.31467199</v>
      </c>
      <c r="K304" s="9">
        <v>40156466258387.797</v>
      </c>
      <c r="L304" s="9">
        <v>52912749562.789597</v>
      </c>
      <c r="M304" s="9">
        <v>7.6215119017423995E+19</v>
      </c>
      <c r="N304" s="9">
        <v>9.9432150045809504E+16</v>
      </c>
      <c r="O304" s="9">
        <v>131376021100670</v>
      </c>
      <c r="P304">
        <f t="shared" si="123"/>
        <v>3964.6502869999049</v>
      </c>
      <c r="Q304">
        <f t="shared" si="124"/>
        <v>568360287598.2439</v>
      </c>
      <c r="R304">
        <f t="shared" si="125"/>
        <v>642721482</v>
      </c>
      <c r="S304">
        <f t="shared" si="126"/>
        <v>698629214.99684405</v>
      </c>
      <c r="T304">
        <f t="shared" si="127"/>
        <v>372532493789509.44</v>
      </c>
      <c r="U304">
        <f t="shared" si="128"/>
        <v>468099410194.93665</v>
      </c>
      <c r="V304" s="1">
        <f t="shared" si="129"/>
        <v>1.8330617637887161E+21</v>
      </c>
      <c r="W304" s="1">
        <f t="shared" si="130"/>
        <v>2.2206468573764552E+18</v>
      </c>
      <c r="X304" s="1">
        <f t="shared" si="131"/>
        <v>2752519745461971</v>
      </c>
      <c r="Y304">
        <f t="shared" si="132"/>
        <v>0.91997510010070704</v>
      </c>
      <c r="Z304">
        <f t="shared" si="138"/>
        <v>342324440370046.63</v>
      </c>
      <c r="AA304">
        <f t="shared" si="139"/>
        <v>7.0136553544668733E-4</v>
      </c>
      <c r="AB304">
        <f t="shared" si="140"/>
        <v>2.648330673172607E-2</v>
      </c>
      <c r="AC304">
        <f>Cells!$B$3*Y304/(Cells!$D$4*AB304)</f>
        <v>0.8861878179749384</v>
      </c>
      <c r="AD304">
        <f t="shared" si="141"/>
        <v>5261.3087085386178</v>
      </c>
      <c r="AE304">
        <f t="shared" si="142"/>
        <v>305711993515.01733</v>
      </c>
      <c r="AF304">
        <f t="shared" si="143"/>
        <v>484826452</v>
      </c>
      <c r="AG304">
        <f t="shared" si="144"/>
        <v>459349002.52166867</v>
      </c>
      <c r="AH304">
        <f t="shared" si="145"/>
        <v>108551770840393.11</v>
      </c>
      <c r="AI304">
        <f t="shared" si="146"/>
        <v>163769931130.56628</v>
      </c>
      <c r="AJ304">
        <f t="shared" si="147"/>
        <v>1.0554642534074721</v>
      </c>
      <c r="AK304">
        <f t="shared" si="148"/>
        <v>114390073278340.91</v>
      </c>
      <c r="AL304">
        <f t="shared" si="149"/>
        <v>5.4212917899533074E-4</v>
      </c>
      <c r="AM304">
        <f t="shared" si="150"/>
        <v>2.3283667644839176E-2</v>
      </c>
      <c r="AN304">
        <f>IF(AM304=0,0,(Cells!$B$3*AJ304/(Cells!$D$4*AM304)))</f>
        <v>1.1564158911853961</v>
      </c>
      <c r="AP304" s="7">
        <f t="shared" si="133"/>
        <v>0</v>
      </c>
      <c r="AQ304">
        <f t="shared" si="151"/>
        <v>41</v>
      </c>
      <c r="AR304" t="str">
        <f>IF(AP304=0,"",MAX(AR$4:AR303)+1)</f>
        <v/>
      </c>
      <c r="AS304" t="str">
        <f t="shared" si="134"/>
        <v>Male</v>
      </c>
      <c r="AT304" t="str">
        <f t="shared" si="135"/>
        <v>NonSmoker</v>
      </c>
      <c r="AU304" t="str">
        <f t="shared" si="136"/>
        <v>40 - 49</v>
      </c>
      <c r="AV304">
        <f t="shared" si="152"/>
        <v>17</v>
      </c>
      <c r="AW304" s="8">
        <f t="shared" si="137"/>
        <v>20</v>
      </c>
      <c r="BJ304" s="76"/>
      <c r="BK304" s="76"/>
      <c r="BL304" s="77"/>
      <c r="BM304" s="77"/>
      <c r="BN304" s="77"/>
      <c r="BO304" s="77"/>
      <c r="BP304" s="77"/>
      <c r="BQ304" s="136"/>
    </row>
    <row r="305" spans="1:69" x14ac:dyDescent="0.25">
      <c r="A305" t="s">
        <v>77</v>
      </c>
      <c r="B305" t="s">
        <v>59</v>
      </c>
      <c r="C305" t="s">
        <v>349</v>
      </c>
      <c r="D305">
        <v>21</v>
      </c>
      <c r="E305" s="9">
        <v>29104</v>
      </c>
      <c r="F305" s="9">
        <v>1053</v>
      </c>
      <c r="G305" s="54">
        <v>829.47211769724697</v>
      </c>
      <c r="H305" s="9">
        <v>68388237015.3172</v>
      </c>
      <c r="I305" s="9">
        <v>96635519</v>
      </c>
      <c r="J305" s="9">
        <v>90874952.312986895</v>
      </c>
      <c r="K305" s="9">
        <v>27697642566228</v>
      </c>
      <c r="L305" s="9">
        <v>37528419215.238602</v>
      </c>
      <c r="M305" s="9">
        <v>5.0152703656832803E+19</v>
      </c>
      <c r="N305" s="9">
        <v>6.6378605401990496E+16</v>
      </c>
      <c r="O305" s="9">
        <v>88739114838841.797</v>
      </c>
      <c r="P305">
        <f t="shared" si="123"/>
        <v>4794.122404697152</v>
      </c>
      <c r="Q305">
        <f t="shared" si="124"/>
        <v>636748524613.56104</v>
      </c>
      <c r="R305">
        <f t="shared" si="125"/>
        <v>739357001</v>
      </c>
      <c r="S305">
        <f t="shared" si="126"/>
        <v>789504167.3098309</v>
      </c>
      <c r="T305">
        <f t="shared" si="127"/>
        <v>400230136355737.44</v>
      </c>
      <c r="U305">
        <f t="shared" si="128"/>
        <v>505627829410.17523</v>
      </c>
      <c r="V305" s="1">
        <f t="shared" si="129"/>
        <v>1.8832144674455489E+21</v>
      </c>
      <c r="W305" s="1">
        <f t="shared" si="130"/>
        <v>2.2870254627784456E+18</v>
      </c>
      <c r="X305" s="1">
        <f t="shared" si="131"/>
        <v>2841258860300813</v>
      </c>
      <c r="Y305">
        <f t="shared" si="132"/>
        <v>0.93648270853249183</v>
      </c>
      <c r="Z305">
        <f t="shared" si="138"/>
        <v>374365166593435.5</v>
      </c>
      <c r="AA305">
        <f t="shared" si="139"/>
        <v>6.0060173006007509E-4</v>
      </c>
      <c r="AB305">
        <f t="shared" si="140"/>
        <v>2.4507177113247357E-2</v>
      </c>
      <c r="AC305">
        <f>Cells!$B$3*Y305/(Cells!$D$4*AB305)</f>
        <v>0.97482887943925567</v>
      </c>
      <c r="AD305">
        <f t="shared" si="141"/>
        <v>4431.8365908413716</v>
      </c>
      <c r="AE305">
        <f t="shared" si="142"/>
        <v>237323756499.7001</v>
      </c>
      <c r="AF305">
        <f t="shared" si="143"/>
        <v>388190933</v>
      </c>
      <c r="AG305">
        <f t="shared" si="144"/>
        <v>368474050.20868176</v>
      </c>
      <c r="AH305">
        <f t="shared" si="145"/>
        <v>80854128274165.094</v>
      </c>
      <c r="AI305">
        <f t="shared" si="146"/>
        <v>126241511915.32765</v>
      </c>
      <c r="AJ305">
        <f t="shared" si="147"/>
        <v>1.0535095559107941</v>
      </c>
      <c r="AK305">
        <f t="shared" si="148"/>
        <v>85040483541415.781</v>
      </c>
      <c r="AL305">
        <f t="shared" si="149"/>
        <v>6.2634253367345558E-4</v>
      </c>
      <c r="AM305">
        <f t="shared" si="150"/>
        <v>2.5026836269761616E-2</v>
      </c>
      <c r="AN305">
        <f>IF(AM305=0,0,(Cells!$B$3*AJ305/(Cells!$D$4*AM305)))</f>
        <v>1.0738767510015825</v>
      </c>
      <c r="AP305" s="7">
        <f t="shared" si="133"/>
        <v>0</v>
      </c>
      <c r="AQ305">
        <f t="shared" si="151"/>
        <v>41</v>
      </c>
      <c r="AR305" t="str">
        <f>IF(AP305=0,"",MAX(AR$4:AR304)+1)</f>
        <v/>
      </c>
      <c r="AS305" t="str">
        <f t="shared" si="134"/>
        <v>Male</v>
      </c>
      <c r="AT305" t="str">
        <f t="shared" si="135"/>
        <v>NonSmoker</v>
      </c>
      <c r="AU305" t="str">
        <f t="shared" si="136"/>
        <v>40 - 49</v>
      </c>
      <c r="AV305">
        <f t="shared" si="152"/>
        <v>17</v>
      </c>
      <c r="AW305" s="8">
        <f t="shared" si="137"/>
        <v>21</v>
      </c>
      <c r="BJ305" s="76"/>
      <c r="BK305" s="76"/>
      <c r="BL305" s="77"/>
      <c r="BM305" s="77"/>
      <c r="BN305" s="77"/>
      <c r="BO305" s="77"/>
      <c r="BP305" s="77"/>
      <c r="BQ305" s="136"/>
    </row>
    <row r="306" spans="1:69" x14ac:dyDescent="0.25">
      <c r="A306" t="s">
        <v>77</v>
      </c>
      <c r="B306" t="s">
        <v>59</v>
      </c>
      <c r="C306" t="s">
        <v>349</v>
      </c>
      <c r="D306">
        <v>22</v>
      </c>
      <c r="E306" s="9">
        <v>25846</v>
      </c>
      <c r="F306" s="9">
        <v>1016</v>
      </c>
      <c r="G306" s="54">
        <v>796.446575621889</v>
      </c>
      <c r="H306" s="9">
        <v>57176889766.240898</v>
      </c>
      <c r="I306" s="9">
        <v>82966789</v>
      </c>
      <c r="J306" s="9">
        <v>78878454.222327203</v>
      </c>
      <c r="K306" s="9">
        <v>21363345646434.699</v>
      </c>
      <c r="L306" s="9">
        <v>30025125781.972599</v>
      </c>
      <c r="M306" s="9">
        <v>3.4240145459230298E+19</v>
      </c>
      <c r="N306" s="9">
        <v>4.7654741140477504E+16</v>
      </c>
      <c r="O306" s="9">
        <v>67049227537115.5</v>
      </c>
      <c r="P306">
        <f t="shared" si="123"/>
        <v>5590.5689803190407</v>
      </c>
      <c r="Q306">
        <f t="shared" si="124"/>
        <v>693925414379.80188</v>
      </c>
      <c r="R306">
        <f t="shared" si="125"/>
        <v>822323790</v>
      </c>
      <c r="S306">
        <f t="shared" si="126"/>
        <v>868382621.53215814</v>
      </c>
      <c r="T306">
        <f t="shared" si="127"/>
        <v>421593482002172.13</v>
      </c>
      <c r="U306">
        <f t="shared" si="128"/>
        <v>535652955192.14783</v>
      </c>
      <c r="V306" s="1">
        <f t="shared" si="129"/>
        <v>1.9174546129047792E+21</v>
      </c>
      <c r="W306" s="1">
        <f t="shared" si="130"/>
        <v>2.3346802039189233E+18</v>
      </c>
      <c r="X306" s="1">
        <f t="shared" si="131"/>
        <v>2908308087837928.5</v>
      </c>
      <c r="Y306">
        <f t="shared" si="132"/>
        <v>0.94696021040714429</v>
      </c>
      <c r="Z306">
        <f t="shared" si="138"/>
        <v>398751914398720.75</v>
      </c>
      <c r="AA306">
        <f t="shared" si="139"/>
        <v>5.2878671301716273E-4</v>
      </c>
      <c r="AB306">
        <f t="shared" si="140"/>
        <v>2.2995362859001871E-2</v>
      </c>
      <c r="AC306">
        <f>Cells!$B$3*Y306/(Cells!$D$4*AB306)</f>
        <v>1.0505418972607994</v>
      </c>
      <c r="AD306">
        <f t="shared" si="141"/>
        <v>3635.3900152194824</v>
      </c>
      <c r="AE306">
        <f t="shared" si="142"/>
        <v>180146866733.4592</v>
      </c>
      <c r="AF306">
        <f t="shared" si="143"/>
        <v>305224144</v>
      </c>
      <c r="AG306">
        <f t="shared" si="144"/>
        <v>289595595.98635459</v>
      </c>
      <c r="AH306">
        <f t="shared" si="145"/>
        <v>59490782627730.391</v>
      </c>
      <c r="AI306">
        <f t="shared" si="146"/>
        <v>96216386133.355057</v>
      </c>
      <c r="AJ306">
        <f t="shared" si="147"/>
        <v>1.0539668013956325</v>
      </c>
      <c r="AK306">
        <f t="shared" si="148"/>
        <v>62594428289226.539</v>
      </c>
      <c r="AL306">
        <f t="shared" si="149"/>
        <v>7.4636586886273992E-4</v>
      </c>
      <c r="AM306">
        <f t="shared" si="150"/>
        <v>2.7319697451888808E-2</v>
      </c>
      <c r="AN306">
        <f>IF(AM306=0,0,(Cells!$B$3*AJ306/(Cells!$D$4*AM306)))</f>
        <v>0.98417642832773677</v>
      </c>
      <c r="AP306" s="7">
        <f t="shared" si="133"/>
        <v>0</v>
      </c>
      <c r="AQ306">
        <f t="shared" si="151"/>
        <v>41</v>
      </c>
      <c r="AR306" t="str">
        <f>IF(AP306=0,"",MAX(AR$4:AR305)+1)</f>
        <v/>
      </c>
      <c r="AS306" t="str">
        <f t="shared" si="134"/>
        <v>Male</v>
      </c>
      <c r="AT306" t="str">
        <f t="shared" si="135"/>
        <v>NonSmoker</v>
      </c>
      <c r="AU306" t="str">
        <f t="shared" si="136"/>
        <v>40 - 49</v>
      </c>
      <c r="AV306">
        <f t="shared" si="152"/>
        <v>17</v>
      </c>
      <c r="AW306" s="8">
        <f t="shared" si="137"/>
        <v>22</v>
      </c>
      <c r="BJ306" s="76"/>
      <c r="BK306" s="76"/>
      <c r="BL306" s="77"/>
      <c r="BM306" s="77"/>
      <c r="BN306" s="77"/>
      <c r="BO306" s="77"/>
      <c r="BP306" s="77"/>
      <c r="BQ306" s="136"/>
    </row>
    <row r="307" spans="1:69" x14ac:dyDescent="0.25">
      <c r="A307" t="s">
        <v>77</v>
      </c>
      <c r="B307" t="s">
        <v>59</v>
      </c>
      <c r="C307" t="s">
        <v>349</v>
      </c>
      <c r="D307">
        <v>23</v>
      </c>
      <c r="E307" s="9">
        <v>23253</v>
      </c>
      <c r="F307" s="9">
        <v>979</v>
      </c>
      <c r="G307" s="54">
        <v>762.37723241072695</v>
      </c>
      <c r="H307" s="9">
        <v>47966335743.841698</v>
      </c>
      <c r="I307" s="9">
        <v>67602211</v>
      </c>
      <c r="J307" s="9">
        <v>69382696.981101006</v>
      </c>
      <c r="K307" s="9">
        <v>16791191643844.301</v>
      </c>
      <c r="L307" s="9">
        <v>24736973007.5821</v>
      </c>
      <c r="M307" s="9">
        <v>2.4989939217721999E+19</v>
      </c>
      <c r="N307" s="9">
        <v>3.72322352325944E+16</v>
      </c>
      <c r="O307" s="9">
        <v>56061447973845.797</v>
      </c>
      <c r="P307">
        <f t="shared" si="123"/>
        <v>6352.9462127297675</v>
      </c>
      <c r="Q307">
        <f t="shared" si="124"/>
        <v>741891750123.64355</v>
      </c>
      <c r="R307">
        <f t="shared" si="125"/>
        <v>889926001</v>
      </c>
      <c r="S307">
        <f t="shared" si="126"/>
        <v>937765318.51325917</v>
      </c>
      <c r="T307">
        <f t="shared" si="127"/>
        <v>438384673646016.44</v>
      </c>
      <c r="U307">
        <f t="shared" si="128"/>
        <v>560389928199.72998</v>
      </c>
      <c r="V307" s="1">
        <f t="shared" si="129"/>
        <v>1.9424445521225012E+21</v>
      </c>
      <c r="W307" s="1">
        <f t="shared" si="130"/>
        <v>2.3719124391515177E+18</v>
      </c>
      <c r="X307" s="1">
        <f t="shared" si="131"/>
        <v>2964369535811774.5</v>
      </c>
      <c r="Y307">
        <f t="shared" si="132"/>
        <v>0.94898583198928277</v>
      </c>
      <c r="Z307">
        <f t="shared" si="138"/>
        <v>415516171590856.75</v>
      </c>
      <c r="AA307">
        <f t="shared" si="139"/>
        <v>4.7249758880320308E-4</v>
      </c>
      <c r="AB307">
        <f t="shared" si="140"/>
        <v>2.1737009656417856E-2</v>
      </c>
      <c r="AC307">
        <f>Cells!$B$3*Y307/(Cells!$D$4*AB307)</f>
        <v>1.113734937705231</v>
      </c>
      <c r="AD307">
        <f t="shared" si="141"/>
        <v>2873.0127828087557</v>
      </c>
      <c r="AE307">
        <f t="shared" si="142"/>
        <v>132180530989.61754</v>
      </c>
      <c r="AF307">
        <f t="shared" si="143"/>
        <v>237621933</v>
      </c>
      <c r="AG307">
        <f t="shared" si="144"/>
        <v>220212899.00525367</v>
      </c>
      <c r="AH307">
        <f t="shared" si="145"/>
        <v>42699590983886.109</v>
      </c>
      <c r="AI307">
        <f t="shared" si="146"/>
        <v>71479413125.772949</v>
      </c>
      <c r="AJ307">
        <f t="shared" si="147"/>
        <v>1.0790554689275083</v>
      </c>
      <c r="AK307">
        <f t="shared" si="148"/>
        <v>45991999352268.32</v>
      </c>
      <c r="AL307">
        <f t="shared" si="149"/>
        <v>9.4841143368247038E-4</v>
      </c>
      <c r="AM307">
        <f t="shared" si="150"/>
        <v>3.0796289284302912E-2</v>
      </c>
      <c r="AN307">
        <f>IF(AM307=0,0,(Cells!$B$3*AJ307/(Cells!$D$4*AM307)))</f>
        <v>0.89385545111043008</v>
      </c>
      <c r="AP307" s="7">
        <f t="shared" si="133"/>
        <v>0</v>
      </c>
      <c r="AQ307">
        <f t="shared" si="151"/>
        <v>41</v>
      </c>
      <c r="AR307" t="str">
        <f>IF(AP307=0,"",MAX(AR$4:AR306)+1)</f>
        <v/>
      </c>
      <c r="AS307" t="str">
        <f t="shared" si="134"/>
        <v>Male</v>
      </c>
      <c r="AT307" t="str">
        <f t="shared" si="135"/>
        <v>NonSmoker</v>
      </c>
      <c r="AU307" t="str">
        <f t="shared" si="136"/>
        <v>40 - 49</v>
      </c>
      <c r="AV307">
        <f t="shared" si="152"/>
        <v>17</v>
      </c>
      <c r="AW307" s="8">
        <f t="shared" si="137"/>
        <v>23</v>
      </c>
      <c r="BJ307" s="76"/>
      <c r="BK307" s="76"/>
      <c r="BL307" s="77"/>
      <c r="BM307" s="77"/>
      <c r="BN307" s="77"/>
      <c r="BO307" s="77"/>
      <c r="BP307" s="77"/>
      <c r="BQ307" s="136"/>
    </row>
    <row r="308" spans="1:69" x14ac:dyDescent="0.25">
      <c r="A308" t="s">
        <v>77</v>
      </c>
      <c r="B308" t="s">
        <v>59</v>
      </c>
      <c r="C308" t="s">
        <v>349</v>
      </c>
      <c r="D308">
        <v>24</v>
      </c>
      <c r="E308" s="9">
        <v>19388</v>
      </c>
      <c r="F308" s="9">
        <v>900</v>
      </c>
      <c r="G308" s="54">
        <v>706.83652655841604</v>
      </c>
      <c r="H308" s="9">
        <v>39028084333.247902</v>
      </c>
      <c r="I308" s="9">
        <v>65600147</v>
      </c>
      <c r="J308" s="9">
        <v>60117076.173783399</v>
      </c>
      <c r="K308" s="9">
        <v>13340937446653.301</v>
      </c>
      <c r="L308" s="9">
        <v>20821439237.926201</v>
      </c>
      <c r="M308" s="9">
        <v>1.9213858024032301E+19</v>
      </c>
      <c r="N308" s="9">
        <v>3.0339798706605E+16</v>
      </c>
      <c r="O308" s="9">
        <v>48279054218039</v>
      </c>
      <c r="P308">
        <f t="shared" si="123"/>
        <v>7059.7827392881836</v>
      </c>
      <c r="Q308">
        <f t="shared" si="124"/>
        <v>780919834456.89148</v>
      </c>
      <c r="R308">
        <f t="shared" si="125"/>
        <v>955526148</v>
      </c>
      <c r="S308">
        <f t="shared" si="126"/>
        <v>997882394.68704259</v>
      </c>
      <c r="T308">
        <f t="shared" si="127"/>
        <v>451725611092669.75</v>
      </c>
      <c r="U308">
        <f t="shared" si="128"/>
        <v>581211367437.65613</v>
      </c>
      <c r="V308" s="1">
        <f t="shared" si="129"/>
        <v>1.9616584101465335E+21</v>
      </c>
      <c r="W308" s="1">
        <f t="shared" si="130"/>
        <v>2.4022522378581228E+18</v>
      </c>
      <c r="X308" s="1">
        <f t="shared" si="131"/>
        <v>3012648590029813.5</v>
      </c>
      <c r="Y308">
        <f t="shared" si="132"/>
        <v>0.95755386916077778</v>
      </c>
      <c r="Z308">
        <f t="shared" si="138"/>
        <v>432018688527437.31</v>
      </c>
      <c r="AA308">
        <f t="shared" si="139"/>
        <v>4.338542069631568E-4</v>
      </c>
      <c r="AB308">
        <f t="shared" si="140"/>
        <v>2.0829167217225868E-2</v>
      </c>
      <c r="AC308">
        <f>Cells!$B$3*Y308/(Cells!$D$4*AB308)</f>
        <v>1.1727710106721365</v>
      </c>
      <c r="AD308">
        <f t="shared" si="141"/>
        <v>2166.1762562503395</v>
      </c>
      <c r="AE308">
        <f t="shared" si="142"/>
        <v>93152446656.369644</v>
      </c>
      <c r="AF308">
        <f t="shared" si="143"/>
        <v>172021786</v>
      </c>
      <c r="AG308">
        <f t="shared" si="144"/>
        <v>160095822.83147028</v>
      </c>
      <c r="AH308">
        <f t="shared" si="145"/>
        <v>29358653537232.805</v>
      </c>
      <c r="AI308">
        <f t="shared" si="146"/>
        <v>50657973887.846748</v>
      </c>
      <c r="AJ308">
        <f t="shared" si="147"/>
        <v>1.0744926566952591</v>
      </c>
      <c r="AK308">
        <f t="shared" si="148"/>
        <v>31487171259218.926</v>
      </c>
      <c r="AL308">
        <f t="shared" si="149"/>
        <v>1.2284957124654382E-3</v>
      </c>
      <c r="AM308">
        <f t="shared" si="150"/>
        <v>3.5049903173410314E-2</v>
      </c>
      <c r="AN308">
        <f>IF(AM308=0,0,(Cells!$B$3*AJ308/(Cells!$D$4*AM308)))</f>
        <v>0.7820572429263325</v>
      </c>
      <c r="AP308" s="7">
        <f t="shared" si="133"/>
        <v>0</v>
      </c>
      <c r="AQ308">
        <f t="shared" si="151"/>
        <v>41</v>
      </c>
      <c r="AR308" t="str">
        <f>IF(AP308=0,"",MAX(AR$4:AR307)+1)</f>
        <v/>
      </c>
      <c r="AS308" t="str">
        <f t="shared" si="134"/>
        <v>Male</v>
      </c>
      <c r="AT308" t="str">
        <f t="shared" si="135"/>
        <v>NonSmoker</v>
      </c>
      <c r="AU308" t="str">
        <f t="shared" si="136"/>
        <v>40 - 49</v>
      </c>
      <c r="AV308">
        <f t="shared" si="152"/>
        <v>17</v>
      </c>
      <c r="AW308" s="8">
        <f t="shared" si="137"/>
        <v>24</v>
      </c>
      <c r="BJ308" s="76"/>
      <c r="BK308" s="76"/>
      <c r="BL308" s="77"/>
      <c r="BM308" s="77"/>
      <c r="BN308" s="77"/>
      <c r="BO308" s="77"/>
      <c r="BP308" s="77"/>
      <c r="BQ308" s="136"/>
    </row>
    <row r="309" spans="1:69" x14ac:dyDescent="0.25">
      <c r="A309" t="s">
        <v>77</v>
      </c>
      <c r="B309" t="s">
        <v>59</v>
      </c>
      <c r="C309" t="s">
        <v>349</v>
      </c>
      <c r="D309">
        <v>25</v>
      </c>
      <c r="E309" s="9">
        <v>15758</v>
      </c>
      <c r="F309" s="9">
        <v>803</v>
      </c>
      <c r="G309" s="54">
        <v>640.74806490120102</v>
      </c>
      <c r="H309" s="9">
        <v>31081930796.8493</v>
      </c>
      <c r="I309" s="9">
        <v>49125302</v>
      </c>
      <c r="J309" s="9">
        <v>51113078.342331</v>
      </c>
      <c r="K309" s="9">
        <v>10200060582460.4</v>
      </c>
      <c r="L309" s="9">
        <v>16891714005.8428</v>
      </c>
      <c r="M309" s="9">
        <v>1.1563189218667399E+19</v>
      </c>
      <c r="N309" s="9">
        <v>1.90794846570291E+16</v>
      </c>
      <c r="O309" s="9">
        <v>31611498262965.898</v>
      </c>
      <c r="P309">
        <f t="shared" si="123"/>
        <v>7700.530804189385</v>
      </c>
      <c r="Q309">
        <f t="shared" si="124"/>
        <v>812001765253.74072</v>
      </c>
      <c r="R309">
        <f t="shared" si="125"/>
        <v>1004651450</v>
      </c>
      <c r="S309">
        <f t="shared" si="126"/>
        <v>1048995473.0293736</v>
      </c>
      <c r="T309">
        <f t="shared" si="127"/>
        <v>461925671675130.13</v>
      </c>
      <c r="U309">
        <f t="shared" si="128"/>
        <v>598103081443.4989</v>
      </c>
      <c r="V309" s="1">
        <f t="shared" si="129"/>
        <v>1.9732215993652009E+21</v>
      </c>
      <c r="W309" s="1">
        <f t="shared" si="130"/>
        <v>2.4213317225151519E+18</v>
      </c>
      <c r="X309" s="1">
        <f t="shared" si="131"/>
        <v>3044260088292779.5</v>
      </c>
      <c r="Y309">
        <f t="shared" si="132"/>
        <v>0.95772715500733918</v>
      </c>
      <c r="Z309">
        <f t="shared" si="138"/>
        <v>441850154508262.81</v>
      </c>
      <c r="AA309">
        <f t="shared" si="139"/>
        <v>4.0153904635765157E-4</v>
      </c>
      <c r="AB309">
        <f t="shared" si="140"/>
        <v>2.00384392196012E-2</v>
      </c>
      <c r="AC309">
        <f>Cells!$B$3*Y309/(Cells!$D$4*AB309)</f>
        <v>1.2192698173541519</v>
      </c>
      <c r="AD309">
        <f t="shared" si="141"/>
        <v>1525.4281913491386</v>
      </c>
      <c r="AE309">
        <f t="shared" si="142"/>
        <v>62070515859.52034</v>
      </c>
      <c r="AF309">
        <f t="shared" si="143"/>
        <v>122896484</v>
      </c>
      <c r="AG309">
        <f t="shared" si="144"/>
        <v>108982744.48913924</v>
      </c>
      <c r="AH309">
        <f t="shared" si="145"/>
        <v>19158592954772.402</v>
      </c>
      <c r="AI309">
        <f t="shared" si="146"/>
        <v>33766259882.003952</v>
      </c>
      <c r="AJ309">
        <f t="shared" si="147"/>
        <v>1.1276691973218507</v>
      </c>
      <c r="AK309">
        <f t="shared" si="148"/>
        <v>21561616686066.016</v>
      </c>
      <c r="AL309">
        <f t="shared" si="149"/>
        <v>1.8153728672781373E-3</v>
      </c>
      <c r="AM309">
        <f t="shared" si="150"/>
        <v>4.2607192670699831E-2</v>
      </c>
      <c r="AN309">
        <f>IF(AM309=0,0,(Cells!$B$3*AJ309/(Cells!$D$4*AM309)))</f>
        <v>0.67518177491741915</v>
      </c>
      <c r="AP309" s="7">
        <f t="shared" si="133"/>
        <v>0</v>
      </c>
      <c r="AQ309">
        <f t="shared" si="151"/>
        <v>41</v>
      </c>
      <c r="AR309" t="str">
        <f>IF(AP309=0,"",MAX(AR$4:AR308)+1)</f>
        <v/>
      </c>
      <c r="AS309" t="str">
        <f t="shared" si="134"/>
        <v>Male</v>
      </c>
      <c r="AT309" t="str">
        <f t="shared" si="135"/>
        <v>NonSmoker</v>
      </c>
      <c r="AU309" t="str">
        <f t="shared" si="136"/>
        <v>40 - 49</v>
      </c>
      <c r="AV309">
        <f t="shared" si="152"/>
        <v>17</v>
      </c>
      <c r="AW309" s="8">
        <f t="shared" si="137"/>
        <v>25</v>
      </c>
      <c r="BJ309" s="76"/>
      <c r="BK309" s="76"/>
      <c r="BL309" s="77"/>
      <c r="BM309" s="77"/>
      <c r="BN309" s="77"/>
      <c r="BO309" s="77"/>
      <c r="BP309" s="77"/>
      <c r="BQ309" s="136"/>
    </row>
    <row r="310" spans="1:69" x14ac:dyDescent="0.25">
      <c r="A310" t="s">
        <v>77</v>
      </c>
      <c r="B310" t="s">
        <v>59</v>
      </c>
      <c r="C310" t="s">
        <v>349</v>
      </c>
      <c r="D310">
        <v>26</v>
      </c>
      <c r="E310" s="9">
        <v>12422</v>
      </c>
      <c r="F310" s="9">
        <v>703</v>
      </c>
      <c r="G310" s="54">
        <v>535.63768462237601</v>
      </c>
      <c r="H310" s="9">
        <v>23476844395.106701</v>
      </c>
      <c r="I310" s="9">
        <v>43401435</v>
      </c>
      <c r="J310" s="9">
        <v>40734140.6448742</v>
      </c>
      <c r="K310" s="9">
        <v>7509999612288.1201</v>
      </c>
      <c r="L310" s="9">
        <v>13122398176.9349</v>
      </c>
      <c r="M310" s="9">
        <v>5.9991187801352202E+18</v>
      </c>
      <c r="N310" s="9">
        <v>1.05084927317713E+16</v>
      </c>
      <c r="O310" s="9">
        <v>18489145445615</v>
      </c>
      <c r="P310">
        <f t="shared" si="123"/>
        <v>8236.1684888117616</v>
      </c>
      <c r="Q310">
        <f t="shared" si="124"/>
        <v>835478609648.84741</v>
      </c>
      <c r="R310">
        <f t="shared" si="125"/>
        <v>1048052885</v>
      </c>
      <c r="S310">
        <f t="shared" si="126"/>
        <v>1089729613.6742477</v>
      </c>
      <c r="T310">
        <f t="shared" si="127"/>
        <v>469435671287418.25</v>
      </c>
      <c r="U310">
        <f t="shared" si="128"/>
        <v>611225479620.43384</v>
      </c>
      <c r="V310" s="1">
        <f t="shared" si="129"/>
        <v>1.979220718145336E+21</v>
      </c>
      <c r="W310" s="1">
        <f t="shared" si="130"/>
        <v>2.4318402152469233E+18</v>
      </c>
      <c r="X310" s="1">
        <f t="shared" si="131"/>
        <v>3062749233738394.5</v>
      </c>
      <c r="Y310">
        <f t="shared" si="132"/>
        <v>0.96175498201455123</v>
      </c>
      <c r="Z310">
        <f t="shared" si="138"/>
        <v>450916728747181.13</v>
      </c>
      <c r="AA310">
        <f t="shared" si="139"/>
        <v>3.7971595117288712E-4</v>
      </c>
      <c r="AB310">
        <f t="shared" si="140"/>
        <v>1.9486301628910681E-2</v>
      </c>
      <c r="AC310">
        <f>Cells!$B$3*Y310/(Cells!$D$4*AB310)</f>
        <v>1.2590904714318119</v>
      </c>
      <c r="AD310">
        <f t="shared" si="141"/>
        <v>989.79050672676237</v>
      </c>
      <c r="AE310">
        <f t="shared" si="142"/>
        <v>38593671464.413635</v>
      </c>
      <c r="AF310">
        <f t="shared" si="143"/>
        <v>79495049</v>
      </c>
      <c r="AG310">
        <f t="shared" si="144"/>
        <v>68248603.844265059</v>
      </c>
      <c r="AH310">
        <f t="shared" si="145"/>
        <v>11648593342484.285</v>
      </c>
      <c r="AI310">
        <f t="shared" si="146"/>
        <v>20643861705.06905</v>
      </c>
      <c r="AJ310">
        <f t="shared" si="147"/>
        <v>1.1647864501579834</v>
      </c>
      <c r="AK310">
        <f t="shared" si="148"/>
        <v>13540115594371.729</v>
      </c>
      <c r="AL310">
        <f t="shared" si="149"/>
        <v>2.9069317077572618E-3</v>
      </c>
      <c r="AM310">
        <f t="shared" si="150"/>
        <v>5.391596894944263E-2</v>
      </c>
      <c r="AN310">
        <f>IF(AM310=0,0,(Cells!$B$3*AJ310/(Cells!$D$4*AM310)))</f>
        <v>0.55112588431024079</v>
      </c>
      <c r="AP310" s="7">
        <f t="shared" si="133"/>
        <v>0</v>
      </c>
      <c r="AQ310">
        <f t="shared" si="151"/>
        <v>41</v>
      </c>
      <c r="AR310" t="str">
        <f>IF(AP310=0,"",MAX(AR$4:AR309)+1)</f>
        <v/>
      </c>
      <c r="AS310" t="str">
        <f t="shared" si="134"/>
        <v>Male</v>
      </c>
      <c r="AT310" t="str">
        <f t="shared" si="135"/>
        <v>NonSmoker</v>
      </c>
      <c r="AU310" t="str">
        <f t="shared" si="136"/>
        <v>40 - 49</v>
      </c>
      <c r="AV310">
        <f t="shared" si="152"/>
        <v>17</v>
      </c>
      <c r="AW310" s="8">
        <f t="shared" si="137"/>
        <v>26</v>
      </c>
      <c r="BJ310" s="76"/>
      <c r="BK310" s="76"/>
      <c r="BL310" s="77"/>
      <c r="BM310" s="77"/>
      <c r="BN310" s="77"/>
      <c r="BO310" s="77"/>
      <c r="BP310" s="77"/>
      <c r="BQ310" s="136"/>
    </row>
    <row r="311" spans="1:69" x14ac:dyDescent="0.25">
      <c r="A311" t="s">
        <v>77</v>
      </c>
      <c r="B311" t="s">
        <v>59</v>
      </c>
      <c r="C311" t="s">
        <v>349</v>
      </c>
      <c r="D311">
        <v>27</v>
      </c>
      <c r="E311" s="9">
        <v>9522</v>
      </c>
      <c r="F311" s="9">
        <v>531</v>
      </c>
      <c r="G311" s="54">
        <v>402.28642607446801</v>
      </c>
      <c r="H311" s="9">
        <v>16522529316.791201</v>
      </c>
      <c r="I311" s="9">
        <v>32705275</v>
      </c>
      <c r="J311" s="9">
        <v>28928928.951972298</v>
      </c>
      <c r="K311" s="9">
        <v>5068336535535.8301</v>
      </c>
      <c r="L311" s="9">
        <v>8919581316.9598293</v>
      </c>
      <c r="M311" s="9">
        <v>3.6509495056699197E+18</v>
      </c>
      <c r="N311" s="9">
        <v>6407764660221790</v>
      </c>
      <c r="O311" s="9">
        <v>11289706854035.699</v>
      </c>
      <c r="P311">
        <f t="shared" si="123"/>
        <v>8638.4549148862297</v>
      </c>
      <c r="Q311">
        <f t="shared" si="124"/>
        <v>852001138965.63867</v>
      </c>
      <c r="R311">
        <f t="shared" si="125"/>
        <v>1080758160</v>
      </c>
      <c r="S311">
        <f t="shared" si="126"/>
        <v>1118658542.62622</v>
      </c>
      <c r="T311">
        <f t="shared" si="127"/>
        <v>474504007822954.06</v>
      </c>
      <c r="U311">
        <f t="shared" si="128"/>
        <v>620145060937.39368</v>
      </c>
      <c r="V311" s="1">
        <f t="shared" si="129"/>
        <v>1.9828716676510059E+21</v>
      </c>
      <c r="W311" s="1">
        <f t="shared" si="130"/>
        <v>2.4382479799071452E+18</v>
      </c>
      <c r="X311" s="1">
        <f t="shared" si="131"/>
        <v>3074038940592430</v>
      </c>
      <c r="Y311">
        <f t="shared" si="132"/>
        <v>0.96611979332205955</v>
      </c>
      <c r="Z311">
        <f t="shared" si="138"/>
        <v>457848878348211.94</v>
      </c>
      <c r="AA311">
        <f t="shared" si="139"/>
        <v>3.6587022514294749E-4</v>
      </c>
      <c r="AB311">
        <f t="shared" si="140"/>
        <v>1.9127734448777446E-2</v>
      </c>
      <c r="AC311">
        <f>Cells!$B$3*Y311/(Cells!$D$4*AB311)</f>
        <v>1.2885146457731327</v>
      </c>
      <c r="AD311">
        <f t="shared" si="141"/>
        <v>587.50408065229442</v>
      </c>
      <c r="AE311">
        <f t="shared" si="142"/>
        <v>22071142147.62244</v>
      </c>
      <c r="AF311">
        <f t="shared" si="143"/>
        <v>46789774</v>
      </c>
      <c r="AG311">
        <f t="shared" si="144"/>
        <v>39319674.892292745</v>
      </c>
      <c r="AH311">
        <f t="shared" si="145"/>
        <v>6580256806948.4541</v>
      </c>
      <c r="AI311">
        <f t="shared" si="146"/>
        <v>11724280388.109221</v>
      </c>
      <c r="AJ311">
        <f t="shared" si="147"/>
        <v>1.1899837454956046</v>
      </c>
      <c r="AK311">
        <f t="shared" si="148"/>
        <v>7813796341557.0029</v>
      </c>
      <c r="AL311">
        <f t="shared" si="149"/>
        <v>5.0540816179536945E-3</v>
      </c>
      <c r="AM311">
        <f t="shared" si="150"/>
        <v>7.1092064381010164E-2</v>
      </c>
      <c r="AN311">
        <f>IF(AM311=0,0,(Cells!$B$3*AJ311/(Cells!$D$4*AM311)))</f>
        <v>0.42701370804168021</v>
      </c>
      <c r="AP311" s="7">
        <f t="shared" si="133"/>
        <v>0</v>
      </c>
      <c r="AQ311">
        <f t="shared" si="151"/>
        <v>41</v>
      </c>
      <c r="AR311" t="str">
        <f>IF(AP311=0,"",MAX(AR$4:AR310)+1)</f>
        <v/>
      </c>
      <c r="AS311" t="str">
        <f t="shared" si="134"/>
        <v>Male</v>
      </c>
      <c r="AT311" t="str">
        <f t="shared" si="135"/>
        <v>NonSmoker</v>
      </c>
      <c r="AU311" t="str">
        <f t="shared" si="136"/>
        <v>40 - 49</v>
      </c>
      <c r="AV311">
        <f t="shared" si="152"/>
        <v>17</v>
      </c>
      <c r="AW311" s="8">
        <f t="shared" si="137"/>
        <v>27</v>
      </c>
      <c r="BJ311" s="76"/>
      <c r="BK311" s="76"/>
      <c r="BL311" s="77"/>
      <c r="BM311" s="77"/>
      <c r="BN311" s="77"/>
      <c r="BO311" s="77"/>
      <c r="BP311" s="77"/>
      <c r="BQ311" s="136"/>
    </row>
    <row r="312" spans="1:69" x14ac:dyDescent="0.25">
      <c r="A312" t="s">
        <v>77</v>
      </c>
      <c r="B312" t="s">
        <v>59</v>
      </c>
      <c r="C312" t="s">
        <v>349</v>
      </c>
      <c r="D312">
        <v>28</v>
      </c>
      <c r="E312" s="9">
        <v>6954</v>
      </c>
      <c r="F312" s="9">
        <v>412</v>
      </c>
      <c r="G312" s="54">
        <v>280.12185281266397</v>
      </c>
      <c r="H312" s="9">
        <v>10764201757.838699</v>
      </c>
      <c r="I312" s="9">
        <v>21118194</v>
      </c>
      <c r="J312" s="9">
        <v>19017323.5784535</v>
      </c>
      <c r="K312" s="9">
        <v>3162085988167.8398</v>
      </c>
      <c r="L312" s="9">
        <v>5593475680.99055</v>
      </c>
      <c r="M312" s="9">
        <v>1.9962163892589499E+18</v>
      </c>
      <c r="N312" s="9">
        <v>3495292457606010</v>
      </c>
      <c r="O312" s="9">
        <v>6141973005642.1104</v>
      </c>
      <c r="P312">
        <f t="shared" si="123"/>
        <v>8918.5767676988944</v>
      </c>
      <c r="Q312">
        <f t="shared" si="124"/>
        <v>862765340723.47742</v>
      </c>
      <c r="R312">
        <f t="shared" si="125"/>
        <v>1101876354</v>
      </c>
      <c r="S312">
        <f t="shared" si="126"/>
        <v>1137675866.2046735</v>
      </c>
      <c r="T312">
        <f t="shared" si="127"/>
        <v>477666093811121.88</v>
      </c>
      <c r="U312">
        <f t="shared" si="128"/>
        <v>625738536618.38428</v>
      </c>
      <c r="V312" s="1">
        <f t="shared" si="129"/>
        <v>1.9848678840402649E+21</v>
      </c>
      <c r="W312" s="1">
        <f t="shared" si="130"/>
        <v>2.4417432723647514E+18</v>
      </c>
      <c r="X312" s="1">
        <f t="shared" si="131"/>
        <v>3080180913598072</v>
      </c>
      <c r="Y312">
        <f t="shared" si="132"/>
        <v>0.96853276643363984</v>
      </c>
      <c r="Z312">
        <f t="shared" si="138"/>
        <v>462048285657152.56</v>
      </c>
      <c r="AA312">
        <f t="shared" si="139"/>
        <v>3.5698525019299971E-4</v>
      </c>
      <c r="AB312">
        <f t="shared" si="140"/>
        <v>1.889405330237532E-2</v>
      </c>
      <c r="AC312">
        <f>Cells!$B$3*Y312/(Cells!$D$4*AB312)</f>
        <v>1.3077089468271517</v>
      </c>
      <c r="AD312">
        <f t="shared" si="141"/>
        <v>307.3822278396305</v>
      </c>
      <c r="AE312">
        <f t="shared" si="142"/>
        <v>11306940389.783741</v>
      </c>
      <c r="AF312">
        <f t="shared" si="143"/>
        <v>25671580</v>
      </c>
      <c r="AG312">
        <f t="shared" si="144"/>
        <v>20302351.313839249</v>
      </c>
      <c r="AH312">
        <f t="shared" si="145"/>
        <v>3418170818780.6143</v>
      </c>
      <c r="AI312">
        <f t="shared" si="146"/>
        <v>6130804707.1186695</v>
      </c>
      <c r="AJ312">
        <f t="shared" si="147"/>
        <v>1.2644633916122205</v>
      </c>
      <c r="AK312">
        <f t="shared" si="148"/>
        <v>4312349521195.7622</v>
      </c>
      <c r="AL312">
        <f t="shared" si="149"/>
        <v>1.0462158049899827E-2</v>
      </c>
      <c r="AM312">
        <f t="shared" si="150"/>
        <v>0.1022846911805468</v>
      </c>
      <c r="AN312">
        <f>IF(AM312=0,0,(Cells!$B$3*AJ312/(Cells!$D$4*AM312)))</f>
        <v>0.31536793568177779</v>
      </c>
      <c r="AP312" s="7">
        <f t="shared" si="133"/>
        <v>0</v>
      </c>
      <c r="AQ312">
        <f t="shared" si="151"/>
        <v>41</v>
      </c>
      <c r="AR312" t="str">
        <f>IF(AP312=0,"",MAX(AR$4:AR311)+1)</f>
        <v/>
      </c>
      <c r="AS312" t="str">
        <f t="shared" si="134"/>
        <v>Male</v>
      </c>
      <c r="AT312" t="str">
        <f t="shared" si="135"/>
        <v>NonSmoker</v>
      </c>
      <c r="AU312" t="str">
        <f t="shared" si="136"/>
        <v>40 - 49</v>
      </c>
      <c r="AV312">
        <f t="shared" si="152"/>
        <v>17</v>
      </c>
      <c r="AW312" s="8">
        <f t="shared" si="137"/>
        <v>28</v>
      </c>
      <c r="BJ312" s="76"/>
      <c r="BK312" s="76"/>
      <c r="BL312" s="77"/>
      <c r="BM312" s="77"/>
      <c r="BN312" s="77"/>
      <c r="BO312" s="77"/>
      <c r="BP312" s="77"/>
      <c r="BQ312" s="136"/>
    </row>
    <row r="313" spans="1:69" x14ac:dyDescent="0.25">
      <c r="A313" t="s">
        <v>77</v>
      </c>
      <c r="B313" t="s">
        <v>59</v>
      </c>
      <c r="C313" t="s">
        <v>349</v>
      </c>
      <c r="D313">
        <v>29</v>
      </c>
      <c r="E313" s="9">
        <v>4600</v>
      </c>
      <c r="F313" s="9">
        <v>271</v>
      </c>
      <c r="G313" s="54">
        <v>172.12719155686301</v>
      </c>
      <c r="H313" s="9">
        <v>6300279390.0390701</v>
      </c>
      <c r="I313" s="9">
        <v>14295830</v>
      </c>
      <c r="J313" s="9">
        <v>11234619.5486762</v>
      </c>
      <c r="K313" s="9">
        <v>1845456241226.8</v>
      </c>
      <c r="L313" s="9">
        <v>3285932399.91922</v>
      </c>
      <c r="M313" s="9">
        <v>1.12232957204035E+18</v>
      </c>
      <c r="N313" s="9">
        <v>1973241762325780</v>
      </c>
      <c r="O313" s="9">
        <v>3480013659817.6201</v>
      </c>
      <c r="P313">
        <f t="shared" si="123"/>
        <v>9090.7039592557576</v>
      </c>
      <c r="Q313">
        <f t="shared" si="124"/>
        <v>869065620113.51648</v>
      </c>
      <c r="R313">
        <f t="shared" si="125"/>
        <v>1116172184</v>
      </c>
      <c r="S313">
        <f t="shared" si="126"/>
        <v>1148910485.7533498</v>
      </c>
      <c r="T313">
        <f t="shared" si="127"/>
        <v>479511550052348.69</v>
      </c>
      <c r="U313">
        <f t="shared" si="128"/>
        <v>629024469018.30347</v>
      </c>
      <c r="V313" s="1">
        <f t="shared" si="129"/>
        <v>1.9859902136123051E+21</v>
      </c>
      <c r="W313" s="1">
        <f t="shared" si="130"/>
        <v>2.4437165141270774E+18</v>
      </c>
      <c r="X313" s="1">
        <f t="shared" si="131"/>
        <v>3083660927257889.5</v>
      </c>
      <c r="Y313">
        <f t="shared" si="132"/>
        <v>0.97150491517023363</v>
      </c>
      <c r="Z313">
        <f t="shared" si="138"/>
        <v>465254140750035.63</v>
      </c>
      <c r="AA313">
        <f t="shared" si="139"/>
        <v>3.5246651199712185E-4</v>
      </c>
      <c r="AB313">
        <f t="shared" si="140"/>
        <v>1.8774091509234789E-2</v>
      </c>
      <c r="AC313">
        <f>Cells!$B$3*Y313/(Cells!$D$4*AB313)</f>
        <v>1.3201035079233534</v>
      </c>
      <c r="AD313">
        <f t="shared" si="141"/>
        <v>135.25503628276749</v>
      </c>
      <c r="AE313">
        <f t="shared" si="142"/>
        <v>5006660999.7446699</v>
      </c>
      <c r="AF313">
        <f t="shared" si="143"/>
        <v>11375750</v>
      </c>
      <c r="AG313">
        <f t="shared" si="144"/>
        <v>9067731.7651630491</v>
      </c>
      <c r="AH313">
        <f t="shared" si="145"/>
        <v>1572714577553.814</v>
      </c>
      <c r="AI313">
        <f t="shared" si="146"/>
        <v>2844872307.19945</v>
      </c>
      <c r="AJ313">
        <f t="shared" si="147"/>
        <v>1.2545309339325665</v>
      </c>
      <c r="AK313">
        <f t="shared" si="148"/>
        <v>1968541691583.3584</v>
      </c>
      <c r="AL313">
        <f t="shared" si="149"/>
        <v>2.3941275694365445E-2</v>
      </c>
      <c r="AM313">
        <f t="shared" si="150"/>
        <v>0.15472968588595223</v>
      </c>
      <c r="AN313">
        <f>IF(AM313=0,0,(Cells!$B$3*AJ313/(Cells!$D$4*AM313)))</f>
        <v>0.20683767337718154</v>
      </c>
      <c r="AP313" s="7">
        <f t="shared" si="133"/>
        <v>0</v>
      </c>
      <c r="AQ313">
        <f t="shared" si="151"/>
        <v>41</v>
      </c>
      <c r="AR313" t="str">
        <f>IF(AP313=0,"",MAX(AR$4:AR312)+1)</f>
        <v/>
      </c>
      <c r="AS313" t="str">
        <f t="shared" si="134"/>
        <v>Male</v>
      </c>
      <c r="AT313" t="str">
        <f t="shared" si="135"/>
        <v>NonSmoker</v>
      </c>
      <c r="AU313" t="str">
        <f t="shared" si="136"/>
        <v>40 - 49</v>
      </c>
      <c r="AV313">
        <f t="shared" si="152"/>
        <v>17</v>
      </c>
      <c r="AW313" s="8">
        <f t="shared" si="137"/>
        <v>29</v>
      </c>
      <c r="BJ313" s="76"/>
      <c r="BK313" s="76"/>
      <c r="BL313" s="77"/>
      <c r="BM313" s="77"/>
      <c r="BN313" s="77"/>
      <c r="BO313" s="77"/>
      <c r="BP313" s="77"/>
      <c r="BQ313" s="136"/>
    </row>
    <row r="314" spans="1:69" x14ac:dyDescent="0.25">
      <c r="A314" t="s">
        <v>77</v>
      </c>
      <c r="B314" t="s">
        <v>59</v>
      </c>
      <c r="C314" t="s">
        <v>349</v>
      </c>
      <c r="D314">
        <v>30</v>
      </c>
      <c r="E314" s="9">
        <v>2689</v>
      </c>
      <c r="F314" s="9">
        <v>130</v>
      </c>
      <c r="G314" s="54">
        <v>91.020507872053898</v>
      </c>
      <c r="H314" s="9">
        <v>3268485265.4797301</v>
      </c>
      <c r="I314" s="9">
        <v>6837705</v>
      </c>
      <c r="J314" s="9">
        <v>5893611.9233130403</v>
      </c>
      <c r="K314" s="9">
        <v>990953975892.23596</v>
      </c>
      <c r="L314" s="9">
        <v>1780419308.3875301</v>
      </c>
      <c r="M314" s="9">
        <v>6.4965001431368102E+17</v>
      </c>
      <c r="N314" s="9">
        <v>1151954721654510</v>
      </c>
      <c r="O314" s="9">
        <v>2047388951491.95</v>
      </c>
      <c r="P314">
        <f t="shared" si="123"/>
        <v>9181.7244671278113</v>
      </c>
      <c r="Q314">
        <f t="shared" si="124"/>
        <v>872334105378.99622</v>
      </c>
      <c r="R314">
        <f t="shared" si="125"/>
        <v>1123009889</v>
      </c>
      <c r="S314">
        <f t="shared" si="126"/>
        <v>1154804097.6766629</v>
      </c>
      <c r="T314">
        <f t="shared" si="127"/>
        <v>480502504028240.94</v>
      </c>
      <c r="U314">
        <f t="shared" si="128"/>
        <v>630804888326.69104</v>
      </c>
      <c r="V314" s="1">
        <f t="shared" si="129"/>
        <v>1.9866398636266189E+21</v>
      </c>
      <c r="W314" s="1">
        <f t="shared" si="130"/>
        <v>2.4448684688487316E+18</v>
      </c>
      <c r="X314" s="1">
        <f t="shared" si="131"/>
        <v>3085708316209381.5</v>
      </c>
      <c r="Y314">
        <f t="shared" si="132"/>
        <v>0.97246787681076874</v>
      </c>
      <c r="Z314">
        <f t="shared" si="138"/>
        <v>466676701640723.88</v>
      </c>
      <c r="AA314">
        <f t="shared" si="139"/>
        <v>3.4994475383765141E-4</v>
      </c>
      <c r="AB314">
        <f t="shared" si="140"/>
        <v>1.8706810359803497E-2</v>
      </c>
      <c r="AC314">
        <f>Cells!$B$3*Y314/(Cells!$D$4*AB314)</f>
        <v>1.3261646096598716</v>
      </c>
      <c r="AD314">
        <f t="shared" si="141"/>
        <v>44.234528410713601</v>
      </c>
      <c r="AE314">
        <f t="shared" si="142"/>
        <v>1738175734.2649398</v>
      </c>
      <c r="AF314">
        <f t="shared" si="143"/>
        <v>4538045</v>
      </c>
      <c r="AG314">
        <f t="shared" si="144"/>
        <v>3174119.8418500079</v>
      </c>
      <c r="AH314">
        <f t="shared" si="145"/>
        <v>581760601661.578</v>
      </c>
      <c r="AI314">
        <f t="shared" si="146"/>
        <v>1064452998.8119199</v>
      </c>
      <c r="AJ314">
        <f t="shared" si="147"/>
        <v>1.4297018468449005</v>
      </c>
      <c r="AK314">
        <f t="shared" si="148"/>
        <v>829568414263.52051</v>
      </c>
      <c r="AL314">
        <f t="shared" si="149"/>
        <v>8.2338996190924149E-2</v>
      </c>
      <c r="AM314">
        <f t="shared" si="150"/>
        <v>0.28694772379463851</v>
      </c>
      <c r="AN314">
        <f>IF(AM314=0,0,(Cells!$B$3*AJ314/(Cells!$D$4*AM314)))</f>
        <v>0.12710557728144775</v>
      </c>
      <c r="AP314" s="7">
        <f t="shared" si="133"/>
        <v>0</v>
      </c>
      <c r="AQ314">
        <f t="shared" si="151"/>
        <v>41</v>
      </c>
      <c r="AR314" t="str">
        <f>IF(AP314=0,"",MAX(AR$4:AR313)+1)</f>
        <v/>
      </c>
      <c r="AS314" t="str">
        <f t="shared" si="134"/>
        <v>Male</v>
      </c>
      <c r="AT314" t="str">
        <f t="shared" si="135"/>
        <v>NonSmoker</v>
      </c>
      <c r="AU314" t="str">
        <f t="shared" si="136"/>
        <v>40 - 49</v>
      </c>
      <c r="AV314">
        <f t="shared" si="152"/>
        <v>17</v>
      </c>
      <c r="AW314" s="8">
        <f t="shared" si="137"/>
        <v>30</v>
      </c>
      <c r="BJ314" s="76"/>
      <c r="BK314" s="76"/>
      <c r="BL314" s="77"/>
      <c r="BM314" s="77"/>
      <c r="BN314" s="77"/>
      <c r="BO314" s="77"/>
      <c r="BP314" s="77"/>
      <c r="BQ314" s="136"/>
    </row>
    <row r="315" spans="1:69" x14ac:dyDescent="0.25">
      <c r="A315" t="s">
        <v>77</v>
      </c>
      <c r="B315" t="s">
        <v>59</v>
      </c>
      <c r="C315" t="s">
        <v>349</v>
      </c>
      <c r="D315">
        <v>31</v>
      </c>
      <c r="E315" s="9">
        <v>1266</v>
      </c>
      <c r="F315" s="9">
        <v>53</v>
      </c>
      <c r="G315" s="54">
        <v>31.893957424341501</v>
      </c>
      <c r="H315" s="9">
        <v>1260713321.1012299</v>
      </c>
      <c r="I315" s="9">
        <v>3275092</v>
      </c>
      <c r="J315" s="9">
        <v>2289245.7928333301</v>
      </c>
      <c r="K315" s="9">
        <v>416656660358.32397</v>
      </c>
      <c r="L315" s="9">
        <v>757962976.62861001</v>
      </c>
      <c r="M315" s="9">
        <v>2.2560556746170301E+17</v>
      </c>
      <c r="N315" s="9">
        <v>409206041887283</v>
      </c>
      <c r="O315" s="9">
        <v>742782680089.69104</v>
      </c>
      <c r="P315">
        <f t="shared" si="123"/>
        <v>9213.6184245521526</v>
      </c>
      <c r="Q315">
        <f t="shared" si="124"/>
        <v>873594818700.09741</v>
      </c>
      <c r="R315">
        <f t="shared" si="125"/>
        <v>1126284981</v>
      </c>
      <c r="S315">
        <f t="shared" si="126"/>
        <v>1157093343.4694963</v>
      </c>
      <c r="T315">
        <f t="shared" si="127"/>
        <v>480919160688599.25</v>
      </c>
      <c r="U315">
        <f t="shared" si="128"/>
        <v>631562851303.3197</v>
      </c>
      <c r="V315" s="1">
        <f t="shared" si="129"/>
        <v>1.9868654691940806E+21</v>
      </c>
      <c r="W315" s="1">
        <f t="shared" si="130"/>
        <v>2.4452776748906189E+18</v>
      </c>
      <c r="X315" s="1">
        <f t="shared" si="131"/>
        <v>3086451098889471</v>
      </c>
      <c r="Y315">
        <f t="shared" si="132"/>
        <v>0.97337434992312832</v>
      </c>
      <c r="Z315">
        <f t="shared" si="138"/>
        <v>467515996361652</v>
      </c>
      <c r="AA315">
        <f t="shared" si="139"/>
        <v>3.4918830086724302E-4</v>
      </c>
      <c r="AB315">
        <f t="shared" si="140"/>
        <v>1.8686580769826325E-2</v>
      </c>
      <c r="AC315">
        <f>Cells!$B$3*Y315/(Cells!$D$4*AB315)</f>
        <v>1.3288377849145778</v>
      </c>
      <c r="AD315">
        <f t="shared" si="141"/>
        <v>12.3405709863721</v>
      </c>
      <c r="AE315">
        <f t="shared" si="142"/>
        <v>477462413.16371</v>
      </c>
      <c r="AF315">
        <f t="shared" si="143"/>
        <v>1262953</v>
      </c>
      <c r="AG315">
        <f t="shared" si="144"/>
        <v>884874.04901667801</v>
      </c>
      <c r="AH315">
        <f t="shared" si="145"/>
        <v>165103941303.254</v>
      </c>
      <c r="AI315">
        <f t="shared" si="146"/>
        <v>306490022.18330997</v>
      </c>
      <c r="AJ315">
        <f t="shared" si="147"/>
        <v>1.4272686620242334</v>
      </c>
      <c r="AK315">
        <f t="shared" si="148"/>
        <v>235023331851.59439</v>
      </c>
      <c r="AL315">
        <f t="shared" si="149"/>
        <v>0.30015671358654911</v>
      </c>
      <c r="AM315">
        <f t="shared" si="150"/>
        <v>0.54786559810463464</v>
      </c>
      <c r="AN315">
        <f>IF(AM315=0,0,(Cells!$B$3*AJ315/(Cells!$D$4*AM315)))</f>
        <v>6.6458971007751763E-2</v>
      </c>
      <c r="AP315" s="7">
        <f t="shared" si="133"/>
        <v>0</v>
      </c>
      <c r="AQ315">
        <f t="shared" si="151"/>
        <v>41</v>
      </c>
      <c r="AR315" t="str">
        <f>IF(AP315=0,"",MAX(AR$4:AR314)+1)</f>
        <v/>
      </c>
      <c r="AS315" t="str">
        <f t="shared" si="134"/>
        <v>Male</v>
      </c>
      <c r="AT315" t="str">
        <f t="shared" si="135"/>
        <v>NonSmoker</v>
      </c>
      <c r="AU315" t="str">
        <f t="shared" si="136"/>
        <v>40 - 49</v>
      </c>
      <c r="AV315">
        <f t="shared" si="152"/>
        <v>17</v>
      </c>
      <c r="AW315" s="8">
        <f t="shared" si="137"/>
        <v>31</v>
      </c>
      <c r="BJ315" s="76"/>
      <c r="BK315" s="76"/>
      <c r="BL315" s="77"/>
      <c r="BM315" s="77"/>
      <c r="BN315" s="77"/>
      <c r="BO315" s="77"/>
      <c r="BP315" s="77"/>
      <c r="BQ315" s="136"/>
    </row>
    <row r="316" spans="1:69" x14ac:dyDescent="0.25">
      <c r="A316" t="s">
        <v>77</v>
      </c>
      <c r="B316" t="s">
        <v>59</v>
      </c>
      <c r="C316" t="s">
        <v>349</v>
      </c>
      <c r="D316">
        <v>32</v>
      </c>
      <c r="E316" s="9">
        <v>486</v>
      </c>
      <c r="F316" s="9">
        <v>22</v>
      </c>
      <c r="G316" s="54">
        <v>12.3405709863721</v>
      </c>
      <c r="H316" s="9">
        <v>477462413.16371</v>
      </c>
      <c r="I316" s="9">
        <v>1262953</v>
      </c>
      <c r="J316" s="9">
        <v>884874.04901667801</v>
      </c>
      <c r="K316" s="9">
        <v>165103941303.254</v>
      </c>
      <c r="L316" s="9">
        <v>306490022.18330997</v>
      </c>
      <c r="M316" s="9">
        <v>1.04622258774162E+17</v>
      </c>
      <c r="N316" s="9">
        <v>193944289989189</v>
      </c>
      <c r="O316" s="9">
        <v>359565822594.91302</v>
      </c>
      <c r="P316">
        <f t="shared" si="123"/>
        <v>9225.9589955385254</v>
      </c>
      <c r="Q316">
        <f t="shared" si="124"/>
        <v>874072281113.26111</v>
      </c>
      <c r="R316">
        <f t="shared" si="125"/>
        <v>1127547934</v>
      </c>
      <c r="S316">
        <f t="shared" si="126"/>
        <v>1157978217.518513</v>
      </c>
      <c r="T316">
        <f t="shared" si="127"/>
        <v>481084264629902.5</v>
      </c>
      <c r="U316">
        <f t="shared" si="128"/>
        <v>631869341325.50305</v>
      </c>
      <c r="V316" s="1">
        <f t="shared" si="129"/>
        <v>1.9869700914528547E+21</v>
      </c>
      <c r="W316" s="1">
        <f t="shared" si="130"/>
        <v>2.445471619180608E+18</v>
      </c>
      <c r="X316" s="1">
        <f t="shared" si="131"/>
        <v>3086810664712066</v>
      </c>
      <c r="Y316">
        <f t="shared" si="132"/>
        <v>0.97372119521926459</v>
      </c>
      <c r="Z316">
        <f t="shared" si="138"/>
        <v>467842849003882.06</v>
      </c>
      <c r="AA316">
        <f t="shared" si="139"/>
        <v>3.4889859097910072E-4</v>
      </c>
      <c r="AB316">
        <f t="shared" si="140"/>
        <v>1.8678827344860295E-2</v>
      </c>
      <c r="AC316">
        <f>Cells!$B$3*Y316/(Cells!$D$4*AB316)</f>
        <v>1.3298630795212341</v>
      </c>
      <c r="AD316">
        <f t="shared" si="141"/>
        <v>0</v>
      </c>
      <c r="AE316">
        <f t="shared" si="142"/>
        <v>0</v>
      </c>
      <c r="AF316">
        <f t="shared" si="143"/>
        <v>0</v>
      </c>
      <c r="AG316">
        <f t="shared" si="144"/>
        <v>0</v>
      </c>
      <c r="AH316">
        <f t="shared" si="145"/>
        <v>0</v>
      </c>
      <c r="AI316">
        <f t="shared" si="146"/>
        <v>0</v>
      </c>
      <c r="AJ316" t="e">
        <f t="shared" si="147"/>
        <v>#DIV/0!</v>
      </c>
      <c r="AK316" t="e">
        <f t="shared" si="148"/>
        <v>#DIV/0!</v>
      </c>
      <c r="AL316" t="e">
        <f t="shared" si="149"/>
        <v>#DIV/0!</v>
      </c>
      <c r="AM316">
        <f t="shared" si="150"/>
        <v>0</v>
      </c>
      <c r="AN316">
        <f>IF(AM316=0,0,(Cells!$B$3*AJ316/(Cells!$D$4*AM316)))</f>
        <v>0</v>
      </c>
      <c r="AP316" s="7">
        <f t="shared" si="133"/>
        <v>1</v>
      </c>
      <c r="AQ316">
        <f t="shared" si="151"/>
        <v>41</v>
      </c>
      <c r="AR316">
        <f>IF(AP316=0,"",MAX(AR$4:AR315)+1)</f>
        <v>41</v>
      </c>
      <c r="AS316" t="str">
        <f t="shared" si="134"/>
        <v>Male</v>
      </c>
      <c r="AT316" t="str">
        <f t="shared" si="135"/>
        <v>NonSmoker</v>
      </c>
      <c r="AU316" t="str">
        <f t="shared" si="136"/>
        <v>40 - 49</v>
      </c>
      <c r="AV316">
        <f t="shared" si="152"/>
        <v>17</v>
      </c>
      <c r="AW316" s="8">
        <f t="shared" si="137"/>
        <v>32</v>
      </c>
      <c r="BJ316" s="76"/>
      <c r="BK316" s="76"/>
      <c r="BL316" s="77"/>
      <c r="BM316" s="77"/>
      <c r="BN316" s="77"/>
      <c r="BO316" s="77"/>
      <c r="BP316" s="77"/>
      <c r="BQ316" s="136"/>
    </row>
    <row r="317" spans="1:69" x14ac:dyDescent="0.25">
      <c r="A317" t="s">
        <v>77</v>
      </c>
      <c r="B317" t="s">
        <v>59</v>
      </c>
      <c r="C317" t="s">
        <v>350</v>
      </c>
      <c r="D317">
        <v>1</v>
      </c>
      <c r="E317" s="9">
        <v>162642</v>
      </c>
      <c r="F317" s="9">
        <v>1455</v>
      </c>
      <c r="G317" s="54">
        <v>1064.9088094637</v>
      </c>
      <c r="H317" s="9">
        <v>857484718054.66602</v>
      </c>
      <c r="I317" s="9">
        <v>504509404</v>
      </c>
      <c r="J317" s="9">
        <v>553049232.83874094</v>
      </c>
      <c r="K317" s="9">
        <v>1730973071180470</v>
      </c>
      <c r="L317" s="9">
        <v>1212744641729.54</v>
      </c>
      <c r="M317" s="9">
        <v>3.21435498451963E+22</v>
      </c>
      <c r="N317" s="9">
        <v>2.27973891991518E+19</v>
      </c>
      <c r="O317" s="9">
        <v>1.80166028213896E+16</v>
      </c>
      <c r="P317">
        <f t="shared" si="123"/>
        <v>1064.9088094637</v>
      </c>
      <c r="Q317">
        <f t="shared" si="124"/>
        <v>857484718054.66602</v>
      </c>
      <c r="R317">
        <f t="shared" si="125"/>
        <v>504509404</v>
      </c>
      <c r="S317">
        <f t="shared" si="126"/>
        <v>553049232.83874094</v>
      </c>
      <c r="T317">
        <f t="shared" si="127"/>
        <v>1730973071180470</v>
      </c>
      <c r="U317">
        <f t="shared" si="128"/>
        <v>1212744641729.54</v>
      </c>
      <c r="V317" s="1">
        <f t="shared" si="129"/>
        <v>3.21435498451963E+22</v>
      </c>
      <c r="W317" s="1">
        <f t="shared" si="130"/>
        <v>2.27973891991518E+19</v>
      </c>
      <c r="X317" s="1">
        <f t="shared" si="131"/>
        <v>1.80166028213896E+16</v>
      </c>
      <c r="Y317">
        <f t="shared" si="132"/>
        <v>0.91223235481298592</v>
      </c>
      <c r="Z317">
        <f t="shared" si="138"/>
        <v>1578040433716474</v>
      </c>
      <c r="AA317">
        <f t="shared" si="139"/>
        <v>5.1592971091206988E-3</v>
      </c>
      <c r="AB317">
        <f t="shared" si="140"/>
        <v>7.1828247292556838E-2</v>
      </c>
      <c r="AC317">
        <f>Cells!$B$3*Y317/(Cells!$D$4*AB317)</f>
        <v>0.32399038039445616</v>
      </c>
      <c r="AD317">
        <f t="shared" si="141"/>
        <v>86489.502872936631</v>
      </c>
      <c r="AE317">
        <f t="shared" si="142"/>
        <v>15822026156731.566</v>
      </c>
      <c r="AF317">
        <f t="shared" si="143"/>
        <v>24402103112</v>
      </c>
      <c r="AG317">
        <f t="shared" si="144"/>
        <v>28343879092.164307</v>
      </c>
      <c r="AH317">
        <f t="shared" si="145"/>
        <v>4.5470402618440216E+16</v>
      </c>
      <c r="AI317">
        <f t="shared" si="146"/>
        <v>82358878369827.578</v>
      </c>
      <c r="AJ317">
        <f t="shared" si="147"/>
        <v>0.86093025702843851</v>
      </c>
      <c r="AK317">
        <f t="shared" si="148"/>
        <v>3.9085800938094632E+16</v>
      </c>
      <c r="AL317">
        <f t="shared" si="149"/>
        <v>4.8651971356180073E-5</v>
      </c>
      <c r="AM317">
        <f t="shared" si="150"/>
        <v>6.9750965123201039E-3</v>
      </c>
      <c r="AN317">
        <f>IF(AM317=0,0,(Cells!$B$3*AJ317/(Cells!$D$4*AM317)))</f>
        <v>3.1487607507197168</v>
      </c>
      <c r="AP317" s="7">
        <f t="shared" si="133"/>
        <v>0</v>
      </c>
      <c r="AQ317">
        <f t="shared" si="151"/>
        <v>42</v>
      </c>
      <c r="AR317" t="str">
        <f>IF(AP317=0,"",MAX(AR$4:AR316)+1)</f>
        <v/>
      </c>
      <c r="AS317" t="str">
        <f t="shared" si="134"/>
        <v>Male</v>
      </c>
      <c r="AT317" t="str">
        <f t="shared" si="135"/>
        <v>NonSmoker</v>
      </c>
      <c r="AU317" t="str">
        <f t="shared" si="136"/>
        <v>50 - 59</v>
      </c>
      <c r="AV317">
        <f t="shared" si="152"/>
        <v>1</v>
      </c>
      <c r="AW317" s="8">
        <f t="shared" si="137"/>
        <v>1</v>
      </c>
      <c r="BJ317" s="76"/>
      <c r="BK317" s="76"/>
      <c r="BL317" s="77"/>
      <c r="BM317" s="77"/>
      <c r="BN317" s="77"/>
      <c r="BO317" s="77"/>
      <c r="BP317" s="77"/>
      <c r="BQ317" s="136"/>
    </row>
    <row r="318" spans="1:69" x14ac:dyDescent="0.25">
      <c r="A318" t="s">
        <v>77</v>
      </c>
      <c r="B318" t="s">
        <v>59</v>
      </c>
      <c r="C318" t="s">
        <v>350</v>
      </c>
      <c r="D318">
        <v>2</v>
      </c>
      <c r="E318" s="9">
        <v>165464</v>
      </c>
      <c r="F318" s="9">
        <v>1989</v>
      </c>
      <c r="G318" s="54">
        <v>1624.4286504172101</v>
      </c>
      <c r="H318" s="9">
        <v>898911580797.82703</v>
      </c>
      <c r="I318" s="9">
        <v>755175357</v>
      </c>
      <c r="J318" s="9">
        <v>866559258.663939</v>
      </c>
      <c r="K318" s="9">
        <v>2586801640650420</v>
      </c>
      <c r="L318" s="9">
        <v>2642107277386.29</v>
      </c>
      <c r="M318" s="9">
        <v>4.4197846426902696E+22</v>
      </c>
      <c r="N318" s="9">
        <v>4.4957787733908996E+19</v>
      </c>
      <c r="O318" s="9">
        <v>4.80475006830884E+16</v>
      </c>
      <c r="P318">
        <f t="shared" si="123"/>
        <v>2689.33745988091</v>
      </c>
      <c r="Q318">
        <f t="shared" si="124"/>
        <v>1756396298852.4932</v>
      </c>
      <c r="R318">
        <f t="shared" si="125"/>
        <v>1259684761</v>
      </c>
      <c r="S318">
        <f t="shared" si="126"/>
        <v>1419608491.5026798</v>
      </c>
      <c r="T318">
        <f t="shared" si="127"/>
        <v>4317774711830890</v>
      </c>
      <c r="U318">
        <f t="shared" si="128"/>
        <v>3854851919115.8301</v>
      </c>
      <c r="V318" s="1">
        <f t="shared" si="129"/>
        <v>7.6341396272099E+22</v>
      </c>
      <c r="W318" s="1">
        <f t="shared" si="130"/>
        <v>6.7755176933060796E+19</v>
      </c>
      <c r="X318" s="1">
        <f t="shared" si="131"/>
        <v>6.6064103504478E+16</v>
      </c>
      <c r="Y318">
        <f t="shared" si="132"/>
        <v>0.88734659488166501</v>
      </c>
      <c r="Z318">
        <f t="shared" si="138"/>
        <v>3828327439365046</v>
      </c>
      <c r="AA318">
        <f t="shared" si="139"/>
        <v>1.8996425960373224E-3</v>
      </c>
      <c r="AB318">
        <f t="shared" si="140"/>
        <v>4.3584889537973161E-2</v>
      </c>
      <c r="AC318">
        <f>Cells!$B$3*Y318/(Cells!$D$4*AB318)</f>
        <v>0.51937285887859175</v>
      </c>
      <c r="AD318">
        <f t="shared" si="141"/>
        <v>84865.074222519426</v>
      </c>
      <c r="AE318">
        <f t="shared" si="142"/>
        <v>14923114575933.738</v>
      </c>
      <c r="AF318">
        <f t="shared" si="143"/>
        <v>23646927755</v>
      </c>
      <c r="AG318">
        <f t="shared" si="144"/>
        <v>27477319833.500366</v>
      </c>
      <c r="AH318">
        <f t="shared" si="145"/>
        <v>4.28836009777898E+16</v>
      </c>
      <c r="AI318">
        <f t="shared" si="146"/>
        <v>79716771092441.281</v>
      </c>
      <c r="AJ318">
        <f t="shared" si="147"/>
        <v>0.8605980458898197</v>
      </c>
      <c r="AK318">
        <f t="shared" si="148"/>
        <v>3.6846502650019128E+16</v>
      </c>
      <c r="AL318">
        <f t="shared" si="149"/>
        <v>4.8803114046363743E-5</v>
      </c>
      <c r="AM318">
        <f t="shared" si="150"/>
        <v>6.9859225622936694E-3</v>
      </c>
      <c r="AN318">
        <f>IF(AM318=0,0,(Cells!$B$3*AJ318/(Cells!$D$4*AM318)))</f>
        <v>3.1426679876614765</v>
      </c>
      <c r="AP318" s="7">
        <f t="shared" si="133"/>
        <v>0</v>
      </c>
      <c r="AQ318">
        <f t="shared" si="151"/>
        <v>42</v>
      </c>
      <c r="AR318" t="str">
        <f>IF(AP318=0,"",MAX(AR$4:AR317)+1)</f>
        <v/>
      </c>
      <c r="AS318" t="str">
        <f t="shared" si="134"/>
        <v>Male</v>
      </c>
      <c r="AT318" t="str">
        <f t="shared" si="135"/>
        <v>NonSmoker</v>
      </c>
      <c r="AU318" t="str">
        <f t="shared" si="136"/>
        <v>50 - 59</v>
      </c>
      <c r="AV318">
        <f t="shared" si="152"/>
        <v>1</v>
      </c>
      <c r="AW318" s="8">
        <f t="shared" si="137"/>
        <v>2</v>
      </c>
      <c r="BJ318" s="76"/>
      <c r="BK318" s="76"/>
      <c r="BL318" s="77"/>
      <c r="BM318" s="77"/>
      <c r="BN318" s="77"/>
      <c r="BO318" s="77"/>
      <c r="BP318" s="77"/>
      <c r="BQ318" s="136"/>
    </row>
    <row r="319" spans="1:69" x14ac:dyDescent="0.25">
      <c r="A319" t="s">
        <v>77</v>
      </c>
      <c r="B319" t="s">
        <v>59</v>
      </c>
      <c r="C319" t="s">
        <v>350</v>
      </c>
      <c r="D319">
        <v>3</v>
      </c>
      <c r="E319" s="9">
        <v>168038</v>
      </c>
      <c r="F319" s="9">
        <v>2500</v>
      </c>
      <c r="G319" s="54">
        <v>2166.6298792023699</v>
      </c>
      <c r="H319" s="9">
        <v>937549628185.995</v>
      </c>
      <c r="I319" s="9">
        <v>989009503</v>
      </c>
      <c r="J319" s="9">
        <v>1173823052.96597</v>
      </c>
      <c r="K319" s="9">
        <v>3340194563484610</v>
      </c>
      <c r="L319" s="9">
        <v>4552800874331.3398</v>
      </c>
      <c r="M319" s="9">
        <v>6.2131018031498797E+22</v>
      </c>
      <c r="N319" s="9">
        <v>8.9367987711889703E+19</v>
      </c>
      <c r="O319" s="9">
        <v>1.37077479179944E+17</v>
      </c>
      <c r="P319">
        <f t="shared" si="123"/>
        <v>4855.9673390832795</v>
      </c>
      <c r="Q319">
        <f t="shared" si="124"/>
        <v>2693945927038.4883</v>
      </c>
      <c r="R319">
        <f t="shared" si="125"/>
        <v>2248694264</v>
      </c>
      <c r="S319">
        <f t="shared" si="126"/>
        <v>2593431544.4686499</v>
      </c>
      <c r="T319">
        <f t="shared" si="127"/>
        <v>7657969275315500</v>
      </c>
      <c r="U319">
        <f t="shared" si="128"/>
        <v>8407652793447.1699</v>
      </c>
      <c r="V319" s="1">
        <f t="shared" si="129"/>
        <v>1.3847241430359779E+23</v>
      </c>
      <c r="W319" s="1">
        <f t="shared" si="130"/>
        <v>1.5712316464495051E+20</v>
      </c>
      <c r="X319" s="1">
        <f t="shared" si="131"/>
        <v>2.0314158268442202E+17</v>
      </c>
      <c r="Y319">
        <f t="shared" si="132"/>
        <v>0.8670729207393516</v>
      </c>
      <c r="Z319">
        <f t="shared" si="138"/>
        <v>6633696783212690</v>
      </c>
      <c r="AA319">
        <f t="shared" si="139"/>
        <v>9.8629319965945266E-4</v>
      </c>
      <c r="AB319">
        <f t="shared" si="140"/>
        <v>3.1405305278876888E-2</v>
      </c>
      <c r="AC319">
        <f>Cells!$B$3*Y319/(Cells!$D$4*AB319)</f>
        <v>0.70432729178680031</v>
      </c>
      <c r="AD319">
        <f t="shared" si="141"/>
        <v>82698.444343317053</v>
      </c>
      <c r="AE319">
        <f t="shared" si="142"/>
        <v>13985564947747.744</v>
      </c>
      <c r="AF319">
        <f t="shared" si="143"/>
        <v>22657918252</v>
      </c>
      <c r="AG319">
        <f t="shared" si="144"/>
        <v>26303496780.534393</v>
      </c>
      <c r="AH319">
        <f t="shared" si="145"/>
        <v>3.9543406414305192E+16</v>
      </c>
      <c r="AI319">
        <f t="shared" si="146"/>
        <v>75163970218109.969</v>
      </c>
      <c r="AJ319">
        <f t="shared" si="147"/>
        <v>0.86140327428890506</v>
      </c>
      <c r="AK319">
        <f t="shared" si="148"/>
        <v>3.400704692328778E+16</v>
      </c>
      <c r="AL319">
        <f t="shared" si="149"/>
        <v>4.9152085106072437E-5</v>
      </c>
      <c r="AM319">
        <f t="shared" si="150"/>
        <v>7.0108548056618918E-3</v>
      </c>
      <c r="AN319">
        <f>IF(AM319=0,0,(Cells!$B$3*AJ319/(Cells!$D$4*AM319)))</f>
        <v>3.1344219397199833</v>
      </c>
      <c r="AP319" s="7">
        <f t="shared" si="133"/>
        <v>0</v>
      </c>
      <c r="AQ319">
        <f t="shared" si="151"/>
        <v>42</v>
      </c>
      <c r="AR319" t="str">
        <f>IF(AP319=0,"",MAX(AR$4:AR318)+1)</f>
        <v/>
      </c>
      <c r="AS319" t="str">
        <f t="shared" si="134"/>
        <v>Male</v>
      </c>
      <c r="AT319" t="str">
        <f t="shared" si="135"/>
        <v>NonSmoker</v>
      </c>
      <c r="AU319" t="str">
        <f t="shared" si="136"/>
        <v>50 - 59</v>
      </c>
      <c r="AV319">
        <f t="shared" si="152"/>
        <v>1</v>
      </c>
      <c r="AW319" s="8">
        <f t="shared" si="137"/>
        <v>3</v>
      </c>
      <c r="BJ319" s="76"/>
      <c r="BK319" s="76"/>
      <c r="BL319" s="77"/>
      <c r="BM319" s="77"/>
      <c r="BN319" s="77"/>
      <c r="BO319" s="77"/>
      <c r="BP319" s="77"/>
      <c r="BQ319" s="136"/>
    </row>
    <row r="320" spans="1:69" x14ac:dyDescent="0.25">
      <c r="A320" t="s">
        <v>77</v>
      </c>
      <c r="B320" t="s">
        <v>59</v>
      </c>
      <c r="C320" t="s">
        <v>350</v>
      </c>
      <c r="D320">
        <v>4</v>
      </c>
      <c r="E320" s="9">
        <v>170111</v>
      </c>
      <c r="F320" s="9">
        <v>2631</v>
      </c>
      <c r="G320" s="54">
        <v>2429.4691006286998</v>
      </c>
      <c r="H320" s="9">
        <v>968434782759.672</v>
      </c>
      <c r="I320" s="9">
        <v>1156062452</v>
      </c>
      <c r="J320" s="9">
        <v>1333199595.5345099</v>
      </c>
      <c r="K320" s="9">
        <v>3492090763236700</v>
      </c>
      <c r="L320" s="9">
        <v>5180554769766.2803</v>
      </c>
      <c r="M320" s="9">
        <v>4.7347980984043298E+22</v>
      </c>
      <c r="N320" s="9">
        <v>7.0640854718948E+19</v>
      </c>
      <c r="O320" s="9">
        <v>1.1345029487377299E+17</v>
      </c>
      <c r="P320">
        <f t="shared" si="123"/>
        <v>7285.4364397119789</v>
      </c>
      <c r="Q320">
        <f t="shared" si="124"/>
        <v>3662380709798.1602</v>
      </c>
      <c r="R320">
        <f t="shared" si="125"/>
        <v>3404756716</v>
      </c>
      <c r="S320">
        <f t="shared" si="126"/>
        <v>3926631140.0031595</v>
      </c>
      <c r="T320">
        <f t="shared" si="127"/>
        <v>1.11500600385522E+16</v>
      </c>
      <c r="U320">
        <f t="shared" si="128"/>
        <v>13588207563213.449</v>
      </c>
      <c r="V320" s="1">
        <f t="shared" si="129"/>
        <v>1.8582039528764107E+23</v>
      </c>
      <c r="W320" s="1">
        <f t="shared" si="130"/>
        <v>2.2776401936389852E+20</v>
      </c>
      <c r="X320" s="1">
        <f t="shared" si="131"/>
        <v>3.1659187755819501E+17</v>
      </c>
      <c r="Y320">
        <f t="shared" si="132"/>
        <v>0.86709359616530224</v>
      </c>
      <c r="Z320">
        <f t="shared" si="138"/>
        <v>9657929344704890</v>
      </c>
      <c r="AA320">
        <f t="shared" si="139"/>
        <v>6.2638855079596132E-4</v>
      </c>
      <c r="AB320">
        <f t="shared" si="140"/>
        <v>2.5027755608443225E-2</v>
      </c>
      <c r="AC320">
        <f>Cells!$B$3*Y320/(Cells!$D$4*AB320)</f>
        <v>0.88382439899541432</v>
      </c>
      <c r="AD320">
        <f t="shared" si="141"/>
        <v>80268.975242688364</v>
      </c>
      <c r="AE320">
        <f t="shared" si="142"/>
        <v>13017130164988.072</v>
      </c>
      <c r="AF320">
        <f t="shared" si="143"/>
        <v>21501855800</v>
      </c>
      <c r="AG320">
        <f t="shared" si="144"/>
        <v>24970297184.999882</v>
      </c>
      <c r="AH320">
        <f t="shared" si="145"/>
        <v>3.6051315651068496E+16</v>
      </c>
      <c r="AI320">
        <f t="shared" si="146"/>
        <v>69983415448343.695</v>
      </c>
      <c r="AJ320">
        <f t="shared" si="147"/>
        <v>0.86109731256689093</v>
      </c>
      <c r="AK320">
        <f t="shared" si="148"/>
        <v>3.0991799118171768E+16</v>
      </c>
      <c r="AL320">
        <f t="shared" si="149"/>
        <v>4.9704918504953645E-5</v>
      </c>
      <c r="AM320">
        <f t="shared" si="150"/>
        <v>7.0501715230874805E-3</v>
      </c>
      <c r="AN320">
        <f>IF(AM320=0,0,(Cells!$B$3*AJ320/(Cells!$D$4*AM320)))</f>
        <v>3.1158350910651404</v>
      </c>
      <c r="AP320" s="7">
        <f t="shared" si="133"/>
        <v>0</v>
      </c>
      <c r="AQ320">
        <f t="shared" si="151"/>
        <v>42</v>
      </c>
      <c r="AR320" t="str">
        <f>IF(AP320=0,"",MAX(AR$4:AR319)+1)</f>
        <v/>
      </c>
      <c r="AS320" t="str">
        <f t="shared" si="134"/>
        <v>Male</v>
      </c>
      <c r="AT320" t="str">
        <f t="shared" si="135"/>
        <v>NonSmoker</v>
      </c>
      <c r="AU320" t="str">
        <f t="shared" si="136"/>
        <v>50 - 59</v>
      </c>
      <c r="AV320">
        <f t="shared" si="152"/>
        <v>1</v>
      </c>
      <c r="AW320" s="8">
        <f t="shared" si="137"/>
        <v>4</v>
      </c>
      <c r="BJ320" s="76"/>
      <c r="BK320" s="76"/>
      <c r="BL320" s="77"/>
      <c r="BM320" s="77"/>
      <c r="BN320" s="77"/>
      <c r="BO320" s="77"/>
      <c r="BP320" s="77"/>
      <c r="BQ320" s="136"/>
    </row>
    <row r="321" spans="1:69" x14ac:dyDescent="0.25">
      <c r="A321" t="s">
        <v>77</v>
      </c>
      <c r="B321" t="s">
        <v>59</v>
      </c>
      <c r="C321" t="s">
        <v>350</v>
      </c>
      <c r="D321">
        <v>5</v>
      </c>
      <c r="E321" s="9">
        <v>172039</v>
      </c>
      <c r="F321" s="9">
        <v>2575</v>
      </c>
      <c r="G321" s="54">
        <v>2604.1375598606701</v>
      </c>
      <c r="H321" s="9">
        <v>995150495843.16003</v>
      </c>
      <c r="I321" s="9">
        <v>1154827553</v>
      </c>
      <c r="J321" s="9">
        <v>1437329467.9114599</v>
      </c>
      <c r="K321" s="9">
        <v>3513626953706670</v>
      </c>
      <c r="L321" s="9">
        <v>5414177320910.3496</v>
      </c>
      <c r="M321" s="9">
        <v>4.3101815385930498E+22</v>
      </c>
      <c r="N321" s="9">
        <v>6.5878030331183301E+19</v>
      </c>
      <c r="O321" s="9">
        <v>1.06848771624294E+17</v>
      </c>
      <c r="P321">
        <f t="shared" si="123"/>
        <v>9889.573999572649</v>
      </c>
      <c r="Q321">
        <f t="shared" si="124"/>
        <v>4657531205641.3203</v>
      </c>
      <c r="R321">
        <f t="shared" si="125"/>
        <v>4559584269</v>
      </c>
      <c r="S321">
        <f t="shared" si="126"/>
        <v>5363960607.9146194</v>
      </c>
      <c r="T321">
        <f t="shared" si="127"/>
        <v>1.466368699225887E+16</v>
      </c>
      <c r="U321">
        <f t="shared" si="128"/>
        <v>19002384884123.797</v>
      </c>
      <c r="V321" s="1">
        <f t="shared" si="129"/>
        <v>2.2892221067357158E+23</v>
      </c>
      <c r="W321" s="1">
        <f t="shared" si="130"/>
        <v>2.9364204969508182E+20</v>
      </c>
      <c r="X321" s="1">
        <f t="shared" si="131"/>
        <v>4.2344064918248902E+17</v>
      </c>
      <c r="Y321">
        <f t="shared" si="132"/>
        <v>0.85004059542723942</v>
      </c>
      <c r="Z321">
        <f t="shared" si="138"/>
        <v>1.2450998687551414E+16</v>
      </c>
      <c r="AA321">
        <f t="shared" si="139"/>
        <v>4.3274596561194512E-4</v>
      </c>
      <c r="AB321">
        <f t="shared" si="140"/>
        <v>2.0802547094333067E-2</v>
      </c>
      <c r="AC321">
        <f>Cells!$B$3*Y321/(Cells!$D$4*AB321)</f>
        <v>1.0424255951747616</v>
      </c>
      <c r="AD321">
        <f t="shared" si="141"/>
        <v>77664.837682827681</v>
      </c>
      <c r="AE321">
        <f t="shared" si="142"/>
        <v>12021979669144.912</v>
      </c>
      <c r="AF321">
        <f t="shared" si="143"/>
        <v>20347028247</v>
      </c>
      <c r="AG321">
        <f t="shared" si="144"/>
        <v>23532967717.088421</v>
      </c>
      <c r="AH321">
        <f t="shared" si="145"/>
        <v>3.2537688697361824E+16</v>
      </c>
      <c r="AI321">
        <f t="shared" si="146"/>
        <v>64569238127433.352</v>
      </c>
      <c r="AJ321">
        <f t="shared" si="147"/>
        <v>0.8646180325240086</v>
      </c>
      <c r="AK321">
        <f t="shared" si="148"/>
        <v>2.8084402724366776E+16</v>
      </c>
      <c r="AL321">
        <f t="shared" si="149"/>
        <v>5.0712123221531149E-5</v>
      </c>
      <c r="AM321">
        <f t="shared" si="150"/>
        <v>7.1212444994910229E-3</v>
      </c>
      <c r="AN321">
        <f>IF(AM321=0,0,(Cells!$B$3*AJ321/(Cells!$D$4*AM321)))</f>
        <v>3.0973501564578854</v>
      </c>
      <c r="AP321" s="7">
        <f t="shared" si="133"/>
        <v>1</v>
      </c>
      <c r="AQ321">
        <f t="shared" si="151"/>
        <v>42</v>
      </c>
      <c r="AR321">
        <f>IF(AP321=0,"",MAX(AR$4:AR320)+1)</f>
        <v>42</v>
      </c>
      <c r="AS321" t="str">
        <f t="shared" si="134"/>
        <v>Male</v>
      </c>
      <c r="AT321" t="str">
        <f t="shared" si="135"/>
        <v>NonSmoker</v>
      </c>
      <c r="AU321" t="str">
        <f t="shared" si="136"/>
        <v>50 - 59</v>
      </c>
      <c r="AV321">
        <f t="shared" si="152"/>
        <v>1</v>
      </c>
      <c r="AW321" s="8">
        <f t="shared" si="137"/>
        <v>5</v>
      </c>
      <c r="BJ321" s="76"/>
      <c r="BK321" s="76"/>
      <c r="BL321" s="77"/>
      <c r="BM321" s="77"/>
      <c r="BN321" s="77"/>
      <c r="BO321" s="77"/>
      <c r="BP321" s="77"/>
      <c r="BQ321" s="136"/>
    </row>
    <row r="322" spans="1:69" x14ac:dyDescent="0.25">
      <c r="A322" t="s">
        <v>77</v>
      </c>
      <c r="B322" t="s">
        <v>59</v>
      </c>
      <c r="C322" t="s">
        <v>350</v>
      </c>
      <c r="D322">
        <v>6</v>
      </c>
      <c r="E322" s="9">
        <v>168913</v>
      </c>
      <c r="F322" s="9">
        <v>2884</v>
      </c>
      <c r="G322" s="54">
        <v>2730.5698900973498</v>
      </c>
      <c r="H322" s="9">
        <v>1013889554137.01</v>
      </c>
      <c r="I322" s="9">
        <v>1365877030</v>
      </c>
      <c r="J322" s="9">
        <v>1516119175.2056401</v>
      </c>
      <c r="K322" s="9">
        <v>3520800504620680</v>
      </c>
      <c r="L322" s="9">
        <v>5606585626199.1201</v>
      </c>
      <c r="M322" s="9">
        <v>4.0418346213416597E+22</v>
      </c>
      <c r="N322" s="9">
        <v>6.4230728448699302E+19</v>
      </c>
      <c r="O322" s="9">
        <v>1.0747097980430499E+17</v>
      </c>
      <c r="P322">
        <f t="shared" si="123"/>
        <v>2730.5698900973498</v>
      </c>
      <c r="Q322">
        <f t="shared" si="124"/>
        <v>1013889554137.01</v>
      </c>
      <c r="R322">
        <f t="shared" si="125"/>
        <v>1365877030</v>
      </c>
      <c r="S322">
        <f t="shared" si="126"/>
        <v>1516119175.2056401</v>
      </c>
      <c r="T322">
        <f t="shared" si="127"/>
        <v>3520800504620680</v>
      </c>
      <c r="U322">
        <f t="shared" si="128"/>
        <v>5606585626199.1201</v>
      </c>
      <c r="V322" s="1">
        <f t="shared" si="129"/>
        <v>4.0418346213416597E+22</v>
      </c>
      <c r="W322" s="1">
        <f t="shared" si="130"/>
        <v>6.4230728448699302E+19</v>
      </c>
      <c r="X322" s="1">
        <f t="shared" si="131"/>
        <v>1.0747097980430499E+17</v>
      </c>
      <c r="Y322">
        <f t="shared" si="132"/>
        <v>0.90090347271990545</v>
      </c>
      <c r="Z322">
        <f t="shared" si="138"/>
        <v>3167350944718199.5</v>
      </c>
      <c r="AA322">
        <f t="shared" si="139"/>
        <v>1.377937454442806E-3</v>
      </c>
      <c r="AB322">
        <f t="shared" si="140"/>
        <v>3.7120579931391236E-2</v>
      </c>
      <c r="AC322">
        <f>Cells!$B$3*Y322/(Cells!$D$4*AB322)</f>
        <v>0.61913509436195591</v>
      </c>
      <c r="AD322">
        <f t="shared" si="141"/>
        <v>74934.267792730345</v>
      </c>
      <c r="AE322">
        <f t="shared" si="142"/>
        <v>11008090115007.904</v>
      </c>
      <c r="AF322">
        <f t="shared" si="143"/>
        <v>18981151217</v>
      </c>
      <c r="AG322">
        <f t="shared" si="144"/>
        <v>22016848541.882778</v>
      </c>
      <c r="AH322">
        <f t="shared" si="145"/>
        <v>2.9016888192741152E+16</v>
      </c>
      <c r="AI322">
        <f t="shared" si="146"/>
        <v>58962652501234.227</v>
      </c>
      <c r="AJ322">
        <f t="shared" si="147"/>
        <v>0.86211935286251551</v>
      </c>
      <c r="AK322">
        <f t="shared" si="148"/>
        <v>2.4972196892393932E+16</v>
      </c>
      <c r="AL322">
        <f t="shared" si="149"/>
        <v>5.1516510810468508E-5</v>
      </c>
      <c r="AM322">
        <f t="shared" si="150"/>
        <v>7.1775003176919819E-3</v>
      </c>
      <c r="AN322">
        <f>IF(AM322=0,0,(Cells!$B$3*AJ322/(Cells!$D$4*AM322)))</f>
        <v>3.0641927957940789</v>
      </c>
      <c r="AP322" s="7">
        <f t="shared" si="133"/>
        <v>0</v>
      </c>
      <c r="AQ322">
        <f t="shared" si="151"/>
        <v>43</v>
      </c>
      <c r="AR322" t="str">
        <f>IF(AP322=0,"",MAX(AR$4:AR321)+1)</f>
        <v/>
      </c>
      <c r="AS322" t="str">
        <f t="shared" si="134"/>
        <v>Male</v>
      </c>
      <c r="AT322" t="str">
        <f t="shared" si="135"/>
        <v>NonSmoker</v>
      </c>
      <c r="AU322" t="str">
        <f t="shared" si="136"/>
        <v>50 - 59</v>
      </c>
      <c r="AV322">
        <f t="shared" si="152"/>
        <v>6</v>
      </c>
      <c r="AW322" s="8">
        <f t="shared" si="137"/>
        <v>6</v>
      </c>
      <c r="BJ322" s="76"/>
      <c r="BK322" s="76"/>
      <c r="BL322" s="77"/>
      <c r="BM322" s="77"/>
      <c r="BN322" s="77"/>
      <c r="BO322" s="77"/>
      <c r="BP322" s="77"/>
      <c r="BQ322" s="136"/>
    </row>
    <row r="323" spans="1:69" x14ac:dyDescent="0.25">
      <c r="A323" t="s">
        <v>77</v>
      </c>
      <c r="B323" t="s">
        <v>59</v>
      </c>
      <c r="C323" t="s">
        <v>350</v>
      </c>
      <c r="D323">
        <v>7</v>
      </c>
      <c r="E323" s="9">
        <v>170505</v>
      </c>
      <c r="F323" s="9">
        <v>2948</v>
      </c>
      <c r="G323" s="54">
        <v>2947.7660311766199</v>
      </c>
      <c r="H323" s="9">
        <v>1046126023124.0699</v>
      </c>
      <c r="I323" s="9">
        <v>1312402492</v>
      </c>
      <c r="J323" s="9">
        <v>1624028054.94714</v>
      </c>
      <c r="K323" s="9">
        <v>3581989401821510</v>
      </c>
      <c r="L323" s="9">
        <v>5902123672729.96</v>
      </c>
      <c r="M323" s="9">
        <v>3.8532975480985199E+22</v>
      </c>
      <c r="N323" s="9">
        <v>6.3597868185779896E+19</v>
      </c>
      <c r="O323" s="9">
        <v>1.1048057446806301E+17</v>
      </c>
      <c r="P323">
        <f t="shared" si="123"/>
        <v>5678.3359212739697</v>
      </c>
      <c r="Q323">
        <f t="shared" si="124"/>
        <v>2060015577261.0801</v>
      </c>
      <c r="R323">
        <f t="shared" si="125"/>
        <v>2678279522</v>
      </c>
      <c r="S323">
        <f t="shared" si="126"/>
        <v>3140147230.1527801</v>
      </c>
      <c r="T323">
        <f t="shared" si="127"/>
        <v>7102789906442190</v>
      </c>
      <c r="U323">
        <f t="shared" si="128"/>
        <v>11508709298929.08</v>
      </c>
      <c r="V323" s="1">
        <f t="shared" si="129"/>
        <v>7.8951321694401787E+22</v>
      </c>
      <c r="W323" s="1">
        <f t="shared" si="130"/>
        <v>1.278285966344792E+20</v>
      </c>
      <c r="X323" s="1">
        <f t="shared" si="131"/>
        <v>2.17951554272368E+17</v>
      </c>
      <c r="Y323">
        <f t="shared" si="132"/>
        <v>0.852915269794433</v>
      </c>
      <c r="Z323">
        <f t="shared" si="138"/>
        <v>6049705792380238</v>
      </c>
      <c r="AA323">
        <f t="shared" si="139"/>
        <v>6.1352778084370816E-4</v>
      </c>
      <c r="AB323">
        <f t="shared" si="140"/>
        <v>2.4769492946843063E-2</v>
      </c>
      <c r="AC323">
        <f>Cells!$B$3*Y323/(Cells!$D$4*AB323)</f>
        <v>0.87843713474382024</v>
      </c>
      <c r="AD323">
        <f t="shared" si="141"/>
        <v>71986.501761553722</v>
      </c>
      <c r="AE323">
        <f t="shared" si="142"/>
        <v>9961964091883.8301</v>
      </c>
      <c r="AF323">
        <f t="shared" si="143"/>
        <v>17668748725</v>
      </c>
      <c r="AG323">
        <f t="shared" si="144"/>
        <v>20392820486.935638</v>
      </c>
      <c r="AH323">
        <f t="shared" si="145"/>
        <v>2.543489879091964E+16</v>
      </c>
      <c r="AI323">
        <f t="shared" si="146"/>
        <v>53060528828504.266</v>
      </c>
      <c r="AJ323">
        <f t="shared" si="147"/>
        <v>0.8664200587809433</v>
      </c>
      <c r="AK323">
        <f t="shared" si="148"/>
        <v>2.1997474830442224E+16</v>
      </c>
      <c r="AL323">
        <f t="shared" si="149"/>
        <v>5.2895440347294152E-5</v>
      </c>
      <c r="AM323">
        <f t="shared" si="150"/>
        <v>7.272925157547969E-3</v>
      </c>
      <c r="AN323">
        <f>IF(AM323=0,0,(Cells!$B$3*AJ323/(Cells!$D$4*AM323)))</f>
        <v>3.0390741260461782</v>
      </c>
      <c r="AP323" s="7">
        <f t="shared" si="133"/>
        <v>0</v>
      </c>
      <c r="AQ323">
        <f t="shared" si="151"/>
        <v>43</v>
      </c>
      <c r="AR323" t="str">
        <f>IF(AP323=0,"",MAX(AR$4:AR322)+1)</f>
        <v/>
      </c>
      <c r="AS323" t="str">
        <f t="shared" si="134"/>
        <v>Male</v>
      </c>
      <c r="AT323" t="str">
        <f t="shared" si="135"/>
        <v>NonSmoker</v>
      </c>
      <c r="AU323" t="str">
        <f t="shared" si="136"/>
        <v>50 - 59</v>
      </c>
      <c r="AV323">
        <f t="shared" si="152"/>
        <v>6</v>
      </c>
      <c r="AW323" s="8">
        <f t="shared" si="137"/>
        <v>7</v>
      </c>
      <c r="BJ323" s="76"/>
      <c r="BK323" s="76"/>
      <c r="BL323" s="77"/>
      <c r="BM323" s="77"/>
      <c r="BN323" s="77"/>
      <c r="BO323" s="77"/>
      <c r="BP323" s="77"/>
      <c r="BQ323" s="136"/>
    </row>
    <row r="324" spans="1:69" x14ac:dyDescent="0.25">
      <c r="A324" t="s">
        <v>77</v>
      </c>
      <c r="B324" t="s">
        <v>59</v>
      </c>
      <c r="C324" t="s">
        <v>350</v>
      </c>
      <c r="D324">
        <v>8</v>
      </c>
      <c r="E324" s="9">
        <v>171342</v>
      </c>
      <c r="F324" s="9">
        <v>3231</v>
      </c>
      <c r="G324" s="54">
        <v>3206.16141250386</v>
      </c>
      <c r="H324" s="9">
        <v>1069590737382.76</v>
      </c>
      <c r="I324" s="9">
        <v>1515890875</v>
      </c>
      <c r="J324" s="9">
        <v>1738784999.21433</v>
      </c>
      <c r="K324" s="9">
        <v>3608815129502810</v>
      </c>
      <c r="L324" s="9">
        <v>6264517721228.3496</v>
      </c>
      <c r="M324" s="9">
        <v>3.7500281032753902E+22</v>
      </c>
      <c r="N324" s="9">
        <v>6.6013661131048296E+19</v>
      </c>
      <c r="O324" s="9">
        <v>1.22676764974932E+17</v>
      </c>
      <c r="P324">
        <f t="shared" si="123"/>
        <v>8884.4973337778301</v>
      </c>
      <c r="Q324">
        <f t="shared" si="124"/>
        <v>3129606314643.8398</v>
      </c>
      <c r="R324">
        <f t="shared" si="125"/>
        <v>4194170397</v>
      </c>
      <c r="S324">
        <f t="shared" si="126"/>
        <v>4878932229.3671103</v>
      </c>
      <c r="T324">
        <f t="shared" si="127"/>
        <v>1.0711605035945E+16</v>
      </c>
      <c r="U324">
        <f t="shared" si="128"/>
        <v>17773227020157.43</v>
      </c>
      <c r="V324" s="1">
        <f t="shared" si="129"/>
        <v>1.1645160272715569E+23</v>
      </c>
      <c r="W324" s="1">
        <f t="shared" si="130"/>
        <v>1.9384225776552749E+20</v>
      </c>
      <c r="X324" s="1">
        <f t="shared" si="131"/>
        <v>3.4062831924729997E+17</v>
      </c>
      <c r="Y324">
        <f t="shared" si="132"/>
        <v>0.85964924287215672</v>
      </c>
      <c r="Z324">
        <f t="shared" si="138"/>
        <v>9195088800832968</v>
      </c>
      <c r="AA324">
        <f t="shared" si="139"/>
        <v>3.8628367681363266E-4</v>
      </c>
      <c r="AB324">
        <f t="shared" si="140"/>
        <v>1.9654100763291937E-2</v>
      </c>
      <c r="AC324">
        <f>Cells!$B$3*Y324/(Cells!$D$4*AB324)</f>
        <v>1.1158094110508701</v>
      </c>
      <c r="AD324">
        <f t="shared" si="141"/>
        <v>68780.340349049846</v>
      </c>
      <c r="AE324">
        <f t="shared" si="142"/>
        <v>8892373354501.0703</v>
      </c>
      <c r="AF324">
        <f t="shared" si="143"/>
        <v>16152857850</v>
      </c>
      <c r="AG324">
        <f t="shared" si="144"/>
        <v>18654035487.721306</v>
      </c>
      <c r="AH324">
        <f t="shared" si="145"/>
        <v>2.1826083661416832E+16</v>
      </c>
      <c r="AI324">
        <f t="shared" si="146"/>
        <v>46796011107275.914</v>
      </c>
      <c r="AJ324">
        <f t="shared" si="147"/>
        <v>0.86591761126606293</v>
      </c>
      <c r="AK324">
        <f t="shared" si="148"/>
        <v>1.8864501955427528E+16</v>
      </c>
      <c r="AL324">
        <f t="shared" si="149"/>
        <v>5.4212538869865961E-5</v>
      </c>
      <c r="AM324">
        <f t="shared" si="150"/>
        <v>7.3629164649523194E-3</v>
      </c>
      <c r="AN324">
        <f>IF(AM324=0,0,(Cells!$B$3*AJ324/(Cells!$D$4*AM324)))</f>
        <v>3.0001889873326015</v>
      </c>
      <c r="AP324" s="7">
        <f t="shared" si="133"/>
        <v>1</v>
      </c>
      <c r="AQ324">
        <f t="shared" si="151"/>
        <v>43</v>
      </c>
      <c r="AR324">
        <f>IF(AP324=0,"",MAX(AR$4:AR323)+1)</f>
        <v>43</v>
      </c>
      <c r="AS324" t="str">
        <f t="shared" si="134"/>
        <v>Male</v>
      </c>
      <c r="AT324" t="str">
        <f t="shared" si="135"/>
        <v>NonSmoker</v>
      </c>
      <c r="AU324" t="str">
        <f t="shared" si="136"/>
        <v>50 - 59</v>
      </c>
      <c r="AV324">
        <f t="shared" si="152"/>
        <v>6</v>
      </c>
      <c r="AW324" s="8">
        <f t="shared" si="137"/>
        <v>8</v>
      </c>
      <c r="BJ324" s="76"/>
      <c r="BK324" s="76"/>
      <c r="BL324" s="77"/>
      <c r="BM324" s="77"/>
      <c r="BN324" s="77"/>
      <c r="BO324" s="77"/>
      <c r="BP324" s="77"/>
      <c r="BQ324" s="136"/>
    </row>
    <row r="325" spans="1:69" x14ac:dyDescent="0.25">
      <c r="A325" t="s">
        <v>77</v>
      </c>
      <c r="B325" t="s">
        <v>59</v>
      </c>
      <c r="C325" t="s">
        <v>350</v>
      </c>
      <c r="D325">
        <v>9</v>
      </c>
      <c r="E325" s="9">
        <v>170656</v>
      </c>
      <c r="F325" s="9">
        <v>3456</v>
      </c>
      <c r="G325" s="54">
        <v>3462.59862323061</v>
      </c>
      <c r="H325" s="9">
        <v>1067085121955.11</v>
      </c>
      <c r="I325" s="9">
        <v>1717886674</v>
      </c>
      <c r="J325" s="9">
        <v>1828459249.6208799</v>
      </c>
      <c r="K325" s="9">
        <v>3532463218817560</v>
      </c>
      <c r="L325" s="9">
        <v>6483312086038.3398</v>
      </c>
      <c r="M325" s="9">
        <v>3.4550338739436201E+22</v>
      </c>
      <c r="N325" s="9">
        <v>6.4255050108463997E+19</v>
      </c>
      <c r="O325" s="9">
        <v>1.26863053985446E+17</v>
      </c>
      <c r="P325">
        <f t="shared" ref="P325:P388" si="153">IF($AQ325&lt;&gt;$AQ324,G325,P324+G325)</f>
        <v>3462.59862323061</v>
      </c>
      <c r="Q325">
        <f t="shared" ref="Q325:Q388" si="154">IF($AQ325&lt;&gt;$AQ324,H325,Q324+H325)</f>
        <v>1067085121955.11</v>
      </c>
      <c r="R325">
        <f t="shared" ref="R325:R388" si="155">IF($AQ325&lt;&gt;$AQ324,I325,R324+I325)</f>
        <v>1717886674</v>
      </c>
      <c r="S325">
        <f t="shared" ref="S325:S388" si="156">IF($AQ325&lt;&gt;$AQ324,J325,S324+J325)</f>
        <v>1828459249.6208799</v>
      </c>
      <c r="T325">
        <f t="shared" ref="T325:T388" si="157">IF($AQ325&lt;&gt;$AQ324,K325,T324+K325)</f>
        <v>3532463218817560</v>
      </c>
      <c r="U325">
        <f t="shared" ref="U325:U388" si="158">IF($AQ325&lt;&gt;$AQ324,L325,U324+L325)</f>
        <v>6483312086038.3398</v>
      </c>
      <c r="V325" s="1">
        <f t="shared" ref="V325:V388" si="159">IF($AQ325&lt;&gt;$AQ324,M325,V324+M325)</f>
        <v>3.4550338739436201E+22</v>
      </c>
      <c r="W325" s="1">
        <f t="shared" ref="W325:W388" si="160">IF($AQ325&lt;&gt;$AQ324,N325,W324+N325)</f>
        <v>6.4255050108463997E+19</v>
      </c>
      <c r="X325" s="1">
        <f t="shared" ref="X325:X388" si="161">IF($AQ325&lt;&gt;$AQ324,O325,X324+O325)</f>
        <v>1.26863053985446E+17</v>
      </c>
      <c r="Y325">
        <f t="shared" ref="Y325:Y388" si="162">R325/S325</f>
        <v>0.93952691281262823</v>
      </c>
      <c r="Z325">
        <f t="shared" si="138"/>
        <v>3313121372872692.5</v>
      </c>
      <c r="AA325">
        <f t="shared" si="139"/>
        <v>9.9098430108544573E-4</v>
      </c>
      <c r="AB325">
        <f t="shared" si="140"/>
        <v>3.1479903130178878E-2</v>
      </c>
      <c r="AC325">
        <f>Cells!$B$3*Y325/(Cells!$D$4*AB325)</f>
        <v>0.76137348974293884</v>
      </c>
      <c r="AD325">
        <f t="shared" si="141"/>
        <v>65317.741725819258</v>
      </c>
      <c r="AE325">
        <f t="shared" si="142"/>
        <v>7825288232545.959</v>
      </c>
      <c r="AF325">
        <f t="shared" si="143"/>
        <v>14434971176</v>
      </c>
      <c r="AG325">
        <f t="shared" si="144"/>
        <v>16825576238.100428</v>
      </c>
      <c r="AH325">
        <f t="shared" si="145"/>
        <v>1.8293620442599272E+16</v>
      </c>
      <c r="AI325">
        <f t="shared" si="146"/>
        <v>40312699021237.563</v>
      </c>
      <c r="AJ325">
        <f t="shared" si="147"/>
        <v>0.85791838399643883</v>
      </c>
      <c r="AK325">
        <f t="shared" si="148"/>
        <v>1.5664762175445126E+16</v>
      </c>
      <c r="AL325">
        <f t="shared" si="149"/>
        <v>5.5332961159575437E-5</v>
      </c>
      <c r="AM325">
        <f t="shared" si="150"/>
        <v>7.4386128518410905E-3</v>
      </c>
      <c r="AN325">
        <f>IF(AM325=0,0,(Cells!$B$3*AJ325/(Cells!$D$4*AM325)))</f>
        <v>2.9422253394307099</v>
      </c>
      <c r="AP325" s="7">
        <f t="shared" ref="AP325:AP388" si="163">IF(C325&lt;&gt;C326,1, IF(AN325&lt;1,0, (IF(AC325&gt;1,1,0)))  )</f>
        <v>0</v>
      </c>
      <c r="AQ325">
        <f t="shared" si="151"/>
        <v>44</v>
      </c>
      <c r="AR325" t="str">
        <f>IF(AP325=0,"",MAX(AR$4:AR324)+1)</f>
        <v/>
      </c>
      <c r="AS325" t="str">
        <f t="shared" ref="AS325:AS388" si="164">B325</f>
        <v>Male</v>
      </c>
      <c r="AT325" t="str">
        <f t="shared" ref="AT325:AT388" si="165">A325</f>
        <v>NonSmoker</v>
      </c>
      <c r="AU325" t="str">
        <f t="shared" ref="AU325:AU388" si="166">C325</f>
        <v>50 - 59</v>
      </c>
      <c r="AV325">
        <f t="shared" si="152"/>
        <v>9</v>
      </c>
      <c r="AW325" s="8">
        <f t="shared" ref="AW325:AW388" si="167">D325</f>
        <v>9</v>
      </c>
      <c r="BJ325" s="76"/>
      <c r="BK325" s="76"/>
      <c r="BL325" s="77"/>
      <c r="BM325" s="77"/>
      <c r="BN325" s="77"/>
      <c r="BO325" s="77"/>
      <c r="BP325" s="77"/>
      <c r="BQ325" s="136"/>
    </row>
    <row r="326" spans="1:69" x14ac:dyDescent="0.25">
      <c r="A326" t="s">
        <v>77</v>
      </c>
      <c r="B326" t="s">
        <v>59</v>
      </c>
      <c r="C326" t="s">
        <v>350</v>
      </c>
      <c r="D326">
        <v>10</v>
      </c>
      <c r="E326" s="9">
        <v>169225</v>
      </c>
      <c r="F326" s="9">
        <v>3531</v>
      </c>
      <c r="G326" s="54">
        <v>3754.8221444749402</v>
      </c>
      <c r="H326" s="9">
        <v>1057350837440.12</v>
      </c>
      <c r="I326" s="9">
        <v>1646766856</v>
      </c>
      <c r="J326" s="9">
        <v>1905833053.7944901</v>
      </c>
      <c r="K326" s="9">
        <v>3377669161321820</v>
      </c>
      <c r="L326" s="9">
        <v>6541159470214.3203</v>
      </c>
      <c r="M326" s="9">
        <v>3.1961181610394501E+22</v>
      </c>
      <c r="N326" s="9">
        <v>6.2389925478931702E+19</v>
      </c>
      <c r="O326" s="9">
        <v>1.3072301217188099E+17</v>
      </c>
      <c r="P326">
        <f t="shared" si="153"/>
        <v>7217.4207677055501</v>
      </c>
      <c r="Q326">
        <f t="shared" si="154"/>
        <v>2124435959395.23</v>
      </c>
      <c r="R326">
        <f t="shared" si="155"/>
        <v>3364653530</v>
      </c>
      <c r="S326">
        <f t="shared" si="156"/>
        <v>3734292303.41537</v>
      </c>
      <c r="T326">
        <f t="shared" si="157"/>
        <v>6910132380139380</v>
      </c>
      <c r="U326">
        <f t="shared" si="158"/>
        <v>13024471556252.66</v>
      </c>
      <c r="V326" s="1">
        <f t="shared" si="159"/>
        <v>6.6511520349830706E+22</v>
      </c>
      <c r="W326" s="1">
        <f t="shared" si="160"/>
        <v>1.266449755873957E+20</v>
      </c>
      <c r="X326" s="1">
        <f t="shared" si="161"/>
        <v>2.5758606615732698E+17</v>
      </c>
      <c r="Y326">
        <f t="shared" si="162"/>
        <v>0.90101504023204082</v>
      </c>
      <c r="Z326">
        <f t="shared" ref="Z326:Z389" si="168">Y326*T326-(Y326^2)*U326</f>
        <v>6215559572467511</v>
      </c>
      <c r="AA326">
        <f t="shared" ref="AA326:AA389" si="169">Z326/(S326^2)</f>
        <v>4.4572153160316258E-4</v>
      </c>
      <c r="AB326">
        <f t="shared" ref="AB326:AB389" si="170">AA326^0.5</f>
        <v>2.1112118122139298E-2</v>
      </c>
      <c r="AC326">
        <f>Cells!$B$3*Y326/(Cells!$D$4*AB326)</f>
        <v>1.0887349051344577</v>
      </c>
      <c r="AD326">
        <f t="shared" ref="AD326:AD389" si="171">SUMIFS(G$5:G$1998,$B$5:$B$1998,$B326,$A$5:$A$1998,$A326,$C$5:$C$1998,$C326,$D$5:$D$1998,"&gt;"&amp;$D326)</f>
        <v>61562.919581344329</v>
      </c>
      <c r="AE326">
        <f t="shared" ref="AE326:AE389" si="172">SUMIFS(H$5:H$1998,$B$5:$B$1998,$B326,$A$5:$A$1998,$A326,$C$5:$C$1998,$C326,$D$5:$D$1998,"&gt;"&amp;$D326)</f>
        <v>6767937395105.8389</v>
      </c>
      <c r="AF326">
        <f t="shared" ref="AF326:AF389" si="173">SUMIFS(I$5:I$1998,$B$5:$B$1998,$B326,$A$5:$A$1998,$A326,$C$5:$C$1998,$C326,$D$5:$D$1998,"&gt;"&amp;$D326)</f>
        <v>12788204320</v>
      </c>
      <c r="AG326">
        <f t="shared" ref="AG326:AG389" si="174">SUMIFS(J$5:J$1998,$B$5:$B$1998,$B326,$A$5:$A$1998,$A326,$C$5:$C$1998,$C326,$D$5:$D$1998,"&gt;"&amp;$D326)</f>
        <v>14919743184.305939</v>
      </c>
      <c r="AH326">
        <f t="shared" ref="AH326:AH389" si="175">SUMIFS(K$5:K$1998,$B$5:$B$1998,$B326,$A$5:$A$1998,$A326,$C$5:$C$1998,$C326,$D$5:$D$1998,"&gt;"&amp;$D326)</f>
        <v>1.4915951281277444E+16</v>
      </c>
      <c r="AI326">
        <f t="shared" ref="AI326:AI389" si="176">SUMIFS(L$5:L$1998,$B$5:$B$1998,$B326,$A$5:$A$1998,$A326,$C$5:$C$1998,$C326,$D$5:$D$1998,"&gt;"&amp;$D326)</f>
        <v>33771539551023.246</v>
      </c>
      <c r="AJ326">
        <f t="shared" ref="AJ326:AJ389" si="177">AF326/AG326</f>
        <v>0.85713300571097617</v>
      </c>
      <c r="AK326">
        <f t="shared" ref="AK326:AK389" si="178">AJ326*AH326-(AJ326^2)*AI326</f>
        <v>1.27601429817524E+16</v>
      </c>
      <c r="AL326">
        <f t="shared" ref="AL326:AL389" si="179">AK326/(AG326^2)</f>
        <v>5.7323519314363498E-5</v>
      </c>
      <c r="AM326">
        <f t="shared" ref="AM326:AM389" si="180">IF(AG326=0,0,AL326^0.5)</f>
        <v>7.5712297095229843E-3</v>
      </c>
      <c r="AN326">
        <f>IF(AM326=0,0,(Cells!$B$3*AJ326/(Cells!$D$4*AM326)))</f>
        <v>2.8880433606311047</v>
      </c>
      <c r="AP326" s="7">
        <f t="shared" si="163"/>
        <v>1</v>
      </c>
      <c r="AQ326">
        <f t="shared" ref="AQ326:AQ389" si="181">AQ325+(AP325=1)</f>
        <v>44</v>
      </c>
      <c r="AR326">
        <f>IF(AP326=0,"",MAX(AR$4:AR325)+1)</f>
        <v>44</v>
      </c>
      <c r="AS326" t="str">
        <f t="shared" si="164"/>
        <v>Male</v>
      </c>
      <c r="AT326" t="str">
        <f t="shared" si="165"/>
        <v>NonSmoker</v>
      </c>
      <c r="AU326" t="str">
        <f t="shared" si="166"/>
        <v>50 - 59</v>
      </c>
      <c r="AV326">
        <f t="shared" si="152"/>
        <v>9</v>
      </c>
      <c r="AW326" s="8">
        <f t="shared" si="167"/>
        <v>10</v>
      </c>
      <c r="BJ326" s="76"/>
      <c r="BK326" s="76"/>
      <c r="BL326" s="77"/>
      <c r="BM326" s="77"/>
      <c r="BN326" s="77"/>
      <c r="BO326" s="77"/>
      <c r="BP326" s="77"/>
      <c r="BQ326" s="136"/>
    </row>
    <row r="327" spans="1:69" x14ac:dyDescent="0.25">
      <c r="A327" t="s">
        <v>77</v>
      </c>
      <c r="B327" t="s">
        <v>59</v>
      </c>
      <c r="C327" t="s">
        <v>350</v>
      </c>
      <c r="D327">
        <v>11</v>
      </c>
      <c r="E327" s="9">
        <v>146249</v>
      </c>
      <c r="F327" s="9">
        <v>3135</v>
      </c>
      <c r="G327" s="54">
        <v>3252.7629965507099</v>
      </c>
      <c r="H327" s="9">
        <v>842227324076.62305</v>
      </c>
      <c r="I327" s="9">
        <v>1282321344</v>
      </c>
      <c r="J327" s="9">
        <v>1549912495.9705501</v>
      </c>
      <c r="K327" s="9">
        <v>2376083917240310</v>
      </c>
      <c r="L327" s="9">
        <v>4707638209833.8301</v>
      </c>
      <c r="M327" s="9">
        <v>1.8372002823464901E+22</v>
      </c>
      <c r="N327" s="9">
        <v>3.7714555284504404E+19</v>
      </c>
      <c r="O327" s="9">
        <v>8.3662242666431104E+16</v>
      </c>
      <c r="P327">
        <f t="shared" si="153"/>
        <v>3252.7629965507099</v>
      </c>
      <c r="Q327">
        <f t="shared" si="154"/>
        <v>842227324076.62305</v>
      </c>
      <c r="R327">
        <f t="shared" si="155"/>
        <v>1282321344</v>
      </c>
      <c r="S327">
        <f t="shared" si="156"/>
        <v>1549912495.9705501</v>
      </c>
      <c r="T327">
        <f t="shared" si="157"/>
        <v>2376083917240310</v>
      </c>
      <c r="U327">
        <f t="shared" si="158"/>
        <v>4707638209833.8301</v>
      </c>
      <c r="V327" s="1">
        <f t="shared" si="159"/>
        <v>1.8372002823464901E+22</v>
      </c>
      <c r="W327" s="1">
        <f t="shared" si="160"/>
        <v>3.7714555284504404E+19</v>
      </c>
      <c r="X327" s="1">
        <f t="shared" si="161"/>
        <v>8.3662242666431104E+16</v>
      </c>
      <c r="Y327">
        <f t="shared" si="162"/>
        <v>0.82735080034116026</v>
      </c>
      <c r="Z327">
        <f t="shared" si="168"/>
        <v>1962632508250427.3</v>
      </c>
      <c r="AA327">
        <f t="shared" si="169"/>
        <v>8.170048386108551E-4</v>
      </c>
      <c r="AB327">
        <f t="shared" si="170"/>
        <v>2.8583296496570425E-2</v>
      </c>
      <c r="AC327">
        <f>Cells!$B$3*Y327/(Cells!$D$4*AB327)</f>
        <v>0.73841292585355145</v>
      </c>
      <c r="AD327">
        <f t="shared" si="171"/>
        <v>58310.156584793622</v>
      </c>
      <c r="AE327">
        <f t="shared" si="172"/>
        <v>5925710071029.2168</v>
      </c>
      <c r="AF327">
        <f t="shared" si="173"/>
        <v>11505882976</v>
      </c>
      <c r="AG327">
        <f t="shared" si="174"/>
        <v>13369830688.335388</v>
      </c>
      <c r="AH327">
        <f t="shared" si="175"/>
        <v>1.2539867364037136E+16</v>
      </c>
      <c r="AI327">
        <f t="shared" si="176"/>
        <v>29063901341189.426</v>
      </c>
      <c r="AJ327">
        <f t="shared" si="177"/>
        <v>0.86058554100003648</v>
      </c>
      <c r="AK327">
        <f t="shared" si="178"/>
        <v>1.0770103597009784E+16</v>
      </c>
      <c r="AL327">
        <f t="shared" si="179"/>
        <v>6.0251528067917569E-5</v>
      </c>
      <c r="AM327">
        <f t="shared" si="180"/>
        <v>7.7621857790133812E-3</v>
      </c>
      <c r="AN327">
        <f>IF(AM327=0,0,(Cells!$B$3*AJ327/(Cells!$D$4*AM327)))</f>
        <v>2.8283420183020418</v>
      </c>
      <c r="AP327" s="7">
        <f t="shared" si="163"/>
        <v>0</v>
      </c>
      <c r="AQ327">
        <f t="shared" si="181"/>
        <v>45</v>
      </c>
      <c r="AR327" t="str">
        <f>IF(AP327=0,"",MAX(AR$4:AR326)+1)</f>
        <v/>
      </c>
      <c r="AS327" t="str">
        <f t="shared" si="164"/>
        <v>Male</v>
      </c>
      <c r="AT327" t="str">
        <f t="shared" si="165"/>
        <v>NonSmoker</v>
      </c>
      <c r="AU327" t="str">
        <f t="shared" si="166"/>
        <v>50 - 59</v>
      </c>
      <c r="AV327">
        <f t="shared" si="152"/>
        <v>11</v>
      </c>
      <c r="AW327" s="8">
        <f t="shared" si="167"/>
        <v>11</v>
      </c>
      <c r="BJ327" s="76"/>
      <c r="BK327" s="76"/>
      <c r="BL327" s="77"/>
      <c r="BM327" s="77"/>
      <c r="BN327" s="77"/>
      <c r="BO327" s="77"/>
      <c r="BP327" s="77"/>
      <c r="BQ327" s="136"/>
    </row>
    <row r="328" spans="1:69" x14ac:dyDescent="0.25">
      <c r="A328" t="s">
        <v>77</v>
      </c>
      <c r="B328" t="s">
        <v>59</v>
      </c>
      <c r="C328" t="s">
        <v>350</v>
      </c>
      <c r="D328">
        <v>12</v>
      </c>
      <c r="E328" s="9">
        <v>144323</v>
      </c>
      <c r="F328" s="9">
        <v>3210</v>
      </c>
      <c r="G328" s="54">
        <v>3437.57716926381</v>
      </c>
      <c r="H328" s="9">
        <v>832887454695.78101</v>
      </c>
      <c r="I328" s="9">
        <v>1224328789</v>
      </c>
      <c r="J328" s="9">
        <v>1578241075.10288</v>
      </c>
      <c r="K328" s="9">
        <v>2248320744389290</v>
      </c>
      <c r="L328" s="9">
        <v>4563195844195.7402</v>
      </c>
      <c r="M328" s="9">
        <v>1.6200959802714999E+22</v>
      </c>
      <c r="N328" s="9">
        <v>3.2880950919160099E+19</v>
      </c>
      <c r="O328" s="9">
        <v>7.1469747799839296E+16</v>
      </c>
      <c r="P328">
        <f t="shared" si="153"/>
        <v>6690.3401658145194</v>
      </c>
      <c r="Q328">
        <f t="shared" si="154"/>
        <v>1675114778772.4041</v>
      </c>
      <c r="R328">
        <f t="shared" si="155"/>
        <v>2506650133</v>
      </c>
      <c r="S328">
        <f t="shared" si="156"/>
        <v>3128153571.0734301</v>
      </c>
      <c r="T328">
        <f t="shared" si="157"/>
        <v>4624404661629600</v>
      </c>
      <c r="U328">
        <f t="shared" si="158"/>
        <v>9270834054029.5703</v>
      </c>
      <c r="V328" s="1">
        <f t="shared" si="159"/>
        <v>3.4572962626179898E+22</v>
      </c>
      <c r="W328" s="1">
        <f t="shared" si="160"/>
        <v>7.0595506203664499E+19</v>
      </c>
      <c r="X328" s="1">
        <f t="shared" si="161"/>
        <v>1.551319904662704E+17</v>
      </c>
      <c r="Y328">
        <f t="shared" si="162"/>
        <v>0.801319396905389</v>
      </c>
      <c r="Z328">
        <f t="shared" si="168"/>
        <v>3699672233514559.5</v>
      </c>
      <c r="AA328">
        <f t="shared" si="169"/>
        <v>3.7808297230799417E-4</v>
      </c>
      <c r="AB328">
        <f t="shared" si="170"/>
        <v>1.9444355795654279E-2</v>
      </c>
      <c r="AC328">
        <f>Cells!$B$3*Y328/(Cells!$D$4*AB328)</f>
        <v>1.0513177805747933</v>
      </c>
      <c r="AD328">
        <f t="shared" si="171"/>
        <v>54872.579415529806</v>
      </c>
      <c r="AE328">
        <f t="shared" si="172"/>
        <v>5092822616333.4355</v>
      </c>
      <c r="AF328">
        <f t="shared" si="173"/>
        <v>10281554187</v>
      </c>
      <c r="AG328">
        <f t="shared" si="174"/>
        <v>11791589613.232508</v>
      </c>
      <c r="AH328">
        <f t="shared" si="175"/>
        <v>1.0291546619647844E+16</v>
      </c>
      <c r="AI328">
        <f t="shared" si="176"/>
        <v>24500705496993.684</v>
      </c>
      <c r="AJ328">
        <f t="shared" si="177"/>
        <v>0.87193962173361705</v>
      </c>
      <c r="AK328">
        <f t="shared" si="178"/>
        <v>8954979901968536</v>
      </c>
      <c r="AL328">
        <f t="shared" si="179"/>
        <v>6.4405047330851265E-5</v>
      </c>
      <c r="AM328">
        <f t="shared" si="180"/>
        <v>8.025275529902464E-3</v>
      </c>
      <c r="AN328">
        <f>IF(AM328=0,0,(Cells!$B$3*AJ328/(Cells!$D$4*AM328)))</f>
        <v>2.7717137372833034</v>
      </c>
      <c r="AP328" s="7">
        <f t="shared" si="163"/>
        <v>1</v>
      </c>
      <c r="AQ328">
        <f t="shared" si="181"/>
        <v>45</v>
      </c>
      <c r="AR328">
        <f>IF(AP328=0,"",MAX(AR$4:AR327)+1)</f>
        <v>45</v>
      </c>
      <c r="AS328" t="str">
        <f t="shared" si="164"/>
        <v>Male</v>
      </c>
      <c r="AT328" t="str">
        <f t="shared" si="165"/>
        <v>NonSmoker</v>
      </c>
      <c r="AU328" t="str">
        <f t="shared" si="166"/>
        <v>50 - 59</v>
      </c>
      <c r="AV328">
        <f t="shared" si="152"/>
        <v>11</v>
      </c>
      <c r="AW328" s="8">
        <f t="shared" si="167"/>
        <v>12</v>
      </c>
      <c r="BJ328" s="76"/>
      <c r="BK328" s="76"/>
      <c r="BL328" s="77"/>
      <c r="BM328" s="77"/>
      <c r="BN328" s="77"/>
      <c r="BO328" s="77"/>
      <c r="BP328" s="77"/>
      <c r="BQ328" s="136"/>
    </row>
    <row r="329" spans="1:69" x14ac:dyDescent="0.25">
      <c r="A329" t="s">
        <v>77</v>
      </c>
      <c r="B329" t="s">
        <v>59</v>
      </c>
      <c r="C329" t="s">
        <v>350</v>
      </c>
      <c r="D329">
        <v>13</v>
      </c>
      <c r="E329" s="9">
        <v>139905</v>
      </c>
      <c r="F329" s="9">
        <v>3340</v>
      </c>
      <c r="G329" s="54">
        <v>3561.64222252236</v>
      </c>
      <c r="H329" s="9">
        <v>794335708802.10999</v>
      </c>
      <c r="I329" s="9">
        <v>1233395740</v>
      </c>
      <c r="J329" s="9">
        <v>1567332060.0611801</v>
      </c>
      <c r="K329" s="9">
        <v>2103582814687410</v>
      </c>
      <c r="L329" s="9">
        <v>4456015452298.3096</v>
      </c>
      <c r="M329" s="9">
        <v>1.5463537996452401E+22</v>
      </c>
      <c r="N329" s="9">
        <v>3.28543219401037E+19</v>
      </c>
      <c r="O329" s="9">
        <v>7.43533430784432E+16</v>
      </c>
      <c r="P329">
        <f t="shared" si="153"/>
        <v>3561.64222252236</v>
      </c>
      <c r="Q329">
        <f t="shared" si="154"/>
        <v>794335708802.10999</v>
      </c>
      <c r="R329">
        <f t="shared" si="155"/>
        <v>1233395740</v>
      </c>
      <c r="S329">
        <f t="shared" si="156"/>
        <v>1567332060.0611801</v>
      </c>
      <c r="T329">
        <f t="shared" si="157"/>
        <v>2103582814687410</v>
      </c>
      <c r="U329">
        <f t="shared" si="158"/>
        <v>4456015452298.3096</v>
      </c>
      <c r="V329" s="1">
        <f t="shared" si="159"/>
        <v>1.5463537996452401E+22</v>
      </c>
      <c r="W329" s="1">
        <f t="shared" si="160"/>
        <v>3.28543219401037E+19</v>
      </c>
      <c r="X329" s="1">
        <f t="shared" si="161"/>
        <v>7.43533430784432E+16</v>
      </c>
      <c r="Y329">
        <f t="shared" si="162"/>
        <v>0.78693964822735452</v>
      </c>
      <c r="Z329">
        <f t="shared" si="168"/>
        <v>1652633225649665</v>
      </c>
      <c r="AA329">
        <f t="shared" si="169"/>
        <v>6.7275114461658484E-4</v>
      </c>
      <c r="AB329">
        <f t="shared" si="170"/>
        <v>2.5937446763638568E-2</v>
      </c>
      <c r="AC329">
        <f>Cells!$B$3*Y329/(Cells!$D$4*AB329)</f>
        <v>0.77399136848739181</v>
      </c>
      <c r="AD329">
        <f t="shared" si="171"/>
        <v>51310.937193007449</v>
      </c>
      <c r="AE329">
        <f t="shared" si="172"/>
        <v>4298486907531.3242</v>
      </c>
      <c r="AF329">
        <f t="shared" si="173"/>
        <v>9048158447</v>
      </c>
      <c r="AG329">
        <f t="shared" si="174"/>
        <v>10224257553.171329</v>
      </c>
      <c r="AH329">
        <f t="shared" si="175"/>
        <v>8187963804960435</v>
      </c>
      <c r="AI329">
        <f t="shared" si="176"/>
        <v>20044690044695.379</v>
      </c>
      <c r="AJ329">
        <f t="shared" si="177"/>
        <v>0.88496973007037261</v>
      </c>
      <c r="AK329">
        <f t="shared" si="178"/>
        <v>7230401689873096</v>
      </c>
      <c r="AL329">
        <f t="shared" si="179"/>
        <v>6.9166987923103114E-5</v>
      </c>
      <c r="AM329">
        <f t="shared" si="180"/>
        <v>8.3166692806136717E-3</v>
      </c>
      <c r="AN329">
        <f>IF(AM329=0,0,(Cells!$B$3*AJ329/(Cells!$D$4*AM329)))</f>
        <v>2.7145690781849012</v>
      </c>
      <c r="AP329" s="7">
        <f t="shared" si="163"/>
        <v>0</v>
      </c>
      <c r="AQ329">
        <f t="shared" si="181"/>
        <v>46</v>
      </c>
      <c r="AR329" t="str">
        <f>IF(AP329=0,"",MAX(AR$4:AR328)+1)</f>
        <v/>
      </c>
      <c r="AS329" t="str">
        <f t="shared" si="164"/>
        <v>Male</v>
      </c>
      <c r="AT329" t="str">
        <f t="shared" si="165"/>
        <v>NonSmoker</v>
      </c>
      <c r="AU329" t="str">
        <f t="shared" si="166"/>
        <v>50 - 59</v>
      </c>
      <c r="AV329">
        <f t="shared" si="152"/>
        <v>13</v>
      </c>
      <c r="AW329" s="8">
        <f t="shared" si="167"/>
        <v>13</v>
      </c>
      <c r="BJ329" s="76"/>
      <c r="BK329" s="76"/>
      <c r="BL329" s="77"/>
      <c r="BM329" s="77"/>
      <c r="BN329" s="77"/>
      <c r="BO329" s="77"/>
      <c r="BP329" s="77"/>
      <c r="BQ329" s="136"/>
    </row>
    <row r="330" spans="1:69" x14ac:dyDescent="0.25">
      <c r="A330" t="s">
        <v>77</v>
      </c>
      <c r="B330" t="s">
        <v>59</v>
      </c>
      <c r="C330" t="s">
        <v>350</v>
      </c>
      <c r="D330">
        <v>14</v>
      </c>
      <c r="E330" s="9">
        <v>131589</v>
      </c>
      <c r="F330" s="9">
        <v>3475</v>
      </c>
      <c r="G330" s="54">
        <v>3560.0034393321898</v>
      </c>
      <c r="H330" s="9">
        <v>726248899868.90198</v>
      </c>
      <c r="I330" s="9">
        <v>1142581116</v>
      </c>
      <c r="J330" s="9">
        <v>1476546847.74242</v>
      </c>
      <c r="K330" s="9">
        <v>1881163074953600</v>
      </c>
      <c r="L330" s="9">
        <v>4105579304561.6499</v>
      </c>
      <c r="M330" s="9">
        <v>1.64433117878619E+22</v>
      </c>
      <c r="N330" s="9">
        <v>3.5456422357918999E+19</v>
      </c>
      <c r="O330" s="9">
        <v>8.1541313978279008E+16</v>
      </c>
      <c r="P330">
        <f t="shared" si="153"/>
        <v>7121.6456618545499</v>
      </c>
      <c r="Q330">
        <f t="shared" si="154"/>
        <v>1520584608671.012</v>
      </c>
      <c r="R330">
        <f t="shared" si="155"/>
        <v>2375976856</v>
      </c>
      <c r="S330">
        <f t="shared" si="156"/>
        <v>3043878907.8036003</v>
      </c>
      <c r="T330">
        <f t="shared" si="157"/>
        <v>3984745889641010</v>
      </c>
      <c r="U330">
        <f t="shared" si="158"/>
        <v>8561594756859.959</v>
      </c>
      <c r="V330" s="1">
        <f t="shared" si="159"/>
        <v>3.1906849784314303E+22</v>
      </c>
      <c r="W330" s="1">
        <f t="shared" si="160"/>
        <v>6.8310744298022699E+19</v>
      </c>
      <c r="X330" s="1">
        <f t="shared" si="161"/>
        <v>1.5589465705672221E+17</v>
      </c>
      <c r="Y330">
        <f t="shared" si="162"/>
        <v>0.78057535400265166</v>
      </c>
      <c r="Z330">
        <f t="shared" si="168"/>
        <v>3105177871854317.5</v>
      </c>
      <c r="AA330">
        <f t="shared" si="169"/>
        <v>3.351442248658544E-4</v>
      </c>
      <c r="AB330">
        <f t="shared" si="170"/>
        <v>1.8306944716851428E-2</v>
      </c>
      <c r="AC330">
        <f>Cells!$B$3*Y330/(Cells!$D$4*AB330)</f>
        <v>1.0877294270443791</v>
      </c>
      <c r="AD330">
        <f t="shared" si="171"/>
        <v>47750.933753675257</v>
      </c>
      <c r="AE330">
        <f t="shared" si="172"/>
        <v>3572238007662.4219</v>
      </c>
      <c r="AF330">
        <f t="shared" si="173"/>
        <v>7905577331</v>
      </c>
      <c r="AG330">
        <f t="shared" si="174"/>
        <v>8747710705.4289055</v>
      </c>
      <c r="AH330">
        <f t="shared" si="175"/>
        <v>6306800730006835</v>
      </c>
      <c r="AI330">
        <f t="shared" si="176"/>
        <v>15939110740133.725</v>
      </c>
      <c r="AJ330">
        <f t="shared" si="177"/>
        <v>0.90373099856785732</v>
      </c>
      <c r="AK330">
        <f t="shared" si="178"/>
        <v>5686633376081236</v>
      </c>
      <c r="AL330">
        <f t="shared" si="179"/>
        <v>7.4313275738676891E-5</v>
      </c>
      <c r="AM330">
        <f t="shared" si="180"/>
        <v>8.6205148186565342E-3</v>
      </c>
      <c r="AN330">
        <f>IF(AM330=0,0,(Cells!$B$3*AJ330/(Cells!$D$4*AM330)))</f>
        <v>2.6744093978666559</v>
      </c>
      <c r="AP330" s="7">
        <f t="shared" si="163"/>
        <v>1</v>
      </c>
      <c r="AQ330">
        <f t="shared" si="181"/>
        <v>46</v>
      </c>
      <c r="AR330">
        <f>IF(AP330=0,"",MAX(AR$4:AR329)+1)</f>
        <v>46</v>
      </c>
      <c r="AS330" t="str">
        <f t="shared" si="164"/>
        <v>Male</v>
      </c>
      <c r="AT330" t="str">
        <f t="shared" si="165"/>
        <v>NonSmoker</v>
      </c>
      <c r="AU330" t="str">
        <f t="shared" si="166"/>
        <v>50 - 59</v>
      </c>
      <c r="AV330">
        <f t="shared" si="152"/>
        <v>13</v>
      </c>
      <c r="AW330" s="8">
        <f t="shared" si="167"/>
        <v>14</v>
      </c>
      <c r="BJ330" s="76"/>
      <c r="BK330" s="76"/>
      <c r="BL330" s="77"/>
      <c r="BM330" s="77"/>
      <c r="BN330" s="77"/>
      <c r="BO330" s="77"/>
      <c r="BP330" s="77"/>
      <c r="BQ330" s="136"/>
    </row>
    <row r="331" spans="1:69" x14ac:dyDescent="0.25">
      <c r="A331" t="s">
        <v>77</v>
      </c>
      <c r="B331" t="s">
        <v>59</v>
      </c>
      <c r="C331" t="s">
        <v>350</v>
      </c>
      <c r="D331">
        <v>15</v>
      </c>
      <c r="E331" s="9">
        <v>120937</v>
      </c>
      <c r="F331" s="9">
        <v>3319</v>
      </c>
      <c r="G331" s="54">
        <v>3436.0118353682501</v>
      </c>
      <c r="H331" s="9">
        <v>633341375141.328</v>
      </c>
      <c r="I331" s="9">
        <v>1071610199</v>
      </c>
      <c r="J331" s="9">
        <v>1321023254.01232</v>
      </c>
      <c r="K331" s="9">
        <v>1570602221569720</v>
      </c>
      <c r="L331" s="9">
        <v>3521932551340.8101</v>
      </c>
      <c r="M331" s="9">
        <v>1.3092078693927799E+22</v>
      </c>
      <c r="N331" s="9">
        <v>2.8686770504409502E+19</v>
      </c>
      <c r="O331" s="9">
        <v>6.6902045859844704E+16</v>
      </c>
      <c r="P331">
        <f t="shared" si="153"/>
        <v>3436.0118353682501</v>
      </c>
      <c r="Q331">
        <f t="shared" si="154"/>
        <v>633341375141.328</v>
      </c>
      <c r="R331">
        <f t="shared" si="155"/>
        <v>1071610199</v>
      </c>
      <c r="S331">
        <f t="shared" si="156"/>
        <v>1321023254.01232</v>
      </c>
      <c r="T331">
        <f t="shared" si="157"/>
        <v>1570602221569720</v>
      </c>
      <c r="U331">
        <f t="shared" si="158"/>
        <v>3521932551340.8101</v>
      </c>
      <c r="V331" s="1">
        <f t="shared" si="159"/>
        <v>1.3092078693927799E+22</v>
      </c>
      <c r="W331" s="1">
        <f t="shared" si="160"/>
        <v>2.8686770504409502E+19</v>
      </c>
      <c r="X331" s="1">
        <f t="shared" si="161"/>
        <v>6.6902045859844704E+16</v>
      </c>
      <c r="Y331">
        <f t="shared" si="162"/>
        <v>0.81119707449904288</v>
      </c>
      <c r="Z331">
        <f t="shared" si="168"/>
        <v>1271750352399890.8</v>
      </c>
      <c r="AA331">
        <f t="shared" si="169"/>
        <v>7.2875398312938222E-4</v>
      </c>
      <c r="AB331">
        <f t="shared" si="170"/>
        <v>2.6995443747591597E-2</v>
      </c>
      <c r="AC331">
        <f>Cells!$B$3*Y331/(Cells!$D$4*AB331)</f>
        <v>0.76658058948234098</v>
      </c>
      <c r="AD331">
        <f t="shared" si="171"/>
        <v>44314.921918307002</v>
      </c>
      <c r="AE331">
        <f t="shared" si="172"/>
        <v>2938896632521.0942</v>
      </c>
      <c r="AF331">
        <f t="shared" si="173"/>
        <v>6833967132</v>
      </c>
      <c r="AG331">
        <f t="shared" si="174"/>
        <v>7426687451.4165869</v>
      </c>
      <c r="AH331">
        <f t="shared" si="175"/>
        <v>4736198508437115</v>
      </c>
      <c r="AI331">
        <f t="shared" si="176"/>
        <v>12417178188792.916</v>
      </c>
      <c r="AJ331">
        <f t="shared" si="177"/>
        <v>0.92019048555712013</v>
      </c>
      <c r="AK331">
        <f t="shared" si="178"/>
        <v>4347690552964795</v>
      </c>
      <c r="AL331">
        <f t="shared" si="179"/>
        <v>7.8825789846414379E-5</v>
      </c>
      <c r="AM331">
        <f t="shared" si="180"/>
        <v>8.8783889217816086E-3</v>
      </c>
      <c r="AN331">
        <f>IF(AM331=0,0,(Cells!$B$3*AJ331/(Cells!$D$4*AM331)))</f>
        <v>2.6440245679790628</v>
      </c>
      <c r="AP331" s="7">
        <f t="shared" si="163"/>
        <v>0</v>
      </c>
      <c r="AQ331">
        <f t="shared" si="181"/>
        <v>47</v>
      </c>
      <c r="AR331" t="str">
        <f>IF(AP331=0,"",MAX(AR$4:AR330)+1)</f>
        <v/>
      </c>
      <c r="AS331" t="str">
        <f t="shared" si="164"/>
        <v>Male</v>
      </c>
      <c r="AT331" t="str">
        <f t="shared" si="165"/>
        <v>NonSmoker</v>
      </c>
      <c r="AU331" t="str">
        <f t="shared" si="166"/>
        <v>50 - 59</v>
      </c>
      <c r="AV331">
        <f t="shared" si="152"/>
        <v>15</v>
      </c>
      <c r="AW331" s="8">
        <f t="shared" si="167"/>
        <v>15</v>
      </c>
      <c r="BJ331" s="76"/>
      <c r="BK331" s="76"/>
      <c r="BL331" s="77"/>
      <c r="BM331" s="77"/>
      <c r="BN331" s="77"/>
      <c r="BO331" s="77"/>
      <c r="BP331" s="77"/>
      <c r="BQ331" s="136"/>
    </row>
    <row r="332" spans="1:69" x14ac:dyDescent="0.25">
      <c r="A332" t="s">
        <v>77</v>
      </c>
      <c r="B332" t="s">
        <v>59</v>
      </c>
      <c r="C332" t="s">
        <v>350</v>
      </c>
      <c r="D332">
        <v>16</v>
      </c>
      <c r="E332" s="9">
        <v>92552</v>
      </c>
      <c r="F332" s="9">
        <v>3071</v>
      </c>
      <c r="G332" s="54">
        <v>3031.6228030434199</v>
      </c>
      <c r="H332" s="9">
        <v>487488217414.90198</v>
      </c>
      <c r="I332" s="9">
        <v>860914776</v>
      </c>
      <c r="J332" s="9">
        <v>1041910913.7773499</v>
      </c>
      <c r="K332" s="9">
        <v>1135170190687150</v>
      </c>
      <c r="L332" s="9">
        <v>2659923527428.02</v>
      </c>
      <c r="M332" s="9">
        <v>1.0690151098239699E+22</v>
      </c>
      <c r="N332" s="9">
        <v>2.6808808642524E+19</v>
      </c>
      <c r="O332" s="9">
        <v>7.11531957497692E+16</v>
      </c>
      <c r="P332">
        <f t="shared" si="153"/>
        <v>6467.6346384116696</v>
      </c>
      <c r="Q332">
        <f t="shared" si="154"/>
        <v>1120829592556.23</v>
      </c>
      <c r="R332">
        <f t="shared" si="155"/>
        <v>1932524975</v>
      </c>
      <c r="S332">
        <f t="shared" si="156"/>
        <v>2362934167.78967</v>
      </c>
      <c r="T332">
        <f t="shared" si="157"/>
        <v>2705772412256870</v>
      </c>
      <c r="U332">
        <f t="shared" si="158"/>
        <v>6181856078768.8301</v>
      </c>
      <c r="V332" s="1">
        <f t="shared" si="159"/>
        <v>2.3782229792167498E+22</v>
      </c>
      <c r="W332" s="1">
        <f t="shared" si="160"/>
        <v>5.5495579146933502E+19</v>
      </c>
      <c r="X332" s="1">
        <f t="shared" si="161"/>
        <v>1.380552416096139E+17</v>
      </c>
      <c r="Y332">
        <f t="shared" si="162"/>
        <v>0.81784968931560109</v>
      </c>
      <c r="Z332">
        <f t="shared" si="168"/>
        <v>2208780218486080.8</v>
      </c>
      <c r="AA332">
        <f t="shared" si="169"/>
        <v>3.9559360264551684E-4</v>
      </c>
      <c r="AB332">
        <f t="shared" si="170"/>
        <v>1.9889535003250247E-2</v>
      </c>
      <c r="AC332">
        <f>Cells!$B$3*Y332/(Cells!$D$4*AB332)</f>
        <v>1.048988619297228</v>
      </c>
      <c r="AD332">
        <f t="shared" si="171"/>
        <v>41283.299115263588</v>
      </c>
      <c r="AE332">
        <f t="shared" si="172"/>
        <v>2451408415106.1929</v>
      </c>
      <c r="AF332">
        <f t="shared" si="173"/>
        <v>5973052356</v>
      </c>
      <c r="AG332">
        <f t="shared" si="174"/>
        <v>6384776537.6392374</v>
      </c>
      <c r="AH332">
        <f t="shared" si="175"/>
        <v>3601028317749965.5</v>
      </c>
      <c r="AI332">
        <f t="shared" si="176"/>
        <v>9757254661364.8945</v>
      </c>
      <c r="AJ332">
        <f t="shared" si="177"/>
        <v>0.93551470764684397</v>
      </c>
      <c r="AK332">
        <f t="shared" si="178"/>
        <v>3360275523976796.5</v>
      </c>
      <c r="AL332">
        <f t="shared" si="179"/>
        <v>8.242965550519306E-5</v>
      </c>
      <c r="AM332">
        <f t="shared" si="180"/>
        <v>9.0790778995002049E-3</v>
      </c>
      <c r="AN332">
        <f>IF(AM332=0,0,(Cells!$B$3*AJ332/(Cells!$D$4*AM332)))</f>
        <v>2.6286380526519602</v>
      </c>
      <c r="AP332" s="7">
        <f t="shared" si="163"/>
        <v>1</v>
      </c>
      <c r="AQ332">
        <f t="shared" si="181"/>
        <v>47</v>
      </c>
      <c r="AR332">
        <f>IF(AP332=0,"",MAX(AR$4:AR331)+1)</f>
        <v>47</v>
      </c>
      <c r="AS332" t="str">
        <f t="shared" si="164"/>
        <v>Male</v>
      </c>
      <c r="AT332" t="str">
        <f t="shared" si="165"/>
        <v>NonSmoker</v>
      </c>
      <c r="AU332" t="str">
        <f t="shared" si="166"/>
        <v>50 - 59</v>
      </c>
      <c r="AV332">
        <f t="shared" si="152"/>
        <v>15</v>
      </c>
      <c r="AW332" s="8">
        <f t="shared" si="167"/>
        <v>16</v>
      </c>
      <c r="BJ332" s="76"/>
      <c r="BK332" s="76"/>
      <c r="BL332" s="77"/>
      <c r="BM332" s="77"/>
      <c r="BN332" s="77"/>
      <c r="BO332" s="77"/>
      <c r="BP332" s="77"/>
      <c r="BQ332" s="136"/>
    </row>
    <row r="333" spans="1:69" x14ac:dyDescent="0.25">
      <c r="A333" t="s">
        <v>77</v>
      </c>
      <c r="B333" t="s">
        <v>59</v>
      </c>
      <c r="C333" t="s">
        <v>350</v>
      </c>
      <c r="D333">
        <v>17</v>
      </c>
      <c r="E333" s="9">
        <v>81039</v>
      </c>
      <c r="F333" s="9">
        <v>3069</v>
      </c>
      <c r="G333" s="54">
        <v>2976.9456096672102</v>
      </c>
      <c r="H333" s="9">
        <v>408908812533.22101</v>
      </c>
      <c r="I333" s="9">
        <v>714381021</v>
      </c>
      <c r="J333" s="9">
        <v>912570658.90376306</v>
      </c>
      <c r="K333" s="9">
        <v>893502657060162</v>
      </c>
      <c r="L333" s="9">
        <v>2175246282274.6001</v>
      </c>
      <c r="M333" s="9">
        <v>7.8845961154943905E+21</v>
      </c>
      <c r="N333" s="9">
        <v>1.9436377066709E+19</v>
      </c>
      <c r="O333" s="9">
        <v>4.99539535089076E+16</v>
      </c>
      <c r="P333">
        <f t="shared" si="153"/>
        <v>2976.9456096672102</v>
      </c>
      <c r="Q333">
        <f t="shared" si="154"/>
        <v>408908812533.22101</v>
      </c>
      <c r="R333">
        <f t="shared" si="155"/>
        <v>714381021</v>
      </c>
      <c r="S333">
        <f t="shared" si="156"/>
        <v>912570658.90376306</v>
      </c>
      <c r="T333">
        <f t="shared" si="157"/>
        <v>893502657060162</v>
      </c>
      <c r="U333">
        <f t="shared" si="158"/>
        <v>2175246282274.6001</v>
      </c>
      <c r="V333" s="1">
        <f t="shared" si="159"/>
        <v>7.8845961154943905E+21</v>
      </c>
      <c r="W333" s="1">
        <f t="shared" si="160"/>
        <v>1.9436377066709E+19</v>
      </c>
      <c r="X333" s="1">
        <f t="shared" si="161"/>
        <v>4.99539535089076E+16</v>
      </c>
      <c r="Y333">
        <f t="shared" si="162"/>
        <v>0.78282269326756482</v>
      </c>
      <c r="Z333">
        <f t="shared" si="168"/>
        <v>698121140789202.5</v>
      </c>
      <c r="AA333">
        <f t="shared" si="169"/>
        <v>8.3829675948689133E-4</v>
      </c>
      <c r="AB333">
        <f t="shared" si="170"/>
        <v>2.8953354891737355E-2</v>
      </c>
      <c r="AC333">
        <f>Cells!$B$3*Y333/(Cells!$D$4*AB333)</f>
        <v>0.68974161022889646</v>
      </c>
      <c r="AD333">
        <f t="shared" si="171"/>
        <v>38306.353505596373</v>
      </c>
      <c r="AE333">
        <f t="shared" si="172"/>
        <v>2042499602572.9722</v>
      </c>
      <c r="AF333">
        <f t="shared" si="173"/>
        <v>5258671335</v>
      </c>
      <c r="AG333">
        <f t="shared" si="174"/>
        <v>5472205878.7354755</v>
      </c>
      <c r="AH333">
        <f t="shared" si="175"/>
        <v>2707525660689803.5</v>
      </c>
      <c r="AI333">
        <f t="shared" si="176"/>
        <v>7582008379090.293</v>
      </c>
      <c r="AJ333">
        <f t="shared" si="177"/>
        <v>0.96097834246966973</v>
      </c>
      <c r="AK333">
        <f t="shared" si="178"/>
        <v>2594871693246924.5</v>
      </c>
      <c r="AL333">
        <f t="shared" si="179"/>
        <v>8.6654482267382971E-5</v>
      </c>
      <c r="AM333">
        <f t="shared" si="180"/>
        <v>9.3088389322934888E-3</v>
      </c>
      <c r="AN333">
        <f>IF(AM333=0,0,(Cells!$B$3*AJ333/(Cells!$D$4*AM333)))</f>
        <v>2.633540475387592</v>
      </c>
      <c r="AP333" s="7">
        <f t="shared" si="163"/>
        <v>0</v>
      </c>
      <c r="AQ333">
        <f t="shared" si="181"/>
        <v>48</v>
      </c>
      <c r="AR333" t="str">
        <f>IF(AP333=0,"",MAX(AR$4:AR332)+1)</f>
        <v/>
      </c>
      <c r="AS333" t="str">
        <f t="shared" si="164"/>
        <v>Male</v>
      </c>
      <c r="AT333" t="str">
        <f t="shared" si="165"/>
        <v>NonSmoker</v>
      </c>
      <c r="AU333" t="str">
        <f t="shared" si="166"/>
        <v>50 - 59</v>
      </c>
      <c r="AV333">
        <f t="shared" si="152"/>
        <v>17</v>
      </c>
      <c r="AW333" s="8">
        <f t="shared" si="167"/>
        <v>17</v>
      </c>
      <c r="BJ333" s="76"/>
      <c r="BK333" s="76"/>
      <c r="BL333" s="77"/>
      <c r="BM333" s="77"/>
      <c r="BN333" s="77"/>
      <c r="BO333" s="77"/>
      <c r="BP333" s="77"/>
      <c r="BQ333" s="136"/>
    </row>
    <row r="334" spans="1:69" x14ac:dyDescent="0.25">
      <c r="A334" t="s">
        <v>77</v>
      </c>
      <c r="B334" t="s">
        <v>59</v>
      </c>
      <c r="C334" t="s">
        <v>350</v>
      </c>
      <c r="D334">
        <v>18</v>
      </c>
      <c r="E334" s="9">
        <v>69607</v>
      </c>
      <c r="F334" s="9">
        <v>3063</v>
      </c>
      <c r="G334" s="54">
        <v>2935.1963600419399</v>
      </c>
      <c r="H334" s="9">
        <v>348013852472.64001</v>
      </c>
      <c r="I334" s="9">
        <v>662123352</v>
      </c>
      <c r="J334" s="9">
        <v>806972511.32867301</v>
      </c>
      <c r="K334" s="9">
        <v>723421023506019</v>
      </c>
      <c r="L334" s="9">
        <v>1848715346636.49</v>
      </c>
      <c r="M334" s="9">
        <v>5.9496969626418802E+21</v>
      </c>
      <c r="N334" s="9">
        <v>1.6021091620845799E+19</v>
      </c>
      <c r="O334" s="9">
        <v>4.54209470643628E+16</v>
      </c>
      <c r="P334">
        <f t="shared" si="153"/>
        <v>5912.1419697091496</v>
      </c>
      <c r="Q334">
        <f t="shared" si="154"/>
        <v>756922665005.86108</v>
      </c>
      <c r="R334">
        <f t="shared" si="155"/>
        <v>1376504373</v>
      </c>
      <c r="S334">
        <f t="shared" si="156"/>
        <v>1719543170.2324362</v>
      </c>
      <c r="T334">
        <f t="shared" si="157"/>
        <v>1616923680566181</v>
      </c>
      <c r="U334">
        <f t="shared" si="158"/>
        <v>4023961628911.0898</v>
      </c>
      <c r="V334" s="1">
        <f t="shared" si="159"/>
        <v>1.3834293078136271E+22</v>
      </c>
      <c r="W334" s="1">
        <f t="shared" si="160"/>
        <v>3.5457468687554798E+19</v>
      </c>
      <c r="X334" s="1">
        <f t="shared" si="161"/>
        <v>9.53749005732704E+16</v>
      </c>
      <c r="Y334">
        <f t="shared" si="162"/>
        <v>0.80050585343195158</v>
      </c>
      <c r="Z334">
        <f t="shared" si="168"/>
        <v>1291778277518097.5</v>
      </c>
      <c r="AA334">
        <f t="shared" si="169"/>
        <v>4.3687964448997987E-4</v>
      </c>
      <c r="AB334">
        <f t="shared" si="170"/>
        <v>2.0901666069717502E-2</v>
      </c>
      <c r="AC334">
        <f>Cells!$B$3*Y334/(Cells!$D$4*AB334)</f>
        <v>0.97702464819221146</v>
      </c>
      <c r="AD334">
        <f t="shared" si="171"/>
        <v>35371.157145554433</v>
      </c>
      <c r="AE334">
        <f t="shared" si="172"/>
        <v>1694485750100.332</v>
      </c>
      <c r="AF334">
        <f t="shared" si="173"/>
        <v>4596547983</v>
      </c>
      <c r="AG334">
        <f t="shared" si="174"/>
        <v>4665233367.4068031</v>
      </c>
      <c r="AH334">
        <f t="shared" si="175"/>
        <v>1984104637183784.8</v>
      </c>
      <c r="AI334">
        <f t="shared" si="176"/>
        <v>5733293032453.8027</v>
      </c>
      <c r="AJ334">
        <f t="shared" si="177"/>
        <v>0.98527718144033971</v>
      </c>
      <c r="AK334">
        <f t="shared" si="178"/>
        <v>1949327309284279.8</v>
      </c>
      <c r="AL334">
        <f t="shared" si="179"/>
        <v>8.9564936171155027E-5</v>
      </c>
      <c r="AM334">
        <f t="shared" si="180"/>
        <v>9.46387532521192E-3</v>
      </c>
      <c r="AN334">
        <f>IF(AM334=0,0,(Cells!$B$3*AJ334/(Cells!$D$4*AM334)))</f>
        <v>2.6558976079938938</v>
      </c>
      <c r="AP334" s="7">
        <f t="shared" si="163"/>
        <v>0</v>
      </c>
      <c r="AQ334">
        <f t="shared" si="181"/>
        <v>48</v>
      </c>
      <c r="AR334" t="str">
        <f>IF(AP334=0,"",MAX(AR$4:AR333)+1)</f>
        <v/>
      </c>
      <c r="AS334" t="str">
        <f t="shared" si="164"/>
        <v>Male</v>
      </c>
      <c r="AT334" t="str">
        <f t="shared" si="165"/>
        <v>NonSmoker</v>
      </c>
      <c r="AU334" t="str">
        <f t="shared" si="166"/>
        <v>50 - 59</v>
      </c>
      <c r="AV334">
        <f t="shared" si="152"/>
        <v>17</v>
      </c>
      <c r="AW334" s="8">
        <f t="shared" si="167"/>
        <v>18</v>
      </c>
      <c r="BJ334" s="76"/>
      <c r="BK334" s="76"/>
      <c r="BL334" s="77"/>
      <c r="BM334" s="77"/>
      <c r="BN334" s="77"/>
      <c r="BO334" s="77"/>
      <c r="BP334" s="77"/>
      <c r="BQ334" s="136"/>
    </row>
    <row r="335" spans="1:69" x14ac:dyDescent="0.25">
      <c r="A335" t="s">
        <v>77</v>
      </c>
      <c r="B335" t="s">
        <v>59</v>
      </c>
      <c r="C335" t="s">
        <v>350</v>
      </c>
      <c r="D335">
        <v>19</v>
      </c>
      <c r="E335" s="9">
        <v>59390</v>
      </c>
      <c r="F335" s="9">
        <v>3172</v>
      </c>
      <c r="G335" s="54">
        <v>2740.8759279153801</v>
      </c>
      <c r="H335" s="9">
        <v>258636983240.21799</v>
      </c>
      <c r="I335" s="9">
        <v>566579868</v>
      </c>
      <c r="J335" s="9">
        <v>622343371.71828902</v>
      </c>
      <c r="K335" s="9">
        <v>440503043643908</v>
      </c>
      <c r="L335" s="9">
        <v>1157087109117.47</v>
      </c>
      <c r="M335" s="9">
        <v>1.8501200654668199E+21</v>
      </c>
      <c r="N335" s="9">
        <v>4.9822760779421604E+18</v>
      </c>
      <c r="O335" s="9">
        <v>1.43669352936187E+16</v>
      </c>
      <c r="P335">
        <f t="shared" si="153"/>
        <v>8653.0178976245297</v>
      </c>
      <c r="Q335">
        <f t="shared" si="154"/>
        <v>1015559648246.0791</v>
      </c>
      <c r="R335">
        <f t="shared" si="155"/>
        <v>1943084241</v>
      </c>
      <c r="S335">
        <f t="shared" si="156"/>
        <v>2341886541.9507251</v>
      </c>
      <c r="T335">
        <f t="shared" si="157"/>
        <v>2057426724210089</v>
      </c>
      <c r="U335">
        <f t="shared" si="158"/>
        <v>5181048738028.5596</v>
      </c>
      <c r="V335" s="1">
        <f t="shared" si="159"/>
        <v>1.5684413143603091E+22</v>
      </c>
      <c r="W335" s="1">
        <f t="shared" si="160"/>
        <v>4.0439744765496959E+19</v>
      </c>
      <c r="X335" s="1">
        <f t="shared" si="161"/>
        <v>1.097418358668891E+17</v>
      </c>
      <c r="Y335">
        <f t="shared" si="162"/>
        <v>0.82970895736967087</v>
      </c>
      <c r="Z335">
        <f t="shared" si="168"/>
        <v>1703498660418404.8</v>
      </c>
      <c r="AA335">
        <f t="shared" si="169"/>
        <v>3.1060618158907781E-4</v>
      </c>
      <c r="AB335">
        <f t="shared" si="170"/>
        <v>1.7624022854872773E-2</v>
      </c>
      <c r="AC335">
        <f>Cells!$B$3*Y335/(Cells!$D$4*AB335)</f>
        <v>1.2009989968433521</v>
      </c>
      <c r="AD335">
        <f t="shared" si="171"/>
        <v>32630.281217639047</v>
      </c>
      <c r="AE335">
        <f t="shared" si="172"/>
        <v>1435848766860.114</v>
      </c>
      <c r="AF335">
        <f t="shared" si="173"/>
        <v>4029968115</v>
      </c>
      <c r="AG335">
        <f t="shared" si="174"/>
        <v>4042889995.6885123</v>
      </c>
      <c r="AH335">
        <f t="shared" si="175"/>
        <v>1543601593539876.8</v>
      </c>
      <c r="AI335">
        <f t="shared" si="176"/>
        <v>4576205923336.333</v>
      </c>
      <c r="AJ335">
        <f t="shared" si="177"/>
        <v>0.99680380106748079</v>
      </c>
      <c r="AK335">
        <f t="shared" si="178"/>
        <v>1534120936030917.5</v>
      </c>
      <c r="AL335">
        <f t="shared" si="179"/>
        <v>9.3858962110793387E-5</v>
      </c>
      <c r="AM335">
        <f t="shared" si="180"/>
        <v>9.688083510725606E-3</v>
      </c>
      <c r="AN335">
        <f>IF(AM335=0,0,(Cells!$B$3*AJ335/(Cells!$D$4*AM335)))</f>
        <v>2.6247849363355837</v>
      </c>
      <c r="AP335" s="7">
        <f t="shared" si="163"/>
        <v>1</v>
      </c>
      <c r="AQ335">
        <f t="shared" si="181"/>
        <v>48</v>
      </c>
      <c r="AR335">
        <f>IF(AP335=0,"",MAX(AR$4:AR334)+1)</f>
        <v>48</v>
      </c>
      <c r="AS335" t="str">
        <f t="shared" si="164"/>
        <v>Male</v>
      </c>
      <c r="AT335" t="str">
        <f t="shared" si="165"/>
        <v>NonSmoker</v>
      </c>
      <c r="AU335" t="str">
        <f t="shared" si="166"/>
        <v>50 - 59</v>
      </c>
      <c r="AV335">
        <f t="shared" si="152"/>
        <v>17</v>
      </c>
      <c r="AW335" s="8">
        <f t="shared" si="167"/>
        <v>19</v>
      </c>
      <c r="BJ335" s="76"/>
      <c r="BK335" s="76"/>
      <c r="BL335" s="77"/>
      <c r="BM335" s="77"/>
      <c r="BN335" s="77"/>
      <c r="BO335" s="77"/>
      <c r="BP335" s="77"/>
      <c r="BQ335" s="136"/>
    </row>
    <row r="336" spans="1:69" x14ac:dyDescent="0.25">
      <c r="A336" t="s">
        <v>77</v>
      </c>
      <c r="B336" t="s">
        <v>59</v>
      </c>
      <c r="C336" t="s">
        <v>350</v>
      </c>
      <c r="D336">
        <v>20</v>
      </c>
      <c r="E336" s="9">
        <v>51175</v>
      </c>
      <c r="F336" s="9">
        <v>3238</v>
      </c>
      <c r="G336" s="54">
        <v>2745.0001845239199</v>
      </c>
      <c r="H336" s="9">
        <v>212539863161.103</v>
      </c>
      <c r="I336" s="9">
        <v>521547810</v>
      </c>
      <c r="J336" s="9">
        <v>531543173.61843598</v>
      </c>
      <c r="K336" s="9">
        <v>319802732668908</v>
      </c>
      <c r="L336" s="9">
        <v>874545127833.28601</v>
      </c>
      <c r="M336" s="9">
        <v>1.0696597491629499E+21</v>
      </c>
      <c r="N336" s="9">
        <v>3.0899766600961398E+18</v>
      </c>
      <c r="O336" s="9">
        <v>9469692924058530</v>
      </c>
      <c r="P336">
        <f t="shared" si="153"/>
        <v>2745.0001845239199</v>
      </c>
      <c r="Q336">
        <f t="shared" si="154"/>
        <v>212539863161.103</v>
      </c>
      <c r="R336">
        <f t="shared" si="155"/>
        <v>521547810</v>
      </c>
      <c r="S336">
        <f t="shared" si="156"/>
        <v>531543173.61843598</v>
      </c>
      <c r="T336">
        <f t="shared" si="157"/>
        <v>319802732668908</v>
      </c>
      <c r="U336">
        <f t="shared" si="158"/>
        <v>874545127833.28601</v>
      </c>
      <c r="V336" s="1">
        <f t="shared" si="159"/>
        <v>1.0696597491629499E+21</v>
      </c>
      <c r="W336" s="1">
        <f t="shared" si="160"/>
        <v>3.0899766600961398E+18</v>
      </c>
      <c r="X336" s="1">
        <f t="shared" si="161"/>
        <v>9469692924058530</v>
      </c>
      <c r="Y336">
        <f t="shared" si="162"/>
        <v>0.98119557523353484</v>
      </c>
      <c r="Z336">
        <f t="shared" si="168"/>
        <v>312947062505868.5</v>
      </c>
      <c r="AA336">
        <f t="shared" si="169"/>
        <v>1.1076276516229959E-3</v>
      </c>
      <c r="AB336">
        <f t="shared" si="170"/>
        <v>3.3281040422784201E-2</v>
      </c>
      <c r="AC336">
        <f>Cells!$B$3*Y336/(Cells!$D$4*AB336)</f>
        <v>0.75210867809341753</v>
      </c>
      <c r="AD336">
        <f t="shared" si="171"/>
        <v>29885.28103311513</v>
      </c>
      <c r="AE336">
        <f t="shared" si="172"/>
        <v>1223308903699.011</v>
      </c>
      <c r="AF336">
        <f t="shared" si="173"/>
        <v>3508420305</v>
      </c>
      <c r="AG336">
        <f t="shared" si="174"/>
        <v>3511346822.0700765</v>
      </c>
      <c r="AH336">
        <f t="shared" si="175"/>
        <v>1223798860870968.5</v>
      </c>
      <c r="AI336">
        <f t="shared" si="176"/>
        <v>3701660795503.0459</v>
      </c>
      <c r="AJ336">
        <f t="shared" si="177"/>
        <v>0.99916655425442957</v>
      </c>
      <c r="AK336">
        <f t="shared" si="178"/>
        <v>1219083397817030.5</v>
      </c>
      <c r="AL336">
        <f t="shared" si="179"/>
        <v>9.8874878211259101E-5</v>
      </c>
      <c r="AM336">
        <f t="shared" si="180"/>
        <v>9.9435847766919105E-3</v>
      </c>
      <c r="AN336">
        <f>IF(AM336=0,0,(Cells!$B$3*AJ336/(Cells!$D$4*AM336)))</f>
        <v>2.5634026014672688</v>
      </c>
      <c r="AP336" s="7">
        <f t="shared" si="163"/>
        <v>0</v>
      </c>
      <c r="AQ336">
        <f t="shared" si="181"/>
        <v>49</v>
      </c>
      <c r="AR336" t="str">
        <f>IF(AP336=0,"",MAX(AR$4:AR335)+1)</f>
        <v/>
      </c>
      <c r="AS336" t="str">
        <f t="shared" si="164"/>
        <v>Male</v>
      </c>
      <c r="AT336" t="str">
        <f t="shared" si="165"/>
        <v>NonSmoker</v>
      </c>
      <c r="AU336" t="str">
        <f t="shared" si="166"/>
        <v>50 - 59</v>
      </c>
      <c r="AV336">
        <f t="shared" si="152"/>
        <v>20</v>
      </c>
      <c r="AW336" s="8">
        <f t="shared" si="167"/>
        <v>20</v>
      </c>
      <c r="BJ336" s="76"/>
      <c r="BK336" s="76"/>
      <c r="BL336" s="77"/>
      <c r="BM336" s="77"/>
      <c r="BN336" s="77"/>
      <c r="BO336" s="77"/>
      <c r="BP336" s="77"/>
      <c r="BQ336" s="136"/>
    </row>
    <row r="337" spans="1:69" x14ac:dyDescent="0.25">
      <c r="A337" t="s">
        <v>77</v>
      </c>
      <c r="B337" t="s">
        <v>59</v>
      </c>
      <c r="C337" t="s">
        <v>350</v>
      </c>
      <c r="D337">
        <v>21</v>
      </c>
      <c r="E337" s="9">
        <v>38603</v>
      </c>
      <c r="F337" s="9">
        <v>2876</v>
      </c>
      <c r="G337" s="54">
        <v>2551.3514056908398</v>
      </c>
      <c r="H337" s="9">
        <v>163276997901.04099</v>
      </c>
      <c r="I337" s="9">
        <v>401150423</v>
      </c>
      <c r="J337" s="9">
        <v>422466154.04601997</v>
      </c>
      <c r="K337" s="9">
        <v>218178603489586</v>
      </c>
      <c r="L337" s="9">
        <v>609942199153.26599</v>
      </c>
      <c r="M337" s="9">
        <v>5.0405344306742002E+20</v>
      </c>
      <c r="N337" s="9">
        <v>1.4194548927716301E+18</v>
      </c>
      <c r="O337" s="9">
        <v>4204052843824860</v>
      </c>
      <c r="P337">
        <f t="shared" si="153"/>
        <v>5296.3515902147592</v>
      </c>
      <c r="Q337">
        <f t="shared" si="154"/>
        <v>375816861062.14398</v>
      </c>
      <c r="R337">
        <f t="shared" si="155"/>
        <v>922698233</v>
      </c>
      <c r="S337">
        <f t="shared" si="156"/>
        <v>954009327.66445589</v>
      </c>
      <c r="T337">
        <f t="shared" si="157"/>
        <v>537981336158494</v>
      </c>
      <c r="U337">
        <f t="shared" si="158"/>
        <v>1484487326986.552</v>
      </c>
      <c r="V337" s="1">
        <f t="shared" si="159"/>
        <v>1.5737131922303699E+21</v>
      </c>
      <c r="W337" s="1">
        <f t="shared" si="160"/>
        <v>4.5094315528677699E+18</v>
      </c>
      <c r="X337" s="1">
        <f t="shared" si="161"/>
        <v>1.367374576788339E+16</v>
      </c>
      <c r="Y337">
        <f t="shared" si="162"/>
        <v>0.96717946695436441</v>
      </c>
      <c r="Z337">
        <f t="shared" si="168"/>
        <v>518935858869896.44</v>
      </c>
      <c r="AA337">
        <f t="shared" si="169"/>
        <v>5.7017535270750992E-4</v>
      </c>
      <c r="AB337">
        <f t="shared" si="170"/>
        <v>2.3878344848575872E-2</v>
      </c>
      <c r="AC337">
        <f>Cells!$B$3*Y337/(Cells!$D$4*AB337)</f>
        <v>1.0332960312589701</v>
      </c>
      <c r="AD337">
        <f t="shared" si="171"/>
        <v>27333.929627424292</v>
      </c>
      <c r="AE337">
        <f t="shared" si="172"/>
        <v>1060031905797.97</v>
      </c>
      <c r="AF337">
        <f t="shared" si="173"/>
        <v>3107269882</v>
      </c>
      <c r="AG337">
        <f t="shared" si="174"/>
        <v>3088880668.024056</v>
      </c>
      <c r="AH337">
        <f t="shared" si="175"/>
        <v>1005620257381382.6</v>
      </c>
      <c r="AI337">
        <f t="shared" si="176"/>
        <v>3091718596349.7803</v>
      </c>
      <c r="AJ337">
        <f t="shared" si="177"/>
        <v>1.0059533584985358</v>
      </c>
      <c r="AK337">
        <f t="shared" si="178"/>
        <v>1008478434894086.3</v>
      </c>
      <c r="AL337">
        <f t="shared" si="179"/>
        <v>1.056974121881391E-4</v>
      </c>
      <c r="AM337">
        <f t="shared" si="180"/>
        <v>1.0280924675735111E-2</v>
      </c>
      <c r="AN337">
        <f>IF(AM337=0,0,(Cells!$B$3*AJ337/(Cells!$D$4*AM337)))</f>
        <v>2.4961321901125841</v>
      </c>
      <c r="AP337" s="7">
        <f t="shared" si="163"/>
        <v>1</v>
      </c>
      <c r="AQ337">
        <f t="shared" si="181"/>
        <v>49</v>
      </c>
      <c r="AR337">
        <f>IF(AP337=0,"",MAX(AR$4:AR336)+1)</f>
        <v>49</v>
      </c>
      <c r="AS337" t="str">
        <f t="shared" si="164"/>
        <v>Male</v>
      </c>
      <c r="AT337" t="str">
        <f t="shared" si="165"/>
        <v>NonSmoker</v>
      </c>
      <c r="AU337" t="str">
        <f t="shared" si="166"/>
        <v>50 - 59</v>
      </c>
      <c r="AV337">
        <f t="shared" si="152"/>
        <v>20</v>
      </c>
      <c r="AW337" s="8">
        <f t="shared" si="167"/>
        <v>21</v>
      </c>
      <c r="BJ337" s="76"/>
      <c r="BK337" s="76"/>
      <c r="BL337" s="77"/>
      <c r="BM337" s="77"/>
      <c r="BN337" s="77"/>
      <c r="BO337" s="77"/>
      <c r="BP337" s="77"/>
      <c r="BQ337" s="136"/>
    </row>
    <row r="338" spans="1:69" x14ac:dyDescent="0.25">
      <c r="A338" t="s">
        <v>77</v>
      </c>
      <c r="B338" t="s">
        <v>59</v>
      </c>
      <c r="C338" t="s">
        <v>350</v>
      </c>
      <c r="D338">
        <v>22</v>
      </c>
      <c r="E338" s="9">
        <v>35519</v>
      </c>
      <c r="F338" s="9">
        <v>3068</v>
      </c>
      <c r="G338" s="54">
        <v>2697.8538309465098</v>
      </c>
      <c r="H338" s="9">
        <v>153025985832.04001</v>
      </c>
      <c r="I338" s="9">
        <v>411220178</v>
      </c>
      <c r="J338" s="9">
        <v>411094590.62304902</v>
      </c>
      <c r="K338" s="9">
        <v>191612097072108</v>
      </c>
      <c r="L338" s="9">
        <v>556143456214.88794</v>
      </c>
      <c r="M338" s="9">
        <v>4.13605486545151E+20</v>
      </c>
      <c r="N338" s="9">
        <v>1.2190194043506299E+18</v>
      </c>
      <c r="O338" s="9">
        <v>3745887949804900</v>
      </c>
      <c r="P338">
        <f t="shared" si="153"/>
        <v>2697.8538309465098</v>
      </c>
      <c r="Q338">
        <f t="shared" si="154"/>
        <v>153025985832.04001</v>
      </c>
      <c r="R338">
        <f t="shared" si="155"/>
        <v>411220178</v>
      </c>
      <c r="S338">
        <f t="shared" si="156"/>
        <v>411094590.62304902</v>
      </c>
      <c r="T338">
        <f t="shared" si="157"/>
        <v>191612097072108</v>
      </c>
      <c r="U338">
        <f t="shared" si="158"/>
        <v>556143456214.88794</v>
      </c>
      <c r="V338" s="1">
        <f t="shared" si="159"/>
        <v>4.13605486545151E+20</v>
      </c>
      <c r="W338" s="1">
        <f t="shared" si="160"/>
        <v>1.2190194043506299E+18</v>
      </c>
      <c r="X338" s="1">
        <f t="shared" si="161"/>
        <v>3745887949804900</v>
      </c>
      <c r="Y338">
        <f t="shared" si="162"/>
        <v>1.0003054950851109</v>
      </c>
      <c r="Z338">
        <f t="shared" si="168"/>
        <v>191114150319708.09</v>
      </c>
      <c r="AA338">
        <f t="shared" si="169"/>
        <v>1.1308612415909774E-3</v>
      </c>
      <c r="AB338">
        <f t="shared" si="170"/>
        <v>3.3628280384090076E-2</v>
      </c>
      <c r="AC338">
        <f>Cells!$B$3*Y338/(Cells!$D$4*AB338)</f>
        <v>0.75883946309303929</v>
      </c>
      <c r="AD338">
        <f t="shared" si="171"/>
        <v>24636.075796477784</v>
      </c>
      <c r="AE338">
        <f t="shared" si="172"/>
        <v>907005919965.93005</v>
      </c>
      <c r="AF338">
        <f t="shared" si="173"/>
        <v>2696049704</v>
      </c>
      <c r="AG338">
        <f t="shared" si="174"/>
        <v>2677786077.4010072</v>
      </c>
      <c r="AH338">
        <f t="shared" si="175"/>
        <v>814008160309274.63</v>
      </c>
      <c r="AI338">
        <f t="shared" si="176"/>
        <v>2535575140134.8926</v>
      </c>
      <c r="AJ338">
        <f t="shared" si="177"/>
        <v>1.0068204203289903</v>
      </c>
      <c r="AK338">
        <f t="shared" si="178"/>
        <v>816989757646991.38</v>
      </c>
      <c r="AL338">
        <f t="shared" si="179"/>
        <v>1.1393701925345207E-4</v>
      </c>
      <c r="AM338">
        <f t="shared" si="180"/>
        <v>1.0674128500887184E-2</v>
      </c>
      <c r="AN338">
        <f>IF(AM338=0,0,(Cells!$B$3*AJ338/(Cells!$D$4*AM338)))</f>
        <v>2.4062541832604492</v>
      </c>
      <c r="AP338" s="7">
        <f t="shared" si="163"/>
        <v>0</v>
      </c>
      <c r="AQ338">
        <f t="shared" si="181"/>
        <v>50</v>
      </c>
      <c r="AR338" t="str">
        <f>IF(AP338=0,"",MAX(AR$4:AR337)+1)</f>
        <v/>
      </c>
      <c r="AS338" t="str">
        <f t="shared" si="164"/>
        <v>Male</v>
      </c>
      <c r="AT338" t="str">
        <f t="shared" si="165"/>
        <v>NonSmoker</v>
      </c>
      <c r="AU338" t="str">
        <f t="shared" si="166"/>
        <v>50 - 59</v>
      </c>
      <c r="AV338">
        <f t="shared" ref="AV338:AV401" si="182">IF(AP337=1,AW338,AV337)</f>
        <v>22</v>
      </c>
      <c r="AW338" s="8">
        <f t="shared" si="167"/>
        <v>22</v>
      </c>
      <c r="BJ338" s="76"/>
      <c r="BK338" s="76"/>
      <c r="BL338" s="77"/>
      <c r="BM338" s="77"/>
      <c r="BN338" s="77"/>
      <c r="BO338" s="77"/>
      <c r="BP338" s="77"/>
      <c r="BQ338" s="136"/>
    </row>
    <row r="339" spans="1:69" x14ac:dyDescent="0.25">
      <c r="A339" t="s">
        <v>77</v>
      </c>
      <c r="B339" t="s">
        <v>59</v>
      </c>
      <c r="C339" t="s">
        <v>350</v>
      </c>
      <c r="D339">
        <v>23</v>
      </c>
      <c r="E339" s="9">
        <v>33336</v>
      </c>
      <c r="F339" s="9">
        <v>3344</v>
      </c>
      <c r="G339" s="54">
        <v>2848.2697080718199</v>
      </c>
      <c r="H339" s="9">
        <v>144187601272.16</v>
      </c>
      <c r="I339" s="9">
        <v>388538797</v>
      </c>
      <c r="J339" s="9">
        <v>400019994.71742898</v>
      </c>
      <c r="K339" s="9">
        <v>170403928353225</v>
      </c>
      <c r="L339" s="9">
        <v>511070724262.48401</v>
      </c>
      <c r="M339" s="9">
        <v>3.87492214020011E+20</v>
      </c>
      <c r="N339" s="9">
        <v>1.20783091727135E+18</v>
      </c>
      <c r="O339" s="9">
        <v>3910857632862970</v>
      </c>
      <c r="P339">
        <f t="shared" si="153"/>
        <v>5546.1235390183301</v>
      </c>
      <c r="Q339">
        <f t="shared" si="154"/>
        <v>297213587104.20001</v>
      </c>
      <c r="R339">
        <f t="shared" si="155"/>
        <v>799758975</v>
      </c>
      <c r="S339">
        <f t="shared" si="156"/>
        <v>811114585.34047794</v>
      </c>
      <c r="T339">
        <f t="shared" si="157"/>
        <v>362016025425333</v>
      </c>
      <c r="U339">
        <f t="shared" si="158"/>
        <v>1067214180477.3719</v>
      </c>
      <c r="V339" s="1">
        <f t="shared" si="159"/>
        <v>8.01097700565162E+20</v>
      </c>
      <c r="W339" s="1">
        <f t="shared" si="160"/>
        <v>2.4268503216219802E+18</v>
      </c>
      <c r="X339" s="1">
        <f t="shared" si="161"/>
        <v>7656745582667870</v>
      </c>
      <c r="Y339">
        <f t="shared" si="162"/>
        <v>0.98599999242312819</v>
      </c>
      <c r="Z339">
        <f t="shared" si="168"/>
        <v>355910256984971.81</v>
      </c>
      <c r="AA339">
        <f t="shared" si="169"/>
        <v>5.4097361331144692E-4</v>
      </c>
      <c r="AB339">
        <f t="shared" si="170"/>
        <v>2.3258839466135169E-2</v>
      </c>
      <c r="AC339">
        <f>Cells!$B$3*Y339/(Cells!$D$4*AB339)</f>
        <v>1.0814608041694358</v>
      </c>
      <c r="AD339">
        <f t="shared" si="171"/>
        <v>21787.806088405956</v>
      </c>
      <c r="AE339">
        <f t="shared" si="172"/>
        <v>762818318693.77002</v>
      </c>
      <c r="AF339">
        <f t="shared" si="173"/>
        <v>2307510907</v>
      </c>
      <c r="AG339">
        <f t="shared" si="174"/>
        <v>2277766082.683578</v>
      </c>
      <c r="AH339">
        <f t="shared" si="175"/>
        <v>643604231956049.5</v>
      </c>
      <c r="AI339">
        <f t="shared" si="176"/>
        <v>2024504415872.4082</v>
      </c>
      <c r="AJ339">
        <f t="shared" si="177"/>
        <v>1.0130587704077927</v>
      </c>
      <c r="AK339">
        <f t="shared" si="178"/>
        <v>649931187120318.38</v>
      </c>
      <c r="AL339">
        <f t="shared" si="179"/>
        <v>1.252705931215223E-4</v>
      </c>
      <c r="AM339">
        <f t="shared" si="180"/>
        <v>1.1192434637804336E-2</v>
      </c>
      <c r="AN339">
        <f>IF(AM339=0,0,(Cells!$B$3*AJ339/(Cells!$D$4*AM339)))</f>
        <v>2.3090428224247241</v>
      </c>
      <c r="AP339" s="7">
        <f t="shared" si="163"/>
        <v>1</v>
      </c>
      <c r="AQ339">
        <f t="shared" si="181"/>
        <v>50</v>
      </c>
      <c r="AR339">
        <f>IF(AP339=0,"",MAX(AR$4:AR338)+1)</f>
        <v>50</v>
      </c>
      <c r="AS339" t="str">
        <f t="shared" si="164"/>
        <v>Male</v>
      </c>
      <c r="AT339" t="str">
        <f t="shared" si="165"/>
        <v>NonSmoker</v>
      </c>
      <c r="AU339" t="str">
        <f t="shared" si="166"/>
        <v>50 - 59</v>
      </c>
      <c r="AV339">
        <f t="shared" si="182"/>
        <v>22</v>
      </c>
      <c r="AW339" s="8">
        <f t="shared" si="167"/>
        <v>23</v>
      </c>
      <c r="BJ339" s="76"/>
      <c r="BK339" s="76"/>
      <c r="BL339" s="77"/>
      <c r="BM339" s="77"/>
      <c r="BN339" s="77"/>
      <c r="BO339" s="77"/>
      <c r="BP339" s="77"/>
      <c r="BQ339" s="136"/>
    </row>
    <row r="340" spans="1:69" x14ac:dyDescent="0.25">
      <c r="A340" t="s">
        <v>77</v>
      </c>
      <c r="B340" t="s">
        <v>59</v>
      </c>
      <c r="C340" t="s">
        <v>350</v>
      </c>
      <c r="D340">
        <v>24</v>
      </c>
      <c r="E340" s="9">
        <v>31341</v>
      </c>
      <c r="F340" s="9">
        <v>3311</v>
      </c>
      <c r="G340" s="54">
        <v>2963.0227383288202</v>
      </c>
      <c r="H340" s="9">
        <v>135827949368.526</v>
      </c>
      <c r="I340" s="9">
        <v>364894489</v>
      </c>
      <c r="J340" s="9">
        <v>387306097.09528202</v>
      </c>
      <c r="K340" s="9">
        <v>146207383332467</v>
      </c>
      <c r="L340" s="9">
        <v>447250033069.79102</v>
      </c>
      <c r="M340" s="9">
        <v>2.82490762319611E+20</v>
      </c>
      <c r="N340" s="9">
        <v>8.7226525104762906E+17</v>
      </c>
      <c r="O340" s="9">
        <v>2777236621393630</v>
      </c>
      <c r="P340">
        <f t="shared" si="153"/>
        <v>2963.0227383288202</v>
      </c>
      <c r="Q340">
        <f t="shared" si="154"/>
        <v>135827949368.526</v>
      </c>
      <c r="R340">
        <f t="shared" si="155"/>
        <v>364894489</v>
      </c>
      <c r="S340">
        <f t="shared" si="156"/>
        <v>387306097.09528202</v>
      </c>
      <c r="T340">
        <f t="shared" si="157"/>
        <v>146207383332467</v>
      </c>
      <c r="U340">
        <f t="shared" si="158"/>
        <v>447250033069.79102</v>
      </c>
      <c r="V340" s="1">
        <f t="shared" si="159"/>
        <v>2.82490762319611E+20</v>
      </c>
      <c r="W340" s="1">
        <f t="shared" si="160"/>
        <v>8.7226525104762906E+17</v>
      </c>
      <c r="X340" s="1">
        <f t="shared" si="161"/>
        <v>2777236621393630</v>
      </c>
      <c r="Y340">
        <f t="shared" si="162"/>
        <v>0.942134636497167</v>
      </c>
      <c r="Z340">
        <f t="shared" si="168"/>
        <v>137350052915404.52</v>
      </c>
      <c r="AA340">
        <f t="shared" si="169"/>
        <v>9.1563031580161464E-4</v>
      </c>
      <c r="AB340">
        <f t="shared" si="170"/>
        <v>3.0259383929644283E-2</v>
      </c>
      <c r="AC340">
        <f>Cells!$B$3*Y340/(Cells!$D$4*AB340)</f>
        <v>0.79428214879278081</v>
      </c>
      <c r="AD340">
        <f t="shared" si="171"/>
        <v>18824.783350077141</v>
      </c>
      <c r="AE340">
        <f t="shared" si="172"/>
        <v>626990369325.24402</v>
      </c>
      <c r="AF340">
        <f t="shared" si="173"/>
        <v>1942616418</v>
      </c>
      <c r="AG340">
        <f t="shared" si="174"/>
        <v>1890459985.5882957</v>
      </c>
      <c r="AH340">
        <f t="shared" si="175"/>
        <v>497396848623582.56</v>
      </c>
      <c r="AI340">
        <f t="shared" si="176"/>
        <v>1577254382802.6172</v>
      </c>
      <c r="AJ340">
        <f t="shared" si="177"/>
        <v>1.0275892813438596</v>
      </c>
      <c r="AK340">
        <f t="shared" si="178"/>
        <v>509454184650903.13</v>
      </c>
      <c r="AL340">
        <f t="shared" si="179"/>
        <v>1.4255096291826319E-4</v>
      </c>
      <c r="AM340">
        <f t="shared" si="180"/>
        <v>1.1939470797244875E-2</v>
      </c>
      <c r="AN340">
        <f>IF(AM340=0,0,(Cells!$B$3*AJ340/(Cells!$D$4*AM340)))</f>
        <v>2.1956160722557132</v>
      </c>
      <c r="AP340" s="7">
        <f t="shared" si="163"/>
        <v>0</v>
      </c>
      <c r="AQ340">
        <f t="shared" si="181"/>
        <v>51</v>
      </c>
      <c r="AR340" t="str">
        <f>IF(AP340=0,"",MAX(AR$4:AR339)+1)</f>
        <v/>
      </c>
      <c r="AS340" t="str">
        <f t="shared" si="164"/>
        <v>Male</v>
      </c>
      <c r="AT340" t="str">
        <f t="shared" si="165"/>
        <v>NonSmoker</v>
      </c>
      <c r="AU340" t="str">
        <f t="shared" si="166"/>
        <v>50 - 59</v>
      </c>
      <c r="AV340">
        <f t="shared" si="182"/>
        <v>24</v>
      </c>
      <c r="AW340" s="8">
        <f t="shared" si="167"/>
        <v>24</v>
      </c>
      <c r="BJ340" s="76"/>
      <c r="BK340" s="76"/>
      <c r="BL340" s="77"/>
      <c r="BM340" s="77"/>
      <c r="BN340" s="77"/>
      <c r="BO340" s="77"/>
      <c r="BP340" s="77"/>
      <c r="BQ340" s="136"/>
    </row>
    <row r="341" spans="1:69" x14ac:dyDescent="0.25">
      <c r="A341" t="s">
        <v>77</v>
      </c>
      <c r="B341" t="s">
        <v>59</v>
      </c>
      <c r="C341" t="s">
        <v>350</v>
      </c>
      <c r="D341">
        <v>25</v>
      </c>
      <c r="E341" s="9">
        <v>29558</v>
      </c>
      <c r="F341" s="9">
        <v>3507</v>
      </c>
      <c r="G341" s="54">
        <v>3073.4586693759602</v>
      </c>
      <c r="H341" s="9">
        <v>126972734833.978</v>
      </c>
      <c r="I341" s="9">
        <v>375392184</v>
      </c>
      <c r="J341" s="9">
        <v>371674681.94224501</v>
      </c>
      <c r="K341" s="9">
        <v>124632630728773</v>
      </c>
      <c r="L341" s="9">
        <v>388901514203.23798</v>
      </c>
      <c r="M341" s="9">
        <v>2.2166707581943199E+20</v>
      </c>
      <c r="N341" s="9">
        <v>6.9834433080820403E+17</v>
      </c>
      <c r="O341" s="9">
        <v>2269424320183160</v>
      </c>
      <c r="P341">
        <f t="shared" si="153"/>
        <v>6036.4814077047804</v>
      </c>
      <c r="Q341">
        <f t="shared" si="154"/>
        <v>262800684202.504</v>
      </c>
      <c r="R341">
        <f t="shared" si="155"/>
        <v>740286673</v>
      </c>
      <c r="S341">
        <f t="shared" si="156"/>
        <v>758980779.03752708</v>
      </c>
      <c r="T341">
        <f t="shared" si="157"/>
        <v>270840014061240</v>
      </c>
      <c r="U341">
        <f t="shared" si="158"/>
        <v>836151547273.02905</v>
      </c>
      <c r="V341" s="1">
        <f t="shared" si="159"/>
        <v>5.0415783813904296E+20</v>
      </c>
      <c r="W341" s="1">
        <f t="shared" si="160"/>
        <v>1.5706095818558331E+18</v>
      </c>
      <c r="X341" s="1">
        <f t="shared" si="161"/>
        <v>5046660941576790</v>
      </c>
      <c r="Y341">
        <f t="shared" si="162"/>
        <v>0.97536946052674312</v>
      </c>
      <c r="Z341">
        <f t="shared" si="168"/>
        <v>263373609321472.53</v>
      </c>
      <c r="AA341">
        <f t="shared" si="169"/>
        <v>4.5720471462696688E-4</v>
      </c>
      <c r="AB341">
        <f t="shared" si="170"/>
        <v>2.1382345863514764E-2</v>
      </c>
      <c r="AC341">
        <f>Cells!$B$3*Y341/(Cells!$D$4*AB341)</f>
        <v>1.1636857513450654</v>
      </c>
      <c r="AD341">
        <f t="shared" si="171"/>
        <v>15751.324680701184</v>
      </c>
      <c r="AE341">
        <f t="shared" si="172"/>
        <v>500017634491.26611</v>
      </c>
      <c r="AF341">
        <f t="shared" si="173"/>
        <v>1567224234</v>
      </c>
      <c r="AG341">
        <f t="shared" si="174"/>
        <v>1518785303.6460507</v>
      </c>
      <c r="AH341">
        <f t="shared" si="175"/>
        <v>372764217894809.63</v>
      </c>
      <c r="AI341">
        <f t="shared" si="176"/>
        <v>1188352868599.3794</v>
      </c>
      <c r="AJ341">
        <f t="shared" si="177"/>
        <v>1.0318932045481775</v>
      </c>
      <c r="AK341">
        <f t="shared" si="178"/>
        <v>383387500948936.19</v>
      </c>
      <c r="AL341">
        <f t="shared" si="179"/>
        <v>1.6620541838068424E-4</v>
      </c>
      <c r="AM341">
        <f t="shared" si="180"/>
        <v>1.289206804126802E-2</v>
      </c>
      <c r="AN341">
        <f>IF(AM341=0,0,(Cells!$B$3*AJ341/(Cells!$D$4*AM341)))</f>
        <v>2.0418981554560642</v>
      </c>
      <c r="AP341" s="7">
        <f t="shared" si="163"/>
        <v>1</v>
      </c>
      <c r="AQ341">
        <f t="shared" si="181"/>
        <v>51</v>
      </c>
      <c r="AR341">
        <f>IF(AP341=0,"",MAX(AR$4:AR340)+1)</f>
        <v>51</v>
      </c>
      <c r="AS341" t="str">
        <f t="shared" si="164"/>
        <v>Male</v>
      </c>
      <c r="AT341" t="str">
        <f t="shared" si="165"/>
        <v>NonSmoker</v>
      </c>
      <c r="AU341" t="str">
        <f t="shared" si="166"/>
        <v>50 - 59</v>
      </c>
      <c r="AV341">
        <f t="shared" si="182"/>
        <v>24</v>
      </c>
      <c r="AW341" s="8">
        <f t="shared" si="167"/>
        <v>25</v>
      </c>
      <c r="BJ341" s="76"/>
      <c r="BK341" s="76"/>
      <c r="BL341" s="77"/>
      <c r="BM341" s="77"/>
      <c r="BN341" s="77"/>
      <c r="BO341" s="77"/>
      <c r="BP341" s="77"/>
      <c r="BQ341" s="136"/>
    </row>
    <row r="342" spans="1:69" x14ac:dyDescent="0.25">
      <c r="A342" t="s">
        <v>77</v>
      </c>
      <c r="B342" t="s">
        <v>59</v>
      </c>
      <c r="C342" t="s">
        <v>350</v>
      </c>
      <c r="D342">
        <v>26</v>
      </c>
      <c r="E342" s="9">
        <v>27528</v>
      </c>
      <c r="F342" s="9">
        <v>3513</v>
      </c>
      <c r="G342" s="54">
        <v>3090.7371858021302</v>
      </c>
      <c r="H342" s="9">
        <v>115922748746.94501</v>
      </c>
      <c r="I342" s="9">
        <v>351641937</v>
      </c>
      <c r="J342" s="9">
        <v>345804617.03030902</v>
      </c>
      <c r="K342" s="9">
        <v>102942367597238</v>
      </c>
      <c r="L342" s="9">
        <v>325166099644.58099</v>
      </c>
      <c r="M342" s="9">
        <v>1.69853668853818E+20</v>
      </c>
      <c r="N342" s="9">
        <v>5.3679929977040698E+17</v>
      </c>
      <c r="O342" s="9">
        <v>1742896986827700</v>
      </c>
      <c r="P342">
        <f t="shared" si="153"/>
        <v>3090.7371858021302</v>
      </c>
      <c r="Q342">
        <f t="shared" si="154"/>
        <v>115922748746.94501</v>
      </c>
      <c r="R342">
        <f t="shared" si="155"/>
        <v>351641937</v>
      </c>
      <c r="S342">
        <f t="shared" si="156"/>
        <v>345804617.03030902</v>
      </c>
      <c r="T342">
        <f t="shared" si="157"/>
        <v>102942367597238</v>
      </c>
      <c r="U342">
        <f t="shared" si="158"/>
        <v>325166099644.58099</v>
      </c>
      <c r="V342" s="1">
        <f t="shared" si="159"/>
        <v>1.69853668853818E+20</v>
      </c>
      <c r="W342" s="1">
        <f t="shared" si="160"/>
        <v>5.3679929977040698E+17</v>
      </c>
      <c r="X342" s="1">
        <f t="shared" si="161"/>
        <v>1742896986827700</v>
      </c>
      <c r="Y342">
        <f t="shared" si="162"/>
        <v>1.0168803991682371</v>
      </c>
      <c r="Z342">
        <f t="shared" si="168"/>
        <v>104343839231452.78</v>
      </c>
      <c r="AA342">
        <f t="shared" si="169"/>
        <v>8.7257996515457351E-4</v>
      </c>
      <c r="AB342">
        <f t="shared" si="170"/>
        <v>2.953946453737057E-2</v>
      </c>
      <c r="AC342">
        <f>Cells!$B$3*Y342/(Cells!$D$4*AB342)</f>
        <v>0.87819138204448177</v>
      </c>
      <c r="AD342">
        <f t="shared" si="171"/>
        <v>12660.587494899055</v>
      </c>
      <c r="AE342">
        <f t="shared" si="172"/>
        <v>384094885744.32104</v>
      </c>
      <c r="AF342">
        <f t="shared" si="173"/>
        <v>1215582297</v>
      </c>
      <c r="AG342">
        <f t="shared" si="174"/>
        <v>1172980686.6157422</v>
      </c>
      <c r="AH342">
        <f t="shared" si="175"/>
        <v>269821850297571.59</v>
      </c>
      <c r="AI342">
        <f t="shared" si="176"/>
        <v>863186768954.79846</v>
      </c>
      <c r="AJ342">
        <f t="shared" si="177"/>
        <v>1.0363191064186836</v>
      </c>
      <c r="AK342">
        <f t="shared" si="178"/>
        <v>278694513069181.19</v>
      </c>
      <c r="AL342">
        <f t="shared" si="179"/>
        <v>2.0255673852160653E-4</v>
      </c>
      <c r="AM342">
        <f t="shared" si="180"/>
        <v>1.4232242919568459E-2</v>
      </c>
      <c r="AN342">
        <f>IF(AM342=0,0,(Cells!$B$3*AJ342/(Cells!$D$4*AM342)))</f>
        <v>1.8575566646489525</v>
      </c>
      <c r="AP342" s="7">
        <f t="shared" si="163"/>
        <v>0</v>
      </c>
      <c r="AQ342">
        <f t="shared" si="181"/>
        <v>52</v>
      </c>
      <c r="AR342" t="str">
        <f>IF(AP342=0,"",MAX(AR$4:AR341)+1)</f>
        <v/>
      </c>
      <c r="AS342" t="str">
        <f t="shared" si="164"/>
        <v>Male</v>
      </c>
      <c r="AT342" t="str">
        <f t="shared" si="165"/>
        <v>NonSmoker</v>
      </c>
      <c r="AU342" t="str">
        <f t="shared" si="166"/>
        <v>50 - 59</v>
      </c>
      <c r="AV342">
        <f t="shared" si="182"/>
        <v>26</v>
      </c>
      <c r="AW342" s="8">
        <f t="shared" si="167"/>
        <v>26</v>
      </c>
      <c r="BJ342" s="76"/>
      <c r="BK342" s="76"/>
      <c r="BL342" s="77"/>
      <c r="BM342" s="77"/>
      <c r="BN342" s="77"/>
      <c r="BO342" s="77"/>
      <c r="BP342" s="77"/>
      <c r="BQ342" s="136"/>
    </row>
    <row r="343" spans="1:69" x14ac:dyDescent="0.25">
      <c r="A343" t="s">
        <v>77</v>
      </c>
      <c r="B343" t="s">
        <v>59</v>
      </c>
      <c r="C343" t="s">
        <v>350</v>
      </c>
      <c r="D343">
        <v>27</v>
      </c>
      <c r="E343" s="9">
        <v>25245</v>
      </c>
      <c r="F343" s="9">
        <v>3297</v>
      </c>
      <c r="G343" s="54">
        <v>2898.9844125827799</v>
      </c>
      <c r="H343" s="9">
        <v>101402272627.06599</v>
      </c>
      <c r="I343" s="9">
        <v>293809933</v>
      </c>
      <c r="J343" s="9">
        <v>304311242.86704999</v>
      </c>
      <c r="K343" s="9">
        <v>81885450244567.906</v>
      </c>
      <c r="L343" s="9">
        <v>259642506250.436</v>
      </c>
      <c r="M343" s="9">
        <v>1.2717287622904599E+20</v>
      </c>
      <c r="N343" s="9">
        <v>4.0483038290945798E+17</v>
      </c>
      <c r="O343" s="9">
        <v>1318532102256760</v>
      </c>
      <c r="P343">
        <f t="shared" si="153"/>
        <v>5989.7215983849101</v>
      </c>
      <c r="Q343">
        <f t="shared" si="154"/>
        <v>217325021374.01099</v>
      </c>
      <c r="R343">
        <f t="shared" si="155"/>
        <v>645451870</v>
      </c>
      <c r="S343">
        <f t="shared" si="156"/>
        <v>650115859.89735901</v>
      </c>
      <c r="T343">
        <f t="shared" si="157"/>
        <v>184827817841805.91</v>
      </c>
      <c r="U343">
        <f t="shared" si="158"/>
        <v>584808605895.01697</v>
      </c>
      <c r="V343" s="1">
        <f t="shared" si="159"/>
        <v>2.9702654508286398E+20</v>
      </c>
      <c r="W343" s="1">
        <f t="shared" si="160"/>
        <v>9.4162968267986496E+17</v>
      </c>
      <c r="X343" s="1">
        <f t="shared" si="161"/>
        <v>3061429089084460</v>
      </c>
      <c r="Y343">
        <f t="shared" si="162"/>
        <v>0.99282590968001405</v>
      </c>
      <c r="Z343">
        <f t="shared" si="168"/>
        <v>182925398617906.06</v>
      </c>
      <c r="AA343">
        <f t="shared" si="169"/>
        <v>4.3280521801079911E-4</v>
      </c>
      <c r="AB343">
        <f t="shared" si="170"/>
        <v>2.0803971207699723E-2</v>
      </c>
      <c r="AC343">
        <f>Cells!$B$3*Y343/(Cells!$D$4*AB343)</f>
        <v>1.2174433776247604</v>
      </c>
      <c r="AD343">
        <f t="shared" si="171"/>
        <v>9761.6030823162728</v>
      </c>
      <c r="AE343">
        <f t="shared" si="172"/>
        <v>282692613117.25507</v>
      </c>
      <c r="AF343">
        <f t="shared" si="173"/>
        <v>921772364</v>
      </c>
      <c r="AG343">
        <f t="shared" si="174"/>
        <v>868669443.74869215</v>
      </c>
      <c r="AH343">
        <f t="shared" si="175"/>
        <v>187936400053003.69</v>
      </c>
      <c r="AI343">
        <f t="shared" si="176"/>
        <v>603544262704.36243</v>
      </c>
      <c r="AJ343">
        <f t="shared" si="177"/>
        <v>1.0611313321004423</v>
      </c>
      <c r="AK343">
        <f t="shared" si="178"/>
        <v>198745611877270.41</v>
      </c>
      <c r="AL343">
        <f t="shared" si="179"/>
        <v>2.6338343566942562E-4</v>
      </c>
      <c r="AM343">
        <f t="shared" si="180"/>
        <v>1.6229092262644441E-2</v>
      </c>
      <c r="AN343">
        <f>IF(AM343=0,0,(Cells!$B$3*AJ343/(Cells!$D$4*AM343)))</f>
        <v>1.668002980204301</v>
      </c>
      <c r="AP343" s="7">
        <f t="shared" si="163"/>
        <v>1</v>
      </c>
      <c r="AQ343">
        <f t="shared" si="181"/>
        <v>52</v>
      </c>
      <c r="AR343">
        <f>IF(AP343=0,"",MAX(AR$4:AR342)+1)</f>
        <v>52</v>
      </c>
      <c r="AS343" t="str">
        <f t="shared" si="164"/>
        <v>Male</v>
      </c>
      <c r="AT343" t="str">
        <f t="shared" si="165"/>
        <v>NonSmoker</v>
      </c>
      <c r="AU343" t="str">
        <f t="shared" si="166"/>
        <v>50 - 59</v>
      </c>
      <c r="AV343">
        <f t="shared" si="182"/>
        <v>26</v>
      </c>
      <c r="AW343" s="8">
        <f t="shared" si="167"/>
        <v>27</v>
      </c>
      <c r="BJ343" s="76"/>
      <c r="BK343" s="76"/>
      <c r="BL343" s="77"/>
      <c r="BM343" s="77"/>
      <c r="BN343" s="77"/>
      <c r="BO343" s="77"/>
      <c r="BP343" s="77"/>
      <c r="BQ343" s="136"/>
    </row>
    <row r="344" spans="1:69" x14ac:dyDescent="0.25">
      <c r="A344" t="s">
        <v>77</v>
      </c>
      <c r="B344" t="s">
        <v>59</v>
      </c>
      <c r="C344" t="s">
        <v>350</v>
      </c>
      <c r="D344">
        <v>28</v>
      </c>
      <c r="E344" s="9">
        <v>22714</v>
      </c>
      <c r="F344" s="9">
        <v>2997</v>
      </c>
      <c r="G344" s="54">
        <v>2571.7416249562398</v>
      </c>
      <c r="H344" s="9">
        <v>83839810817.203293</v>
      </c>
      <c r="I344" s="9">
        <v>253984359</v>
      </c>
      <c r="J344" s="9">
        <v>253481885.100086</v>
      </c>
      <c r="K344" s="9">
        <v>61741482029490.203</v>
      </c>
      <c r="L344" s="9">
        <v>196557281689.92499</v>
      </c>
      <c r="M344" s="9">
        <v>8.09804492067946E+19</v>
      </c>
      <c r="N344" s="9">
        <v>2.59366964662148E+17</v>
      </c>
      <c r="O344" s="9">
        <v>850498251626199</v>
      </c>
      <c r="P344">
        <f t="shared" si="153"/>
        <v>2571.7416249562398</v>
      </c>
      <c r="Q344">
        <f t="shared" si="154"/>
        <v>83839810817.203293</v>
      </c>
      <c r="R344">
        <f t="shared" si="155"/>
        <v>253984359</v>
      </c>
      <c r="S344">
        <f t="shared" si="156"/>
        <v>253481885.100086</v>
      </c>
      <c r="T344">
        <f t="shared" si="157"/>
        <v>61741482029490.203</v>
      </c>
      <c r="U344">
        <f t="shared" si="158"/>
        <v>196557281689.92499</v>
      </c>
      <c r="V344" s="1">
        <f t="shared" si="159"/>
        <v>8.09804492067946E+19</v>
      </c>
      <c r="W344" s="1">
        <f t="shared" si="160"/>
        <v>2.59366964662148E+17</v>
      </c>
      <c r="X344" s="1">
        <f t="shared" si="161"/>
        <v>850498251626199</v>
      </c>
      <c r="Y344">
        <f t="shared" si="162"/>
        <v>1.0019822872143924</v>
      </c>
      <c r="Z344">
        <f t="shared" si="168"/>
        <v>61666534059887.703</v>
      </c>
      <c r="AA344">
        <f t="shared" si="169"/>
        <v>9.5974461341609917E-4</v>
      </c>
      <c r="AB344">
        <f t="shared" si="170"/>
        <v>3.0979745212252781E-2</v>
      </c>
      <c r="AC344">
        <f>Cells!$B$3*Y344/(Cells!$D$4*AB344)</f>
        <v>0.82509530506844286</v>
      </c>
      <c r="AD344">
        <f t="shared" si="171"/>
        <v>7189.8614573600316</v>
      </c>
      <c r="AE344">
        <f t="shared" si="172"/>
        <v>198852802300.05173</v>
      </c>
      <c r="AF344">
        <f t="shared" si="173"/>
        <v>667788005</v>
      </c>
      <c r="AG344">
        <f t="shared" si="174"/>
        <v>615187558.64860618</v>
      </c>
      <c r="AH344">
        <f t="shared" si="175"/>
        <v>126194918023513.48</v>
      </c>
      <c r="AI344">
        <f t="shared" si="176"/>
        <v>406986981014.4375</v>
      </c>
      <c r="AJ344">
        <f t="shared" si="177"/>
        <v>1.0855031048855119</v>
      </c>
      <c r="AK344">
        <f t="shared" si="178"/>
        <v>136505415660566.97</v>
      </c>
      <c r="AL344">
        <f t="shared" si="179"/>
        <v>3.6069057489285727E-4</v>
      </c>
      <c r="AM344">
        <f t="shared" si="180"/>
        <v>1.8991855488415484E-2</v>
      </c>
      <c r="AN344">
        <f>IF(AM344=0,0,(Cells!$B$3*AJ344/(Cells!$D$4*AM344)))</f>
        <v>1.4580942130270229</v>
      </c>
      <c r="AP344" s="7">
        <f t="shared" si="163"/>
        <v>0</v>
      </c>
      <c r="AQ344">
        <f t="shared" si="181"/>
        <v>53</v>
      </c>
      <c r="AR344" t="str">
        <f>IF(AP344=0,"",MAX(AR$4:AR343)+1)</f>
        <v/>
      </c>
      <c r="AS344" t="str">
        <f t="shared" si="164"/>
        <v>Male</v>
      </c>
      <c r="AT344" t="str">
        <f t="shared" si="165"/>
        <v>NonSmoker</v>
      </c>
      <c r="AU344" t="str">
        <f t="shared" si="166"/>
        <v>50 - 59</v>
      </c>
      <c r="AV344">
        <f t="shared" si="182"/>
        <v>28</v>
      </c>
      <c r="AW344" s="8">
        <f t="shared" si="167"/>
        <v>28</v>
      </c>
      <c r="BJ344" s="76"/>
      <c r="BK344" s="76"/>
      <c r="BL344" s="77"/>
      <c r="BM344" s="77"/>
      <c r="BN344" s="77"/>
      <c r="BO344" s="77"/>
      <c r="BP344" s="77"/>
      <c r="BQ344" s="136"/>
    </row>
    <row r="345" spans="1:69" x14ac:dyDescent="0.25">
      <c r="A345" t="s">
        <v>77</v>
      </c>
      <c r="B345" t="s">
        <v>59</v>
      </c>
      <c r="C345" t="s">
        <v>350</v>
      </c>
      <c r="D345">
        <v>29</v>
      </c>
      <c r="E345" s="9">
        <v>19544</v>
      </c>
      <c r="F345" s="9">
        <v>2606</v>
      </c>
      <c r="G345" s="54">
        <v>2177.9365726425599</v>
      </c>
      <c r="H345" s="9">
        <v>66303983002.345802</v>
      </c>
      <c r="I345" s="9">
        <v>208517163</v>
      </c>
      <c r="J345" s="9">
        <v>202172294.30787301</v>
      </c>
      <c r="K345" s="9">
        <v>44394692199248.203</v>
      </c>
      <c r="L345" s="9">
        <v>141909600990.48401</v>
      </c>
      <c r="M345" s="9">
        <v>4.2380769243224302E+19</v>
      </c>
      <c r="N345" s="9">
        <v>1.3466301159721101E+17</v>
      </c>
      <c r="O345" s="9">
        <v>438271629931414</v>
      </c>
      <c r="P345">
        <f t="shared" si="153"/>
        <v>4749.6781975987997</v>
      </c>
      <c r="Q345">
        <f t="shared" si="154"/>
        <v>150143793819.5491</v>
      </c>
      <c r="R345">
        <f t="shared" si="155"/>
        <v>462501522</v>
      </c>
      <c r="S345">
        <f t="shared" si="156"/>
        <v>455654179.40795898</v>
      </c>
      <c r="T345">
        <f t="shared" si="157"/>
        <v>106136174228738.41</v>
      </c>
      <c r="U345">
        <f t="shared" si="158"/>
        <v>338466882680.409</v>
      </c>
      <c r="V345" s="1">
        <f t="shared" si="159"/>
        <v>1.2336121845001889E+20</v>
      </c>
      <c r="W345" s="1">
        <f t="shared" si="160"/>
        <v>3.9402997625935898E+17</v>
      </c>
      <c r="X345" s="1">
        <f t="shared" si="161"/>
        <v>1288769881557613</v>
      </c>
      <c r="Y345">
        <f t="shared" si="162"/>
        <v>1.0150274987073264</v>
      </c>
      <c r="Z345">
        <f t="shared" si="168"/>
        <v>107382419511270.44</v>
      </c>
      <c r="AA345">
        <f t="shared" si="169"/>
        <v>5.1720470727778056E-4</v>
      </c>
      <c r="AB345">
        <f t="shared" si="170"/>
        <v>2.2742135064188249E-2</v>
      </c>
      <c r="AC345">
        <f>Cells!$B$3*Y345/(Cells!$D$4*AB345)</f>
        <v>1.1385929410923032</v>
      </c>
      <c r="AD345">
        <f t="shared" si="171"/>
        <v>5011.9248847174713</v>
      </c>
      <c r="AE345">
        <f t="shared" si="172"/>
        <v>132548819297.70592</v>
      </c>
      <c r="AF345">
        <f t="shared" si="173"/>
        <v>459270842</v>
      </c>
      <c r="AG345">
        <f t="shared" si="174"/>
        <v>413015264.34073317</v>
      </c>
      <c r="AH345">
        <f t="shared" si="175"/>
        <v>81800225824265.281</v>
      </c>
      <c r="AI345">
        <f t="shared" si="176"/>
        <v>265077380023.95346</v>
      </c>
      <c r="AJ345">
        <f t="shared" si="177"/>
        <v>1.1119948380917624</v>
      </c>
      <c r="AK345">
        <f t="shared" si="178"/>
        <v>90633652070622.641</v>
      </c>
      <c r="AL345">
        <f t="shared" si="179"/>
        <v>5.3132135888461134E-4</v>
      </c>
      <c r="AM345">
        <f t="shared" si="180"/>
        <v>2.3050409082803962E-2</v>
      </c>
      <c r="AN345">
        <f>IF(AM345=0,0,(Cells!$B$3*AJ345/(Cells!$D$4*AM345)))</f>
        <v>1.2306825626978273</v>
      </c>
      <c r="AP345" s="7">
        <f t="shared" si="163"/>
        <v>1</v>
      </c>
      <c r="AQ345">
        <f t="shared" si="181"/>
        <v>53</v>
      </c>
      <c r="AR345">
        <f>IF(AP345=0,"",MAX(AR$4:AR344)+1)</f>
        <v>53</v>
      </c>
      <c r="AS345" t="str">
        <f t="shared" si="164"/>
        <v>Male</v>
      </c>
      <c r="AT345" t="str">
        <f t="shared" si="165"/>
        <v>NonSmoker</v>
      </c>
      <c r="AU345" t="str">
        <f t="shared" si="166"/>
        <v>50 - 59</v>
      </c>
      <c r="AV345">
        <f t="shared" si="182"/>
        <v>28</v>
      </c>
      <c r="AW345" s="8">
        <f t="shared" si="167"/>
        <v>29</v>
      </c>
      <c r="BJ345" s="76"/>
      <c r="BK345" s="76"/>
      <c r="BL345" s="77"/>
      <c r="BM345" s="77"/>
      <c r="BN345" s="77"/>
      <c r="BO345" s="77"/>
      <c r="BP345" s="77"/>
      <c r="BQ345" s="136"/>
    </row>
    <row r="346" spans="1:69" x14ac:dyDescent="0.25">
      <c r="A346" t="s">
        <v>77</v>
      </c>
      <c r="B346" t="s">
        <v>59</v>
      </c>
      <c r="C346" t="s">
        <v>350</v>
      </c>
      <c r="D346">
        <v>30</v>
      </c>
      <c r="E346" s="9">
        <v>15944</v>
      </c>
      <c r="F346" s="9">
        <v>2151</v>
      </c>
      <c r="G346" s="54">
        <v>1726.28103676298</v>
      </c>
      <c r="H346" s="9">
        <v>49453468962.607903</v>
      </c>
      <c r="I346" s="9">
        <v>167435287</v>
      </c>
      <c r="J346" s="9">
        <v>151991050.01721701</v>
      </c>
      <c r="K346" s="9">
        <v>31710652525080.898</v>
      </c>
      <c r="L346" s="9">
        <v>101909681807.04601</v>
      </c>
      <c r="M346" s="9">
        <v>3.1041768589500502E+19</v>
      </c>
      <c r="N346" s="9">
        <v>9.9643745270888896E+16</v>
      </c>
      <c r="O346" s="9">
        <v>326737975805631</v>
      </c>
      <c r="P346">
        <f t="shared" si="153"/>
        <v>1726.28103676298</v>
      </c>
      <c r="Q346">
        <f t="shared" si="154"/>
        <v>49453468962.607903</v>
      </c>
      <c r="R346">
        <f t="shared" si="155"/>
        <v>167435287</v>
      </c>
      <c r="S346">
        <f t="shared" si="156"/>
        <v>151991050.01721701</v>
      </c>
      <c r="T346">
        <f t="shared" si="157"/>
        <v>31710652525080.898</v>
      </c>
      <c r="U346">
        <f t="shared" si="158"/>
        <v>101909681807.04601</v>
      </c>
      <c r="V346" s="1">
        <f t="shared" si="159"/>
        <v>3.1041768589500502E+19</v>
      </c>
      <c r="W346" s="1">
        <f t="shared" si="160"/>
        <v>9.9643745270888896E+16</v>
      </c>
      <c r="X346" s="1">
        <f t="shared" si="161"/>
        <v>326737975805631</v>
      </c>
      <c r="Y346">
        <f t="shared" si="162"/>
        <v>1.1016128053660628</v>
      </c>
      <c r="Z346">
        <f t="shared" si="168"/>
        <v>34809188315015.117</v>
      </c>
      <c r="AA346">
        <f t="shared" si="169"/>
        <v>1.5068078215525796E-3</v>
      </c>
      <c r="AB346">
        <f t="shared" si="170"/>
        <v>3.8817622564404686E-2</v>
      </c>
      <c r="AC346">
        <f>Cells!$B$3*Y346/(Cells!$D$4*AB346)</f>
        <v>0.72397231010959118</v>
      </c>
      <c r="AD346">
        <f t="shared" si="171"/>
        <v>3285.6438479544918</v>
      </c>
      <c r="AE346">
        <f t="shared" si="172"/>
        <v>83095350335.098022</v>
      </c>
      <c r="AF346">
        <f t="shared" si="173"/>
        <v>291835555</v>
      </c>
      <c r="AG346">
        <f t="shared" si="174"/>
        <v>261024214.32351604</v>
      </c>
      <c r="AH346">
        <f t="shared" si="175"/>
        <v>50089573299184.391</v>
      </c>
      <c r="AI346">
        <f t="shared" si="176"/>
        <v>163167698216.90744</v>
      </c>
      <c r="AJ346">
        <f t="shared" si="177"/>
        <v>1.1180401625049854</v>
      </c>
      <c r="AK346">
        <f t="shared" si="178"/>
        <v>55798192795928.5</v>
      </c>
      <c r="AL346">
        <f t="shared" si="179"/>
        <v>8.1895217130014796E-4</v>
      </c>
      <c r="AM346">
        <f t="shared" si="180"/>
        <v>2.8617340395294389E-2</v>
      </c>
      <c r="AN346">
        <f>IF(AM346=0,0,(Cells!$B$3*AJ346/(Cells!$D$4*AM346)))</f>
        <v>0.99666693063145229</v>
      </c>
      <c r="AP346" s="7">
        <f t="shared" si="163"/>
        <v>0</v>
      </c>
      <c r="AQ346">
        <f t="shared" si="181"/>
        <v>54</v>
      </c>
      <c r="AR346" t="str">
        <f>IF(AP346=0,"",MAX(AR$4:AR345)+1)</f>
        <v/>
      </c>
      <c r="AS346" t="str">
        <f t="shared" si="164"/>
        <v>Male</v>
      </c>
      <c r="AT346" t="str">
        <f t="shared" si="165"/>
        <v>NonSmoker</v>
      </c>
      <c r="AU346" t="str">
        <f t="shared" si="166"/>
        <v>50 - 59</v>
      </c>
      <c r="AV346">
        <f t="shared" si="182"/>
        <v>30</v>
      </c>
      <c r="AW346" s="8">
        <f t="shared" si="167"/>
        <v>30</v>
      </c>
      <c r="BJ346" s="76"/>
      <c r="BK346" s="76"/>
      <c r="BL346" s="77"/>
      <c r="BM346" s="77"/>
      <c r="BN346" s="77"/>
      <c r="BO346" s="77"/>
      <c r="BP346" s="77"/>
      <c r="BQ346" s="136"/>
    </row>
    <row r="347" spans="1:69" x14ac:dyDescent="0.25">
      <c r="A347" t="s">
        <v>77</v>
      </c>
      <c r="B347" t="s">
        <v>59</v>
      </c>
      <c r="C347" t="s">
        <v>350</v>
      </c>
      <c r="D347">
        <v>31</v>
      </c>
      <c r="E347" s="9">
        <v>12203</v>
      </c>
      <c r="F347" s="9">
        <v>1678</v>
      </c>
      <c r="G347" s="54">
        <v>1290.6042039824799</v>
      </c>
      <c r="H347" s="9">
        <v>34908968593.754501</v>
      </c>
      <c r="I347" s="9">
        <v>127542011</v>
      </c>
      <c r="J347" s="9">
        <v>108049997.35693701</v>
      </c>
      <c r="K347" s="9">
        <v>21337588321170</v>
      </c>
      <c r="L347" s="9">
        <v>68908946750.517395</v>
      </c>
      <c r="M347" s="9">
        <v>1.9321944822608998E+19</v>
      </c>
      <c r="N347" s="9">
        <v>6.26997965071242E+16</v>
      </c>
      <c r="O347" s="9">
        <v>207622878853171</v>
      </c>
      <c r="P347">
        <f t="shared" si="153"/>
        <v>3016.8852407454597</v>
      </c>
      <c r="Q347">
        <f t="shared" si="154"/>
        <v>84362437556.362396</v>
      </c>
      <c r="R347">
        <f t="shared" si="155"/>
        <v>294977298</v>
      </c>
      <c r="S347">
        <f t="shared" si="156"/>
        <v>260041047.37415403</v>
      </c>
      <c r="T347">
        <f t="shared" si="157"/>
        <v>53048240846250.898</v>
      </c>
      <c r="U347">
        <f t="shared" si="158"/>
        <v>170818628557.56342</v>
      </c>
      <c r="V347" s="1">
        <f t="shared" si="159"/>
        <v>5.03637134121095E+19</v>
      </c>
      <c r="W347" s="1">
        <f t="shared" si="160"/>
        <v>1.6234354177801309E+17</v>
      </c>
      <c r="X347" s="1">
        <f t="shared" si="161"/>
        <v>534360854658802</v>
      </c>
      <c r="Y347">
        <f t="shared" si="162"/>
        <v>1.1343489844339028</v>
      </c>
      <c r="Z347">
        <f t="shared" si="168"/>
        <v>59955417666460.25</v>
      </c>
      <c r="AA347">
        <f t="shared" si="169"/>
        <v>8.8663448644201056E-4</v>
      </c>
      <c r="AB347">
        <f t="shared" si="170"/>
        <v>2.9776408219293518E-2</v>
      </c>
      <c r="AC347">
        <f>Cells!$B$3*Y347/(Cells!$D$4*AB347)</f>
        <v>0.97184340106538869</v>
      </c>
      <c r="AD347">
        <f t="shared" si="171"/>
        <v>1995.0396439720123</v>
      </c>
      <c r="AE347">
        <f t="shared" si="172"/>
        <v>48186381741.343544</v>
      </c>
      <c r="AF347">
        <f t="shared" si="173"/>
        <v>164293544</v>
      </c>
      <c r="AG347">
        <f t="shared" si="174"/>
        <v>152974216.96657905</v>
      </c>
      <c r="AH347">
        <f t="shared" si="175"/>
        <v>28751984978014.387</v>
      </c>
      <c r="AI347">
        <f t="shared" si="176"/>
        <v>94258751466.390045</v>
      </c>
      <c r="AJ347">
        <f t="shared" si="177"/>
        <v>1.0739949990127677</v>
      </c>
      <c r="AK347">
        <f t="shared" si="178"/>
        <v>30770763883007.746</v>
      </c>
      <c r="AL347">
        <f t="shared" si="179"/>
        <v>1.3149274753948381E-3</v>
      </c>
      <c r="AM347">
        <f t="shared" si="180"/>
        <v>3.6261928732416293E-2</v>
      </c>
      <c r="AN347">
        <f>IF(AM347=0,0,(Cells!$B$3*AJ347/(Cells!$D$4*AM347)))</f>
        <v>0.75556750608833556</v>
      </c>
      <c r="AP347" s="7">
        <f t="shared" si="163"/>
        <v>0</v>
      </c>
      <c r="AQ347">
        <f t="shared" si="181"/>
        <v>54</v>
      </c>
      <c r="AR347" t="str">
        <f>IF(AP347=0,"",MAX(AR$4:AR346)+1)</f>
        <v/>
      </c>
      <c r="AS347" t="str">
        <f t="shared" si="164"/>
        <v>Male</v>
      </c>
      <c r="AT347" t="str">
        <f t="shared" si="165"/>
        <v>NonSmoker</v>
      </c>
      <c r="AU347" t="str">
        <f t="shared" si="166"/>
        <v>50 - 59</v>
      </c>
      <c r="AV347">
        <f t="shared" si="182"/>
        <v>30</v>
      </c>
      <c r="AW347" s="8">
        <f t="shared" si="167"/>
        <v>31</v>
      </c>
      <c r="BJ347" s="76"/>
      <c r="BK347" s="76"/>
      <c r="BL347" s="77"/>
      <c r="BM347" s="77"/>
      <c r="BN347" s="77"/>
      <c r="BO347" s="77"/>
      <c r="BP347" s="77"/>
      <c r="BQ347" s="136"/>
    </row>
    <row r="348" spans="1:69" x14ac:dyDescent="0.25">
      <c r="A348" t="s">
        <v>77</v>
      </c>
      <c r="B348" t="s">
        <v>59</v>
      </c>
      <c r="C348" t="s">
        <v>350</v>
      </c>
      <c r="D348">
        <v>32</v>
      </c>
      <c r="E348" s="9">
        <v>8866</v>
      </c>
      <c r="F348" s="9">
        <v>1134</v>
      </c>
      <c r="G348" s="54">
        <v>903.94637035223604</v>
      </c>
      <c r="H348" s="9">
        <v>23037194888.1852</v>
      </c>
      <c r="I348" s="9">
        <v>75991734</v>
      </c>
      <c r="J348" s="9">
        <v>72260877.123630106</v>
      </c>
      <c r="K348" s="9">
        <v>13850216070478.4</v>
      </c>
      <c r="L348" s="9">
        <v>45190239900.398102</v>
      </c>
      <c r="M348" s="9">
        <v>1.2945738342670701E+19</v>
      </c>
      <c r="N348" s="9">
        <v>4.32688791070578E+16</v>
      </c>
      <c r="O348" s="9">
        <v>147399347900978</v>
      </c>
      <c r="P348">
        <f t="shared" si="153"/>
        <v>3920.8316110976957</v>
      </c>
      <c r="Q348">
        <f t="shared" si="154"/>
        <v>107399632444.54759</v>
      </c>
      <c r="R348">
        <f t="shared" si="155"/>
        <v>370969032</v>
      </c>
      <c r="S348">
        <f t="shared" si="156"/>
        <v>332301924.49778414</v>
      </c>
      <c r="T348">
        <f t="shared" si="157"/>
        <v>66898456916729.297</v>
      </c>
      <c r="U348">
        <f t="shared" si="158"/>
        <v>216008868457.96152</v>
      </c>
      <c r="V348" s="1">
        <f t="shared" si="159"/>
        <v>6.3309451754780197E+19</v>
      </c>
      <c r="W348" s="1">
        <f t="shared" si="160"/>
        <v>2.0561242088507088E+17</v>
      </c>
      <c r="X348" s="1">
        <f t="shared" si="161"/>
        <v>681760202559780</v>
      </c>
      <c r="Y348">
        <f t="shared" si="162"/>
        <v>1.1163613709449753</v>
      </c>
      <c r="Z348">
        <f t="shared" si="168"/>
        <v>74413649279758.578</v>
      </c>
      <c r="AA348">
        <f t="shared" si="169"/>
        <v>6.7388670779378718E-4</v>
      </c>
      <c r="AB348">
        <f t="shared" si="170"/>
        <v>2.5959327953431061E-2</v>
      </c>
      <c r="AC348">
        <f>Cells!$B$3*Y348/(Cells!$D$4*AB348)</f>
        <v>1.0970672955570484</v>
      </c>
      <c r="AD348">
        <f t="shared" si="171"/>
        <v>1091.093273619776</v>
      </c>
      <c r="AE348">
        <f t="shared" si="172"/>
        <v>25149186853.158333</v>
      </c>
      <c r="AF348">
        <f t="shared" si="173"/>
        <v>88301810</v>
      </c>
      <c r="AG348">
        <f t="shared" si="174"/>
        <v>80713339.842948973</v>
      </c>
      <c r="AH348">
        <f t="shared" si="175"/>
        <v>14901768907535.984</v>
      </c>
      <c r="AI348">
        <f t="shared" si="176"/>
        <v>49068511565.991943</v>
      </c>
      <c r="AJ348">
        <f t="shared" si="177"/>
        <v>1.0940175461926935</v>
      </c>
      <c r="AK348">
        <f t="shared" si="178"/>
        <v>16244067809236.748</v>
      </c>
      <c r="AL348">
        <f t="shared" si="179"/>
        <v>2.4934700549548274E-3</v>
      </c>
      <c r="AM348">
        <f t="shared" si="180"/>
        <v>4.9934657853587298E-2</v>
      </c>
      <c r="AN348">
        <f>IF(AM348=0,0,(Cells!$B$3*AJ348/(Cells!$D$4*AM348)))</f>
        <v>0.55891288553116814</v>
      </c>
      <c r="AP348" s="7">
        <f t="shared" si="163"/>
        <v>0</v>
      </c>
      <c r="AQ348">
        <f t="shared" si="181"/>
        <v>54</v>
      </c>
      <c r="AR348" t="str">
        <f>IF(AP348=0,"",MAX(AR$4:AR347)+1)</f>
        <v/>
      </c>
      <c r="AS348" t="str">
        <f t="shared" si="164"/>
        <v>Male</v>
      </c>
      <c r="AT348" t="str">
        <f t="shared" si="165"/>
        <v>NonSmoker</v>
      </c>
      <c r="AU348" t="str">
        <f t="shared" si="166"/>
        <v>50 - 59</v>
      </c>
      <c r="AV348">
        <f t="shared" si="182"/>
        <v>30</v>
      </c>
      <c r="AW348" s="8">
        <f t="shared" si="167"/>
        <v>32</v>
      </c>
      <c r="BJ348" s="76"/>
      <c r="BK348" s="76"/>
      <c r="BL348" s="77"/>
      <c r="BM348" s="77"/>
      <c r="BN348" s="77"/>
      <c r="BO348" s="77"/>
      <c r="BP348" s="77"/>
      <c r="BQ348" s="136"/>
    </row>
    <row r="349" spans="1:69" x14ac:dyDescent="0.25">
      <c r="A349" t="s">
        <v>77</v>
      </c>
      <c r="B349" t="s">
        <v>59</v>
      </c>
      <c r="C349" t="s">
        <v>350</v>
      </c>
      <c r="D349">
        <v>33</v>
      </c>
      <c r="E349" s="9">
        <v>6355</v>
      </c>
      <c r="F349" s="9">
        <v>722</v>
      </c>
      <c r="G349" s="54">
        <v>575.41125966878406</v>
      </c>
      <c r="H349" s="9">
        <v>13989419467.738199</v>
      </c>
      <c r="I349" s="9">
        <v>50664257</v>
      </c>
      <c r="J349" s="9">
        <v>44297874.534551598</v>
      </c>
      <c r="K349" s="9">
        <v>8376387930225.7197</v>
      </c>
      <c r="L349" s="9">
        <v>27411457220.083599</v>
      </c>
      <c r="M349" s="9">
        <v>7.3086396645055498E+18</v>
      </c>
      <c r="N349" s="9">
        <v>2.43735646616242E+16</v>
      </c>
      <c r="O349" s="9">
        <v>82825329900333.406</v>
      </c>
      <c r="P349">
        <f t="shared" si="153"/>
        <v>4496.2428707664794</v>
      </c>
      <c r="Q349">
        <f t="shared" si="154"/>
        <v>121389051912.2858</v>
      </c>
      <c r="R349">
        <f t="shared" si="155"/>
        <v>421633289</v>
      </c>
      <c r="S349">
        <f t="shared" si="156"/>
        <v>376599799.03233576</v>
      </c>
      <c r="T349">
        <f t="shared" si="157"/>
        <v>75274844846955.016</v>
      </c>
      <c r="U349">
        <f t="shared" si="158"/>
        <v>243420325678.0451</v>
      </c>
      <c r="V349" s="1">
        <f t="shared" si="159"/>
        <v>7.061809141928575E+19</v>
      </c>
      <c r="W349" s="1">
        <f t="shared" si="160"/>
        <v>2.2998598554669507E+17</v>
      </c>
      <c r="X349" s="1">
        <f t="shared" si="161"/>
        <v>764585532460113.38</v>
      </c>
      <c r="Y349">
        <f t="shared" si="162"/>
        <v>1.1195791662220127</v>
      </c>
      <c r="Z349">
        <f t="shared" si="168"/>
        <v>83971030996074.188</v>
      </c>
      <c r="AA349">
        <f t="shared" si="169"/>
        <v>5.9206490343788397E-4</v>
      </c>
      <c r="AB349">
        <f t="shared" si="170"/>
        <v>2.4332383842071124E-2</v>
      </c>
      <c r="AC349">
        <f>Cells!$B$3*Y349/(Cells!$D$4*AB349)</f>
        <v>1.1737944798308213</v>
      </c>
      <c r="AD349">
        <f t="shared" si="171"/>
        <v>515.68201395099197</v>
      </c>
      <c r="AE349">
        <f t="shared" si="172"/>
        <v>11159767385.420135</v>
      </c>
      <c r="AF349">
        <f t="shared" si="173"/>
        <v>37637553</v>
      </c>
      <c r="AG349">
        <f t="shared" si="174"/>
        <v>36415465.308397382</v>
      </c>
      <c r="AH349">
        <f t="shared" si="175"/>
        <v>6525380977310.2666</v>
      </c>
      <c r="AI349">
        <f t="shared" si="176"/>
        <v>21657054345.908352</v>
      </c>
      <c r="AJ349">
        <f t="shared" si="177"/>
        <v>1.0335595791857368</v>
      </c>
      <c r="AK349">
        <f t="shared" si="178"/>
        <v>6721234968172.1377</v>
      </c>
      <c r="AL349">
        <f t="shared" si="179"/>
        <v>5.0684754927327489E-3</v>
      </c>
      <c r="AM349">
        <f t="shared" si="180"/>
        <v>7.1193226452610989E-2</v>
      </c>
      <c r="AN349">
        <f>IF(AM349=0,0,(Cells!$B$3*AJ349/(Cells!$D$4*AM349)))</f>
        <v>0.37035546224679194</v>
      </c>
      <c r="AP349" s="7">
        <f t="shared" si="163"/>
        <v>0</v>
      </c>
      <c r="AQ349">
        <f t="shared" si="181"/>
        <v>54</v>
      </c>
      <c r="AR349" t="str">
        <f>IF(AP349=0,"",MAX(AR$4:AR348)+1)</f>
        <v/>
      </c>
      <c r="AS349" t="str">
        <f t="shared" si="164"/>
        <v>Male</v>
      </c>
      <c r="AT349" t="str">
        <f t="shared" si="165"/>
        <v>NonSmoker</v>
      </c>
      <c r="AU349" t="str">
        <f t="shared" si="166"/>
        <v>50 - 59</v>
      </c>
      <c r="AV349">
        <f t="shared" si="182"/>
        <v>30</v>
      </c>
      <c r="AW349" s="8">
        <f t="shared" si="167"/>
        <v>33</v>
      </c>
      <c r="BJ349" s="76"/>
      <c r="BK349" s="76"/>
      <c r="BL349" s="77"/>
      <c r="BM349" s="77"/>
      <c r="BN349" s="77"/>
      <c r="BO349" s="77"/>
      <c r="BP349" s="77"/>
      <c r="BQ349" s="136"/>
    </row>
    <row r="350" spans="1:69" x14ac:dyDescent="0.25">
      <c r="A350" t="s">
        <v>77</v>
      </c>
      <c r="B350" t="s">
        <v>59</v>
      </c>
      <c r="C350" t="s">
        <v>350</v>
      </c>
      <c r="D350">
        <v>34</v>
      </c>
      <c r="E350" s="9">
        <v>3991</v>
      </c>
      <c r="F350" s="9">
        <v>407</v>
      </c>
      <c r="G350" s="54">
        <v>318.32362278864201</v>
      </c>
      <c r="H350" s="9">
        <v>7285161782.8589697</v>
      </c>
      <c r="I350" s="9">
        <v>25609043</v>
      </c>
      <c r="J350" s="9">
        <v>23553136.632053301</v>
      </c>
      <c r="K350" s="9">
        <v>4278148131893.3101</v>
      </c>
      <c r="L350" s="9">
        <v>14111051671.5315</v>
      </c>
      <c r="M350" s="9">
        <v>2.6822163867101599E+18</v>
      </c>
      <c r="N350" s="9">
        <v>8789092085759130</v>
      </c>
      <c r="O350" s="9">
        <v>29331363211259.699</v>
      </c>
      <c r="P350">
        <f t="shared" si="153"/>
        <v>4814.5664935551213</v>
      </c>
      <c r="Q350">
        <f t="shared" si="154"/>
        <v>128674213695.14476</v>
      </c>
      <c r="R350">
        <f t="shared" si="155"/>
        <v>447242332</v>
      </c>
      <c r="S350">
        <f t="shared" si="156"/>
        <v>400152935.66438907</v>
      </c>
      <c r="T350">
        <f t="shared" si="157"/>
        <v>79552992978848.328</v>
      </c>
      <c r="U350">
        <f t="shared" si="158"/>
        <v>257531377349.5766</v>
      </c>
      <c r="V350" s="1">
        <f t="shared" si="159"/>
        <v>7.3300307805995909E+19</v>
      </c>
      <c r="W350" s="1">
        <f t="shared" si="160"/>
        <v>2.3877507763245421E+17</v>
      </c>
      <c r="X350" s="1">
        <f t="shared" si="161"/>
        <v>793916895671373.13</v>
      </c>
      <c r="Y350">
        <f t="shared" si="162"/>
        <v>1.1176784977409364</v>
      </c>
      <c r="Z350">
        <f t="shared" si="168"/>
        <v>88592960141385</v>
      </c>
      <c r="AA350">
        <f t="shared" si="169"/>
        <v>5.5328283661192025E-4</v>
      </c>
      <c r="AB350">
        <f t="shared" si="170"/>
        <v>2.3521964981946562E-2</v>
      </c>
      <c r="AC350">
        <f>Cells!$B$3*Y350/(Cells!$D$4*AB350)</f>
        <v>1.2121746854491873</v>
      </c>
      <c r="AD350">
        <f t="shared" si="171"/>
        <v>197.35839116235002</v>
      </c>
      <c r="AE350">
        <f t="shared" si="172"/>
        <v>3874605602.5611658</v>
      </c>
      <c r="AF350">
        <f t="shared" si="173"/>
        <v>12028510</v>
      </c>
      <c r="AG350">
        <f t="shared" si="174"/>
        <v>12862328.67634408</v>
      </c>
      <c r="AH350">
        <f t="shared" si="175"/>
        <v>2247232845416.9561</v>
      </c>
      <c r="AI350">
        <f t="shared" si="176"/>
        <v>7546002674.3768501</v>
      </c>
      <c r="AJ350">
        <f t="shared" si="177"/>
        <v>0.93517358346800694</v>
      </c>
      <c r="AK350">
        <f t="shared" si="178"/>
        <v>2094953439079.5464</v>
      </c>
      <c r="AL350">
        <f t="shared" si="179"/>
        <v>1.2662958072390509E-2</v>
      </c>
      <c r="AM350">
        <f t="shared" si="180"/>
        <v>0.11252980970565314</v>
      </c>
      <c r="AN350">
        <f>IF(AM350=0,0,(Cells!$B$3*AJ350/(Cells!$D$4*AM350)))</f>
        <v>0.21200522248010983</v>
      </c>
      <c r="AP350" s="7">
        <f t="shared" si="163"/>
        <v>0</v>
      </c>
      <c r="AQ350">
        <f t="shared" si="181"/>
        <v>54</v>
      </c>
      <c r="AR350" t="str">
        <f>IF(AP350=0,"",MAX(AR$4:AR349)+1)</f>
        <v/>
      </c>
      <c r="AS350" t="str">
        <f t="shared" si="164"/>
        <v>Male</v>
      </c>
      <c r="AT350" t="str">
        <f t="shared" si="165"/>
        <v>NonSmoker</v>
      </c>
      <c r="AU350" t="str">
        <f t="shared" si="166"/>
        <v>50 - 59</v>
      </c>
      <c r="AV350">
        <f t="shared" si="182"/>
        <v>30</v>
      </c>
      <c r="AW350" s="8">
        <f t="shared" si="167"/>
        <v>34</v>
      </c>
      <c r="BJ350" s="76"/>
      <c r="BK350" s="76"/>
      <c r="BL350" s="77"/>
      <c r="BM350" s="77"/>
      <c r="BN350" s="77"/>
      <c r="BO350" s="77"/>
      <c r="BP350" s="77"/>
      <c r="BQ350" s="136"/>
    </row>
    <row r="351" spans="1:69" x14ac:dyDescent="0.25">
      <c r="A351" t="s">
        <v>77</v>
      </c>
      <c r="B351" t="s">
        <v>59</v>
      </c>
      <c r="C351" t="s">
        <v>350</v>
      </c>
      <c r="D351">
        <v>35</v>
      </c>
      <c r="E351" s="9">
        <v>2176</v>
      </c>
      <c r="F351" s="9">
        <v>171</v>
      </c>
      <c r="G351" s="54">
        <v>145.03341609944101</v>
      </c>
      <c r="H351" s="9">
        <v>2975701904.8116798</v>
      </c>
      <c r="I351" s="9">
        <v>9204762</v>
      </c>
      <c r="J351" s="9">
        <v>9846347.5223003402</v>
      </c>
      <c r="K351" s="9">
        <v>1757613627866.8501</v>
      </c>
      <c r="L351" s="9">
        <v>5888971127.6868896</v>
      </c>
      <c r="M351" s="9">
        <v>1.0859944736869199E+18</v>
      </c>
      <c r="N351" s="9">
        <v>3600845470653740</v>
      </c>
      <c r="O351" s="9">
        <v>12131828209998.199</v>
      </c>
      <c r="P351">
        <f t="shared" si="153"/>
        <v>4959.599909654562</v>
      </c>
      <c r="Q351">
        <f t="shared" si="154"/>
        <v>131649915599.95644</v>
      </c>
      <c r="R351">
        <f t="shared" si="155"/>
        <v>456447094</v>
      </c>
      <c r="S351">
        <f t="shared" si="156"/>
        <v>409999283.18668944</v>
      </c>
      <c r="T351">
        <f t="shared" si="157"/>
        <v>81310606606715.172</v>
      </c>
      <c r="U351">
        <f t="shared" si="158"/>
        <v>263420348477.26349</v>
      </c>
      <c r="V351" s="1">
        <f t="shared" si="159"/>
        <v>7.4386302279682834E+19</v>
      </c>
      <c r="W351" s="1">
        <f t="shared" si="160"/>
        <v>2.4237592310310794E+17</v>
      </c>
      <c r="X351" s="1">
        <f t="shared" si="161"/>
        <v>806048723881371.38</v>
      </c>
      <c r="Y351">
        <f t="shared" si="162"/>
        <v>1.1132875415105568</v>
      </c>
      <c r="Z351">
        <f t="shared" si="168"/>
        <v>90195599737701.297</v>
      </c>
      <c r="AA351">
        <f t="shared" si="169"/>
        <v>5.3656106556215853E-4</v>
      </c>
      <c r="AB351">
        <f t="shared" si="170"/>
        <v>2.3163787806879912E-2</v>
      </c>
      <c r="AC351">
        <f>Cells!$B$3*Y351/(Cells!$D$4*AB351)</f>
        <v>1.2260824737320029</v>
      </c>
      <c r="AD351">
        <f t="shared" si="171"/>
        <v>52.324975062908997</v>
      </c>
      <c r="AE351">
        <f t="shared" si="172"/>
        <v>898903697.74948597</v>
      </c>
      <c r="AF351">
        <f t="shared" si="173"/>
        <v>2823748</v>
      </c>
      <c r="AG351">
        <f t="shared" si="174"/>
        <v>3015981.1540437401</v>
      </c>
      <c r="AH351">
        <f t="shared" si="175"/>
        <v>489619217550.10602</v>
      </c>
      <c r="AI351">
        <f t="shared" si="176"/>
        <v>1657031546.68996</v>
      </c>
      <c r="AJ351">
        <f t="shared" si="177"/>
        <v>0.93626181855082236</v>
      </c>
      <c r="AK351">
        <f t="shared" si="178"/>
        <v>456959248045.90448</v>
      </c>
      <c r="AL351">
        <f t="shared" si="179"/>
        <v>5.0236598317448929E-2</v>
      </c>
      <c r="AM351">
        <f t="shared" si="180"/>
        <v>0.22413522328596397</v>
      </c>
      <c r="AN351">
        <f>IF(AM351=0,0,(Cells!$B$3*AJ351/(Cells!$D$4*AM351)))</f>
        <v>0.10656365653423225</v>
      </c>
      <c r="AP351" s="7">
        <f t="shared" si="163"/>
        <v>0</v>
      </c>
      <c r="AQ351">
        <f t="shared" si="181"/>
        <v>54</v>
      </c>
      <c r="AR351" t="str">
        <f>IF(AP351=0,"",MAX(AR$4:AR350)+1)</f>
        <v/>
      </c>
      <c r="AS351" t="str">
        <f t="shared" si="164"/>
        <v>Male</v>
      </c>
      <c r="AT351" t="str">
        <f t="shared" si="165"/>
        <v>NonSmoker</v>
      </c>
      <c r="AU351" t="str">
        <f t="shared" si="166"/>
        <v>50 - 59</v>
      </c>
      <c r="AV351">
        <f t="shared" si="182"/>
        <v>30</v>
      </c>
      <c r="AW351" s="8">
        <f t="shared" si="167"/>
        <v>35</v>
      </c>
      <c r="BJ351" s="76"/>
      <c r="BK351" s="76"/>
      <c r="BL351" s="77"/>
      <c r="BM351" s="77"/>
      <c r="BN351" s="77"/>
      <c r="BO351" s="77"/>
      <c r="BP351" s="77"/>
      <c r="BQ351" s="136"/>
    </row>
    <row r="352" spans="1:69" x14ac:dyDescent="0.25">
      <c r="A352" t="s">
        <v>77</v>
      </c>
      <c r="B352" t="s">
        <v>59</v>
      </c>
      <c r="C352" t="s">
        <v>350</v>
      </c>
      <c r="D352">
        <v>36</v>
      </c>
      <c r="E352" s="9">
        <v>936</v>
      </c>
      <c r="F352" s="9">
        <v>58</v>
      </c>
      <c r="G352" s="54">
        <v>52.324975062908997</v>
      </c>
      <c r="H352" s="9">
        <v>898903697.74948597</v>
      </c>
      <c r="I352" s="9">
        <v>2823748</v>
      </c>
      <c r="J352" s="9">
        <v>3015981.1540437401</v>
      </c>
      <c r="K352" s="9">
        <v>489619217550.10602</v>
      </c>
      <c r="L352" s="9">
        <v>1657031546.68996</v>
      </c>
      <c r="M352" s="9">
        <v>3.1001377188002099E+17</v>
      </c>
      <c r="N352" s="9">
        <v>1045717544200860</v>
      </c>
      <c r="O352" s="9">
        <v>3563597080806.02</v>
      </c>
      <c r="P352">
        <f t="shared" si="153"/>
        <v>5011.9248847174713</v>
      </c>
      <c r="Q352">
        <f t="shared" si="154"/>
        <v>132548819297.70592</v>
      </c>
      <c r="R352">
        <f t="shared" si="155"/>
        <v>459270842</v>
      </c>
      <c r="S352">
        <f t="shared" si="156"/>
        <v>413015264.34073317</v>
      </c>
      <c r="T352">
        <f t="shared" si="157"/>
        <v>81800225824265.281</v>
      </c>
      <c r="U352">
        <f t="shared" si="158"/>
        <v>265077380023.95346</v>
      </c>
      <c r="V352" s="1">
        <f t="shared" si="159"/>
        <v>7.4696316051562856E+19</v>
      </c>
      <c r="W352" s="1">
        <f t="shared" si="160"/>
        <v>2.434216406473088E+17</v>
      </c>
      <c r="X352" s="1">
        <f t="shared" si="161"/>
        <v>809612320962177.38</v>
      </c>
      <c r="Y352">
        <f t="shared" si="162"/>
        <v>1.1119948380917624</v>
      </c>
      <c r="Z352">
        <f t="shared" si="168"/>
        <v>90633652070622.641</v>
      </c>
      <c r="AA352">
        <f t="shared" si="169"/>
        <v>5.3132135888461134E-4</v>
      </c>
      <c r="AB352">
        <f t="shared" si="170"/>
        <v>2.3050409082803962E-2</v>
      </c>
      <c r="AC352">
        <f>Cells!$B$3*Y352/(Cells!$D$4*AB352)</f>
        <v>1.2306825626978273</v>
      </c>
      <c r="AD352">
        <f t="shared" si="171"/>
        <v>0</v>
      </c>
      <c r="AE352">
        <f t="shared" si="172"/>
        <v>0</v>
      </c>
      <c r="AF352">
        <f t="shared" si="173"/>
        <v>0</v>
      </c>
      <c r="AG352">
        <f t="shared" si="174"/>
        <v>0</v>
      </c>
      <c r="AH352">
        <f t="shared" si="175"/>
        <v>0</v>
      </c>
      <c r="AI352">
        <f t="shared" si="176"/>
        <v>0</v>
      </c>
      <c r="AJ352" t="e">
        <f t="shared" si="177"/>
        <v>#DIV/0!</v>
      </c>
      <c r="AK352" t="e">
        <f t="shared" si="178"/>
        <v>#DIV/0!</v>
      </c>
      <c r="AL352" t="e">
        <f t="shared" si="179"/>
        <v>#DIV/0!</v>
      </c>
      <c r="AM352">
        <f t="shared" si="180"/>
        <v>0</v>
      </c>
      <c r="AN352">
        <f>IF(AM352=0,0,(Cells!$B$3*AJ352/(Cells!$D$4*AM352)))</f>
        <v>0</v>
      </c>
      <c r="AP352" s="7">
        <f t="shared" si="163"/>
        <v>1</v>
      </c>
      <c r="AQ352">
        <f t="shared" si="181"/>
        <v>54</v>
      </c>
      <c r="AR352">
        <f>IF(AP352=0,"",MAX(AR$4:AR351)+1)</f>
        <v>54</v>
      </c>
      <c r="AS352" t="str">
        <f t="shared" si="164"/>
        <v>Male</v>
      </c>
      <c r="AT352" t="str">
        <f t="shared" si="165"/>
        <v>NonSmoker</v>
      </c>
      <c r="AU352" t="str">
        <f t="shared" si="166"/>
        <v>50 - 59</v>
      </c>
      <c r="AV352">
        <f t="shared" si="182"/>
        <v>30</v>
      </c>
      <c r="AW352" s="8">
        <f t="shared" si="167"/>
        <v>36</v>
      </c>
      <c r="BJ352" s="76"/>
      <c r="BK352" s="76"/>
      <c r="BL352" s="77"/>
      <c r="BM352" s="77"/>
      <c r="BN352" s="77"/>
      <c r="BO352" s="77"/>
      <c r="BP352" s="77"/>
      <c r="BQ352" s="136"/>
    </row>
    <row r="353" spans="1:69" x14ac:dyDescent="0.25">
      <c r="A353" t="s">
        <v>77</v>
      </c>
      <c r="B353" t="s">
        <v>59</v>
      </c>
      <c r="C353" t="s">
        <v>351</v>
      </c>
      <c r="D353">
        <v>1</v>
      </c>
      <c r="E353" s="9">
        <v>113132</v>
      </c>
      <c r="F353" s="9">
        <v>1441</v>
      </c>
      <c r="G353" s="54">
        <v>1265.0488152449</v>
      </c>
      <c r="H353" s="9">
        <v>278571280502.32098</v>
      </c>
      <c r="I353" s="9">
        <v>335918651</v>
      </c>
      <c r="J353" s="9">
        <v>474381555.97079098</v>
      </c>
      <c r="K353" s="9">
        <v>1447911973404610</v>
      </c>
      <c r="L353" s="9">
        <v>2507891035144</v>
      </c>
      <c r="M353" s="9">
        <v>2.4310562112977498E+22</v>
      </c>
      <c r="N353" s="9">
        <v>4.04577090142319E+19</v>
      </c>
      <c r="O353" s="9">
        <v>6.9180912832896E+16</v>
      </c>
      <c r="P353">
        <f t="shared" si="153"/>
        <v>1265.0488152449</v>
      </c>
      <c r="Q353">
        <f t="shared" si="154"/>
        <v>278571280502.32098</v>
      </c>
      <c r="R353">
        <f t="shared" si="155"/>
        <v>335918651</v>
      </c>
      <c r="S353">
        <f t="shared" si="156"/>
        <v>474381555.97079098</v>
      </c>
      <c r="T353">
        <f t="shared" si="157"/>
        <v>1447911973404610</v>
      </c>
      <c r="U353">
        <f t="shared" si="158"/>
        <v>2507891035144</v>
      </c>
      <c r="V353" s="1">
        <f t="shared" si="159"/>
        <v>2.4310562112977498E+22</v>
      </c>
      <c r="W353" s="1">
        <f t="shared" si="160"/>
        <v>4.04577090142319E+19</v>
      </c>
      <c r="X353" s="1">
        <f t="shared" si="161"/>
        <v>6.9180912832896E+16</v>
      </c>
      <c r="Y353">
        <f t="shared" si="162"/>
        <v>0.70811912219598072</v>
      </c>
      <c r="Z353">
        <f t="shared" si="168"/>
        <v>1024036617073284.9</v>
      </c>
      <c r="AA353">
        <f t="shared" si="169"/>
        <v>4.5505081417721643E-3</v>
      </c>
      <c r="AB353">
        <f t="shared" si="170"/>
        <v>6.7457454308416973E-2</v>
      </c>
      <c r="AC353">
        <f>Cells!$B$3*Y353/(Cells!$D$4*AB353)</f>
        <v>0.26779242483582932</v>
      </c>
      <c r="AD353">
        <f t="shared" si="171"/>
        <v>140463.94811855099</v>
      </c>
      <c r="AE353">
        <f t="shared" si="172"/>
        <v>7079801981591.8926</v>
      </c>
      <c r="AF353">
        <f t="shared" si="173"/>
        <v>28836253298</v>
      </c>
      <c r="AG353">
        <f t="shared" si="174"/>
        <v>33035451908.008011</v>
      </c>
      <c r="AH353">
        <f t="shared" si="175"/>
        <v>5.1314309755916216E+16</v>
      </c>
      <c r="AI353">
        <f t="shared" si="176"/>
        <v>251218575378802.59</v>
      </c>
      <c r="AJ353">
        <f t="shared" si="177"/>
        <v>0.87288811360288676</v>
      </c>
      <c r="AK353">
        <f t="shared" si="178"/>
        <v>4.4600239155361632E+16</v>
      </c>
      <c r="AL353">
        <f t="shared" si="179"/>
        <v>4.0867369385847559E-5</v>
      </c>
      <c r="AM353">
        <f t="shared" si="180"/>
        <v>6.3927591371682043E-3</v>
      </c>
      <c r="AN353">
        <f>IF(AM353=0,0,(Cells!$B$3*AJ353/(Cells!$D$4*AM353)))</f>
        <v>3.4833101982554084</v>
      </c>
      <c r="AP353" s="7">
        <f t="shared" si="163"/>
        <v>0</v>
      </c>
      <c r="AQ353">
        <f t="shared" si="181"/>
        <v>55</v>
      </c>
      <c r="AR353" t="str">
        <f>IF(AP353=0,"",MAX(AR$4:AR352)+1)</f>
        <v/>
      </c>
      <c r="AS353" t="str">
        <f t="shared" si="164"/>
        <v>Male</v>
      </c>
      <c r="AT353" t="str">
        <f t="shared" si="165"/>
        <v>NonSmoker</v>
      </c>
      <c r="AU353" t="str">
        <f t="shared" si="166"/>
        <v>60 - 69</v>
      </c>
      <c r="AV353">
        <f t="shared" si="182"/>
        <v>1</v>
      </c>
      <c r="AW353" s="8">
        <f t="shared" si="167"/>
        <v>1</v>
      </c>
      <c r="BJ353" s="76"/>
      <c r="BK353" s="76"/>
      <c r="BL353" s="77"/>
      <c r="BM353" s="77"/>
      <c r="BN353" s="77"/>
      <c r="BO353" s="77"/>
      <c r="BP353" s="77"/>
      <c r="BQ353" s="136"/>
    </row>
    <row r="354" spans="1:69" x14ac:dyDescent="0.25">
      <c r="A354" t="s">
        <v>77</v>
      </c>
      <c r="B354" t="s">
        <v>59</v>
      </c>
      <c r="C354" t="s">
        <v>351</v>
      </c>
      <c r="D354">
        <v>2</v>
      </c>
      <c r="E354" s="9">
        <v>117466</v>
      </c>
      <c r="F354" s="9">
        <v>2229</v>
      </c>
      <c r="G354" s="54">
        <v>1785.5551082101999</v>
      </c>
      <c r="H354" s="9">
        <v>308139051926.612</v>
      </c>
      <c r="I354" s="9">
        <v>612617204</v>
      </c>
      <c r="J354" s="9">
        <v>672889691.33019698</v>
      </c>
      <c r="K354" s="9">
        <v>1995626439836330</v>
      </c>
      <c r="L354" s="9">
        <v>4888183078915.7695</v>
      </c>
      <c r="M354" s="9">
        <v>3.0841749046764002E+22</v>
      </c>
      <c r="N354" s="9">
        <v>7.2656923975446004E+19</v>
      </c>
      <c r="O354" s="9">
        <v>1.9097622197212899E+17</v>
      </c>
      <c r="P354">
        <f t="shared" si="153"/>
        <v>3050.6039234550999</v>
      </c>
      <c r="Q354">
        <f t="shared" si="154"/>
        <v>586710332428.93298</v>
      </c>
      <c r="R354">
        <f t="shared" si="155"/>
        <v>948535855</v>
      </c>
      <c r="S354">
        <f t="shared" si="156"/>
        <v>1147271247.300988</v>
      </c>
      <c r="T354">
        <f t="shared" si="157"/>
        <v>3443538413240940</v>
      </c>
      <c r="U354">
        <f t="shared" si="158"/>
        <v>7396074114059.7695</v>
      </c>
      <c r="V354" s="1">
        <f t="shared" si="159"/>
        <v>5.5152311159741496E+22</v>
      </c>
      <c r="W354" s="1">
        <f t="shared" si="160"/>
        <v>1.1311463298967791E+20</v>
      </c>
      <c r="X354" s="1">
        <f t="shared" si="161"/>
        <v>2.6015713480502499E+17</v>
      </c>
      <c r="Y354">
        <f t="shared" si="162"/>
        <v>0.82677558356968961</v>
      </c>
      <c r="Z354">
        <f t="shared" si="168"/>
        <v>2841977836516791</v>
      </c>
      <c r="AA354">
        <f t="shared" si="169"/>
        <v>2.1591781052315989E-3</v>
      </c>
      <c r="AB354">
        <f t="shared" si="170"/>
        <v>4.6466957133339371E-2</v>
      </c>
      <c r="AC354">
        <f>Cells!$B$3*Y354/(Cells!$D$4*AB354)</f>
        <v>0.45390537127654007</v>
      </c>
      <c r="AD354">
        <f t="shared" si="171"/>
        <v>138678.39301034081</v>
      </c>
      <c r="AE354">
        <f t="shared" si="172"/>
        <v>6771662929665.2813</v>
      </c>
      <c r="AF354">
        <f t="shared" si="173"/>
        <v>28223636094</v>
      </c>
      <c r="AG354">
        <f t="shared" si="174"/>
        <v>32362562216.677818</v>
      </c>
      <c r="AH354">
        <f t="shared" si="175"/>
        <v>4.931868331607988E+16</v>
      </c>
      <c r="AI354">
        <f t="shared" si="176"/>
        <v>246330392299886.84</v>
      </c>
      <c r="AJ354">
        <f t="shared" si="177"/>
        <v>0.87210758854733539</v>
      </c>
      <c r="AK354">
        <f t="shared" si="178"/>
        <v>4.282384606518432E+16</v>
      </c>
      <c r="AL354">
        <f t="shared" si="179"/>
        <v>4.0888377024715598E-5</v>
      </c>
      <c r="AM354">
        <f t="shared" si="180"/>
        <v>6.3944020068115517E-3</v>
      </c>
      <c r="AN354">
        <f>IF(AM354=0,0,(Cells!$B$3*AJ354/(Cells!$D$4*AM354)))</f>
        <v>3.4793013255107441</v>
      </c>
      <c r="AP354" s="7">
        <f t="shared" si="163"/>
        <v>0</v>
      </c>
      <c r="AQ354">
        <f t="shared" si="181"/>
        <v>55</v>
      </c>
      <c r="AR354" t="str">
        <f>IF(AP354=0,"",MAX(AR$4:AR353)+1)</f>
        <v/>
      </c>
      <c r="AS354" t="str">
        <f t="shared" si="164"/>
        <v>Male</v>
      </c>
      <c r="AT354" t="str">
        <f t="shared" si="165"/>
        <v>NonSmoker</v>
      </c>
      <c r="AU354" t="str">
        <f t="shared" si="166"/>
        <v>60 - 69</v>
      </c>
      <c r="AV354">
        <f t="shared" si="182"/>
        <v>1</v>
      </c>
      <c r="AW354" s="8">
        <f t="shared" si="167"/>
        <v>2</v>
      </c>
      <c r="BJ354" s="76"/>
      <c r="BK354" s="76"/>
      <c r="BL354" s="77"/>
      <c r="BM354" s="77"/>
      <c r="BN354" s="77"/>
      <c r="BO354" s="77"/>
      <c r="BP354" s="77"/>
      <c r="BQ354" s="136"/>
    </row>
    <row r="355" spans="1:69" x14ac:dyDescent="0.25">
      <c r="A355" t="s">
        <v>77</v>
      </c>
      <c r="B355" t="s">
        <v>59</v>
      </c>
      <c r="C355" t="s">
        <v>351</v>
      </c>
      <c r="D355">
        <v>3</v>
      </c>
      <c r="E355" s="9">
        <v>121189</v>
      </c>
      <c r="F355" s="9">
        <v>2835</v>
      </c>
      <c r="G355" s="54">
        <v>2317.51245201757</v>
      </c>
      <c r="H355" s="9">
        <v>333627365679.59003</v>
      </c>
      <c r="I355" s="9">
        <v>775571246</v>
      </c>
      <c r="J355" s="9">
        <v>902346422.46301305</v>
      </c>
      <c r="K355" s="9">
        <v>2520458964378610</v>
      </c>
      <c r="L355" s="9">
        <v>7211664566763.8604</v>
      </c>
      <c r="M355" s="9">
        <v>3.6742507130232599E+22</v>
      </c>
      <c r="N355" s="9">
        <v>1.0231799841466099E+20</v>
      </c>
      <c r="O355" s="9">
        <v>3.0109285866980998E+17</v>
      </c>
      <c r="P355">
        <f t="shared" si="153"/>
        <v>5368.1163754726695</v>
      </c>
      <c r="Q355">
        <f t="shared" si="154"/>
        <v>920337698108.52295</v>
      </c>
      <c r="R355">
        <f t="shared" si="155"/>
        <v>1724107101</v>
      </c>
      <c r="S355">
        <f t="shared" si="156"/>
        <v>2049617669.7640009</v>
      </c>
      <c r="T355">
        <f t="shared" si="157"/>
        <v>5963997377619550</v>
      </c>
      <c r="U355">
        <f t="shared" si="158"/>
        <v>14607738680823.629</v>
      </c>
      <c r="V355" s="1">
        <f t="shared" si="159"/>
        <v>9.189481828997409E+22</v>
      </c>
      <c r="W355" s="1">
        <f t="shared" si="160"/>
        <v>2.1543263140433891E+20</v>
      </c>
      <c r="X355" s="1">
        <f t="shared" si="161"/>
        <v>5.6124999347483494E+17</v>
      </c>
      <c r="Y355">
        <f t="shared" si="162"/>
        <v>0.84118473724834686</v>
      </c>
      <c r="Z355">
        <f t="shared" si="168"/>
        <v>5006487251488108</v>
      </c>
      <c r="AA355">
        <f t="shared" si="169"/>
        <v>1.1917561497590565E-3</v>
      </c>
      <c r="AB355">
        <f t="shared" si="170"/>
        <v>3.4521821356340056E-2</v>
      </c>
      <c r="AC355">
        <f>Cells!$B$3*Y355/(Cells!$D$4*AB355)</f>
        <v>0.62161229599334977</v>
      </c>
      <c r="AD355">
        <f t="shared" si="171"/>
        <v>136360.88055832326</v>
      </c>
      <c r="AE355">
        <f t="shared" si="172"/>
        <v>6438035563985.6904</v>
      </c>
      <c r="AF355">
        <f t="shared" si="173"/>
        <v>27448064848</v>
      </c>
      <c r="AG355">
        <f t="shared" si="174"/>
        <v>31460215794.214806</v>
      </c>
      <c r="AH355">
        <f t="shared" si="175"/>
        <v>4.6798224351701272E+16</v>
      </c>
      <c r="AI355">
        <f t="shared" si="176"/>
        <v>239118727733122.97</v>
      </c>
      <c r="AJ355">
        <f t="shared" si="177"/>
        <v>0.87246905830338906</v>
      </c>
      <c r="AK355">
        <f t="shared" si="178"/>
        <v>4.0647985014991496E+16</v>
      </c>
      <c r="AL355">
        <f t="shared" si="179"/>
        <v>4.1069141760893703E-5</v>
      </c>
      <c r="AM355">
        <f t="shared" si="180"/>
        <v>6.4085210275767763E-3</v>
      </c>
      <c r="AN355">
        <f>IF(AM355=0,0,(Cells!$B$3*AJ355/(Cells!$D$4*AM355)))</f>
        <v>3.473074773268634</v>
      </c>
      <c r="AP355" s="7">
        <f t="shared" si="163"/>
        <v>0</v>
      </c>
      <c r="AQ355">
        <f t="shared" si="181"/>
        <v>55</v>
      </c>
      <c r="AR355" t="str">
        <f>IF(AP355=0,"",MAX(AR$4:AR354)+1)</f>
        <v/>
      </c>
      <c r="AS355" t="str">
        <f t="shared" si="164"/>
        <v>Male</v>
      </c>
      <c r="AT355" t="str">
        <f t="shared" si="165"/>
        <v>NonSmoker</v>
      </c>
      <c r="AU355" t="str">
        <f t="shared" si="166"/>
        <v>60 - 69</v>
      </c>
      <c r="AV355">
        <f t="shared" si="182"/>
        <v>1</v>
      </c>
      <c r="AW355" s="8">
        <f t="shared" si="167"/>
        <v>3</v>
      </c>
      <c r="BJ355" s="76"/>
      <c r="BK355" s="76"/>
      <c r="BL355" s="77"/>
      <c r="BM355" s="77"/>
      <c r="BN355" s="77"/>
      <c r="BO355" s="77"/>
      <c r="BP355" s="77"/>
      <c r="BQ355" s="136"/>
    </row>
    <row r="356" spans="1:69" x14ac:dyDescent="0.25">
      <c r="A356" t="s">
        <v>77</v>
      </c>
      <c r="B356" t="s">
        <v>59</v>
      </c>
      <c r="C356" t="s">
        <v>351</v>
      </c>
      <c r="D356">
        <v>4</v>
      </c>
      <c r="E356" s="9">
        <v>125143</v>
      </c>
      <c r="F356" s="9">
        <v>3194</v>
      </c>
      <c r="G356" s="54">
        <v>2725.89484002785</v>
      </c>
      <c r="H356" s="9">
        <v>356276971363.87598</v>
      </c>
      <c r="I356" s="9">
        <v>967339509</v>
      </c>
      <c r="J356" s="9">
        <v>1077355502.22454</v>
      </c>
      <c r="K356" s="9">
        <v>2850861726979700</v>
      </c>
      <c r="L356" s="9">
        <v>9185623268261.9102</v>
      </c>
      <c r="M356" s="9">
        <v>4.1058964569795498E+22</v>
      </c>
      <c r="N356" s="9">
        <v>1.31971586447811E+20</v>
      </c>
      <c r="O356" s="9">
        <v>4.4802930061560698E+17</v>
      </c>
      <c r="P356">
        <f t="shared" si="153"/>
        <v>8094.011215500519</v>
      </c>
      <c r="Q356">
        <f t="shared" si="154"/>
        <v>1276614669472.3989</v>
      </c>
      <c r="R356">
        <f t="shared" si="155"/>
        <v>2691446610</v>
      </c>
      <c r="S356">
        <f t="shared" si="156"/>
        <v>3126973171.9885406</v>
      </c>
      <c r="T356">
        <f t="shared" si="157"/>
        <v>8814859104599250</v>
      </c>
      <c r="U356">
        <f t="shared" si="158"/>
        <v>23793361949085.539</v>
      </c>
      <c r="V356" s="1">
        <f t="shared" si="159"/>
        <v>1.3295378285976959E+23</v>
      </c>
      <c r="W356" s="1">
        <f t="shared" si="160"/>
        <v>3.4740421785214989E+20</v>
      </c>
      <c r="X356" s="1">
        <f t="shared" si="161"/>
        <v>1.009279294090442E+18</v>
      </c>
      <c r="Y356">
        <f t="shared" si="162"/>
        <v>0.86071944400099354</v>
      </c>
      <c r="Z356">
        <f t="shared" si="168"/>
        <v>7569493601699372</v>
      </c>
      <c r="AA356">
        <f t="shared" si="169"/>
        <v>7.7413823113807348E-4</v>
      </c>
      <c r="AB356">
        <f t="shared" si="170"/>
        <v>2.7823339683403815E-2</v>
      </c>
      <c r="AC356">
        <f>Cells!$B$3*Y356/(Cells!$D$4*AB356)</f>
        <v>0.78917672709857978</v>
      </c>
      <c r="AD356">
        <f t="shared" si="171"/>
        <v>133634.98571829541</v>
      </c>
      <c r="AE356">
        <f t="shared" si="172"/>
        <v>6081758592621.8145</v>
      </c>
      <c r="AF356">
        <f t="shared" si="173"/>
        <v>26480725339</v>
      </c>
      <c r="AG356">
        <f t="shared" si="174"/>
        <v>30382860291.990265</v>
      </c>
      <c r="AH356">
        <f t="shared" si="175"/>
        <v>4.3947362624721576E+16</v>
      </c>
      <c r="AI356">
        <f t="shared" si="176"/>
        <v>229933104464861.06</v>
      </c>
      <c r="AJ356">
        <f t="shared" si="177"/>
        <v>0.87156788677927821</v>
      </c>
      <c r="AK356">
        <f t="shared" si="178"/>
        <v>3.8128445754554528E+16</v>
      </c>
      <c r="AL356">
        <f t="shared" si="179"/>
        <v>4.130396927963623E-5</v>
      </c>
      <c r="AM356">
        <f t="shared" si="180"/>
        <v>6.4268164186972255E-3</v>
      </c>
      <c r="AN356">
        <f>IF(AM356=0,0,(Cells!$B$3*AJ356/(Cells!$D$4*AM356)))</f>
        <v>3.4596107581700064</v>
      </c>
      <c r="AP356" s="7">
        <f t="shared" si="163"/>
        <v>0</v>
      </c>
      <c r="AQ356">
        <f t="shared" si="181"/>
        <v>55</v>
      </c>
      <c r="AR356" t="str">
        <f>IF(AP356=0,"",MAX(AR$4:AR355)+1)</f>
        <v/>
      </c>
      <c r="AS356" t="str">
        <f t="shared" si="164"/>
        <v>Male</v>
      </c>
      <c r="AT356" t="str">
        <f t="shared" si="165"/>
        <v>NonSmoker</v>
      </c>
      <c r="AU356" t="str">
        <f t="shared" si="166"/>
        <v>60 - 69</v>
      </c>
      <c r="AV356">
        <f t="shared" si="182"/>
        <v>1</v>
      </c>
      <c r="AW356" s="8">
        <f t="shared" si="167"/>
        <v>4</v>
      </c>
      <c r="BJ356" s="76"/>
      <c r="BK356" s="76"/>
      <c r="BL356" s="77"/>
      <c r="BM356" s="77"/>
      <c r="BN356" s="77"/>
      <c r="BO356" s="77"/>
      <c r="BP356" s="77"/>
      <c r="BQ356" s="136"/>
    </row>
    <row r="357" spans="1:69" x14ac:dyDescent="0.25">
      <c r="A357" t="s">
        <v>77</v>
      </c>
      <c r="B357" t="s">
        <v>59</v>
      </c>
      <c r="C357" t="s">
        <v>351</v>
      </c>
      <c r="D357">
        <v>5</v>
      </c>
      <c r="E357" s="9">
        <v>128713</v>
      </c>
      <c r="F357" s="9">
        <v>3481</v>
      </c>
      <c r="G357" s="54">
        <v>3188.4098689382399</v>
      </c>
      <c r="H357" s="9">
        <v>379460652061.28998</v>
      </c>
      <c r="I357" s="9">
        <v>1094113802</v>
      </c>
      <c r="J357" s="9">
        <v>1267832956.56896</v>
      </c>
      <c r="K357" s="9">
        <v>3259976710176180</v>
      </c>
      <c r="L357" s="9">
        <v>11960512245834.199</v>
      </c>
      <c r="M357" s="9">
        <v>5.0040018440673798E+22</v>
      </c>
      <c r="N357" s="9">
        <v>1.9069670939819999E+20</v>
      </c>
      <c r="O357" s="9">
        <v>7.8168729330088806E+17</v>
      </c>
      <c r="P357">
        <f t="shared" si="153"/>
        <v>11282.42108443876</v>
      </c>
      <c r="Q357">
        <f t="shared" si="154"/>
        <v>1656075321533.689</v>
      </c>
      <c r="R357">
        <f t="shared" si="155"/>
        <v>3785560412</v>
      </c>
      <c r="S357">
        <f t="shared" si="156"/>
        <v>4394806128.5575008</v>
      </c>
      <c r="T357">
        <f t="shared" si="157"/>
        <v>1.207483581477543E+16</v>
      </c>
      <c r="U357">
        <f t="shared" si="158"/>
        <v>35753874194919.734</v>
      </c>
      <c r="V357" s="1">
        <f t="shared" si="159"/>
        <v>1.829938013004434E+23</v>
      </c>
      <c r="W357" s="1">
        <f t="shared" si="160"/>
        <v>5.3810092725034988E+20</v>
      </c>
      <c r="X357" s="1">
        <f t="shared" si="161"/>
        <v>1.79096658739133E+18</v>
      </c>
      <c r="Y357">
        <f t="shared" si="162"/>
        <v>0.86137142373616549</v>
      </c>
      <c r="Z357">
        <f t="shared" si="168"/>
        <v>1.0374390546568818E+16</v>
      </c>
      <c r="AA357">
        <f t="shared" si="169"/>
        <v>5.3713462648759583E-4</v>
      </c>
      <c r="AB357">
        <f t="shared" si="170"/>
        <v>2.3176165051353854E-2</v>
      </c>
      <c r="AC357">
        <f>Cells!$B$3*Y357/(Cells!$D$4*AB357)</f>
        <v>0.94813635221084025</v>
      </c>
      <c r="AD357">
        <f t="shared" si="171"/>
        <v>130446.57584935718</v>
      </c>
      <c r="AE357">
        <f t="shared" si="172"/>
        <v>5702297940560.5254</v>
      </c>
      <c r="AF357">
        <f t="shared" si="173"/>
        <v>25386611537</v>
      </c>
      <c r="AG357">
        <f t="shared" si="174"/>
        <v>29115027335.421303</v>
      </c>
      <c r="AH357">
        <f t="shared" si="175"/>
        <v>4.0687385914545392E+16</v>
      </c>
      <c r="AI357">
        <f t="shared" si="176"/>
        <v>217972592219026.88</v>
      </c>
      <c r="AJ357">
        <f t="shared" si="177"/>
        <v>0.87194187539417778</v>
      </c>
      <c r="AK357">
        <f t="shared" si="178"/>
        <v>3.5311314802648908E+16</v>
      </c>
      <c r="AL357">
        <f t="shared" si="179"/>
        <v>4.165618412082809E-5</v>
      </c>
      <c r="AM357">
        <f t="shared" si="180"/>
        <v>6.4541602180940702E-3</v>
      </c>
      <c r="AN357">
        <f>IF(AM357=0,0,(Cells!$B$3*AJ357/(Cells!$D$4*AM357)))</f>
        <v>3.4464319404020198</v>
      </c>
      <c r="AP357" s="7">
        <f t="shared" si="163"/>
        <v>0</v>
      </c>
      <c r="AQ357">
        <f t="shared" si="181"/>
        <v>55</v>
      </c>
      <c r="AR357" t="str">
        <f>IF(AP357=0,"",MAX(AR$4:AR356)+1)</f>
        <v/>
      </c>
      <c r="AS357" t="str">
        <f t="shared" si="164"/>
        <v>Male</v>
      </c>
      <c r="AT357" t="str">
        <f t="shared" si="165"/>
        <v>NonSmoker</v>
      </c>
      <c r="AU357" t="str">
        <f t="shared" si="166"/>
        <v>60 - 69</v>
      </c>
      <c r="AV357">
        <f t="shared" si="182"/>
        <v>1</v>
      </c>
      <c r="AW357" s="8">
        <f t="shared" si="167"/>
        <v>5</v>
      </c>
      <c r="BJ357" s="76"/>
      <c r="BK357" s="76"/>
      <c r="BL357" s="77"/>
      <c r="BM357" s="77"/>
      <c r="BN357" s="77"/>
      <c r="BO357" s="77"/>
      <c r="BP357" s="77"/>
      <c r="BQ357" s="136"/>
    </row>
    <row r="358" spans="1:69" x14ac:dyDescent="0.25">
      <c r="A358" t="s">
        <v>77</v>
      </c>
      <c r="B358" t="s">
        <v>59</v>
      </c>
      <c r="C358" t="s">
        <v>351</v>
      </c>
      <c r="D358">
        <v>6</v>
      </c>
      <c r="E358" s="9">
        <v>128000</v>
      </c>
      <c r="F358" s="9">
        <v>3609</v>
      </c>
      <c r="G358" s="54">
        <v>3591.1091426072499</v>
      </c>
      <c r="H358" s="9">
        <v>399747559269.60101</v>
      </c>
      <c r="I358" s="9">
        <v>1177991631</v>
      </c>
      <c r="J358" s="9">
        <v>1437868707.69064</v>
      </c>
      <c r="K358" s="9">
        <v>3424979237863700</v>
      </c>
      <c r="L358" s="9">
        <v>13702768153577.1</v>
      </c>
      <c r="M358" s="9">
        <v>5.07023014708964E+22</v>
      </c>
      <c r="N358" s="9">
        <v>2.1552223440314899E+20</v>
      </c>
      <c r="O358" s="9">
        <v>9.9610565988818906E+17</v>
      </c>
      <c r="P358">
        <f t="shared" si="153"/>
        <v>14873.530227046009</v>
      </c>
      <c r="Q358">
        <f t="shared" si="154"/>
        <v>2055822880803.29</v>
      </c>
      <c r="R358">
        <f t="shared" si="155"/>
        <v>4963552043</v>
      </c>
      <c r="S358">
        <f t="shared" si="156"/>
        <v>5832674836.2481403</v>
      </c>
      <c r="T358">
        <f t="shared" si="157"/>
        <v>1.549981505263913E+16</v>
      </c>
      <c r="U358">
        <f t="shared" si="158"/>
        <v>49456642348496.836</v>
      </c>
      <c r="V358" s="1">
        <f t="shared" si="159"/>
        <v>2.3369610277133981E+23</v>
      </c>
      <c r="W358" s="1">
        <f t="shared" si="160"/>
        <v>7.5362316165349887E+20</v>
      </c>
      <c r="X358" s="1">
        <f t="shared" si="161"/>
        <v>2.7870722472795192E+18</v>
      </c>
      <c r="Y358">
        <f t="shared" si="162"/>
        <v>0.85099070021067691</v>
      </c>
      <c r="Z358">
        <f t="shared" si="168"/>
        <v>1.3154382697743338E+16</v>
      </c>
      <c r="AA358">
        <f t="shared" si="169"/>
        <v>3.86665069851284E-4</v>
      </c>
      <c r="AB358">
        <f t="shared" si="170"/>
        <v>1.9663801002127845E-2</v>
      </c>
      <c r="AC358">
        <f>Cells!$B$3*Y358/(Cells!$D$4*AB358)</f>
        <v>1.1040258872591255</v>
      </c>
      <c r="AD358">
        <f t="shared" si="171"/>
        <v>126855.46670674992</v>
      </c>
      <c r="AE358">
        <f t="shared" si="172"/>
        <v>5302550381290.9238</v>
      </c>
      <c r="AF358">
        <f t="shared" si="173"/>
        <v>24208619906</v>
      </c>
      <c r="AG358">
        <f t="shared" si="174"/>
        <v>27677158627.730667</v>
      </c>
      <c r="AH358">
        <f t="shared" si="175"/>
        <v>3.7262406676681688E+16</v>
      </c>
      <c r="AI358">
        <f t="shared" si="176"/>
        <v>204269824065449.78</v>
      </c>
      <c r="AJ358">
        <f t="shared" si="177"/>
        <v>0.87467865584094229</v>
      </c>
      <c r="AK358">
        <f t="shared" si="178"/>
        <v>3.243635255181602E+16</v>
      </c>
      <c r="AL358">
        <f t="shared" si="179"/>
        <v>4.2343719730448245E-5</v>
      </c>
      <c r="AM358">
        <f t="shared" si="180"/>
        <v>6.5072052165617341E-3</v>
      </c>
      <c r="AN358">
        <f>IF(AM358=0,0,(Cells!$B$3*AJ358/(Cells!$D$4*AM358)))</f>
        <v>3.4290667486480304</v>
      </c>
      <c r="AP358" s="7">
        <f t="shared" si="163"/>
        <v>1</v>
      </c>
      <c r="AQ358">
        <f t="shared" si="181"/>
        <v>55</v>
      </c>
      <c r="AR358">
        <f>IF(AP358=0,"",MAX(AR$4:AR357)+1)</f>
        <v>55</v>
      </c>
      <c r="AS358" t="str">
        <f t="shared" si="164"/>
        <v>Male</v>
      </c>
      <c r="AT358" t="str">
        <f t="shared" si="165"/>
        <v>NonSmoker</v>
      </c>
      <c r="AU358" t="str">
        <f t="shared" si="166"/>
        <v>60 - 69</v>
      </c>
      <c r="AV358">
        <f t="shared" si="182"/>
        <v>1</v>
      </c>
      <c r="AW358" s="8">
        <f t="shared" si="167"/>
        <v>6</v>
      </c>
      <c r="BJ358" s="76"/>
      <c r="BK358" s="76"/>
      <c r="BL358" s="77"/>
      <c r="BM358" s="77"/>
      <c r="BN358" s="77"/>
      <c r="BO358" s="77"/>
      <c r="BP358" s="77"/>
      <c r="BQ358" s="136"/>
    </row>
    <row r="359" spans="1:69" x14ac:dyDescent="0.25">
      <c r="A359" t="s">
        <v>77</v>
      </c>
      <c r="B359" t="s">
        <v>59</v>
      </c>
      <c r="C359" t="s">
        <v>351</v>
      </c>
      <c r="D359">
        <v>7</v>
      </c>
      <c r="E359" s="9">
        <v>131209</v>
      </c>
      <c r="F359" s="9">
        <v>4038</v>
      </c>
      <c r="G359" s="54">
        <v>4122.5906972098401</v>
      </c>
      <c r="H359" s="9">
        <v>422539490230.71399</v>
      </c>
      <c r="I359" s="9">
        <v>1431966896</v>
      </c>
      <c r="J359" s="9">
        <v>1650105738.64537</v>
      </c>
      <c r="K359" s="9">
        <v>3623922056837760</v>
      </c>
      <c r="L359" s="9">
        <v>15830127046007.699</v>
      </c>
      <c r="M359" s="9">
        <v>5.0465372686018402E+22</v>
      </c>
      <c r="N359" s="9">
        <v>2.40382041960962E+20</v>
      </c>
      <c r="O359" s="9">
        <v>1.24287171623661E+18</v>
      </c>
      <c r="P359">
        <f t="shared" si="153"/>
        <v>4122.5906972098401</v>
      </c>
      <c r="Q359">
        <f t="shared" si="154"/>
        <v>422539490230.71399</v>
      </c>
      <c r="R359">
        <f t="shared" si="155"/>
        <v>1431966896</v>
      </c>
      <c r="S359">
        <f t="shared" si="156"/>
        <v>1650105738.64537</v>
      </c>
      <c r="T359">
        <f t="shared" si="157"/>
        <v>3623922056837760</v>
      </c>
      <c r="U359">
        <f t="shared" si="158"/>
        <v>15830127046007.699</v>
      </c>
      <c r="V359" s="1">
        <f t="shared" si="159"/>
        <v>5.0465372686018402E+22</v>
      </c>
      <c r="W359" s="1">
        <f t="shared" si="160"/>
        <v>2.40382041960962E+20</v>
      </c>
      <c r="X359" s="1">
        <f t="shared" si="161"/>
        <v>1.24287171623661E+18</v>
      </c>
      <c r="Y359">
        <f t="shared" si="162"/>
        <v>0.86780311252995956</v>
      </c>
      <c r="Z359">
        <f t="shared" si="168"/>
        <v>3132929452920981.5</v>
      </c>
      <c r="AA359">
        <f t="shared" si="169"/>
        <v>1.1506071441843386E-3</v>
      </c>
      <c r="AB359">
        <f t="shared" si="170"/>
        <v>3.3920600587022905E-2</v>
      </c>
      <c r="AC359">
        <f>Cells!$B$3*Y359/(Cells!$D$4*AB359)</f>
        <v>0.65264885985431953</v>
      </c>
      <c r="AD359">
        <f t="shared" si="171"/>
        <v>122732.87600954008</v>
      </c>
      <c r="AE359">
        <f t="shared" si="172"/>
        <v>4880010891060.209</v>
      </c>
      <c r="AF359">
        <f t="shared" si="173"/>
        <v>22776653010</v>
      </c>
      <c r="AG359">
        <f t="shared" si="174"/>
        <v>26027052889.085289</v>
      </c>
      <c r="AH359">
        <f t="shared" si="175"/>
        <v>3.3638484619843912E+16</v>
      </c>
      <c r="AI359">
        <f t="shared" si="176"/>
        <v>188439697019442.06</v>
      </c>
      <c r="AJ359">
        <f t="shared" si="177"/>
        <v>0.87511456279983291</v>
      </c>
      <c r="AK359">
        <f t="shared" si="178"/>
        <v>2.9293215836526136E+16</v>
      </c>
      <c r="AL359">
        <f t="shared" si="179"/>
        <v>4.3243124132751325E-5</v>
      </c>
      <c r="AM359">
        <f t="shared" si="180"/>
        <v>6.5759504356975905E-3</v>
      </c>
      <c r="AN359">
        <f>IF(AM359=0,0,(Cells!$B$3*AJ359/(Cells!$D$4*AM359)))</f>
        <v>3.3949102160762026</v>
      </c>
      <c r="AP359" s="7">
        <f t="shared" si="163"/>
        <v>0</v>
      </c>
      <c r="AQ359">
        <f t="shared" si="181"/>
        <v>56</v>
      </c>
      <c r="AR359" t="str">
        <f>IF(AP359=0,"",MAX(AR$4:AR358)+1)</f>
        <v/>
      </c>
      <c r="AS359" t="str">
        <f t="shared" si="164"/>
        <v>Male</v>
      </c>
      <c r="AT359" t="str">
        <f t="shared" si="165"/>
        <v>NonSmoker</v>
      </c>
      <c r="AU359" t="str">
        <f t="shared" si="166"/>
        <v>60 - 69</v>
      </c>
      <c r="AV359">
        <f t="shared" si="182"/>
        <v>7</v>
      </c>
      <c r="AW359" s="8">
        <f t="shared" si="167"/>
        <v>7</v>
      </c>
      <c r="BJ359" s="76"/>
      <c r="BK359" s="76"/>
      <c r="BL359" s="77"/>
      <c r="BM359" s="77"/>
      <c r="BN359" s="77"/>
      <c r="BO359" s="77"/>
      <c r="BP359" s="77"/>
      <c r="BQ359" s="136"/>
    </row>
    <row r="360" spans="1:69" x14ac:dyDescent="0.25">
      <c r="A360" t="s">
        <v>77</v>
      </c>
      <c r="B360" t="s">
        <v>59</v>
      </c>
      <c r="C360" t="s">
        <v>351</v>
      </c>
      <c r="D360">
        <v>8</v>
      </c>
      <c r="E360" s="9">
        <v>133951</v>
      </c>
      <c r="F360" s="9">
        <v>4370</v>
      </c>
      <c r="G360" s="54">
        <v>4667.3798744886399</v>
      </c>
      <c r="H360" s="9">
        <v>438346293036.27698</v>
      </c>
      <c r="I360" s="9">
        <v>1478917785</v>
      </c>
      <c r="J360" s="9">
        <v>1850037813.4300399</v>
      </c>
      <c r="K360" s="9">
        <v>3725942078555700</v>
      </c>
      <c r="L360" s="9">
        <v>17364610182081.199</v>
      </c>
      <c r="M360" s="9">
        <v>4.0120808641371402E+22</v>
      </c>
      <c r="N360" s="9">
        <v>1.9013546393913999E+20</v>
      </c>
      <c r="O360" s="9">
        <v>9.7451971160924006E+17</v>
      </c>
      <c r="P360">
        <f t="shared" si="153"/>
        <v>8789.970571698479</v>
      </c>
      <c r="Q360">
        <f t="shared" si="154"/>
        <v>860885783266.99097</v>
      </c>
      <c r="R360">
        <f t="shared" si="155"/>
        <v>2910884681</v>
      </c>
      <c r="S360">
        <f t="shared" si="156"/>
        <v>3500143552.0754099</v>
      </c>
      <c r="T360">
        <f t="shared" si="157"/>
        <v>7349864135393460</v>
      </c>
      <c r="U360">
        <f t="shared" si="158"/>
        <v>33194737228088.898</v>
      </c>
      <c r="V360" s="1">
        <f t="shared" si="159"/>
        <v>9.0586181327389796E+22</v>
      </c>
      <c r="W360" s="1">
        <f t="shared" si="160"/>
        <v>4.3051750590010203E+20</v>
      </c>
      <c r="X360" s="1">
        <f t="shared" si="161"/>
        <v>2.2173914278458501E+18</v>
      </c>
      <c r="Y360">
        <f t="shared" si="162"/>
        <v>0.83164722751842313</v>
      </c>
      <c r="Z360">
        <f t="shared" si="168"/>
        <v>6089535418678926</v>
      </c>
      <c r="AA360">
        <f t="shared" si="169"/>
        <v>4.9706415724866382E-4</v>
      </c>
      <c r="AB360">
        <f t="shared" si="170"/>
        <v>2.2294935686129794E-2</v>
      </c>
      <c r="AC360">
        <f>Cells!$B$3*Y360/(Cells!$D$4*AB360)</f>
        <v>0.95160087669137572</v>
      </c>
      <c r="AD360">
        <f t="shared" si="171"/>
        <v>118065.49613505145</v>
      </c>
      <c r="AE360">
        <f t="shared" si="172"/>
        <v>4441664598023.9326</v>
      </c>
      <c r="AF360">
        <f t="shared" si="173"/>
        <v>21297735225</v>
      </c>
      <c r="AG360">
        <f t="shared" si="174"/>
        <v>24177015075.655251</v>
      </c>
      <c r="AH360">
        <f t="shared" si="175"/>
        <v>2.9912542541288216E+16</v>
      </c>
      <c r="AI360">
        <f t="shared" si="176"/>
        <v>171075086837360.88</v>
      </c>
      <c r="AJ360">
        <f t="shared" si="177"/>
        <v>0.88090838171522234</v>
      </c>
      <c r="AK360">
        <f t="shared" si="178"/>
        <v>2.6217455248017E+16</v>
      </c>
      <c r="AL360">
        <f t="shared" si="179"/>
        <v>4.485234693290221E-5</v>
      </c>
      <c r="AM360">
        <f t="shared" si="180"/>
        <v>6.6971894801403234E-3</v>
      </c>
      <c r="AN360">
        <f>IF(AM360=0,0,(Cells!$B$3*AJ360/(Cells!$D$4*AM360)))</f>
        <v>3.3555218349549309</v>
      </c>
      <c r="AP360" s="7">
        <f t="shared" si="163"/>
        <v>0</v>
      </c>
      <c r="AQ360">
        <f t="shared" si="181"/>
        <v>56</v>
      </c>
      <c r="AR360" t="str">
        <f>IF(AP360=0,"",MAX(AR$4:AR359)+1)</f>
        <v/>
      </c>
      <c r="AS360" t="str">
        <f t="shared" si="164"/>
        <v>Male</v>
      </c>
      <c r="AT360" t="str">
        <f t="shared" si="165"/>
        <v>NonSmoker</v>
      </c>
      <c r="AU360" t="str">
        <f t="shared" si="166"/>
        <v>60 - 69</v>
      </c>
      <c r="AV360">
        <f t="shared" si="182"/>
        <v>7</v>
      </c>
      <c r="AW360" s="8">
        <f t="shared" si="167"/>
        <v>8</v>
      </c>
      <c r="BJ360" s="76"/>
      <c r="BK360" s="76"/>
      <c r="BL360" s="77"/>
      <c r="BM360" s="77"/>
      <c r="BN360" s="77"/>
      <c r="BO360" s="77"/>
      <c r="BP360" s="77"/>
      <c r="BQ360" s="136"/>
    </row>
    <row r="361" spans="1:69" x14ac:dyDescent="0.25">
      <c r="A361" t="s">
        <v>77</v>
      </c>
      <c r="B361" t="s">
        <v>59</v>
      </c>
      <c r="C361" t="s">
        <v>351</v>
      </c>
      <c r="D361">
        <v>9</v>
      </c>
      <c r="E361" s="9">
        <v>135489</v>
      </c>
      <c r="F361" s="9">
        <v>4769</v>
      </c>
      <c r="G361" s="54">
        <v>5137.5448025246196</v>
      </c>
      <c r="H361" s="9">
        <v>444692872163.59497</v>
      </c>
      <c r="I361" s="9">
        <v>1518092461</v>
      </c>
      <c r="J361" s="9">
        <v>2003596343.9217</v>
      </c>
      <c r="K361" s="9">
        <v>3865463347977900</v>
      </c>
      <c r="L361" s="9">
        <v>19061229835806.398</v>
      </c>
      <c r="M361" s="9">
        <v>4.1985837599803602E+22</v>
      </c>
      <c r="N361" s="9">
        <v>2.0751606356674799E+20</v>
      </c>
      <c r="O361" s="9">
        <v>1.10999671914123E+18</v>
      </c>
      <c r="P361">
        <f t="shared" si="153"/>
        <v>13927.515374223098</v>
      </c>
      <c r="Q361">
        <f t="shared" si="154"/>
        <v>1305578655430.5859</v>
      </c>
      <c r="R361">
        <f t="shared" si="155"/>
        <v>4428977142</v>
      </c>
      <c r="S361">
        <f t="shared" si="156"/>
        <v>5503739895.9971104</v>
      </c>
      <c r="T361">
        <f t="shared" si="157"/>
        <v>1.121532748337136E+16</v>
      </c>
      <c r="U361">
        <f t="shared" si="158"/>
        <v>52255967063895.297</v>
      </c>
      <c r="V361" s="1">
        <f t="shared" si="159"/>
        <v>1.325720189271934E+23</v>
      </c>
      <c r="W361" s="1">
        <f t="shared" si="160"/>
        <v>6.3803356946684995E+20</v>
      </c>
      <c r="X361" s="1">
        <f t="shared" si="161"/>
        <v>3.3273881469870802E+18</v>
      </c>
      <c r="Y361">
        <f t="shared" si="162"/>
        <v>0.80472137595405091</v>
      </c>
      <c r="Z361">
        <f t="shared" si="168"/>
        <v>8991374028308641</v>
      </c>
      <c r="AA361">
        <f t="shared" si="169"/>
        <v>2.9683168795104851E-4</v>
      </c>
      <c r="AB361">
        <f t="shared" si="170"/>
        <v>1.7228804019752748E-2</v>
      </c>
      <c r="AC361">
        <f>Cells!$B$3*Y361/(Cells!$D$4*AB361)</f>
        <v>1.1915501349250732</v>
      </c>
      <c r="AD361">
        <f t="shared" si="171"/>
        <v>112927.95133252683</v>
      </c>
      <c r="AE361">
        <f t="shared" si="172"/>
        <v>3996971725860.3389</v>
      </c>
      <c r="AF361">
        <f t="shared" si="173"/>
        <v>19779642764</v>
      </c>
      <c r="AG361">
        <f t="shared" si="174"/>
        <v>22173418731.733551</v>
      </c>
      <c r="AH361">
        <f t="shared" si="175"/>
        <v>2.604707919331032E+16</v>
      </c>
      <c r="AI361">
        <f t="shared" si="176"/>
        <v>152013857001554.53</v>
      </c>
      <c r="AJ361">
        <f t="shared" si="177"/>
        <v>0.89204299090299088</v>
      </c>
      <c r="AK361">
        <f t="shared" si="178"/>
        <v>2.3114150815269404E+16</v>
      </c>
      <c r="AL361">
        <f t="shared" si="179"/>
        <v>4.701242198104153E-5</v>
      </c>
      <c r="AM361">
        <f t="shared" si="180"/>
        <v>6.8565605066273228E-3</v>
      </c>
      <c r="AN361">
        <f>IF(AM361=0,0,(Cells!$B$3*AJ361/(Cells!$D$4*AM361)))</f>
        <v>3.3189551647222171</v>
      </c>
      <c r="AP361" s="7">
        <f t="shared" si="163"/>
        <v>1</v>
      </c>
      <c r="AQ361">
        <f t="shared" si="181"/>
        <v>56</v>
      </c>
      <c r="AR361">
        <f>IF(AP361=0,"",MAX(AR$4:AR360)+1)</f>
        <v>56</v>
      </c>
      <c r="AS361" t="str">
        <f t="shared" si="164"/>
        <v>Male</v>
      </c>
      <c r="AT361" t="str">
        <f t="shared" si="165"/>
        <v>NonSmoker</v>
      </c>
      <c r="AU361" t="str">
        <f t="shared" si="166"/>
        <v>60 - 69</v>
      </c>
      <c r="AV361">
        <f t="shared" si="182"/>
        <v>7</v>
      </c>
      <c r="AW361" s="8">
        <f t="shared" si="167"/>
        <v>9</v>
      </c>
      <c r="BJ361" s="76"/>
      <c r="BK361" s="76"/>
      <c r="BL361" s="77"/>
      <c r="BM361" s="77"/>
      <c r="BN361" s="77"/>
      <c r="BO361" s="77"/>
      <c r="BP361" s="77"/>
      <c r="BQ361" s="136"/>
    </row>
    <row r="362" spans="1:69" x14ac:dyDescent="0.25">
      <c r="A362" t="s">
        <v>77</v>
      </c>
      <c r="B362" t="s">
        <v>59</v>
      </c>
      <c r="C362" t="s">
        <v>351</v>
      </c>
      <c r="D362">
        <v>10</v>
      </c>
      <c r="E362" s="9">
        <v>136641</v>
      </c>
      <c r="F362" s="9">
        <v>5099</v>
      </c>
      <c r="G362" s="54">
        <v>5618.1931461741697</v>
      </c>
      <c r="H362" s="9">
        <v>448119065119.073</v>
      </c>
      <c r="I362" s="9">
        <v>1656051709</v>
      </c>
      <c r="J362" s="9">
        <v>2123940961.80932</v>
      </c>
      <c r="K362" s="9">
        <v>3835059160182570</v>
      </c>
      <c r="L362" s="9">
        <v>19792725439601.5</v>
      </c>
      <c r="M362" s="9">
        <v>4.50022802490546E+22</v>
      </c>
      <c r="N362" s="9">
        <v>2.28315632198287E+20</v>
      </c>
      <c r="O362" s="9">
        <v>1.2526723889606999E+18</v>
      </c>
      <c r="P362">
        <f t="shared" si="153"/>
        <v>5618.1931461741697</v>
      </c>
      <c r="Q362">
        <f t="shared" si="154"/>
        <v>448119065119.073</v>
      </c>
      <c r="R362">
        <f t="shared" si="155"/>
        <v>1656051709</v>
      </c>
      <c r="S362">
        <f t="shared" si="156"/>
        <v>2123940961.80932</v>
      </c>
      <c r="T362">
        <f t="shared" si="157"/>
        <v>3835059160182570</v>
      </c>
      <c r="U362">
        <f t="shared" si="158"/>
        <v>19792725439601.5</v>
      </c>
      <c r="V362" s="1">
        <f t="shared" si="159"/>
        <v>4.50022802490546E+22</v>
      </c>
      <c r="W362" s="1">
        <f t="shared" si="160"/>
        <v>2.28315632198287E+20</v>
      </c>
      <c r="X362" s="1">
        <f t="shared" si="161"/>
        <v>1.2526723889606999E+18</v>
      </c>
      <c r="Y362">
        <f t="shared" si="162"/>
        <v>0.77970703460102797</v>
      </c>
      <c r="Z362">
        <f t="shared" si="168"/>
        <v>2978189755239802.5</v>
      </c>
      <c r="AA362">
        <f t="shared" si="169"/>
        <v>6.6018778399945001E-4</v>
      </c>
      <c r="AB362">
        <f t="shared" si="170"/>
        <v>2.5694119638536947E-2</v>
      </c>
      <c r="AC362">
        <f>Cells!$B$3*Y362/(Cells!$D$4*AB362)</f>
        <v>0.77414020621979474</v>
      </c>
      <c r="AD362">
        <f t="shared" si="171"/>
        <v>107309.75818635267</v>
      </c>
      <c r="AE362">
        <f t="shared" si="172"/>
        <v>3548852660741.2656</v>
      </c>
      <c r="AF362">
        <f t="shared" si="173"/>
        <v>18123591055</v>
      </c>
      <c r="AG362">
        <f t="shared" si="174"/>
        <v>20049477769.924229</v>
      </c>
      <c r="AH362">
        <f t="shared" si="175"/>
        <v>2.2212020033127744E+16</v>
      </c>
      <c r="AI362">
        <f t="shared" si="176"/>
        <v>132221131561953.02</v>
      </c>
      <c r="AJ362">
        <f t="shared" si="177"/>
        <v>0.90394329782428506</v>
      </c>
      <c r="AK362">
        <f t="shared" si="178"/>
        <v>1.9970366970393248E+16</v>
      </c>
      <c r="AL362">
        <f t="shared" si="179"/>
        <v>4.9679808764585308E-5</v>
      </c>
      <c r="AM362">
        <f t="shared" si="180"/>
        <v>7.0483905088030777E-3</v>
      </c>
      <c r="AN362">
        <f>IF(AM362=0,0,(Cells!$B$3*AJ362/(Cells!$D$4*AM362)))</f>
        <v>3.2716975192476956</v>
      </c>
      <c r="AP362" s="7">
        <f t="shared" si="163"/>
        <v>0</v>
      </c>
      <c r="AQ362">
        <f t="shared" si="181"/>
        <v>57</v>
      </c>
      <c r="AR362" t="str">
        <f>IF(AP362=0,"",MAX(AR$4:AR361)+1)</f>
        <v/>
      </c>
      <c r="AS362" t="str">
        <f t="shared" si="164"/>
        <v>Male</v>
      </c>
      <c r="AT362" t="str">
        <f t="shared" si="165"/>
        <v>NonSmoker</v>
      </c>
      <c r="AU362" t="str">
        <f t="shared" si="166"/>
        <v>60 - 69</v>
      </c>
      <c r="AV362">
        <f t="shared" si="182"/>
        <v>10</v>
      </c>
      <c r="AW362" s="8">
        <f t="shared" si="167"/>
        <v>10</v>
      </c>
      <c r="BJ362" s="76"/>
      <c r="BK362" s="76"/>
      <c r="BL362" s="77"/>
      <c r="BM362" s="77"/>
      <c r="BN362" s="77"/>
      <c r="BO362" s="77"/>
      <c r="BP362" s="77"/>
      <c r="BQ362" s="136"/>
    </row>
    <row r="363" spans="1:69" x14ac:dyDescent="0.25">
      <c r="A363" t="s">
        <v>77</v>
      </c>
      <c r="B363" t="s">
        <v>59</v>
      </c>
      <c r="C363" t="s">
        <v>351</v>
      </c>
      <c r="D363">
        <v>11</v>
      </c>
      <c r="E363" s="9">
        <v>117280</v>
      </c>
      <c r="F363" s="9">
        <v>4262</v>
      </c>
      <c r="G363" s="54">
        <v>4457.9388562514596</v>
      </c>
      <c r="H363" s="9">
        <v>325162592682.00598</v>
      </c>
      <c r="I363" s="9">
        <v>1180298561</v>
      </c>
      <c r="J363" s="9">
        <v>1552174058.9081299</v>
      </c>
      <c r="K363" s="9">
        <v>2565891506508550</v>
      </c>
      <c r="L363" s="9">
        <v>13489947115725.5</v>
      </c>
      <c r="M363" s="9">
        <v>3.2681006250627701E+22</v>
      </c>
      <c r="N363" s="9">
        <v>1.6758143654974E+20</v>
      </c>
      <c r="O363" s="9">
        <v>9.3349960326655104E+17</v>
      </c>
      <c r="P363">
        <f t="shared" si="153"/>
        <v>10076.132002425629</v>
      </c>
      <c r="Q363">
        <f t="shared" si="154"/>
        <v>773281657801.07898</v>
      </c>
      <c r="R363">
        <f t="shared" si="155"/>
        <v>2836350270</v>
      </c>
      <c r="S363">
        <f t="shared" si="156"/>
        <v>3676115020.7174501</v>
      </c>
      <c r="T363">
        <f t="shared" si="157"/>
        <v>6400950666691120</v>
      </c>
      <c r="U363">
        <f t="shared" si="158"/>
        <v>33282672555327</v>
      </c>
      <c r="V363" s="1">
        <f t="shared" si="159"/>
        <v>7.7683286499682305E+22</v>
      </c>
      <c r="W363" s="1">
        <f t="shared" si="160"/>
        <v>3.95897068748027E+20</v>
      </c>
      <c r="X363" s="1">
        <f t="shared" si="161"/>
        <v>2.1861719922272509E+18</v>
      </c>
      <c r="Y363">
        <f t="shared" si="162"/>
        <v>0.77156189455857749</v>
      </c>
      <c r="Z363">
        <f t="shared" si="168"/>
        <v>4918916190217826</v>
      </c>
      <c r="AA363">
        <f t="shared" si="169"/>
        <v>3.6399149842558453E-4</v>
      </c>
      <c r="AB363">
        <f t="shared" si="170"/>
        <v>1.9078561225249261E-2</v>
      </c>
      <c r="AC363">
        <f>Cells!$B$3*Y363/(Cells!$D$4*AB363)</f>
        <v>1.0316848760405519</v>
      </c>
      <c r="AD363">
        <f t="shared" si="171"/>
        <v>102851.81933010119</v>
      </c>
      <c r="AE363">
        <f t="shared" si="172"/>
        <v>3223690068059.2598</v>
      </c>
      <c r="AF363">
        <f t="shared" si="173"/>
        <v>16943292494</v>
      </c>
      <c r="AG363">
        <f t="shared" si="174"/>
        <v>18497303711.016102</v>
      </c>
      <c r="AH363">
        <f t="shared" si="175"/>
        <v>1.9646128526619196E+16</v>
      </c>
      <c r="AI363">
        <f t="shared" si="176"/>
        <v>118731184446227.52</v>
      </c>
      <c r="AJ363">
        <f t="shared" si="177"/>
        <v>0.91598714919241941</v>
      </c>
      <c r="AK363">
        <f t="shared" si="178"/>
        <v>1.7895981944299684E+16</v>
      </c>
      <c r="AL363">
        <f t="shared" si="179"/>
        <v>5.2304454630434799E-5</v>
      </c>
      <c r="AM363">
        <f t="shared" si="180"/>
        <v>7.2321818720518082E-3</v>
      </c>
      <c r="AN363">
        <f>IF(AM363=0,0,(Cells!$B$3*AJ363/(Cells!$D$4*AM363)))</f>
        <v>3.23103717630537</v>
      </c>
      <c r="AP363" s="7">
        <f t="shared" si="163"/>
        <v>1</v>
      </c>
      <c r="AQ363">
        <f t="shared" si="181"/>
        <v>57</v>
      </c>
      <c r="AR363">
        <f>IF(AP363=0,"",MAX(AR$4:AR362)+1)</f>
        <v>57</v>
      </c>
      <c r="AS363" t="str">
        <f t="shared" si="164"/>
        <v>Male</v>
      </c>
      <c r="AT363" t="str">
        <f t="shared" si="165"/>
        <v>NonSmoker</v>
      </c>
      <c r="AU363" t="str">
        <f t="shared" si="166"/>
        <v>60 - 69</v>
      </c>
      <c r="AV363">
        <f t="shared" si="182"/>
        <v>10</v>
      </c>
      <c r="AW363" s="8">
        <f t="shared" si="167"/>
        <v>11</v>
      </c>
      <c r="BJ363" s="76"/>
      <c r="BK363" s="76"/>
      <c r="BL363" s="77"/>
      <c r="BM363" s="77"/>
      <c r="BN363" s="77"/>
      <c r="BO363" s="77"/>
      <c r="BP363" s="77"/>
      <c r="BQ363" s="136"/>
    </row>
    <row r="364" spans="1:69" x14ac:dyDescent="0.25">
      <c r="A364" t="s">
        <v>77</v>
      </c>
      <c r="B364" t="s">
        <v>59</v>
      </c>
      <c r="C364" t="s">
        <v>351</v>
      </c>
      <c r="D364">
        <v>12</v>
      </c>
      <c r="E364" s="9">
        <v>118024</v>
      </c>
      <c r="F364" s="9">
        <v>4667</v>
      </c>
      <c r="G364" s="54">
        <v>4816.6751931593199</v>
      </c>
      <c r="H364" s="9">
        <v>337728449430.10498</v>
      </c>
      <c r="I364" s="9">
        <v>1338454266</v>
      </c>
      <c r="J364" s="9">
        <v>1637024715.04849</v>
      </c>
      <c r="K364" s="9">
        <v>2578529756518630</v>
      </c>
      <c r="L364" s="9">
        <v>13826603493270.9</v>
      </c>
      <c r="M364" s="9">
        <v>3.37599287183999E+22</v>
      </c>
      <c r="N364" s="9">
        <v>1.78065821340933E+20</v>
      </c>
      <c r="O364" s="9">
        <v>1.02823835867122E+18</v>
      </c>
      <c r="P364">
        <f t="shared" si="153"/>
        <v>4816.6751931593199</v>
      </c>
      <c r="Q364">
        <f t="shared" si="154"/>
        <v>337728449430.10498</v>
      </c>
      <c r="R364">
        <f t="shared" si="155"/>
        <v>1338454266</v>
      </c>
      <c r="S364">
        <f t="shared" si="156"/>
        <v>1637024715.04849</v>
      </c>
      <c r="T364">
        <f t="shared" si="157"/>
        <v>2578529756518630</v>
      </c>
      <c r="U364">
        <f t="shared" si="158"/>
        <v>13826603493270.9</v>
      </c>
      <c r="V364" s="1">
        <f t="shared" si="159"/>
        <v>3.37599287183999E+22</v>
      </c>
      <c r="W364" s="1">
        <f t="shared" si="160"/>
        <v>1.78065821340933E+20</v>
      </c>
      <c r="X364" s="1">
        <f t="shared" si="161"/>
        <v>1.02823835867122E+18</v>
      </c>
      <c r="Y364">
        <f t="shared" si="162"/>
        <v>0.81761396373319495</v>
      </c>
      <c r="Z364">
        <f t="shared" si="168"/>
        <v>2098998952800026.5</v>
      </c>
      <c r="AA364">
        <f t="shared" si="169"/>
        <v>7.8325242729170941E-4</v>
      </c>
      <c r="AB364">
        <f t="shared" si="170"/>
        <v>2.7986647303521538E-2</v>
      </c>
      <c r="AC364">
        <f>Cells!$B$3*Y364/(Cells!$D$4*AB364)</f>
        <v>0.74527977992864403</v>
      </c>
      <c r="AD364">
        <f t="shared" si="171"/>
        <v>98035.144136941904</v>
      </c>
      <c r="AE364">
        <f t="shared" si="172"/>
        <v>2885961618629.1543</v>
      </c>
      <c r="AF364">
        <f t="shared" si="173"/>
        <v>15604838228</v>
      </c>
      <c r="AG364">
        <f t="shared" si="174"/>
        <v>16860278995.967611</v>
      </c>
      <c r="AH364">
        <f t="shared" si="175"/>
        <v>1.7067598770100568E+16</v>
      </c>
      <c r="AI364">
        <f t="shared" si="176"/>
        <v>104904580952956.61</v>
      </c>
      <c r="AJ364">
        <f t="shared" si="177"/>
        <v>0.92553855317175537</v>
      </c>
      <c r="AK364">
        <f t="shared" si="178"/>
        <v>1.5706857140405178E+16</v>
      </c>
      <c r="AL364">
        <f t="shared" si="179"/>
        <v>5.5253498299919035E-5</v>
      </c>
      <c r="AM364">
        <f t="shared" si="180"/>
        <v>7.4332696910524533E-3</v>
      </c>
      <c r="AN364">
        <f>IF(AM364=0,0,(Cells!$B$3*AJ364/(Cells!$D$4*AM364)))</f>
        <v>3.1764098731627186</v>
      </c>
      <c r="AP364" s="7">
        <f t="shared" si="163"/>
        <v>0</v>
      </c>
      <c r="AQ364">
        <f t="shared" si="181"/>
        <v>58</v>
      </c>
      <c r="AR364" t="str">
        <f>IF(AP364=0,"",MAX(AR$4:AR363)+1)</f>
        <v/>
      </c>
      <c r="AS364" t="str">
        <f t="shared" si="164"/>
        <v>Male</v>
      </c>
      <c r="AT364" t="str">
        <f t="shared" si="165"/>
        <v>NonSmoker</v>
      </c>
      <c r="AU364" t="str">
        <f t="shared" si="166"/>
        <v>60 - 69</v>
      </c>
      <c r="AV364">
        <f t="shared" si="182"/>
        <v>12</v>
      </c>
      <c r="AW364" s="8">
        <f t="shared" si="167"/>
        <v>12</v>
      </c>
      <c r="BJ364" s="76"/>
      <c r="BK364" s="76"/>
      <c r="BL364" s="77"/>
      <c r="BM364" s="77"/>
      <c r="BN364" s="77"/>
      <c r="BO364" s="77"/>
      <c r="BP364" s="77"/>
      <c r="BQ364" s="136"/>
    </row>
    <row r="365" spans="1:69" x14ac:dyDescent="0.25">
      <c r="A365" t="s">
        <v>77</v>
      </c>
      <c r="B365" t="s">
        <v>59</v>
      </c>
      <c r="C365" t="s">
        <v>351</v>
      </c>
      <c r="D365">
        <v>13</v>
      </c>
      <c r="E365" s="9">
        <v>117507</v>
      </c>
      <c r="F365" s="9">
        <v>4916</v>
      </c>
      <c r="G365" s="54">
        <v>5061.7154461854298</v>
      </c>
      <c r="H365" s="9">
        <v>335805701404.20001</v>
      </c>
      <c r="I365" s="9">
        <v>1433875750</v>
      </c>
      <c r="J365" s="9">
        <v>1672065804.83463</v>
      </c>
      <c r="K365" s="9">
        <v>2676772363758410</v>
      </c>
      <c r="L365" s="9">
        <v>14552542945937.1</v>
      </c>
      <c r="M365" s="9">
        <v>8.6088610370652304E+22</v>
      </c>
      <c r="N365" s="9">
        <v>3.96894111113081E+20</v>
      </c>
      <c r="O365" s="9">
        <v>1.9885576926594401E+18</v>
      </c>
      <c r="P365">
        <f t="shared" si="153"/>
        <v>9878.3906393447505</v>
      </c>
      <c r="Q365">
        <f t="shared" si="154"/>
        <v>673534150834.30493</v>
      </c>
      <c r="R365">
        <f t="shared" si="155"/>
        <v>2772330016</v>
      </c>
      <c r="S365">
        <f t="shared" si="156"/>
        <v>3309090519.8831201</v>
      </c>
      <c r="T365">
        <f t="shared" si="157"/>
        <v>5255302120277040</v>
      </c>
      <c r="U365">
        <f t="shared" si="158"/>
        <v>28379146439208</v>
      </c>
      <c r="V365" s="1">
        <f t="shared" si="159"/>
        <v>1.1984853908905219E+23</v>
      </c>
      <c r="W365" s="1">
        <f t="shared" si="160"/>
        <v>5.7495993245401403E+20</v>
      </c>
      <c r="X365" s="1">
        <f t="shared" si="161"/>
        <v>3.0167960513306604E+18</v>
      </c>
      <c r="Y365">
        <f t="shared" si="162"/>
        <v>0.83779213634141414</v>
      </c>
      <c r="Z365">
        <f t="shared" si="168"/>
        <v>4382931590640837</v>
      </c>
      <c r="AA365">
        <f t="shared" si="169"/>
        <v>4.0026479834946315E-4</v>
      </c>
      <c r="AB365">
        <f t="shared" si="170"/>
        <v>2.0006618863502728E-2</v>
      </c>
      <c r="AC365">
        <f>Cells!$B$3*Y365/(Cells!$D$4*AB365)</f>
        <v>1.0682785156836998</v>
      </c>
      <c r="AD365">
        <f t="shared" si="171"/>
        <v>92973.428690756467</v>
      </c>
      <c r="AE365">
        <f t="shared" si="172"/>
        <v>2550155917224.9546</v>
      </c>
      <c r="AF365">
        <f t="shared" si="173"/>
        <v>14170962478</v>
      </c>
      <c r="AG365">
        <f t="shared" si="174"/>
        <v>15188213191.13298</v>
      </c>
      <c r="AH365">
        <f t="shared" si="175"/>
        <v>1.439082640634216E+16</v>
      </c>
      <c r="AI365">
        <f t="shared" si="176"/>
        <v>90352038007019.5</v>
      </c>
      <c r="AJ365">
        <f t="shared" si="177"/>
        <v>0.93302367432352995</v>
      </c>
      <c r="AK365">
        <f t="shared" si="178"/>
        <v>1.3348327283516484E+16</v>
      </c>
      <c r="AL365">
        <f t="shared" si="179"/>
        <v>5.78646695566583E-5</v>
      </c>
      <c r="AM365">
        <f t="shared" si="180"/>
        <v>7.6068830381870803E-3</v>
      </c>
      <c r="AN365">
        <f>IF(AM365=0,0,(Cells!$B$3*AJ365/(Cells!$D$4*AM365)))</f>
        <v>3.1290163913352607</v>
      </c>
      <c r="AP365" s="7">
        <f t="shared" si="163"/>
        <v>1</v>
      </c>
      <c r="AQ365">
        <f t="shared" si="181"/>
        <v>58</v>
      </c>
      <c r="AR365">
        <f>IF(AP365=0,"",MAX(AR$4:AR364)+1)</f>
        <v>58</v>
      </c>
      <c r="AS365" t="str">
        <f t="shared" si="164"/>
        <v>Male</v>
      </c>
      <c r="AT365" t="str">
        <f t="shared" si="165"/>
        <v>NonSmoker</v>
      </c>
      <c r="AU365" t="str">
        <f t="shared" si="166"/>
        <v>60 - 69</v>
      </c>
      <c r="AV365">
        <f t="shared" si="182"/>
        <v>12</v>
      </c>
      <c r="AW365" s="8">
        <f t="shared" si="167"/>
        <v>13</v>
      </c>
      <c r="BJ365" s="76"/>
      <c r="BK365" s="76"/>
      <c r="BL365" s="77"/>
      <c r="BM365" s="77"/>
      <c r="BN365" s="77"/>
      <c r="BO365" s="77"/>
      <c r="BP365" s="77"/>
      <c r="BQ365" s="136"/>
    </row>
    <row r="366" spans="1:69" x14ac:dyDescent="0.25">
      <c r="A366" t="s">
        <v>77</v>
      </c>
      <c r="B366" t="s">
        <v>59</v>
      </c>
      <c r="C366" t="s">
        <v>351</v>
      </c>
      <c r="D366">
        <v>14</v>
      </c>
      <c r="E366" s="9">
        <v>113391</v>
      </c>
      <c r="F366" s="9">
        <v>4939</v>
      </c>
      <c r="G366" s="54">
        <v>5176.89910968394</v>
      </c>
      <c r="H366" s="9">
        <v>319381234355.19</v>
      </c>
      <c r="I366" s="9">
        <v>1263855058</v>
      </c>
      <c r="J366" s="9">
        <v>1647063885.0675199</v>
      </c>
      <c r="K366" s="9">
        <v>2599147949309930</v>
      </c>
      <c r="L366" s="9">
        <v>14351315739714.1</v>
      </c>
      <c r="M366" s="9">
        <v>1.21255156391772E+23</v>
      </c>
      <c r="N366" s="9">
        <v>5.85577652033648E+20</v>
      </c>
      <c r="O366" s="9">
        <v>2.9384237204825298E+18</v>
      </c>
      <c r="P366">
        <f t="shared" si="153"/>
        <v>5176.89910968394</v>
      </c>
      <c r="Q366">
        <f t="shared" si="154"/>
        <v>319381234355.19</v>
      </c>
      <c r="R366">
        <f t="shared" si="155"/>
        <v>1263855058</v>
      </c>
      <c r="S366">
        <f t="shared" si="156"/>
        <v>1647063885.0675199</v>
      </c>
      <c r="T366">
        <f t="shared" si="157"/>
        <v>2599147949309930</v>
      </c>
      <c r="U366">
        <f t="shared" si="158"/>
        <v>14351315739714.1</v>
      </c>
      <c r="V366" s="1">
        <f t="shared" si="159"/>
        <v>1.21255156391772E+23</v>
      </c>
      <c r="W366" s="1">
        <f t="shared" si="160"/>
        <v>5.85577652033648E+20</v>
      </c>
      <c r="X366" s="1">
        <f t="shared" si="161"/>
        <v>2.9384237204825298E+18</v>
      </c>
      <c r="Y366">
        <f t="shared" si="162"/>
        <v>0.76733821283938197</v>
      </c>
      <c r="Z366">
        <f t="shared" si="168"/>
        <v>1985975373773766.3</v>
      </c>
      <c r="AA366">
        <f t="shared" si="169"/>
        <v>7.3207060646847302E-4</v>
      </c>
      <c r="AB366">
        <f t="shared" si="170"/>
        <v>2.7056803330557603E-2</v>
      </c>
      <c r="AC366">
        <f>Cells!$B$3*Y366/(Cells!$D$4*AB366)</f>
        <v>0.72348953684599715</v>
      </c>
      <c r="AD366">
        <f t="shared" si="171"/>
        <v>87796.529581072537</v>
      </c>
      <c r="AE366">
        <f t="shared" si="172"/>
        <v>2230774682869.7646</v>
      </c>
      <c r="AF366">
        <f t="shared" si="173"/>
        <v>12907107420</v>
      </c>
      <c r="AG366">
        <f t="shared" si="174"/>
        <v>13541149306.06546</v>
      </c>
      <c r="AH366">
        <f t="shared" si="175"/>
        <v>1.1791678457032232E+16</v>
      </c>
      <c r="AI366">
        <f t="shared" si="176"/>
        <v>76000722267305.391</v>
      </c>
      <c r="AJ366">
        <f t="shared" si="177"/>
        <v>0.95317665644662408</v>
      </c>
      <c r="AK366">
        <f t="shared" si="178"/>
        <v>1.1170502513236786E+16</v>
      </c>
      <c r="AL366">
        <f t="shared" si="179"/>
        <v>6.0920247241748036E-5</v>
      </c>
      <c r="AM366">
        <f t="shared" si="180"/>
        <v>7.8051423588393334E-3</v>
      </c>
      <c r="AN366">
        <f>IF(AM366=0,0,(Cells!$B$3*AJ366/(Cells!$D$4*AM366)))</f>
        <v>3.115404784351905</v>
      </c>
      <c r="AP366" s="7">
        <f t="shared" si="163"/>
        <v>0</v>
      </c>
      <c r="AQ366">
        <f t="shared" si="181"/>
        <v>59</v>
      </c>
      <c r="AR366" t="str">
        <f>IF(AP366=0,"",MAX(AR$4:AR365)+1)</f>
        <v/>
      </c>
      <c r="AS366" t="str">
        <f t="shared" si="164"/>
        <v>Male</v>
      </c>
      <c r="AT366" t="str">
        <f t="shared" si="165"/>
        <v>NonSmoker</v>
      </c>
      <c r="AU366" t="str">
        <f t="shared" si="166"/>
        <v>60 - 69</v>
      </c>
      <c r="AV366">
        <f t="shared" si="182"/>
        <v>14</v>
      </c>
      <c r="AW366" s="8">
        <f t="shared" si="167"/>
        <v>14</v>
      </c>
      <c r="BJ366" s="76"/>
      <c r="BK366" s="76"/>
      <c r="BL366" s="77"/>
      <c r="BM366" s="77"/>
      <c r="BN366" s="77"/>
      <c r="BO366" s="77"/>
      <c r="BP366" s="77"/>
      <c r="BQ366" s="136"/>
    </row>
    <row r="367" spans="1:69" x14ac:dyDescent="0.25">
      <c r="A367" t="s">
        <v>77</v>
      </c>
      <c r="B367" t="s">
        <v>59</v>
      </c>
      <c r="C367" t="s">
        <v>351</v>
      </c>
      <c r="D367">
        <v>15</v>
      </c>
      <c r="E367" s="9">
        <v>106784</v>
      </c>
      <c r="F367" s="9">
        <v>4868</v>
      </c>
      <c r="G367" s="54">
        <v>5157.2908043644802</v>
      </c>
      <c r="H367" s="9">
        <v>290073940044.71399</v>
      </c>
      <c r="I367" s="9">
        <v>1286842002</v>
      </c>
      <c r="J367" s="9">
        <v>1551222505.17047</v>
      </c>
      <c r="K367" s="9">
        <v>2263033582323360</v>
      </c>
      <c r="L367" s="9">
        <v>12998402373487.699</v>
      </c>
      <c r="M367" s="9">
        <v>1.21407311517744E+23</v>
      </c>
      <c r="N367" s="9">
        <v>6.4227555728728903E+20</v>
      </c>
      <c r="O367" s="9">
        <v>3.46592821777009E+18</v>
      </c>
      <c r="P367">
        <f t="shared" si="153"/>
        <v>10334.18991404842</v>
      </c>
      <c r="Q367">
        <f t="shared" si="154"/>
        <v>609455174399.90405</v>
      </c>
      <c r="R367">
        <f t="shared" si="155"/>
        <v>2550697060</v>
      </c>
      <c r="S367">
        <f t="shared" si="156"/>
        <v>3198286390.2379899</v>
      </c>
      <c r="T367">
        <f t="shared" si="157"/>
        <v>4862181531633290</v>
      </c>
      <c r="U367">
        <f t="shared" si="158"/>
        <v>27349718113201.797</v>
      </c>
      <c r="V367" s="1">
        <f t="shared" si="159"/>
        <v>2.42662467909516E+23</v>
      </c>
      <c r="W367" s="1">
        <f t="shared" si="160"/>
        <v>1.227853209320937E+21</v>
      </c>
      <c r="X367" s="1">
        <f t="shared" si="161"/>
        <v>6.4043519382526198E+18</v>
      </c>
      <c r="Y367">
        <f t="shared" si="162"/>
        <v>0.7975199055923814</v>
      </c>
      <c r="Z367">
        <f t="shared" si="168"/>
        <v>3860291096076947.5</v>
      </c>
      <c r="AA367">
        <f t="shared" si="169"/>
        <v>3.7738562643927767E-4</v>
      </c>
      <c r="AB367">
        <f t="shared" si="170"/>
        <v>1.9426415686875375E-2</v>
      </c>
      <c r="AC367">
        <f>Cells!$B$3*Y367/(Cells!$D$4*AB367)</f>
        <v>1.0472991893028958</v>
      </c>
      <c r="AD367">
        <f t="shared" si="171"/>
        <v>82639.238776708051</v>
      </c>
      <c r="AE367">
        <f t="shared" si="172"/>
        <v>1940700742825.0503</v>
      </c>
      <c r="AF367">
        <f t="shared" si="173"/>
        <v>11620265418</v>
      </c>
      <c r="AG367">
        <f t="shared" si="174"/>
        <v>11989926800.894987</v>
      </c>
      <c r="AH367">
        <f t="shared" si="175"/>
        <v>9528644874708876</v>
      </c>
      <c r="AI367">
        <f t="shared" si="176"/>
        <v>63002319893817.695</v>
      </c>
      <c r="AJ367">
        <f t="shared" si="177"/>
        <v>0.96916900419547236</v>
      </c>
      <c r="AK367">
        <f t="shared" si="178"/>
        <v>9175689906306498</v>
      </c>
      <c r="AL367">
        <f t="shared" si="179"/>
        <v>6.3827181135401855E-5</v>
      </c>
      <c r="AM367">
        <f t="shared" si="180"/>
        <v>7.9891915195094594E-3</v>
      </c>
      <c r="AN367">
        <f>IF(AM367=0,0,(Cells!$B$3*AJ367/(Cells!$D$4*AM367)))</f>
        <v>3.0947003008206648</v>
      </c>
      <c r="AP367" s="7">
        <f t="shared" si="163"/>
        <v>1</v>
      </c>
      <c r="AQ367">
        <f t="shared" si="181"/>
        <v>59</v>
      </c>
      <c r="AR367">
        <f>IF(AP367=0,"",MAX(AR$4:AR366)+1)</f>
        <v>59</v>
      </c>
      <c r="AS367" t="str">
        <f t="shared" si="164"/>
        <v>Male</v>
      </c>
      <c r="AT367" t="str">
        <f t="shared" si="165"/>
        <v>NonSmoker</v>
      </c>
      <c r="AU367" t="str">
        <f t="shared" si="166"/>
        <v>60 - 69</v>
      </c>
      <c r="AV367">
        <f t="shared" si="182"/>
        <v>14</v>
      </c>
      <c r="AW367" s="8">
        <f t="shared" si="167"/>
        <v>15</v>
      </c>
      <c r="BJ367" s="76"/>
      <c r="BK367" s="76"/>
      <c r="BL367" s="77"/>
      <c r="BM367" s="77"/>
      <c r="BN367" s="77"/>
      <c r="BO367" s="77"/>
      <c r="BP367" s="77"/>
      <c r="BQ367" s="136"/>
    </row>
    <row r="368" spans="1:69" x14ac:dyDescent="0.25">
      <c r="A368" t="s">
        <v>77</v>
      </c>
      <c r="B368" t="s">
        <v>59</v>
      </c>
      <c r="C368" t="s">
        <v>351</v>
      </c>
      <c r="D368">
        <v>16</v>
      </c>
      <c r="E368" s="9">
        <v>81155</v>
      </c>
      <c r="F368" s="9">
        <v>4314</v>
      </c>
      <c r="G368" s="54">
        <v>4294.0613018415797</v>
      </c>
      <c r="H368" s="9">
        <v>210870553853.483</v>
      </c>
      <c r="I368" s="9">
        <v>951887173</v>
      </c>
      <c r="J368" s="9">
        <v>1157549150.7424099</v>
      </c>
      <c r="K368" s="9">
        <v>1735858342211340</v>
      </c>
      <c r="L368" s="9">
        <v>10308183465136.301</v>
      </c>
      <c r="M368" s="9">
        <v>1.29295986026729E+23</v>
      </c>
      <c r="N368" s="9">
        <v>7.6433007602469398E+20</v>
      </c>
      <c r="O368" s="9">
        <v>4.54522938680224E+18</v>
      </c>
      <c r="P368">
        <f t="shared" si="153"/>
        <v>4294.0613018415797</v>
      </c>
      <c r="Q368">
        <f t="shared" si="154"/>
        <v>210870553853.483</v>
      </c>
      <c r="R368">
        <f t="shared" si="155"/>
        <v>951887173</v>
      </c>
      <c r="S368">
        <f t="shared" si="156"/>
        <v>1157549150.7424099</v>
      </c>
      <c r="T368">
        <f t="shared" si="157"/>
        <v>1735858342211340</v>
      </c>
      <c r="U368">
        <f t="shared" si="158"/>
        <v>10308183465136.301</v>
      </c>
      <c r="V368" s="1">
        <f t="shared" si="159"/>
        <v>1.29295986026729E+23</v>
      </c>
      <c r="W368" s="1">
        <f t="shared" si="160"/>
        <v>7.6433007602469398E+20</v>
      </c>
      <c r="X368" s="1">
        <f t="shared" si="161"/>
        <v>4.54522938680224E+18</v>
      </c>
      <c r="Y368">
        <f t="shared" si="162"/>
        <v>0.82232980983096415</v>
      </c>
      <c r="Z368">
        <f t="shared" si="168"/>
        <v>1420477395513454.3</v>
      </c>
      <c r="AA368">
        <f t="shared" si="169"/>
        <v>1.0601210198679832E-3</v>
      </c>
      <c r="AB368">
        <f t="shared" si="170"/>
        <v>3.2559499687003536E-2</v>
      </c>
      <c r="AC368">
        <f>Cells!$B$3*Y368/(Cells!$D$4*AB368)</f>
        <v>0.64430310514495226</v>
      </c>
      <c r="AD368">
        <f t="shared" si="171"/>
        <v>78345.177474866461</v>
      </c>
      <c r="AE368">
        <f t="shared" si="172"/>
        <v>1729830188971.5674</v>
      </c>
      <c r="AF368">
        <f t="shared" si="173"/>
        <v>10668378245</v>
      </c>
      <c r="AG368">
        <f t="shared" si="174"/>
        <v>10832377650.152578</v>
      </c>
      <c r="AH368">
        <f t="shared" si="175"/>
        <v>7792786532497535</v>
      </c>
      <c r="AI368">
        <f t="shared" si="176"/>
        <v>52694136428681.391</v>
      </c>
      <c r="AJ368">
        <f t="shared" si="177"/>
        <v>0.98486025778927044</v>
      </c>
      <c r="AK368">
        <f t="shared" si="178"/>
        <v>7623695090029135</v>
      </c>
      <c r="AL368">
        <f t="shared" si="179"/>
        <v>6.4970757974938372E-5</v>
      </c>
      <c r="AM368">
        <f t="shared" si="180"/>
        <v>8.060444030879339E-3</v>
      </c>
      <c r="AN368">
        <f>IF(AM368=0,0,(Cells!$B$3*AJ368/(Cells!$D$4*AM368)))</f>
        <v>3.1170054328852621</v>
      </c>
      <c r="AP368" s="7">
        <f t="shared" si="163"/>
        <v>0</v>
      </c>
      <c r="AQ368">
        <f t="shared" si="181"/>
        <v>60</v>
      </c>
      <c r="AR368" t="str">
        <f>IF(AP368=0,"",MAX(AR$4:AR367)+1)</f>
        <v/>
      </c>
      <c r="AS368" t="str">
        <f t="shared" si="164"/>
        <v>Male</v>
      </c>
      <c r="AT368" t="str">
        <f t="shared" si="165"/>
        <v>NonSmoker</v>
      </c>
      <c r="AU368" t="str">
        <f t="shared" si="166"/>
        <v>60 - 69</v>
      </c>
      <c r="AV368">
        <f t="shared" si="182"/>
        <v>16</v>
      </c>
      <c r="AW368" s="8">
        <f t="shared" si="167"/>
        <v>16</v>
      </c>
      <c r="BJ368" s="76"/>
      <c r="BK368" s="76"/>
      <c r="BL368" s="77"/>
      <c r="BM368" s="77"/>
      <c r="BN368" s="77"/>
      <c r="BO368" s="77"/>
      <c r="BP368" s="77"/>
      <c r="BQ368" s="136"/>
    </row>
    <row r="369" spans="1:69" x14ac:dyDescent="0.25">
      <c r="A369" t="s">
        <v>77</v>
      </c>
      <c r="B369" t="s">
        <v>59</v>
      </c>
      <c r="C369" t="s">
        <v>351</v>
      </c>
      <c r="D369">
        <v>17</v>
      </c>
      <c r="E369" s="9">
        <v>72698</v>
      </c>
      <c r="F369" s="9">
        <v>4305</v>
      </c>
      <c r="G369" s="54">
        <v>4379.9285241285897</v>
      </c>
      <c r="H369" s="9">
        <v>193124052467.677</v>
      </c>
      <c r="I369" s="9">
        <v>875958673</v>
      </c>
      <c r="J369" s="9">
        <v>1098326314.1271999</v>
      </c>
      <c r="K369" s="9">
        <v>1639006824058350</v>
      </c>
      <c r="L369" s="9">
        <v>10326993476464.4</v>
      </c>
      <c r="M369" s="9">
        <v>1.41813912710895E+23</v>
      </c>
      <c r="N369" s="9">
        <v>9.3346998075301298E+20</v>
      </c>
      <c r="O369" s="9">
        <v>6.1733091315041403E+18</v>
      </c>
      <c r="P369">
        <f t="shared" si="153"/>
        <v>8673.9898259701695</v>
      </c>
      <c r="Q369">
        <f t="shared" si="154"/>
        <v>403994606321.16003</v>
      </c>
      <c r="R369">
        <f t="shared" si="155"/>
        <v>1827845846</v>
      </c>
      <c r="S369">
        <f t="shared" si="156"/>
        <v>2255875464.8696098</v>
      </c>
      <c r="T369">
        <f t="shared" si="157"/>
        <v>3374865166269690</v>
      </c>
      <c r="U369">
        <f t="shared" si="158"/>
        <v>20635176941600.703</v>
      </c>
      <c r="V369" s="1">
        <f t="shared" si="159"/>
        <v>2.71109898737624E+23</v>
      </c>
      <c r="W369" s="1">
        <f t="shared" si="160"/>
        <v>1.6978000567777068E+21</v>
      </c>
      <c r="X369" s="1">
        <f t="shared" si="161"/>
        <v>1.071853851830638E+19</v>
      </c>
      <c r="Y369">
        <f t="shared" si="162"/>
        <v>0.81026008503782809</v>
      </c>
      <c r="Z369">
        <f t="shared" si="168"/>
        <v>2720971101246392</v>
      </c>
      <c r="AA369">
        <f t="shared" si="169"/>
        <v>5.3467969001752113E-4</v>
      </c>
      <c r="AB369">
        <f t="shared" si="170"/>
        <v>2.3123141871673088E-2</v>
      </c>
      <c r="AC369">
        <f>Cells!$B$3*Y369/(Cells!$D$4*AB369)</f>
        <v>0.89392177172440257</v>
      </c>
      <c r="AD369">
        <f t="shared" si="171"/>
        <v>73965.248950737878</v>
      </c>
      <c r="AE369">
        <f t="shared" si="172"/>
        <v>1536706136503.8906</v>
      </c>
      <c r="AF369">
        <f t="shared" si="173"/>
        <v>9792419572</v>
      </c>
      <c r="AG369">
        <f t="shared" si="174"/>
        <v>9734051336.0253792</v>
      </c>
      <c r="AH369">
        <f t="shared" si="175"/>
        <v>6153779708439185</v>
      </c>
      <c r="AI369">
        <f t="shared" si="176"/>
        <v>42367142952217</v>
      </c>
      <c r="AJ369">
        <f t="shared" si="177"/>
        <v>1.0059962942417</v>
      </c>
      <c r="AK369">
        <f t="shared" si="178"/>
        <v>6147802824273029</v>
      </c>
      <c r="AL369">
        <f t="shared" si="179"/>
        <v>6.4883260447435871E-5</v>
      </c>
      <c r="AM369">
        <f t="shared" si="180"/>
        <v>8.0550146149734499E-3</v>
      </c>
      <c r="AN369">
        <f>IF(AM369=0,0,(Cells!$B$3*AJ369/(Cells!$D$4*AM369)))</f>
        <v>3.1860454106708098</v>
      </c>
      <c r="AP369" s="7">
        <f t="shared" si="163"/>
        <v>0</v>
      </c>
      <c r="AQ369">
        <f t="shared" si="181"/>
        <v>60</v>
      </c>
      <c r="AR369" t="str">
        <f>IF(AP369=0,"",MAX(AR$4:AR368)+1)</f>
        <v/>
      </c>
      <c r="AS369" t="str">
        <f t="shared" si="164"/>
        <v>Male</v>
      </c>
      <c r="AT369" t="str">
        <f t="shared" si="165"/>
        <v>NonSmoker</v>
      </c>
      <c r="AU369" t="str">
        <f t="shared" si="166"/>
        <v>60 - 69</v>
      </c>
      <c r="AV369">
        <f t="shared" si="182"/>
        <v>16</v>
      </c>
      <c r="AW369" s="8">
        <f t="shared" si="167"/>
        <v>17</v>
      </c>
      <c r="BJ369" s="76"/>
      <c r="BK369" s="76"/>
      <c r="BL369" s="77"/>
      <c r="BM369" s="77"/>
      <c r="BN369" s="77"/>
      <c r="BO369" s="77"/>
      <c r="BP369" s="77"/>
      <c r="BQ369" s="136"/>
    </row>
    <row r="370" spans="1:69" x14ac:dyDescent="0.25">
      <c r="A370" t="s">
        <v>77</v>
      </c>
      <c r="B370" t="s">
        <v>59</v>
      </c>
      <c r="C370" t="s">
        <v>351</v>
      </c>
      <c r="D370">
        <v>18</v>
      </c>
      <c r="E370" s="9">
        <v>64656</v>
      </c>
      <c r="F370" s="9">
        <v>4544</v>
      </c>
      <c r="G370" s="54">
        <v>4481.6022119660402</v>
      </c>
      <c r="H370" s="9">
        <v>180407498632.353</v>
      </c>
      <c r="I370" s="9">
        <v>862591558</v>
      </c>
      <c r="J370" s="9">
        <v>1045228948.91627</v>
      </c>
      <c r="K370" s="9">
        <v>1498771546440960</v>
      </c>
      <c r="L370" s="9">
        <v>9819543889951.2598</v>
      </c>
      <c r="M370" s="9">
        <v>1.50478694250538E+23</v>
      </c>
      <c r="N370" s="9">
        <v>1.0828910052670601E+21</v>
      </c>
      <c r="O370" s="9">
        <v>7.8072661302585395E+18</v>
      </c>
      <c r="P370">
        <f t="shared" si="153"/>
        <v>13155.592037936211</v>
      </c>
      <c r="Q370">
        <f t="shared" si="154"/>
        <v>584402104953.51306</v>
      </c>
      <c r="R370">
        <f t="shared" si="155"/>
        <v>2690437404</v>
      </c>
      <c r="S370">
        <f t="shared" si="156"/>
        <v>3301104413.7858801</v>
      </c>
      <c r="T370">
        <f t="shared" si="157"/>
        <v>4873636712710650</v>
      </c>
      <c r="U370">
        <f t="shared" si="158"/>
        <v>30454720831551.961</v>
      </c>
      <c r="V370" s="1">
        <f t="shared" si="159"/>
        <v>4.2158859298816202E+23</v>
      </c>
      <c r="W370" s="1">
        <f t="shared" si="160"/>
        <v>2.780691062044767E+21</v>
      </c>
      <c r="X370" s="1">
        <f t="shared" si="161"/>
        <v>1.852580464856492E+19</v>
      </c>
      <c r="Y370">
        <f t="shared" si="162"/>
        <v>0.81501130129793897</v>
      </c>
      <c r="Z370">
        <f t="shared" si="168"/>
        <v>3951839651321555</v>
      </c>
      <c r="AA370">
        <f t="shared" si="169"/>
        <v>3.6264424679311927E-4</v>
      </c>
      <c r="AB370">
        <f t="shared" si="170"/>
        <v>1.9043220494263026E-2</v>
      </c>
      <c r="AC370">
        <f>Cells!$B$3*Y370/(Cells!$D$4*AB370)</f>
        <v>1.0918051744271811</v>
      </c>
      <c r="AD370">
        <f t="shared" si="171"/>
        <v>69483.646738771844</v>
      </c>
      <c r="AE370">
        <f t="shared" si="172"/>
        <v>1356298637871.5376</v>
      </c>
      <c r="AF370">
        <f t="shared" si="173"/>
        <v>8929828014</v>
      </c>
      <c r="AG370">
        <f t="shared" si="174"/>
        <v>8688822387.109108</v>
      </c>
      <c r="AH370">
        <f t="shared" si="175"/>
        <v>4655008161998225</v>
      </c>
      <c r="AI370">
        <f t="shared" si="176"/>
        <v>32547599062265.746</v>
      </c>
      <c r="AJ370">
        <f t="shared" si="177"/>
        <v>1.027737432778975</v>
      </c>
      <c r="AK370">
        <f t="shared" si="178"/>
        <v>4749747924243433</v>
      </c>
      <c r="AL370">
        <f t="shared" si="179"/>
        <v>6.2914206328491403E-5</v>
      </c>
      <c r="AM370">
        <f t="shared" si="180"/>
        <v>7.9318475986677531E-3</v>
      </c>
      <c r="AN370">
        <f>IF(AM370=0,0,(Cells!$B$3*AJ370/(Cells!$D$4*AM370)))</f>
        <v>3.3054434157125225</v>
      </c>
      <c r="AP370" s="7">
        <f t="shared" si="163"/>
        <v>1</v>
      </c>
      <c r="AQ370">
        <f t="shared" si="181"/>
        <v>60</v>
      </c>
      <c r="AR370">
        <f>IF(AP370=0,"",MAX(AR$4:AR369)+1)</f>
        <v>60</v>
      </c>
      <c r="AS370" t="str">
        <f t="shared" si="164"/>
        <v>Male</v>
      </c>
      <c r="AT370" t="str">
        <f t="shared" si="165"/>
        <v>NonSmoker</v>
      </c>
      <c r="AU370" t="str">
        <f t="shared" si="166"/>
        <v>60 - 69</v>
      </c>
      <c r="AV370">
        <f t="shared" si="182"/>
        <v>16</v>
      </c>
      <c r="AW370" s="8">
        <f t="shared" si="167"/>
        <v>18</v>
      </c>
      <c r="BJ370" s="76"/>
      <c r="BK370" s="76"/>
      <c r="BL370" s="77"/>
      <c r="BM370" s="77"/>
      <c r="BN370" s="77"/>
      <c r="BO370" s="77"/>
      <c r="BP370" s="77"/>
      <c r="BQ370" s="136"/>
    </row>
    <row r="371" spans="1:69" x14ac:dyDescent="0.25">
      <c r="A371" t="s">
        <v>77</v>
      </c>
      <c r="B371" t="s">
        <v>59</v>
      </c>
      <c r="C371" t="s">
        <v>351</v>
      </c>
      <c r="D371">
        <v>19</v>
      </c>
      <c r="E371" s="9">
        <v>56613</v>
      </c>
      <c r="F371" s="9">
        <v>4779</v>
      </c>
      <c r="G371" s="54">
        <v>4249.9889365127401</v>
      </c>
      <c r="H371" s="9">
        <v>142332674956.633</v>
      </c>
      <c r="I371" s="9">
        <v>751959089</v>
      </c>
      <c r="J371" s="9">
        <v>839656433.26674294</v>
      </c>
      <c r="K371" s="9">
        <v>883759421334539</v>
      </c>
      <c r="L371" s="9">
        <v>5944711177869.8096</v>
      </c>
      <c r="M371" s="9">
        <v>5.9572011669351203E+22</v>
      </c>
      <c r="N371" s="9">
        <v>4.7590189782158298E+20</v>
      </c>
      <c r="O371" s="9">
        <v>3.81728949431219E+18</v>
      </c>
      <c r="P371">
        <f t="shared" si="153"/>
        <v>4249.9889365127401</v>
      </c>
      <c r="Q371">
        <f t="shared" si="154"/>
        <v>142332674956.633</v>
      </c>
      <c r="R371">
        <f t="shared" si="155"/>
        <v>751959089</v>
      </c>
      <c r="S371">
        <f t="shared" si="156"/>
        <v>839656433.26674294</v>
      </c>
      <c r="T371">
        <f t="shared" si="157"/>
        <v>883759421334539</v>
      </c>
      <c r="U371">
        <f t="shared" si="158"/>
        <v>5944711177869.8096</v>
      </c>
      <c r="V371" s="1">
        <f t="shared" si="159"/>
        <v>5.9572011669351203E+22</v>
      </c>
      <c r="W371" s="1">
        <f t="shared" si="160"/>
        <v>4.7590189782158298E+20</v>
      </c>
      <c r="X371" s="1">
        <f t="shared" si="161"/>
        <v>3.81728949431219E+18</v>
      </c>
      <c r="Y371">
        <f t="shared" si="162"/>
        <v>0.89555568111882355</v>
      </c>
      <c r="Z371">
        <f t="shared" si="168"/>
        <v>786687993390432.88</v>
      </c>
      <c r="AA371">
        <f t="shared" si="169"/>
        <v>1.1158332083412983E-3</v>
      </c>
      <c r="AB371">
        <f t="shared" si="170"/>
        <v>3.3404089694845727E-2</v>
      </c>
      <c r="AC371">
        <f>Cells!$B$3*Y371/(Cells!$D$4*AB371)</f>
        <v>0.68393505721344638</v>
      </c>
      <c r="AD371">
        <f t="shared" si="171"/>
        <v>65233.657802259113</v>
      </c>
      <c r="AE371">
        <f t="shared" si="172"/>
        <v>1213965962914.9048</v>
      </c>
      <c r="AF371">
        <f t="shared" si="173"/>
        <v>8177868925</v>
      </c>
      <c r="AG371">
        <f t="shared" si="174"/>
        <v>7849165953.8423643</v>
      </c>
      <c r="AH371">
        <f t="shared" si="175"/>
        <v>3771248740663686.5</v>
      </c>
      <c r="AI371">
        <f t="shared" si="176"/>
        <v>26602887884395.938</v>
      </c>
      <c r="AJ371">
        <f t="shared" si="177"/>
        <v>1.0418774393471357</v>
      </c>
      <c r="AK371">
        <f t="shared" si="178"/>
        <v>3900301317517142</v>
      </c>
      <c r="AL371">
        <f t="shared" si="179"/>
        <v>6.3306913017377759E-5</v>
      </c>
      <c r="AM371">
        <f t="shared" si="180"/>
        <v>7.9565641465005332E-3</v>
      </c>
      <c r="AN371">
        <f>IF(AM371=0,0,(Cells!$B$3*AJ371/(Cells!$D$4*AM371)))</f>
        <v>3.3405115589680059</v>
      </c>
      <c r="AP371" s="7">
        <f t="shared" si="163"/>
        <v>0</v>
      </c>
      <c r="AQ371">
        <f t="shared" si="181"/>
        <v>61</v>
      </c>
      <c r="AR371" t="str">
        <f>IF(AP371=0,"",MAX(AR$4:AR370)+1)</f>
        <v/>
      </c>
      <c r="AS371" t="str">
        <f t="shared" si="164"/>
        <v>Male</v>
      </c>
      <c r="AT371" t="str">
        <f t="shared" si="165"/>
        <v>NonSmoker</v>
      </c>
      <c r="AU371" t="str">
        <f t="shared" si="166"/>
        <v>60 - 69</v>
      </c>
      <c r="AV371">
        <f t="shared" si="182"/>
        <v>19</v>
      </c>
      <c r="AW371" s="8">
        <f t="shared" si="167"/>
        <v>19</v>
      </c>
      <c r="BJ371" s="76"/>
      <c r="BK371" s="76"/>
      <c r="BL371" s="77"/>
      <c r="BM371" s="77"/>
      <c r="BN371" s="77"/>
      <c r="BO371" s="77"/>
      <c r="BP371" s="77"/>
      <c r="BQ371" s="136"/>
    </row>
    <row r="372" spans="1:69" x14ac:dyDescent="0.25">
      <c r="A372" t="s">
        <v>77</v>
      </c>
      <c r="B372" t="s">
        <v>59</v>
      </c>
      <c r="C372" t="s">
        <v>351</v>
      </c>
      <c r="D372">
        <v>20</v>
      </c>
      <c r="E372" s="9">
        <v>49538</v>
      </c>
      <c r="F372" s="9">
        <v>4962</v>
      </c>
      <c r="G372" s="54">
        <v>4245.4825435687098</v>
      </c>
      <c r="H372" s="9">
        <v>121788531511.192</v>
      </c>
      <c r="I372" s="9">
        <v>714632765</v>
      </c>
      <c r="J372" s="9">
        <v>731931231.76632094</v>
      </c>
      <c r="K372" s="9">
        <v>526504660510789</v>
      </c>
      <c r="L372" s="9">
        <v>3414093554371.7002</v>
      </c>
      <c r="M372" s="9">
        <v>2.0375026551857401E+21</v>
      </c>
      <c r="N372" s="9">
        <v>1.334275834747E+19</v>
      </c>
      <c r="O372" s="9">
        <v>9.40896969129964E+16</v>
      </c>
      <c r="P372">
        <f t="shared" si="153"/>
        <v>8495.4714800814509</v>
      </c>
      <c r="Q372">
        <f t="shared" si="154"/>
        <v>264121206467.82501</v>
      </c>
      <c r="R372">
        <f t="shared" si="155"/>
        <v>1466591854</v>
      </c>
      <c r="S372">
        <f t="shared" si="156"/>
        <v>1571587665.0330639</v>
      </c>
      <c r="T372">
        <f t="shared" si="157"/>
        <v>1410264081845328</v>
      </c>
      <c r="U372">
        <f t="shared" si="158"/>
        <v>9358804732241.5098</v>
      </c>
      <c r="V372" s="1">
        <f t="shared" si="159"/>
        <v>6.1609514324536947E+22</v>
      </c>
      <c r="W372" s="1">
        <f t="shared" si="160"/>
        <v>4.89244656169053E+20</v>
      </c>
      <c r="X372" s="1">
        <f t="shared" si="161"/>
        <v>3.9113791912251863E+18</v>
      </c>
      <c r="Y372">
        <f t="shared" si="162"/>
        <v>0.93319124769864181</v>
      </c>
      <c r="Z372">
        <f t="shared" si="168"/>
        <v>1307896021347100.5</v>
      </c>
      <c r="AA372">
        <f t="shared" si="169"/>
        <v>5.2953661588732426E-4</v>
      </c>
      <c r="AB372">
        <f t="shared" si="170"/>
        <v>2.3011662605890177E-2</v>
      </c>
      <c r="AC372">
        <f>Cells!$B$3*Y372/(Cells!$D$4*AB372)</f>
        <v>1.0345335333099388</v>
      </c>
      <c r="AD372">
        <f t="shared" si="171"/>
        <v>60988.175258690404</v>
      </c>
      <c r="AE372">
        <f t="shared" si="172"/>
        <v>1092177431403.7126</v>
      </c>
      <c r="AF372">
        <f t="shared" si="173"/>
        <v>7463236160</v>
      </c>
      <c r="AG372">
        <f t="shared" si="174"/>
        <v>7117234722.0760431</v>
      </c>
      <c r="AH372">
        <f t="shared" si="175"/>
        <v>3244744080152897.5</v>
      </c>
      <c r="AI372">
        <f t="shared" si="176"/>
        <v>23188794330024.238</v>
      </c>
      <c r="AJ372">
        <f t="shared" si="177"/>
        <v>1.0486145885916534</v>
      </c>
      <c r="AK372">
        <f t="shared" si="178"/>
        <v>3376987753080569</v>
      </c>
      <c r="AL372">
        <f t="shared" si="179"/>
        <v>6.666638529557553E-5</v>
      </c>
      <c r="AM372">
        <f t="shared" si="180"/>
        <v>8.1649485788690378E-3</v>
      </c>
      <c r="AN372">
        <f>IF(AM372=0,0,(Cells!$B$3*AJ372/(Cells!$D$4*AM372)))</f>
        <v>3.2763052275160742</v>
      </c>
      <c r="AP372" s="7">
        <f t="shared" si="163"/>
        <v>1</v>
      </c>
      <c r="AQ372">
        <f t="shared" si="181"/>
        <v>61</v>
      </c>
      <c r="AR372">
        <f>IF(AP372=0,"",MAX(AR$4:AR371)+1)</f>
        <v>61</v>
      </c>
      <c r="AS372" t="str">
        <f t="shared" si="164"/>
        <v>Male</v>
      </c>
      <c r="AT372" t="str">
        <f t="shared" si="165"/>
        <v>NonSmoker</v>
      </c>
      <c r="AU372" t="str">
        <f t="shared" si="166"/>
        <v>60 - 69</v>
      </c>
      <c r="AV372">
        <f t="shared" si="182"/>
        <v>19</v>
      </c>
      <c r="AW372" s="8">
        <f t="shared" si="167"/>
        <v>20</v>
      </c>
      <c r="BJ372" s="76"/>
      <c r="BK372" s="76"/>
      <c r="BL372" s="77"/>
      <c r="BM372" s="77"/>
      <c r="BN372" s="77"/>
      <c r="BO372" s="77"/>
      <c r="BP372" s="77"/>
      <c r="BQ372" s="136"/>
    </row>
    <row r="373" spans="1:69" x14ac:dyDescent="0.25">
      <c r="A373" t="s">
        <v>77</v>
      </c>
      <c r="B373" t="s">
        <v>59</v>
      </c>
      <c r="C373" t="s">
        <v>351</v>
      </c>
      <c r="D373">
        <v>21</v>
      </c>
      <c r="E373" s="9">
        <v>37728</v>
      </c>
      <c r="F373" s="9">
        <v>4883</v>
      </c>
      <c r="G373" s="54">
        <v>4011.5442869118901</v>
      </c>
      <c r="H373" s="9">
        <v>97464821868.526001</v>
      </c>
      <c r="I373" s="9">
        <v>611466176</v>
      </c>
      <c r="J373" s="9">
        <v>597118083.96187401</v>
      </c>
      <c r="K373" s="9">
        <v>405419691691464</v>
      </c>
      <c r="L373" s="9">
        <v>2675401093679.5801</v>
      </c>
      <c r="M373" s="9">
        <v>1.7553798291892399E+21</v>
      </c>
      <c r="N373" s="9">
        <v>1.09857229017531E+19</v>
      </c>
      <c r="O373" s="9">
        <v>7.5672591455717792E+16</v>
      </c>
      <c r="P373">
        <f t="shared" si="153"/>
        <v>4011.5442869118901</v>
      </c>
      <c r="Q373">
        <f t="shared" si="154"/>
        <v>97464821868.526001</v>
      </c>
      <c r="R373">
        <f t="shared" si="155"/>
        <v>611466176</v>
      </c>
      <c r="S373">
        <f t="shared" si="156"/>
        <v>597118083.96187401</v>
      </c>
      <c r="T373">
        <f t="shared" si="157"/>
        <v>405419691691464</v>
      </c>
      <c r="U373">
        <f t="shared" si="158"/>
        <v>2675401093679.5801</v>
      </c>
      <c r="V373" s="1">
        <f t="shared" si="159"/>
        <v>1.7553798291892399E+21</v>
      </c>
      <c r="W373" s="1">
        <f t="shared" si="160"/>
        <v>1.09857229017531E+19</v>
      </c>
      <c r="X373" s="1">
        <f t="shared" si="161"/>
        <v>7.5672591455717792E+16</v>
      </c>
      <c r="Y373">
        <f t="shared" si="162"/>
        <v>1.0240289021945652</v>
      </c>
      <c r="Z373">
        <f t="shared" si="168"/>
        <v>412355962069903.88</v>
      </c>
      <c r="AA373">
        <f t="shared" si="169"/>
        <v>1.1565164911123101E-3</v>
      </c>
      <c r="AB373">
        <f t="shared" si="170"/>
        <v>3.4007594609326751E-2</v>
      </c>
      <c r="AC373">
        <f>Cells!$B$3*Y373/(Cells!$D$4*AB373)</f>
        <v>0.76817153959509499</v>
      </c>
      <c r="AD373">
        <f t="shared" si="171"/>
        <v>56976.630971778512</v>
      </c>
      <c r="AE373">
        <f t="shared" si="172"/>
        <v>994712609535.18652</v>
      </c>
      <c r="AF373">
        <f t="shared" si="173"/>
        <v>6851769984</v>
      </c>
      <c r="AG373">
        <f t="shared" si="174"/>
        <v>6520116638.1141691</v>
      </c>
      <c r="AH373">
        <f t="shared" si="175"/>
        <v>2839324388461433.5</v>
      </c>
      <c r="AI373">
        <f t="shared" si="176"/>
        <v>20513393236344.656</v>
      </c>
      <c r="AJ373">
        <f t="shared" si="177"/>
        <v>1.0508661676306692</v>
      </c>
      <c r="AK373">
        <f t="shared" si="178"/>
        <v>2961096594451436.5</v>
      </c>
      <c r="AL373">
        <f t="shared" si="179"/>
        <v>6.9653323739938983E-5</v>
      </c>
      <c r="AM373">
        <f t="shared" si="180"/>
        <v>8.3458566810087863E-3</v>
      </c>
      <c r="AN373">
        <f>IF(AM373=0,0,(Cells!$B$3*AJ373/(Cells!$D$4*AM373)))</f>
        <v>3.212169107648748</v>
      </c>
      <c r="AP373" s="7">
        <f t="shared" si="163"/>
        <v>0</v>
      </c>
      <c r="AQ373">
        <f t="shared" si="181"/>
        <v>62</v>
      </c>
      <c r="AR373" t="str">
        <f>IF(AP373=0,"",MAX(AR$4:AR372)+1)</f>
        <v/>
      </c>
      <c r="AS373" t="str">
        <f t="shared" si="164"/>
        <v>Male</v>
      </c>
      <c r="AT373" t="str">
        <f t="shared" si="165"/>
        <v>NonSmoker</v>
      </c>
      <c r="AU373" t="str">
        <f t="shared" si="166"/>
        <v>60 - 69</v>
      </c>
      <c r="AV373">
        <f t="shared" si="182"/>
        <v>21</v>
      </c>
      <c r="AW373" s="8">
        <f t="shared" si="167"/>
        <v>21</v>
      </c>
      <c r="BJ373" s="76"/>
      <c r="BK373" s="76"/>
      <c r="BL373" s="77"/>
      <c r="BM373" s="77"/>
      <c r="BN373" s="77"/>
      <c r="BO373" s="77"/>
      <c r="BP373" s="77"/>
      <c r="BQ373" s="136"/>
    </row>
    <row r="374" spans="1:69" x14ac:dyDescent="0.25">
      <c r="A374" t="s">
        <v>77</v>
      </c>
      <c r="B374" t="s">
        <v>59</v>
      </c>
      <c r="C374" t="s">
        <v>351</v>
      </c>
      <c r="D374">
        <v>22</v>
      </c>
      <c r="E374" s="9">
        <v>34901</v>
      </c>
      <c r="F374" s="9">
        <v>5188</v>
      </c>
      <c r="G374" s="54">
        <v>4404.5317677617604</v>
      </c>
      <c r="H374" s="9">
        <v>99615953739.855698</v>
      </c>
      <c r="I374" s="9">
        <v>599961868</v>
      </c>
      <c r="J374" s="9">
        <v>623226477.03016698</v>
      </c>
      <c r="K374" s="9">
        <v>389070360805282</v>
      </c>
      <c r="L374" s="9">
        <v>2698374795966.7598</v>
      </c>
      <c r="M374" s="9">
        <v>1.4257109012285599E+21</v>
      </c>
      <c r="N374" s="9">
        <v>1.0345925359995001E+19</v>
      </c>
      <c r="O374" s="9">
        <v>8.1675182301168704E+16</v>
      </c>
      <c r="P374">
        <f t="shared" si="153"/>
        <v>8416.076054673651</v>
      </c>
      <c r="Q374">
        <f t="shared" si="154"/>
        <v>197080775608.38171</v>
      </c>
      <c r="R374">
        <f t="shared" si="155"/>
        <v>1211428044</v>
      </c>
      <c r="S374">
        <f t="shared" si="156"/>
        <v>1220344560.9920411</v>
      </c>
      <c r="T374">
        <f t="shared" si="157"/>
        <v>794490052496746</v>
      </c>
      <c r="U374">
        <f t="shared" si="158"/>
        <v>5373775889646.3398</v>
      </c>
      <c r="V374" s="1">
        <f t="shared" si="159"/>
        <v>3.1810907304178001E+21</v>
      </c>
      <c r="W374" s="1">
        <f t="shared" si="160"/>
        <v>2.1331648261748101E+19</v>
      </c>
      <c r="X374" s="1">
        <f t="shared" si="161"/>
        <v>1.573477737568865E+17</v>
      </c>
      <c r="Y374">
        <f t="shared" si="162"/>
        <v>0.99269344308398222</v>
      </c>
      <c r="Z374">
        <f t="shared" si="168"/>
        <v>783389530534920.5</v>
      </c>
      <c r="AA374">
        <f t="shared" si="169"/>
        <v>5.2603279840695888E-4</v>
      </c>
      <c r="AB374">
        <f t="shared" si="170"/>
        <v>2.2935404910464495E-2</v>
      </c>
      <c r="AC374">
        <f>Cells!$B$3*Y374/(Cells!$D$4*AB374)</f>
        <v>1.1041565545486123</v>
      </c>
      <c r="AD374">
        <f t="shared" si="171"/>
        <v>52572.099204016755</v>
      </c>
      <c r="AE374">
        <f t="shared" si="172"/>
        <v>895096655795.33081</v>
      </c>
      <c r="AF374">
        <f t="shared" si="173"/>
        <v>6251808116</v>
      </c>
      <c r="AG374">
        <f t="shared" si="174"/>
        <v>5896890161.0840025</v>
      </c>
      <c r="AH374">
        <f t="shared" si="175"/>
        <v>2450254027656151.5</v>
      </c>
      <c r="AI374">
        <f t="shared" si="176"/>
        <v>17815018440377.895</v>
      </c>
      <c r="AJ374">
        <f t="shared" si="177"/>
        <v>1.0601873097888521</v>
      </c>
      <c r="AK374">
        <f t="shared" si="178"/>
        <v>2577704196249461</v>
      </c>
      <c r="AL374">
        <f t="shared" si="179"/>
        <v>7.412880543927435E-5</v>
      </c>
      <c r="AM374">
        <f t="shared" si="180"/>
        <v>8.6098086761132123E-3</v>
      </c>
      <c r="AN374">
        <f>IF(AM374=0,0,(Cells!$B$3*AJ374/(Cells!$D$4*AM374)))</f>
        <v>3.141311570695736</v>
      </c>
      <c r="AP374" s="7">
        <f t="shared" si="163"/>
        <v>1</v>
      </c>
      <c r="AQ374">
        <f t="shared" si="181"/>
        <v>62</v>
      </c>
      <c r="AR374">
        <f>IF(AP374=0,"",MAX(AR$4:AR373)+1)</f>
        <v>62</v>
      </c>
      <c r="AS374" t="str">
        <f t="shared" si="164"/>
        <v>Male</v>
      </c>
      <c r="AT374" t="str">
        <f t="shared" si="165"/>
        <v>NonSmoker</v>
      </c>
      <c r="AU374" t="str">
        <f t="shared" si="166"/>
        <v>60 - 69</v>
      </c>
      <c r="AV374">
        <f t="shared" si="182"/>
        <v>21</v>
      </c>
      <c r="AW374" s="8">
        <f t="shared" si="167"/>
        <v>22</v>
      </c>
      <c r="BJ374" s="76"/>
      <c r="BK374" s="76"/>
      <c r="BL374" s="77"/>
      <c r="BM374" s="77"/>
      <c r="BN374" s="77"/>
      <c r="BO374" s="77"/>
      <c r="BP374" s="77"/>
      <c r="BQ374" s="136"/>
    </row>
    <row r="375" spans="1:69" x14ac:dyDescent="0.25">
      <c r="A375" t="s">
        <v>77</v>
      </c>
      <c r="B375" t="s">
        <v>59</v>
      </c>
      <c r="C375" t="s">
        <v>351</v>
      </c>
      <c r="D375">
        <v>23</v>
      </c>
      <c r="E375" s="9">
        <v>33199</v>
      </c>
      <c r="F375" s="9">
        <v>5685</v>
      </c>
      <c r="G375" s="54">
        <v>4775.5581634615201</v>
      </c>
      <c r="H375" s="9">
        <v>102299336165.49001</v>
      </c>
      <c r="I375" s="9">
        <v>627949719</v>
      </c>
      <c r="J375" s="9">
        <v>647832491.82854605</v>
      </c>
      <c r="K375" s="9">
        <v>373097565698499</v>
      </c>
      <c r="L375" s="9">
        <v>2609601344583.73</v>
      </c>
      <c r="M375" s="9">
        <v>1.2493910894646801E+21</v>
      </c>
      <c r="N375" s="9">
        <v>9.0061080046953503E+18</v>
      </c>
      <c r="O375" s="9">
        <v>6.93314127446608E+16</v>
      </c>
      <c r="P375">
        <f t="shared" si="153"/>
        <v>4775.5581634615201</v>
      </c>
      <c r="Q375">
        <f t="shared" si="154"/>
        <v>102299336165.49001</v>
      </c>
      <c r="R375">
        <f t="shared" si="155"/>
        <v>627949719</v>
      </c>
      <c r="S375">
        <f t="shared" si="156"/>
        <v>647832491.82854605</v>
      </c>
      <c r="T375">
        <f t="shared" si="157"/>
        <v>373097565698499</v>
      </c>
      <c r="U375">
        <f t="shared" si="158"/>
        <v>2609601344583.73</v>
      </c>
      <c r="V375" s="1">
        <f t="shared" si="159"/>
        <v>1.2493910894646801E+21</v>
      </c>
      <c r="W375" s="1">
        <f t="shared" si="160"/>
        <v>9.0061080046953503E+18</v>
      </c>
      <c r="X375" s="1">
        <f t="shared" si="161"/>
        <v>6.93314127446608E+16</v>
      </c>
      <c r="Y375">
        <f t="shared" si="162"/>
        <v>0.96930877490811596</v>
      </c>
      <c r="Z375">
        <f t="shared" si="168"/>
        <v>359194868590989.19</v>
      </c>
      <c r="AA375">
        <f t="shared" si="169"/>
        <v>8.5586382735037246E-4</v>
      </c>
      <c r="AB375">
        <f t="shared" si="170"/>
        <v>2.925515044142437E-2</v>
      </c>
      <c r="AC375">
        <f>Cells!$B$3*Y375/(Cells!$D$4*AB375)</f>
        <v>0.84524327069088978</v>
      </c>
      <c r="AD375">
        <f t="shared" si="171"/>
        <v>47796.541040555232</v>
      </c>
      <c r="AE375">
        <f t="shared" si="172"/>
        <v>792797319629.84082</v>
      </c>
      <c r="AF375">
        <f t="shared" si="173"/>
        <v>5623858397</v>
      </c>
      <c r="AG375">
        <f t="shared" si="174"/>
        <v>5249057669.255456</v>
      </c>
      <c r="AH375">
        <f t="shared" si="175"/>
        <v>2077156461957652.8</v>
      </c>
      <c r="AI375">
        <f t="shared" si="176"/>
        <v>15205417095794.164</v>
      </c>
      <c r="AJ375">
        <f t="shared" si="177"/>
        <v>1.0714034311224678</v>
      </c>
      <c r="AK375">
        <f t="shared" si="178"/>
        <v>2208018181260837</v>
      </c>
      <c r="AL375">
        <f t="shared" si="179"/>
        <v>8.0138268880623141E-5</v>
      </c>
      <c r="AM375">
        <f t="shared" si="180"/>
        <v>8.9519980384617573E-3</v>
      </c>
      <c r="AN375">
        <f>IF(AM375=0,0,(Cells!$B$3*AJ375/(Cells!$D$4*AM375)))</f>
        <v>3.0531979900202315</v>
      </c>
      <c r="AP375" s="7">
        <f t="shared" si="163"/>
        <v>0</v>
      </c>
      <c r="AQ375">
        <f t="shared" si="181"/>
        <v>63</v>
      </c>
      <c r="AR375" t="str">
        <f>IF(AP375=0,"",MAX(AR$4:AR374)+1)</f>
        <v/>
      </c>
      <c r="AS375" t="str">
        <f t="shared" si="164"/>
        <v>Male</v>
      </c>
      <c r="AT375" t="str">
        <f t="shared" si="165"/>
        <v>NonSmoker</v>
      </c>
      <c r="AU375" t="str">
        <f t="shared" si="166"/>
        <v>60 - 69</v>
      </c>
      <c r="AV375">
        <f t="shared" si="182"/>
        <v>23</v>
      </c>
      <c r="AW375" s="8">
        <f t="shared" si="167"/>
        <v>23</v>
      </c>
      <c r="BJ375" s="76"/>
      <c r="BK375" s="76"/>
      <c r="BL375" s="77"/>
      <c r="BM375" s="77"/>
      <c r="BN375" s="77"/>
      <c r="BO375" s="77"/>
      <c r="BP375" s="77"/>
      <c r="BQ375" s="136"/>
    </row>
    <row r="376" spans="1:69" x14ac:dyDescent="0.25">
      <c r="A376" t="s">
        <v>77</v>
      </c>
      <c r="B376" t="s">
        <v>59</v>
      </c>
      <c r="C376" t="s">
        <v>351</v>
      </c>
      <c r="D376">
        <v>24</v>
      </c>
      <c r="E376" s="9">
        <v>31769</v>
      </c>
      <c r="F376" s="9">
        <v>6165</v>
      </c>
      <c r="G376" s="54">
        <v>5208.1029698799002</v>
      </c>
      <c r="H376" s="9">
        <v>105061797116.138</v>
      </c>
      <c r="I376" s="9">
        <v>718037182</v>
      </c>
      <c r="J376" s="9">
        <v>674497398.54885399</v>
      </c>
      <c r="K376" s="9">
        <v>359797322896400</v>
      </c>
      <c r="L376" s="9">
        <v>2547971327553.4199</v>
      </c>
      <c r="M376" s="9">
        <v>1.1951400262050801E+21</v>
      </c>
      <c r="N376" s="9">
        <v>8.74446923147008E+18</v>
      </c>
      <c r="O376" s="9">
        <v>6.8644844225608896E+16</v>
      </c>
      <c r="P376">
        <f t="shared" si="153"/>
        <v>9983.6611333414203</v>
      </c>
      <c r="Q376">
        <f t="shared" si="154"/>
        <v>207361133281.62799</v>
      </c>
      <c r="R376">
        <f t="shared" si="155"/>
        <v>1345986901</v>
      </c>
      <c r="S376">
        <f t="shared" si="156"/>
        <v>1322329890.3773999</v>
      </c>
      <c r="T376">
        <f t="shared" si="157"/>
        <v>732894888594899</v>
      </c>
      <c r="U376">
        <f t="shared" si="158"/>
        <v>5157572672137.1504</v>
      </c>
      <c r="V376" s="1">
        <f t="shared" si="159"/>
        <v>2.44453111566976E+21</v>
      </c>
      <c r="W376" s="1">
        <f t="shared" si="160"/>
        <v>1.7750577236165431E+19</v>
      </c>
      <c r="X376" s="1">
        <f t="shared" si="161"/>
        <v>1.379762569702697E+17</v>
      </c>
      <c r="Y376">
        <f t="shared" si="162"/>
        <v>1.0178903999635434</v>
      </c>
      <c r="Z376">
        <f t="shared" si="168"/>
        <v>740662905769296</v>
      </c>
      <c r="AA376">
        <f t="shared" si="169"/>
        <v>4.2358538255565765E-4</v>
      </c>
      <c r="AB376">
        <f t="shared" si="170"/>
        <v>2.0581190017966836E-2</v>
      </c>
      <c r="AC376">
        <f>Cells!$B$3*Y376/(Cells!$D$4*AB376)</f>
        <v>1.2616893855079492</v>
      </c>
      <c r="AD376">
        <f t="shared" si="171"/>
        <v>42588.438070675336</v>
      </c>
      <c r="AE376">
        <f t="shared" si="172"/>
        <v>687735522513.70288</v>
      </c>
      <c r="AF376">
        <f t="shared" si="173"/>
        <v>4905821215</v>
      </c>
      <c r="AG376">
        <f t="shared" si="174"/>
        <v>4574560270.7066031</v>
      </c>
      <c r="AH376">
        <f t="shared" si="175"/>
        <v>1717359139061252.8</v>
      </c>
      <c r="AI376">
        <f t="shared" si="176"/>
        <v>12657445768240.746</v>
      </c>
      <c r="AJ376">
        <f t="shared" si="177"/>
        <v>1.0724137238751976</v>
      </c>
      <c r="AK376">
        <f t="shared" si="178"/>
        <v>1827162545769480.3</v>
      </c>
      <c r="AL376">
        <f t="shared" si="179"/>
        <v>8.7312912748766685E-5</v>
      </c>
      <c r="AM376">
        <f t="shared" si="180"/>
        <v>9.3441378815151636E-3</v>
      </c>
      <c r="AN376">
        <f>IF(AM376=0,0,(Cells!$B$3*AJ376/(Cells!$D$4*AM376)))</f>
        <v>2.9278244833812499</v>
      </c>
      <c r="AP376" s="7">
        <f t="shared" si="163"/>
        <v>1</v>
      </c>
      <c r="AQ376">
        <f t="shared" si="181"/>
        <v>63</v>
      </c>
      <c r="AR376">
        <f>IF(AP376=0,"",MAX(AR$4:AR375)+1)</f>
        <v>63</v>
      </c>
      <c r="AS376" t="str">
        <f t="shared" si="164"/>
        <v>Male</v>
      </c>
      <c r="AT376" t="str">
        <f t="shared" si="165"/>
        <v>NonSmoker</v>
      </c>
      <c r="AU376" t="str">
        <f t="shared" si="166"/>
        <v>60 - 69</v>
      </c>
      <c r="AV376">
        <f t="shared" si="182"/>
        <v>23</v>
      </c>
      <c r="AW376" s="8">
        <f t="shared" si="167"/>
        <v>24</v>
      </c>
      <c r="BJ376" s="76"/>
      <c r="BK376" s="76"/>
      <c r="BL376" s="77"/>
      <c r="BM376" s="77"/>
      <c r="BN376" s="77"/>
      <c r="BO376" s="77"/>
      <c r="BP376" s="77"/>
      <c r="BQ376" s="136"/>
    </row>
    <row r="377" spans="1:69" x14ac:dyDescent="0.25">
      <c r="A377" t="s">
        <v>77</v>
      </c>
      <c r="B377" t="s">
        <v>59</v>
      </c>
      <c r="C377" t="s">
        <v>351</v>
      </c>
      <c r="D377">
        <v>25</v>
      </c>
      <c r="E377" s="9">
        <v>30387</v>
      </c>
      <c r="F377" s="9">
        <v>6717</v>
      </c>
      <c r="G377" s="54">
        <v>5607.2475602374598</v>
      </c>
      <c r="H377" s="9">
        <v>105736350340.618</v>
      </c>
      <c r="I377" s="9">
        <v>735870508</v>
      </c>
      <c r="J377" s="9">
        <v>689288114.36969602</v>
      </c>
      <c r="K377" s="9">
        <v>331165606370439</v>
      </c>
      <c r="L377" s="9">
        <v>2383473207886.04</v>
      </c>
      <c r="M377" s="9">
        <v>9.2574156992095099E+20</v>
      </c>
      <c r="N377" s="9">
        <v>6.9529805334496696E+18</v>
      </c>
      <c r="O377" s="9">
        <v>5.6632753394584704E+16</v>
      </c>
      <c r="P377">
        <f t="shared" si="153"/>
        <v>5607.2475602374598</v>
      </c>
      <c r="Q377">
        <f t="shared" si="154"/>
        <v>105736350340.618</v>
      </c>
      <c r="R377">
        <f t="shared" si="155"/>
        <v>735870508</v>
      </c>
      <c r="S377">
        <f t="shared" si="156"/>
        <v>689288114.36969602</v>
      </c>
      <c r="T377">
        <f t="shared" si="157"/>
        <v>331165606370439</v>
      </c>
      <c r="U377">
        <f t="shared" si="158"/>
        <v>2383473207886.04</v>
      </c>
      <c r="V377" s="1">
        <f t="shared" si="159"/>
        <v>9.2574156992095099E+20</v>
      </c>
      <c r="W377" s="1">
        <f t="shared" si="160"/>
        <v>6.9529805334496696E+18</v>
      </c>
      <c r="X377" s="1">
        <f t="shared" si="161"/>
        <v>5.6632753394584704E+16</v>
      </c>
      <c r="Y377">
        <f t="shared" si="162"/>
        <v>1.0675804393825943</v>
      </c>
      <c r="Z377">
        <f t="shared" si="168"/>
        <v>350829412418063.38</v>
      </c>
      <c r="AA377">
        <f t="shared" si="169"/>
        <v>7.3840463878988211E-4</v>
      </c>
      <c r="AB377">
        <f t="shared" si="170"/>
        <v>2.7173601873691351E-2</v>
      </c>
      <c r="AC377">
        <f>Cells!$B$3*Y377/(Cells!$D$4*AB377)</f>
        <v>1.0022482647946105</v>
      </c>
      <c r="AD377">
        <f t="shared" si="171"/>
        <v>36981.190510437875</v>
      </c>
      <c r="AE377">
        <f t="shared" si="172"/>
        <v>581999172173.08472</v>
      </c>
      <c r="AF377">
        <f t="shared" si="173"/>
        <v>4169950707</v>
      </c>
      <c r="AG377">
        <f t="shared" si="174"/>
        <v>3885272156.3369069</v>
      </c>
      <c r="AH377">
        <f t="shared" si="175"/>
        <v>1386193532690813.8</v>
      </c>
      <c r="AI377">
        <f t="shared" si="176"/>
        <v>10273972560354.707</v>
      </c>
      <c r="AJ377">
        <f t="shared" si="177"/>
        <v>1.0732711993415391</v>
      </c>
      <c r="AK377">
        <f t="shared" si="178"/>
        <v>1475926892652775.5</v>
      </c>
      <c r="AL377">
        <f t="shared" si="179"/>
        <v>9.7773678444362864E-5</v>
      </c>
      <c r="AM377">
        <f t="shared" si="180"/>
        <v>9.8880573645364171E-3</v>
      </c>
      <c r="AN377">
        <f>IF(AM377=0,0,(Cells!$B$3*AJ377/(Cells!$D$4*AM377)))</f>
        <v>2.7689837783388977</v>
      </c>
      <c r="AP377" s="7">
        <f t="shared" si="163"/>
        <v>1</v>
      </c>
      <c r="AQ377">
        <f t="shared" si="181"/>
        <v>64</v>
      </c>
      <c r="AR377">
        <f>IF(AP377=0,"",MAX(AR$4:AR376)+1)</f>
        <v>64</v>
      </c>
      <c r="AS377" t="str">
        <f t="shared" si="164"/>
        <v>Male</v>
      </c>
      <c r="AT377" t="str">
        <f t="shared" si="165"/>
        <v>NonSmoker</v>
      </c>
      <c r="AU377" t="str">
        <f t="shared" si="166"/>
        <v>60 - 69</v>
      </c>
      <c r="AV377">
        <f t="shared" si="182"/>
        <v>25</v>
      </c>
      <c r="AW377" s="8">
        <f t="shared" si="167"/>
        <v>25</v>
      </c>
      <c r="BJ377" s="76"/>
      <c r="BK377" s="76"/>
      <c r="BL377" s="77"/>
      <c r="BM377" s="77"/>
      <c r="BN377" s="77"/>
      <c r="BO377" s="77"/>
      <c r="BP377" s="77"/>
      <c r="BQ377" s="136"/>
    </row>
    <row r="378" spans="1:69" x14ac:dyDescent="0.25">
      <c r="A378" t="s">
        <v>77</v>
      </c>
      <c r="B378" t="s">
        <v>59</v>
      </c>
      <c r="C378" t="s">
        <v>351</v>
      </c>
      <c r="D378">
        <v>26</v>
      </c>
      <c r="E378" s="9">
        <v>28828</v>
      </c>
      <c r="F378" s="9">
        <v>6999</v>
      </c>
      <c r="G378" s="54">
        <v>5853.3084284657598</v>
      </c>
      <c r="H378" s="9">
        <v>104046425392.946</v>
      </c>
      <c r="I378" s="9">
        <v>693483242</v>
      </c>
      <c r="J378" s="9">
        <v>686087705.88796997</v>
      </c>
      <c r="K378" s="9">
        <v>297429269533093</v>
      </c>
      <c r="L378" s="9">
        <v>2138552166357.6599</v>
      </c>
      <c r="M378" s="9">
        <v>7.2611969396560901E+20</v>
      </c>
      <c r="N378" s="9">
        <v>5.1219576029536799E+18</v>
      </c>
      <c r="O378" s="9">
        <v>3.9010621046148704E+16</v>
      </c>
      <c r="P378">
        <f t="shared" si="153"/>
        <v>5853.3084284657598</v>
      </c>
      <c r="Q378">
        <f t="shared" si="154"/>
        <v>104046425392.946</v>
      </c>
      <c r="R378">
        <f t="shared" si="155"/>
        <v>693483242</v>
      </c>
      <c r="S378">
        <f t="shared" si="156"/>
        <v>686087705.88796997</v>
      </c>
      <c r="T378">
        <f t="shared" si="157"/>
        <v>297429269533093</v>
      </c>
      <c r="U378">
        <f t="shared" si="158"/>
        <v>2138552166357.6599</v>
      </c>
      <c r="V378" s="1">
        <f t="shared" si="159"/>
        <v>7.2611969396560901E+20</v>
      </c>
      <c r="W378" s="1">
        <f t="shared" si="160"/>
        <v>5.1219576029536799E+18</v>
      </c>
      <c r="X378" s="1">
        <f t="shared" si="161"/>
        <v>3.9010621046148704E+16</v>
      </c>
      <c r="Y378">
        <f t="shared" si="162"/>
        <v>1.0107792867421497</v>
      </c>
      <c r="Z378">
        <f t="shared" si="168"/>
        <v>298450440129671.88</v>
      </c>
      <c r="AA378">
        <f t="shared" si="169"/>
        <v>6.3403458656543436E-4</v>
      </c>
      <c r="AB378">
        <f t="shared" si="170"/>
        <v>2.5180043418656657E-2</v>
      </c>
      <c r="AC378">
        <f>Cells!$B$3*Y378/(Cells!$D$4*AB378)</f>
        <v>1.0240514392728188</v>
      </c>
      <c r="AD378">
        <f t="shared" si="171"/>
        <v>31127.882081972111</v>
      </c>
      <c r="AE378">
        <f t="shared" si="172"/>
        <v>477952746780.13879</v>
      </c>
      <c r="AF378">
        <f t="shared" si="173"/>
        <v>3476467465</v>
      </c>
      <c r="AG378">
        <f t="shared" si="174"/>
        <v>3199184450.4489369</v>
      </c>
      <c r="AH378">
        <f t="shared" si="175"/>
        <v>1088764263157720.5</v>
      </c>
      <c r="AI378">
        <f t="shared" si="176"/>
        <v>8135420393997.0449</v>
      </c>
      <c r="AJ378">
        <f t="shared" si="177"/>
        <v>1.0866730314696773</v>
      </c>
      <c r="AK378">
        <f t="shared" si="178"/>
        <v>1173523983889692</v>
      </c>
      <c r="AL378">
        <f t="shared" si="179"/>
        <v>1.1466038862195603E-4</v>
      </c>
      <c r="AM378">
        <f t="shared" si="180"/>
        <v>1.0707959124966625E-2</v>
      </c>
      <c r="AN378">
        <f>IF(AM378=0,0,(Cells!$B$3*AJ378/(Cells!$D$4*AM378)))</f>
        <v>2.5888929788694237</v>
      </c>
      <c r="AP378" s="7">
        <f t="shared" si="163"/>
        <v>1</v>
      </c>
      <c r="AQ378">
        <f t="shared" si="181"/>
        <v>65</v>
      </c>
      <c r="AR378">
        <f>IF(AP378=0,"",MAX(AR$4:AR377)+1)</f>
        <v>65</v>
      </c>
      <c r="AS378" t="str">
        <f t="shared" si="164"/>
        <v>Male</v>
      </c>
      <c r="AT378" t="str">
        <f t="shared" si="165"/>
        <v>NonSmoker</v>
      </c>
      <c r="AU378" t="str">
        <f t="shared" si="166"/>
        <v>60 - 69</v>
      </c>
      <c r="AV378">
        <f t="shared" si="182"/>
        <v>26</v>
      </c>
      <c r="AW378" s="8">
        <f t="shared" si="167"/>
        <v>26</v>
      </c>
      <c r="BJ378" s="76"/>
      <c r="BK378" s="76"/>
      <c r="BL378" s="77"/>
      <c r="BM378" s="77"/>
      <c r="BN378" s="77"/>
      <c r="BO378" s="77"/>
      <c r="BP378" s="77"/>
      <c r="BQ378" s="136"/>
    </row>
    <row r="379" spans="1:69" x14ac:dyDescent="0.25">
      <c r="A379" t="s">
        <v>77</v>
      </c>
      <c r="B379" t="s">
        <v>59</v>
      </c>
      <c r="C379" t="s">
        <v>351</v>
      </c>
      <c r="D379">
        <v>27</v>
      </c>
      <c r="E379" s="9">
        <v>27066</v>
      </c>
      <c r="F379" s="9">
        <v>6991</v>
      </c>
      <c r="G379" s="54">
        <v>5827.9445032110098</v>
      </c>
      <c r="H379" s="9">
        <v>99414694269.323807</v>
      </c>
      <c r="I379" s="9">
        <v>695303170</v>
      </c>
      <c r="J379" s="9">
        <v>657550712.69319904</v>
      </c>
      <c r="K379" s="9">
        <v>269439340198277</v>
      </c>
      <c r="L379" s="9">
        <v>1970642208871.6599</v>
      </c>
      <c r="M379" s="9">
        <v>6.5935492587340195E+20</v>
      </c>
      <c r="N379" s="9">
        <v>4.8962757512016097E+18</v>
      </c>
      <c r="O379" s="9">
        <v>3.9149976536480096E+16</v>
      </c>
      <c r="P379">
        <f t="shared" si="153"/>
        <v>5827.9445032110098</v>
      </c>
      <c r="Q379">
        <f t="shared" si="154"/>
        <v>99414694269.323807</v>
      </c>
      <c r="R379">
        <f t="shared" si="155"/>
        <v>695303170</v>
      </c>
      <c r="S379">
        <f t="shared" si="156"/>
        <v>657550712.69319904</v>
      </c>
      <c r="T379">
        <f t="shared" si="157"/>
        <v>269439340198277</v>
      </c>
      <c r="U379">
        <f t="shared" si="158"/>
        <v>1970642208871.6599</v>
      </c>
      <c r="V379" s="1">
        <f t="shared" si="159"/>
        <v>6.5935492587340195E+20</v>
      </c>
      <c r="W379" s="1">
        <f t="shared" si="160"/>
        <v>4.8962757512016097E+18</v>
      </c>
      <c r="X379" s="1">
        <f t="shared" si="161"/>
        <v>3.9149976536480096E+16</v>
      </c>
      <c r="Y379">
        <f t="shared" si="162"/>
        <v>1.0574137577194225</v>
      </c>
      <c r="Z379">
        <f t="shared" si="168"/>
        <v>282705443133064.44</v>
      </c>
      <c r="AA379">
        <f t="shared" si="169"/>
        <v>6.538462913238919E-4</v>
      </c>
      <c r="AB379">
        <f t="shared" si="170"/>
        <v>2.5570418286056485E-2</v>
      </c>
      <c r="AC379">
        <f>Cells!$B$3*Y379/(Cells!$D$4*AB379)</f>
        <v>1.0549431039614778</v>
      </c>
      <c r="AD379">
        <f t="shared" si="171"/>
        <v>25299.937578761095</v>
      </c>
      <c r="AE379">
        <f t="shared" si="172"/>
        <v>378538052510.81494</v>
      </c>
      <c r="AF379">
        <f t="shared" si="173"/>
        <v>2781164295</v>
      </c>
      <c r="AG379">
        <f t="shared" si="174"/>
        <v>2541633737.7557378</v>
      </c>
      <c r="AH379">
        <f t="shared" si="175"/>
        <v>819324922959443.5</v>
      </c>
      <c r="AI379">
        <f t="shared" si="176"/>
        <v>6164778185125.3857</v>
      </c>
      <c r="AJ379">
        <f t="shared" si="177"/>
        <v>1.094242751693943</v>
      </c>
      <c r="AK379">
        <f t="shared" si="178"/>
        <v>889158855038676.5</v>
      </c>
      <c r="AL379">
        <f t="shared" si="179"/>
        <v>1.3764277650141595E-4</v>
      </c>
      <c r="AM379">
        <f t="shared" si="180"/>
        <v>1.1732125830445903E-2</v>
      </c>
      <c r="AN379">
        <f>IF(AM379=0,0,(Cells!$B$3*AJ379/(Cells!$D$4*AM379)))</f>
        <v>2.3793530052655996</v>
      </c>
      <c r="AP379" s="7">
        <f t="shared" si="163"/>
        <v>1</v>
      </c>
      <c r="AQ379">
        <f t="shared" si="181"/>
        <v>66</v>
      </c>
      <c r="AR379">
        <f>IF(AP379=0,"",MAX(AR$4:AR378)+1)</f>
        <v>66</v>
      </c>
      <c r="AS379" t="str">
        <f t="shared" si="164"/>
        <v>Male</v>
      </c>
      <c r="AT379" t="str">
        <f t="shared" si="165"/>
        <v>NonSmoker</v>
      </c>
      <c r="AU379" t="str">
        <f t="shared" si="166"/>
        <v>60 - 69</v>
      </c>
      <c r="AV379">
        <f t="shared" si="182"/>
        <v>27</v>
      </c>
      <c r="AW379" s="8">
        <f t="shared" si="167"/>
        <v>27</v>
      </c>
      <c r="BJ379" s="76"/>
      <c r="BK379" s="76"/>
      <c r="BL379" s="77"/>
      <c r="BM379" s="77"/>
      <c r="BN379" s="77"/>
      <c r="BO379" s="77"/>
      <c r="BP379" s="77"/>
      <c r="BQ379" s="136"/>
    </row>
    <row r="380" spans="1:69" x14ac:dyDescent="0.25">
      <c r="A380" t="s">
        <v>77</v>
      </c>
      <c r="B380" t="s">
        <v>59</v>
      </c>
      <c r="C380" t="s">
        <v>351</v>
      </c>
      <c r="D380">
        <v>28</v>
      </c>
      <c r="E380" s="9">
        <v>24932</v>
      </c>
      <c r="F380" s="9">
        <v>6791</v>
      </c>
      <c r="G380" s="54">
        <v>5493.0631612898997</v>
      </c>
      <c r="H380" s="9">
        <v>89962799047.686005</v>
      </c>
      <c r="I380" s="9">
        <v>673024577</v>
      </c>
      <c r="J380" s="9">
        <v>597949021.44795406</v>
      </c>
      <c r="K380" s="9">
        <v>225357295400393</v>
      </c>
      <c r="L380" s="9">
        <v>1665198815675.21</v>
      </c>
      <c r="M380" s="9">
        <v>5.1185205973792902E+20</v>
      </c>
      <c r="N380" s="9">
        <v>3.8427270765252101E+18</v>
      </c>
      <c r="O380" s="9">
        <v>3.06630567529574E+16</v>
      </c>
      <c r="P380">
        <f t="shared" si="153"/>
        <v>5493.0631612898997</v>
      </c>
      <c r="Q380">
        <f t="shared" si="154"/>
        <v>89962799047.686005</v>
      </c>
      <c r="R380">
        <f t="shared" si="155"/>
        <v>673024577</v>
      </c>
      <c r="S380">
        <f t="shared" si="156"/>
        <v>597949021.44795406</v>
      </c>
      <c r="T380">
        <f t="shared" si="157"/>
        <v>225357295400393</v>
      </c>
      <c r="U380">
        <f t="shared" si="158"/>
        <v>1665198815675.21</v>
      </c>
      <c r="V380" s="1">
        <f t="shared" si="159"/>
        <v>5.1185205973792902E+20</v>
      </c>
      <c r="W380" s="1">
        <f t="shared" si="160"/>
        <v>3.8427270765252101E+18</v>
      </c>
      <c r="X380" s="1">
        <f t="shared" si="161"/>
        <v>3.06630567529574E+16</v>
      </c>
      <c r="Y380">
        <f t="shared" si="162"/>
        <v>1.1255551106518209</v>
      </c>
      <c r="Z380">
        <f t="shared" si="168"/>
        <v>251542457964768.13</v>
      </c>
      <c r="AA380">
        <f t="shared" si="169"/>
        <v>7.0353058310611239E-4</v>
      </c>
      <c r="AB380">
        <f t="shared" si="170"/>
        <v>2.6524150940343261E-2</v>
      </c>
      <c r="AC380">
        <f>Cells!$B$3*Y380/(Cells!$D$4*AB380)</f>
        <v>1.08254806205956</v>
      </c>
      <c r="AD380">
        <f t="shared" si="171"/>
        <v>19806.874417471201</v>
      </c>
      <c r="AE380">
        <f t="shared" si="172"/>
        <v>288575253463.12897</v>
      </c>
      <c r="AF380">
        <f t="shared" si="173"/>
        <v>2108139718</v>
      </c>
      <c r="AG380">
        <f t="shared" si="174"/>
        <v>1943684716.3077841</v>
      </c>
      <c r="AH380">
        <f t="shared" si="175"/>
        <v>593967627559050.38</v>
      </c>
      <c r="AI380">
        <f t="shared" si="176"/>
        <v>4499579369450.1758</v>
      </c>
      <c r="AJ380">
        <f t="shared" si="177"/>
        <v>1.0846099165736169</v>
      </c>
      <c r="AK380">
        <f t="shared" si="178"/>
        <v>638929969774973.75</v>
      </c>
      <c r="AL380">
        <f t="shared" si="179"/>
        <v>1.6912258974619758E-4</v>
      </c>
      <c r="AM380">
        <f t="shared" si="180"/>
        <v>1.3004714135504769E-2</v>
      </c>
      <c r="AN380">
        <f>IF(AM380=0,0,(Cells!$B$3*AJ380/(Cells!$D$4*AM380)))</f>
        <v>2.1276229880323569</v>
      </c>
      <c r="AP380" s="7">
        <f t="shared" si="163"/>
        <v>1</v>
      </c>
      <c r="AQ380">
        <f t="shared" si="181"/>
        <v>67</v>
      </c>
      <c r="AR380">
        <f>IF(AP380=0,"",MAX(AR$4:AR379)+1)</f>
        <v>67</v>
      </c>
      <c r="AS380" t="str">
        <f t="shared" si="164"/>
        <v>Male</v>
      </c>
      <c r="AT380" t="str">
        <f t="shared" si="165"/>
        <v>NonSmoker</v>
      </c>
      <c r="AU380" t="str">
        <f t="shared" si="166"/>
        <v>60 - 69</v>
      </c>
      <c r="AV380">
        <f t="shared" si="182"/>
        <v>28</v>
      </c>
      <c r="AW380" s="8">
        <f t="shared" si="167"/>
        <v>28</v>
      </c>
      <c r="BJ380" s="76"/>
      <c r="BK380" s="76"/>
      <c r="BL380" s="77"/>
      <c r="BM380" s="77"/>
      <c r="BN380" s="77"/>
      <c r="BO380" s="77"/>
      <c r="BP380" s="77"/>
      <c r="BQ380" s="136"/>
    </row>
    <row r="381" spans="1:69" x14ac:dyDescent="0.25">
      <c r="A381" t="s">
        <v>77</v>
      </c>
      <c r="B381" t="s">
        <v>59</v>
      </c>
      <c r="C381" t="s">
        <v>351</v>
      </c>
      <c r="D381">
        <v>29</v>
      </c>
      <c r="E381" s="9">
        <v>22094</v>
      </c>
      <c r="F381" s="9">
        <v>6004</v>
      </c>
      <c r="G381" s="54">
        <v>4994.0098434428</v>
      </c>
      <c r="H381" s="9">
        <v>78444333399.517197</v>
      </c>
      <c r="I381" s="9">
        <v>554362231</v>
      </c>
      <c r="J381" s="9">
        <v>524307435.94646502</v>
      </c>
      <c r="K381" s="9">
        <v>181845045062601</v>
      </c>
      <c r="L381" s="9">
        <v>1357741724697.54</v>
      </c>
      <c r="M381" s="9">
        <v>4.1226277131216598E+20</v>
      </c>
      <c r="N381" s="9">
        <v>3.16183182870611E+18</v>
      </c>
      <c r="O381" s="9">
        <v>2.54358342138885E+16</v>
      </c>
      <c r="P381">
        <f t="shared" si="153"/>
        <v>4994.0098434428</v>
      </c>
      <c r="Q381">
        <f t="shared" si="154"/>
        <v>78444333399.517197</v>
      </c>
      <c r="R381">
        <f t="shared" si="155"/>
        <v>554362231</v>
      </c>
      <c r="S381">
        <f t="shared" si="156"/>
        <v>524307435.94646502</v>
      </c>
      <c r="T381">
        <f t="shared" si="157"/>
        <v>181845045062601</v>
      </c>
      <c r="U381">
        <f t="shared" si="158"/>
        <v>1357741724697.54</v>
      </c>
      <c r="V381" s="1">
        <f t="shared" si="159"/>
        <v>4.1226277131216598E+20</v>
      </c>
      <c r="W381" s="1">
        <f t="shared" si="160"/>
        <v>3.16183182870611E+18</v>
      </c>
      <c r="X381" s="1">
        <f t="shared" si="161"/>
        <v>2.54358342138885E+16</v>
      </c>
      <c r="Y381">
        <f t="shared" si="162"/>
        <v>1.0573228472323322</v>
      </c>
      <c r="Z381">
        <f t="shared" si="168"/>
        <v>190751058417550.47</v>
      </c>
      <c r="AA381">
        <f t="shared" si="169"/>
        <v>6.9389685992402549E-4</v>
      </c>
      <c r="AB381">
        <f t="shared" si="170"/>
        <v>2.6341922100029554E-2</v>
      </c>
      <c r="AC381">
        <f>Cells!$B$3*Y381/(Cells!$D$4*AB381)</f>
        <v>1.0239578245719982</v>
      </c>
      <c r="AD381">
        <f t="shared" si="171"/>
        <v>14812.864574028401</v>
      </c>
      <c r="AE381">
        <f t="shared" si="172"/>
        <v>210130920063.61172</v>
      </c>
      <c r="AF381">
        <f t="shared" si="173"/>
        <v>1553777487</v>
      </c>
      <c r="AG381">
        <f t="shared" si="174"/>
        <v>1419377280.3613191</v>
      </c>
      <c r="AH381">
        <f t="shared" si="175"/>
        <v>412122582496449.44</v>
      </c>
      <c r="AI381">
        <f t="shared" si="176"/>
        <v>3141837644752.6353</v>
      </c>
      <c r="AJ381">
        <f t="shared" si="177"/>
        <v>1.0946895575251618</v>
      </c>
      <c r="AK381">
        <f t="shared" si="178"/>
        <v>447381281332452.81</v>
      </c>
      <c r="AL381">
        <f t="shared" si="179"/>
        <v>2.2206602075819436E-4</v>
      </c>
      <c r="AM381">
        <f t="shared" si="180"/>
        <v>1.4901879772639234E-2</v>
      </c>
      <c r="AN381">
        <f>IF(AM381=0,0,(Cells!$B$3*AJ381/(Cells!$D$4*AM381)))</f>
        <v>1.874009695171879</v>
      </c>
      <c r="AP381" s="7">
        <f t="shared" si="163"/>
        <v>1</v>
      </c>
      <c r="AQ381">
        <f t="shared" si="181"/>
        <v>68</v>
      </c>
      <c r="AR381">
        <f>IF(AP381=0,"",MAX(AR$4:AR380)+1)</f>
        <v>68</v>
      </c>
      <c r="AS381" t="str">
        <f t="shared" si="164"/>
        <v>Male</v>
      </c>
      <c r="AT381" t="str">
        <f t="shared" si="165"/>
        <v>NonSmoker</v>
      </c>
      <c r="AU381" t="str">
        <f t="shared" si="166"/>
        <v>60 - 69</v>
      </c>
      <c r="AV381">
        <f t="shared" si="182"/>
        <v>29</v>
      </c>
      <c r="AW381" s="8">
        <f t="shared" si="167"/>
        <v>29</v>
      </c>
      <c r="BJ381" s="76"/>
      <c r="BK381" s="76"/>
      <c r="BL381" s="77"/>
      <c r="BM381" s="77"/>
      <c r="BN381" s="77"/>
      <c r="BO381" s="77"/>
      <c r="BP381" s="77"/>
      <c r="BQ381" s="136"/>
    </row>
    <row r="382" spans="1:69" x14ac:dyDescent="0.25">
      <c r="A382" t="s">
        <v>77</v>
      </c>
      <c r="B382" t="s">
        <v>59</v>
      </c>
      <c r="C382" t="s">
        <v>351</v>
      </c>
      <c r="D382">
        <v>30</v>
      </c>
      <c r="E382" s="9">
        <v>18760</v>
      </c>
      <c r="F382" s="9">
        <v>5473</v>
      </c>
      <c r="G382" s="54">
        <v>4382.7622996208001</v>
      </c>
      <c r="H382" s="9">
        <v>65719298758.935898</v>
      </c>
      <c r="I382" s="9">
        <v>493652316</v>
      </c>
      <c r="J382" s="9">
        <v>441433247.63465703</v>
      </c>
      <c r="K382" s="9">
        <v>144316589712733</v>
      </c>
      <c r="L382" s="9">
        <v>1093213214747.27</v>
      </c>
      <c r="M382" s="9">
        <v>3.63639616391705E+20</v>
      </c>
      <c r="N382" s="9">
        <v>2.9193478312870001E+18</v>
      </c>
      <c r="O382" s="9">
        <v>2.42974937398895E+16</v>
      </c>
      <c r="P382">
        <f t="shared" si="153"/>
        <v>4382.7622996208001</v>
      </c>
      <c r="Q382">
        <f t="shared" si="154"/>
        <v>65719298758.935898</v>
      </c>
      <c r="R382">
        <f t="shared" si="155"/>
        <v>493652316</v>
      </c>
      <c r="S382">
        <f t="shared" si="156"/>
        <v>441433247.63465703</v>
      </c>
      <c r="T382">
        <f t="shared" si="157"/>
        <v>144316589712733</v>
      </c>
      <c r="U382">
        <f t="shared" si="158"/>
        <v>1093213214747.27</v>
      </c>
      <c r="V382" s="1">
        <f t="shared" si="159"/>
        <v>3.63639616391705E+20</v>
      </c>
      <c r="W382" s="1">
        <f t="shared" si="160"/>
        <v>2.9193478312870001E+18</v>
      </c>
      <c r="X382" s="1">
        <f t="shared" si="161"/>
        <v>2.42974937398895E+16</v>
      </c>
      <c r="Y382">
        <f t="shared" si="162"/>
        <v>1.1182943709952744</v>
      </c>
      <c r="Z382">
        <f t="shared" si="168"/>
        <v>160021276820276.47</v>
      </c>
      <c r="AA382">
        <f t="shared" si="169"/>
        <v>8.2119756192980062E-4</v>
      </c>
      <c r="AB382">
        <f t="shared" si="170"/>
        <v>2.8656544835862552E-2</v>
      </c>
      <c r="AC382">
        <f>Cells!$B$3*Y382/(Cells!$D$4*AB382)</f>
        <v>0.99552971258913925</v>
      </c>
      <c r="AD382">
        <f t="shared" si="171"/>
        <v>10430.1022744076</v>
      </c>
      <c r="AE382">
        <f t="shared" si="172"/>
        <v>144411621304.67584</v>
      </c>
      <c r="AF382">
        <f t="shared" si="173"/>
        <v>1060125171</v>
      </c>
      <c r="AG382">
        <f t="shared" si="174"/>
        <v>977944032.7266618</v>
      </c>
      <c r="AH382">
        <f t="shared" si="175"/>
        <v>267805992783716.5</v>
      </c>
      <c r="AI382">
        <f t="shared" si="176"/>
        <v>2048624430005.3652</v>
      </c>
      <c r="AJ382">
        <f t="shared" si="177"/>
        <v>1.0840346027207757</v>
      </c>
      <c r="AK382">
        <f t="shared" si="178"/>
        <v>287903560877723</v>
      </c>
      <c r="AL382">
        <f t="shared" si="179"/>
        <v>3.0103641565279844E-4</v>
      </c>
      <c r="AM382">
        <f t="shared" si="180"/>
        <v>1.7350401022823606E-2</v>
      </c>
      <c r="AN382">
        <f>IF(AM382=0,0,(Cells!$B$3*AJ382/(Cells!$D$4*AM382)))</f>
        <v>1.5938797073120945</v>
      </c>
      <c r="AP382" s="7">
        <f t="shared" si="163"/>
        <v>0</v>
      </c>
      <c r="AQ382">
        <f t="shared" si="181"/>
        <v>69</v>
      </c>
      <c r="AR382" t="str">
        <f>IF(AP382=0,"",MAX(AR$4:AR381)+1)</f>
        <v/>
      </c>
      <c r="AS382" t="str">
        <f t="shared" si="164"/>
        <v>Male</v>
      </c>
      <c r="AT382" t="str">
        <f t="shared" si="165"/>
        <v>NonSmoker</v>
      </c>
      <c r="AU382" t="str">
        <f t="shared" si="166"/>
        <v>60 - 69</v>
      </c>
      <c r="AV382">
        <f t="shared" si="182"/>
        <v>30</v>
      </c>
      <c r="AW382" s="8">
        <f t="shared" si="167"/>
        <v>30</v>
      </c>
      <c r="BJ382" s="76"/>
      <c r="BK382" s="76"/>
      <c r="BL382" s="77"/>
      <c r="BM382" s="77"/>
      <c r="BN382" s="77"/>
      <c r="BO382" s="77"/>
      <c r="BP382" s="77"/>
      <c r="BQ382" s="136"/>
    </row>
    <row r="383" spans="1:69" x14ac:dyDescent="0.25">
      <c r="A383" t="s">
        <v>77</v>
      </c>
      <c r="B383" t="s">
        <v>59</v>
      </c>
      <c r="C383" t="s">
        <v>351</v>
      </c>
      <c r="D383">
        <v>31</v>
      </c>
      <c r="E383" s="9">
        <v>14908</v>
      </c>
      <c r="F383" s="9">
        <v>4302</v>
      </c>
      <c r="G383" s="54">
        <v>3553.81812574592</v>
      </c>
      <c r="H383" s="9">
        <v>51487141957.651802</v>
      </c>
      <c r="I383" s="9">
        <v>377041243</v>
      </c>
      <c r="J383" s="9">
        <v>346726602.74547499</v>
      </c>
      <c r="K383" s="9">
        <v>105824127652397</v>
      </c>
      <c r="L383" s="9">
        <v>805302260350.26599</v>
      </c>
      <c r="M383" s="9">
        <v>3.0516543539635703E+20</v>
      </c>
      <c r="N383" s="9">
        <v>2.5260378809730601E+18</v>
      </c>
      <c r="O383" s="9">
        <v>2.14099742597832E+16</v>
      </c>
      <c r="P383">
        <f t="shared" si="153"/>
        <v>7936.5804253667202</v>
      </c>
      <c r="Q383">
        <f t="shared" si="154"/>
        <v>117206440716.58771</v>
      </c>
      <c r="R383">
        <f t="shared" si="155"/>
        <v>870693559</v>
      </c>
      <c r="S383">
        <f t="shared" si="156"/>
        <v>788159850.38013196</v>
      </c>
      <c r="T383">
        <f t="shared" si="157"/>
        <v>250140717365130</v>
      </c>
      <c r="U383">
        <f t="shared" si="158"/>
        <v>1898515475097.5361</v>
      </c>
      <c r="V383" s="1">
        <f t="shared" si="159"/>
        <v>6.688050517880621E+20</v>
      </c>
      <c r="W383" s="1">
        <f t="shared" si="160"/>
        <v>5.4453857122600602E+18</v>
      </c>
      <c r="X383" s="1">
        <f t="shared" si="161"/>
        <v>4.5707467999672704E+16</v>
      </c>
      <c r="Y383">
        <f t="shared" si="162"/>
        <v>1.1047169664631633</v>
      </c>
      <c r="Z383">
        <f t="shared" si="168"/>
        <v>274017746995703.47</v>
      </c>
      <c r="AA383">
        <f t="shared" si="169"/>
        <v>4.4111322217319404E-4</v>
      </c>
      <c r="AB383">
        <f t="shared" si="170"/>
        <v>2.100269559302315E-2</v>
      </c>
      <c r="AC383">
        <f>Cells!$B$3*Y383/(Cells!$D$4*AB383)</f>
        <v>1.3418312422947338</v>
      </c>
      <c r="AD383">
        <f t="shared" si="171"/>
        <v>6876.2841486616799</v>
      </c>
      <c r="AE383">
        <f t="shared" si="172"/>
        <v>92924479347.024048</v>
      </c>
      <c r="AF383">
        <f t="shared" si="173"/>
        <v>683083928</v>
      </c>
      <c r="AG383">
        <f t="shared" si="174"/>
        <v>631217429.98118687</v>
      </c>
      <c r="AH383">
        <f t="shared" si="175"/>
        <v>161981865131319.5</v>
      </c>
      <c r="AI383">
        <f t="shared" si="176"/>
        <v>1243322169655.0994</v>
      </c>
      <c r="AJ383">
        <f t="shared" si="177"/>
        <v>1.0821689889335897</v>
      </c>
      <c r="AK383">
        <f t="shared" si="178"/>
        <v>173835709402448.06</v>
      </c>
      <c r="AL383">
        <f t="shared" si="179"/>
        <v>4.3629579661797933E-4</v>
      </c>
      <c r="AM383">
        <f t="shared" si="180"/>
        <v>2.0887694861280871E-2</v>
      </c>
      <c r="AN383">
        <f>IF(AM383=0,0,(Cells!$B$3*AJ383/(Cells!$D$4*AM383)))</f>
        <v>1.3216805025334579</v>
      </c>
      <c r="AP383" s="7">
        <f t="shared" si="163"/>
        <v>1</v>
      </c>
      <c r="AQ383">
        <f t="shared" si="181"/>
        <v>69</v>
      </c>
      <c r="AR383">
        <f>IF(AP383=0,"",MAX(AR$4:AR382)+1)</f>
        <v>69</v>
      </c>
      <c r="AS383" t="str">
        <f t="shared" si="164"/>
        <v>Male</v>
      </c>
      <c r="AT383" t="str">
        <f t="shared" si="165"/>
        <v>NonSmoker</v>
      </c>
      <c r="AU383" t="str">
        <f t="shared" si="166"/>
        <v>60 - 69</v>
      </c>
      <c r="AV383">
        <f t="shared" si="182"/>
        <v>30</v>
      </c>
      <c r="AW383" s="8">
        <f t="shared" si="167"/>
        <v>31</v>
      </c>
      <c r="BJ383" s="76"/>
      <c r="BK383" s="76"/>
      <c r="BL383" s="77"/>
      <c r="BM383" s="77"/>
      <c r="BN383" s="77"/>
      <c r="BO383" s="77"/>
      <c r="BP383" s="77"/>
      <c r="BQ383" s="136"/>
    </row>
    <row r="384" spans="1:69" x14ac:dyDescent="0.25">
      <c r="A384" t="s">
        <v>77</v>
      </c>
      <c r="B384" t="s">
        <v>59</v>
      </c>
      <c r="C384" t="s">
        <v>351</v>
      </c>
      <c r="D384">
        <v>32</v>
      </c>
      <c r="E384" s="9">
        <v>11468</v>
      </c>
      <c r="F384" s="9">
        <v>3412</v>
      </c>
      <c r="G384" s="54">
        <v>2757.5264585060099</v>
      </c>
      <c r="H384" s="9">
        <v>38315186260.158096</v>
      </c>
      <c r="I384" s="9">
        <v>296310364</v>
      </c>
      <c r="J384" s="9">
        <v>259247245.370913</v>
      </c>
      <c r="K384" s="9">
        <v>72762711092895.406</v>
      </c>
      <c r="L384" s="9">
        <v>564492634524.00305</v>
      </c>
      <c r="M384" s="9">
        <v>1.8415516598884001E+20</v>
      </c>
      <c r="N384" s="9">
        <v>1.6588063655427599E+18</v>
      </c>
      <c r="O384" s="9">
        <v>1.53682959760934E+16</v>
      </c>
      <c r="P384">
        <f t="shared" si="153"/>
        <v>2757.5264585060099</v>
      </c>
      <c r="Q384">
        <f t="shared" si="154"/>
        <v>38315186260.158096</v>
      </c>
      <c r="R384">
        <f t="shared" si="155"/>
        <v>296310364</v>
      </c>
      <c r="S384">
        <f t="shared" si="156"/>
        <v>259247245.370913</v>
      </c>
      <c r="T384">
        <f t="shared" si="157"/>
        <v>72762711092895.406</v>
      </c>
      <c r="U384">
        <f t="shared" si="158"/>
        <v>564492634524.00305</v>
      </c>
      <c r="V384" s="1">
        <f t="shared" si="159"/>
        <v>1.8415516598884001E+20</v>
      </c>
      <c r="W384" s="1">
        <f t="shared" si="160"/>
        <v>1.6588063655427599E+18</v>
      </c>
      <c r="X384" s="1">
        <f t="shared" si="161"/>
        <v>1.53682959760934E+16</v>
      </c>
      <c r="Y384">
        <f t="shared" si="162"/>
        <v>1.1429643681500248</v>
      </c>
      <c r="Z384">
        <f t="shared" si="168"/>
        <v>82427751250990.016</v>
      </c>
      <c r="AA384">
        <f t="shared" si="169"/>
        <v>1.2264367365001059E-3</v>
      </c>
      <c r="AB384">
        <f t="shared" si="170"/>
        <v>3.5020518792560823E-2</v>
      </c>
      <c r="AC384">
        <f>Cells!$B$3*Y384/(Cells!$D$4*AB384)</f>
        <v>0.83259160846498226</v>
      </c>
      <c r="AD384">
        <f t="shared" si="171"/>
        <v>4118.7576901556704</v>
      </c>
      <c r="AE384">
        <f t="shared" si="172"/>
        <v>54609293086.865952</v>
      </c>
      <c r="AF384">
        <f t="shared" si="173"/>
        <v>386773564</v>
      </c>
      <c r="AG384">
        <f t="shared" si="174"/>
        <v>371970184.6102739</v>
      </c>
      <c r="AH384">
        <f t="shared" si="175"/>
        <v>89219154038424.109</v>
      </c>
      <c r="AI384">
        <f t="shared" si="176"/>
        <v>678829535131.09631</v>
      </c>
      <c r="AJ384">
        <f t="shared" si="177"/>
        <v>1.0397972203208601</v>
      </c>
      <c r="AK384">
        <f t="shared" si="178"/>
        <v>92035892633318.516</v>
      </c>
      <c r="AL384">
        <f t="shared" si="179"/>
        <v>6.6518273469302793E-4</v>
      </c>
      <c r="AM384">
        <f t="shared" si="180"/>
        <v>2.5791136746817267E-2</v>
      </c>
      <c r="AN384">
        <f>IF(AM384=0,0,(Cells!$B$3*AJ384/(Cells!$D$4*AM384)))</f>
        <v>1.0284900186611983</v>
      </c>
      <c r="AP384" s="7">
        <f t="shared" si="163"/>
        <v>0</v>
      </c>
      <c r="AQ384">
        <f t="shared" si="181"/>
        <v>70</v>
      </c>
      <c r="AR384" t="str">
        <f>IF(AP384=0,"",MAX(AR$4:AR383)+1)</f>
        <v/>
      </c>
      <c r="AS384" t="str">
        <f t="shared" si="164"/>
        <v>Male</v>
      </c>
      <c r="AT384" t="str">
        <f t="shared" si="165"/>
        <v>NonSmoker</v>
      </c>
      <c r="AU384" t="str">
        <f t="shared" si="166"/>
        <v>60 - 69</v>
      </c>
      <c r="AV384">
        <f t="shared" si="182"/>
        <v>32</v>
      </c>
      <c r="AW384" s="8">
        <f t="shared" si="167"/>
        <v>32</v>
      </c>
      <c r="BJ384" s="76"/>
      <c r="BK384" s="76"/>
      <c r="BL384" s="77"/>
      <c r="BM384" s="77"/>
      <c r="BN384" s="77"/>
      <c r="BO384" s="77"/>
      <c r="BP384" s="77"/>
      <c r="BQ384" s="136"/>
    </row>
    <row r="385" spans="1:69" x14ac:dyDescent="0.25">
      <c r="A385" t="s">
        <v>77</v>
      </c>
      <c r="B385" t="s">
        <v>59</v>
      </c>
      <c r="C385" t="s">
        <v>351</v>
      </c>
      <c r="D385">
        <v>33</v>
      </c>
      <c r="E385" s="9">
        <v>8750</v>
      </c>
      <c r="F385" s="9">
        <v>2440</v>
      </c>
      <c r="G385" s="54">
        <v>1988.34263853223</v>
      </c>
      <c r="H385" s="9">
        <v>26864406726.589298</v>
      </c>
      <c r="I385" s="9">
        <v>200130793</v>
      </c>
      <c r="J385" s="9">
        <v>182310620.18589699</v>
      </c>
      <c r="K385" s="9">
        <v>44656586289656.703</v>
      </c>
      <c r="L385" s="9">
        <v>338669779918.00299</v>
      </c>
      <c r="M385" s="9">
        <v>5.0414268964022403E+19</v>
      </c>
      <c r="N385" s="9">
        <v>4.0663610541523802E+17</v>
      </c>
      <c r="O385" s="9">
        <v>3487374948099090</v>
      </c>
      <c r="P385">
        <f t="shared" si="153"/>
        <v>4745.8690970382395</v>
      </c>
      <c r="Q385">
        <f t="shared" si="154"/>
        <v>65179592986.747391</v>
      </c>
      <c r="R385">
        <f t="shared" si="155"/>
        <v>496441157</v>
      </c>
      <c r="S385">
        <f t="shared" si="156"/>
        <v>441557865.55681002</v>
      </c>
      <c r="T385">
        <f t="shared" si="157"/>
        <v>117419297382552.11</v>
      </c>
      <c r="U385">
        <f t="shared" si="158"/>
        <v>903162414442.0061</v>
      </c>
      <c r="V385" s="1">
        <f t="shared" si="159"/>
        <v>2.345694349528624E+20</v>
      </c>
      <c r="W385" s="1">
        <f t="shared" si="160"/>
        <v>2.0654424709579981E+18</v>
      </c>
      <c r="X385" s="1">
        <f t="shared" si="161"/>
        <v>1.8855670924192488E+16</v>
      </c>
      <c r="Y385">
        <f t="shared" si="162"/>
        <v>1.1242946751134903</v>
      </c>
      <c r="Z385">
        <f t="shared" si="168"/>
        <v>130872258724271.25</v>
      </c>
      <c r="AA385">
        <f t="shared" si="169"/>
        <v>6.7123152800341486E-4</v>
      </c>
      <c r="AB385">
        <f t="shared" si="170"/>
        <v>2.5908136328254391E-2</v>
      </c>
      <c r="AC385">
        <f>Cells!$B$3*Y385/(Cells!$D$4*AB385)</f>
        <v>1.107046577036219</v>
      </c>
      <c r="AD385">
        <f t="shared" si="171"/>
        <v>2130.4150516234399</v>
      </c>
      <c r="AE385">
        <f t="shared" si="172"/>
        <v>27744886360.276649</v>
      </c>
      <c r="AF385">
        <f t="shared" si="173"/>
        <v>186642771</v>
      </c>
      <c r="AG385">
        <f t="shared" si="174"/>
        <v>189659564.4243769</v>
      </c>
      <c r="AH385">
        <f t="shared" si="175"/>
        <v>44562567748767.391</v>
      </c>
      <c r="AI385">
        <f t="shared" si="176"/>
        <v>340159755213.09326</v>
      </c>
      <c r="AJ385">
        <f t="shared" si="177"/>
        <v>0.98409363939259809</v>
      </c>
      <c r="AK385">
        <f t="shared" si="178"/>
        <v>43524315064207.039</v>
      </c>
      <c r="AL385">
        <f t="shared" si="179"/>
        <v>1.2099918574747656E-3</v>
      </c>
      <c r="AM385">
        <f t="shared" si="180"/>
        <v>3.4784937221084153E-2</v>
      </c>
      <c r="AN385">
        <f>IF(AM385=0,0,(Cells!$B$3*AJ385/(Cells!$D$4*AM385)))</f>
        <v>0.72171729749123337</v>
      </c>
      <c r="AP385" s="7">
        <f t="shared" si="163"/>
        <v>0</v>
      </c>
      <c r="AQ385">
        <f t="shared" si="181"/>
        <v>70</v>
      </c>
      <c r="AR385" t="str">
        <f>IF(AP385=0,"",MAX(AR$4:AR384)+1)</f>
        <v/>
      </c>
      <c r="AS385" t="str">
        <f t="shared" si="164"/>
        <v>Male</v>
      </c>
      <c r="AT385" t="str">
        <f t="shared" si="165"/>
        <v>NonSmoker</v>
      </c>
      <c r="AU385" t="str">
        <f t="shared" si="166"/>
        <v>60 - 69</v>
      </c>
      <c r="AV385">
        <f t="shared" si="182"/>
        <v>32</v>
      </c>
      <c r="AW385" s="8">
        <f t="shared" si="167"/>
        <v>33</v>
      </c>
      <c r="BJ385" s="76"/>
      <c r="BK385" s="76"/>
      <c r="BL385" s="77"/>
      <c r="BM385" s="77"/>
      <c r="BN385" s="77"/>
      <c r="BO385" s="77"/>
      <c r="BP385" s="77"/>
      <c r="BQ385" s="136"/>
    </row>
    <row r="386" spans="1:69" x14ac:dyDescent="0.25">
      <c r="A386" t="s">
        <v>77</v>
      </c>
      <c r="B386" t="s">
        <v>59</v>
      </c>
      <c r="C386" t="s">
        <v>351</v>
      </c>
      <c r="D386">
        <v>34</v>
      </c>
      <c r="E386" s="9">
        <v>6318</v>
      </c>
      <c r="F386" s="9">
        <v>1428</v>
      </c>
      <c r="G386" s="54">
        <v>1227.3330138118599</v>
      </c>
      <c r="H386" s="9">
        <v>16424349878.2213</v>
      </c>
      <c r="I386" s="9">
        <v>113842204</v>
      </c>
      <c r="J386" s="9">
        <v>111986633.14722601</v>
      </c>
      <c r="K386" s="9">
        <v>27047763706004.602</v>
      </c>
      <c r="L386" s="9">
        <v>205896028407.48199</v>
      </c>
      <c r="M386" s="9">
        <v>2.54469712091252E+19</v>
      </c>
      <c r="N386" s="9">
        <v>1.9798645068052099E+17</v>
      </c>
      <c r="O386" s="9">
        <v>1643922003817230</v>
      </c>
      <c r="P386">
        <f t="shared" si="153"/>
        <v>5973.2021108500994</v>
      </c>
      <c r="Q386">
        <f t="shared" si="154"/>
        <v>81603942864.968689</v>
      </c>
      <c r="R386">
        <f t="shared" si="155"/>
        <v>610283361</v>
      </c>
      <c r="S386">
        <f t="shared" si="156"/>
        <v>553544498.704036</v>
      </c>
      <c r="T386">
        <f t="shared" si="157"/>
        <v>144467061088556.72</v>
      </c>
      <c r="U386">
        <f t="shared" si="158"/>
        <v>1109058442849.488</v>
      </c>
      <c r="V386" s="1">
        <f t="shared" si="159"/>
        <v>2.600164061619876E+20</v>
      </c>
      <c r="W386" s="1">
        <f t="shared" si="160"/>
        <v>2.263428921638519E+18</v>
      </c>
      <c r="X386" s="1">
        <f t="shared" si="161"/>
        <v>2.049959292800972E+16</v>
      </c>
      <c r="Y386">
        <f t="shared" si="162"/>
        <v>1.1025009957262724</v>
      </c>
      <c r="Z386">
        <f t="shared" si="168"/>
        <v>157927008795859.5</v>
      </c>
      <c r="AA386">
        <f t="shared" si="169"/>
        <v>5.154082095075042E-4</v>
      </c>
      <c r="AB386">
        <f t="shared" si="170"/>
        <v>2.2702603584335963E-2</v>
      </c>
      <c r="AC386">
        <f>Cells!$B$3*Y386/(Cells!$D$4*AB386)</f>
        <v>1.2388685777883386</v>
      </c>
      <c r="AD386">
        <f t="shared" si="171"/>
        <v>903.08203781157999</v>
      </c>
      <c r="AE386">
        <f t="shared" si="172"/>
        <v>11320536482.055351</v>
      </c>
      <c r="AF386">
        <f t="shared" si="173"/>
        <v>72800567</v>
      </c>
      <c r="AG386">
        <f t="shared" si="174"/>
        <v>77672931.277150899</v>
      </c>
      <c r="AH386">
        <f t="shared" si="175"/>
        <v>17514804042762.789</v>
      </c>
      <c r="AI386">
        <f t="shared" si="176"/>
        <v>134263726805.6113</v>
      </c>
      <c r="AJ386">
        <f t="shared" si="177"/>
        <v>0.93727075575704188</v>
      </c>
      <c r="AK386">
        <f t="shared" si="178"/>
        <v>16298166097377.592</v>
      </c>
      <c r="AL386">
        <f t="shared" si="179"/>
        <v>2.7014650240916841E-3</v>
      </c>
      <c r="AM386">
        <f t="shared" si="180"/>
        <v>5.1975619516189356E-2</v>
      </c>
      <c r="AN386">
        <f>IF(AM386=0,0,(Cells!$B$3*AJ386/(Cells!$D$4*AM386)))</f>
        <v>0.46003121927217366</v>
      </c>
      <c r="AP386" s="7">
        <f t="shared" si="163"/>
        <v>0</v>
      </c>
      <c r="AQ386">
        <f t="shared" si="181"/>
        <v>70</v>
      </c>
      <c r="AR386" t="str">
        <f>IF(AP386=0,"",MAX(AR$4:AR385)+1)</f>
        <v/>
      </c>
      <c r="AS386" t="str">
        <f t="shared" si="164"/>
        <v>Male</v>
      </c>
      <c r="AT386" t="str">
        <f t="shared" si="165"/>
        <v>NonSmoker</v>
      </c>
      <c r="AU386" t="str">
        <f t="shared" si="166"/>
        <v>60 - 69</v>
      </c>
      <c r="AV386">
        <f t="shared" si="182"/>
        <v>32</v>
      </c>
      <c r="AW386" s="8">
        <f t="shared" si="167"/>
        <v>34</v>
      </c>
      <c r="BJ386" s="76"/>
      <c r="BK386" s="76"/>
      <c r="BL386" s="77"/>
      <c r="BM386" s="77"/>
      <c r="BN386" s="77"/>
      <c r="BO386" s="77"/>
      <c r="BP386" s="77"/>
      <c r="BQ386" s="136"/>
    </row>
    <row r="387" spans="1:69" x14ac:dyDescent="0.25">
      <c r="A387" t="s">
        <v>77</v>
      </c>
      <c r="B387" t="s">
        <v>59</v>
      </c>
      <c r="C387" t="s">
        <v>351</v>
      </c>
      <c r="D387">
        <v>35</v>
      </c>
      <c r="E387" s="9">
        <v>4027</v>
      </c>
      <c r="F387" s="9">
        <v>722</v>
      </c>
      <c r="G387" s="54">
        <v>635.726502847392</v>
      </c>
      <c r="H387" s="9">
        <v>8182140096.7776003</v>
      </c>
      <c r="I387" s="9">
        <v>55112268</v>
      </c>
      <c r="J387" s="9">
        <v>56133266.321750097</v>
      </c>
      <c r="K387" s="9">
        <v>12894940435489.4</v>
      </c>
      <c r="L387" s="9">
        <v>98611762661.081299</v>
      </c>
      <c r="M387" s="9">
        <v>9.4168295434848707E+18</v>
      </c>
      <c r="N387" s="9">
        <v>7.3862171738472608E+16</v>
      </c>
      <c r="O387" s="9">
        <v>616277025394921</v>
      </c>
      <c r="P387">
        <f t="shared" si="153"/>
        <v>6608.9286136974915</v>
      </c>
      <c r="Q387">
        <f t="shared" si="154"/>
        <v>89786082961.746292</v>
      </c>
      <c r="R387">
        <f t="shared" si="155"/>
        <v>665395629</v>
      </c>
      <c r="S387">
        <f t="shared" si="156"/>
        <v>609677765.02578604</v>
      </c>
      <c r="T387">
        <f t="shared" si="157"/>
        <v>157362001524046.13</v>
      </c>
      <c r="U387">
        <f t="shared" si="158"/>
        <v>1207670205510.5693</v>
      </c>
      <c r="V387" s="1">
        <f t="shared" si="159"/>
        <v>2.6943323570547248E+20</v>
      </c>
      <c r="W387" s="1">
        <f t="shared" si="160"/>
        <v>2.3372910933769917E+18</v>
      </c>
      <c r="X387" s="1">
        <f t="shared" si="161"/>
        <v>2.111586995340464E+16</v>
      </c>
      <c r="Y387">
        <f t="shared" si="162"/>
        <v>1.0913890372430712</v>
      </c>
      <c r="Z387">
        <f t="shared" si="168"/>
        <v>170304671093109.56</v>
      </c>
      <c r="AA387">
        <f t="shared" si="169"/>
        <v>4.5816915353910544E-4</v>
      </c>
      <c r="AB387">
        <f t="shared" si="170"/>
        <v>2.1404886207104803E-2</v>
      </c>
      <c r="AC387">
        <f>Cells!$B$3*Y387/(Cells!$D$4*AB387)</f>
        <v>1.3007342532767781</v>
      </c>
      <c r="AD387">
        <f t="shared" si="171"/>
        <v>267.355534964188</v>
      </c>
      <c r="AE387">
        <f t="shared" si="172"/>
        <v>3138396385.27775</v>
      </c>
      <c r="AF387">
        <f t="shared" si="173"/>
        <v>17688299</v>
      </c>
      <c r="AG387">
        <f t="shared" si="174"/>
        <v>21539664.955400798</v>
      </c>
      <c r="AH387">
        <f t="shared" si="175"/>
        <v>4619863607273.3896</v>
      </c>
      <c r="AI387">
        <f t="shared" si="176"/>
        <v>35651964144.529999</v>
      </c>
      <c r="AJ387">
        <f t="shared" si="177"/>
        <v>0.82119657091346177</v>
      </c>
      <c r="AK387">
        <f t="shared" si="178"/>
        <v>3769773758074.7651</v>
      </c>
      <c r="AL387">
        <f t="shared" si="179"/>
        <v>8.125262483602692E-3</v>
      </c>
      <c r="AM387">
        <f t="shared" si="180"/>
        <v>9.014023787189987E-2</v>
      </c>
      <c r="AN387">
        <f>IF(AM387=0,0,(Cells!$B$3*AJ387/(Cells!$D$4*AM387)))</f>
        <v>0.23240760794078338</v>
      </c>
      <c r="AP387" s="7">
        <f t="shared" si="163"/>
        <v>0</v>
      </c>
      <c r="AQ387">
        <f t="shared" si="181"/>
        <v>70</v>
      </c>
      <c r="AR387" t="str">
        <f>IF(AP387=0,"",MAX(AR$4:AR386)+1)</f>
        <v/>
      </c>
      <c r="AS387" t="str">
        <f t="shared" si="164"/>
        <v>Male</v>
      </c>
      <c r="AT387" t="str">
        <f t="shared" si="165"/>
        <v>NonSmoker</v>
      </c>
      <c r="AU387" t="str">
        <f t="shared" si="166"/>
        <v>60 - 69</v>
      </c>
      <c r="AV387">
        <f t="shared" si="182"/>
        <v>32</v>
      </c>
      <c r="AW387" s="8">
        <f t="shared" si="167"/>
        <v>35</v>
      </c>
      <c r="BJ387" s="76"/>
      <c r="BK387" s="76"/>
      <c r="BL387" s="77"/>
      <c r="BM387" s="77"/>
      <c r="BN387" s="77"/>
      <c r="BO387" s="77"/>
      <c r="BP387" s="77"/>
      <c r="BQ387" s="136"/>
    </row>
    <row r="388" spans="1:69" x14ac:dyDescent="0.25">
      <c r="A388" t="s">
        <v>77</v>
      </c>
      <c r="B388" t="s">
        <v>59</v>
      </c>
      <c r="C388" t="s">
        <v>351</v>
      </c>
      <c r="D388">
        <v>36</v>
      </c>
      <c r="E388" s="9">
        <v>2128</v>
      </c>
      <c r="F388" s="9">
        <v>252</v>
      </c>
      <c r="G388" s="54">
        <v>267.355534964188</v>
      </c>
      <c r="H388" s="9">
        <v>3138396385.27775</v>
      </c>
      <c r="I388" s="9">
        <v>17688299</v>
      </c>
      <c r="J388" s="9">
        <v>21539664.955400798</v>
      </c>
      <c r="K388" s="9">
        <v>4619863607273.3896</v>
      </c>
      <c r="L388" s="9">
        <v>35651964144.529999</v>
      </c>
      <c r="M388" s="9">
        <v>2.8093674332514499E+18</v>
      </c>
      <c r="N388" s="9">
        <v>2.23975478459004E+16</v>
      </c>
      <c r="O388" s="9">
        <v>188964354981398</v>
      </c>
      <c r="P388">
        <f t="shared" si="153"/>
        <v>6876.2841486616799</v>
      </c>
      <c r="Q388">
        <f t="shared" si="154"/>
        <v>92924479347.024048</v>
      </c>
      <c r="R388">
        <f t="shared" si="155"/>
        <v>683083928</v>
      </c>
      <c r="S388">
        <f t="shared" si="156"/>
        <v>631217429.98118687</v>
      </c>
      <c r="T388">
        <f t="shared" si="157"/>
        <v>161981865131319.5</v>
      </c>
      <c r="U388">
        <f t="shared" si="158"/>
        <v>1243322169655.0994</v>
      </c>
      <c r="V388" s="1">
        <f t="shared" si="159"/>
        <v>2.7224260313872394E+20</v>
      </c>
      <c r="W388" s="1">
        <f t="shared" si="160"/>
        <v>2.359688641222892E+18</v>
      </c>
      <c r="X388" s="1">
        <f t="shared" si="161"/>
        <v>2.130483430838604E+16</v>
      </c>
      <c r="Y388">
        <f t="shared" si="162"/>
        <v>1.0821689889335897</v>
      </c>
      <c r="Z388">
        <f t="shared" si="168"/>
        <v>173835709402448.06</v>
      </c>
      <c r="AA388">
        <f t="shared" si="169"/>
        <v>4.3629579661797933E-4</v>
      </c>
      <c r="AB388">
        <f t="shared" si="170"/>
        <v>2.0887694861280871E-2</v>
      </c>
      <c r="AC388">
        <f>Cells!$B$3*Y388/(Cells!$D$4*AB388)</f>
        <v>1.3216805025334579</v>
      </c>
      <c r="AD388">
        <f t="shared" si="171"/>
        <v>0</v>
      </c>
      <c r="AE388">
        <f t="shared" si="172"/>
        <v>0</v>
      </c>
      <c r="AF388">
        <f t="shared" si="173"/>
        <v>0</v>
      </c>
      <c r="AG388">
        <f t="shared" si="174"/>
        <v>0</v>
      </c>
      <c r="AH388">
        <f t="shared" si="175"/>
        <v>0</v>
      </c>
      <c r="AI388">
        <f t="shared" si="176"/>
        <v>0</v>
      </c>
      <c r="AJ388" t="e">
        <f t="shared" si="177"/>
        <v>#DIV/0!</v>
      </c>
      <c r="AK388" t="e">
        <f t="shared" si="178"/>
        <v>#DIV/0!</v>
      </c>
      <c r="AL388" t="e">
        <f t="shared" si="179"/>
        <v>#DIV/0!</v>
      </c>
      <c r="AM388">
        <f t="shared" si="180"/>
        <v>0</v>
      </c>
      <c r="AN388">
        <f>IF(AM388=0,0,(Cells!$B$3*AJ388/(Cells!$D$4*AM388)))</f>
        <v>0</v>
      </c>
      <c r="AP388" s="7">
        <f t="shared" si="163"/>
        <v>1</v>
      </c>
      <c r="AQ388">
        <f t="shared" si="181"/>
        <v>70</v>
      </c>
      <c r="AR388">
        <f>IF(AP388=0,"",MAX(AR$4:AR387)+1)</f>
        <v>70</v>
      </c>
      <c r="AS388" t="str">
        <f t="shared" si="164"/>
        <v>Male</v>
      </c>
      <c r="AT388" t="str">
        <f t="shared" si="165"/>
        <v>NonSmoker</v>
      </c>
      <c r="AU388" t="str">
        <f t="shared" si="166"/>
        <v>60 - 69</v>
      </c>
      <c r="AV388">
        <f t="shared" si="182"/>
        <v>32</v>
      </c>
      <c r="AW388" s="8">
        <f t="shared" si="167"/>
        <v>36</v>
      </c>
      <c r="BJ388" s="76"/>
      <c r="BK388" s="76"/>
      <c r="BL388" s="77"/>
      <c r="BM388" s="77"/>
      <c r="BN388" s="77"/>
      <c r="BO388" s="77"/>
      <c r="BP388" s="77"/>
      <c r="BQ388" s="136"/>
    </row>
    <row r="389" spans="1:69" x14ac:dyDescent="0.25">
      <c r="A389" t="s">
        <v>77</v>
      </c>
      <c r="B389" t="s">
        <v>59</v>
      </c>
      <c r="C389" t="s">
        <v>352</v>
      </c>
      <c r="D389">
        <v>1</v>
      </c>
      <c r="E389" s="9">
        <v>42712</v>
      </c>
      <c r="F389" s="9">
        <v>735</v>
      </c>
      <c r="G389" s="54">
        <v>383.96747850814</v>
      </c>
      <c r="H389" s="9">
        <v>36472759363.942902</v>
      </c>
      <c r="I389" s="9">
        <v>91239587</v>
      </c>
      <c r="J389" s="9">
        <v>115161539.680746</v>
      </c>
      <c r="K389" s="9">
        <v>428022530320556</v>
      </c>
      <c r="L389" s="9">
        <v>1380416736945.9199</v>
      </c>
      <c r="M389" s="9">
        <v>7.19283849323994E+21</v>
      </c>
      <c r="N389" s="9">
        <v>2.1470931927352201E+19</v>
      </c>
      <c r="O389" s="9">
        <v>6.6380664233006E+16</v>
      </c>
      <c r="P389">
        <f t="shared" ref="P389:P452" si="183">IF($AQ389&lt;&gt;$AQ388,G389,P388+G389)</f>
        <v>383.96747850814</v>
      </c>
      <c r="Q389">
        <f t="shared" ref="Q389:Q452" si="184">IF($AQ389&lt;&gt;$AQ388,H389,Q388+H389)</f>
        <v>36472759363.942902</v>
      </c>
      <c r="R389">
        <f t="shared" ref="R389:R452" si="185">IF($AQ389&lt;&gt;$AQ388,I389,R388+I389)</f>
        <v>91239587</v>
      </c>
      <c r="S389">
        <f t="shared" ref="S389:S452" si="186">IF($AQ389&lt;&gt;$AQ388,J389,S388+J389)</f>
        <v>115161539.680746</v>
      </c>
      <c r="T389">
        <f t="shared" ref="T389:T452" si="187">IF($AQ389&lt;&gt;$AQ388,K389,T388+K389)</f>
        <v>428022530320556</v>
      </c>
      <c r="U389">
        <f t="shared" ref="U389:U452" si="188">IF($AQ389&lt;&gt;$AQ388,L389,U388+L389)</f>
        <v>1380416736945.9199</v>
      </c>
      <c r="V389" s="1">
        <f t="shared" ref="V389:V452" si="189">IF($AQ389&lt;&gt;$AQ388,M389,V388+M389)</f>
        <v>7.19283849323994E+21</v>
      </c>
      <c r="W389" s="1">
        <f t="shared" ref="W389:W452" si="190">IF($AQ389&lt;&gt;$AQ388,N389,W388+N389)</f>
        <v>2.1470931927352201E+19</v>
      </c>
      <c r="X389" s="1">
        <f t="shared" ref="X389:X452" si="191">IF($AQ389&lt;&gt;$AQ388,O389,X388+O389)</f>
        <v>6.6380664233006E+16</v>
      </c>
      <c r="Y389">
        <f t="shared" ref="Y389:Y452" si="192">R389/S389</f>
        <v>0.79227481026162816</v>
      </c>
      <c r="Z389">
        <f t="shared" si="168"/>
        <v>338244982274434.38</v>
      </c>
      <c r="AA389">
        <f t="shared" si="169"/>
        <v>2.5504477892897018E-2</v>
      </c>
      <c r="AB389">
        <f t="shared" si="170"/>
        <v>0.15970121443776505</v>
      </c>
      <c r="AC389">
        <f>Cells!$B$3*Y389/(Cells!$D$4*AB389)</f>
        <v>0.12655798241767169</v>
      </c>
      <c r="AD389">
        <f t="shared" si="171"/>
        <v>165173.29080216715</v>
      </c>
      <c r="AE389">
        <f t="shared" si="172"/>
        <v>1830383567046.9832</v>
      </c>
      <c r="AF389">
        <f t="shared" si="173"/>
        <v>24520990740</v>
      </c>
      <c r="AG389">
        <f t="shared" si="174"/>
        <v>26299478046.903957</v>
      </c>
      <c r="AH389">
        <f t="shared" si="175"/>
        <v>4.9720991406182376E+16</v>
      </c>
      <c r="AI389">
        <f t="shared" si="176"/>
        <v>766845676179497.38</v>
      </c>
      <c r="AJ389">
        <f t="shared" si="177"/>
        <v>0.93237556639975505</v>
      </c>
      <c r="AK389">
        <f t="shared" si="178"/>
        <v>4.5692000022767584E+16</v>
      </c>
      <c r="AL389">
        <f t="shared" si="179"/>
        <v>6.6061116533528815E-5</v>
      </c>
      <c r="AM389">
        <f t="shared" si="180"/>
        <v>8.1277989968704823E-3</v>
      </c>
      <c r="AN389">
        <f>IF(AM389=0,0,(Cells!$B$3*AJ389/(Cells!$D$4*AM389)))</f>
        <v>2.9264414699974028</v>
      </c>
      <c r="AP389" s="7">
        <f t="shared" ref="AP389:AP452" si="193">IF(C389&lt;&gt;C390,1, IF(AN389&lt;1,0, (IF(AC389&gt;1,1,0)))  )</f>
        <v>0</v>
      </c>
      <c r="AQ389">
        <f t="shared" si="181"/>
        <v>71</v>
      </c>
      <c r="AR389" t="str">
        <f>IF(AP389=0,"",MAX(AR$4:AR388)+1)</f>
        <v/>
      </c>
      <c r="AS389" t="str">
        <f t="shared" ref="AS389:AS452" si="194">B389</f>
        <v>Male</v>
      </c>
      <c r="AT389" t="str">
        <f t="shared" ref="AT389:AT452" si="195">A389</f>
        <v>NonSmoker</v>
      </c>
      <c r="AU389" t="str">
        <f t="shared" ref="AU389:AU452" si="196">C389</f>
        <v>70 - 79</v>
      </c>
      <c r="AV389">
        <f t="shared" si="182"/>
        <v>1</v>
      </c>
      <c r="AW389" s="8">
        <f t="shared" ref="AW389:AW452" si="197">D389</f>
        <v>1</v>
      </c>
      <c r="BJ389" s="76"/>
      <c r="BK389" s="76"/>
      <c r="BL389" s="77"/>
      <c r="BM389" s="77"/>
      <c r="BN389" s="77"/>
      <c r="BO389" s="77"/>
      <c r="BP389" s="77"/>
      <c r="BQ389" s="136"/>
    </row>
    <row r="390" spans="1:69" x14ac:dyDescent="0.25">
      <c r="A390" t="s">
        <v>77</v>
      </c>
      <c r="B390" t="s">
        <v>59</v>
      </c>
      <c r="C390" t="s">
        <v>352</v>
      </c>
      <c r="D390">
        <v>2</v>
      </c>
      <c r="E390" s="9">
        <v>48298</v>
      </c>
      <c r="F390" s="9">
        <v>1147</v>
      </c>
      <c r="G390" s="54">
        <v>721.06090993806504</v>
      </c>
      <c r="H390" s="9">
        <v>48035044569.170799</v>
      </c>
      <c r="I390" s="9">
        <v>254675687</v>
      </c>
      <c r="J390" s="9">
        <v>238056355.53291899</v>
      </c>
      <c r="K390" s="9">
        <v>896579001238027</v>
      </c>
      <c r="L390" s="9">
        <v>4610631930125.6904</v>
      </c>
      <c r="M390" s="9">
        <v>1.3041847961121601E+22</v>
      </c>
      <c r="N390" s="9">
        <v>6.3645501185933697E+19</v>
      </c>
      <c r="O390" s="9">
        <v>3.2091298104995802E+17</v>
      </c>
      <c r="P390">
        <f t="shared" si="183"/>
        <v>1105.0283884462051</v>
      </c>
      <c r="Q390">
        <f t="shared" si="184"/>
        <v>84507803933.113708</v>
      </c>
      <c r="R390">
        <f t="shared" si="185"/>
        <v>345915274</v>
      </c>
      <c r="S390">
        <f t="shared" si="186"/>
        <v>353217895.21366501</v>
      </c>
      <c r="T390">
        <f t="shared" si="187"/>
        <v>1324601531558583</v>
      </c>
      <c r="U390">
        <f t="shared" si="188"/>
        <v>5991048667071.6104</v>
      </c>
      <c r="V390" s="1">
        <f t="shared" si="189"/>
        <v>2.023468645436154E+22</v>
      </c>
      <c r="W390" s="1">
        <f t="shared" si="190"/>
        <v>8.5116433113285902E+19</v>
      </c>
      <c r="X390" s="1">
        <f t="shared" si="191"/>
        <v>3.8729364528296403E+17</v>
      </c>
      <c r="Y390">
        <f t="shared" si="192"/>
        <v>0.97932544949556544</v>
      </c>
      <c r="Z390">
        <f t="shared" ref="Z390:Z453" si="198">Y390*T390-(Y390^2)*U390</f>
        <v>1291470105309435.8</v>
      </c>
      <c r="AA390">
        <f t="shared" ref="AA390:AA453" si="199">Z390/(S390^2)</f>
        <v>1.035139690419871E-2</v>
      </c>
      <c r="AB390">
        <f t="shared" ref="AB390:AB453" si="200">AA390^0.5</f>
        <v>0.10174181492483171</v>
      </c>
      <c r="AC390">
        <f>Cells!$B$3*Y390/(Cells!$D$4*AB390)</f>
        <v>0.2455553910703199</v>
      </c>
      <c r="AD390">
        <f t="shared" ref="AD390:AD453" si="201">SUMIFS(G$5:G$1998,$B$5:$B$1998,$B390,$A$5:$A$1998,$A390,$C$5:$C$1998,$C390,$D$5:$D$1998,"&gt;"&amp;$D390)</f>
        <v>164452.22989222908</v>
      </c>
      <c r="AE390">
        <f t="shared" ref="AE390:AE453" si="202">SUMIFS(H$5:H$1998,$B$5:$B$1998,$B390,$A$5:$A$1998,$A390,$C$5:$C$1998,$C390,$D$5:$D$1998,"&gt;"&amp;$D390)</f>
        <v>1782348522477.812</v>
      </c>
      <c r="AF390">
        <f t="shared" ref="AF390:AF453" si="203">SUMIFS(I$5:I$1998,$B$5:$B$1998,$B390,$A$5:$A$1998,$A390,$C$5:$C$1998,$C390,$D$5:$D$1998,"&gt;"&amp;$D390)</f>
        <v>24266315053</v>
      </c>
      <c r="AG390">
        <f t="shared" ref="AG390:AG453" si="204">SUMIFS(J$5:J$1998,$B$5:$B$1998,$B390,$A$5:$A$1998,$A390,$C$5:$C$1998,$C390,$D$5:$D$1998,"&gt;"&amp;$D390)</f>
        <v>26061421691.37104</v>
      </c>
      <c r="AH390">
        <f t="shared" ref="AH390:AH453" si="205">SUMIFS(K$5:K$1998,$B$5:$B$1998,$B390,$A$5:$A$1998,$A390,$C$5:$C$1998,$C390,$D$5:$D$1998,"&gt;"&amp;$D390)</f>
        <v>4.8824412404944344E+16</v>
      </c>
      <c r="AI390">
        <f t="shared" ref="AI390:AI453" si="206">SUMIFS(L$5:L$1998,$B$5:$B$1998,$B390,$A$5:$A$1998,$A390,$C$5:$C$1998,$C390,$D$5:$D$1998,"&gt;"&amp;$D390)</f>
        <v>762235044249371.75</v>
      </c>
      <c r="AJ390">
        <f t="shared" ref="AJ390:AJ453" si="207">AF390/AG390</f>
        <v>0.93112015684986971</v>
      </c>
      <c r="AK390">
        <f t="shared" ref="AK390:AK453" si="208">AJ390*AH390-(AJ390^2)*AI390</f>
        <v>4.4800548379988544E+16</v>
      </c>
      <c r="AL390">
        <f t="shared" ref="AL390:AL453" si="209">AK390/(AG390^2)</f>
        <v>6.5960983587003185E-5</v>
      </c>
      <c r="AM390">
        <f t="shared" ref="AM390:AM453" si="210">IF(AG390=0,0,AL390^0.5)</f>
        <v>8.1216367554208663E-3</v>
      </c>
      <c r="AN390">
        <f>IF(AM390=0,0,(Cells!$B$3*AJ390/(Cells!$D$4*AM390)))</f>
        <v>2.9247185533230602</v>
      </c>
      <c r="AP390" s="7">
        <f t="shared" si="193"/>
        <v>0</v>
      </c>
      <c r="AQ390">
        <f t="shared" ref="AQ390:AQ453" si="211">AQ389+(AP389=1)</f>
        <v>71</v>
      </c>
      <c r="AR390" t="str">
        <f>IF(AP390=0,"",MAX(AR$4:AR389)+1)</f>
        <v/>
      </c>
      <c r="AS390" t="str">
        <f t="shared" si="194"/>
        <v>Male</v>
      </c>
      <c r="AT390" t="str">
        <f t="shared" si="195"/>
        <v>NonSmoker</v>
      </c>
      <c r="AU390" t="str">
        <f t="shared" si="196"/>
        <v>70 - 79</v>
      </c>
      <c r="AV390">
        <f t="shared" si="182"/>
        <v>1</v>
      </c>
      <c r="AW390" s="8">
        <f t="shared" si="197"/>
        <v>2</v>
      </c>
      <c r="BJ390" s="76"/>
      <c r="BK390" s="76"/>
      <c r="BL390" s="77"/>
      <c r="BM390" s="77"/>
      <c r="BN390" s="77"/>
      <c r="BO390" s="77"/>
      <c r="BP390" s="77"/>
      <c r="BQ390" s="136"/>
    </row>
    <row r="391" spans="1:69" x14ac:dyDescent="0.25">
      <c r="A391" t="s">
        <v>77</v>
      </c>
      <c r="B391" t="s">
        <v>59</v>
      </c>
      <c r="C391" t="s">
        <v>352</v>
      </c>
      <c r="D391">
        <v>3</v>
      </c>
      <c r="E391" s="9">
        <v>53034</v>
      </c>
      <c r="F391" s="9">
        <v>1463</v>
      </c>
      <c r="G391" s="54">
        <v>1155.7657002011599</v>
      </c>
      <c r="H391" s="9">
        <v>60255650663.640404</v>
      </c>
      <c r="I391" s="9">
        <v>346326427</v>
      </c>
      <c r="J391" s="9">
        <v>423524536.66809303</v>
      </c>
      <c r="K391" s="9">
        <v>1741961711033670</v>
      </c>
      <c r="L391" s="9">
        <v>13489208848049.1</v>
      </c>
      <c r="M391" s="9">
        <v>2.2604074896381002E+22</v>
      </c>
      <c r="N391" s="9">
        <v>1.6580394370984899E+20</v>
      </c>
      <c r="O391" s="9">
        <v>1.30117767568573E+18</v>
      </c>
      <c r="P391">
        <f t="shared" si="183"/>
        <v>2260.7940886473652</v>
      </c>
      <c r="Q391">
        <f t="shared" si="184"/>
        <v>144763454596.75412</v>
      </c>
      <c r="R391">
        <f t="shared" si="185"/>
        <v>692241701</v>
      </c>
      <c r="S391">
        <f t="shared" si="186"/>
        <v>776742431.88175797</v>
      </c>
      <c r="T391">
        <f t="shared" si="187"/>
        <v>3066563242592253</v>
      </c>
      <c r="U391">
        <f t="shared" si="188"/>
        <v>19480257515120.711</v>
      </c>
      <c r="V391" s="1">
        <f t="shared" si="189"/>
        <v>4.2838761350742537E+22</v>
      </c>
      <c r="W391" s="1">
        <f t="shared" si="190"/>
        <v>2.5092037682313488E+20</v>
      </c>
      <c r="X391" s="1">
        <f t="shared" si="191"/>
        <v>1.688471320968694E+18</v>
      </c>
      <c r="Y391">
        <f t="shared" si="192"/>
        <v>0.89121138821134804</v>
      </c>
      <c r="Z391">
        <f t="shared" si="198"/>
        <v>2717483739189613.5</v>
      </c>
      <c r="AA391">
        <f t="shared" si="199"/>
        <v>4.5041504971778277E-3</v>
      </c>
      <c r="AB391">
        <f t="shared" si="200"/>
        <v>6.7112968174398518E-2</v>
      </c>
      <c r="AC391">
        <f>Cells!$B$3*Y391/(Cells!$D$4*AB391)</f>
        <v>0.3387631746880394</v>
      </c>
      <c r="AD391">
        <f t="shared" si="201"/>
        <v>163296.4641920279</v>
      </c>
      <c r="AE391">
        <f t="shared" si="202"/>
        <v>1722092871814.1719</v>
      </c>
      <c r="AF391">
        <f t="shared" si="203"/>
        <v>23919988626</v>
      </c>
      <c r="AG391">
        <f t="shared" si="204"/>
        <v>25637897154.702946</v>
      </c>
      <c r="AH391">
        <f t="shared" si="205"/>
        <v>4.708245069391068E+16</v>
      </c>
      <c r="AI391">
        <f t="shared" si="206"/>
        <v>748745835401322.63</v>
      </c>
      <c r="AJ391">
        <f t="shared" si="207"/>
        <v>0.93299339183955587</v>
      </c>
      <c r="AK391">
        <f t="shared" si="208"/>
        <v>4.3275849588140672E+16</v>
      </c>
      <c r="AL391">
        <f t="shared" si="209"/>
        <v>6.5838632313778067E-5</v>
      </c>
      <c r="AM391">
        <f t="shared" si="210"/>
        <v>8.1141008321180021E-3</v>
      </c>
      <c r="AN391">
        <f>IF(AM391=0,0,(Cells!$B$3*AJ391/(Cells!$D$4*AM391)))</f>
        <v>2.9333243053504328</v>
      </c>
      <c r="AP391" s="7">
        <f t="shared" si="193"/>
        <v>0</v>
      </c>
      <c r="AQ391">
        <f t="shared" si="211"/>
        <v>71</v>
      </c>
      <c r="AR391" t="str">
        <f>IF(AP391=0,"",MAX(AR$4:AR390)+1)</f>
        <v/>
      </c>
      <c r="AS391" t="str">
        <f t="shared" si="194"/>
        <v>Male</v>
      </c>
      <c r="AT391" t="str">
        <f t="shared" si="195"/>
        <v>NonSmoker</v>
      </c>
      <c r="AU391" t="str">
        <f t="shared" si="196"/>
        <v>70 - 79</v>
      </c>
      <c r="AV391">
        <f t="shared" si="182"/>
        <v>1</v>
      </c>
      <c r="AW391" s="8">
        <f t="shared" si="197"/>
        <v>3</v>
      </c>
      <c r="BJ391" s="76"/>
      <c r="BK391" s="76"/>
      <c r="BL391" s="77"/>
      <c r="BM391" s="77"/>
      <c r="BN391" s="77"/>
      <c r="BO391" s="77"/>
      <c r="BP391" s="77"/>
      <c r="BQ391" s="136"/>
    </row>
    <row r="392" spans="1:69" x14ac:dyDescent="0.25">
      <c r="A392" t="s">
        <v>77</v>
      </c>
      <c r="B392" t="s">
        <v>59</v>
      </c>
      <c r="C392" t="s">
        <v>352</v>
      </c>
      <c r="D392">
        <v>4</v>
      </c>
      <c r="E392" s="9">
        <v>56956</v>
      </c>
      <c r="F392" s="9">
        <v>1817</v>
      </c>
      <c r="G392" s="54">
        <v>1558.8217467705399</v>
      </c>
      <c r="H392" s="9">
        <v>71303834164.839096</v>
      </c>
      <c r="I392" s="9">
        <v>559845255</v>
      </c>
      <c r="J392" s="9">
        <v>611603254.76738906</v>
      </c>
      <c r="K392" s="9">
        <v>2562841880839560</v>
      </c>
      <c r="L392" s="9">
        <v>25723522236707.801</v>
      </c>
      <c r="M392" s="9">
        <v>2.84537255026053E+22</v>
      </c>
      <c r="N392" s="9">
        <v>2.7475606436448299E+20</v>
      </c>
      <c r="O392" s="9">
        <v>2.9117585405901998E+18</v>
      </c>
      <c r="P392">
        <f t="shared" si="183"/>
        <v>3819.6158354179051</v>
      </c>
      <c r="Q392">
        <f t="shared" si="184"/>
        <v>216067288761.5932</v>
      </c>
      <c r="R392">
        <f t="shared" si="185"/>
        <v>1252086956</v>
      </c>
      <c r="S392">
        <f t="shared" si="186"/>
        <v>1388345686.649147</v>
      </c>
      <c r="T392">
        <f t="shared" si="187"/>
        <v>5629405123431813</v>
      </c>
      <c r="U392">
        <f t="shared" si="188"/>
        <v>45203779751828.516</v>
      </c>
      <c r="V392" s="1">
        <f t="shared" si="189"/>
        <v>7.1292486853347837E+22</v>
      </c>
      <c r="W392" s="1">
        <f t="shared" si="190"/>
        <v>5.2567644118761787E+20</v>
      </c>
      <c r="X392" s="1">
        <f t="shared" si="191"/>
        <v>4.6002298615588936E+18</v>
      </c>
      <c r="Y392">
        <f t="shared" si="192"/>
        <v>0.90185532900093823</v>
      </c>
      <c r="Z392">
        <f t="shared" si="198"/>
        <v>5040142830280321</v>
      </c>
      <c r="AA392">
        <f t="shared" si="199"/>
        <v>2.6148550121825554E-3</v>
      </c>
      <c r="AB392">
        <f t="shared" si="200"/>
        <v>5.1135653043474033E-2</v>
      </c>
      <c r="AC392">
        <f>Cells!$B$3*Y392/(Cells!$D$4*AB392)</f>
        <v>0.44991967215544654</v>
      </c>
      <c r="AD392">
        <f t="shared" si="201"/>
        <v>161737.64244525737</v>
      </c>
      <c r="AE392">
        <f t="shared" si="202"/>
        <v>1650789037649.3328</v>
      </c>
      <c r="AF392">
        <f t="shared" si="203"/>
        <v>23360143371</v>
      </c>
      <c r="AG392">
        <f t="shared" si="204"/>
        <v>25026293899.935555</v>
      </c>
      <c r="AH392">
        <f t="shared" si="205"/>
        <v>4.4519608813071112E+16</v>
      </c>
      <c r="AI392">
        <f t="shared" si="206"/>
        <v>723022313164614.75</v>
      </c>
      <c r="AJ392">
        <f t="shared" si="207"/>
        <v>0.93342400054928454</v>
      </c>
      <c r="AK392">
        <f t="shared" si="208"/>
        <v>4.0925716216412384E+16</v>
      </c>
      <c r="AL392">
        <f t="shared" si="209"/>
        <v>6.5343622569891298E-5</v>
      </c>
      <c r="AM392">
        <f t="shared" si="210"/>
        <v>8.0835402250431891E-3</v>
      </c>
      <c r="AN392">
        <f>IF(AM392=0,0,(Cells!$B$3*AJ392/(Cells!$D$4*AM392)))</f>
        <v>2.9457729709889966</v>
      </c>
      <c r="AP392" s="7">
        <f t="shared" si="193"/>
        <v>0</v>
      </c>
      <c r="AQ392">
        <f t="shared" si="211"/>
        <v>71</v>
      </c>
      <c r="AR392" t="str">
        <f>IF(AP392=0,"",MAX(AR$4:AR391)+1)</f>
        <v/>
      </c>
      <c r="AS392" t="str">
        <f t="shared" si="194"/>
        <v>Male</v>
      </c>
      <c r="AT392" t="str">
        <f t="shared" si="195"/>
        <v>NonSmoker</v>
      </c>
      <c r="AU392" t="str">
        <f t="shared" si="196"/>
        <v>70 - 79</v>
      </c>
      <c r="AV392">
        <f t="shared" si="182"/>
        <v>1</v>
      </c>
      <c r="AW392" s="8">
        <f t="shared" si="197"/>
        <v>4</v>
      </c>
      <c r="BJ392" s="76"/>
      <c r="BK392" s="76"/>
      <c r="BL392" s="77"/>
      <c r="BM392" s="77"/>
      <c r="BN392" s="77"/>
      <c r="BO392" s="77"/>
      <c r="BP392" s="77"/>
      <c r="BQ392" s="136"/>
    </row>
    <row r="393" spans="1:69" x14ac:dyDescent="0.25">
      <c r="A393" t="s">
        <v>77</v>
      </c>
      <c r="B393" t="s">
        <v>59</v>
      </c>
      <c r="C393" t="s">
        <v>352</v>
      </c>
      <c r="D393">
        <v>5</v>
      </c>
      <c r="E393" s="9">
        <v>60813</v>
      </c>
      <c r="F393" s="9">
        <v>2262</v>
      </c>
      <c r="G393" s="54">
        <v>1929.3945699404201</v>
      </c>
      <c r="H393" s="9">
        <v>79951283997.264893</v>
      </c>
      <c r="I393" s="9">
        <v>618247282</v>
      </c>
      <c r="J393" s="9">
        <v>760348252.08018196</v>
      </c>
      <c r="K393" s="9">
        <v>3185868360063850</v>
      </c>
      <c r="L393" s="9">
        <v>35760016324454.102</v>
      </c>
      <c r="M393" s="9">
        <v>3.6499278299086302E+22</v>
      </c>
      <c r="N393" s="9">
        <v>3.9530967604489703E+20</v>
      </c>
      <c r="O393" s="9">
        <v>4.6769188924536596E+18</v>
      </c>
      <c r="P393">
        <f t="shared" si="183"/>
        <v>5749.0104053583254</v>
      </c>
      <c r="Q393">
        <f t="shared" si="184"/>
        <v>296018572758.85809</v>
      </c>
      <c r="R393">
        <f t="shared" si="185"/>
        <v>1870334238</v>
      </c>
      <c r="S393">
        <f t="shared" si="186"/>
        <v>2148693938.7293291</v>
      </c>
      <c r="T393">
        <f t="shared" si="187"/>
        <v>8815273483495663</v>
      </c>
      <c r="U393">
        <f t="shared" si="188"/>
        <v>80963796076282.625</v>
      </c>
      <c r="V393" s="1">
        <f t="shared" si="189"/>
        <v>1.0779176515243414E+23</v>
      </c>
      <c r="W393" s="1">
        <f t="shared" si="190"/>
        <v>9.2098611723251483E+20</v>
      </c>
      <c r="X393" s="1">
        <f t="shared" si="191"/>
        <v>9.2771487540125532E+18</v>
      </c>
      <c r="Y393">
        <f t="shared" si="192"/>
        <v>0.87045167498636755</v>
      </c>
      <c r="Z393">
        <f t="shared" si="198"/>
        <v>7611924424784734</v>
      </c>
      <c r="AA393">
        <f t="shared" si="199"/>
        <v>1.6487140931088066E-3</v>
      </c>
      <c r="AB393">
        <f t="shared" si="200"/>
        <v>4.0604360518407462E-2</v>
      </c>
      <c r="AC393">
        <f>Cells!$B$3*Y393/(Cells!$D$4*AB393)</f>
        <v>0.5468823452832311</v>
      </c>
      <c r="AD393">
        <f t="shared" si="201"/>
        <v>159808.24787531694</v>
      </c>
      <c r="AE393">
        <f t="shared" si="202"/>
        <v>1570837753652.0679</v>
      </c>
      <c r="AF393">
        <f t="shared" si="203"/>
        <v>22741896089</v>
      </c>
      <c r="AG393">
        <f t="shared" si="204"/>
        <v>24265945647.855373</v>
      </c>
      <c r="AH393">
        <f t="shared" si="205"/>
        <v>4.1333740453007272E+16</v>
      </c>
      <c r="AI393">
        <f t="shared" si="206"/>
        <v>687262296840160.5</v>
      </c>
      <c r="AJ393">
        <f t="shared" si="207"/>
        <v>0.93719389382255258</v>
      </c>
      <c r="AK393">
        <f t="shared" si="208"/>
        <v>3.8134084422490168E+16</v>
      </c>
      <c r="AL393">
        <f t="shared" si="209"/>
        <v>6.4761795760854697E-5</v>
      </c>
      <c r="AM393">
        <f t="shared" si="210"/>
        <v>8.0474713892535639E-3</v>
      </c>
      <c r="AN393">
        <f>IF(AM393=0,0,(Cells!$B$3*AJ393/(Cells!$D$4*AM393)))</f>
        <v>2.9709266007109965</v>
      </c>
      <c r="AP393" s="7">
        <f t="shared" si="193"/>
        <v>0</v>
      </c>
      <c r="AQ393">
        <f t="shared" si="211"/>
        <v>71</v>
      </c>
      <c r="AR393" t="str">
        <f>IF(AP393=0,"",MAX(AR$4:AR392)+1)</f>
        <v/>
      </c>
      <c r="AS393" t="str">
        <f t="shared" si="194"/>
        <v>Male</v>
      </c>
      <c r="AT393" t="str">
        <f t="shared" si="195"/>
        <v>NonSmoker</v>
      </c>
      <c r="AU393" t="str">
        <f t="shared" si="196"/>
        <v>70 - 79</v>
      </c>
      <c r="AV393">
        <f t="shared" si="182"/>
        <v>1</v>
      </c>
      <c r="AW393" s="8">
        <f t="shared" si="197"/>
        <v>5</v>
      </c>
      <c r="BJ393" s="76"/>
      <c r="BK393" s="76"/>
      <c r="BL393" s="77"/>
      <c r="BM393" s="77"/>
      <c r="BN393" s="77"/>
      <c r="BO393" s="77"/>
      <c r="BP393" s="77"/>
      <c r="BQ393" s="136"/>
    </row>
    <row r="394" spans="1:69" x14ac:dyDescent="0.25">
      <c r="A394" t="s">
        <v>77</v>
      </c>
      <c r="B394" t="s">
        <v>59</v>
      </c>
      <c r="C394" t="s">
        <v>352</v>
      </c>
      <c r="D394">
        <v>6</v>
      </c>
      <c r="E394" s="9">
        <v>64703</v>
      </c>
      <c r="F394" s="9">
        <v>2743</v>
      </c>
      <c r="G394" s="54">
        <v>2266.9984671234101</v>
      </c>
      <c r="H394" s="9">
        <v>87049849709.412598</v>
      </c>
      <c r="I394" s="9">
        <v>735037971</v>
      </c>
      <c r="J394" s="9">
        <v>863659897.96882999</v>
      </c>
      <c r="K394" s="9">
        <v>3478668969682440</v>
      </c>
      <c r="L394" s="9">
        <v>41538714599191.398</v>
      </c>
      <c r="M394" s="9">
        <v>4.1460505122737198E+22</v>
      </c>
      <c r="N394" s="9">
        <v>4.7469277225179801E+20</v>
      </c>
      <c r="O394" s="9">
        <v>5.9946754685283502E+18</v>
      </c>
      <c r="P394">
        <f t="shared" si="183"/>
        <v>8016.008872481736</v>
      </c>
      <c r="Q394">
        <f t="shared" si="184"/>
        <v>383068422468.27069</v>
      </c>
      <c r="R394">
        <f t="shared" si="185"/>
        <v>2605372209</v>
      </c>
      <c r="S394">
        <f t="shared" si="186"/>
        <v>3012353836.6981592</v>
      </c>
      <c r="T394">
        <f t="shared" si="187"/>
        <v>1.2293942453178104E+16</v>
      </c>
      <c r="U394">
        <f t="shared" si="188"/>
        <v>122502510675474.03</v>
      </c>
      <c r="V394" s="1">
        <f t="shared" si="189"/>
        <v>1.4925227027517134E+23</v>
      </c>
      <c r="W394" s="1">
        <f t="shared" si="190"/>
        <v>1.3956788894843129E+21</v>
      </c>
      <c r="X394" s="1">
        <f t="shared" si="191"/>
        <v>1.5271824222540902E+19</v>
      </c>
      <c r="Y394">
        <f t="shared" si="192"/>
        <v>0.86489580913766362</v>
      </c>
      <c r="Z394">
        <f t="shared" si="198"/>
        <v>1.0541341944254388E+16</v>
      </c>
      <c r="AA394">
        <f t="shared" si="199"/>
        <v>1.1616731037710996E-3</v>
      </c>
      <c r="AB394">
        <f t="shared" si="200"/>
        <v>3.4083325890691768E-2</v>
      </c>
      <c r="AC394">
        <f>Cells!$B$3*Y394/(Cells!$D$4*AB394)</f>
        <v>0.6473568367051411</v>
      </c>
      <c r="AD394">
        <f t="shared" si="201"/>
        <v>157541.24940819354</v>
      </c>
      <c r="AE394">
        <f t="shared" si="202"/>
        <v>1483787903942.6555</v>
      </c>
      <c r="AF394">
        <f t="shared" si="203"/>
        <v>22006858118</v>
      </c>
      <c r="AG394">
        <f t="shared" si="204"/>
        <v>23402285749.886543</v>
      </c>
      <c r="AH394">
        <f t="shared" si="205"/>
        <v>3.7855071483324824E+16</v>
      </c>
      <c r="AI394">
        <f t="shared" si="206"/>
        <v>645723582240969</v>
      </c>
      <c r="AJ394">
        <f t="shared" si="207"/>
        <v>0.94037216506112831</v>
      </c>
      <c r="AK394">
        <f t="shared" si="208"/>
        <v>3.5026842288990556E+16</v>
      </c>
      <c r="AL394">
        <f t="shared" si="209"/>
        <v>6.3956462002656152E-5</v>
      </c>
      <c r="AM394">
        <f t="shared" si="210"/>
        <v>7.9972784122260086E-3</v>
      </c>
      <c r="AN394">
        <f>IF(AM394=0,0,(Cells!$B$3*AJ394/(Cells!$D$4*AM394)))</f>
        <v>2.9997113292821584</v>
      </c>
      <c r="AP394" s="7">
        <f t="shared" si="193"/>
        <v>0</v>
      </c>
      <c r="AQ394">
        <f t="shared" si="211"/>
        <v>71</v>
      </c>
      <c r="AR394" t="str">
        <f>IF(AP394=0,"",MAX(AR$4:AR393)+1)</f>
        <v/>
      </c>
      <c r="AS394" t="str">
        <f t="shared" si="194"/>
        <v>Male</v>
      </c>
      <c r="AT394" t="str">
        <f t="shared" si="195"/>
        <v>NonSmoker</v>
      </c>
      <c r="AU394" t="str">
        <f t="shared" si="196"/>
        <v>70 - 79</v>
      </c>
      <c r="AV394">
        <f t="shared" si="182"/>
        <v>1</v>
      </c>
      <c r="AW394" s="8">
        <f t="shared" si="197"/>
        <v>6</v>
      </c>
      <c r="BJ394" s="76"/>
      <c r="BK394" s="76"/>
      <c r="BL394" s="77"/>
      <c r="BM394" s="77"/>
      <c r="BN394" s="77"/>
      <c r="BO394" s="77"/>
      <c r="BP394" s="77"/>
      <c r="BQ394" s="136"/>
    </row>
    <row r="395" spans="1:69" x14ac:dyDescent="0.25">
      <c r="A395" t="s">
        <v>77</v>
      </c>
      <c r="B395" t="s">
        <v>59</v>
      </c>
      <c r="C395" t="s">
        <v>352</v>
      </c>
      <c r="D395">
        <v>7</v>
      </c>
      <c r="E395" s="9">
        <v>69683</v>
      </c>
      <c r="F395" s="9">
        <v>3170</v>
      </c>
      <c r="G395" s="54">
        <v>2673.6823410862598</v>
      </c>
      <c r="H395" s="9">
        <v>91742995144.5401</v>
      </c>
      <c r="I395" s="9">
        <v>835877895</v>
      </c>
      <c r="J395" s="9">
        <v>962089243.98142898</v>
      </c>
      <c r="K395" s="9">
        <v>3637518865968890</v>
      </c>
      <c r="L395" s="9">
        <v>46161724551525.797</v>
      </c>
      <c r="M395" s="9">
        <v>4.6164228459090898E+22</v>
      </c>
      <c r="N395" s="9">
        <v>5.6405321882913197E+20</v>
      </c>
      <c r="O395" s="9">
        <v>7.5911478446009498E+18</v>
      </c>
      <c r="P395">
        <f t="shared" si="183"/>
        <v>10689.691213567996</v>
      </c>
      <c r="Q395">
        <f t="shared" si="184"/>
        <v>474811417612.81079</v>
      </c>
      <c r="R395">
        <f t="shared" si="185"/>
        <v>3441250104</v>
      </c>
      <c r="S395">
        <f t="shared" si="186"/>
        <v>3974443080.6795883</v>
      </c>
      <c r="T395">
        <f t="shared" si="187"/>
        <v>1.5931461319146994E+16</v>
      </c>
      <c r="U395">
        <f t="shared" si="188"/>
        <v>168664235226999.81</v>
      </c>
      <c r="V395" s="1">
        <f t="shared" si="189"/>
        <v>1.9541649873426223E+23</v>
      </c>
      <c r="W395" s="1">
        <f t="shared" si="190"/>
        <v>1.9597321083134447E+21</v>
      </c>
      <c r="X395" s="1">
        <f t="shared" si="191"/>
        <v>2.2862972067141853E+19</v>
      </c>
      <c r="Y395">
        <f t="shared" si="192"/>
        <v>0.86584460618607784</v>
      </c>
      <c r="Z395">
        <f t="shared" si="198"/>
        <v>1.3667724487222942E+16</v>
      </c>
      <c r="AA395">
        <f t="shared" si="199"/>
        <v>8.6525407309545968E-4</v>
      </c>
      <c r="AB395">
        <f t="shared" si="200"/>
        <v>2.941520139477987E-2</v>
      </c>
      <c r="AC395">
        <f>Cells!$B$3*Y395/(Cells!$D$4*AB395)</f>
        <v>0.75091372612557028</v>
      </c>
      <c r="AD395">
        <f t="shared" si="201"/>
        <v>154867.56706710727</v>
      </c>
      <c r="AE395">
        <f t="shared" si="202"/>
        <v>1392044908798.1155</v>
      </c>
      <c r="AF395">
        <f t="shared" si="203"/>
        <v>21170980223</v>
      </c>
      <c r="AG395">
        <f t="shared" si="204"/>
        <v>22440196505.905113</v>
      </c>
      <c r="AH395">
        <f t="shared" si="205"/>
        <v>3.4217552617355932E+16</v>
      </c>
      <c r="AI395">
        <f t="shared" si="206"/>
        <v>599561857689443.25</v>
      </c>
      <c r="AJ395">
        <f t="shared" si="207"/>
        <v>0.9434400548778118</v>
      </c>
      <c r="AK395">
        <f t="shared" si="208"/>
        <v>3.1748552218143712E+16</v>
      </c>
      <c r="AL395">
        <f t="shared" si="209"/>
        <v>6.3047898346131202E-5</v>
      </c>
      <c r="AM395">
        <f t="shared" si="210"/>
        <v>7.9402706720949501E-3</v>
      </c>
      <c r="AN395">
        <f>IF(AM395=0,0,(Cells!$B$3*AJ395/(Cells!$D$4*AM395)))</f>
        <v>3.0311045534760939</v>
      </c>
      <c r="AP395" s="7">
        <f t="shared" si="193"/>
        <v>0</v>
      </c>
      <c r="AQ395">
        <f t="shared" si="211"/>
        <v>71</v>
      </c>
      <c r="AR395" t="str">
        <f>IF(AP395=0,"",MAX(AR$4:AR394)+1)</f>
        <v/>
      </c>
      <c r="AS395" t="str">
        <f t="shared" si="194"/>
        <v>Male</v>
      </c>
      <c r="AT395" t="str">
        <f t="shared" si="195"/>
        <v>NonSmoker</v>
      </c>
      <c r="AU395" t="str">
        <f t="shared" si="196"/>
        <v>70 - 79</v>
      </c>
      <c r="AV395">
        <f t="shared" si="182"/>
        <v>1</v>
      </c>
      <c r="AW395" s="8">
        <f t="shared" si="197"/>
        <v>7</v>
      </c>
      <c r="BJ395" s="76"/>
      <c r="BK395" s="76"/>
      <c r="BL395" s="77"/>
      <c r="BM395" s="77"/>
      <c r="BN395" s="77"/>
      <c r="BO395" s="77"/>
      <c r="BP395" s="77"/>
      <c r="BQ395" s="136"/>
    </row>
    <row r="396" spans="1:69" x14ac:dyDescent="0.25">
      <c r="A396" t="s">
        <v>77</v>
      </c>
      <c r="B396" t="s">
        <v>59</v>
      </c>
      <c r="C396" t="s">
        <v>352</v>
      </c>
      <c r="D396">
        <v>8</v>
      </c>
      <c r="E396" s="9">
        <v>74332</v>
      </c>
      <c r="F396" s="9">
        <v>3495</v>
      </c>
      <c r="G396" s="54">
        <v>3181.3484586887598</v>
      </c>
      <c r="H396" s="9">
        <v>94690726752.8992</v>
      </c>
      <c r="I396" s="9">
        <v>895393603</v>
      </c>
      <c r="J396" s="9">
        <v>1070696897.56761</v>
      </c>
      <c r="K396" s="9">
        <v>3785949554543950</v>
      </c>
      <c r="L396" s="9">
        <v>51467712157699.398</v>
      </c>
      <c r="M396" s="9">
        <v>5.8511818471577601E+22</v>
      </c>
      <c r="N396" s="9">
        <v>7.3815384562073299E+20</v>
      </c>
      <c r="O396" s="9">
        <v>1.04794604375053E+19</v>
      </c>
      <c r="P396">
        <f t="shared" si="183"/>
        <v>13871.039672256757</v>
      </c>
      <c r="Q396">
        <f t="shared" si="184"/>
        <v>569502144365.70996</v>
      </c>
      <c r="R396">
        <f t="shared" si="185"/>
        <v>4336643707</v>
      </c>
      <c r="S396">
        <f t="shared" si="186"/>
        <v>5045139978.2471981</v>
      </c>
      <c r="T396">
        <f t="shared" si="187"/>
        <v>1.9717410873690944E+16</v>
      </c>
      <c r="U396">
        <f t="shared" si="188"/>
        <v>220131947384699.22</v>
      </c>
      <c r="V396" s="1">
        <f t="shared" si="189"/>
        <v>2.5392831720583982E+23</v>
      </c>
      <c r="W396" s="1">
        <f t="shared" si="190"/>
        <v>2.6978859539341776E+21</v>
      </c>
      <c r="X396" s="1">
        <f t="shared" si="191"/>
        <v>3.3342432504647156E+19</v>
      </c>
      <c r="Y396">
        <f t="shared" si="192"/>
        <v>0.85956856017831507</v>
      </c>
      <c r="Z396">
        <f t="shared" si="198"/>
        <v>1.6785820200625202E+16</v>
      </c>
      <c r="AA396">
        <f t="shared" si="199"/>
        <v>6.594716437220337E-4</v>
      </c>
      <c r="AB396">
        <f t="shared" si="200"/>
        <v>2.568017997838087E-2</v>
      </c>
      <c r="AC396">
        <f>Cells!$B$3*Y396/(Cells!$D$4*AB396)</f>
        <v>0.85389480704873355</v>
      </c>
      <c r="AD396">
        <f t="shared" si="201"/>
        <v>151686.21860841851</v>
      </c>
      <c r="AE396">
        <f t="shared" si="202"/>
        <v>1297354182045.2163</v>
      </c>
      <c r="AF396">
        <f t="shared" si="203"/>
        <v>20275586620</v>
      </c>
      <c r="AG396">
        <f t="shared" si="204"/>
        <v>21369499608.337502</v>
      </c>
      <c r="AH396">
        <f t="shared" si="205"/>
        <v>3.043160306281198E+16</v>
      </c>
      <c r="AI396">
        <f t="shared" si="206"/>
        <v>548094145531743.81</v>
      </c>
      <c r="AJ396">
        <f t="shared" si="207"/>
        <v>0.948809611437476</v>
      </c>
      <c r="AK396">
        <f t="shared" si="208"/>
        <v>2.8380381379944524E+16</v>
      </c>
      <c r="AL396">
        <f t="shared" si="209"/>
        <v>6.2148338386978135E-5</v>
      </c>
      <c r="AM396">
        <f t="shared" si="210"/>
        <v>7.8834217435691037E-3</v>
      </c>
      <c r="AN396">
        <f>IF(AM396=0,0,(Cells!$B$3*AJ396/(Cells!$D$4*AM396)))</f>
        <v>3.0703382843227498</v>
      </c>
      <c r="AP396" s="7">
        <f t="shared" si="193"/>
        <v>0</v>
      </c>
      <c r="AQ396">
        <f t="shared" si="211"/>
        <v>71</v>
      </c>
      <c r="AR396" t="str">
        <f>IF(AP396=0,"",MAX(AR$4:AR395)+1)</f>
        <v/>
      </c>
      <c r="AS396" t="str">
        <f t="shared" si="194"/>
        <v>Male</v>
      </c>
      <c r="AT396" t="str">
        <f t="shared" si="195"/>
        <v>NonSmoker</v>
      </c>
      <c r="AU396" t="str">
        <f t="shared" si="196"/>
        <v>70 - 79</v>
      </c>
      <c r="AV396">
        <f t="shared" si="182"/>
        <v>1</v>
      </c>
      <c r="AW396" s="8">
        <f t="shared" si="197"/>
        <v>8</v>
      </c>
      <c r="BJ396" s="76"/>
      <c r="BK396" s="76"/>
      <c r="BL396" s="77"/>
      <c r="BM396" s="77"/>
      <c r="BN396" s="77"/>
      <c r="BO396" s="77"/>
      <c r="BP396" s="77"/>
      <c r="BQ396" s="136"/>
    </row>
    <row r="397" spans="1:69" x14ac:dyDescent="0.25">
      <c r="A397" t="s">
        <v>77</v>
      </c>
      <c r="B397" t="s">
        <v>59</v>
      </c>
      <c r="C397" t="s">
        <v>352</v>
      </c>
      <c r="D397">
        <v>9</v>
      </c>
      <c r="E397" s="9">
        <v>78431</v>
      </c>
      <c r="F397" s="9">
        <v>4068</v>
      </c>
      <c r="G397" s="54">
        <v>3763.6352008087902</v>
      </c>
      <c r="H397" s="9">
        <v>97043625802.1577</v>
      </c>
      <c r="I397" s="9">
        <v>961902873</v>
      </c>
      <c r="J397" s="9">
        <v>1186887526.0009699</v>
      </c>
      <c r="K397" s="9">
        <v>3847769323634140</v>
      </c>
      <c r="L397" s="9">
        <v>57041000515234.602</v>
      </c>
      <c r="M397" s="9">
        <v>6.3374337241359298E+22</v>
      </c>
      <c r="N397" s="9">
        <v>9.3034406164629501E+20</v>
      </c>
      <c r="O397" s="9">
        <v>1.4922040550314101E+19</v>
      </c>
      <c r="P397">
        <f t="shared" si="183"/>
        <v>17634.674873065545</v>
      </c>
      <c r="Q397">
        <f t="shared" si="184"/>
        <v>666545770167.86768</v>
      </c>
      <c r="R397">
        <f t="shared" si="185"/>
        <v>5298546580</v>
      </c>
      <c r="S397">
        <f t="shared" si="186"/>
        <v>6232027504.248168</v>
      </c>
      <c r="T397">
        <f t="shared" si="187"/>
        <v>2.3565180197325084E+16</v>
      </c>
      <c r="U397">
        <f t="shared" si="188"/>
        <v>277172947899933.81</v>
      </c>
      <c r="V397" s="1">
        <f t="shared" si="189"/>
        <v>3.1730265444719912E+23</v>
      </c>
      <c r="W397" s="1">
        <f t="shared" si="190"/>
        <v>3.6282300155804726E+21</v>
      </c>
      <c r="X397" s="1">
        <f t="shared" si="191"/>
        <v>4.8264473054961254E+19</v>
      </c>
      <c r="Y397">
        <f t="shared" si="192"/>
        <v>0.85021232277748382</v>
      </c>
      <c r="Z397">
        <f t="shared" si="198"/>
        <v>1.983504907966356E+16</v>
      </c>
      <c r="AA397">
        <f t="shared" si="199"/>
        <v>5.1071022931658931E-4</v>
      </c>
      <c r="AB397">
        <f t="shared" si="200"/>
        <v>2.259889885185978E-2</v>
      </c>
      <c r="AC397">
        <f>Cells!$B$3*Y397/(Cells!$D$4*AB397)</f>
        <v>0.9597586394979174</v>
      </c>
      <c r="AD397">
        <f t="shared" si="201"/>
        <v>147922.58340760972</v>
      </c>
      <c r="AE397">
        <f t="shared" si="202"/>
        <v>1200310556243.0581</v>
      </c>
      <c r="AF397">
        <f t="shared" si="203"/>
        <v>19313683747</v>
      </c>
      <c r="AG397">
        <f t="shared" si="204"/>
        <v>20182612082.336533</v>
      </c>
      <c r="AH397">
        <f t="shared" si="205"/>
        <v>2.6583833739177844E+16</v>
      </c>
      <c r="AI397">
        <f t="shared" si="206"/>
        <v>491053145016509.31</v>
      </c>
      <c r="AJ397">
        <f t="shared" si="207"/>
        <v>0.95694668599923183</v>
      </c>
      <c r="AK397">
        <f t="shared" si="208"/>
        <v>2.4989631173189652E+16</v>
      </c>
      <c r="AL397">
        <f t="shared" si="209"/>
        <v>6.1348662717127143E-5</v>
      </c>
      <c r="AM397">
        <f t="shared" si="210"/>
        <v>7.8325387146906036E-3</v>
      </c>
      <c r="AN397">
        <f>IF(AM397=0,0,(Cells!$B$3*AJ397/(Cells!$D$4*AM397)))</f>
        <v>3.116786871672335</v>
      </c>
      <c r="AP397" s="7">
        <f t="shared" si="193"/>
        <v>0</v>
      </c>
      <c r="AQ397">
        <f t="shared" si="211"/>
        <v>71</v>
      </c>
      <c r="AR397" t="str">
        <f>IF(AP397=0,"",MAX(AR$4:AR396)+1)</f>
        <v/>
      </c>
      <c r="AS397" t="str">
        <f t="shared" si="194"/>
        <v>Male</v>
      </c>
      <c r="AT397" t="str">
        <f t="shared" si="195"/>
        <v>NonSmoker</v>
      </c>
      <c r="AU397" t="str">
        <f t="shared" si="196"/>
        <v>70 - 79</v>
      </c>
      <c r="AV397">
        <f t="shared" si="182"/>
        <v>1</v>
      </c>
      <c r="AW397" s="8">
        <f t="shared" si="197"/>
        <v>9</v>
      </c>
      <c r="BJ397" s="76"/>
      <c r="BK397" s="76"/>
      <c r="BL397" s="77"/>
      <c r="BM397" s="77"/>
      <c r="BN397" s="77"/>
      <c r="BO397" s="77"/>
      <c r="BP397" s="77"/>
      <c r="BQ397" s="136"/>
    </row>
    <row r="398" spans="1:69" x14ac:dyDescent="0.25">
      <c r="A398" t="s">
        <v>77</v>
      </c>
      <c r="B398" t="s">
        <v>59</v>
      </c>
      <c r="C398" t="s">
        <v>352</v>
      </c>
      <c r="D398">
        <v>10</v>
      </c>
      <c r="E398" s="9">
        <v>81995</v>
      </c>
      <c r="F398" s="9">
        <v>4655</v>
      </c>
      <c r="G398" s="54">
        <v>4378.1595512408603</v>
      </c>
      <c r="H398" s="9">
        <v>98684373079.128601</v>
      </c>
      <c r="I398" s="9">
        <v>1180375651</v>
      </c>
      <c r="J398" s="9">
        <v>1289222966.0432601</v>
      </c>
      <c r="K398" s="9">
        <v>3663172176901750</v>
      </c>
      <c r="L398" s="9">
        <v>57245143176126.203</v>
      </c>
      <c r="M398" s="9">
        <v>6.1879085656333902E+22</v>
      </c>
      <c r="N398" s="9">
        <v>9.9966313500463399E+20</v>
      </c>
      <c r="O398" s="9">
        <v>1.75659972352715E+19</v>
      </c>
      <c r="P398">
        <f t="shared" si="183"/>
        <v>22012.834424306406</v>
      </c>
      <c r="Q398">
        <f t="shared" si="184"/>
        <v>765230143246.99634</v>
      </c>
      <c r="R398">
        <f t="shared" si="185"/>
        <v>6478922231</v>
      </c>
      <c r="S398">
        <f t="shared" si="186"/>
        <v>7521250470.2914276</v>
      </c>
      <c r="T398">
        <f t="shared" si="187"/>
        <v>2.7228352374226832E+16</v>
      </c>
      <c r="U398">
        <f t="shared" si="188"/>
        <v>334418091076060</v>
      </c>
      <c r="V398" s="1">
        <f t="shared" si="189"/>
        <v>3.7918174010353303E+23</v>
      </c>
      <c r="W398" s="1">
        <f t="shared" si="190"/>
        <v>4.6278931505851065E+21</v>
      </c>
      <c r="X398" s="1">
        <f t="shared" si="191"/>
        <v>6.5830470290232754E+19</v>
      </c>
      <c r="Y398">
        <f t="shared" si="192"/>
        <v>0.86141556601411251</v>
      </c>
      <c r="Z398">
        <f t="shared" si="198"/>
        <v>2.3206776049479532E+16</v>
      </c>
      <c r="AA398">
        <f t="shared" si="199"/>
        <v>4.1023688696890487E-4</v>
      </c>
      <c r="AB398">
        <f t="shared" si="200"/>
        <v>2.0254305393394879E-2</v>
      </c>
      <c r="AC398">
        <f>Cells!$B$3*Y398/(Cells!$D$4*AB398)</f>
        <v>1.0849688627882914</v>
      </c>
      <c r="AD398">
        <f t="shared" si="201"/>
        <v>143544.42385636887</v>
      </c>
      <c r="AE398">
        <f t="shared" si="202"/>
        <v>1101626183163.9299</v>
      </c>
      <c r="AF398">
        <f t="shared" si="203"/>
        <v>18133308096</v>
      </c>
      <c r="AG398">
        <f t="shared" si="204"/>
        <v>18893389116.293274</v>
      </c>
      <c r="AH398">
        <f t="shared" si="205"/>
        <v>2.29206615622761E+16</v>
      </c>
      <c r="AI398">
        <f t="shared" si="206"/>
        <v>433808001840383.06</v>
      </c>
      <c r="AJ398">
        <f t="shared" si="207"/>
        <v>0.9597700012626218</v>
      </c>
      <c r="AK398">
        <f t="shared" si="208"/>
        <v>2.1598957467683532E+16</v>
      </c>
      <c r="AL398">
        <f t="shared" si="209"/>
        <v>6.0508035220556327E-5</v>
      </c>
      <c r="AM398">
        <f t="shared" si="210"/>
        <v>7.7786910994431654E-3</v>
      </c>
      <c r="AN398">
        <f>IF(AM398=0,0,(Cells!$B$3*AJ398/(Cells!$D$4*AM398)))</f>
        <v>3.1476219066716511</v>
      </c>
      <c r="AP398" s="7">
        <f t="shared" si="193"/>
        <v>1</v>
      </c>
      <c r="AQ398">
        <f t="shared" si="211"/>
        <v>71</v>
      </c>
      <c r="AR398">
        <f>IF(AP398=0,"",MAX(AR$4:AR397)+1)</f>
        <v>71</v>
      </c>
      <c r="AS398" t="str">
        <f t="shared" si="194"/>
        <v>Male</v>
      </c>
      <c r="AT398" t="str">
        <f t="shared" si="195"/>
        <v>NonSmoker</v>
      </c>
      <c r="AU398" t="str">
        <f t="shared" si="196"/>
        <v>70 - 79</v>
      </c>
      <c r="AV398">
        <f t="shared" si="182"/>
        <v>1</v>
      </c>
      <c r="AW398" s="8">
        <f t="shared" si="197"/>
        <v>10</v>
      </c>
      <c r="BJ398" s="76"/>
      <c r="BK398" s="76"/>
      <c r="BL398" s="77"/>
      <c r="BM398" s="77"/>
      <c r="BN398" s="77"/>
      <c r="BO398" s="77"/>
      <c r="BP398" s="77"/>
      <c r="BQ398" s="136"/>
    </row>
    <row r="399" spans="1:69" x14ac:dyDescent="0.25">
      <c r="A399" t="s">
        <v>77</v>
      </c>
      <c r="B399" t="s">
        <v>59</v>
      </c>
      <c r="C399" t="s">
        <v>352</v>
      </c>
      <c r="D399">
        <v>11</v>
      </c>
      <c r="E399" s="9">
        <v>69379</v>
      </c>
      <c r="F399" s="9">
        <v>3735</v>
      </c>
      <c r="G399" s="54">
        <v>3595.3894684950501</v>
      </c>
      <c r="H399" s="9">
        <v>73558320738.437195</v>
      </c>
      <c r="I399" s="9">
        <v>847457520</v>
      </c>
      <c r="J399" s="9">
        <v>998740475.84676397</v>
      </c>
      <c r="K399" s="9">
        <v>2808970168504600</v>
      </c>
      <c r="L399" s="9">
        <v>46636011493087.102</v>
      </c>
      <c r="M399" s="9">
        <v>5.3849880713974902E+22</v>
      </c>
      <c r="N399" s="9">
        <v>9.8826733892740894E+20</v>
      </c>
      <c r="O399" s="9">
        <v>1.9631952227972502E+19</v>
      </c>
      <c r="P399">
        <f t="shared" si="183"/>
        <v>3595.3894684950501</v>
      </c>
      <c r="Q399">
        <f t="shared" si="184"/>
        <v>73558320738.437195</v>
      </c>
      <c r="R399">
        <f t="shared" si="185"/>
        <v>847457520</v>
      </c>
      <c r="S399">
        <f t="shared" si="186"/>
        <v>998740475.84676397</v>
      </c>
      <c r="T399">
        <f t="shared" si="187"/>
        <v>2808970168504600</v>
      </c>
      <c r="U399">
        <f t="shared" si="188"/>
        <v>46636011493087.102</v>
      </c>
      <c r="V399" s="1">
        <f t="shared" si="189"/>
        <v>5.3849880713974902E+22</v>
      </c>
      <c r="W399" s="1">
        <f t="shared" si="190"/>
        <v>9.8826733892740894E+20</v>
      </c>
      <c r="X399" s="1">
        <f t="shared" si="191"/>
        <v>1.9631952227972502E+19</v>
      </c>
      <c r="Y399">
        <f t="shared" si="192"/>
        <v>0.84852625931826642</v>
      </c>
      <c r="Z399">
        <f t="shared" si="198"/>
        <v>2349907169983290</v>
      </c>
      <c r="AA399">
        <f t="shared" si="199"/>
        <v>2.35583790215722E-3</v>
      </c>
      <c r="AB399">
        <f t="shared" si="200"/>
        <v>4.8536974588010942E-2</v>
      </c>
      <c r="AC399">
        <f>Cells!$B$3*Y399/(Cells!$D$4*AB399)</f>
        <v>0.44597909092283594</v>
      </c>
      <c r="AD399">
        <f t="shared" si="201"/>
        <v>139949.03438787381</v>
      </c>
      <c r="AE399">
        <f t="shared" si="202"/>
        <v>1028067862425.4927</v>
      </c>
      <c r="AF399">
        <f t="shared" si="203"/>
        <v>17285850576</v>
      </c>
      <c r="AG399">
        <f t="shared" si="204"/>
        <v>17894648640.446503</v>
      </c>
      <c r="AH399">
        <f t="shared" si="205"/>
        <v>2.0111691393771492E+16</v>
      </c>
      <c r="AI399">
        <f t="shared" si="206"/>
        <v>387171990347295.94</v>
      </c>
      <c r="AJ399">
        <f t="shared" si="207"/>
        <v>0.96597876400487337</v>
      </c>
      <c r="AK399">
        <f t="shared" si="208"/>
        <v>1.9066190813473904E+16</v>
      </c>
      <c r="AL399">
        <f t="shared" si="209"/>
        <v>5.9541200126213308E-5</v>
      </c>
      <c r="AM399">
        <f t="shared" si="210"/>
        <v>7.7162944556447115E-3</v>
      </c>
      <c r="AN399">
        <f>IF(AM399=0,0,(Cells!$B$3*AJ399/(Cells!$D$4*AM399)))</f>
        <v>3.1936013285378961</v>
      </c>
      <c r="AP399" s="7">
        <f t="shared" si="193"/>
        <v>0</v>
      </c>
      <c r="AQ399">
        <f t="shared" si="211"/>
        <v>72</v>
      </c>
      <c r="AR399" t="str">
        <f>IF(AP399=0,"",MAX(AR$4:AR398)+1)</f>
        <v/>
      </c>
      <c r="AS399" t="str">
        <f t="shared" si="194"/>
        <v>Male</v>
      </c>
      <c r="AT399" t="str">
        <f t="shared" si="195"/>
        <v>NonSmoker</v>
      </c>
      <c r="AU399" t="str">
        <f t="shared" si="196"/>
        <v>70 - 79</v>
      </c>
      <c r="AV399">
        <f t="shared" si="182"/>
        <v>11</v>
      </c>
      <c r="AW399" s="8">
        <f t="shared" si="197"/>
        <v>11</v>
      </c>
      <c r="BJ399" s="76"/>
      <c r="BK399" s="76"/>
      <c r="BL399" s="77"/>
      <c r="BM399" s="77"/>
      <c r="BN399" s="77"/>
      <c r="BO399" s="77"/>
      <c r="BP399" s="77"/>
      <c r="BQ399" s="136"/>
    </row>
    <row r="400" spans="1:69" x14ac:dyDescent="0.25">
      <c r="A400" t="s">
        <v>77</v>
      </c>
      <c r="B400" t="s">
        <v>59</v>
      </c>
      <c r="C400" t="s">
        <v>352</v>
      </c>
      <c r="D400">
        <v>12</v>
      </c>
      <c r="E400" s="9">
        <v>71444</v>
      </c>
      <c r="F400" s="9">
        <v>4396</v>
      </c>
      <c r="G400" s="54">
        <v>4159.8377525306296</v>
      </c>
      <c r="H400" s="9">
        <v>78761735993.821899</v>
      </c>
      <c r="I400" s="9">
        <v>954343321</v>
      </c>
      <c r="J400" s="9">
        <v>1093833178.0536301</v>
      </c>
      <c r="K400" s="9">
        <v>2644913144031870</v>
      </c>
      <c r="L400" s="9">
        <v>43748366507577.5</v>
      </c>
      <c r="M400" s="9">
        <v>4.9750556430443699E+22</v>
      </c>
      <c r="N400" s="9">
        <v>9.4058149648573596E+20</v>
      </c>
      <c r="O400" s="9">
        <v>1.94884943952932E+19</v>
      </c>
      <c r="P400">
        <f t="shared" si="183"/>
        <v>7755.2272210256797</v>
      </c>
      <c r="Q400">
        <f t="shared" si="184"/>
        <v>152320056732.25909</v>
      </c>
      <c r="R400">
        <f t="shared" si="185"/>
        <v>1801800841</v>
      </c>
      <c r="S400">
        <f t="shared" si="186"/>
        <v>2092573653.900394</v>
      </c>
      <c r="T400">
        <f t="shared" si="187"/>
        <v>5453883312536470</v>
      </c>
      <c r="U400">
        <f t="shared" si="188"/>
        <v>90384378000664.594</v>
      </c>
      <c r="V400" s="1">
        <f t="shared" si="189"/>
        <v>1.036004371444186E+23</v>
      </c>
      <c r="W400" s="1">
        <f t="shared" si="190"/>
        <v>1.928848835413145E+21</v>
      </c>
      <c r="X400" s="1">
        <f t="shared" si="191"/>
        <v>3.9120446623265702E+19</v>
      </c>
      <c r="Y400">
        <f t="shared" si="192"/>
        <v>0.86104536279599231</v>
      </c>
      <c r="Z400">
        <f t="shared" si="198"/>
        <v>4629030037468442</v>
      </c>
      <c r="AA400">
        <f t="shared" si="199"/>
        <v>1.0571302310546258E-3</v>
      </c>
      <c r="AB400">
        <f t="shared" si="200"/>
        <v>3.2513539196073776E-2</v>
      </c>
      <c r="AC400">
        <f>Cells!$B$3*Y400/(Cells!$D$4*AB400)</f>
        <v>0.6755907569332481</v>
      </c>
      <c r="AD400">
        <f t="shared" si="201"/>
        <v>135789.19663534319</v>
      </c>
      <c r="AE400">
        <f t="shared" si="202"/>
        <v>949306126431.67065</v>
      </c>
      <c r="AF400">
        <f t="shared" si="203"/>
        <v>16331507255</v>
      </c>
      <c r="AG400">
        <f t="shared" si="204"/>
        <v>16800815462.392878</v>
      </c>
      <c r="AH400">
        <f t="shared" si="205"/>
        <v>1.7466778249739626E+16</v>
      </c>
      <c r="AI400">
        <f t="shared" si="206"/>
        <v>343423623839718.44</v>
      </c>
      <c r="AJ400">
        <f t="shared" si="207"/>
        <v>0.97206634353889654</v>
      </c>
      <c r="AK400">
        <f t="shared" si="208"/>
        <v>1.665436182811524E+16</v>
      </c>
      <c r="AL400">
        <f t="shared" si="209"/>
        <v>5.9002073268940816E-5</v>
      </c>
      <c r="AM400">
        <f t="shared" si="210"/>
        <v>7.6812807049958026E-3</v>
      </c>
      <c r="AN400">
        <f>IF(AM400=0,0,(Cells!$B$3*AJ400/(Cells!$D$4*AM400)))</f>
        <v>3.2283765464691463</v>
      </c>
      <c r="AP400" s="7">
        <f t="shared" si="193"/>
        <v>0</v>
      </c>
      <c r="AQ400">
        <f t="shared" si="211"/>
        <v>72</v>
      </c>
      <c r="AR400" t="str">
        <f>IF(AP400=0,"",MAX(AR$4:AR399)+1)</f>
        <v/>
      </c>
      <c r="AS400" t="str">
        <f t="shared" si="194"/>
        <v>Male</v>
      </c>
      <c r="AT400" t="str">
        <f t="shared" si="195"/>
        <v>NonSmoker</v>
      </c>
      <c r="AU400" t="str">
        <f t="shared" si="196"/>
        <v>70 - 79</v>
      </c>
      <c r="AV400">
        <f t="shared" si="182"/>
        <v>11</v>
      </c>
      <c r="AW400" s="8">
        <f t="shared" si="197"/>
        <v>12</v>
      </c>
      <c r="BJ400" s="76"/>
      <c r="BK400" s="76"/>
      <c r="BL400" s="77"/>
      <c r="BM400" s="77"/>
      <c r="BN400" s="77"/>
      <c r="BO400" s="77"/>
      <c r="BP400" s="77"/>
      <c r="BQ400" s="136"/>
    </row>
    <row r="401" spans="1:69" x14ac:dyDescent="0.25">
      <c r="A401" t="s">
        <v>77</v>
      </c>
      <c r="B401" t="s">
        <v>59</v>
      </c>
      <c r="C401" t="s">
        <v>352</v>
      </c>
      <c r="D401">
        <v>13</v>
      </c>
      <c r="E401" s="9">
        <v>73277</v>
      </c>
      <c r="F401" s="9">
        <v>4913</v>
      </c>
      <c r="G401" s="54">
        <v>4645.6213697541798</v>
      </c>
      <c r="H401" s="9">
        <v>80267284657.393494</v>
      </c>
      <c r="I401" s="9">
        <v>986162637</v>
      </c>
      <c r="J401" s="9">
        <v>1154476207.96894</v>
      </c>
      <c r="K401" s="9">
        <v>2327523432643540</v>
      </c>
      <c r="L401" s="9">
        <v>38016540657363.797</v>
      </c>
      <c r="M401" s="9">
        <v>3.2695106833151699E+22</v>
      </c>
      <c r="N401" s="9">
        <v>5.5400605215028399E+20</v>
      </c>
      <c r="O401" s="9">
        <v>1.00474690118232E+19</v>
      </c>
      <c r="P401">
        <f t="shared" si="183"/>
        <v>12400.84859077986</v>
      </c>
      <c r="Q401">
        <f t="shared" si="184"/>
        <v>232587341389.65259</v>
      </c>
      <c r="R401">
        <f t="shared" si="185"/>
        <v>2787963478</v>
      </c>
      <c r="S401">
        <f t="shared" si="186"/>
        <v>3247049861.8693342</v>
      </c>
      <c r="T401">
        <f t="shared" si="187"/>
        <v>7781406745180010</v>
      </c>
      <c r="U401">
        <f t="shared" si="188"/>
        <v>128400918658028.39</v>
      </c>
      <c r="V401" s="1">
        <f t="shared" si="189"/>
        <v>1.362955439775703E+23</v>
      </c>
      <c r="W401" s="1">
        <f t="shared" si="190"/>
        <v>2.4828548875634292E+21</v>
      </c>
      <c r="X401" s="1">
        <f t="shared" si="191"/>
        <v>4.91679156350889E+19</v>
      </c>
      <c r="Y401">
        <f t="shared" si="192"/>
        <v>0.85861431040512659</v>
      </c>
      <c r="Z401">
        <f t="shared" si="198"/>
        <v>6586567649473041</v>
      </c>
      <c r="AA401">
        <f t="shared" si="199"/>
        <v>6.2471400372172319E-4</v>
      </c>
      <c r="AB401">
        <f t="shared" si="200"/>
        <v>2.4994279419933738E-2</v>
      </c>
      <c r="AC401">
        <f>Cells!$B$3*Y401/(Cells!$D$4*AB401)</f>
        <v>0.87635368100949851</v>
      </c>
      <c r="AD401">
        <f t="shared" si="201"/>
        <v>131143.575265589</v>
      </c>
      <c r="AE401">
        <f t="shared" si="202"/>
        <v>869038841774.27722</v>
      </c>
      <c r="AF401">
        <f t="shared" si="203"/>
        <v>15345344618</v>
      </c>
      <c r="AG401">
        <f t="shared" si="204"/>
        <v>15646339254.423937</v>
      </c>
      <c r="AH401">
        <f t="shared" si="205"/>
        <v>1.5139254817096086E+16</v>
      </c>
      <c r="AI401">
        <f t="shared" si="206"/>
        <v>305407083182354.63</v>
      </c>
      <c r="AJ401">
        <f t="shared" si="207"/>
        <v>0.98076261600049153</v>
      </c>
      <c r="AK401">
        <f t="shared" si="208"/>
        <v>1.4554245518081784E+16</v>
      </c>
      <c r="AL401">
        <f t="shared" si="209"/>
        <v>5.9451690945396008E-5</v>
      </c>
      <c r="AM401">
        <f t="shared" si="210"/>
        <v>7.7104922634936872E-3</v>
      </c>
      <c r="AN401">
        <f>IF(AM401=0,0,(Cells!$B$3*AJ401/(Cells!$D$4*AM401)))</f>
        <v>3.2449178835265657</v>
      </c>
      <c r="AP401" s="7">
        <f t="shared" si="193"/>
        <v>0</v>
      </c>
      <c r="AQ401">
        <f t="shared" si="211"/>
        <v>72</v>
      </c>
      <c r="AR401" t="str">
        <f>IF(AP401=0,"",MAX(AR$4:AR400)+1)</f>
        <v/>
      </c>
      <c r="AS401" t="str">
        <f t="shared" si="194"/>
        <v>Male</v>
      </c>
      <c r="AT401" t="str">
        <f t="shared" si="195"/>
        <v>NonSmoker</v>
      </c>
      <c r="AU401" t="str">
        <f t="shared" si="196"/>
        <v>70 - 79</v>
      </c>
      <c r="AV401">
        <f t="shared" si="182"/>
        <v>11</v>
      </c>
      <c r="AW401" s="8">
        <f t="shared" si="197"/>
        <v>13</v>
      </c>
      <c r="BJ401" s="76"/>
      <c r="BK401" s="76"/>
      <c r="BL401" s="77"/>
      <c r="BM401" s="77"/>
      <c r="BN401" s="77"/>
      <c r="BO401" s="77"/>
      <c r="BP401" s="77"/>
      <c r="BQ401" s="136"/>
    </row>
    <row r="402" spans="1:69" x14ac:dyDescent="0.25">
      <c r="A402" t="s">
        <v>77</v>
      </c>
      <c r="B402" t="s">
        <v>59</v>
      </c>
      <c r="C402" t="s">
        <v>352</v>
      </c>
      <c r="D402">
        <v>14</v>
      </c>
      <c r="E402" s="9">
        <v>72966</v>
      </c>
      <c r="F402" s="9">
        <v>5313</v>
      </c>
      <c r="G402" s="54">
        <v>5036.2201041897997</v>
      </c>
      <c r="H402" s="9">
        <v>79033558121.550293</v>
      </c>
      <c r="I402" s="9">
        <v>1056456653</v>
      </c>
      <c r="J402" s="9">
        <v>1174850758.9660499</v>
      </c>
      <c r="K402" s="9">
        <v>2148829819754510</v>
      </c>
      <c r="L402" s="9">
        <v>35905656873307.297</v>
      </c>
      <c r="M402" s="9">
        <v>2.9935281871392699E+22</v>
      </c>
      <c r="N402" s="9">
        <v>5.1467397843050398E+20</v>
      </c>
      <c r="O402" s="9">
        <v>9.4939618187608801E+18</v>
      </c>
      <c r="P402">
        <f t="shared" si="183"/>
        <v>17437.068694969661</v>
      </c>
      <c r="Q402">
        <f t="shared" si="184"/>
        <v>311620899511.20288</v>
      </c>
      <c r="R402">
        <f t="shared" si="185"/>
        <v>3844420131</v>
      </c>
      <c r="S402">
        <f t="shared" si="186"/>
        <v>4421900620.8353844</v>
      </c>
      <c r="T402">
        <f t="shared" si="187"/>
        <v>9930236564934520</v>
      </c>
      <c r="U402">
        <f t="shared" si="188"/>
        <v>164306575531335.69</v>
      </c>
      <c r="V402" s="1">
        <f t="shared" si="189"/>
        <v>1.6623082584896301E+23</v>
      </c>
      <c r="W402" s="1">
        <f t="shared" si="190"/>
        <v>2.9975288659939332E+21</v>
      </c>
      <c r="X402" s="1">
        <f t="shared" si="191"/>
        <v>5.866187745384978E+19</v>
      </c>
      <c r="Y402">
        <f t="shared" si="192"/>
        <v>0.86940446216398981</v>
      </c>
      <c r="Z402">
        <f t="shared" si="198"/>
        <v>8509198534966006</v>
      </c>
      <c r="AA402">
        <f t="shared" si="199"/>
        <v>4.351817766555884E-4</v>
      </c>
      <c r="AB402">
        <f t="shared" si="200"/>
        <v>2.0861010921227868E-2</v>
      </c>
      <c r="AC402">
        <f>Cells!$B$3*Y402/(Cells!$D$4*AB402)</f>
        <v>1.0631839889768389</v>
      </c>
      <c r="AD402">
        <f t="shared" si="201"/>
        <v>126107.35516139922</v>
      </c>
      <c r="AE402">
        <f t="shared" si="202"/>
        <v>790005283652.72705</v>
      </c>
      <c r="AF402">
        <f t="shared" si="203"/>
        <v>14288887965</v>
      </c>
      <c r="AG402">
        <f t="shared" si="204"/>
        <v>14471488495.457888</v>
      </c>
      <c r="AH402">
        <f t="shared" si="205"/>
        <v>1.2990424997341574E+16</v>
      </c>
      <c r="AI402">
        <f t="shared" si="206"/>
        <v>269501426309047.28</v>
      </c>
      <c r="AJ402">
        <f t="shared" si="207"/>
        <v>0.9873820491571963</v>
      </c>
      <c r="AK402">
        <f t="shared" si="208"/>
        <v>1.2563769230442126E+16</v>
      </c>
      <c r="AL402">
        <f t="shared" si="209"/>
        <v>5.9992028009333694E-5</v>
      </c>
      <c r="AM402">
        <f t="shared" si="210"/>
        <v>7.7454520855359818E-3</v>
      </c>
      <c r="AN402">
        <f>IF(AM402=0,0,(Cells!$B$3*AJ402/(Cells!$D$4*AM402)))</f>
        <v>3.2520736236081231</v>
      </c>
      <c r="AP402" s="7">
        <f t="shared" si="193"/>
        <v>1</v>
      </c>
      <c r="AQ402">
        <f t="shared" si="211"/>
        <v>72</v>
      </c>
      <c r="AR402">
        <f>IF(AP402=0,"",MAX(AR$4:AR401)+1)</f>
        <v>72</v>
      </c>
      <c r="AS402" t="str">
        <f t="shared" si="194"/>
        <v>Male</v>
      </c>
      <c r="AT402" t="str">
        <f t="shared" si="195"/>
        <v>NonSmoker</v>
      </c>
      <c r="AU402" t="str">
        <f t="shared" si="196"/>
        <v>70 - 79</v>
      </c>
      <c r="AV402">
        <f t="shared" ref="AV402:AV465" si="212">IF(AP401=1,AW402,AV401)</f>
        <v>11</v>
      </c>
      <c r="AW402" s="8">
        <f t="shared" si="197"/>
        <v>14</v>
      </c>
      <c r="BJ402" s="76"/>
      <c r="BK402" s="76"/>
      <c r="BL402" s="77"/>
      <c r="BM402" s="77"/>
      <c r="BN402" s="77"/>
      <c r="BO402" s="77"/>
      <c r="BP402" s="77"/>
      <c r="BQ402" s="136"/>
    </row>
    <row r="403" spans="1:69" x14ac:dyDescent="0.25">
      <c r="A403" t="s">
        <v>77</v>
      </c>
      <c r="B403" t="s">
        <v>59</v>
      </c>
      <c r="C403" t="s">
        <v>352</v>
      </c>
      <c r="D403">
        <v>15</v>
      </c>
      <c r="E403" s="9">
        <v>70649</v>
      </c>
      <c r="F403" s="9">
        <v>5640</v>
      </c>
      <c r="G403" s="54">
        <v>5342.0141632237401</v>
      </c>
      <c r="H403" s="9">
        <v>74956217945.8517</v>
      </c>
      <c r="I403" s="9">
        <v>1091335911</v>
      </c>
      <c r="J403" s="9">
        <v>1156387368.9891701</v>
      </c>
      <c r="K403" s="9">
        <v>1934050280199610</v>
      </c>
      <c r="L403" s="9">
        <v>34488627537255.398</v>
      </c>
      <c r="M403" s="9">
        <v>2.6229869784180699E+22</v>
      </c>
      <c r="N403" s="9">
        <v>4.8810211475647103E+20</v>
      </c>
      <c r="O403" s="9">
        <v>9.8615788602142208E+18</v>
      </c>
      <c r="P403">
        <f t="shared" si="183"/>
        <v>5342.0141632237401</v>
      </c>
      <c r="Q403">
        <f t="shared" si="184"/>
        <v>74956217945.8517</v>
      </c>
      <c r="R403">
        <f t="shared" si="185"/>
        <v>1091335911</v>
      </c>
      <c r="S403">
        <f t="shared" si="186"/>
        <v>1156387368.9891701</v>
      </c>
      <c r="T403">
        <f t="shared" si="187"/>
        <v>1934050280199610</v>
      </c>
      <c r="U403">
        <f t="shared" si="188"/>
        <v>34488627537255.398</v>
      </c>
      <c r="V403" s="1">
        <f t="shared" si="189"/>
        <v>2.6229869784180699E+22</v>
      </c>
      <c r="W403" s="1">
        <f t="shared" si="190"/>
        <v>4.8810211475647103E+20</v>
      </c>
      <c r="X403" s="1">
        <f t="shared" si="191"/>
        <v>9.8615788602142208E+18</v>
      </c>
      <c r="Y403">
        <f t="shared" si="192"/>
        <v>0.94374596287225676</v>
      </c>
      <c r="Z403">
        <f t="shared" si="198"/>
        <v>1794534625623448.8</v>
      </c>
      <c r="AA403">
        <f t="shared" si="199"/>
        <v>1.3419772821261218E-3</v>
      </c>
      <c r="AB403">
        <f t="shared" si="200"/>
        <v>3.6633008095515743E-2</v>
      </c>
      <c r="AC403">
        <f>Cells!$B$3*Y403/(Cells!$D$4*AB403)</f>
        <v>0.65721041651870571</v>
      </c>
      <c r="AD403">
        <f t="shared" si="201"/>
        <v>120765.34099817548</v>
      </c>
      <c r="AE403">
        <f t="shared" si="202"/>
        <v>715049065706.87537</v>
      </c>
      <c r="AF403">
        <f t="shared" si="203"/>
        <v>13197552054</v>
      </c>
      <c r="AG403">
        <f t="shared" si="204"/>
        <v>13315101126.468714</v>
      </c>
      <c r="AH403">
        <f t="shared" si="205"/>
        <v>1.1056374717141966E+16</v>
      </c>
      <c r="AI403">
        <f t="shared" si="206"/>
        <v>235012798771791.91</v>
      </c>
      <c r="AJ403">
        <f t="shared" si="207"/>
        <v>0.9911717476756492</v>
      </c>
      <c r="AK403">
        <f t="shared" si="208"/>
        <v>1.072788464071199E+16</v>
      </c>
      <c r="AL403">
        <f t="shared" si="209"/>
        <v>6.0509721826251345E-5</v>
      </c>
      <c r="AM403">
        <f t="shared" si="210"/>
        <v>7.7787995106090337E-3</v>
      </c>
      <c r="AN403">
        <f>IF(AM403=0,0,(Cells!$B$3*AJ403/(Cells!$D$4*AM403)))</f>
        <v>3.2505604695039247</v>
      </c>
      <c r="AP403" s="7">
        <f t="shared" si="193"/>
        <v>0</v>
      </c>
      <c r="AQ403">
        <f t="shared" si="211"/>
        <v>73</v>
      </c>
      <c r="AR403" t="str">
        <f>IF(AP403=0,"",MAX(AR$4:AR402)+1)</f>
        <v/>
      </c>
      <c r="AS403" t="str">
        <f t="shared" si="194"/>
        <v>Male</v>
      </c>
      <c r="AT403" t="str">
        <f t="shared" si="195"/>
        <v>NonSmoker</v>
      </c>
      <c r="AU403" t="str">
        <f t="shared" si="196"/>
        <v>70 - 79</v>
      </c>
      <c r="AV403">
        <f t="shared" si="212"/>
        <v>15</v>
      </c>
      <c r="AW403" s="8">
        <f t="shared" si="197"/>
        <v>15</v>
      </c>
      <c r="BJ403" s="76"/>
      <c r="BK403" s="76"/>
      <c r="BL403" s="77"/>
      <c r="BM403" s="77"/>
      <c r="BN403" s="77"/>
      <c r="BO403" s="77"/>
      <c r="BP403" s="77"/>
      <c r="BQ403" s="136"/>
    </row>
    <row r="404" spans="1:69" x14ac:dyDescent="0.25">
      <c r="A404" t="s">
        <v>77</v>
      </c>
      <c r="B404" t="s">
        <v>59</v>
      </c>
      <c r="C404" t="s">
        <v>352</v>
      </c>
      <c r="D404">
        <v>16</v>
      </c>
      <c r="E404" s="9">
        <v>53456</v>
      </c>
      <c r="F404" s="9">
        <v>4698</v>
      </c>
      <c r="G404" s="54">
        <v>4471.8660418449799</v>
      </c>
      <c r="H404" s="9">
        <v>54716083696.214302</v>
      </c>
      <c r="I404" s="9">
        <v>780109972</v>
      </c>
      <c r="J404" s="9">
        <v>858980055.11812496</v>
      </c>
      <c r="K404" s="9">
        <v>1341181943457590</v>
      </c>
      <c r="L404" s="9">
        <v>24706380210733.398</v>
      </c>
      <c r="M404" s="9">
        <v>1.5583810167839201E+22</v>
      </c>
      <c r="N404" s="9">
        <v>2.9056715432376798E+20</v>
      </c>
      <c r="O404" s="9">
        <v>5.8499605132211599E+18</v>
      </c>
      <c r="P404">
        <f t="shared" si="183"/>
        <v>9813.8802050687191</v>
      </c>
      <c r="Q404">
        <f t="shared" si="184"/>
        <v>129672301642.06601</v>
      </c>
      <c r="R404">
        <f t="shared" si="185"/>
        <v>1871445883</v>
      </c>
      <c r="S404">
        <f t="shared" si="186"/>
        <v>2015367424.107295</v>
      </c>
      <c r="T404">
        <f t="shared" si="187"/>
        <v>3275232223657200</v>
      </c>
      <c r="U404">
        <f t="shared" si="188"/>
        <v>59195007747988.797</v>
      </c>
      <c r="V404" s="1">
        <f t="shared" si="189"/>
        <v>4.1813679952019897E+22</v>
      </c>
      <c r="W404" s="1">
        <f t="shared" si="190"/>
        <v>7.7866926908023898E+20</v>
      </c>
      <c r="X404" s="1">
        <f t="shared" si="191"/>
        <v>1.571153937343538E+19</v>
      </c>
      <c r="Y404">
        <f t="shared" si="192"/>
        <v>0.92858793915901217</v>
      </c>
      <c r="Z404">
        <f t="shared" si="198"/>
        <v>2990298732333437</v>
      </c>
      <c r="AA404">
        <f t="shared" si="199"/>
        <v>7.3621745141293747E-4</v>
      </c>
      <c r="AB404">
        <f t="shared" si="200"/>
        <v>2.7133327319238558E-2</v>
      </c>
      <c r="AC404">
        <f>Cells!$B$3*Y404/(Cells!$D$4*AB404)</f>
        <v>0.87305559123398291</v>
      </c>
      <c r="AD404">
        <f t="shared" si="201"/>
        <v>116293.47495633048</v>
      </c>
      <c r="AE404">
        <f t="shared" si="202"/>
        <v>660332982010.66113</v>
      </c>
      <c r="AF404">
        <f t="shared" si="203"/>
        <v>12417442082</v>
      </c>
      <c r="AG404">
        <f t="shared" si="204"/>
        <v>12456121071.350588</v>
      </c>
      <c r="AH404">
        <f t="shared" si="205"/>
        <v>9715192773684378</v>
      </c>
      <c r="AI404">
        <f t="shared" si="206"/>
        <v>210306418561058.53</v>
      </c>
      <c r="AJ404">
        <f t="shared" si="207"/>
        <v>0.9968947805557582</v>
      </c>
      <c r="AK404">
        <f t="shared" si="208"/>
        <v>9476022616922202</v>
      </c>
      <c r="AL404">
        <f t="shared" si="209"/>
        <v>6.1074574069145158E-5</v>
      </c>
      <c r="AM404">
        <f t="shared" si="210"/>
        <v>7.8150223332467302E-3</v>
      </c>
      <c r="AN404">
        <f>IF(AM404=0,0,(Cells!$B$3*AJ404/(Cells!$D$4*AM404)))</f>
        <v>3.2541758071098768</v>
      </c>
      <c r="AP404" s="7">
        <f t="shared" si="193"/>
        <v>0</v>
      </c>
      <c r="AQ404">
        <f t="shared" si="211"/>
        <v>73</v>
      </c>
      <c r="AR404" t="str">
        <f>IF(AP404=0,"",MAX(AR$4:AR403)+1)</f>
        <v/>
      </c>
      <c r="AS404" t="str">
        <f t="shared" si="194"/>
        <v>Male</v>
      </c>
      <c r="AT404" t="str">
        <f t="shared" si="195"/>
        <v>NonSmoker</v>
      </c>
      <c r="AU404" t="str">
        <f t="shared" si="196"/>
        <v>70 - 79</v>
      </c>
      <c r="AV404">
        <f t="shared" si="212"/>
        <v>15</v>
      </c>
      <c r="AW404" s="8">
        <f t="shared" si="197"/>
        <v>16</v>
      </c>
      <c r="BJ404" s="76"/>
      <c r="BK404" s="76"/>
      <c r="BL404" s="77"/>
      <c r="BM404" s="77"/>
      <c r="BN404" s="77"/>
      <c r="BO404" s="77"/>
      <c r="BP404" s="77"/>
      <c r="BQ404" s="136"/>
    </row>
    <row r="405" spans="1:69" x14ac:dyDescent="0.25">
      <c r="A405" t="s">
        <v>77</v>
      </c>
      <c r="B405" t="s">
        <v>59</v>
      </c>
      <c r="C405" t="s">
        <v>352</v>
      </c>
      <c r="D405">
        <v>17</v>
      </c>
      <c r="E405" s="9">
        <v>48985</v>
      </c>
      <c r="F405" s="9">
        <v>5195</v>
      </c>
      <c r="G405" s="54">
        <v>4866.6244890403004</v>
      </c>
      <c r="H405" s="9">
        <v>52663025949.8834</v>
      </c>
      <c r="I405" s="9">
        <v>771674004</v>
      </c>
      <c r="J405" s="9">
        <v>859403692.747998</v>
      </c>
      <c r="K405" s="9">
        <v>1112163149454580</v>
      </c>
      <c r="L405" s="9">
        <v>20867277627476.699</v>
      </c>
      <c r="M405" s="9">
        <v>1.0499242971345499E+22</v>
      </c>
      <c r="N405" s="9">
        <v>1.95284976780937E+20</v>
      </c>
      <c r="O405" s="9">
        <v>3.9084242257124301E+18</v>
      </c>
      <c r="P405">
        <f t="shared" si="183"/>
        <v>14680.504694109019</v>
      </c>
      <c r="Q405">
        <f t="shared" si="184"/>
        <v>182335327591.9494</v>
      </c>
      <c r="R405">
        <f t="shared" si="185"/>
        <v>2643119887</v>
      </c>
      <c r="S405">
        <f t="shared" si="186"/>
        <v>2874771116.8552933</v>
      </c>
      <c r="T405">
        <f t="shared" si="187"/>
        <v>4387395373111780</v>
      </c>
      <c r="U405">
        <f t="shared" si="188"/>
        <v>80062285375465.5</v>
      </c>
      <c r="V405" s="1">
        <f t="shared" si="189"/>
        <v>5.2312922923365401E+22</v>
      </c>
      <c r="W405" s="1">
        <f t="shared" si="190"/>
        <v>9.7395424586117598E+20</v>
      </c>
      <c r="X405" s="1">
        <f t="shared" si="191"/>
        <v>1.9619963599147811E+19</v>
      </c>
      <c r="Y405">
        <f t="shared" si="192"/>
        <v>0.91941924402360908</v>
      </c>
      <c r="Z405">
        <f t="shared" si="198"/>
        <v>3966176545671427.5</v>
      </c>
      <c r="AA405">
        <f t="shared" si="199"/>
        <v>4.7991629524049383E-4</v>
      </c>
      <c r="AB405">
        <f t="shared" si="200"/>
        <v>2.1906991925878225E-2</v>
      </c>
      <c r="AC405">
        <f>Cells!$B$3*Y405/(Cells!$D$4*AB405)</f>
        <v>1.0706629016971532</v>
      </c>
      <c r="AD405">
        <f t="shared" si="201"/>
        <v>111426.85046729019</v>
      </c>
      <c r="AE405">
        <f t="shared" si="202"/>
        <v>607669956060.77759</v>
      </c>
      <c r="AF405">
        <f t="shared" si="203"/>
        <v>11645768078</v>
      </c>
      <c r="AG405">
        <f t="shared" si="204"/>
        <v>11596717378.602594</v>
      </c>
      <c r="AH405">
        <f t="shared" si="205"/>
        <v>8603029624229796</v>
      </c>
      <c r="AI405">
        <f t="shared" si="206"/>
        <v>189439140933581.81</v>
      </c>
      <c r="AJ405">
        <f t="shared" si="207"/>
        <v>1.0042297055102773</v>
      </c>
      <c r="AK405">
        <f t="shared" si="208"/>
        <v>8448372832402704</v>
      </c>
      <c r="AL405">
        <f t="shared" si="209"/>
        <v>6.2820722218198994E-5</v>
      </c>
      <c r="AM405">
        <f t="shared" si="210"/>
        <v>7.9259524486460925E-3</v>
      </c>
      <c r="AN405">
        <f>IF(AM405=0,0,(Cells!$B$3*AJ405/(Cells!$D$4*AM405)))</f>
        <v>3.2322393612287503</v>
      </c>
      <c r="AP405" s="7">
        <f t="shared" si="193"/>
        <v>1</v>
      </c>
      <c r="AQ405">
        <f t="shared" si="211"/>
        <v>73</v>
      </c>
      <c r="AR405">
        <f>IF(AP405=0,"",MAX(AR$4:AR404)+1)</f>
        <v>73</v>
      </c>
      <c r="AS405" t="str">
        <f t="shared" si="194"/>
        <v>Male</v>
      </c>
      <c r="AT405" t="str">
        <f t="shared" si="195"/>
        <v>NonSmoker</v>
      </c>
      <c r="AU405" t="str">
        <f t="shared" si="196"/>
        <v>70 - 79</v>
      </c>
      <c r="AV405">
        <f t="shared" si="212"/>
        <v>15</v>
      </c>
      <c r="AW405" s="8">
        <f t="shared" si="197"/>
        <v>17</v>
      </c>
      <c r="BJ405" s="76"/>
      <c r="BK405" s="76"/>
      <c r="BL405" s="77"/>
      <c r="BM405" s="77"/>
      <c r="BN405" s="77"/>
      <c r="BO405" s="77"/>
      <c r="BP405" s="77"/>
      <c r="BQ405" s="136"/>
    </row>
    <row r="406" spans="1:69" x14ac:dyDescent="0.25">
      <c r="A406" t="s">
        <v>77</v>
      </c>
      <c r="B406" t="s">
        <v>59</v>
      </c>
      <c r="C406" t="s">
        <v>352</v>
      </c>
      <c r="D406">
        <v>18</v>
      </c>
      <c r="E406" s="9">
        <v>45319</v>
      </c>
      <c r="F406" s="9">
        <v>5844</v>
      </c>
      <c r="G406" s="54">
        <v>5390.2102148903896</v>
      </c>
      <c r="H406" s="9">
        <v>52752286947.815697</v>
      </c>
      <c r="I406" s="9">
        <v>771706716</v>
      </c>
      <c r="J406" s="9">
        <v>887565434.038077</v>
      </c>
      <c r="K406" s="9">
        <v>1101748952761710</v>
      </c>
      <c r="L406" s="9">
        <v>21034064498898.5</v>
      </c>
      <c r="M406" s="9">
        <v>1.1165041707840199E+22</v>
      </c>
      <c r="N406" s="9">
        <v>2.1076396813302999E+20</v>
      </c>
      <c r="O406" s="9">
        <v>4.35593095004382E+18</v>
      </c>
      <c r="P406">
        <f t="shared" si="183"/>
        <v>5390.2102148903896</v>
      </c>
      <c r="Q406">
        <f t="shared" si="184"/>
        <v>52752286947.815697</v>
      </c>
      <c r="R406">
        <f t="shared" si="185"/>
        <v>771706716</v>
      </c>
      <c r="S406">
        <f t="shared" si="186"/>
        <v>887565434.038077</v>
      </c>
      <c r="T406">
        <f t="shared" si="187"/>
        <v>1101748952761710</v>
      </c>
      <c r="U406">
        <f t="shared" si="188"/>
        <v>21034064498898.5</v>
      </c>
      <c r="V406" s="1">
        <f t="shared" si="189"/>
        <v>1.1165041707840199E+22</v>
      </c>
      <c r="W406" s="1">
        <f t="shared" si="190"/>
        <v>2.1076396813302999E+20</v>
      </c>
      <c r="X406" s="1">
        <f t="shared" si="191"/>
        <v>4.35593095004382E+18</v>
      </c>
      <c r="Y406">
        <f t="shared" si="192"/>
        <v>0.86946458977005792</v>
      </c>
      <c r="Z406">
        <f t="shared" si="198"/>
        <v>942030607418382.75</v>
      </c>
      <c r="AA406">
        <f t="shared" si="199"/>
        <v>1.1958157048635927E-3</v>
      </c>
      <c r="AB406">
        <f t="shared" si="200"/>
        <v>3.458056831319567E-2</v>
      </c>
      <c r="AC406">
        <f>Cells!$B$3*Y406/(Cells!$D$4*AB406)</f>
        <v>0.64141880203119528</v>
      </c>
      <c r="AD406">
        <f t="shared" si="201"/>
        <v>106036.64025239981</v>
      </c>
      <c r="AE406">
        <f t="shared" si="202"/>
        <v>554917669112.96179</v>
      </c>
      <c r="AF406">
        <f t="shared" si="203"/>
        <v>10874061362</v>
      </c>
      <c r="AG406">
        <f t="shared" si="204"/>
        <v>10709151944.564516</v>
      </c>
      <c r="AH406">
        <f t="shared" si="205"/>
        <v>7501280671468086</v>
      </c>
      <c r="AI406">
        <f t="shared" si="206"/>
        <v>168405076434683.31</v>
      </c>
      <c r="AJ406">
        <f t="shared" si="207"/>
        <v>1.0153989240501144</v>
      </c>
      <c r="AK406">
        <f t="shared" si="208"/>
        <v>7443160799041286</v>
      </c>
      <c r="AL406">
        <f t="shared" si="209"/>
        <v>6.4900380111242712E-5</v>
      </c>
      <c r="AM406">
        <f t="shared" si="210"/>
        <v>8.056077216067551E-3</v>
      </c>
      <c r="AN406">
        <f>IF(AM406=0,0,(Cells!$B$3*AJ406/(Cells!$D$4*AM406)))</f>
        <v>3.2153998857155388</v>
      </c>
      <c r="AP406" s="7">
        <f t="shared" si="193"/>
        <v>0</v>
      </c>
      <c r="AQ406">
        <f t="shared" si="211"/>
        <v>74</v>
      </c>
      <c r="AR406" t="str">
        <f>IF(AP406=0,"",MAX(AR$4:AR405)+1)</f>
        <v/>
      </c>
      <c r="AS406" t="str">
        <f t="shared" si="194"/>
        <v>Male</v>
      </c>
      <c r="AT406" t="str">
        <f t="shared" si="195"/>
        <v>NonSmoker</v>
      </c>
      <c r="AU406" t="str">
        <f t="shared" si="196"/>
        <v>70 - 79</v>
      </c>
      <c r="AV406">
        <f t="shared" si="212"/>
        <v>18</v>
      </c>
      <c r="AW406" s="8">
        <f t="shared" si="197"/>
        <v>18</v>
      </c>
      <c r="BJ406" s="76"/>
      <c r="BK406" s="76"/>
      <c r="BL406" s="77"/>
      <c r="BM406" s="77"/>
      <c r="BN406" s="77"/>
      <c r="BO406" s="77"/>
      <c r="BP406" s="77"/>
      <c r="BQ406" s="136"/>
    </row>
    <row r="407" spans="1:69" x14ac:dyDescent="0.25">
      <c r="A407" t="s">
        <v>77</v>
      </c>
      <c r="B407" t="s">
        <v>59</v>
      </c>
      <c r="C407" t="s">
        <v>352</v>
      </c>
      <c r="D407">
        <v>19</v>
      </c>
      <c r="E407" s="9">
        <v>41485</v>
      </c>
      <c r="F407" s="9">
        <v>6111</v>
      </c>
      <c r="G407" s="54">
        <v>5585.8683815062896</v>
      </c>
      <c r="H407" s="9">
        <v>45179918572.568497</v>
      </c>
      <c r="I407" s="9">
        <v>750552690</v>
      </c>
      <c r="J407" s="9">
        <v>795058605.25817597</v>
      </c>
      <c r="K407" s="9">
        <v>885186274127825</v>
      </c>
      <c r="L407" s="9">
        <v>18248740375238.199</v>
      </c>
      <c r="M407" s="9">
        <v>9.1638814524300402E+21</v>
      </c>
      <c r="N407" s="9">
        <v>2.0214118860372201E+20</v>
      </c>
      <c r="O407" s="9">
        <v>4.76110341622238E+18</v>
      </c>
      <c r="P407">
        <f t="shared" si="183"/>
        <v>10976.078596396679</v>
      </c>
      <c r="Q407">
        <f t="shared" si="184"/>
        <v>97932205520.384186</v>
      </c>
      <c r="R407">
        <f t="shared" si="185"/>
        <v>1522259406</v>
      </c>
      <c r="S407">
        <f t="shared" si="186"/>
        <v>1682624039.296253</v>
      </c>
      <c r="T407">
        <f t="shared" si="187"/>
        <v>1986935226889535</v>
      </c>
      <c r="U407">
        <f t="shared" si="188"/>
        <v>39282804874136.703</v>
      </c>
      <c r="V407" s="1">
        <f t="shared" si="189"/>
        <v>2.0328923160270239E+22</v>
      </c>
      <c r="W407" s="1">
        <f t="shared" si="190"/>
        <v>4.1290515673675203E+20</v>
      </c>
      <c r="X407" s="1">
        <f t="shared" si="191"/>
        <v>9.1170343662662001E+18</v>
      </c>
      <c r="Y407">
        <f t="shared" si="192"/>
        <v>0.90469372269082493</v>
      </c>
      <c r="Z407">
        <f t="shared" si="198"/>
        <v>1765416001104748.3</v>
      </c>
      <c r="AA407">
        <f t="shared" si="199"/>
        <v>6.2355229208217169E-4</v>
      </c>
      <c r="AB407">
        <f t="shared" si="200"/>
        <v>2.4971029055330732E-2</v>
      </c>
      <c r="AC407">
        <f>Cells!$B$3*Y407/(Cells!$D$4*AB407)</f>
        <v>0.92424487330765848</v>
      </c>
      <c r="AD407">
        <f t="shared" si="201"/>
        <v>100450.77187089351</v>
      </c>
      <c r="AE407">
        <f t="shared" si="202"/>
        <v>509737750540.39337</v>
      </c>
      <c r="AF407">
        <f t="shared" si="203"/>
        <v>10123508672</v>
      </c>
      <c r="AG407">
        <f t="shared" si="204"/>
        <v>9914093339.3063412</v>
      </c>
      <c r="AH407">
        <f t="shared" si="205"/>
        <v>6616094397340261</v>
      </c>
      <c r="AI407">
        <f t="shared" si="206"/>
        <v>150156336059445.13</v>
      </c>
      <c r="AJ407">
        <f t="shared" si="207"/>
        <v>1.0211229938559678</v>
      </c>
      <c r="AK407">
        <f t="shared" si="208"/>
        <v>6599279282973726</v>
      </c>
      <c r="AL407">
        <f t="shared" si="209"/>
        <v>6.7141416806239005E-5</v>
      </c>
      <c r="AM407">
        <f t="shared" si="210"/>
        <v>8.1939866247290761E-3</v>
      </c>
      <c r="AN407">
        <f>IF(AM407=0,0,(Cells!$B$3*AJ407/(Cells!$D$4*AM407)))</f>
        <v>3.179103875201478</v>
      </c>
      <c r="AP407" s="7">
        <f t="shared" si="193"/>
        <v>0</v>
      </c>
      <c r="AQ407">
        <f t="shared" si="211"/>
        <v>74</v>
      </c>
      <c r="AR407" t="str">
        <f>IF(AP407=0,"",MAX(AR$4:AR406)+1)</f>
        <v/>
      </c>
      <c r="AS407" t="str">
        <f t="shared" si="194"/>
        <v>Male</v>
      </c>
      <c r="AT407" t="str">
        <f t="shared" si="195"/>
        <v>NonSmoker</v>
      </c>
      <c r="AU407" t="str">
        <f t="shared" si="196"/>
        <v>70 - 79</v>
      </c>
      <c r="AV407">
        <f t="shared" si="212"/>
        <v>18</v>
      </c>
      <c r="AW407" s="8">
        <f t="shared" si="197"/>
        <v>19</v>
      </c>
      <c r="BJ407" s="76"/>
      <c r="BK407" s="76"/>
      <c r="BL407" s="77"/>
      <c r="BM407" s="77"/>
      <c r="BN407" s="77"/>
      <c r="BO407" s="77"/>
      <c r="BP407" s="77"/>
      <c r="BQ407" s="136"/>
    </row>
    <row r="408" spans="1:69" x14ac:dyDescent="0.25">
      <c r="A408" t="s">
        <v>77</v>
      </c>
      <c r="B408" t="s">
        <v>59</v>
      </c>
      <c r="C408" t="s">
        <v>352</v>
      </c>
      <c r="D408">
        <v>20</v>
      </c>
      <c r="E408" s="9">
        <v>37770</v>
      </c>
      <c r="F408" s="9">
        <v>6729</v>
      </c>
      <c r="G408" s="54">
        <v>5925.7637134453998</v>
      </c>
      <c r="H408" s="9">
        <v>41308181099.829697</v>
      </c>
      <c r="I408" s="9">
        <v>706722750</v>
      </c>
      <c r="J408" s="9">
        <v>752441634.66277099</v>
      </c>
      <c r="K408" s="9">
        <v>800296885212443</v>
      </c>
      <c r="L408" s="9">
        <v>17454223177949.699</v>
      </c>
      <c r="M408" s="9">
        <v>7.4587287333465898E+21</v>
      </c>
      <c r="N408" s="9">
        <v>1.8008569302944901E+20</v>
      </c>
      <c r="O408" s="9">
        <v>4.6557614305813002E+18</v>
      </c>
      <c r="P408">
        <f t="shared" si="183"/>
        <v>16901.842309842079</v>
      </c>
      <c r="Q408">
        <f t="shared" si="184"/>
        <v>139240386620.21387</v>
      </c>
      <c r="R408">
        <f t="shared" si="185"/>
        <v>2228982156</v>
      </c>
      <c r="S408">
        <f t="shared" si="186"/>
        <v>2435065673.959024</v>
      </c>
      <c r="T408">
        <f t="shared" si="187"/>
        <v>2787232112101978</v>
      </c>
      <c r="U408">
        <f t="shared" si="188"/>
        <v>56737028052086.406</v>
      </c>
      <c r="V408" s="1">
        <f t="shared" si="189"/>
        <v>2.7787651893616829E+22</v>
      </c>
      <c r="W408" s="1">
        <f t="shared" si="190"/>
        <v>5.9299084976620097E+20</v>
      </c>
      <c r="X408" s="1">
        <f t="shared" si="191"/>
        <v>1.3772795796847501E+19</v>
      </c>
      <c r="Y408">
        <f t="shared" si="192"/>
        <v>0.91536839430537187</v>
      </c>
      <c r="Z408">
        <f t="shared" si="198"/>
        <v>2503804267075810.5</v>
      </c>
      <c r="AA408">
        <f t="shared" si="199"/>
        <v>4.2225910017006557E-4</v>
      </c>
      <c r="AB408">
        <f t="shared" si="200"/>
        <v>2.0548944015935846E-2</v>
      </c>
      <c r="AC408">
        <f>Cells!$B$3*Y408/(Cells!$D$4*AB408)</f>
        <v>1.136392391881369</v>
      </c>
      <c r="AD408">
        <f t="shared" si="201"/>
        <v>94525.008157448116</v>
      </c>
      <c r="AE408">
        <f t="shared" si="202"/>
        <v>468429569440.56366</v>
      </c>
      <c r="AF408">
        <f t="shared" si="203"/>
        <v>9416785922</v>
      </c>
      <c r="AG408">
        <f t="shared" si="204"/>
        <v>9161651704.6435699</v>
      </c>
      <c r="AH408">
        <f t="shared" si="205"/>
        <v>5815797512127818</v>
      </c>
      <c r="AI408">
        <f t="shared" si="206"/>
        <v>132702112881495.47</v>
      </c>
      <c r="AJ408">
        <f t="shared" si="207"/>
        <v>1.0278480590161614</v>
      </c>
      <c r="AK408">
        <f t="shared" si="208"/>
        <v>5837560166649665</v>
      </c>
      <c r="AL408">
        <f t="shared" si="209"/>
        <v>6.9547867032406513E-5</v>
      </c>
      <c r="AM408">
        <f t="shared" si="210"/>
        <v>8.3395363799438228E-3</v>
      </c>
      <c r="AN408">
        <f>IF(AM408=0,0,(Cells!$B$3*AJ408/(Cells!$D$4*AM408)))</f>
        <v>3.1441910406742792</v>
      </c>
      <c r="AP408" s="7">
        <f t="shared" si="193"/>
        <v>1</v>
      </c>
      <c r="AQ408">
        <f t="shared" si="211"/>
        <v>74</v>
      </c>
      <c r="AR408">
        <f>IF(AP408=0,"",MAX(AR$4:AR407)+1)</f>
        <v>74</v>
      </c>
      <c r="AS408" t="str">
        <f t="shared" si="194"/>
        <v>Male</v>
      </c>
      <c r="AT408" t="str">
        <f t="shared" si="195"/>
        <v>NonSmoker</v>
      </c>
      <c r="AU408" t="str">
        <f t="shared" si="196"/>
        <v>70 - 79</v>
      </c>
      <c r="AV408">
        <f t="shared" si="212"/>
        <v>18</v>
      </c>
      <c r="AW408" s="8">
        <f t="shared" si="197"/>
        <v>20</v>
      </c>
      <c r="BJ408" s="76"/>
      <c r="BK408" s="76"/>
      <c r="BL408" s="77"/>
      <c r="BM408" s="77"/>
      <c r="BN408" s="77"/>
      <c r="BO408" s="77"/>
      <c r="BP408" s="77"/>
      <c r="BQ408" s="136"/>
    </row>
    <row r="409" spans="1:69" x14ac:dyDescent="0.25">
      <c r="A409" t="s">
        <v>77</v>
      </c>
      <c r="B409" t="s">
        <v>59</v>
      </c>
      <c r="C409" t="s">
        <v>352</v>
      </c>
      <c r="D409">
        <v>21</v>
      </c>
      <c r="E409" s="9">
        <v>30022</v>
      </c>
      <c r="F409" s="9">
        <v>6950</v>
      </c>
      <c r="G409" s="54">
        <v>6032.7030918596702</v>
      </c>
      <c r="H409" s="9">
        <v>37054100338.712997</v>
      </c>
      <c r="I409" s="9">
        <v>674737752</v>
      </c>
      <c r="J409" s="9">
        <v>692547062.49333596</v>
      </c>
      <c r="K409" s="9">
        <v>711745696846018</v>
      </c>
      <c r="L409" s="9">
        <v>15996369411882.199</v>
      </c>
      <c r="M409" s="9">
        <v>5.6812963125730497E+21</v>
      </c>
      <c r="N409" s="9">
        <v>1.41114951368456E+20</v>
      </c>
      <c r="O409" s="9">
        <v>3.7546349889656602E+18</v>
      </c>
      <c r="P409">
        <f t="shared" si="183"/>
        <v>6032.7030918596702</v>
      </c>
      <c r="Q409">
        <f t="shared" si="184"/>
        <v>37054100338.712997</v>
      </c>
      <c r="R409">
        <f t="shared" si="185"/>
        <v>674737752</v>
      </c>
      <c r="S409">
        <f t="shared" si="186"/>
        <v>692547062.49333596</v>
      </c>
      <c r="T409">
        <f t="shared" si="187"/>
        <v>711745696846018</v>
      </c>
      <c r="U409">
        <f t="shared" si="188"/>
        <v>15996369411882.199</v>
      </c>
      <c r="V409" s="1">
        <f t="shared" si="189"/>
        <v>5.6812963125730497E+21</v>
      </c>
      <c r="W409" s="1">
        <f t="shared" si="190"/>
        <v>1.41114951368456E+20</v>
      </c>
      <c r="X409" s="1">
        <f t="shared" si="191"/>
        <v>3.7546349889656602E+18</v>
      </c>
      <c r="Y409">
        <f t="shared" si="192"/>
        <v>0.97428433176913909</v>
      </c>
      <c r="Z409">
        <f t="shared" si="198"/>
        <v>678258447558100.13</v>
      </c>
      <c r="AA409">
        <f t="shared" si="199"/>
        <v>1.4141537466942598E-3</v>
      </c>
      <c r="AB409">
        <f t="shared" si="200"/>
        <v>3.7605235628755999E-2</v>
      </c>
      <c r="AC409">
        <f>Cells!$B$3*Y409/(Cells!$D$4*AB409)</f>
        <v>0.66093586255758174</v>
      </c>
      <c r="AD409">
        <f t="shared" si="201"/>
        <v>88492.305065588444</v>
      </c>
      <c r="AE409">
        <f t="shared" si="202"/>
        <v>431375469101.85065</v>
      </c>
      <c r="AF409">
        <f t="shared" si="203"/>
        <v>8742048170</v>
      </c>
      <c r="AG409">
        <f t="shared" si="204"/>
        <v>8469104642.1502342</v>
      </c>
      <c r="AH409">
        <f t="shared" si="205"/>
        <v>5104051815281800</v>
      </c>
      <c r="AI409">
        <f t="shared" si="206"/>
        <v>116705743469613.25</v>
      </c>
      <c r="AJ409">
        <f t="shared" si="207"/>
        <v>1.0322281444594912</v>
      </c>
      <c r="AK409">
        <f t="shared" si="208"/>
        <v>5144196555119199</v>
      </c>
      <c r="AL409">
        <f t="shared" si="209"/>
        <v>7.1720375776214383E-5</v>
      </c>
      <c r="AM409">
        <f t="shared" si="210"/>
        <v>8.468788329874256E-3</v>
      </c>
      <c r="AN409">
        <f>IF(AM409=0,0,(Cells!$B$3*AJ409/(Cells!$D$4*AM409)))</f>
        <v>3.1093981181568746</v>
      </c>
      <c r="AP409" s="7">
        <f t="shared" si="193"/>
        <v>0</v>
      </c>
      <c r="AQ409">
        <f t="shared" si="211"/>
        <v>75</v>
      </c>
      <c r="AR409" t="str">
        <f>IF(AP409=0,"",MAX(AR$4:AR408)+1)</f>
        <v/>
      </c>
      <c r="AS409" t="str">
        <f t="shared" si="194"/>
        <v>Male</v>
      </c>
      <c r="AT409" t="str">
        <f t="shared" si="195"/>
        <v>NonSmoker</v>
      </c>
      <c r="AU409" t="str">
        <f t="shared" si="196"/>
        <v>70 - 79</v>
      </c>
      <c r="AV409">
        <f t="shared" si="212"/>
        <v>21</v>
      </c>
      <c r="AW409" s="8">
        <f t="shared" si="197"/>
        <v>21</v>
      </c>
      <c r="BJ409" s="76"/>
      <c r="BK409" s="76"/>
      <c r="BL409" s="77"/>
      <c r="BM409" s="77"/>
      <c r="BN409" s="77"/>
      <c r="BO409" s="77"/>
      <c r="BP409" s="77"/>
      <c r="BQ409" s="136"/>
    </row>
    <row r="410" spans="1:69" x14ac:dyDescent="0.25">
      <c r="A410" t="s">
        <v>77</v>
      </c>
      <c r="B410" t="s">
        <v>59</v>
      </c>
      <c r="C410" t="s">
        <v>352</v>
      </c>
      <c r="D410">
        <v>22</v>
      </c>
      <c r="E410" s="9">
        <v>28071</v>
      </c>
      <c r="F410" s="9">
        <v>7736</v>
      </c>
      <c r="G410" s="54">
        <v>6766.0557930685</v>
      </c>
      <c r="H410" s="9">
        <v>38961057286.633102</v>
      </c>
      <c r="I410" s="9">
        <v>723998414</v>
      </c>
      <c r="J410" s="9">
        <v>742939832.068169</v>
      </c>
      <c r="K410" s="9">
        <v>648949292648452</v>
      </c>
      <c r="L410" s="9">
        <v>14778995917050.1</v>
      </c>
      <c r="M410" s="9">
        <v>3.7170860477941599E+21</v>
      </c>
      <c r="N410" s="9">
        <v>9.1555733917238198E+19</v>
      </c>
      <c r="O410" s="9">
        <v>2.4482739879141299E+18</v>
      </c>
      <c r="P410">
        <f t="shared" si="183"/>
        <v>12798.758884928171</v>
      </c>
      <c r="Q410">
        <f t="shared" si="184"/>
        <v>76015157625.3461</v>
      </c>
      <c r="R410">
        <f t="shared" si="185"/>
        <v>1398736166</v>
      </c>
      <c r="S410">
        <f t="shared" si="186"/>
        <v>1435486894.5615048</v>
      </c>
      <c r="T410">
        <f t="shared" si="187"/>
        <v>1360694989494470</v>
      </c>
      <c r="U410">
        <f t="shared" si="188"/>
        <v>30775365328932.297</v>
      </c>
      <c r="V410" s="1">
        <f t="shared" si="189"/>
        <v>9.3983823603672096E+21</v>
      </c>
      <c r="W410" s="1">
        <f t="shared" si="190"/>
        <v>2.3267068528569418E+20</v>
      </c>
      <c r="X410" s="1">
        <f t="shared" si="191"/>
        <v>6.2029089768797901E+18</v>
      </c>
      <c r="Y410">
        <f t="shared" si="192"/>
        <v>0.97439842279247624</v>
      </c>
      <c r="Z410">
        <f t="shared" si="198"/>
        <v>1296639310690518.8</v>
      </c>
      <c r="AA410">
        <f t="shared" si="199"/>
        <v>6.2924637209186977E-4</v>
      </c>
      <c r="AB410">
        <f t="shared" si="200"/>
        <v>2.5084783676401712E-2</v>
      </c>
      <c r="AC410">
        <f>Cells!$B$3*Y410/(Cells!$D$4*AB410)</f>
        <v>0.99094174804977597</v>
      </c>
      <c r="AD410">
        <f t="shared" si="201"/>
        <v>81726.249272519941</v>
      </c>
      <c r="AE410">
        <f t="shared" si="202"/>
        <v>392414411815.21753</v>
      </c>
      <c r="AF410">
        <f t="shared" si="203"/>
        <v>8018049756</v>
      </c>
      <c r="AG410">
        <f t="shared" si="204"/>
        <v>7726164810.0820646</v>
      </c>
      <c r="AH410">
        <f t="shared" si="205"/>
        <v>4455102522633349</v>
      </c>
      <c r="AI410">
        <f t="shared" si="206"/>
        <v>101926747552563.16</v>
      </c>
      <c r="AJ410">
        <f t="shared" si="207"/>
        <v>1.037778762567561</v>
      </c>
      <c r="AK410">
        <f t="shared" si="208"/>
        <v>4513637229295883</v>
      </c>
      <c r="AL410">
        <f t="shared" si="209"/>
        <v>7.5613390965655666E-5</v>
      </c>
      <c r="AM410">
        <f t="shared" si="210"/>
        <v>8.6955960673007152E-3</v>
      </c>
      <c r="AN410">
        <f>IF(AM410=0,0,(Cells!$B$3*AJ410/(Cells!$D$4*AM410)))</f>
        <v>3.0445796117628823</v>
      </c>
      <c r="AP410" s="7">
        <f t="shared" si="193"/>
        <v>0</v>
      </c>
      <c r="AQ410">
        <f t="shared" si="211"/>
        <v>75</v>
      </c>
      <c r="AR410" t="str">
        <f>IF(AP410=0,"",MAX(AR$4:AR409)+1)</f>
        <v/>
      </c>
      <c r="AS410" t="str">
        <f t="shared" si="194"/>
        <v>Male</v>
      </c>
      <c r="AT410" t="str">
        <f t="shared" si="195"/>
        <v>NonSmoker</v>
      </c>
      <c r="AU410" t="str">
        <f t="shared" si="196"/>
        <v>70 - 79</v>
      </c>
      <c r="AV410">
        <f t="shared" si="212"/>
        <v>21</v>
      </c>
      <c r="AW410" s="8">
        <f t="shared" si="197"/>
        <v>22</v>
      </c>
      <c r="BJ410" s="76"/>
      <c r="BK410" s="76"/>
      <c r="BL410" s="77"/>
      <c r="BM410" s="77"/>
      <c r="BN410" s="77"/>
      <c r="BO410" s="77"/>
      <c r="BP410" s="77"/>
      <c r="BQ410" s="136"/>
    </row>
    <row r="411" spans="1:69" x14ac:dyDescent="0.25">
      <c r="A411" t="s">
        <v>77</v>
      </c>
      <c r="B411" t="s">
        <v>59</v>
      </c>
      <c r="C411" t="s">
        <v>352</v>
      </c>
      <c r="D411">
        <v>23</v>
      </c>
      <c r="E411" s="9">
        <v>26960</v>
      </c>
      <c r="F411" s="9">
        <v>8517</v>
      </c>
      <c r="G411" s="54">
        <v>7510.5722129423602</v>
      </c>
      <c r="H411" s="9">
        <v>40969089151.557198</v>
      </c>
      <c r="I411" s="9">
        <v>748856505</v>
      </c>
      <c r="J411" s="9">
        <v>793857897.23464596</v>
      </c>
      <c r="K411" s="9">
        <v>651878624857825</v>
      </c>
      <c r="L411" s="9">
        <v>15178305320138.699</v>
      </c>
      <c r="M411" s="9">
        <v>3.86601338995109E+21</v>
      </c>
      <c r="N411" s="9">
        <v>9.9089841119020794E+19</v>
      </c>
      <c r="O411" s="9">
        <v>2.7962797696967101E+18</v>
      </c>
      <c r="P411">
        <f t="shared" si="183"/>
        <v>20309.33109787053</v>
      </c>
      <c r="Q411">
        <f t="shared" si="184"/>
        <v>116984246776.90329</v>
      </c>
      <c r="R411">
        <f t="shared" si="185"/>
        <v>2147592671</v>
      </c>
      <c r="S411">
        <f t="shared" si="186"/>
        <v>2229344791.7961507</v>
      </c>
      <c r="T411">
        <f t="shared" si="187"/>
        <v>2012573614352295</v>
      </c>
      <c r="U411">
        <f t="shared" si="188"/>
        <v>45953670649071</v>
      </c>
      <c r="V411" s="1">
        <f t="shared" si="189"/>
        <v>1.32643957503183E+22</v>
      </c>
      <c r="W411" s="1">
        <f t="shared" si="190"/>
        <v>3.3176052640471495E+20</v>
      </c>
      <c r="X411" s="1">
        <f t="shared" si="191"/>
        <v>8.9991887465765007E+18</v>
      </c>
      <c r="Y411">
        <f t="shared" si="192"/>
        <v>0.9633290816669573</v>
      </c>
      <c r="Z411">
        <f t="shared" si="198"/>
        <v>1896125551173146.3</v>
      </c>
      <c r="AA411">
        <f t="shared" si="199"/>
        <v>3.8151586880256247E-4</v>
      </c>
      <c r="AB411">
        <f t="shared" si="200"/>
        <v>1.9532431205627282E-2</v>
      </c>
      <c r="AC411">
        <f>Cells!$B$3*Y411/(Cells!$D$4*AB411)</f>
        <v>1.2581727685075601</v>
      </c>
      <c r="AD411">
        <f t="shared" si="201"/>
        <v>74215.677059577589</v>
      </c>
      <c r="AE411">
        <f t="shared" si="202"/>
        <v>351445322663.66034</v>
      </c>
      <c r="AF411">
        <f t="shared" si="203"/>
        <v>7269193251</v>
      </c>
      <c r="AG411">
        <f t="shared" si="204"/>
        <v>6932306912.8474188</v>
      </c>
      <c r="AH411">
        <f t="shared" si="205"/>
        <v>3803223897775524</v>
      </c>
      <c r="AI411">
        <f t="shared" si="206"/>
        <v>86748442232424.469</v>
      </c>
      <c r="AJ411">
        <f t="shared" si="207"/>
        <v>1.048596570000131</v>
      </c>
      <c r="AK411">
        <f t="shared" si="208"/>
        <v>3892662870996764.5</v>
      </c>
      <c r="AL411">
        <f t="shared" si="209"/>
        <v>8.1001158234801895E-5</v>
      </c>
      <c r="AM411">
        <f t="shared" si="210"/>
        <v>9.000064346147859E-3</v>
      </c>
      <c r="AN411">
        <f>IF(AM411=0,0,(Cells!$B$3*AJ411/(Cells!$D$4*AM411)))</f>
        <v>2.9722458658203483</v>
      </c>
      <c r="AP411" s="7">
        <f t="shared" si="193"/>
        <v>1</v>
      </c>
      <c r="AQ411">
        <f t="shared" si="211"/>
        <v>75</v>
      </c>
      <c r="AR411">
        <f>IF(AP411=0,"",MAX(AR$4:AR410)+1)</f>
        <v>75</v>
      </c>
      <c r="AS411" t="str">
        <f t="shared" si="194"/>
        <v>Male</v>
      </c>
      <c r="AT411" t="str">
        <f t="shared" si="195"/>
        <v>NonSmoker</v>
      </c>
      <c r="AU411" t="str">
        <f t="shared" si="196"/>
        <v>70 - 79</v>
      </c>
      <c r="AV411">
        <f t="shared" si="212"/>
        <v>21</v>
      </c>
      <c r="AW411" s="8">
        <f t="shared" si="197"/>
        <v>23</v>
      </c>
      <c r="BJ411" s="76"/>
      <c r="BK411" s="76"/>
      <c r="BL411" s="77"/>
      <c r="BM411" s="77"/>
      <c r="BN411" s="77"/>
      <c r="BO411" s="77"/>
      <c r="BP411" s="77"/>
      <c r="BQ411" s="136"/>
    </row>
    <row r="412" spans="1:69" x14ac:dyDescent="0.25">
      <c r="A412" t="s">
        <v>77</v>
      </c>
      <c r="B412" t="s">
        <v>59</v>
      </c>
      <c r="C412" t="s">
        <v>352</v>
      </c>
      <c r="D412">
        <v>24</v>
      </c>
      <c r="E412" s="9">
        <v>25831</v>
      </c>
      <c r="F412" s="9">
        <v>9457</v>
      </c>
      <c r="G412" s="54">
        <v>8230.7848658239109</v>
      </c>
      <c r="H412" s="9">
        <v>42401820062.782898</v>
      </c>
      <c r="I412" s="9">
        <v>849988451</v>
      </c>
      <c r="J412" s="9">
        <v>832700358.27369702</v>
      </c>
      <c r="K412" s="9">
        <v>595346452527990</v>
      </c>
      <c r="L412" s="9">
        <v>13801963347492.199</v>
      </c>
      <c r="M412" s="9">
        <v>3.0440680953971799E+21</v>
      </c>
      <c r="N412" s="9">
        <v>7.57013595582271E+19</v>
      </c>
      <c r="O412" s="9">
        <v>2.0689314272281101E+18</v>
      </c>
      <c r="P412">
        <f t="shared" si="183"/>
        <v>8230.7848658239109</v>
      </c>
      <c r="Q412">
        <f t="shared" si="184"/>
        <v>42401820062.782898</v>
      </c>
      <c r="R412">
        <f t="shared" si="185"/>
        <v>849988451</v>
      </c>
      <c r="S412">
        <f t="shared" si="186"/>
        <v>832700358.27369702</v>
      </c>
      <c r="T412">
        <f t="shared" si="187"/>
        <v>595346452527990</v>
      </c>
      <c r="U412">
        <f t="shared" si="188"/>
        <v>13801963347492.199</v>
      </c>
      <c r="V412" s="1">
        <f t="shared" si="189"/>
        <v>3.0440680953971799E+21</v>
      </c>
      <c r="W412" s="1">
        <f t="shared" si="190"/>
        <v>7.57013595582271E+19</v>
      </c>
      <c r="X412" s="1">
        <f t="shared" si="191"/>
        <v>2.0689314272281101E+18</v>
      </c>
      <c r="Y412">
        <f t="shared" si="192"/>
        <v>1.0207614810712267</v>
      </c>
      <c r="Z412">
        <f t="shared" si="198"/>
        <v>593325715698102</v>
      </c>
      <c r="AA412">
        <f t="shared" si="199"/>
        <v>8.5568844758938944E-4</v>
      </c>
      <c r="AB412">
        <f t="shared" si="200"/>
        <v>2.9252152871017706E-2</v>
      </c>
      <c r="AC412">
        <f>Cells!$B$3*Y412/(Cells!$D$4*AB412)</f>
        <v>0.89020156268375394</v>
      </c>
      <c r="AD412">
        <f t="shared" si="201"/>
        <v>65984.892193753665</v>
      </c>
      <c r="AE412">
        <f t="shared" si="202"/>
        <v>309043502600.87744</v>
      </c>
      <c r="AF412">
        <f t="shared" si="203"/>
        <v>6419204800</v>
      </c>
      <c r="AG412">
        <f t="shared" si="204"/>
        <v>6099606554.5737219</v>
      </c>
      <c r="AH412">
        <f t="shared" si="205"/>
        <v>3207877445247534</v>
      </c>
      <c r="AI412">
        <f t="shared" si="206"/>
        <v>72946478884932.281</v>
      </c>
      <c r="AJ412">
        <f t="shared" si="207"/>
        <v>1.052396534525105</v>
      </c>
      <c r="AK412">
        <f t="shared" si="208"/>
        <v>3295168075244153.5</v>
      </c>
      <c r="AL412">
        <f t="shared" si="209"/>
        <v>8.8567406291675319E-5</v>
      </c>
      <c r="AM412">
        <f t="shared" si="210"/>
        <v>9.4110257831798178E-3</v>
      </c>
      <c r="AN412">
        <f>IF(AM412=0,0,(Cells!$B$3*AJ412/(Cells!$D$4*AM412)))</f>
        <v>2.8527542390504173</v>
      </c>
      <c r="AP412" s="7">
        <f t="shared" si="193"/>
        <v>0</v>
      </c>
      <c r="AQ412">
        <f t="shared" si="211"/>
        <v>76</v>
      </c>
      <c r="AR412" t="str">
        <f>IF(AP412=0,"",MAX(AR$4:AR411)+1)</f>
        <v/>
      </c>
      <c r="AS412" t="str">
        <f t="shared" si="194"/>
        <v>Male</v>
      </c>
      <c r="AT412" t="str">
        <f t="shared" si="195"/>
        <v>NonSmoker</v>
      </c>
      <c r="AU412" t="str">
        <f t="shared" si="196"/>
        <v>70 - 79</v>
      </c>
      <c r="AV412">
        <f t="shared" si="212"/>
        <v>24</v>
      </c>
      <c r="AW412" s="8">
        <f t="shared" si="197"/>
        <v>24</v>
      </c>
      <c r="BJ412" s="76"/>
      <c r="BK412" s="76"/>
      <c r="BL412" s="77"/>
      <c r="BM412" s="77"/>
      <c r="BN412" s="77"/>
      <c r="BO412" s="77"/>
      <c r="BP412" s="77"/>
      <c r="BQ412" s="136"/>
    </row>
    <row r="413" spans="1:69" x14ac:dyDescent="0.25">
      <c r="A413" t="s">
        <v>77</v>
      </c>
      <c r="B413" t="s">
        <v>59</v>
      </c>
      <c r="C413" t="s">
        <v>352</v>
      </c>
      <c r="D413">
        <v>25</v>
      </c>
      <c r="E413" s="9">
        <v>24545</v>
      </c>
      <c r="F413" s="9">
        <v>10060</v>
      </c>
      <c r="G413" s="54">
        <v>8853.0104374568</v>
      </c>
      <c r="H413" s="9">
        <v>43326646087.238297</v>
      </c>
      <c r="I413" s="9">
        <v>868638260</v>
      </c>
      <c r="J413" s="9">
        <v>857656886.68281102</v>
      </c>
      <c r="K413" s="9">
        <v>537690946726558</v>
      </c>
      <c r="L413" s="9">
        <v>12201132080206.801</v>
      </c>
      <c r="M413" s="9">
        <v>2.4811724688577601E+21</v>
      </c>
      <c r="N413" s="9">
        <v>5.8301493779534504E+19</v>
      </c>
      <c r="O413" s="9">
        <v>1.4931455981936799E+18</v>
      </c>
      <c r="P413">
        <f t="shared" si="183"/>
        <v>17083.795303280713</v>
      </c>
      <c r="Q413">
        <f t="shared" si="184"/>
        <v>85728466150.021194</v>
      </c>
      <c r="R413">
        <f t="shared" si="185"/>
        <v>1718626711</v>
      </c>
      <c r="S413">
        <f t="shared" si="186"/>
        <v>1690357244.9565082</v>
      </c>
      <c r="T413">
        <f t="shared" si="187"/>
        <v>1133037399254548</v>
      </c>
      <c r="U413">
        <f t="shared" si="188"/>
        <v>26003095427699</v>
      </c>
      <c r="V413" s="1">
        <f t="shared" si="189"/>
        <v>5.5252405642549401E+21</v>
      </c>
      <c r="W413" s="1">
        <f t="shared" si="190"/>
        <v>1.3400285333776161E+20</v>
      </c>
      <c r="X413" s="1">
        <f t="shared" si="191"/>
        <v>3.5620770254217902E+18</v>
      </c>
      <c r="Y413">
        <f t="shared" si="192"/>
        <v>1.0167239594635034</v>
      </c>
      <c r="Z413">
        <f t="shared" si="198"/>
        <v>1125106153107812.1</v>
      </c>
      <c r="AA413">
        <f t="shared" si="199"/>
        <v>3.9376444698294312E-4</v>
      </c>
      <c r="AB413">
        <f t="shared" si="200"/>
        <v>1.9843498859398338E-2</v>
      </c>
      <c r="AC413">
        <f>Cells!$B$3*Y413/(Cells!$D$4*AB413)</f>
        <v>1.3070936979702694</v>
      </c>
      <c r="AD413">
        <f t="shared" si="201"/>
        <v>57131.881756296854</v>
      </c>
      <c r="AE413">
        <f t="shared" si="202"/>
        <v>265716856513.63916</v>
      </c>
      <c r="AF413">
        <f t="shared" si="203"/>
        <v>5550566540</v>
      </c>
      <c r="AG413">
        <f t="shared" si="204"/>
        <v>5241949667.8909111</v>
      </c>
      <c r="AH413">
        <f t="shared" si="205"/>
        <v>2670186498520976</v>
      </c>
      <c r="AI413">
        <f t="shared" si="206"/>
        <v>60745346804725.461</v>
      </c>
      <c r="AJ413">
        <f t="shared" si="207"/>
        <v>1.058874443987796</v>
      </c>
      <c r="AK413">
        <f t="shared" si="208"/>
        <v>2759283644593942</v>
      </c>
      <c r="AL413">
        <f t="shared" si="209"/>
        <v>1.0041778868001313E-4</v>
      </c>
      <c r="AM413">
        <f t="shared" si="210"/>
        <v>1.0020867661036799E-2</v>
      </c>
      <c r="AN413">
        <f>IF(AM413=0,0,(Cells!$B$3*AJ413/(Cells!$D$4*AM413)))</f>
        <v>2.6956347932664335</v>
      </c>
      <c r="AP413" s="7">
        <f t="shared" si="193"/>
        <v>1</v>
      </c>
      <c r="AQ413">
        <f t="shared" si="211"/>
        <v>76</v>
      </c>
      <c r="AR413">
        <f>IF(AP413=0,"",MAX(AR$4:AR412)+1)</f>
        <v>76</v>
      </c>
      <c r="AS413" t="str">
        <f t="shared" si="194"/>
        <v>Male</v>
      </c>
      <c r="AT413" t="str">
        <f t="shared" si="195"/>
        <v>NonSmoker</v>
      </c>
      <c r="AU413" t="str">
        <f t="shared" si="196"/>
        <v>70 - 79</v>
      </c>
      <c r="AV413">
        <f t="shared" si="212"/>
        <v>24</v>
      </c>
      <c r="AW413" s="8">
        <f t="shared" si="197"/>
        <v>25</v>
      </c>
      <c r="BJ413" s="76"/>
      <c r="BK413" s="76"/>
      <c r="BL413" s="77"/>
      <c r="BM413" s="77"/>
      <c r="BN413" s="77"/>
      <c r="BO413" s="77"/>
      <c r="BP413" s="77"/>
      <c r="BQ413" s="136"/>
    </row>
    <row r="414" spans="1:69" x14ac:dyDescent="0.25">
      <c r="A414" t="s">
        <v>77</v>
      </c>
      <c r="B414" t="s">
        <v>59</v>
      </c>
      <c r="C414" t="s">
        <v>352</v>
      </c>
      <c r="D414">
        <v>26</v>
      </c>
      <c r="E414" s="9">
        <v>23171</v>
      </c>
      <c r="F414" s="9">
        <v>10542</v>
      </c>
      <c r="G414" s="54">
        <v>9165.7806129723103</v>
      </c>
      <c r="H414" s="9">
        <v>43525439256.801804</v>
      </c>
      <c r="I414" s="9">
        <v>872214390</v>
      </c>
      <c r="J414" s="9">
        <v>864830299.74871397</v>
      </c>
      <c r="K414" s="9">
        <v>530272121846239</v>
      </c>
      <c r="L414" s="9">
        <v>12278626295943.9</v>
      </c>
      <c r="M414" s="9">
        <v>2.6742803090677999E+21</v>
      </c>
      <c r="N414" s="9">
        <v>6.6476437530491904E+19</v>
      </c>
      <c r="O414" s="9">
        <v>1.8121391087951301E+18</v>
      </c>
      <c r="P414">
        <f t="shared" si="183"/>
        <v>9165.7806129723103</v>
      </c>
      <c r="Q414">
        <f t="shared" si="184"/>
        <v>43525439256.801804</v>
      </c>
      <c r="R414">
        <f t="shared" si="185"/>
        <v>872214390</v>
      </c>
      <c r="S414">
        <f t="shared" si="186"/>
        <v>864830299.74871397</v>
      </c>
      <c r="T414">
        <f t="shared" si="187"/>
        <v>530272121846239</v>
      </c>
      <c r="U414">
        <f t="shared" si="188"/>
        <v>12278626295943.9</v>
      </c>
      <c r="V414" s="1">
        <f t="shared" si="189"/>
        <v>2.6742803090677999E+21</v>
      </c>
      <c r="W414" s="1">
        <f t="shared" si="190"/>
        <v>6.6476437530491904E+19</v>
      </c>
      <c r="X414" s="1">
        <f t="shared" si="191"/>
        <v>1.8121391087951301E+18</v>
      </c>
      <c r="Y414">
        <f t="shared" si="192"/>
        <v>1.0085381955898534</v>
      </c>
      <c r="Z414">
        <f t="shared" si="198"/>
        <v>522310492895203.31</v>
      </c>
      <c r="AA414">
        <f t="shared" si="199"/>
        <v>6.9834006142730257E-4</v>
      </c>
      <c r="AB414">
        <f t="shared" si="200"/>
        <v>2.6426124600994801E-2</v>
      </c>
      <c r="AC414">
        <f>Cells!$B$3*Y414/(Cells!$D$4*AB414)</f>
        <v>0.97360049379522196</v>
      </c>
      <c r="AD414">
        <f t="shared" si="201"/>
        <v>47966.101143324551</v>
      </c>
      <c r="AE414">
        <f t="shared" si="202"/>
        <v>222191417256.83734</v>
      </c>
      <c r="AF414">
        <f t="shared" si="203"/>
        <v>4678352150</v>
      </c>
      <c r="AG414">
        <f t="shared" si="204"/>
        <v>4377119368.1421967</v>
      </c>
      <c r="AH414">
        <f t="shared" si="205"/>
        <v>2139914376674736.8</v>
      </c>
      <c r="AI414">
        <f t="shared" si="206"/>
        <v>48466720508781.563</v>
      </c>
      <c r="AJ414">
        <f t="shared" si="207"/>
        <v>1.0688198690787949</v>
      </c>
      <c r="AK414">
        <f t="shared" si="208"/>
        <v>2231815789848398.3</v>
      </c>
      <c r="AL414">
        <f t="shared" si="209"/>
        <v>1.1648810090468786E-4</v>
      </c>
      <c r="AM414">
        <f t="shared" si="210"/>
        <v>1.079296534343958E-2</v>
      </c>
      <c r="AN414">
        <f>IF(AM414=0,0,(Cells!$B$3*AJ414/(Cells!$D$4*AM414)))</f>
        <v>2.5263042309494694</v>
      </c>
      <c r="AP414" s="7">
        <f t="shared" si="193"/>
        <v>0</v>
      </c>
      <c r="AQ414">
        <f t="shared" si="211"/>
        <v>77</v>
      </c>
      <c r="AR414" t="str">
        <f>IF(AP414=0,"",MAX(AR$4:AR413)+1)</f>
        <v/>
      </c>
      <c r="AS414" t="str">
        <f t="shared" si="194"/>
        <v>Male</v>
      </c>
      <c r="AT414" t="str">
        <f t="shared" si="195"/>
        <v>NonSmoker</v>
      </c>
      <c r="AU414" t="str">
        <f t="shared" si="196"/>
        <v>70 - 79</v>
      </c>
      <c r="AV414">
        <f t="shared" si="212"/>
        <v>26</v>
      </c>
      <c r="AW414" s="8">
        <f t="shared" si="197"/>
        <v>26</v>
      </c>
      <c r="BJ414" s="76"/>
      <c r="BK414" s="76"/>
      <c r="BL414" s="77"/>
      <c r="BM414" s="77"/>
      <c r="BN414" s="77"/>
      <c r="BO414" s="77"/>
      <c r="BP414" s="77"/>
      <c r="BQ414" s="136"/>
    </row>
    <row r="415" spans="1:69" x14ac:dyDescent="0.25">
      <c r="A415" t="s">
        <v>77</v>
      </c>
      <c r="B415" t="s">
        <v>59</v>
      </c>
      <c r="C415" t="s">
        <v>352</v>
      </c>
      <c r="D415">
        <v>27</v>
      </c>
      <c r="E415" s="9">
        <v>21617</v>
      </c>
      <c r="F415" s="9">
        <v>10488</v>
      </c>
      <c r="G415" s="54">
        <v>9008.9619942094905</v>
      </c>
      <c r="H415" s="9">
        <v>41950911136.300102</v>
      </c>
      <c r="I415" s="9">
        <v>851156186</v>
      </c>
      <c r="J415" s="9">
        <v>831314198.20881104</v>
      </c>
      <c r="K415" s="9">
        <v>430494371638222</v>
      </c>
      <c r="L415" s="9">
        <v>9769559239204.9707</v>
      </c>
      <c r="M415" s="9">
        <v>1.7066229087951001E+21</v>
      </c>
      <c r="N415" s="9">
        <v>4.1229284937277604E+19</v>
      </c>
      <c r="O415" s="9">
        <v>1.09770311429617E+18</v>
      </c>
      <c r="P415">
        <f t="shared" si="183"/>
        <v>18174.742607181801</v>
      </c>
      <c r="Q415">
        <f t="shared" si="184"/>
        <v>85476350393.101898</v>
      </c>
      <c r="R415">
        <f t="shared" si="185"/>
        <v>1723370576</v>
      </c>
      <c r="S415">
        <f t="shared" si="186"/>
        <v>1696144497.957525</v>
      </c>
      <c r="T415">
        <f t="shared" si="187"/>
        <v>960766493484461</v>
      </c>
      <c r="U415">
        <f t="shared" si="188"/>
        <v>22048185535148.871</v>
      </c>
      <c r="V415" s="1">
        <f t="shared" si="189"/>
        <v>4.3809032178628999E+21</v>
      </c>
      <c r="W415" s="1">
        <f t="shared" si="190"/>
        <v>1.0770572246776952E+20</v>
      </c>
      <c r="X415" s="1">
        <f t="shared" si="191"/>
        <v>2.9098422230913004E+18</v>
      </c>
      <c r="Y415">
        <f t="shared" si="192"/>
        <v>1.0160517444564778</v>
      </c>
      <c r="Z415">
        <f t="shared" si="198"/>
        <v>953426781602777.75</v>
      </c>
      <c r="AA415">
        <f t="shared" si="199"/>
        <v>3.3140698001829744E-4</v>
      </c>
      <c r="AB415">
        <f t="shared" si="200"/>
        <v>1.8204586785156577E-2</v>
      </c>
      <c r="AC415">
        <f>Cells!$B$3*Y415/(Cells!$D$4*AB415)</f>
        <v>1.4238259815272321</v>
      </c>
      <c r="AD415">
        <f t="shared" si="201"/>
        <v>38957.139149115057</v>
      </c>
      <c r="AE415">
        <f t="shared" si="202"/>
        <v>180240506120.53726</v>
      </c>
      <c r="AF415">
        <f t="shared" si="203"/>
        <v>3827195964</v>
      </c>
      <c r="AG415">
        <f t="shared" si="204"/>
        <v>3545805169.9333854</v>
      </c>
      <c r="AH415">
        <f t="shared" si="205"/>
        <v>1709420005036514.8</v>
      </c>
      <c r="AI415">
        <f t="shared" si="206"/>
        <v>38697161269576.578</v>
      </c>
      <c r="AJ415">
        <f t="shared" si="207"/>
        <v>1.0793587861094751</v>
      </c>
      <c r="AK415">
        <f t="shared" si="208"/>
        <v>1799994713191923</v>
      </c>
      <c r="AL415">
        <f t="shared" si="209"/>
        <v>1.4316652764580719E-4</v>
      </c>
      <c r="AM415">
        <f t="shared" si="210"/>
        <v>1.1965221587827247E-2</v>
      </c>
      <c r="AN415">
        <f>IF(AM415=0,0,(Cells!$B$3*AJ415/(Cells!$D$4*AM415)))</f>
        <v>2.3012669405269048</v>
      </c>
      <c r="AP415" s="7">
        <f t="shared" si="193"/>
        <v>1</v>
      </c>
      <c r="AQ415">
        <f t="shared" si="211"/>
        <v>77</v>
      </c>
      <c r="AR415">
        <f>IF(AP415=0,"",MAX(AR$4:AR414)+1)</f>
        <v>77</v>
      </c>
      <c r="AS415" t="str">
        <f t="shared" si="194"/>
        <v>Male</v>
      </c>
      <c r="AT415" t="str">
        <f t="shared" si="195"/>
        <v>NonSmoker</v>
      </c>
      <c r="AU415" t="str">
        <f t="shared" si="196"/>
        <v>70 - 79</v>
      </c>
      <c r="AV415">
        <f t="shared" si="212"/>
        <v>26</v>
      </c>
      <c r="AW415" s="8">
        <f t="shared" si="197"/>
        <v>27</v>
      </c>
      <c r="BJ415" s="76"/>
      <c r="BK415" s="76"/>
      <c r="BL415" s="77"/>
      <c r="BM415" s="77"/>
      <c r="BN415" s="77"/>
      <c r="BO415" s="77"/>
      <c r="BP415" s="77"/>
      <c r="BQ415" s="136"/>
    </row>
    <row r="416" spans="1:69" x14ac:dyDescent="0.25">
      <c r="A416" t="s">
        <v>77</v>
      </c>
      <c r="B416" t="s">
        <v>59</v>
      </c>
      <c r="C416" t="s">
        <v>352</v>
      </c>
      <c r="D416">
        <v>28</v>
      </c>
      <c r="E416" s="9">
        <v>19829</v>
      </c>
      <c r="F416" s="9">
        <v>9965</v>
      </c>
      <c r="G416" s="54">
        <v>8468.5399062852903</v>
      </c>
      <c r="H416" s="9">
        <v>39201203727.7267</v>
      </c>
      <c r="I416" s="9">
        <v>815006088</v>
      </c>
      <c r="J416" s="9">
        <v>775697751.78664303</v>
      </c>
      <c r="K416" s="9">
        <v>383736120117130</v>
      </c>
      <c r="L416" s="9">
        <v>8616805571521.8896</v>
      </c>
      <c r="M416" s="9">
        <v>1.36929132837918E+21</v>
      </c>
      <c r="N416" s="9">
        <v>3.15029204614545E+19</v>
      </c>
      <c r="O416" s="9">
        <v>7.8943075287028595E+17</v>
      </c>
      <c r="P416">
        <f t="shared" si="183"/>
        <v>8468.5399062852903</v>
      </c>
      <c r="Q416">
        <f t="shared" si="184"/>
        <v>39201203727.7267</v>
      </c>
      <c r="R416">
        <f t="shared" si="185"/>
        <v>815006088</v>
      </c>
      <c r="S416">
        <f t="shared" si="186"/>
        <v>775697751.78664303</v>
      </c>
      <c r="T416">
        <f t="shared" si="187"/>
        <v>383736120117130</v>
      </c>
      <c r="U416">
        <f t="shared" si="188"/>
        <v>8616805571521.8896</v>
      </c>
      <c r="V416" s="1">
        <f t="shared" si="189"/>
        <v>1.36929132837918E+21</v>
      </c>
      <c r="W416" s="1">
        <f t="shared" si="190"/>
        <v>3.15029204614545E+19</v>
      </c>
      <c r="X416" s="1">
        <f t="shared" si="191"/>
        <v>7.8943075287028595E+17</v>
      </c>
      <c r="Y416">
        <f t="shared" si="192"/>
        <v>1.0506748100311225</v>
      </c>
      <c r="Z416">
        <f t="shared" si="198"/>
        <v>393669632155364.81</v>
      </c>
      <c r="AA416">
        <f t="shared" si="199"/>
        <v>6.542546966611018E-4</v>
      </c>
      <c r="AB416">
        <f t="shared" si="200"/>
        <v>2.5578402934137656E-2</v>
      </c>
      <c r="AC416">
        <f>Cells!$B$3*Y416/(Cells!$D$4*AB416)</f>
        <v>1.0478926856965358</v>
      </c>
      <c r="AD416">
        <f t="shared" si="201"/>
        <v>30488.599242829776</v>
      </c>
      <c r="AE416">
        <f t="shared" si="202"/>
        <v>141039302392.81061</v>
      </c>
      <c r="AF416">
        <f t="shared" si="203"/>
        <v>3012189876</v>
      </c>
      <c r="AG416">
        <f t="shared" si="204"/>
        <v>2770107418.1467423</v>
      </c>
      <c r="AH416">
        <f t="shared" si="205"/>
        <v>1325683884919384.8</v>
      </c>
      <c r="AI416">
        <f t="shared" si="206"/>
        <v>30080355698054.699</v>
      </c>
      <c r="AJ416">
        <f t="shared" si="207"/>
        <v>1.0873910001711109</v>
      </c>
      <c r="AK416">
        <f t="shared" si="208"/>
        <v>1405969135796435</v>
      </c>
      <c r="AL416">
        <f t="shared" si="209"/>
        <v>1.8322408706790229E-4</v>
      </c>
      <c r="AM416">
        <f t="shared" si="210"/>
        <v>1.3536029220857285E-2</v>
      </c>
      <c r="AN416">
        <f>IF(AM416=0,0,(Cells!$B$3*AJ416/(Cells!$D$4*AM416)))</f>
        <v>2.0493510769435308</v>
      </c>
      <c r="AP416" s="7">
        <f t="shared" si="193"/>
        <v>1</v>
      </c>
      <c r="AQ416">
        <f t="shared" si="211"/>
        <v>78</v>
      </c>
      <c r="AR416">
        <f>IF(AP416=0,"",MAX(AR$4:AR415)+1)</f>
        <v>78</v>
      </c>
      <c r="AS416" t="str">
        <f t="shared" si="194"/>
        <v>Male</v>
      </c>
      <c r="AT416" t="str">
        <f t="shared" si="195"/>
        <v>NonSmoker</v>
      </c>
      <c r="AU416" t="str">
        <f t="shared" si="196"/>
        <v>70 - 79</v>
      </c>
      <c r="AV416">
        <f t="shared" si="212"/>
        <v>28</v>
      </c>
      <c r="AW416" s="8">
        <f t="shared" si="197"/>
        <v>28</v>
      </c>
      <c r="BJ416" s="76"/>
      <c r="BK416" s="76"/>
      <c r="BL416" s="77"/>
      <c r="BM416" s="77"/>
      <c r="BN416" s="77"/>
      <c r="BO416" s="77"/>
      <c r="BP416" s="77"/>
      <c r="BQ416" s="136"/>
    </row>
    <row r="417" spans="1:69" x14ac:dyDescent="0.25">
      <c r="A417" t="s">
        <v>77</v>
      </c>
      <c r="B417" t="s">
        <v>59</v>
      </c>
      <c r="C417" t="s">
        <v>352</v>
      </c>
      <c r="D417">
        <v>29</v>
      </c>
      <c r="E417" s="9">
        <v>17575</v>
      </c>
      <c r="F417" s="9">
        <v>9036</v>
      </c>
      <c r="G417" s="54">
        <v>7679.0915825512402</v>
      </c>
      <c r="H417" s="9">
        <v>35328524565.438004</v>
      </c>
      <c r="I417" s="9">
        <v>784179836</v>
      </c>
      <c r="J417" s="9">
        <v>697030531.91437805</v>
      </c>
      <c r="K417" s="9">
        <v>337002921854985</v>
      </c>
      <c r="L417" s="9">
        <v>7687882116940.9902</v>
      </c>
      <c r="M417" s="9">
        <v>1.2137653812023801E+21</v>
      </c>
      <c r="N417" s="9">
        <v>2.9878378165245002E+19</v>
      </c>
      <c r="O417" s="9">
        <v>8.0794536409888602E+17</v>
      </c>
      <c r="P417">
        <f t="shared" si="183"/>
        <v>7679.0915825512402</v>
      </c>
      <c r="Q417">
        <f t="shared" si="184"/>
        <v>35328524565.438004</v>
      </c>
      <c r="R417">
        <f t="shared" si="185"/>
        <v>784179836</v>
      </c>
      <c r="S417">
        <f t="shared" si="186"/>
        <v>697030531.91437805</v>
      </c>
      <c r="T417">
        <f t="shared" si="187"/>
        <v>337002921854985</v>
      </c>
      <c r="U417">
        <f t="shared" si="188"/>
        <v>7687882116940.9902</v>
      </c>
      <c r="V417" s="1">
        <f t="shared" si="189"/>
        <v>1.2137653812023801E+21</v>
      </c>
      <c r="W417" s="1">
        <f t="shared" si="190"/>
        <v>2.9878378165245002E+19</v>
      </c>
      <c r="X417" s="1">
        <f t="shared" si="191"/>
        <v>8.0794536409888602E+17</v>
      </c>
      <c r="Y417">
        <f t="shared" si="192"/>
        <v>1.1250293926813628</v>
      </c>
      <c r="Z417">
        <f t="shared" si="198"/>
        <v>369407708268657.13</v>
      </c>
      <c r="AA417">
        <f t="shared" si="199"/>
        <v>7.6033039068150433E-4</v>
      </c>
      <c r="AB417">
        <f t="shared" si="200"/>
        <v>2.7574089117892983E-2</v>
      </c>
      <c r="AC417">
        <f>Cells!$B$3*Y417/(Cells!$D$4*AB417)</f>
        <v>1.0408415181506885</v>
      </c>
      <c r="AD417">
        <f t="shared" si="201"/>
        <v>22809.507660278538</v>
      </c>
      <c r="AE417">
        <f t="shared" si="202"/>
        <v>105710777827.3726</v>
      </c>
      <c r="AF417">
        <f t="shared" si="203"/>
        <v>2228010040</v>
      </c>
      <c r="AG417">
        <f t="shared" si="204"/>
        <v>2073076886.2323644</v>
      </c>
      <c r="AH417">
        <f t="shared" si="205"/>
        <v>988680963064399.5</v>
      </c>
      <c r="AI417">
        <f t="shared" si="206"/>
        <v>22392473581113.711</v>
      </c>
      <c r="AJ417">
        <f t="shared" si="207"/>
        <v>1.0747358454462406</v>
      </c>
      <c r="AK417">
        <f t="shared" si="208"/>
        <v>1036706284279765.3</v>
      </c>
      <c r="AL417">
        <f t="shared" si="209"/>
        <v>2.4122644252363038E-4</v>
      </c>
      <c r="AM417">
        <f t="shared" si="210"/>
        <v>1.553146620649932E-2</v>
      </c>
      <c r="AN417">
        <f>IF(AM417=0,0,(Cells!$B$3*AJ417/(Cells!$D$4*AM417)))</f>
        <v>1.7652702059658285</v>
      </c>
      <c r="AP417" s="7">
        <f t="shared" si="193"/>
        <v>1</v>
      </c>
      <c r="AQ417">
        <f t="shared" si="211"/>
        <v>79</v>
      </c>
      <c r="AR417">
        <f>IF(AP417=0,"",MAX(AR$4:AR416)+1)</f>
        <v>79</v>
      </c>
      <c r="AS417" t="str">
        <f t="shared" si="194"/>
        <v>Male</v>
      </c>
      <c r="AT417" t="str">
        <f t="shared" si="195"/>
        <v>NonSmoker</v>
      </c>
      <c r="AU417" t="str">
        <f t="shared" si="196"/>
        <v>70 - 79</v>
      </c>
      <c r="AV417">
        <f t="shared" si="212"/>
        <v>29</v>
      </c>
      <c r="AW417" s="8">
        <f t="shared" si="197"/>
        <v>29</v>
      </c>
      <c r="BJ417" s="76"/>
      <c r="BK417" s="76"/>
      <c r="BL417" s="77"/>
      <c r="BM417" s="77"/>
      <c r="BN417" s="77"/>
      <c r="BO417" s="77"/>
      <c r="BP417" s="77"/>
      <c r="BQ417" s="136"/>
    </row>
    <row r="418" spans="1:69" x14ac:dyDescent="0.25">
      <c r="A418" t="s">
        <v>77</v>
      </c>
      <c r="B418" t="s">
        <v>59</v>
      </c>
      <c r="C418" t="s">
        <v>352</v>
      </c>
      <c r="D418">
        <v>30</v>
      </c>
      <c r="E418" s="9">
        <v>15042</v>
      </c>
      <c r="F418" s="9">
        <v>8134</v>
      </c>
      <c r="G418" s="54">
        <v>6716.5522716234</v>
      </c>
      <c r="H418" s="9">
        <v>30685383804.383301</v>
      </c>
      <c r="I418" s="9">
        <v>635980152</v>
      </c>
      <c r="J418" s="9">
        <v>604211389.15641403</v>
      </c>
      <c r="K418" s="9">
        <v>284748250003562</v>
      </c>
      <c r="L418" s="9">
        <v>6342192523789.4199</v>
      </c>
      <c r="M418" s="9">
        <v>1.1596640506163699E+21</v>
      </c>
      <c r="N418" s="9">
        <v>2.47039266591046E+19</v>
      </c>
      <c r="O418" s="9">
        <v>5.9744886996712602E+17</v>
      </c>
      <c r="P418">
        <f t="shared" si="183"/>
        <v>6716.5522716234</v>
      </c>
      <c r="Q418">
        <f t="shared" si="184"/>
        <v>30685383804.383301</v>
      </c>
      <c r="R418">
        <f t="shared" si="185"/>
        <v>635980152</v>
      </c>
      <c r="S418">
        <f t="shared" si="186"/>
        <v>604211389.15641403</v>
      </c>
      <c r="T418">
        <f t="shared" si="187"/>
        <v>284748250003562</v>
      </c>
      <c r="U418">
        <f t="shared" si="188"/>
        <v>6342192523789.4199</v>
      </c>
      <c r="V418" s="1">
        <f t="shared" si="189"/>
        <v>1.1596640506163699E+21</v>
      </c>
      <c r="W418" s="1">
        <f t="shared" si="190"/>
        <v>2.47039266591046E+19</v>
      </c>
      <c r="X418" s="1">
        <f t="shared" si="191"/>
        <v>5.9744886996712602E+17</v>
      </c>
      <c r="Y418">
        <f t="shared" si="192"/>
        <v>1.0525788878093489</v>
      </c>
      <c r="Z418">
        <f t="shared" si="198"/>
        <v>292693339670882.31</v>
      </c>
      <c r="AA418">
        <f t="shared" si="199"/>
        <v>8.0174272056635402E-4</v>
      </c>
      <c r="AB418">
        <f t="shared" si="200"/>
        <v>2.8315061726338405E-2</v>
      </c>
      <c r="AC418">
        <f>Cells!$B$3*Y418/(Cells!$D$4*AB418)</f>
        <v>0.94832905226472819</v>
      </c>
      <c r="AD418">
        <f t="shared" si="201"/>
        <v>16092.955388655133</v>
      </c>
      <c r="AE418">
        <f t="shared" si="202"/>
        <v>75025394022.989288</v>
      </c>
      <c r="AF418">
        <f t="shared" si="203"/>
        <v>1592029888</v>
      </c>
      <c r="AG418">
        <f t="shared" si="204"/>
        <v>1468865497.0759504</v>
      </c>
      <c r="AH418">
        <f t="shared" si="205"/>
        <v>703932713060837.5</v>
      </c>
      <c r="AI418">
        <f t="shared" si="206"/>
        <v>16050281057324.287</v>
      </c>
      <c r="AJ418">
        <f t="shared" si="207"/>
        <v>1.0838500129312256</v>
      </c>
      <c r="AK418">
        <f t="shared" si="208"/>
        <v>744102719835969</v>
      </c>
      <c r="AL418">
        <f t="shared" si="209"/>
        <v>3.4488065351666016E-4</v>
      </c>
      <c r="AM418">
        <f t="shared" si="210"/>
        <v>1.8570962643779675E-2</v>
      </c>
      <c r="AN418">
        <f>IF(AM418=0,0,(Cells!$B$3*AJ418/(Cells!$D$4*AM418)))</f>
        <v>1.4888696738364735</v>
      </c>
      <c r="AP418" s="7">
        <f t="shared" si="193"/>
        <v>0</v>
      </c>
      <c r="AQ418">
        <f t="shared" si="211"/>
        <v>80</v>
      </c>
      <c r="AR418" t="str">
        <f>IF(AP418=0,"",MAX(AR$4:AR417)+1)</f>
        <v/>
      </c>
      <c r="AS418" t="str">
        <f t="shared" si="194"/>
        <v>Male</v>
      </c>
      <c r="AT418" t="str">
        <f t="shared" si="195"/>
        <v>NonSmoker</v>
      </c>
      <c r="AU418" t="str">
        <f t="shared" si="196"/>
        <v>70 - 79</v>
      </c>
      <c r="AV418">
        <f t="shared" si="212"/>
        <v>30</v>
      </c>
      <c r="AW418" s="8">
        <f t="shared" si="197"/>
        <v>30</v>
      </c>
      <c r="BJ418" s="76"/>
      <c r="BK418" s="76"/>
      <c r="BL418" s="77"/>
      <c r="BM418" s="77"/>
      <c r="BN418" s="77"/>
      <c r="BO418" s="77"/>
      <c r="BP418" s="77"/>
      <c r="BQ418" s="136"/>
    </row>
    <row r="419" spans="1:69" x14ac:dyDescent="0.25">
      <c r="A419" t="s">
        <v>77</v>
      </c>
      <c r="B419" t="s">
        <v>59</v>
      </c>
      <c r="C419" t="s">
        <v>352</v>
      </c>
      <c r="D419">
        <v>31</v>
      </c>
      <c r="E419" s="9">
        <v>12190</v>
      </c>
      <c r="F419" s="9">
        <v>6601</v>
      </c>
      <c r="G419" s="54">
        <v>5542.2070037890599</v>
      </c>
      <c r="H419" s="9">
        <v>25341834702.092602</v>
      </c>
      <c r="I419" s="9">
        <v>555703512</v>
      </c>
      <c r="J419" s="9">
        <v>496276269.29389501</v>
      </c>
      <c r="K419" s="9">
        <v>246911405456856</v>
      </c>
      <c r="L419" s="9">
        <v>5672264000303.5703</v>
      </c>
      <c r="M419" s="9">
        <v>1.12608547027678E+21</v>
      </c>
      <c r="N419" s="9">
        <v>2.6366714059926102E+19</v>
      </c>
      <c r="O419" s="9">
        <v>7.0493477311281997E+17</v>
      </c>
      <c r="P419">
        <f t="shared" si="183"/>
        <v>12258.75927541246</v>
      </c>
      <c r="Q419">
        <f t="shared" si="184"/>
        <v>56027218506.475906</v>
      </c>
      <c r="R419">
        <f t="shared" si="185"/>
        <v>1191683664</v>
      </c>
      <c r="S419">
        <f t="shared" si="186"/>
        <v>1100487658.450309</v>
      </c>
      <c r="T419">
        <f t="shared" si="187"/>
        <v>531659655460418</v>
      </c>
      <c r="U419">
        <f t="shared" si="188"/>
        <v>12014456524092.99</v>
      </c>
      <c r="V419" s="1">
        <f t="shared" si="189"/>
        <v>2.28574952089315E+21</v>
      </c>
      <c r="W419" s="1">
        <f t="shared" si="190"/>
        <v>5.1070640719030698E+19</v>
      </c>
      <c r="X419" s="1">
        <f t="shared" si="191"/>
        <v>1.302383643079946E+18</v>
      </c>
      <c r="Y419">
        <f t="shared" si="192"/>
        <v>1.0828687217429698</v>
      </c>
      <c r="Z419">
        <f t="shared" si="198"/>
        <v>561629403700737.31</v>
      </c>
      <c r="AA419">
        <f t="shared" si="199"/>
        <v>4.6374526030427325E-4</v>
      </c>
      <c r="AB419">
        <f t="shared" si="200"/>
        <v>2.1534745420001444E-2</v>
      </c>
      <c r="AC419">
        <f>Cells!$B$3*Y419/(Cells!$D$4*AB419)</f>
        <v>1.2827971335173205</v>
      </c>
      <c r="AD419">
        <f t="shared" si="201"/>
        <v>10550.748384866074</v>
      </c>
      <c r="AE419">
        <f t="shared" si="202"/>
        <v>49683559320.896698</v>
      </c>
      <c r="AF419">
        <f t="shared" si="203"/>
        <v>1036326376</v>
      </c>
      <c r="AG419">
        <f t="shared" si="204"/>
        <v>972589227.78205538</v>
      </c>
      <c r="AH419">
        <f t="shared" si="205"/>
        <v>457021307603981.56</v>
      </c>
      <c r="AI419">
        <f t="shared" si="206"/>
        <v>10378017057020.719</v>
      </c>
      <c r="AJ419">
        <f t="shared" si="207"/>
        <v>1.0655334712716222</v>
      </c>
      <c r="AK419">
        <f t="shared" si="208"/>
        <v>475188698509843.56</v>
      </c>
      <c r="AL419">
        <f t="shared" si="209"/>
        <v>5.0235090965195948E-4</v>
      </c>
      <c r="AM419">
        <f t="shared" si="210"/>
        <v>2.241318606650914E-2</v>
      </c>
      <c r="AN419">
        <f>IF(AM419=0,0,(Cells!$B$3*AJ419/(Cells!$D$4*AM419)))</f>
        <v>1.2127894584758929</v>
      </c>
      <c r="AP419" s="7">
        <f t="shared" si="193"/>
        <v>1</v>
      </c>
      <c r="AQ419">
        <f t="shared" si="211"/>
        <v>80</v>
      </c>
      <c r="AR419">
        <f>IF(AP419=0,"",MAX(AR$4:AR418)+1)</f>
        <v>80</v>
      </c>
      <c r="AS419" t="str">
        <f t="shared" si="194"/>
        <v>Male</v>
      </c>
      <c r="AT419" t="str">
        <f t="shared" si="195"/>
        <v>NonSmoker</v>
      </c>
      <c r="AU419" t="str">
        <f t="shared" si="196"/>
        <v>70 - 79</v>
      </c>
      <c r="AV419">
        <f t="shared" si="212"/>
        <v>30</v>
      </c>
      <c r="AW419" s="8">
        <f t="shared" si="197"/>
        <v>31</v>
      </c>
      <c r="BJ419" s="76"/>
      <c r="BK419" s="76"/>
      <c r="BL419" s="77"/>
      <c r="BM419" s="77"/>
      <c r="BN419" s="77"/>
      <c r="BO419" s="77"/>
      <c r="BP419" s="77"/>
      <c r="BQ419" s="136"/>
    </row>
    <row r="420" spans="1:69" x14ac:dyDescent="0.25">
      <c r="A420" t="s">
        <v>77</v>
      </c>
      <c r="B420" t="s">
        <v>59</v>
      </c>
      <c r="C420" t="s">
        <v>352</v>
      </c>
      <c r="D420">
        <v>32</v>
      </c>
      <c r="E420" s="9">
        <v>9384</v>
      </c>
      <c r="F420" s="9">
        <v>5204</v>
      </c>
      <c r="G420" s="54">
        <v>4296.5836719823301</v>
      </c>
      <c r="H420" s="9">
        <v>19527735579.522701</v>
      </c>
      <c r="I420" s="9">
        <v>423704869</v>
      </c>
      <c r="J420" s="9">
        <v>382392368.619605</v>
      </c>
      <c r="K420" s="9">
        <v>171257003916375</v>
      </c>
      <c r="L420" s="9">
        <v>3849736471080.52</v>
      </c>
      <c r="M420" s="9">
        <v>5.2877029021111701E+20</v>
      </c>
      <c r="N420" s="9">
        <v>1.1774693698209599E+19</v>
      </c>
      <c r="O420" s="9">
        <v>2.9744835389114099E+17</v>
      </c>
      <c r="P420">
        <f t="shared" si="183"/>
        <v>4296.5836719823301</v>
      </c>
      <c r="Q420">
        <f t="shared" si="184"/>
        <v>19527735579.522701</v>
      </c>
      <c r="R420">
        <f t="shared" si="185"/>
        <v>423704869</v>
      </c>
      <c r="S420">
        <f t="shared" si="186"/>
        <v>382392368.619605</v>
      </c>
      <c r="T420">
        <f t="shared" si="187"/>
        <v>171257003916375</v>
      </c>
      <c r="U420">
        <f t="shared" si="188"/>
        <v>3849736471080.52</v>
      </c>
      <c r="V420" s="1">
        <f t="shared" si="189"/>
        <v>5.2877029021111701E+20</v>
      </c>
      <c r="W420" s="1">
        <f t="shared" si="190"/>
        <v>1.1774693698209599E+19</v>
      </c>
      <c r="X420" s="1">
        <f t="shared" si="191"/>
        <v>2.9744835389114099E+17</v>
      </c>
      <c r="Y420">
        <f t="shared" si="192"/>
        <v>1.1080369373728054</v>
      </c>
      <c r="Z420">
        <f t="shared" si="198"/>
        <v>185032588129538.5</v>
      </c>
      <c r="AA420">
        <f t="shared" si="199"/>
        <v>1.2654057120153059E-3</v>
      </c>
      <c r="AB420">
        <f t="shared" si="200"/>
        <v>3.5572541545626252E-2</v>
      </c>
      <c r="AC420">
        <f>Cells!$B$3*Y420/(Cells!$D$4*AB420)</f>
        <v>0.79462322855406886</v>
      </c>
      <c r="AD420">
        <f t="shared" si="201"/>
        <v>6254.164712883744</v>
      </c>
      <c r="AE420">
        <f t="shared" si="202"/>
        <v>30155823741.373989</v>
      </c>
      <c r="AF420">
        <f t="shared" si="203"/>
        <v>612621507</v>
      </c>
      <c r="AG420">
        <f t="shared" si="204"/>
        <v>590196859.16245043</v>
      </c>
      <c r="AH420">
        <f t="shared" si="205"/>
        <v>285764303687606.63</v>
      </c>
      <c r="AI420">
        <f t="shared" si="206"/>
        <v>6528280585940.1982</v>
      </c>
      <c r="AJ420">
        <f t="shared" si="207"/>
        <v>1.0379952002275519</v>
      </c>
      <c r="AK420">
        <f t="shared" si="208"/>
        <v>289588183926242.5</v>
      </c>
      <c r="AL420">
        <f t="shared" si="209"/>
        <v>8.3135602656701508E-4</v>
      </c>
      <c r="AM420">
        <f t="shared" si="210"/>
        <v>2.8833245161913618E-2</v>
      </c>
      <c r="AN420">
        <f>IF(AM420=0,0,(Cells!$B$3*AJ420/(Cells!$D$4*AM420)))</f>
        <v>0.91838278418770447</v>
      </c>
      <c r="AP420" s="7">
        <f t="shared" si="193"/>
        <v>0</v>
      </c>
      <c r="AQ420">
        <f t="shared" si="211"/>
        <v>81</v>
      </c>
      <c r="AR420" t="str">
        <f>IF(AP420=0,"",MAX(AR$4:AR419)+1)</f>
        <v/>
      </c>
      <c r="AS420" t="str">
        <f t="shared" si="194"/>
        <v>Male</v>
      </c>
      <c r="AT420" t="str">
        <f t="shared" si="195"/>
        <v>NonSmoker</v>
      </c>
      <c r="AU420" t="str">
        <f t="shared" si="196"/>
        <v>70 - 79</v>
      </c>
      <c r="AV420">
        <f t="shared" si="212"/>
        <v>32</v>
      </c>
      <c r="AW420" s="8">
        <f t="shared" si="197"/>
        <v>32</v>
      </c>
      <c r="BJ420" s="76"/>
      <c r="BK420" s="76"/>
      <c r="BL420" s="77"/>
      <c r="BM420" s="77"/>
      <c r="BN420" s="77"/>
      <c r="BO420" s="77"/>
      <c r="BP420" s="77"/>
      <c r="BQ420" s="136"/>
    </row>
    <row r="421" spans="1:69" x14ac:dyDescent="0.25">
      <c r="A421" t="s">
        <v>77</v>
      </c>
      <c r="B421" t="s">
        <v>59</v>
      </c>
      <c r="C421" t="s">
        <v>352</v>
      </c>
      <c r="D421">
        <v>33</v>
      </c>
      <c r="E421" s="9">
        <v>7104</v>
      </c>
      <c r="F421" s="9">
        <v>3452</v>
      </c>
      <c r="G421" s="54">
        <v>3065.4474249517102</v>
      </c>
      <c r="H421" s="9">
        <v>14222686708.544399</v>
      </c>
      <c r="I421" s="9">
        <v>296067132</v>
      </c>
      <c r="J421" s="9">
        <v>278342940.88017398</v>
      </c>
      <c r="K421" s="9">
        <v>124072223300669</v>
      </c>
      <c r="L421" s="9">
        <v>2762731095692.1299</v>
      </c>
      <c r="M421" s="9">
        <v>3.75544823399003E+20</v>
      </c>
      <c r="N421" s="9">
        <v>7.8189476254366505E+18</v>
      </c>
      <c r="O421" s="9">
        <v>1.8313901094531901E+17</v>
      </c>
      <c r="P421">
        <f t="shared" si="183"/>
        <v>7362.0310969340408</v>
      </c>
      <c r="Q421">
        <f t="shared" si="184"/>
        <v>33750422288.067101</v>
      </c>
      <c r="R421">
        <f t="shared" si="185"/>
        <v>719772001</v>
      </c>
      <c r="S421">
        <f t="shared" si="186"/>
        <v>660735309.49977899</v>
      </c>
      <c r="T421">
        <f t="shared" si="187"/>
        <v>295329227217044</v>
      </c>
      <c r="U421">
        <f t="shared" si="188"/>
        <v>6612467566772.6504</v>
      </c>
      <c r="V421" s="1">
        <f t="shared" si="189"/>
        <v>9.0431511361012E+20</v>
      </c>
      <c r="W421" s="1">
        <f t="shared" si="190"/>
        <v>1.9593641323646251E+19</v>
      </c>
      <c r="X421" s="1">
        <f t="shared" si="191"/>
        <v>4.8058736483646003E+17</v>
      </c>
      <c r="Y421">
        <f t="shared" si="192"/>
        <v>1.0893499872814665</v>
      </c>
      <c r="Z421">
        <f t="shared" si="198"/>
        <v>313869984452654.75</v>
      </c>
      <c r="AA421">
        <f t="shared" si="199"/>
        <v>7.1894348724966584E-4</v>
      </c>
      <c r="AB421">
        <f t="shared" si="200"/>
        <v>2.6813121549899142E-2</v>
      </c>
      <c r="AC421">
        <f>Cells!$B$3*Y421/(Cells!$D$4*AB421)</f>
        <v>1.0364347578430226</v>
      </c>
      <c r="AD421">
        <f t="shared" si="201"/>
        <v>3188.7172879320342</v>
      </c>
      <c r="AE421">
        <f t="shared" si="202"/>
        <v>15933137032.82959</v>
      </c>
      <c r="AF421">
        <f t="shared" si="203"/>
        <v>316554375</v>
      </c>
      <c r="AG421">
        <f t="shared" si="204"/>
        <v>311853918.28227651</v>
      </c>
      <c r="AH421">
        <f t="shared" si="205"/>
        <v>161692080386937.59</v>
      </c>
      <c r="AI421">
        <f t="shared" si="206"/>
        <v>3765549490248.0679</v>
      </c>
      <c r="AJ421">
        <f t="shared" si="207"/>
        <v>1.0150726235655916</v>
      </c>
      <c r="AK421">
        <f t="shared" si="208"/>
        <v>160249285865406.56</v>
      </c>
      <c r="AL421">
        <f t="shared" si="209"/>
        <v>1.6477590006650491E-3</v>
      </c>
      <c r="AM421">
        <f t="shared" si="210"/>
        <v>4.0592597855582599E-2</v>
      </c>
      <c r="AN421">
        <f>IF(AM421=0,0,(Cells!$B$3*AJ421/(Cells!$D$4*AM421)))</f>
        <v>0.63792875999404974</v>
      </c>
      <c r="AP421" s="7">
        <f t="shared" si="193"/>
        <v>0</v>
      </c>
      <c r="AQ421">
        <f t="shared" si="211"/>
        <v>81</v>
      </c>
      <c r="AR421" t="str">
        <f>IF(AP421=0,"",MAX(AR$4:AR420)+1)</f>
        <v/>
      </c>
      <c r="AS421" t="str">
        <f t="shared" si="194"/>
        <v>Male</v>
      </c>
      <c r="AT421" t="str">
        <f t="shared" si="195"/>
        <v>NonSmoker</v>
      </c>
      <c r="AU421" t="str">
        <f t="shared" si="196"/>
        <v>70 - 79</v>
      </c>
      <c r="AV421">
        <f t="shared" si="212"/>
        <v>32</v>
      </c>
      <c r="AW421" s="8">
        <f t="shared" si="197"/>
        <v>33</v>
      </c>
      <c r="BJ421" s="76"/>
      <c r="BK421" s="76"/>
      <c r="BL421" s="77"/>
      <c r="BM421" s="77"/>
      <c r="BN421" s="77"/>
      <c r="BO421" s="77"/>
      <c r="BP421" s="77"/>
      <c r="BQ421" s="136"/>
    </row>
    <row r="422" spans="1:69" x14ac:dyDescent="0.25">
      <c r="A422" t="s">
        <v>77</v>
      </c>
      <c r="B422" t="s">
        <v>59</v>
      </c>
      <c r="C422" t="s">
        <v>352</v>
      </c>
      <c r="D422">
        <v>34</v>
      </c>
      <c r="E422" s="9">
        <v>5117</v>
      </c>
      <c r="F422" s="9">
        <v>2146</v>
      </c>
      <c r="G422" s="54">
        <v>1888.4570717048</v>
      </c>
      <c r="H422" s="9">
        <v>9186492551.0234509</v>
      </c>
      <c r="I422" s="9">
        <v>184077298</v>
      </c>
      <c r="J422" s="9">
        <v>179889313.45478499</v>
      </c>
      <c r="K422" s="9">
        <v>85525171791113.797</v>
      </c>
      <c r="L422" s="9">
        <v>1946005104014.98</v>
      </c>
      <c r="M422" s="9">
        <v>2.5405911793923002E+20</v>
      </c>
      <c r="N422" s="9">
        <v>5.71482085935953E+18</v>
      </c>
      <c r="O422" s="9">
        <v>1.3720202113070099E+17</v>
      </c>
      <c r="P422">
        <f t="shared" si="183"/>
        <v>9250.4881686388399</v>
      </c>
      <c r="Q422">
        <f t="shared" si="184"/>
        <v>42936914839.090553</v>
      </c>
      <c r="R422">
        <f t="shared" si="185"/>
        <v>903849299</v>
      </c>
      <c r="S422">
        <f t="shared" si="186"/>
        <v>840624622.95456398</v>
      </c>
      <c r="T422">
        <f t="shared" si="187"/>
        <v>380854399008157.81</v>
      </c>
      <c r="U422">
        <f t="shared" si="188"/>
        <v>8558472670787.6309</v>
      </c>
      <c r="V422" s="1">
        <f t="shared" si="189"/>
        <v>1.15837423154935E+21</v>
      </c>
      <c r="W422" s="1">
        <f t="shared" si="190"/>
        <v>2.5308462183005782E+19</v>
      </c>
      <c r="X422" s="1">
        <f t="shared" si="191"/>
        <v>6.1778938596716109E+17</v>
      </c>
      <c r="Y422">
        <f t="shared" si="192"/>
        <v>1.0752115442719472</v>
      </c>
      <c r="Z422">
        <f t="shared" si="198"/>
        <v>399604768571026</v>
      </c>
      <c r="AA422">
        <f t="shared" si="199"/>
        <v>5.6549197784663764E-4</v>
      </c>
      <c r="AB422">
        <f t="shared" si="200"/>
        <v>2.3780075227943197E-2</v>
      </c>
      <c r="AC422">
        <f>Cells!$B$3*Y422/(Cells!$D$4*AB422)</f>
        <v>1.153460183935118</v>
      </c>
      <c r="AD422">
        <f t="shared" si="201"/>
        <v>1300.260216227234</v>
      </c>
      <c r="AE422">
        <f t="shared" si="202"/>
        <v>6746644481.806139</v>
      </c>
      <c r="AF422">
        <f t="shared" si="203"/>
        <v>132477077</v>
      </c>
      <c r="AG422">
        <f t="shared" si="204"/>
        <v>131964604.82749149</v>
      </c>
      <c r="AH422">
        <f t="shared" si="205"/>
        <v>76166908595823.797</v>
      </c>
      <c r="AI422">
        <f t="shared" si="206"/>
        <v>1819544386233.0879</v>
      </c>
      <c r="AJ422">
        <f t="shared" si="207"/>
        <v>1.0038834062601742</v>
      </c>
      <c r="AK422">
        <f t="shared" si="208"/>
        <v>74628991758864.156</v>
      </c>
      <c r="AL422">
        <f t="shared" si="209"/>
        <v>4.2854126883186128E-3</v>
      </c>
      <c r="AM422">
        <f t="shared" si="210"/>
        <v>6.5463063542112149E-2</v>
      </c>
      <c r="AN422">
        <f>IF(AM422=0,0,(Cells!$B$3*AJ422/(Cells!$D$4*AM422)))</f>
        <v>0.39120902333558477</v>
      </c>
      <c r="AP422" s="7">
        <f t="shared" si="193"/>
        <v>0</v>
      </c>
      <c r="AQ422">
        <f t="shared" si="211"/>
        <v>81</v>
      </c>
      <c r="AR422" t="str">
        <f>IF(AP422=0,"",MAX(AR$4:AR421)+1)</f>
        <v/>
      </c>
      <c r="AS422" t="str">
        <f t="shared" si="194"/>
        <v>Male</v>
      </c>
      <c r="AT422" t="str">
        <f t="shared" si="195"/>
        <v>NonSmoker</v>
      </c>
      <c r="AU422" t="str">
        <f t="shared" si="196"/>
        <v>70 - 79</v>
      </c>
      <c r="AV422">
        <f t="shared" si="212"/>
        <v>32</v>
      </c>
      <c r="AW422" s="8">
        <f t="shared" si="197"/>
        <v>34</v>
      </c>
      <c r="BJ422" s="76"/>
      <c r="BK422" s="76"/>
      <c r="BL422" s="77"/>
      <c r="BM422" s="77"/>
      <c r="BN422" s="77"/>
      <c r="BO422" s="77"/>
      <c r="BP422" s="77"/>
      <c r="BQ422" s="136"/>
    </row>
    <row r="423" spans="1:69" x14ac:dyDescent="0.25">
      <c r="A423" t="s">
        <v>77</v>
      </c>
      <c r="B423" t="s">
        <v>59</v>
      </c>
      <c r="C423" t="s">
        <v>352</v>
      </c>
      <c r="D423">
        <v>35</v>
      </c>
      <c r="E423" s="9">
        <v>3297</v>
      </c>
      <c r="F423" s="9">
        <v>1049</v>
      </c>
      <c r="G423" s="54">
        <v>932.56274848849296</v>
      </c>
      <c r="H423" s="9">
        <v>4765306835.0674496</v>
      </c>
      <c r="I423" s="9">
        <v>93435313</v>
      </c>
      <c r="J423" s="9">
        <v>93119974.949927494</v>
      </c>
      <c r="K423" s="9">
        <v>49584555778623.398</v>
      </c>
      <c r="L423" s="9">
        <v>1155516921071.98</v>
      </c>
      <c r="M423" s="9">
        <v>1.8729435164653801E+20</v>
      </c>
      <c r="N423" s="9">
        <v>4.5823399156637399E+18</v>
      </c>
      <c r="O423" s="9">
        <v>1.1622246574280099E+17</v>
      </c>
      <c r="P423">
        <f t="shared" si="183"/>
        <v>10183.050917127333</v>
      </c>
      <c r="Q423">
        <f t="shared" si="184"/>
        <v>47702221674.158005</v>
      </c>
      <c r="R423">
        <f t="shared" si="185"/>
        <v>997284612</v>
      </c>
      <c r="S423">
        <f t="shared" si="186"/>
        <v>933744597.90449142</v>
      </c>
      <c r="T423">
        <f t="shared" si="187"/>
        <v>430438954786781.19</v>
      </c>
      <c r="U423">
        <f t="shared" si="188"/>
        <v>9713989591859.6113</v>
      </c>
      <c r="V423" s="1">
        <f t="shared" si="189"/>
        <v>1.3456685831958881E+21</v>
      </c>
      <c r="W423" s="1">
        <f t="shared" si="190"/>
        <v>2.9890802098669523E+19</v>
      </c>
      <c r="X423" s="1">
        <f t="shared" si="191"/>
        <v>7.3401185170996211E+17</v>
      </c>
      <c r="Y423">
        <f t="shared" si="192"/>
        <v>1.0680486015534709</v>
      </c>
      <c r="Z423">
        <f t="shared" si="198"/>
        <v>448648705589381.56</v>
      </c>
      <c r="AA423">
        <f t="shared" si="199"/>
        <v>5.1457681502683312E-4</v>
      </c>
      <c r="AB423">
        <f t="shared" si="200"/>
        <v>2.2684285640655142E-2</v>
      </c>
      <c r="AC423">
        <f>Cells!$B$3*Y423/(Cells!$D$4*AB423)</f>
        <v>1.2011239361787562</v>
      </c>
      <c r="AD423">
        <f t="shared" si="201"/>
        <v>367.69746773874101</v>
      </c>
      <c r="AE423">
        <f t="shared" si="202"/>
        <v>1981337646.7386899</v>
      </c>
      <c r="AF423">
        <f t="shared" si="203"/>
        <v>39041764</v>
      </c>
      <c r="AG423">
        <f t="shared" si="204"/>
        <v>38844629.877563998</v>
      </c>
      <c r="AH423">
        <f t="shared" si="205"/>
        <v>26582352817200.398</v>
      </c>
      <c r="AI423">
        <f t="shared" si="206"/>
        <v>664027465161.10803</v>
      </c>
      <c r="AJ423">
        <f t="shared" si="207"/>
        <v>1.005074938879772</v>
      </c>
      <c r="AK423">
        <f t="shared" si="208"/>
        <v>26046472268236.309</v>
      </c>
      <c r="AL423">
        <f t="shared" si="209"/>
        <v>1.7261833980225471E-2</v>
      </c>
      <c r="AM423">
        <f t="shared" si="210"/>
        <v>0.13138429883447059</v>
      </c>
      <c r="AN423">
        <f>IF(AM423=0,0,(Cells!$B$3*AJ423/(Cells!$D$4*AM423)))</f>
        <v>0.1951537449997193</v>
      </c>
      <c r="AP423" s="7">
        <f t="shared" si="193"/>
        <v>0</v>
      </c>
      <c r="AQ423">
        <f t="shared" si="211"/>
        <v>81</v>
      </c>
      <c r="AR423" t="str">
        <f>IF(AP423=0,"",MAX(AR$4:AR422)+1)</f>
        <v/>
      </c>
      <c r="AS423" t="str">
        <f t="shared" si="194"/>
        <v>Male</v>
      </c>
      <c r="AT423" t="str">
        <f t="shared" si="195"/>
        <v>NonSmoker</v>
      </c>
      <c r="AU423" t="str">
        <f t="shared" si="196"/>
        <v>70 - 79</v>
      </c>
      <c r="AV423">
        <f t="shared" si="212"/>
        <v>32</v>
      </c>
      <c r="AW423" s="8">
        <f t="shared" si="197"/>
        <v>35</v>
      </c>
      <c r="BJ423" s="76"/>
      <c r="BK423" s="76"/>
      <c r="BL423" s="77"/>
      <c r="BM423" s="77"/>
      <c r="BN423" s="77"/>
      <c r="BO423" s="77"/>
      <c r="BP423" s="77"/>
      <c r="BQ423" s="136"/>
    </row>
    <row r="424" spans="1:69" x14ac:dyDescent="0.25">
      <c r="A424" t="s">
        <v>77</v>
      </c>
      <c r="B424" t="s">
        <v>59</v>
      </c>
      <c r="C424" t="s">
        <v>352</v>
      </c>
      <c r="D424">
        <v>36</v>
      </c>
      <c r="E424" s="9">
        <v>1685</v>
      </c>
      <c r="F424" s="9">
        <v>409</v>
      </c>
      <c r="G424" s="54">
        <v>367.69746773874101</v>
      </c>
      <c r="H424" s="9">
        <v>1981337646.7386899</v>
      </c>
      <c r="I424" s="9">
        <v>39041764</v>
      </c>
      <c r="J424" s="9">
        <v>38844629.877563998</v>
      </c>
      <c r="K424" s="9">
        <v>26582352817200.398</v>
      </c>
      <c r="L424" s="9">
        <v>664027465161.10803</v>
      </c>
      <c r="M424" s="9">
        <v>1.25512150914023E+20</v>
      </c>
      <c r="N424" s="9">
        <v>3.49315415360702E+18</v>
      </c>
      <c r="O424" s="9">
        <v>1.00059201005614E+17</v>
      </c>
      <c r="P424">
        <f t="shared" si="183"/>
        <v>10550.748384866074</v>
      </c>
      <c r="Q424">
        <f t="shared" si="184"/>
        <v>49683559320.896698</v>
      </c>
      <c r="R424">
        <f t="shared" si="185"/>
        <v>1036326376</v>
      </c>
      <c r="S424">
        <f t="shared" si="186"/>
        <v>972589227.78205538</v>
      </c>
      <c r="T424">
        <f t="shared" si="187"/>
        <v>457021307603981.56</v>
      </c>
      <c r="U424">
        <f t="shared" si="188"/>
        <v>10378017057020.719</v>
      </c>
      <c r="V424" s="1">
        <f t="shared" si="189"/>
        <v>1.4711807341099111E+21</v>
      </c>
      <c r="W424" s="1">
        <f t="shared" si="190"/>
        <v>3.3383956252276543E+19</v>
      </c>
      <c r="X424" s="1">
        <f t="shared" si="191"/>
        <v>8.3407105271557606E+17</v>
      </c>
      <c r="Y424">
        <f t="shared" si="192"/>
        <v>1.0655334712716222</v>
      </c>
      <c r="Z424">
        <f t="shared" si="198"/>
        <v>475188698509843.56</v>
      </c>
      <c r="AA424">
        <f t="shared" si="199"/>
        <v>5.0235090965195948E-4</v>
      </c>
      <c r="AB424">
        <f t="shared" si="200"/>
        <v>2.241318606650914E-2</v>
      </c>
      <c r="AC424">
        <f>Cells!$B$3*Y424/(Cells!$D$4*AB424)</f>
        <v>1.2127894584758929</v>
      </c>
      <c r="AD424">
        <f t="shared" si="201"/>
        <v>0</v>
      </c>
      <c r="AE424">
        <f t="shared" si="202"/>
        <v>0</v>
      </c>
      <c r="AF424">
        <f t="shared" si="203"/>
        <v>0</v>
      </c>
      <c r="AG424">
        <f t="shared" si="204"/>
        <v>0</v>
      </c>
      <c r="AH424">
        <f t="shared" si="205"/>
        <v>0</v>
      </c>
      <c r="AI424">
        <f t="shared" si="206"/>
        <v>0</v>
      </c>
      <c r="AJ424" t="e">
        <f t="shared" si="207"/>
        <v>#DIV/0!</v>
      </c>
      <c r="AK424" t="e">
        <f t="shared" si="208"/>
        <v>#DIV/0!</v>
      </c>
      <c r="AL424" t="e">
        <f t="shared" si="209"/>
        <v>#DIV/0!</v>
      </c>
      <c r="AM424">
        <f t="shared" si="210"/>
        <v>0</v>
      </c>
      <c r="AN424">
        <f>IF(AM424=0,0,(Cells!$B$3*AJ424/(Cells!$D$4*AM424)))</f>
        <v>0</v>
      </c>
      <c r="AP424" s="7">
        <f t="shared" si="193"/>
        <v>1</v>
      </c>
      <c r="AQ424">
        <f t="shared" si="211"/>
        <v>81</v>
      </c>
      <c r="AR424">
        <f>IF(AP424=0,"",MAX(AR$4:AR423)+1)</f>
        <v>81</v>
      </c>
      <c r="AS424" t="str">
        <f t="shared" si="194"/>
        <v>Male</v>
      </c>
      <c r="AT424" t="str">
        <f t="shared" si="195"/>
        <v>NonSmoker</v>
      </c>
      <c r="AU424" t="str">
        <f t="shared" si="196"/>
        <v>70 - 79</v>
      </c>
      <c r="AV424">
        <f t="shared" si="212"/>
        <v>32</v>
      </c>
      <c r="AW424" s="8">
        <f t="shared" si="197"/>
        <v>36</v>
      </c>
      <c r="BJ424" s="76"/>
      <c r="BK424" s="76"/>
      <c r="BL424" s="77"/>
      <c r="BM424" s="77"/>
      <c r="BN424" s="77"/>
      <c r="BO424" s="77"/>
      <c r="BP424" s="77"/>
      <c r="BQ424" s="136"/>
    </row>
    <row r="425" spans="1:69" x14ac:dyDescent="0.25">
      <c r="A425" t="s">
        <v>77</v>
      </c>
      <c r="B425" t="s">
        <v>59</v>
      </c>
      <c r="C425" t="s">
        <v>353</v>
      </c>
      <c r="D425">
        <v>1</v>
      </c>
      <c r="E425" s="9">
        <v>6176</v>
      </c>
      <c r="F425" s="9">
        <v>203</v>
      </c>
      <c r="G425" s="54">
        <v>53.2557159782463</v>
      </c>
      <c r="H425" s="9">
        <v>1858311552.32271</v>
      </c>
      <c r="I425" s="9">
        <v>19178719</v>
      </c>
      <c r="J425" s="9">
        <v>11856904.2128493</v>
      </c>
      <c r="K425" s="9">
        <v>40021882601041.797</v>
      </c>
      <c r="L425" s="9">
        <v>266419416194.98599</v>
      </c>
      <c r="M425" s="9">
        <v>4.3150902933693301E+20</v>
      </c>
      <c r="N425" s="9">
        <v>2.8637292608225198E+18</v>
      </c>
      <c r="O425" s="9">
        <v>2.04127620307274E+16</v>
      </c>
      <c r="P425">
        <f t="shared" si="183"/>
        <v>53.2557159782463</v>
      </c>
      <c r="Q425">
        <f t="shared" si="184"/>
        <v>1858311552.32271</v>
      </c>
      <c r="R425">
        <f t="shared" si="185"/>
        <v>19178719</v>
      </c>
      <c r="S425">
        <f t="shared" si="186"/>
        <v>11856904.2128493</v>
      </c>
      <c r="T425">
        <f t="shared" si="187"/>
        <v>40021882601041.797</v>
      </c>
      <c r="U425">
        <f t="shared" si="188"/>
        <v>266419416194.98599</v>
      </c>
      <c r="V425" s="1">
        <f t="shared" si="189"/>
        <v>4.3150902933693301E+20</v>
      </c>
      <c r="W425" s="1">
        <f t="shared" si="190"/>
        <v>2.8637292608225198E+18</v>
      </c>
      <c r="X425" s="1">
        <f t="shared" si="191"/>
        <v>2.04127620307274E+16</v>
      </c>
      <c r="Y425">
        <f t="shared" si="192"/>
        <v>1.6175148804201409</v>
      </c>
      <c r="Z425">
        <f t="shared" si="198"/>
        <v>64038943040901.492</v>
      </c>
      <c r="AA425">
        <f t="shared" si="199"/>
        <v>0.45551379355999627</v>
      </c>
      <c r="AB425">
        <f t="shared" si="200"/>
        <v>0.67491761983222531</v>
      </c>
      <c r="AC425">
        <f>Cells!$B$3*Y425/(Cells!$D$4*AB425)</f>
        <v>6.1139154951339147E-2</v>
      </c>
      <c r="AD425">
        <f t="shared" si="201"/>
        <v>181149.27293202447</v>
      </c>
      <c r="AE425">
        <f t="shared" si="202"/>
        <v>558366106251.87439</v>
      </c>
      <c r="AF425">
        <f t="shared" si="203"/>
        <v>27513215906</v>
      </c>
      <c r="AG425">
        <f t="shared" si="204"/>
        <v>29377737468.930279</v>
      </c>
      <c r="AH425">
        <f t="shared" si="205"/>
        <v>1.0737727555893358E+17</v>
      </c>
      <c r="AI425">
        <f t="shared" si="206"/>
        <v>6488618988845693</v>
      </c>
      <c r="AJ425">
        <f t="shared" si="207"/>
        <v>0.93653284004929971</v>
      </c>
      <c r="AK425">
        <f t="shared" si="208"/>
        <v>9.48712176066456E+16</v>
      </c>
      <c r="AL425">
        <f t="shared" si="209"/>
        <v>1.099253313809151E-4</v>
      </c>
      <c r="AM425">
        <f t="shared" si="210"/>
        <v>1.0484528190668148E-2</v>
      </c>
      <c r="AN425">
        <f>IF(AM425=0,0,(Cells!$B$3*AJ425/(Cells!$D$4*AM425)))</f>
        <v>2.2787465928620225</v>
      </c>
      <c r="AP425" s="7">
        <f t="shared" si="193"/>
        <v>0</v>
      </c>
      <c r="AQ425">
        <f t="shared" si="211"/>
        <v>82</v>
      </c>
      <c r="AR425" t="str">
        <f>IF(AP425=0,"",MAX(AR$4:AR424)+1)</f>
        <v/>
      </c>
      <c r="AS425" t="str">
        <f t="shared" si="194"/>
        <v>Male</v>
      </c>
      <c r="AT425" t="str">
        <f t="shared" si="195"/>
        <v>NonSmoker</v>
      </c>
      <c r="AU425" t="str">
        <f t="shared" si="196"/>
        <v>80 - 89</v>
      </c>
      <c r="AV425">
        <f t="shared" si="212"/>
        <v>1</v>
      </c>
      <c r="AW425" s="8">
        <f t="shared" si="197"/>
        <v>1</v>
      </c>
      <c r="BJ425" s="76"/>
      <c r="BK425" s="76"/>
      <c r="BL425" s="77"/>
      <c r="BM425" s="77"/>
      <c r="BN425" s="77"/>
      <c r="BO425" s="77"/>
      <c r="BP425" s="77"/>
      <c r="BQ425" s="136"/>
    </row>
    <row r="426" spans="1:69" x14ac:dyDescent="0.25">
      <c r="A426" t="s">
        <v>77</v>
      </c>
      <c r="B426" t="s">
        <v>59</v>
      </c>
      <c r="C426" t="s">
        <v>353</v>
      </c>
      <c r="D426">
        <v>2</v>
      </c>
      <c r="E426" s="9">
        <v>8298</v>
      </c>
      <c r="F426" s="9">
        <v>332</v>
      </c>
      <c r="G426" s="54">
        <v>110.762065556385</v>
      </c>
      <c r="H426" s="9">
        <v>3560296405.59342</v>
      </c>
      <c r="I426" s="9">
        <v>55409334</v>
      </c>
      <c r="J426" s="9">
        <v>34985324.988834597</v>
      </c>
      <c r="K426" s="9">
        <v>150030970479308</v>
      </c>
      <c r="L426" s="9">
        <v>1674268270230.8799</v>
      </c>
      <c r="M426" s="9">
        <v>1.5439412611042299E+21</v>
      </c>
      <c r="N426" s="9">
        <v>1.7572321057409901E+19</v>
      </c>
      <c r="O426" s="9">
        <v>2.2917725461941501E+17</v>
      </c>
      <c r="P426">
        <f t="shared" si="183"/>
        <v>164.0177815346313</v>
      </c>
      <c r="Q426">
        <f t="shared" si="184"/>
        <v>5418607957.9161301</v>
      </c>
      <c r="R426">
        <f t="shared" si="185"/>
        <v>74588053</v>
      </c>
      <c r="S426">
        <f t="shared" si="186"/>
        <v>46842229.201683894</v>
      </c>
      <c r="T426">
        <f t="shared" si="187"/>
        <v>190052853080349.81</v>
      </c>
      <c r="U426">
        <f t="shared" si="188"/>
        <v>1940687686425.866</v>
      </c>
      <c r="V426" s="1">
        <f t="shared" si="189"/>
        <v>1.9754502904411629E+21</v>
      </c>
      <c r="W426" s="1">
        <f t="shared" si="190"/>
        <v>2.043605031823242E+19</v>
      </c>
      <c r="X426" s="1">
        <f t="shared" si="191"/>
        <v>2.495900166501424E+17</v>
      </c>
      <c r="Y426">
        <f t="shared" si="192"/>
        <v>1.5923250082495795</v>
      </c>
      <c r="Z426">
        <f t="shared" si="198"/>
        <v>297705299292945.63</v>
      </c>
      <c r="AA426">
        <f t="shared" si="199"/>
        <v>0.13567863190672733</v>
      </c>
      <c r="AB426">
        <f t="shared" si="200"/>
        <v>0.36834580479045409</v>
      </c>
      <c r="AC426">
        <f>Cells!$B$3*Y426/(Cells!$D$4*AB426)</f>
        <v>0.11028029048257683</v>
      </c>
      <c r="AD426">
        <f t="shared" si="201"/>
        <v>181038.51086646807</v>
      </c>
      <c r="AE426">
        <f t="shared" si="202"/>
        <v>554805809846.28088</v>
      </c>
      <c r="AF426">
        <f t="shared" si="203"/>
        <v>27457806572</v>
      </c>
      <c r="AG426">
        <f t="shared" si="204"/>
        <v>29342752143.941448</v>
      </c>
      <c r="AH426">
        <f t="shared" si="205"/>
        <v>1.0722724458845429E+17</v>
      </c>
      <c r="AI426">
        <f t="shared" si="206"/>
        <v>6486944720575463</v>
      </c>
      <c r="AJ426">
        <f t="shared" si="207"/>
        <v>0.93576111870165379</v>
      </c>
      <c r="AK426">
        <f t="shared" si="208"/>
        <v>9.4658800528800592E+16</v>
      </c>
      <c r="AL426">
        <f t="shared" si="209"/>
        <v>1.0994090474534064E-4</v>
      </c>
      <c r="AM426">
        <f t="shared" si="210"/>
        <v>1.0485270847495579E-2</v>
      </c>
      <c r="AN426">
        <f>IF(AM426=0,0,(Cells!$B$3*AJ426/(Cells!$D$4*AM426)))</f>
        <v>2.2767075937885242</v>
      </c>
      <c r="AP426" s="7">
        <f t="shared" si="193"/>
        <v>0</v>
      </c>
      <c r="AQ426">
        <f t="shared" si="211"/>
        <v>82</v>
      </c>
      <c r="AR426" t="str">
        <f>IF(AP426=0,"",MAX(AR$4:AR425)+1)</f>
        <v/>
      </c>
      <c r="AS426" t="str">
        <f t="shared" si="194"/>
        <v>Male</v>
      </c>
      <c r="AT426" t="str">
        <f t="shared" si="195"/>
        <v>NonSmoker</v>
      </c>
      <c r="AU426" t="str">
        <f t="shared" si="196"/>
        <v>80 - 89</v>
      </c>
      <c r="AV426">
        <f t="shared" si="212"/>
        <v>1</v>
      </c>
      <c r="AW426" s="8">
        <f t="shared" si="197"/>
        <v>2</v>
      </c>
      <c r="BJ426" s="76"/>
      <c r="BK426" s="76"/>
      <c r="BL426" s="77"/>
      <c r="BM426" s="77"/>
      <c r="BN426" s="77"/>
      <c r="BO426" s="77"/>
      <c r="BP426" s="77"/>
      <c r="BQ426" s="136"/>
    </row>
    <row r="427" spans="1:69" x14ac:dyDescent="0.25">
      <c r="A427" t="s">
        <v>77</v>
      </c>
      <c r="B427" t="s">
        <v>59</v>
      </c>
      <c r="C427" t="s">
        <v>353</v>
      </c>
      <c r="D427">
        <v>3</v>
      </c>
      <c r="E427" s="9">
        <v>10674</v>
      </c>
      <c r="F427" s="9">
        <v>463</v>
      </c>
      <c r="G427" s="54">
        <v>238.51881350556101</v>
      </c>
      <c r="H427" s="9">
        <v>6562605756.7736902</v>
      </c>
      <c r="I427" s="9">
        <v>74790903</v>
      </c>
      <c r="J427" s="9">
        <v>104791897.638166</v>
      </c>
      <c r="K427" s="9">
        <v>550767617148729</v>
      </c>
      <c r="L427" s="9">
        <v>9762451988189.0801</v>
      </c>
      <c r="M427" s="9">
        <v>6.2504673094061303E+21</v>
      </c>
      <c r="N427" s="9">
        <v>1.1518071034952299E+20</v>
      </c>
      <c r="O427" s="9">
        <v>2.43649094287923E+18</v>
      </c>
      <c r="P427">
        <f t="shared" si="183"/>
        <v>402.53659504019231</v>
      </c>
      <c r="Q427">
        <f t="shared" si="184"/>
        <v>11981213714.689819</v>
      </c>
      <c r="R427">
        <f t="shared" si="185"/>
        <v>149378956</v>
      </c>
      <c r="S427">
        <f t="shared" si="186"/>
        <v>151634126.83984989</v>
      </c>
      <c r="T427">
        <f t="shared" si="187"/>
        <v>740820470229078.75</v>
      </c>
      <c r="U427">
        <f t="shared" si="188"/>
        <v>11703139674614.945</v>
      </c>
      <c r="V427" s="1">
        <f t="shared" si="189"/>
        <v>8.2259175998472931E+21</v>
      </c>
      <c r="W427" s="1">
        <f t="shared" si="190"/>
        <v>1.3561676066775541E+20</v>
      </c>
      <c r="X427" s="1">
        <f t="shared" si="191"/>
        <v>2.6860809595293722E+18</v>
      </c>
      <c r="Y427">
        <f t="shared" si="192"/>
        <v>0.98512755085646575</v>
      </c>
      <c r="Z427">
        <f t="shared" si="198"/>
        <v>718445035871290.38</v>
      </c>
      <c r="AA427">
        <f t="shared" si="199"/>
        <v>3.1246374867859552E-2</v>
      </c>
      <c r="AB427">
        <f t="shared" si="200"/>
        <v>0.17676644157718271</v>
      </c>
      <c r="AC427">
        <f>Cells!$B$3*Y427/(Cells!$D$4*AB427)</f>
        <v>0.14217215913540091</v>
      </c>
      <c r="AD427">
        <f t="shared" si="201"/>
        <v>180799.99205296251</v>
      </c>
      <c r="AE427">
        <f t="shared" si="202"/>
        <v>548243204089.50732</v>
      </c>
      <c r="AF427">
        <f t="shared" si="203"/>
        <v>27383015669</v>
      </c>
      <c r="AG427">
        <f t="shared" si="204"/>
        <v>29237960246.30328</v>
      </c>
      <c r="AH427">
        <f t="shared" si="205"/>
        <v>1.0667647697130555E+17</v>
      </c>
      <c r="AI427">
        <f t="shared" si="206"/>
        <v>6477182268587273</v>
      </c>
      <c r="AJ427">
        <f t="shared" si="207"/>
        <v>0.93655697724201503</v>
      </c>
      <c r="AK427">
        <f t="shared" si="208"/>
        <v>9.422720982100488E+16</v>
      </c>
      <c r="AL427">
        <f t="shared" si="209"/>
        <v>1.1022552823848402E-4</v>
      </c>
      <c r="AM427">
        <f t="shared" si="210"/>
        <v>1.0498834613350379E-2</v>
      </c>
      <c r="AN427">
        <f>IF(AM427=0,0,(Cells!$B$3*AJ427/(Cells!$D$4*AM427)))</f>
        <v>2.2757000684529496</v>
      </c>
      <c r="AP427" s="7">
        <f t="shared" si="193"/>
        <v>0</v>
      </c>
      <c r="AQ427">
        <f t="shared" si="211"/>
        <v>82</v>
      </c>
      <c r="AR427" t="str">
        <f>IF(AP427=0,"",MAX(AR$4:AR426)+1)</f>
        <v/>
      </c>
      <c r="AS427" t="str">
        <f t="shared" si="194"/>
        <v>Male</v>
      </c>
      <c r="AT427" t="str">
        <f t="shared" si="195"/>
        <v>NonSmoker</v>
      </c>
      <c r="AU427" t="str">
        <f t="shared" si="196"/>
        <v>80 - 89</v>
      </c>
      <c r="AV427">
        <f t="shared" si="212"/>
        <v>1</v>
      </c>
      <c r="AW427" s="8">
        <f t="shared" si="197"/>
        <v>3</v>
      </c>
      <c r="BJ427" s="76"/>
      <c r="BK427" s="76"/>
      <c r="BL427" s="77"/>
      <c r="BM427" s="77"/>
      <c r="BN427" s="77"/>
      <c r="BO427" s="77"/>
      <c r="BP427" s="77"/>
      <c r="BQ427" s="136"/>
    </row>
    <row r="428" spans="1:69" x14ac:dyDescent="0.25">
      <c r="A428" t="s">
        <v>77</v>
      </c>
      <c r="B428" t="s">
        <v>59</v>
      </c>
      <c r="C428" t="s">
        <v>353</v>
      </c>
      <c r="D428">
        <v>4</v>
      </c>
      <c r="E428" s="9">
        <v>13676</v>
      </c>
      <c r="F428" s="9">
        <v>655</v>
      </c>
      <c r="G428" s="54">
        <v>438.562460356705</v>
      </c>
      <c r="H428" s="9">
        <v>12350767104.6038</v>
      </c>
      <c r="I428" s="9">
        <v>182047980</v>
      </c>
      <c r="J428" s="9">
        <v>276704834.11918002</v>
      </c>
      <c r="K428" s="9">
        <v>1658473063678410</v>
      </c>
      <c r="L428" s="9">
        <v>42301950136585.5</v>
      </c>
      <c r="M428" s="9">
        <v>1.86082142636943E+22</v>
      </c>
      <c r="N428" s="9">
        <v>4.9010335417215497E+20</v>
      </c>
      <c r="O428" s="9">
        <v>1.5049305643993399E+19</v>
      </c>
      <c r="P428">
        <f t="shared" si="183"/>
        <v>841.09905539689726</v>
      </c>
      <c r="Q428">
        <f t="shared" si="184"/>
        <v>24331980819.293617</v>
      </c>
      <c r="R428">
        <f t="shared" si="185"/>
        <v>331426936</v>
      </c>
      <c r="S428">
        <f t="shared" si="186"/>
        <v>428338960.95902991</v>
      </c>
      <c r="T428">
        <f t="shared" si="187"/>
        <v>2399293533907489</v>
      </c>
      <c r="U428">
        <f t="shared" si="188"/>
        <v>54005089811200.445</v>
      </c>
      <c r="V428" s="1">
        <f t="shared" si="189"/>
        <v>2.6834131863541593E+22</v>
      </c>
      <c r="W428" s="1">
        <f t="shared" si="190"/>
        <v>6.2572011483991035E+20</v>
      </c>
      <c r="X428" s="1">
        <f t="shared" si="191"/>
        <v>1.7735386603522771E+19</v>
      </c>
      <c r="Y428">
        <f t="shared" si="192"/>
        <v>0.77374921781093964</v>
      </c>
      <c r="Z428">
        <f t="shared" si="198"/>
        <v>1824119303940225.5</v>
      </c>
      <c r="AA428">
        <f t="shared" si="199"/>
        <v>9.9420989598358201E-3</v>
      </c>
      <c r="AB428">
        <f t="shared" si="200"/>
        <v>9.971007451524555E-2</v>
      </c>
      <c r="AC428">
        <f>Cells!$B$3*Y428/(Cells!$D$4*AB428)</f>
        <v>0.19796257556286634</v>
      </c>
      <c r="AD428">
        <f t="shared" si="201"/>
        <v>180361.4295926058</v>
      </c>
      <c r="AE428">
        <f t="shared" si="202"/>
        <v>535892436984.90344</v>
      </c>
      <c r="AF428">
        <f t="shared" si="203"/>
        <v>27200967689</v>
      </c>
      <c r="AG428">
        <f t="shared" si="204"/>
        <v>28961255412.184101</v>
      </c>
      <c r="AH428">
        <f t="shared" si="205"/>
        <v>1.0501800390762715E+17</v>
      </c>
      <c r="AI428">
        <f t="shared" si="206"/>
        <v>6434880318450688</v>
      </c>
      <c r="AJ428">
        <f t="shared" si="207"/>
        <v>0.93921921898304372</v>
      </c>
      <c r="AK428">
        <f t="shared" si="208"/>
        <v>9.295850899398168E+16</v>
      </c>
      <c r="AL428">
        <f t="shared" si="209"/>
        <v>1.1082924680806738E-4</v>
      </c>
      <c r="AM428">
        <f t="shared" si="210"/>
        <v>1.0527547046110379E-2</v>
      </c>
      <c r="AN428">
        <f>IF(AM428=0,0,(Cells!$B$3*AJ428/(Cells!$D$4*AM428)))</f>
        <v>2.2759446356711543</v>
      </c>
      <c r="AP428" s="7">
        <f t="shared" si="193"/>
        <v>0</v>
      </c>
      <c r="AQ428">
        <f t="shared" si="211"/>
        <v>82</v>
      </c>
      <c r="AR428" t="str">
        <f>IF(AP428=0,"",MAX(AR$4:AR427)+1)</f>
        <v/>
      </c>
      <c r="AS428" t="str">
        <f t="shared" si="194"/>
        <v>Male</v>
      </c>
      <c r="AT428" t="str">
        <f t="shared" si="195"/>
        <v>NonSmoker</v>
      </c>
      <c r="AU428" t="str">
        <f t="shared" si="196"/>
        <v>80 - 89</v>
      </c>
      <c r="AV428">
        <f t="shared" si="212"/>
        <v>1</v>
      </c>
      <c r="AW428" s="8">
        <f t="shared" si="197"/>
        <v>4</v>
      </c>
      <c r="BJ428" s="76"/>
      <c r="BK428" s="76"/>
      <c r="BL428" s="77"/>
      <c r="BM428" s="77"/>
      <c r="BN428" s="77"/>
      <c r="BO428" s="77"/>
      <c r="BP428" s="77"/>
      <c r="BQ428" s="136"/>
    </row>
    <row r="429" spans="1:69" x14ac:dyDescent="0.25">
      <c r="A429" t="s">
        <v>77</v>
      </c>
      <c r="B429" t="s">
        <v>59</v>
      </c>
      <c r="C429" t="s">
        <v>353</v>
      </c>
      <c r="D429">
        <v>5</v>
      </c>
      <c r="E429" s="9">
        <v>16683</v>
      </c>
      <c r="F429" s="9">
        <v>858</v>
      </c>
      <c r="G429" s="54">
        <v>649.65953122288295</v>
      </c>
      <c r="H429" s="9">
        <v>19439984716.5504</v>
      </c>
      <c r="I429" s="9">
        <v>343343446</v>
      </c>
      <c r="J429" s="9">
        <v>528345039.47022599</v>
      </c>
      <c r="K429" s="9">
        <v>3337194688605600</v>
      </c>
      <c r="L429" s="9">
        <v>103711355206289</v>
      </c>
      <c r="M429" s="9">
        <v>3.7763908516194902E+22</v>
      </c>
      <c r="N429" s="9">
        <v>1.17412074651186E+21</v>
      </c>
      <c r="O429" s="9">
        <v>4.3470277066041401E+19</v>
      </c>
      <c r="P429">
        <f t="shared" si="183"/>
        <v>1490.7585866197801</v>
      </c>
      <c r="Q429">
        <f t="shared" si="184"/>
        <v>43771965535.844017</v>
      </c>
      <c r="R429">
        <f t="shared" si="185"/>
        <v>674770382</v>
      </c>
      <c r="S429">
        <f t="shared" si="186"/>
        <v>956684000.42925596</v>
      </c>
      <c r="T429">
        <f t="shared" si="187"/>
        <v>5736488222513089</v>
      </c>
      <c r="U429">
        <f t="shared" si="188"/>
        <v>157716445017489.44</v>
      </c>
      <c r="V429" s="1">
        <f t="shared" si="189"/>
        <v>6.4598040379736495E+22</v>
      </c>
      <c r="W429" s="1">
        <f t="shared" si="190"/>
        <v>1.7998408613517703E+21</v>
      </c>
      <c r="X429" s="1">
        <f t="shared" si="191"/>
        <v>6.120566366956417E+19</v>
      </c>
      <c r="Y429">
        <f t="shared" si="192"/>
        <v>0.70532211440479431</v>
      </c>
      <c r="Z429">
        <f t="shared" si="198"/>
        <v>3967611338050294</v>
      </c>
      <c r="AA429">
        <f t="shared" si="199"/>
        <v>4.3350299358922966E-3</v>
      </c>
      <c r="AB429">
        <f t="shared" si="200"/>
        <v>6.584094422084405E-2</v>
      </c>
      <c r="AC429">
        <f>Cells!$B$3*Y429/(Cells!$D$4*AB429)</f>
        <v>0.27328347010700199</v>
      </c>
      <c r="AD429">
        <f t="shared" si="201"/>
        <v>179711.77006138294</v>
      </c>
      <c r="AE429">
        <f t="shared" si="202"/>
        <v>516452452268.35303</v>
      </c>
      <c r="AF429">
        <f t="shared" si="203"/>
        <v>26857624243</v>
      </c>
      <c r="AG429">
        <f t="shared" si="204"/>
        <v>28432910372.713871</v>
      </c>
      <c r="AH429">
        <f t="shared" si="205"/>
        <v>1.0168080921902155E+17</v>
      </c>
      <c r="AI429">
        <f t="shared" si="206"/>
        <v>6331168963244399</v>
      </c>
      <c r="AJ429">
        <f t="shared" si="207"/>
        <v>0.94459638112791922</v>
      </c>
      <c r="AK429">
        <f t="shared" si="208"/>
        <v>9.0398260890476944E+16</v>
      </c>
      <c r="AL429">
        <f t="shared" si="209"/>
        <v>1.1181947358195438E-4</v>
      </c>
      <c r="AM429">
        <f t="shared" si="210"/>
        <v>1.0574472733046994E-2</v>
      </c>
      <c r="AN429">
        <f>IF(AM429=0,0,(Cells!$B$3*AJ429/(Cells!$D$4*AM429)))</f>
        <v>2.2788170965141017</v>
      </c>
      <c r="AP429" s="7">
        <f t="shared" si="193"/>
        <v>0</v>
      </c>
      <c r="AQ429">
        <f t="shared" si="211"/>
        <v>82</v>
      </c>
      <c r="AR429" t="str">
        <f>IF(AP429=0,"",MAX(AR$4:AR428)+1)</f>
        <v/>
      </c>
      <c r="AS429" t="str">
        <f t="shared" si="194"/>
        <v>Male</v>
      </c>
      <c r="AT429" t="str">
        <f t="shared" si="195"/>
        <v>NonSmoker</v>
      </c>
      <c r="AU429" t="str">
        <f t="shared" si="196"/>
        <v>80 - 89</v>
      </c>
      <c r="AV429">
        <f t="shared" si="212"/>
        <v>1</v>
      </c>
      <c r="AW429" s="8">
        <f t="shared" si="197"/>
        <v>5</v>
      </c>
      <c r="BJ429" s="76"/>
      <c r="BK429" s="76"/>
      <c r="BL429" s="77"/>
      <c r="BM429" s="77"/>
      <c r="BN429" s="77"/>
      <c r="BO429" s="77"/>
      <c r="BP429" s="77"/>
      <c r="BQ429" s="136"/>
    </row>
    <row r="430" spans="1:69" x14ac:dyDescent="0.25">
      <c r="A430" t="s">
        <v>77</v>
      </c>
      <c r="B430" t="s">
        <v>59</v>
      </c>
      <c r="C430" t="s">
        <v>353</v>
      </c>
      <c r="D430">
        <v>6</v>
      </c>
      <c r="E430" s="9">
        <v>19534</v>
      </c>
      <c r="F430" s="9">
        <v>1115</v>
      </c>
      <c r="G430" s="54">
        <v>924.32122728688296</v>
      </c>
      <c r="H430" s="9">
        <v>28057608939.805801</v>
      </c>
      <c r="I430" s="9">
        <v>606999177</v>
      </c>
      <c r="J430" s="9">
        <v>857519251.92677498</v>
      </c>
      <c r="K430" s="9">
        <v>5410747745731570</v>
      </c>
      <c r="L430" s="9">
        <v>183638436410241</v>
      </c>
      <c r="M430" s="9">
        <v>5.9691381451609197E+22</v>
      </c>
      <c r="N430" s="9">
        <v>2.00466189520618E+21</v>
      </c>
      <c r="O430" s="9">
        <v>7.5328330907207795E+19</v>
      </c>
      <c r="P430">
        <f t="shared" si="183"/>
        <v>2415.0798139066628</v>
      </c>
      <c r="Q430">
        <f t="shared" si="184"/>
        <v>71829574475.649811</v>
      </c>
      <c r="R430">
        <f t="shared" si="185"/>
        <v>1281769559</v>
      </c>
      <c r="S430">
        <f t="shared" si="186"/>
        <v>1814203252.3560309</v>
      </c>
      <c r="T430">
        <f t="shared" si="187"/>
        <v>1.114723596824466E+16</v>
      </c>
      <c r="U430">
        <f t="shared" si="188"/>
        <v>341354881427730.44</v>
      </c>
      <c r="V430" s="1">
        <f t="shared" si="189"/>
        <v>1.2428942183134568E+23</v>
      </c>
      <c r="W430" s="1">
        <f t="shared" si="190"/>
        <v>3.8045027565579503E+21</v>
      </c>
      <c r="X430" s="1">
        <f t="shared" si="191"/>
        <v>1.3653399457677197E+20</v>
      </c>
      <c r="Y430">
        <f t="shared" si="192"/>
        <v>0.70651927083441102</v>
      </c>
      <c r="Z430">
        <f t="shared" si="198"/>
        <v>7705343089424981</v>
      </c>
      <c r="AA430">
        <f t="shared" si="199"/>
        <v>2.3411007203856886E-3</v>
      </c>
      <c r="AB430">
        <f t="shared" si="200"/>
        <v>4.8384922448896091E-2</v>
      </c>
      <c r="AC430">
        <f>Cells!$B$3*Y430/(Cells!$D$4*AB430)</f>
        <v>0.37250823325907295</v>
      </c>
      <c r="AD430">
        <f t="shared" si="201"/>
        <v>178787.44883409605</v>
      </c>
      <c r="AE430">
        <f t="shared" si="202"/>
        <v>488394843328.54724</v>
      </c>
      <c r="AF430">
        <f t="shared" si="203"/>
        <v>26250625066</v>
      </c>
      <c r="AG430">
        <f t="shared" si="204"/>
        <v>27575391120.787098</v>
      </c>
      <c r="AH430">
        <f t="shared" si="205"/>
        <v>9.6270061473289968E+16</v>
      </c>
      <c r="AI430">
        <f t="shared" si="206"/>
        <v>6147530526834158</v>
      </c>
      <c r="AJ430">
        <f t="shared" si="207"/>
        <v>0.95195839475188981</v>
      </c>
      <c r="AK430">
        <f t="shared" si="208"/>
        <v>8.6074048650736128E+16</v>
      </c>
      <c r="AL430">
        <f t="shared" si="209"/>
        <v>1.1319542363784207E-4</v>
      </c>
      <c r="AM430">
        <f t="shared" si="210"/>
        <v>1.0639333796711243E-2</v>
      </c>
      <c r="AN430">
        <f>IF(AM430=0,0,(Cells!$B$3*AJ430/(Cells!$D$4*AM430)))</f>
        <v>2.2825770518871353</v>
      </c>
      <c r="AP430" s="7">
        <f t="shared" si="193"/>
        <v>0</v>
      </c>
      <c r="AQ430">
        <f t="shared" si="211"/>
        <v>82</v>
      </c>
      <c r="AR430" t="str">
        <f>IF(AP430=0,"",MAX(AR$4:AR429)+1)</f>
        <v/>
      </c>
      <c r="AS430" t="str">
        <f t="shared" si="194"/>
        <v>Male</v>
      </c>
      <c r="AT430" t="str">
        <f t="shared" si="195"/>
        <v>NonSmoker</v>
      </c>
      <c r="AU430" t="str">
        <f t="shared" si="196"/>
        <v>80 - 89</v>
      </c>
      <c r="AV430">
        <f t="shared" si="212"/>
        <v>1</v>
      </c>
      <c r="AW430" s="8">
        <f t="shared" si="197"/>
        <v>6</v>
      </c>
      <c r="BJ430" s="76"/>
      <c r="BK430" s="76"/>
      <c r="BL430" s="77"/>
      <c r="BM430" s="77"/>
      <c r="BN430" s="77"/>
      <c r="BO430" s="77"/>
      <c r="BP430" s="77"/>
      <c r="BQ430" s="136"/>
    </row>
    <row r="431" spans="1:69" x14ac:dyDescent="0.25">
      <c r="A431" t="s">
        <v>77</v>
      </c>
      <c r="B431" t="s">
        <v>59</v>
      </c>
      <c r="C431" t="s">
        <v>353</v>
      </c>
      <c r="D431">
        <v>7</v>
      </c>
      <c r="E431" s="9">
        <v>22639</v>
      </c>
      <c r="F431" s="9">
        <v>1449</v>
      </c>
      <c r="G431" s="54">
        <v>1242.49800769584</v>
      </c>
      <c r="H431" s="9">
        <v>34748178699.803902</v>
      </c>
      <c r="I431" s="9">
        <v>1215318322</v>
      </c>
      <c r="J431" s="9">
        <v>1224756786.5218699</v>
      </c>
      <c r="K431" s="9">
        <v>7793452235659700</v>
      </c>
      <c r="L431" s="9">
        <v>310530310985449</v>
      </c>
      <c r="M431" s="9">
        <v>8.6784406708105305E+22</v>
      </c>
      <c r="N431" s="9">
        <v>3.4758201546186901E+21</v>
      </c>
      <c r="O431" s="9">
        <v>1.54416876505948E+20</v>
      </c>
      <c r="P431">
        <f t="shared" si="183"/>
        <v>3657.5778216025028</v>
      </c>
      <c r="Q431">
        <f t="shared" si="184"/>
        <v>106577753175.4537</v>
      </c>
      <c r="R431">
        <f t="shared" si="185"/>
        <v>2497087881</v>
      </c>
      <c r="S431">
        <f t="shared" si="186"/>
        <v>3038960038.8779011</v>
      </c>
      <c r="T431">
        <f t="shared" si="187"/>
        <v>1.894068820390436E+16</v>
      </c>
      <c r="U431">
        <f t="shared" si="188"/>
        <v>651885192413179.5</v>
      </c>
      <c r="V431" s="1">
        <f t="shared" si="189"/>
        <v>2.1107382853945099E+23</v>
      </c>
      <c r="W431" s="1">
        <f t="shared" si="190"/>
        <v>7.2803229111766399E+21</v>
      </c>
      <c r="X431" s="1">
        <f t="shared" si="191"/>
        <v>2.9095087108271997E+20</v>
      </c>
      <c r="Y431">
        <f t="shared" si="192"/>
        <v>0.82169158167740142</v>
      </c>
      <c r="Z431">
        <f t="shared" si="198"/>
        <v>1.5123266123652598E+16</v>
      </c>
      <c r="AA431">
        <f t="shared" si="199"/>
        <v>1.6375539459223935E-3</v>
      </c>
      <c r="AB431">
        <f t="shared" si="200"/>
        <v>4.0466701693150052E-2</v>
      </c>
      <c r="AC431">
        <f>Cells!$B$3*Y431/(Cells!$D$4*AB431)</f>
        <v>0.51800379679137498</v>
      </c>
      <c r="AD431">
        <f t="shared" si="201"/>
        <v>177544.95082640019</v>
      </c>
      <c r="AE431">
        <f t="shared" si="202"/>
        <v>453646664628.74341</v>
      </c>
      <c r="AF431">
        <f t="shared" si="203"/>
        <v>25035306744</v>
      </c>
      <c r="AG431">
        <f t="shared" si="204"/>
        <v>26350634334.265224</v>
      </c>
      <c r="AH431">
        <f t="shared" si="205"/>
        <v>8.8476609237630256E+16</v>
      </c>
      <c r="AI431">
        <f t="shared" si="206"/>
        <v>5837000215848709</v>
      </c>
      <c r="AJ431">
        <f t="shared" si="207"/>
        <v>0.95008364604889872</v>
      </c>
      <c r="AK431">
        <f t="shared" si="208"/>
        <v>7.8791359099078048E+16</v>
      </c>
      <c r="AL431">
        <f t="shared" si="209"/>
        <v>1.1347402062183363E-4</v>
      </c>
      <c r="AM431">
        <f t="shared" si="210"/>
        <v>1.065241853392147E-2</v>
      </c>
      <c r="AN431">
        <f>IF(AM431=0,0,(Cells!$B$3*AJ431/(Cells!$D$4*AM431)))</f>
        <v>2.2752835887670426</v>
      </c>
      <c r="AP431" s="7">
        <f t="shared" si="193"/>
        <v>0</v>
      </c>
      <c r="AQ431">
        <f t="shared" si="211"/>
        <v>82</v>
      </c>
      <c r="AR431" t="str">
        <f>IF(AP431=0,"",MAX(AR$4:AR430)+1)</f>
        <v/>
      </c>
      <c r="AS431" t="str">
        <f t="shared" si="194"/>
        <v>Male</v>
      </c>
      <c r="AT431" t="str">
        <f t="shared" si="195"/>
        <v>NonSmoker</v>
      </c>
      <c r="AU431" t="str">
        <f t="shared" si="196"/>
        <v>80 - 89</v>
      </c>
      <c r="AV431">
        <f t="shared" si="212"/>
        <v>1</v>
      </c>
      <c r="AW431" s="8">
        <f t="shared" si="197"/>
        <v>7</v>
      </c>
      <c r="BJ431" s="76"/>
      <c r="BK431" s="76"/>
      <c r="BL431" s="77"/>
      <c r="BM431" s="77"/>
      <c r="BN431" s="77"/>
      <c r="BO431" s="77"/>
      <c r="BP431" s="77"/>
      <c r="BQ431" s="136"/>
    </row>
    <row r="432" spans="1:69" x14ac:dyDescent="0.25">
      <c r="A432" t="s">
        <v>77</v>
      </c>
      <c r="B432" t="s">
        <v>59</v>
      </c>
      <c r="C432" t="s">
        <v>353</v>
      </c>
      <c r="D432">
        <v>8</v>
      </c>
      <c r="E432" s="9">
        <v>25530</v>
      </c>
      <c r="F432" s="9">
        <v>1722</v>
      </c>
      <c r="G432" s="54">
        <v>1601.9055310898</v>
      </c>
      <c r="H432" s="9">
        <v>38499776377.125504</v>
      </c>
      <c r="I432" s="9">
        <v>1191160470</v>
      </c>
      <c r="J432" s="9">
        <v>1564933273.7660699</v>
      </c>
      <c r="K432" s="9">
        <v>1.01155443645603E+16</v>
      </c>
      <c r="L432" s="9">
        <v>469998169024366</v>
      </c>
      <c r="M432" s="9">
        <v>1.22055679538319E+23</v>
      </c>
      <c r="N432" s="9">
        <v>5.5607480952837605E+21</v>
      </c>
      <c r="O432" s="9">
        <v>2.854653548722E+20</v>
      </c>
      <c r="P432">
        <f t="shared" si="183"/>
        <v>5259.483352692303</v>
      </c>
      <c r="Q432">
        <f t="shared" si="184"/>
        <v>145077529552.57922</v>
      </c>
      <c r="R432">
        <f t="shared" si="185"/>
        <v>3688248351</v>
      </c>
      <c r="S432">
        <f t="shared" si="186"/>
        <v>4603893312.6439705</v>
      </c>
      <c r="T432">
        <f t="shared" si="187"/>
        <v>2.905623256846466E+16</v>
      </c>
      <c r="U432">
        <f t="shared" si="188"/>
        <v>1121883361437545.5</v>
      </c>
      <c r="V432" s="1">
        <f t="shared" si="189"/>
        <v>3.3312950807777002E+23</v>
      </c>
      <c r="W432" s="1">
        <f t="shared" si="190"/>
        <v>1.2841071006460401E+22</v>
      </c>
      <c r="X432" s="1">
        <f t="shared" si="191"/>
        <v>5.7641622595492001E+20</v>
      </c>
      <c r="Y432">
        <f t="shared" si="192"/>
        <v>0.80111507816020078</v>
      </c>
      <c r="Z432">
        <f t="shared" si="198"/>
        <v>2.2557377698642108E+16</v>
      </c>
      <c r="AA432">
        <f t="shared" si="199"/>
        <v>1.0642364007913728E-3</v>
      </c>
      <c r="AB432">
        <f t="shared" si="200"/>
        <v>3.2622636324971852E-2</v>
      </c>
      <c r="AC432">
        <f>Cells!$B$3*Y432/(Cells!$D$4*AB432)</f>
        <v>0.62646637345753087</v>
      </c>
      <c r="AD432">
        <f t="shared" si="201"/>
        <v>175943.04529531041</v>
      </c>
      <c r="AE432">
        <f t="shared" si="202"/>
        <v>415146888251.61792</v>
      </c>
      <c r="AF432">
        <f t="shared" si="203"/>
        <v>23844146274</v>
      </c>
      <c r="AG432">
        <f t="shared" si="204"/>
        <v>24785701060.499157</v>
      </c>
      <c r="AH432">
        <f t="shared" si="205"/>
        <v>7.8361064873069936E+16</v>
      </c>
      <c r="AI432">
        <f t="shared" si="206"/>
        <v>5367002046824343</v>
      </c>
      <c r="AJ432">
        <f t="shared" si="207"/>
        <v>0.96201217854597187</v>
      </c>
      <c r="AK432">
        <f t="shared" si="208"/>
        <v>7.0417313131677968E+16</v>
      </c>
      <c r="AL432">
        <f t="shared" si="209"/>
        <v>1.1462438939449953E-4</v>
      </c>
      <c r="AM432">
        <f t="shared" si="210"/>
        <v>1.0706278036483993E-2</v>
      </c>
      <c r="AN432">
        <f>IF(AM432=0,0,(Cells!$B$3*AJ432/(Cells!$D$4*AM432)))</f>
        <v>2.2922604734667904</v>
      </c>
      <c r="AP432" s="7">
        <f t="shared" si="193"/>
        <v>0</v>
      </c>
      <c r="AQ432">
        <f t="shared" si="211"/>
        <v>82</v>
      </c>
      <c r="AR432" t="str">
        <f>IF(AP432=0,"",MAX(AR$4:AR431)+1)</f>
        <v/>
      </c>
      <c r="AS432" t="str">
        <f t="shared" si="194"/>
        <v>Male</v>
      </c>
      <c r="AT432" t="str">
        <f t="shared" si="195"/>
        <v>NonSmoker</v>
      </c>
      <c r="AU432" t="str">
        <f t="shared" si="196"/>
        <v>80 - 89</v>
      </c>
      <c r="AV432">
        <f t="shared" si="212"/>
        <v>1</v>
      </c>
      <c r="AW432" s="8">
        <f t="shared" si="197"/>
        <v>8</v>
      </c>
      <c r="BJ432" s="76"/>
      <c r="BK432" s="76"/>
      <c r="BL432" s="77"/>
      <c r="BM432" s="77"/>
      <c r="BN432" s="77"/>
      <c r="BO432" s="77"/>
      <c r="BP432" s="77"/>
      <c r="BQ432" s="136"/>
    </row>
    <row r="433" spans="1:69" x14ac:dyDescent="0.25">
      <c r="A433" t="s">
        <v>77</v>
      </c>
      <c r="B433" t="s">
        <v>59</v>
      </c>
      <c r="C433" t="s">
        <v>353</v>
      </c>
      <c r="D433">
        <v>9</v>
      </c>
      <c r="E433" s="9">
        <v>28179</v>
      </c>
      <c r="F433" s="9">
        <v>2175</v>
      </c>
      <c r="G433" s="54">
        <v>2002.5986630007999</v>
      </c>
      <c r="H433" s="9">
        <v>40188140323.479599</v>
      </c>
      <c r="I433" s="9">
        <v>1882962495</v>
      </c>
      <c r="J433" s="9">
        <v>1880295623.38693</v>
      </c>
      <c r="K433" s="9">
        <v>1.20911364294854E+16</v>
      </c>
      <c r="L433" s="9">
        <v>646988067897458</v>
      </c>
      <c r="M433" s="9">
        <v>1.4969202708967099E+23</v>
      </c>
      <c r="N433" s="9">
        <v>7.8252870065791603E+21</v>
      </c>
      <c r="O433" s="9">
        <v>4.5414524669673603E+20</v>
      </c>
      <c r="P433">
        <f t="shared" si="183"/>
        <v>7262.0820156931031</v>
      </c>
      <c r="Q433">
        <f t="shared" si="184"/>
        <v>185265669876.05884</v>
      </c>
      <c r="R433">
        <f t="shared" si="185"/>
        <v>5571210846</v>
      </c>
      <c r="S433">
        <f t="shared" si="186"/>
        <v>6484188936.030901</v>
      </c>
      <c r="T433">
        <f t="shared" si="187"/>
        <v>4.1147368997950064E+16</v>
      </c>
      <c r="U433">
        <f t="shared" si="188"/>
        <v>1768871429335003.5</v>
      </c>
      <c r="V433" s="1">
        <f t="shared" si="189"/>
        <v>4.8282153516744105E+23</v>
      </c>
      <c r="W433" s="1">
        <f t="shared" si="190"/>
        <v>2.0666358013039563E+22</v>
      </c>
      <c r="X433" s="1">
        <f t="shared" si="191"/>
        <v>1.030561472651656E+21</v>
      </c>
      <c r="Y433">
        <f t="shared" si="192"/>
        <v>0.85919933872411913</v>
      </c>
      <c r="Z433">
        <f t="shared" si="198"/>
        <v>3.4047969769181248E+16</v>
      </c>
      <c r="AA433">
        <f t="shared" si="199"/>
        <v>8.0980396535807288E-4</v>
      </c>
      <c r="AB433">
        <f t="shared" si="200"/>
        <v>2.8457054755509623E-2</v>
      </c>
      <c r="AC433">
        <f>Cells!$B$3*Y433/(Cells!$D$4*AB433)</f>
        <v>0.77023969726335628</v>
      </c>
      <c r="AD433">
        <f t="shared" si="201"/>
        <v>173940.44663230961</v>
      </c>
      <c r="AE433">
        <f t="shared" si="202"/>
        <v>374958747928.13831</v>
      </c>
      <c r="AF433">
        <f t="shared" si="203"/>
        <v>21961183779</v>
      </c>
      <c r="AG433">
        <f t="shared" si="204"/>
        <v>22905405437.112232</v>
      </c>
      <c r="AH433">
        <f t="shared" si="205"/>
        <v>6.626992844358456E+16</v>
      </c>
      <c r="AI433">
        <f t="shared" si="206"/>
        <v>4720013978926885</v>
      </c>
      <c r="AJ433">
        <f t="shared" si="207"/>
        <v>0.95877734359670541</v>
      </c>
      <c r="AK433">
        <f t="shared" si="208"/>
        <v>5.9199214248814016E+16</v>
      </c>
      <c r="AL433">
        <f t="shared" si="209"/>
        <v>1.128339977302762E-4</v>
      </c>
      <c r="AM433">
        <f t="shared" si="210"/>
        <v>1.0622334853047902E-2</v>
      </c>
      <c r="AN433">
        <f>IF(AM433=0,0,(Cells!$B$3*AJ433/(Cells!$D$4*AM433)))</f>
        <v>2.3026062992033696</v>
      </c>
      <c r="AP433" s="7">
        <f t="shared" si="193"/>
        <v>0</v>
      </c>
      <c r="AQ433">
        <f t="shared" si="211"/>
        <v>82</v>
      </c>
      <c r="AR433" t="str">
        <f>IF(AP433=0,"",MAX(AR$4:AR432)+1)</f>
        <v/>
      </c>
      <c r="AS433" t="str">
        <f t="shared" si="194"/>
        <v>Male</v>
      </c>
      <c r="AT433" t="str">
        <f t="shared" si="195"/>
        <v>NonSmoker</v>
      </c>
      <c r="AU433" t="str">
        <f t="shared" si="196"/>
        <v>80 - 89</v>
      </c>
      <c r="AV433">
        <f t="shared" si="212"/>
        <v>1</v>
      </c>
      <c r="AW433" s="8">
        <f t="shared" si="197"/>
        <v>9</v>
      </c>
      <c r="BJ433" s="76"/>
      <c r="BK433" s="76"/>
      <c r="BL433" s="77"/>
      <c r="BM433" s="77"/>
      <c r="BN433" s="77"/>
      <c r="BO433" s="77"/>
      <c r="BP433" s="77"/>
      <c r="BQ433" s="136"/>
    </row>
    <row r="434" spans="1:69" x14ac:dyDescent="0.25">
      <c r="A434" t="s">
        <v>77</v>
      </c>
      <c r="B434" t="s">
        <v>59</v>
      </c>
      <c r="C434" t="s">
        <v>353</v>
      </c>
      <c r="D434">
        <v>10</v>
      </c>
      <c r="E434" s="9">
        <v>30438</v>
      </c>
      <c r="F434" s="9">
        <v>2458</v>
      </c>
      <c r="G434" s="54">
        <v>2432.3625503909102</v>
      </c>
      <c r="H434" s="9">
        <v>39172787378.985397</v>
      </c>
      <c r="I434" s="9">
        <v>1752139176</v>
      </c>
      <c r="J434" s="9">
        <v>2071620637.1184599</v>
      </c>
      <c r="K434" s="9">
        <v>1.31894352481396E+16</v>
      </c>
      <c r="L434" s="9">
        <v>812914868855728</v>
      </c>
      <c r="M434" s="9">
        <v>1.68563233659576E+23</v>
      </c>
      <c r="N434" s="9">
        <v>1.0157174659993699E+22</v>
      </c>
      <c r="O434" s="9">
        <v>6.8265736073707101E+20</v>
      </c>
      <c r="P434">
        <f t="shared" si="183"/>
        <v>9694.4445660840138</v>
      </c>
      <c r="Q434">
        <f t="shared" si="184"/>
        <v>224438457255.04425</v>
      </c>
      <c r="R434">
        <f t="shared" si="185"/>
        <v>7323350022</v>
      </c>
      <c r="S434">
        <f t="shared" si="186"/>
        <v>8555809573.1493607</v>
      </c>
      <c r="T434">
        <f t="shared" si="187"/>
        <v>5.4336804246089664E+16</v>
      </c>
      <c r="U434">
        <f t="shared" si="188"/>
        <v>2581786298190731.5</v>
      </c>
      <c r="V434" s="1">
        <f t="shared" si="189"/>
        <v>6.5138476882701699E+23</v>
      </c>
      <c r="W434" s="1">
        <f t="shared" si="190"/>
        <v>3.0823532673033262E+22</v>
      </c>
      <c r="X434" s="1">
        <f t="shared" si="191"/>
        <v>1.7132188333887272E+21</v>
      </c>
      <c r="Y434">
        <f t="shared" si="192"/>
        <v>0.85595056311010242</v>
      </c>
      <c r="Z434">
        <f t="shared" si="198"/>
        <v>4.4618068932693128E+16</v>
      </c>
      <c r="AA434">
        <f t="shared" si="199"/>
        <v>6.0952082768578764E-4</v>
      </c>
      <c r="AB434">
        <f t="shared" si="200"/>
        <v>2.4688475604738896E-2</v>
      </c>
      <c r="AC434">
        <f>Cells!$B$3*Y434/(Cells!$D$4*AB434)</f>
        <v>0.88445617856856007</v>
      </c>
      <c r="AD434">
        <f t="shared" si="201"/>
        <v>171508.08408191867</v>
      </c>
      <c r="AE434">
        <f t="shared" si="202"/>
        <v>335785960549.15295</v>
      </c>
      <c r="AF434">
        <f t="shared" si="203"/>
        <v>20209044603</v>
      </c>
      <c r="AG434">
        <f t="shared" si="204"/>
        <v>20833784799.993771</v>
      </c>
      <c r="AH434">
        <f t="shared" si="205"/>
        <v>5.308049319544496E+16</v>
      </c>
      <c r="AI434">
        <f t="shared" si="206"/>
        <v>3907099110071155.5</v>
      </c>
      <c r="AJ434">
        <f t="shared" si="207"/>
        <v>0.9700131203719663</v>
      </c>
      <c r="AK434">
        <f t="shared" si="208"/>
        <v>4.7812485832626304E+16</v>
      </c>
      <c r="AL434">
        <f t="shared" si="209"/>
        <v>1.1015519309251454E-4</v>
      </c>
      <c r="AM434">
        <f t="shared" si="210"/>
        <v>1.0495484414381003E-2</v>
      </c>
      <c r="AN434">
        <f>IF(AM434=0,0,(Cells!$B$3*AJ434/(Cells!$D$4*AM434)))</f>
        <v>2.357746092829772</v>
      </c>
      <c r="AP434" s="7">
        <f t="shared" si="193"/>
        <v>0</v>
      </c>
      <c r="AQ434">
        <f t="shared" si="211"/>
        <v>82</v>
      </c>
      <c r="AR434" t="str">
        <f>IF(AP434=0,"",MAX(AR$4:AR433)+1)</f>
        <v/>
      </c>
      <c r="AS434" t="str">
        <f t="shared" si="194"/>
        <v>Male</v>
      </c>
      <c r="AT434" t="str">
        <f t="shared" si="195"/>
        <v>NonSmoker</v>
      </c>
      <c r="AU434" t="str">
        <f t="shared" si="196"/>
        <v>80 - 89</v>
      </c>
      <c r="AV434">
        <f t="shared" si="212"/>
        <v>1</v>
      </c>
      <c r="AW434" s="8">
        <f t="shared" si="197"/>
        <v>10</v>
      </c>
      <c r="BJ434" s="76"/>
      <c r="BK434" s="76"/>
      <c r="BL434" s="77"/>
      <c r="BM434" s="77"/>
      <c r="BN434" s="77"/>
      <c r="BO434" s="77"/>
      <c r="BP434" s="77"/>
      <c r="BQ434" s="136"/>
    </row>
    <row r="435" spans="1:69" x14ac:dyDescent="0.25">
      <c r="A435" t="s">
        <v>77</v>
      </c>
      <c r="B435" t="s">
        <v>59</v>
      </c>
      <c r="C435" t="s">
        <v>353</v>
      </c>
      <c r="D435">
        <v>11</v>
      </c>
      <c r="E435" s="9">
        <v>27979</v>
      </c>
      <c r="F435" s="9">
        <v>2553</v>
      </c>
      <c r="G435" s="54">
        <v>2544.1950742262502</v>
      </c>
      <c r="H435" s="9">
        <v>31984519991.780499</v>
      </c>
      <c r="I435" s="9">
        <v>1439975519</v>
      </c>
      <c r="J435" s="9">
        <v>1916552100.06741</v>
      </c>
      <c r="K435" s="9">
        <v>1.20905100813728E+16</v>
      </c>
      <c r="L435" s="9">
        <v>869100078895479</v>
      </c>
      <c r="M435" s="9">
        <v>1.6716098708178201E+23</v>
      </c>
      <c r="N435" s="9">
        <v>1.1984184091300401E+22</v>
      </c>
      <c r="O435" s="9">
        <v>9.5688138987806995E+20</v>
      </c>
      <c r="P435">
        <f t="shared" si="183"/>
        <v>12238.639640310264</v>
      </c>
      <c r="Q435">
        <f t="shared" si="184"/>
        <v>256422977246.82474</v>
      </c>
      <c r="R435">
        <f t="shared" si="185"/>
        <v>8763325541</v>
      </c>
      <c r="S435">
        <f t="shared" si="186"/>
        <v>10472361673.21677</v>
      </c>
      <c r="T435">
        <f t="shared" si="187"/>
        <v>6.6427314327462464E+16</v>
      </c>
      <c r="U435">
        <f t="shared" si="188"/>
        <v>3450886377086210.5</v>
      </c>
      <c r="V435" s="1">
        <f t="shared" si="189"/>
        <v>8.1854575590879903E+23</v>
      </c>
      <c r="W435" s="1">
        <f t="shared" si="190"/>
        <v>4.2807716764333661E+22</v>
      </c>
      <c r="X435" s="1">
        <f t="shared" si="191"/>
        <v>2.6701002232667969E+21</v>
      </c>
      <c r="Y435">
        <f t="shared" si="192"/>
        <v>0.83680508890485927</v>
      </c>
      <c r="Z435">
        <f t="shared" si="198"/>
        <v>5.3170256481349936E+16</v>
      </c>
      <c r="AA435">
        <f t="shared" si="199"/>
        <v>4.848188422018634E-4</v>
      </c>
      <c r="AB435">
        <f t="shared" si="200"/>
        <v>2.2018602185467254E-2</v>
      </c>
      <c r="AC435">
        <f>Cells!$B$3*Y435/(Cells!$D$4*AB435)</f>
        <v>0.96951934910765214</v>
      </c>
      <c r="AD435">
        <f t="shared" si="201"/>
        <v>168963.88900769243</v>
      </c>
      <c r="AE435">
        <f t="shared" si="202"/>
        <v>303801440557.37231</v>
      </c>
      <c r="AF435">
        <f t="shared" si="203"/>
        <v>18769069084</v>
      </c>
      <c r="AG435">
        <f t="shared" si="204"/>
        <v>18917232699.926357</v>
      </c>
      <c r="AH435">
        <f t="shared" si="205"/>
        <v>4.0989983114072144E+16</v>
      </c>
      <c r="AI435">
        <f t="shared" si="206"/>
        <v>3037999031175676.5</v>
      </c>
      <c r="AJ435">
        <f t="shared" si="207"/>
        <v>0.99216779651249232</v>
      </c>
      <c r="AK435">
        <f t="shared" si="208"/>
        <v>3.7678344286186976E+16</v>
      </c>
      <c r="AL435">
        <f t="shared" si="209"/>
        <v>1.0528744769490652E-4</v>
      </c>
      <c r="AM435">
        <f t="shared" si="210"/>
        <v>1.0260967191006241E-2</v>
      </c>
      <c r="AN435">
        <f>IF(AM435=0,0,(Cells!$B$3*AJ435/(Cells!$D$4*AM435)))</f>
        <v>2.4667136727211059</v>
      </c>
      <c r="AP435" s="7">
        <f t="shared" si="193"/>
        <v>0</v>
      </c>
      <c r="AQ435">
        <f t="shared" si="211"/>
        <v>82</v>
      </c>
      <c r="AR435" t="str">
        <f>IF(AP435=0,"",MAX(AR$4:AR434)+1)</f>
        <v/>
      </c>
      <c r="AS435" t="str">
        <f t="shared" si="194"/>
        <v>Male</v>
      </c>
      <c r="AT435" t="str">
        <f t="shared" si="195"/>
        <v>NonSmoker</v>
      </c>
      <c r="AU435" t="str">
        <f t="shared" si="196"/>
        <v>80 - 89</v>
      </c>
      <c r="AV435">
        <f t="shared" si="212"/>
        <v>1</v>
      </c>
      <c r="AW435" s="8">
        <f t="shared" si="197"/>
        <v>11</v>
      </c>
      <c r="BJ435" s="76"/>
      <c r="BK435" s="76"/>
      <c r="BL435" s="77"/>
      <c r="BM435" s="77"/>
      <c r="BN435" s="77"/>
      <c r="BO435" s="77"/>
      <c r="BP435" s="77"/>
      <c r="BQ435" s="136"/>
    </row>
    <row r="436" spans="1:69" x14ac:dyDescent="0.25">
      <c r="A436" t="s">
        <v>77</v>
      </c>
      <c r="B436" t="s">
        <v>59</v>
      </c>
      <c r="C436" t="s">
        <v>353</v>
      </c>
      <c r="D436">
        <v>12</v>
      </c>
      <c r="E436" s="9">
        <v>29180</v>
      </c>
      <c r="F436" s="9">
        <v>2800</v>
      </c>
      <c r="G436" s="54">
        <v>2736.61134301533</v>
      </c>
      <c r="H436" s="9">
        <v>24907291722.5256</v>
      </c>
      <c r="I436" s="9">
        <v>1207863489</v>
      </c>
      <c r="J436" s="9">
        <v>1528440808.4128599</v>
      </c>
      <c r="K436" s="9">
        <v>8954702421549490</v>
      </c>
      <c r="L436" s="9">
        <v>681050555990111</v>
      </c>
      <c r="M436" s="9">
        <v>1.41809755274529E+23</v>
      </c>
      <c r="N436" s="9">
        <v>1.05634902520202E+22</v>
      </c>
      <c r="O436" s="9">
        <v>8.8734075351366094E+20</v>
      </c>
      <c r="P436">
        <f t="shared" si="183"/>
        <v>14975.250983325594</v>
      </c>
      <c r="Q436">
        <f t="shared" si="184"/>
        <v>281330268969.35034</v>
      </c>
      <c r="R436">
        <f t="shared" si="185"/>
        <v>9971189030</v>
      </c>
      <c r="S436">
        <f t="shared" si="186"/>
        <v>12000802481.629631</v>
      </c>
      <c r="T436">
        <f t="shared" si="187"/>
        <v>7.5382016749011952E+16</v>
      </c>
      <c r="U436">
        <f t="shared" si="188"/>
        <v>4131936933076321.5</v>
      </c>
      <c r="V436" s="1">
        <f t="shared" si="189"/>
        <v>9.60355511183328E+23</v>
      </c>
      <c r="W436" s="1">
        <f t="shared" si="190"/>
        <v>5.3371207016353859E+22</v>
      </c>
      <c r="X436" s="1">
        <f t="shared" si="191"/>
        <v>3.5574409767804579E+21</v>
      </c>
      <c r="Y436">
        <f t="shared" si="192"/>
        <v>0.83087685554891133</v>
      </c>
      <c r="Z436">
        <f t="shared" si="198"/>
        <v>5.9780664145578744E+16</v>
      </c>
      <c r="AA436">
        <f t="shared" si="199"/>
        <v>4.1508798240790429E-4</v>
      </c>
      <c r="AB436">
        <f t="shared" si="200"/>
        <v>2.0373708116293025E-2</v>
      </c>
      <c r="AC436">
        <f>Cells!$B$3*Y436/(Cells!$D$4*AB436)</f>
        <v>1.0403716160272281</v>
      </c>
      <c r="AD436">
        <f t="shared" si="201"/>
        <v>166227.27766467709</v>
      </c>
      <c r="AE436">
        <f t="shared" si="202"/>
        <v>278894148834.8468</v>
      </c>
      <c r="AF436">
        <f t="shared" si="203"/>
        <v>17561205595</v>
      </c>
      <c r="AG436">
        <f t="shared" si="204"/>
        <v>17388791891.513496</v>
      </c>
      <c r="AH436">
        <f t="shared" si="205"/>
        <v>3.203528069252266E+16</v>
      </c>
      <c r="AI436">
        <f t="shared" si="206"/>
        <v>2356948475185565.5</v>
      </c>
      <c r="AJ436">
        <f t="shared" si="207"/>
        <v>1.0099152203650588</v>
      </c>
      <c r="AK436">
        <f t="shared" si="208"/>
        <v>2.99489980424552E+16</v>
      </c>
      <c r="AL436">
        <f t="shared" si="209"/>
        <v>9.9047490747435529E-5</v>
      </c>
      <c r="AM436">
        <f t="shared" si="210"/>
        <v>9.952260584783516E-3</v>
      </c>
      <c r="AN436">
        <f>IF(AM436=0,0,(Cells!$B$3*AJ436/(Cells!$D$4*AM436)))</f>
        <v>2.5887200771807808</v>
      </c>
      <c r="AP436" s="7">
        <f t="shared" si="193"/>
        <v>1</v>
      </c>
      <c r="AQ436">
        <f t="shared" si="211"/>
        <v>82</v>
      </c>
      <c r="AR436">
        <f>IF(AP436=0,"",MAX(AR$4:AR435)+1)</f>
        <v>82</v>
      </c>
      <c r="AS436" t="str">
        <f t="shared" si="194"/>
        <v>Male</v>
      </c>
      <c r="AT436" t="str">
        <f t="shared" si="195"/>
        <v>NonSmoker</v>
      </c>
      <c r="AU436" t="str">
        <f t="shared" si="196"/>
        <v>80 - 89</v>
      </c>
      <c r="AV436">
        <f t="shared" si="212"/>
        <v>1</v>
      </c>
      <c r="AW436" s="8">
        <f t="shared" si="197"/>
        <v>12</v>
      </c>
      <c r="BJ436" s="76"/>
      <c r="BK436" s="76"/>
      <c r="BL436" s="77"/>
      <c r="BM436" s="77"/>
      <c r="BN436" s="77"/>
      <c r="BO436" s="77"/>
      <c r="BP436" s="77"/>
      <c r="BQ436" s="136"/>
    </row>
    <row r="437" spans="1:69" x14ac:dyDescent="0.25">
      <c r="A437" t="s">
        <v>77</v>
      </c>
      <c r="B437" t="s">
        <v>59</v>
      </c>
      <c r="C437" t="s">
        <v>353</v>
      </c>
      <c r="D437">
        <v>13</v>
      </c>
      <c r="E437" s="9">
        <v>29729</v>
      </c>
      <c r="F437" s="9">
        <v>3087</v>
      </c>
      <c r="G437" s="54">
        <v>2893.3381871993702</v>
      </c>
      <c r="H437" s="9">
        <v>18800957028.305698</v>
      </c>
      <c r="I437" s="9">
        <v>909941053</v>
      </c>
      <c r="J437" s="9">
        <v>1099542566.79163</v>
      </c>
      <c r="K437" s="9">
        <v>5518605771311350</v>
      </c>
      <c r="L437" s="9">
        <v>398521440455896</v>
      </c>
      <c r="M437" s="9">
        <v>1.1380341708669499E+23</v>
      </c>
      <c r="N437" s="9">
        <v>7.2904186623947E+21</v>
      </c>
      <c r="O437" s="9">
        <v>5.3691431765789999E+20</v>
      </c>
      <c r="P437">
        <f t="shared" si="183"/>
        <v>2893.3381871993702</v>
      </c>
      <c r="Q437">
        <f t="shared" si="184"/>
        <v>18800957028.305698</v>
      </c>
      <c r="R437">
        <f t="shared" si="185"/>
        <v>909941053</v>
      </c>
      <c r="S437">
        <f t="shared" si="186"/>
        <v>1099542566.79163</v>
      </c>
      <c r="T437">
        <f t="shared" si="187"/>
        <v>5518605771311350</v>
      </c>
      <c r="U437">
        <f t="shared" si="188"/>
        <v>398521440455896</v>
      </c>
      <c r="V437" s="1">
        <f t="shared" si="189"/>
        <v>1.1380341708669499E+23</v>
      </c>
      <c r="W437" s="1">
        <f t="shared" si="190"/>
        <v>7.2904186623947E+21</v>
      </c>
      <c r="X437" s="1">
        <f t="shared" si="191"/>
        <v>5.3691431765789999E+20</v>
      </c>
      <c r="Y437">
        <f t="shared" si="192"/>
        <v>0.82756327993297174</v>
      </c>
      <c r="Z437">
        <f t="shared" si="198"/>
        <v>4294063707587835</v>
      </c>
      <c r="AA437">
        <f t="shared" si="199"/>
        <v>3.5517663597825822E-3</v>
      </c>
      <c r="AB437">
        <f t="shared" si="200"/>
        <v>5.9596697557688399E-2</v>
      </c>
      <c r="AC437">
        <f>Cells!$B$3*Y437/(Cells!$D$4*AB437)</f>
        <v>0.35424271745073865</v>
      </c>
      <c r="AD437">
        <f t="shared" si="201"/>
        <v>163333.93947747772</v>
      </c>
      <c r="AE437">
        <f t="shared" si="202"/>
        <v>260093191806.54108</v>
      </c>
      <c r="AF437">
        <f t="shared" si="203"/>
        <v>16651264542</v>
      </c>
      <c r="AG437">
        <f t="shared" si="204"/>
        <v>16289249324.721867</v>
      </c>
      <c r="AH437">
        <f t="shared" si="205"/>
        <v>2.6516674921211316E+16</v>
      </c>
      <c r="AI437">
        <f t="shared" si="206"/>
        <v>1958427034729670.3</v>
      </c>
      <c r="AJ437">
        <f t="shared" si="207"/>
        <v>1.0222241805046663</v>
      </c>
      <c r="AK437">
        <f t="shared" si="208"/>
        <v>2.5059543089543744E+16</v>
      </c>
      <c r="AL437">
        <f t="shared" si="209"/>
        <v>9.444326808104108E-5</v>
      </c>
      <c r="AM437">
        <f t="shared" si="210"/>
        <v>9.7181926344892481E-3</v>
      </c>
      <c r="AN437">
        <f>IF(AM437=0,0,(Cells!$B$3*AJ437/(Cells!$D$4*AM437)))</f>
        <v>2.6833823556671468</v>
      </c>
      <c r="AP437" s="7">
        <f t="shared" si="193"/>
        <v>0</v>
      </c>
      <c r="AQ437">
        <f t="shared" si="211"/>
        <v>83</v>
      </c>
      <c r="AR437" t="str">
        <f>IF(AP437=0,"",MAX(AR$4:AR436)+1)</f>
        <v/>
      </c>
      <c r="AS437" t="str">
        <f t="shared" si="194"/>
        <v>Male</v>
      </c>
      <c r="AT437" t="str">
        <f t="shared" si="195"/>
        <v>NonSmoker</v>
      </c>
      <c r="AU437" t="str">
        <f t="shared" si="196"/>
        <v>80 - 89</v>
      </c>
      <c r="AV437">
        <f t="shared" si="212"/>
        <v>13</v>
      </c>
      <c r="AW437" s="8">
        <f t="shared" si="197"/>
        <v>13</v>
      </c>
      <c r="BJ437" s="76"/>
      <c r="BK437" s="76"/>
      <c r="BL437" s="77"/>
      <c r="BM437" s="77"/>
      <c r="BN437" s="77"/>
      <c r="BO437" s="77"/>
      <c r="BP437" s="77"/>
      <c r="BQ437" s="136"/>
    </row>
    <row r="438" spans="1:69" x14ac:dyDescent="0.25">
      <c r="A438" t="s">
        <v>77</v>
      </c>
      <c r="B438" t="s">
        <v>59</v>
      </c>
      <c r="C438" t="s">
        <v>353</v>
      </c>
      <c r="D438">
        <v>14</v>
      </c>
      <c r="E438" s="9">
        <v>29951</v>
      </c>
      <c r="F438" s="9">
        <v>3365</v>
      </c>
      <c r="G438" s="54">
        <v>3007.2915243231901</v>
      </c>
      <c r="H438" s="9">
        <v>14937737350.9835</v>
      </c>
      <c r="I438" s="9">
        <v>798417517</v>
      </c>
      <c r="J438" s="9">
        <v>820092714.20687497</v>
      </c>
      <c r="K438" s="9">
        <v>3759608872927000</v>
      </c>
      <c r="L438" s="9">
        <v>255881108543399</v>
      </c>
      <c r="M438" s="9">
        <v>1.07049489859658E+23</v>
      </c>
      <c r="N438" s="9">
        <v>7.1931667585720899E+21</v>
      </c>
      <c r="O438" s="9">
        <v>5.4917806159771002E+20</v>
      </c>
      <c r="P438">
        <f t="shared" si="183"/>
        <v>5900.6297115225607</v>
      </c>
      <c r="Q438">
        <f t="shared" si="184"/>
        <v>33738694379.2892</v>
      </c>
      <c r="R438">
        <f t="shared" si="185"/>
        <v>1708358570</v>
      </c>
      <c r="S438">
        <f t="shared" si="186"/>
        <v>1919635280.9985051</v>
      </c>
      <c r="T438">
        <f t="shared" si="187"/>
        <v>9278214644238350</v>
      </c>
      <c r="U438">
        <f t="shared" si="188"/>
        <v>654402548999295</v>
      </c>
      <c r="V438" s="1">
        <f t="shared" si="189"/>
        <v>2.2085290694635301E+23</v>
      </c>
      <c r="W438" s="1">
        <f t="shared" si="190"/>
        <v>1.448358542096679E+22</v>
      </c>
      <c r="X438" s="1">
        <f t="shared" si="191"/>
        <v>1.08609237925561E+21</v>
      </c>
      <c r="Y438">
        <f t="shared" si="192"/>
        <v>0.88993913943454472</v>
      </c>
      <c r="Z438">
        <f t="shared" si="198"/>
        <v>7738764987106532</v>
      </c>
      <c r="AA438">
        <f t="shared" si="199"/>
        <v>2.1000721307518791E-3</v>
      </c>
      <c r="AB438">
        <f t="shared" si="200"/>
        <v>4.5826543953825266E-2</v>
      </c>
      <c r="AC438">
        <f>Cells!$B$3*Y438/(Cells!$D$4*AB438)</f>
        <v>0.49541039494595063</v>
      </c>
      <c r="AD438">
        <f t="shared" si="201"/>
        <v>160326.64795315455</v>
      </c>
      <c r="AE438">
        <f t="shared" si="202"/>
        <v>245155454455.55756</v>
      </c>
      <c r="AF438">
        <f t="shared" si="203"/>
        <v>15852847025</v>
      </c>
      <c r="AG438">
        <f t="shared" si="204"/>
        <v>15469156610.514992</v>
      </c>
      <c r="AH438">
        <f t="shared" si="205"/>
        <v>2.2757066048284316E+16</v>
      </c>
      <c r="AI438">
        <f t="shared" si="206"/>
        <v>1702545926186271.5</v>
      </c>
      <c r="AJ438">
        <f t="shared" si="207"/>
        <v>1.0248035768300516</v>
      </c>
      <c r="AK438">
        <f t="shared" si="208"/>
        <v>2.1533470864961312E+16</v>
      </c>
      <c r="AL438">
        <f t="shared" si="209"/>
        <v>8.9987205335776571E-5</v>
      </c>
      <c r="AM438">
        <f t="shared" si="210"/>
        <v>9.4861586185229149E-3</v>
      </c>
      <c r="AN438">
        <f>IF(AM438=0,0,(Cells!$B$3*AJ438/(Cells!$D$4*AM438)))</f>
        <v>2.7559552640319787</v>
      </c>
      <c r="AP438" s="7">
        <f t="shared" si="193"/>
        <v>0</v>
      </c>
      <c r="AQ438">
        <f t="shared" si="211"/>
        <v>83</v>
      </c>
      <c r="AR438" t="str">
        <f>IF(AP438=0,"",MAX(AR$4:AR437)+1)</f>
        <v/>
      </c>
      <c r="AS438" t="str">
        <f t="shared" si="194"/>
        <v>Male</v>
      </c>
      <c r="AT438" t="str">
        <f t="shared" si="195"/>
        <v>NonSmoker</v>
      </c>
      <c r="AU438" t="str">
        <f t="shared" si="196"/>
        <v>80 - 89</v>
      </c>
      <c r="AV438">
        <f t="shared" si="212"/>
        <v>13</v>
      </c>
      <c r="AW438" s="8">
        <f t="shared" si="197"/>
        <v>14</v>
      </c>
      <c r="BJ438" s="76"/>
      <c r="BK438" s="76"/>
      <c r="BL438" s="77"/>
      <c r="BM438" s="77"/>
      <c r="BN438" s="77"/>
      <c r="BO438" s="77"/>
      <c r="BP438" s="77"/>
      <c r="BQ438" s="136"/>
    </row>
    <row r="439" spans="1:69" x14ac:dyDescent="0.25">
      <c r="A439" t="s">
        <v>77</v>
      </c>
      <c r="B439" t="s">
        <v>59</v>
      </c>
      <c r="C439" t="s">
        <v>353</v>
      </c>
      <c r="D439">
        <v>15</v>
      </c>
      <c r="E439" s="9">
        <v>29556</v>
      </c>
      <c r="F439" s="9">
        <v>3738</v>
      </c>
      <c r="G439" s="54">
        <v>3183.5187765761402</v>
      </c>
      <c r="H439" s="9">
        <v>12861651439.334499</v>
      </c>
      <c r="I439" s="9">
        <v>746907634</v>
      </c>
      <c r="J439" s="9">
        <v>712056697.23763502</v>
      </c>
      <c r="K439" s="9">
        <v>3281611774778140</v>
      </c>
      <c r="L439" s="9">
        <v>243294872118723</v>
      </c>
      <c r="M439" s="9">
        <v>1.09778061875742E+23</v>
      </c>
      <c r="N439" s="9">
        <v>8.4366359068712695E+21</v>
      </c>
      <c r="O439" s="9">
        <v>7.4460201102886096E+20</v>
      </c>
      <c r="P439">
        <f t="shared" si="183"/>
        <v>9084.1484880987009</v>
      </c>
      <c r="Q439">
        <f t="shared" si="184"/>
        <v>46600345818.623703</v>
      </c>
      <c r="R439">
        <f t="shared" si="185"/>
        <v>2455266204</v>
      </c>
      <c r="S439">
        <f t="shared" si="186"/>
        <v>2631691978.2361403</v>
      </c>
      <c r="T439">
        <f t="shared" si="187"/>
        <v>1.255982641901649E+16</v>
      </c>
      <c r="U439">
        <f t="shared" si="188"/>
        <v>897697421118018</v>
      </c>
      <c r="V439" s="1">
        <f t="shared" si="189"/>
        <v>3.3063096882209498E+23</v>
      </c>
      <c r="W439" s="1">
        <f t="shared" si="190"/>
        <v>2.2920221327838058E+22</v>
      </c>
      <c r="X439" s="1">
        <f t="shared" si="191"/>
        <v>1.830694390284471E+21</v>
      </c>
      <c r="Y439">
        <f t="shared" si="192"/>
        <v>0.93296108522761567</v>
      </c>
      <c r="Z439">
        <f t="shared" si="198"/>
        <v>1.093645874065212E+16</v>
      </c>
      <c r="AA439">
        <f t="shared" si="199"/>
        <v>1.579088990029933E-3</v>
      </c>
      <c r="AB439">
        <f t="shared" si="200"/>
        <v>3.9737752704826337E-2</v>
      </c>
      <c r="AC439">
        <f>Cells!$B$3*Y439/(Cells!$D$4*AB439)</f>
        <v>0.59893837480691892</v>
      </c>
      <c r="AD439">
        <f t="shared" si="201"/>
        <v>157143.1291765784</v>
      </c>
      <c r="AE439">
        <f t="shared" si="202"/>
        <v>232293803016.22308</v>
      </c>
      <c r="AF439">
        <f t="shared" si="203"/>
        <v>15105939391</v>
      </c>
      <c r="AG439">
        <f t="shared" si="204"/>
        <v>14757099913.277357</v>
      </c>
      <c r="AH439">
        <f t="shared" si="205"/>
        <v>1.9475454273506176E+16</v>
      </c>
      <c r="AI439">
        <f t="shared" si="206"/>
        <v>1459251054067548.3</v>
      </c>
      <c r="AJ439">
        <f t="shared" si="207"/>
        <v>1.0236387555666533</v>
      </c>
      <c r="AK439">
        <f t="shared" si="208"/>
        <v>1.8406773548592152E+16</v>
      </c>
      <c r="AL439">
        <f t="shared" si="209"/>
        <v>8.4523142232604848E-5</v>
      </c>
      <c r="AM439">
        <f t="shared" si="210"/>
        <v>9.1936468407593751E-3</v>
      </c>
      <c r="AN439">
        <f>IF(AM439=0,0,(Cells!$B$3*AJ439/(Cells!$D$4*AM439)))</f>
        <v>2.8404085841335975</v>
      </c>
      <c r="AP439" s="7">
        <f t="shared" si="193"/>
        <v>0</v>
      </c>
      <c r="AQ439">
        <f t="shared" si="211"/>
        <v>83</v>
      </c>
      <c r="AR439" t="str">
        <f>IF(AP439=0,"",MAX(AR$4:AR438)+1)</f>
        <v/>
      </c>
      <c r="AS439" t="str">
        <f t="shared" si="194"/>
        <v>Male</v>
      </c>
      <c r="AT439" t="str">
        <f t="shared" si="195"/>
        <v>NonSmoker</v>
      </c>
      <c r="AU439" t="str">
        <f t="shared" si="196"/>
        <v>80 - 89</v>
      </c>
      <c r="AV439">
        <f t="shared" si="212"/>
        <v>13</v>
      </c>
      <c r="AW439" s="8">
        <f t="shared" si="197"/>
        <v>15</v>
      </c>
      <c r="BJ439" s="76"/>
      <c r="BK439" s="76"/>
      <c r="BL439" s="77"/>
      <c r="BM439" s="77"/>
      <c r="BN439" s="77"/>
      <c r="BO439" s="77"/>
      <c r="BP439" s="77"/>
      <c r="BQ439" s="136"/>
    </row>
    <row r="440" spans="1:69" x14ac:dyDescent="0.25">
      <c r="A440" t="s">
        <v>77</v>
      </c>
      <c r="B440" t="s">
        <v>59</v>
      </c>
      <c r="C440" t="s">
        <v>353</v>
      </c>
      <c r="D440">
        <v>16</v>
      </c>
      <c r="E440" s="9">
        <v>25827</v>
      </c>
      <c r="F440" s="9">
        <v>3927</v>
      </c>
      <c r="G440" s="54">
        <v>3414.7616013372699</v>
      </c>
      <c r="H440" s="9">
        <v>10830191964.316999</v>
      </c>
      <c r="I440" s="9">
        <v>670684463</v>
      </c>
      <c r="J440" s="9">
        <v>620527255.04670703</v>
      </c>
      <c r="K440" s="9">
        <v>2969164244057210</v>
      </c>
      <c r="L440" s="9">
        <v>229537480300136</v>
      </c>
      <c r="M440" s="9">
        <v>1.1505286538615799E+23</v>
      </c>
      <c r="N440" s="9">
        <v>9.706918229594809E+21</v>
      </c>
      <c r="O440" s="9">
        <v>9.5461209579447203E+20</v>
      </c>
      <c r="P440">
        <f t="shared" si="183"/>
        <v>12498.910089435971</v>
      </c>
      <c r="Q440">
        <f t="shared" si="184"/>
        <v>57430537782.940704</v>
      </c>
      <c r="R440">
        <f t="shared" si="185"/>
        <v>3125950667</v>
      </c>
      <c r="S440">
        <f t="shared" si="186"/>
        <v>3252219233.2828474</v>
      </c>
      <c r="T440">
        <f t="shared" si="187"/>
        <v>1.55289906630737E+16</v>
      </c>
      <c r="U440">
        <f t="shared" si="188"/>
        <v>1127234901418154</v>
      </c>
      <c r="V440" s="1">
        <f t="shared" si="189"/>
        <v>4.4568383420825299E+23</v>
      </c>
      <c r="W440" s="1">
        <f t="shared" si="190"/>
        <v>3.2627139557432867E+22</v>
      </c>
      <c r="X440" s="1">
        <f t="shared" si="191"/>
        <v>2.7853064860789427E+21</v>
      </c>
      <c r="Y440">
        <f t="shared" si="192"/>
        <v>0.9611746449960602</v>
      </c>
      <c r="Z440">
        <f t="shared" si="198"/>
        <v>1.3884668573625842E+16</v>
      </c>
      <c r="AA440">
        <f t="shared" si="199"/>
        <v>1.3127314495451326E-3</v>
      </c>
      <c r="AB440">
        <f t="shared" si="200"/>
        <v>3.6231636031859402E-2</v>
      </c>
      <c r="AC440">
        <f>Cells!$B$3*Y440/(Cells!$D$4*AB440)</f>
        <v>0.67676248168940278</v>
      </c>
      <c r="AD440">
        <f t="shared" si="201"/>
        <v>153728.36757524114</v>
      </c>
      <c r="AE440">
        <f t="shared" si="202"/>
        <v>221463611051.90607</v>
      </c>
      <c r="AF440">
        <f t="shared" si="203"/>
        <v>14435254928</v>
      </c>
      <c r="AG440">
        <f t="shared" si="204"/>
        <v>14136572658.23065</v>
      </c>
      <c r="AH440">
        <f t="shared" si="205"/>
        <v>1.6506290029448966E+16</v>
      </c>
      <c r="AI440">
        <f t="shared" si="206"/>
        <v>1229713573767412.5</v>
      </c>
      <c r="AJ440">
        <f t="shared" si="207"/>
        <v>1.0211283369024704</v>
      </c>
      <c r="AK440">
        <f t="shared" si="208"/>
        <v>1.5572814354793084E+16</v>
      </c>
      <c r="AL440">
        <f t="shared" si="209"/>
        <v>7.7925365325404609E-5</v>
      </c>
      <c r="AM440">
        <f t="shared" si="210"/>
        <v>8.8275344986810788E-3</v>
      </c>
      <c r="AN440">
        <f>IF(AM440=0,0,(Cells!$B$3*AJ440/(Cells!$D$4*AM440)))</f>
        <v>2.9509565712406665</v>
      </c>
      <c r="AP440" s="7">
        <f t="shared" si="193"/>
        <v>0</v>
      </c>
      <c r="AQ440">
        <f t="shared" si="211"/>
        <v>83</v>
      </c>
      <c r="AR440" t="str">
        <f>IF(AP440=0,"",MAX(AR$4:AR439)+1)</f>
        <v/>
      </c>
      <c r="AS440" t="str">
        <f t="shared" si="194"/>
        <v>Male</v>
      </c>
      <c r="AT440" t="str">
        <f t="shared" si="195"/>
        <v>NonSmoker</v>
      </c>
      <c r="AU440" t="str">
        <f t="shared" si="196"/>
        <v>80 - 89</v>
      </c>
      <c r="AV440">
        <f t="shared" si="212"/>
        <v>13</v>
      </c>
      <c r="AW440" s="8">
        <f t="shared" si="197"/>
        <v>16</v>
      </c>
      <c r="BJ440" s="76"/>
      <c r="BK440" s="76"/>
      <c r="BL440" s="77"/>
      <c r="BM440" s="77"/>
      <c r="BN440" s="77"/>
      <c r="BO440" s="77"/>
      <c r="BP440" s="77"/>
      <c r="BQ440" s="136"/>
    </row>
    <row r="441" spans="1:69" x14ac:dyDescent="0.25">
      <c r="A441" t="s">
        <v>77</v>
      </c>
      <c r="B441" t="s">
        <v>59</v>
      </c>
      <c r="C441" t="s">
        <v>353</v>
      </c>
      <c r="D441">
        <v>17</v>
      </c>
      <c r="E441" s="9">
        <v>24745</v>
      </c>
      <c r="F441" s="9">
        <v>4604</v>
      </c>
      <c r="G441" s="54">
        <v>4164.3906287543596</v>
      </c>
      <c r="H441" s="9">
        <v>10461851852.757099</v>
      </c>
      <c r="I441" s="9">
        <v>617188433</v>
      </c>
      <c r="J441" s="9">
        <v>618178973.58574104</v>
      </c>
      <c r="K441" s="9">
        <v>1792550447939020</v>
      </c>
      <c r="L441" s="9">
        <v>121300614860284</v>
      </c>
      <c r="M441" s="9">
        <v>5.08942297279746E+22</v>
      </c>
      <c r="N441" s="9">
        <v>3.1124827589361501E+21</v>
      </c>
      <c r="O441" s="9">
        <v>1.98757516795728E+20</v>
      </c>
      <c r="P441">
        <f t="shared" si="183"/>
        <v>16663.30071819033</v>
      </c>
      <c r="Q441">
        <f t="shared" si="184"/>
        <v>67892389635.6978</v>
      </c>
      <c r="R441">
        <f t="shared" si="185"/>
        <v>3743139100</v>
      </c>
      <c r="S441">
        <f t="shared" si="186"/>
        <v>3870398206.8685884</v>
      </c>
      <c r="T441">
        <f t="shared" si="187"/>
        <v>1.732154111101272E+16</v>
      </c>
      <c r="U441">
        <f t="shared" si="188"/>
        <v>1248535516278438</v>
      </c>
      <c r="V441" s="1">
        <f t="shared" si="189"/>
        <v>4.965780639362276E+23</v>
      </c>
      <c r="W441" s="1">
        <f t="shared" si="190"/>
        <v>3.5739622316369018E+22</v>
      </c>
      <c r="X441" s="1">
        <f t="shared" si="191"/>
        <v>2.9840640028746706E+21</v>
      </c>
      <c r="Y441">
        <f t="shared" si="192"/>
        <v>0.96711989307902513</v>
      </c>
      <c r="Z441">
        <f t="shared" si="198"/>
        <v>1.558422563997439E+16</v>
      </c>
      <c r="AA441">
        <f t="shared" si="199"/>
        <v>1.04033672062886E-3</v>
      </c>
      <c r="AB441">
        <f t="shared" si="200"/>
        <v>3.2254251202420745E-2</v>
      </c>
      <c r="AC441">
        <f>Cells!$B$3*Y441/(Cells!$D$4*AB441)</f>
        <v>0.7649186781794175</v>
      </c>
      <c r="AD441">
        <f t="shared" si="201"/>
        <v>149563.9769464868</v>
      </c>
      <c r="AE441">
        <f t="shared" si="202"/>
        <v>211001759199.14899</v>
      </c>
      <c r="AF441">
        <f t="shared" si="203"/>
        <v>13818066495</v>
      </c>
      <c r="AG441">
        <f t="shared" si="204"/>
        <v>13518393684.644909</v>
      </c>
      <c r="AH441">
        <f t="shared" si="205"/>
        <v>1.4713739581509942E+16</v>
      </c>
      <c r="AI441">
        <f t="shared" si="206"/>
        <v>1108412958907128.4</v>
      </c>
      <c r="AJ441">
        <f t="shared" si="207"/>
        <v>1.0221677824559496</v>
      </c>
      <c r="AK441">
        <f t="shared" si="208"/>
        <v>1.388181080021648E+16</v>
      </c>
      <c r="AL441">
        <f t="shared" si="209"/>
        <v>7.5961921373260551E-5</v>
      </c>
      <c r="AM441">
        <f t="shared" si="210"/>
        <v>8.7156136544285015E-3</v>
      </c>
      <c r="AN441">
        <f>IF(AM441=0,0,(Cells!$B$3*AJ441/(Cells!$D$4*AM441)))</f>
        <v>2.9918935058512246</v>
      </c>
      <c r="AP441" s="7">
        <f t="shared" si="193"/>
        <v>0</v>
      </c>
      <c r="AQ441">
        <f t="shared" si="211"/>
        <v>83</v>
      </c>
      <c r="AR441" t="str">
        <f>IF(AP441=0,"",MAX(AR$4:AR440)+1)</f>
        <v/>
      </c>
      <c r="AS441" t="str">
        <f t="shared" si="194"/>
        <v>Male</v>
      </c>
      <c r="AT441" t="str">
        <f t="shared" si="195"/>
        <v>NonSmoker</v>
      </c>
      <c r="AU441" t="str">
        <f t="shared" si="196"/>
        <v>80 - 89</v>
      </c>
      <c r="AV441">
        <f t="shared" si="212"/>
        <v>13</v>
      </c>
      <c r="AW441" s="8">
        <f t="shared" si="197"/>
        <v>17</v>
      </c>
      <c r="BJ441" s="76"/>
      <c r="BK441" s="76"/>
      <c r="BL441" s="77"/>
      <c r="BM441" s="77"/>
      <c r="BN441" s="77"/>
      <c r="BO441" s="77"/>
      <c r="BP441" s="77"/>
      <c r="BQ441" s="136"/>
    </row>
    <row r="442" spans="1:69" x14ac:dyDescent="0.25">
      <c r="A442" t="s">
        <v>77</v>
      </c>
      <c r="B442" t="s">
        <v>59</v>
      </c>
      <c r="C442" t="s">
        <v>353</v>
      </c>
      <c r="D442">
        <v>18</v>
      </c>
      <c r="E442" s="9">
        <v>23952</v>
      </c>
      <c r="F442" s="9">
        <v>5633</v>
      </c>
      <c r="G442" s="54">
        <v>5120.3575498787905</v>
      </c>
      <c r="H442" s="9">
        <v>10740770445.8298</v>
      </c>
      <c r="I442" s="9">
        <v>658659544</v>
      </c>
      <c r="J442" s="9">
        <v>648675941.07538199</v>
      </c>
      <c r="K442" s="9">
        <v>1200271364357240</v>
      </c>
      <c r="L442" s="9">
        <v>84663612459708.906</v>
      </c>
      <c r="M442" s="9">
        <v>1.5499399910519E+22</v>
      </c>
      <c r="N442" s="9">
        <v>1.1058806929058099E+21</v>
      </c>
      <c r="O442" s="9">
        <v>8.3760970186209001E+19</v>
      </c>
      <c r="P442">
        <f t="shared" si="183"/>
        <v>21783.658268069121</v>
      </c>
      <c r="Q442">
        <f t="shared" si="184"/>
        <v>78633160081.527603</v>
      </c>
      <c r="R442">
        <f t="shared" si="185"/>
        <v>4401798644</v>
      </c>
      <c r="S442">
        <f t="shared" si="186"/>
        <v>4519074147.9439707</v>
      </c>
      <c r="T442">
        <f t="shared" si="187"/>
        <v>1.852181247536996E+16</v>
      </c>
      <c r="U442">
        <f t="shared" si="188"/>
        <v>1333199128738147</v>
      </c>
      <c r="V442" s="1">
        <f t="shared" si="189"/>
        <v>5.1207746384674663E+23</v>
      </c>
      <c r="W442" s="1">
        <f t="shared" si="190"/>
        <v>3.6845503009274829E+22</v>
      </c>
      <c r="X442" s="1">
        <f t="shared" si="191"/>
        <v>3.0678249730608794E+21</v>
      </c>
      <c r="Y442">
        <f t="shared" si="192"/>
        <v>0.97404877634120535</v>
      </c>
      <c r="Z442">
        <f t="shared" si="198"/>
        <v>1.6776248081763468E+16</v>
      </c>
      <c r="AA442">
        <f t="shared" si="199"/>
        <v>8.2147793991450824E-4</v>
      </c>
      <c r="AB442">
        <f t="shared" si="200"/>
        <v>2.8661436459370075E-2</v>
      </c>
      <c r="AC442">
        <f>Cells!$B$3*Y442/(Cells!$D$4*AB442)</f>
        <v>0.86697118983337607</v>
      </c>
      <c r="AD442">
        <f t="shared" si="201"/>
        <v>144443.619396608</v>
      </c>
      <c r="AE442">
        <f t="shared" si="202"/>
        <v>200260988753.31915</v>
      </c>
      <c r="AF442">
        <f t="shared" si="203"/>
        <v>13159406951</v>
      </c>
      <c r="AG442">
        <f t="shared" si="204"/>
        <v>12869717743.569529</v>
      </c>
      <c r="AH442">
        <f t="shared" si="205"/>
        <v>1.3513468217152702E+16</v>
      </c>
      <c r="AI442">
        <f t="shared" si="206"/>
        <v>1023749346447419.6</v>
      </c>
      <c r="AJ442">
        <f t="shared" si="207"/>
        <v>1.0225093675869634</v>
      </c>
      <c r="AK442">
        <f t="shared" si="208"/>
        <v>1.2747291888718502E+16</v>
      </c>
      <c r="AL442">
        <f t="shared" si="209"/>
        <v>7.6962627516365489E-5</v>
      </c>
      <c r="AM442">
        <f t="shared" si="210"/>
        <v>8.7728346340487633E-3</v>
      </c>
      <c r="AN442">
        <f>IF(AM442=0,0,(Cells!$B$3*AJ442/(Cells!$D$4*AM442)))</f>
        <v>2.9733721250688663</v>
      </c>
      <c r="AP442" s="7">
        <f t="shared" si="193"/>
        <v>0</v>
      </c>
      <c r="AQ442">
        <f t="shared" si="211"/>
        <v>83</v>
      </c>
      <c r="AR442" t="str">
        <f>IF(AP442=0,"",MAX(AR$4:AR441)+1)</f>
        <v/>
      </c>
      <c r="AS442" t="str">
        <f t="shared" si="194"/>
        <v>Male</v>
      </c>
      <c r="AT442" t="str">
        <f t="shared" si="195"/>
        <v>NonSmoker</v>
      </c>
      <c r="AU442" t="str">
        <f t="shared" si="196"/>
        <v>80 - 89</v>
      </c>
      <c r="AV442">
        <f t="shared" si="212"/>
        <v>13</v>
      </c>
      <c r="AW442" s="8">
        <f t="shared" si="197"/>
        <v>18</v>
      </c>
      <c r="BJ442" s="76"/>
      <c r="BK442" s="76"/>
      <c r="BL442" s="77"/>
      <c r="BM442" s="77"/>
      <c r="BN442" s="77"/>
      <c r="BO442" s="77"/>
      <c r="BP442" s="77"/>
      <c r="BQ442" s="136"/>
    </row>
    <row r="443" spans="1:69" x14ac:dyDescent="0.25">
      <c r="A443" t="s">
        <v>77</v>
      </c>
      <c r="B443" t="s">
        <v>59</v>
      </c>
      <c r="C443" t="s">
        <v>353</v>
      </c>
      <c r="D443">
        <v>19</v>
      </c>
      <c r="E443" s="9">
        <v>23308</v>
      </c>
      <c r="F443" s="9">
        <v>6710</v>
      </c>
      <c r="G443" s="54">
        <v>6235.4680900372696</v>
      </c>
      <c r="H443" s="9">
        <v>11499136089.264601</v>
      </c>
      <c r="I443" s="9">
        <v>665576858</v>
      </c>
      <c r="J443" s="9">
        <v>711032689.89720201</v>
      </c>
      <c r="K443" s="9">
        <v>1138553118129890</v>
      </c>
      <c r="L443" s="9">
        <v>85471050408552</v>
      </c>
      <c r="M443" s="9">
        <v>1.16330812631132E+22</v>
      </c>
      <c r="N443" s="9">
        <v>9.3642714501173595E+20</v>
      </c>
      <c r="O443" s="9">
        <v>8.1743699256739807E+19</v>
      </c>
      <c r="P443">
        <f t="shared" si="183"/>
        <v>28019.12635810639</v>
      </c>
      <c r="Q443">
        <f t="shared" si="184"/>
        <v>90132296170.792206</v>
      </c>
      <c r="R443">
        <f t="shared" si="185"/>
        <v>5067375502</v>
      </c>
      <c r="S443">
        <f t="shared" si="186"/>
        <v>5230106837.8411732</v>
      </c>
      <c r="T443">
        <f t="shared" si="187"/>
        <v>1.9660365593499848E+16</v>
      </c>
      <c r="U443">
        <f t="shared" si="188"/>
        <v>1418670179146699</v>
      </c>
      <c r="V443" s="1">
        <f t="shared" si="189"/>
        <v>5.2371054510985985E+23</v>
      </c>
      <c r="W443" s="1">
        <f t="shared" si="190"/>
        <v>3.7781930154286561E+22</v>
      </c>
      <c r="X443" s="1">
        <f t="shared" si="191"/>
        <v>3.1495686723176193E+21</v>
      </c>
      <c r="Y443">
        <f t="shared" si="192"/>
        <v>0.9688856574279191</v>
      </c>
      <c r="Z443">
        <f t="shared" si="198"/>
        <v>1.7716884626203374E+16</v>
      </c>
      <c r="AA443">
        <f t="shared" si="199"/>
        <v>6.4768857457166444E-4</v>
      </c>
      <c r="AB443">
        <f t="shared" si="200"/>
        <v>2.5449726414475744E-2</v>
      </c>
      <c r="AC443">
        <f>Cells!$B$3*Y443/(Cells!$D$4*AB443)</f>
        <v>0.97120592298358899</v>
      </c>
      <c r="AD443">
        <f t="shared" si="201"/>
        <v>138208.15130657071</v>
      </c>
      <c r="AE443">
        <f t="shared" si="202"/>
        <v>188761852664.05457</v>
      </c>
      <c r="AF443">
        <f t="shared" si="203"/>
        <v>12493830093</v>
      </c>
      <c r="AG443">
        <f t="shared" si="204"/>
        <v>12158685053.672327</v>
      </c>
      <c r="AH443">
        <f t="shared" si="205"/>
        <v>1.2374915099022814E+16</v>
      </c>
      <c r="AI443">
        <f t="shared" si="206"/>
        <v>938278296038867.5</v>
      </c>
      <c r="AJ443">
        <f t="shared" si="207"/>
        <v>1.0275642503978215</v>
      </c>
      <c r="AK443">
        <f t="shared" si="208"/>
        <v>1.1725303293139324E+16</v>
      </c>
      <c r="AL443">
        <f t="shared" si="209"/>
        <v>7.9314185203068938E-5</v>
      </c>
      <c r="AM443">
        <f t="shared" si="210"/>
        <v>8.9058511779093272E-3</v>
      </c>
      <c r="AN443">
        <f>IF(AM443=0,0,(Cells!$B$3*AJ443/(Cells!$D$4*AM443)))</f>
        <v>2.943441889687735</v>
      </c>
      <c r="AP443" s="7">
        <f t="shared" si="193"/>
        <v>0</v>
      </c>
      <c r="AQ443">
        <f t="shared" si="211"/>
        <v>83</v>
      </c>
      <c r="AR443" t="str">
        <f>IF(AP443=0,"",MAX(AR$4:AR442)+1)</f>
        <v/>
      </c>
      <c r="AS443" t="str">
        <f t="shared" si="194"/>
        <v>Male</v>
      </c>
      <c r="AT443" t="str">
        <f t="shared" si="195"/>
        <v>NonSmoker</v>
      </c>
      <c r="AU443" t="str">
        <f t="shared" si="196"/>
        <v>80 - 89</v>
      </c>
      <c r="AV443">
        <f t="shared" si="212"/>
        <v>13</v>
      </c>
      <c r="AW443" s="8">
        <f t="shared" si="197"/>
        <v>19</v>
      </c>
      <c r="BJ443" s="76"/>
      <c r="BK443" s="76"/>
      <c r="BL443" s="77"/>
      <c r="BM443" s="77"/>
      <c r="BN443" s="77"/>
      <c r="BO443" s="77"/>
      <c r="BP443" s="77"/>
      <c r="BQ443" s="136"/>
    </row>
    <row r="444" spans="1:69" x14ac:dyDescent="0.25">
      <c r="A444" t="s">
        <v>77</v>
      </c>
      <c r="B444" t="s">
        <v>59</v>
      </c>
      <c r="C444" t="s">
        <v>353</v>
      </c>
      <c r="D444">
        <v>20</v>
      </c>
      <c r="E444" s="9">
        <v>22427</v>
      </c>
      <c r="F444" s="9">
        <v>7690</v>
      </c>
      <c r="G444" s="54">
        <v>7297.3097978337501</v>
      </c>
      <c r="H444" s="9">
        <v>12233630756.431999</v>
      </c>
      <c r="I444" s="9">
        <v>709756901</v>
      </c>
      <c r="J444" s="9">
        <v>766338153.36092401</v>
      </c>
      <c r="K444" s="9">
        <v>1062973861126200</v>
      </c>
      <c r="L444" s="9">
        <v>77905345723803.406</v>
      </c>
      <c r="M444" s="9">
        <v>8.5721214571663904E+21</v>
      </c>
      <c r="N444" s="9">
        <v>6.4234908135318395E+20</v>
      </c>
      <c r="O444" s="9">
        <v>5.3270857413223596E+19</v>
      </c>
      <c r="P444">
        <f t="shared" si="183"/>
        <v>35316.436155940144</v>
      </c>
      <c r="Q444">
        <f t="shared" si="184"/>
        <v>102365926927.22421</v>
      </c>
      <c r="R444">
        <f t="shared" si="185"/>
        <v>5777132403</v>
      </c>
      <c r="S444">
        <f t="shared" si="186"/>
        <v>5996444991.2020969</v>
      </c>
      <c r="T444">
        <f t="shared" si="187"/>
        <v>2.0723339454626048E+16</v>
      </c>
      <c r="U444">
        <f t="shared" si="188"/>
        <v>1496575524870502.5</v>
      </c>
      <c r="V444" s="1">
        <f t="shared" si="189"/>
        <v>5.3228266656702626E+23</v>
      </c>
      <c r="W444" s="1">
        <f t="shared" si="190"/>
        <v>3.8424279235639745E+22</v>
      </c>
      <c r="X444" s="1">
        <f t="shared" si="191"/>
        <v>3.2028395297308431E+21</v>
      </c>
      <c r="Y444">
        <f t="shared" si="192"/>
        <v>0.96342623195512189</v>
      </c>
      <c r="Z444">
        <f t="shared" si="198"/>
        <v>1.8576302251596448E+16</v>
      </c>
      <c r="AA444">
        <f t="shared" si="199"/>
        <v>5.1662041121630729E-4</v>
      </c>
      <c r="AB444">
        <f t="shared" si="200"/>
        <v>2.2729285321283363E-2</v>
      </c>
      <c r="AC444">
        <f>Cells!$B$3*Y444/(Cells!$D$4*AB444)</f>
        <v>1.081320906815828</v>
      </c>
      <c r="AD444">
        <f t="shared" si="201"/>
        <v>130910.84150873699</v>
      </c>
      <c r="AE444">
        <f t="shared" si="202"/>
        <v>176528221907.62256</v>
      </c>
      <c r="AF444">
        <f t="shared" si="203"/>
        <v>11784073192</v>
      </c>
      <c r="AG444">
        <f t="shared" si="204"/>
        <v>11392346900.311401</v>
      </c>
      <c r="AH444">
        <f t="shared" si="205"/>
        <v>1.1311941237896614E+16</v>
      </c>
      <c r="AI444">
        <f t="shared" si="206"/>
        <v>860372950315064</v>
      </c>
      <c r="AJ444">
        <f t="shared" si="207"/>
        <v>1.0343850389315208</v>
      </c>
      <c r="AK444">
        <f t="shared" si="208"/>
        <v>1.0780344667126598E+16</v>
      </c>
      <c r="AL444">
        <f t="shared" si="209"/>
        <v>8.3062738344522009E-5</v>
      </c>
      <c r="AM444">
        <f t="shared" si="210"/>
        <v>9.1138761427025112E-3</v>
      </c>
      <c r="AN444">
        <f>IF(AM444=0,0,(Cells!$B$3*AJ444/(Cells!$D$4*AM444)))</f>
        <v>2.8953496747208365</v>
      </c>
      <c r="AP444" s="7">
        <f t="shared" si="193"/>
        <v>1</v>
      </c>
      <c r="AQ444">
        <f t="shared" si="211"/>
        <v>83</v>
      </c>
      <c r="AR444">
        <f>IF(AP444=0,"",MAX(AR$4:AR443)+1)</f>
        <v>83</v>
      </c>
      <c r="AS444" t="str">
        <f t="shared" si="194"/>
        <v>Male</v>
      </c>
      <c r="AT444" t="str">
        <f t="shared" si="195"/>
        <v>NonSmoker</v>
      </c>
      <c r="AU444" t="str">
        <f t="shared" si="196"/>
        <v>80 - 89</v>
      </c>
      <c r="AV444">
        <f t="shared" si="212"/>
        <v>13</v>
      </c>
      <c r="AW444" s="8">
        <f t="shared" si="197"/>
        <v>20</v>
      </c>
      <c r="BJ444" s="76"/>
      <c r="BK444" s="76"/>
      <c r="BL444" s="77"/>
      <c r="BM444" s="77"/>
      <c r="BN444" s="77"/>
      <c r="BO444" s="77"/>
      <c r="BP444" s="77"/>
      <c r="BQ444" s="136"/>
    </row>
    <row r="445" spans="1:69" x14ac:dyDescent="0.25">
      <c r="A445" t="s">
        <v>77</v>
      </c>
      <c r="B445" t="s">
        <v>59</v>
      </c>
      <c r="C445" t="s">
        <v>353</v>
      </c>
      <c r="D445">
        <v>21</v>
      </c>
      <c r="E445" s="9">
        <v>20427</v>
      </c>
      <c r="F445" s="9">
        <v>9087</v>
      </c>
      <c r="G445" s="54">
        <v>8227.0370298225698</v>
      </c>
      <c r="H445" s="9">
        <v>12592845547.0221</v>
      </c>
      <c r="I445" s="9">
        <v>797166468</v>
      </c>
      <c r="J445" s="9">
        <v>799806956.38785195</v>
      </c>
      <c r="K445" s="9">
        <v>1234437738875490</v>
      </c>
      <c r="L445" s="9">
        <v>99622380947115.703</v>
      </c>
      <c r="M445" s="9">
        <v>1.6400395569557999E+22</v>
      </c>
      <c r="N445" s="9">
        <v>1.5217285439890999E+21</v>
      </c>
      <c r="O445" s="9">
        <v>1.4848591912672802E+20</v>
      </c>
      <c r="P445">
        <f t="shared" si="183"/>
        <v>8227.0370298225698</v>
      </c>
      <c r="Q445">
        <f t="shared" si="184"/>
        <v>12592845547.0221</v>
      </c>
      <c r="R445">
        <f t="shared" si="185"/>
        <v>797166468</v>
      </c>
      <c r="S445">
        <f t="shared" si="186"/>
        <v>799806956.38785195</v>
      </c>
      <c r="T445">
        <f t="shared" si="187"/>
        <v>1234437738875490</v>
      </c>
      <c r="U445">
        <f t="shared" si="188"/>
        <v>99622380947115.703</v>
      </c>
      <c r="V445" s="1">
        <f t="shared" si="189"/>
        <v>1.6400395569557999E+22</v>
      </c>
      <c r="W445" s="1">
        <f t="shared" si="190"/>
        <v>1.5217285439890999E+21</v>
      </c>
      <c r="X445" s="1">
        <f t="shared" si="191"/>
        <v>1.4848591912672802E+20</v>
      </c>
      <c r="Y445">
        <f t="shared" si="192"/>
        <v>0.99669859287073825</v>
      </c>
      <c r="Z445">
        <f t="shared" si="198"/>
        <v>1131396678640882.5</v>
      </c>
      <c r="AA445">
        <f t="shared" si="199"/>
        <v>1.7686607790546637E-3</v>
      </c>
      <c r="AB445">
        <f t="shared" si="200"/>
        <v>4.2055448862836596E-2</v>
      </c>
      <c r="AC445">
        <f>Cells!$B$3*Y445/(Cells!$D$4*AB445)</f>
        <v>0.60459351681048501</v>
      </c>
      <c r="AD445">
        <f t="shared" si="201"/>
        <v>122683.8044789144</v>
      </c>
      <c r="AE445">
        <f t="shared" si="202"/>
        <v>163935376360.60052</v>
      </c>
      <c r="AF445">
        <f t="shared" si="203"/>
        <v>10986906724</v>
      </c>
      <c r="AG445">
        <f t="shared" si="204"/>
        <v>10592539943.923552</v>
      </c>
      <c r="AH445">
        <f t="shared" si="205"/>
        <v>1.0077503499021126E+16</v>
      </c>
      <c r="AI445">
        <f t="shared" si="206"/>
        <v>760750569367948.38</v>
      </c>
      <c r="AJ445">
        <f t="shared" si="207"/>
        <v>1.0372306153353406</v>
      </c>
      <c r="AK445">
        <f t="shared" si="208"/>
        <v>9634243671733104</v>
      </c>
      <c r="AL445">
        <f t="shared" si="209"/>
        <v>8.58652434601742E-5</v>
      </c>
      <c r="AM445">
        <f t="shared" si="210"/>
        <v>9.2663500613873965E-3</v>
      </c>
      <c r="AN445">
        <f>IF(AM445=0,0,(Cells!$B$3*AJ445/(Cells!$D$4*AM445)))</f>
        <v>2.8555419036214071</v>
      </c>
      <c r="AP445" s="7">
        <f t="shared" si="193"/>
        <v>0</v>
      </c>
      <c r="AQ445">
        <f t="shared" si="211"/>
        <v>84</v>
      </c>
      <c r="AR445" t="str">
        <f>IF(AP445=0,"",MAX(AR$4:AR444)+1)</f>
        <v/>
      </c>
      <c r="AS445" t="str">
        <f t="shared" si="194"/>
        <v>Male</v>
      </c>
      <c r="AT445" t="str">
        <f t="shared" si="195"/>
        <v>NonSmoker</v>
      </c>
      <c r="AU445" t="str">
        <f t="shared" si="196"/>
        <v>80 - 89</v>
      </c>
      <c r="AV445">
        <f t="shared" si="212"/>
        <v>21</v>
      </c>
      <c r="AW445" s="8">
        <f t="shared" si="197"/>
        <v>21</v>
      </c>
      <c r="BJ445" s="76"/>
      <c r="BK445" s="76"/>
      <c r="BL445" s="77"/>
      <c r="BM445" s="77"/>
      <c r="BN445" s="77"/>
      <c r="BO445" s="77"/>
      <c r="BP445" s="77"/>
      <c r="BQ445" s="136"/>
    </row>
    <row r="446" spans="1:69" x14ac:dyDescent="0.25">
      <c r="A446" t="s">
        <v>77</v>
      </c>
      <c r="B446" t="s">
        <v>59</v>
      </c>
      <c r="C446" t="s">
        <v>353</v>
      </c>
      <c r="D446">
        <v>22</v>
      </c>
      <c r="E446" s="9">
        <v>19372</v>
      </c>
      <c r="F446" s="9">
        <v>10237</v>
      </c>
      <c r="G446" s="54">
        <v>9318.0805058497008</v>
      </c>
      <c r="H446" s="9">
        <v>13556330965.795601</v>
      </c>
      <c r="I446" s="9">
        <v>870477382</v>
      </c>
      <c r="J446" s="9">
        <v>856072374.89738405</v>
      </c>
      <c r="K446" s="9">
        <v>1274122621855340</v>
      </c>
      <c r="L446" s="9">
        <v>105481117432686</v>
      </c>
      <c r="M446" s="9">
        <v>1.7912618141176201E+22</v>
      </c>
      <c r="N446" s="9">
        <v>1.82508229260659E+21</v>
      </c>
      <c r="O446" s="9">
        <v>2.0114047727885599E+20</v>
      </c>
      <c r="P446">
        <f t="shared" si="183"/>
        <v>17545.117535672271</v>
      </c>
      <c r="Q446">
        <f t="shared" si="184"/>
        <v>26149176512.817703</v>
      </c>
      <c r="R446">
        <f t="shared" si="185"/>
        <v>1667643850</v>
      </c>
      <c r="S446">
        <f t="shared" si="186"/>
        <v>1655879331.2852359</v>
      </c>
      <c r="T446">
        <f t="shared" si="187"/>
        <v>2508560360730830</v>
      </c>
      <c r="U446">
        <f t="shared" si="188"/>
        <v>205103498379801.69</v>
      </c>
      <c r="V446" s="1">
        <f t="shared" si="189"/>
        <v>3.4313013710734198E+22</v>
      </c>
      <c r="W446" s="1">
        <f t="shared" si="190"/>
        <v>3.3468108365956897E+21</v>
      </c>
      <c r="X446" s="1">
        <f t="shared" si="191"/>
        <v>3.4962639640558397E+20</v>
      </c>
      <c r="Y446">
        <f t="shared" si="192"/>
        <v>1.0071046956698426</v>
      </c>
      <c r="Z446">
        <f t="shared" si="198"/>
        <v>2318354671461962.5</v>
      </c>
      <c r="AA446">
        <f t="shared" si="199"/>
        <v>8.4551731596351561E-4</v>
      </c>
      <c r="AB446">
        <f t="shared" si="200"/>
        <v>2.9077780451119643E-2</v>
      </c>
      <c r="AC446">
        <f>Cells!$B$3*Y446/(Cells!$D$4*AB446)</f>
        <v>0.88355844271975148</v>
      </c>
      <c r="AD446">
        <f t="shared" si="201"/>
        <v>113365.72397306473</v>
      </c>
      <c r="AE446">
        <f t="shared" si="202"/>
        <v>150379045394.80493</v>
      </c>
      <c r="AF446">
        <f t="shared" si="203"/>
        <v>10116429342</v>
      </c>
      <c r="AG446">
        <f t="shared" si="204"/>
        <v>9736467569.0261669</v>
      </c>
      <c r="AH446">
        <f t="shared" si="205"/>
        <v>8803380877165784</v>
      </c>
      <c r="AI446">
        <f t="shared" si="206"/>
        <v>655269451935262.38</v>
      </c>
      <c r="AJ446">
        <f t="shared" si="207"/>
        <v>1.039024602123934</v>
      </c>
      <c r="AK446">
        <f t="shared" si="208"/>
        <v>8439518679343296</v>
      </c>
      <c r="AL446">
        <f t="shared" si="209"/>
        <v>8.9025584870321725E-5</v>
      </c>
      <c r="AM446">
        <f t="shared" si="210"/>
        <v>9.4353370300335176E-3</v>
      </c>
      <c r="AN446">
        <f>IF(AM446=0,0,(Cells!$B$3*AJ446/(Cells!$D$4*AM446)))</f>
        <v>2.8092495922084324</v>
      </c>
      <c r="AP446" s="7">
        <f t="shared" si="193"/>
        <v>0</v>
      </c>
      <c r="AQ446">
        <f t="shared" si="211"/>
        <v>84</v>
      </c>
      <c r="AR446" t="str">
        <f>IF(AP446=0,"",MAX(AR$4:AR445)+1)</f>
        <v/>
      </c>
      <c r="AS446" t="str">
        <f t="shared" si="194"/>
        <v>Male</v>
      </c>
      <c r="AT446" t="str">
        <f t="shared" si="195"/>
        <v>NonSmoker</v>
      </c>
      <c r="AU446" t="str">
        <f t="shared" si="196"/>
        <v>80 - 89</v>
      </c>
      <c r="AV446">
        <f t="shared" si="212"/>
        <v>21</v>
      </c>
      <c r="AW446" s="8">
        <f t="shared" si="197"/>
        <v>22</v>
      </c>
      <c r="BJ446" s="76"/>
      <c r="BK446" s="76"/>
      <c r="BL446" s="77"/>
      <c r="BM446" s="77"/>
      <c r="BN446" s="77"/>
      <c r="BO446" s="77"/>
      <c r="BP446" s="77"/>
      <c r="BQ446" s="136"/>
    </row>
    <row r="447" spans="1:69" x14ac:dyDescent="0.25">
      <c r="A447" t="s">
        <v>77</v>
      </c>
      <c r="B447" t="s">
        <v>59</v>
      </c>
      <c r="C447" t="s">
        <v>353</v>
      </c>
      <c r="D447">
        <v>23</v>
      </c>
      <c r="E447" s="9">
        <v>18773</v>
      </c>
      <c r="F447" s="9">
        <v>11349</v>
      </c>
      <c r="G447" s="54">
        <v>10453.8324410769</v>
      </c>
      <c r="H447" s="9">
        <v>14628240346.199301</v>
      </c>
      <c r="I447" s="9">
        <v>993729400</v>
      </c>
      <c r="J447" s="9">
        <v>928573641.13116503</v>
      </c>
      <c r="K447" s="9">
        <v>1040124915824990</v>
      </c>
      <c r="L447" s="9">
        <v>74802971681600.594</v>
      </c>
      <c r="M447" s="9">
        <v>7.6393730373365898E+21</v>
      </c>
      <c r="N447" s="9">
        <v>5.3891412834215297E+20</v>
      </c>
      <c r="O447" s="9">
        <v>4.2325197969181196E+19</v>
      </c>
      <c r="P447">
        <f t="shared" si="183"/>
        <v>27998.949976749172</v>
      </c>
      <c r="Q447">
        <f t="shared" si="184"/>
        <v>40777416859.017006</v>
      </c>
      <c r="R447">
        <f t="shared" si="185"/>
        <v>2661373250</v>
      </c>
      <c r="S447">
        <f t="shared" si="186"/>
        <v>2584452972.4164009</v>
      </c>
      <c r="T447">
        <f t="shared" si="187"/>
        <v>3548685276555820</v>
      </c>
      <c r="U447">
        <f t="shared" si="188"/>
        <v>279906470061402.28</v>
      </c>
      <c r="V447" s="1">
        <f t="shared" si="189"/>
        <v>4.195238674807079E+22</v>
      </c>
      <c r="W447" s="1">
        <f t="shared" si="190"/>
        <v>3.8857249649378428E+21</v>
      </c>
      <c r="X447" s="1">
        <f t="shared" si="191"/>
        <v>3.9195159437476515E+20</v>
      </c>
      <c r="Y447">
        <f t="shared" si="192"/>
        <v>1.0297626919137477</v>
      </c>
      <c r="Z447">
        <f t="shared" si="198"/>
        <v>3357487746871297.5</v>
      </c>
      <c r="AA447">
        <f t="shared" si="199"/>
        <v>5.0266328878363175E-4</v>
      </c>
      <c r="AB447">
        <f t="shared" si="200"/>
        <v>2.2420153629795488E-2</v>
      </c>
      <c r="AC447">
        <f>Cells!$B$3*Y447/(Cells!$D$4*AB447)</f>
        <v>1.1717109336733464</v>
      </c>
      <c r="AD447">
        <f t="shared" si="201"/>
        <v>102911.8915319878</v>
      </c>
      <c r="AE447">
        <f t="shared" si="202"/>
        <v>135750805048.60559</v>
      </c>
      <c r="AF447">
        <f t="shared" si="203"/>
        <v>9122699942</v>
      </c>
      <c r="AG447">
        <f t="shared" si="204"/>
        <v>8807893927.8950024</v>
      </c>
      <c r="AH447">
        <f t="shared" si="205"/>
        <v>7763255961340794</v>
      </c>
      <c r="AI447">
        <f t="shared" si="206"/>
        <v>580466480253661.63</v>
      </c>
      <c r="AJ447">
        <f t="shared" si="207"/>
        <v>1.0357413493716123</v>
      </c>
      <c r="AK447">
        <f t="shared" si="208"/>
        <v>7418023900669882</v>
      </c>
      <c r="AL447">
        <f t="shared" si="209"/>
        <v>9.5618973384673149E-5</v>
      </c>
      <c r="AM447">
        <f t="shared" si="210"/>
        <v>9.7784954560849058E-3</v>
      </c>
      <c r="AN447">
        <f>IF(AM447=0,0,(Cells!$B$3*AJ447/(Cells!$D$4*AM447)))</f>
        <v>2.7020985831407014</v>
      </c>
      <c r="AP447" s="7">
        <f t="shared" si="193"/>
        <v>1</v>
      </c>
      <c r="AQ447">
        <f t="shared" si="211"/>
        <v>84</v>
      </c>
      <c r="AR447">
        <f>IF(AP447=0,"",MAX(AR$4:AR446)+1)</f>
        <v>84</v>
      </c>
      <c r="AS447" t="str">
        <f t="shared" si="194"/>
        <v>Male</v>
      </c>
      <c r="AT447" t="str">
        <f t="shared" si="195"/>
        <v>NonSmoker</v>
      </c>
      <c r="AU447" t="str">
        <f t="shared" si="196"/>
        <v>80 - 89</v>
      </c>
      <c r="AV447">
        <f t="shared" si="212"/>
        <v>21</v>
      </c>
      <c r="AW447" s="8">
        <f t="shared" si="197"/>
        <v>23</v>
      </c>
      <c r="BJ447" s="76"/>
      <c r="BK447" s="76"/>
      <c r="BL447" s="77"/>
      <c r="BM447" s="77"/>
      <c r="BN447" s="77"/>
      <c r="BO447" s="77"/>
      <c r="BP447" s="77"/>
      <c r="BQ447" s="136"/>
    </row>
    <row r="448" spans="1:69" x14ac:dyDescent="0.25">
      <c r="A448" t="s">
        <v>77</v>
      </c>
      <c r="B448" t="s">
        <v>59</v>
      </c>
      <c r="C448" t="s">
        <v>353</v>
      </c>
      <c r="D448">
        <v>24</v>
      </c>
      <c r="E448" s="9">
        <v>18271</v>
      </c>
      <c r="F448" s="9">
        <v>12485</v>
      </c>
      <c r="G448" s="54">
        <v>11492.035051816199</v>
      </c>
      <c r="H448" s="9">
        <v>15430682939.969601</v>
      </c>
      <c r="I448" s="9">
        <v>1001504299</v>
      </c>
      <c r="J448" s="9">
        <v>988808848.86239398</v>
      </c>
      <c r="K448" s="9">
        <v>945873942882456</v>
      </c>
      <c r="L448" s="9">
        <v>66875654320475.297</v>
      </c>
      <c r="M448" s="9">
        <v>6.1062047567208797E+21</v>
      </c>
      <c r="N448" s="9">
        <v>3.9649003562996197E+20</v>
      </c>
      <c r="O448" s="9">
        <v>2.9116261905340301E+19</v>
      </c>
      <c r="P448">
        <f t="shared" si="183"/>
        <v>11492.035051816199</v>
      </c>
      <c r="Q448">
        <f t="shared" si="184"/>
        <v>15430682939.969601</v>
      </c>
      <c r="R448">
        <f t="shared" si="185"/>
        <v>1001504299</v>
      </c>
      <c r="S448">
        <f t="shared" si="186"/>
        <v>988808848.86239398</v>
      </c>
      <c r="T448">
        <f t="shared" si="187"/>
        <v>945873942882456</v>
      </c>
      <c r="U448">
        <f t="shared" si="188"/>
        <v>66875654320475.297</v>
      </c>
      <c r="V448" s="1">
        <f t="shared" si="189"/>
        <v>6.1062047567208797E+21</v>
      </c>
      <c r="W448" s="1">
        <f t="shared" si="190"/>
        <v>3.9649003562996197E+20</v>
      </c>
      <c r="X448" s="1">
        <f t="shared" si="191"/>
        <v>2.9116261905340301E+19</v>
      </c>
      <c r="Y448">
        <f t="shared" si="192"/>
        <v>1.0128391348360322</v>
      </c>
      <c r="Z448">
        <f t="shared" si="198"/>
        <v>889414216557279.88</v>
      </c>
      <c r="AA448">
        <f t="shared" si="199"/>
        <v>9.0966058720049576E-4</v>
      </c>
      <c r="AB448">
        <f t="shared" si="200"/>
        <v>3.016058002095609E-2</v>
      </c>
      <c r="AC448">
        <f>Cells!$B$3*Y448/(Cells!$D$4*AB448)</f>
        <v>0.85668802777368858</v>
      </c>
      <c r="AD448">
        <f t="shared" si="201"/>
        <v>91419.856480171598</v>
      </c>
      <c r="AE448">
        <f t="shared" si="202"/>
        <v>120320122108.63599</v>
      </c>
      <c r="AF448">
        <f t="shared" si="203"/>
        <v>8121195643</v>
      </c>
      <c r="AG448">
        <f t="shared" si="204"/>
        <v>7819085079.0326099</v>
      </c>
      <c r="AH448">
        <f t="shared" si="205"/>
        <v>6817382018458338</v>
      </c>
      <c r="AI448">
        <f t="shared" si="206"/>
        <v>513590825933186.31</v>
      </c>
      <c r="AJ448">
        <f t="shared" si="207"/>
        <v>1.0386375849493592</v>
      </c>
      <c r="AK448">
        <f t="shared" si="208"/>
        <v>6526743830337023</v>
      </c>
      <c r="AL448">
        <f t="shared" si="209"/>
        <v>1.0675413106742676E-4</v>
      </c>
      <c r="AM448">
        <f t="shared" si="210"/>
        <v>1.0332189074316572E-2</v>
      </c>
      <c r="AN448">
        <f>IF(AM448=0,0,(Cells!$B$3*AJ448/(Cells!$D$4*AM448)))</f>
        <v>2.5644462606000991</v>
      </c>
      <c r="AP448" s="7">
        <f t="shared" si="193"/>
        <v>0</v>
      </c>
      <c r="AQ448">
        <f t="shared" si="211"/>
        <v>85</v>
      </c>
      <c r="AR448" t="str">
        <f>IF(AP448=0,"",MAX(AR$4:AR447)+1)</f>
        <v/>
      </c>
      <c r="AS448" t="str">
        <f t="shared" si="194"/>
        <v>Male</v>
      </c>
      <c r="AT448" t="str">
        <f t="shared" si="195"/>
        <v>NonSmoker</v>
      </c>
      <c r="AU448" t="str">
        <f t="shared" si="196"/>
        <v>80 - 89</v>
      </c>
      <c r="AV448">
        <f t="shared" si="212"/>
        <v>24</v>
      </c>
      <c r="AW448" s="8">
        <f t="shared" si="197"/>
        <v>24</v>
      </c>
      <c r="BJ448" s="76"/>
      <c r="BK448" s="76"/>
      <c r="BL448" s="77"/>
      <c r="BM448" s="77"/>
      <c r="BN448" s="77"/>
      <c r="BO448" s="77"/>
      <c r="BP448" s="77"/>
      <c r="BQ448" s="136"/>
    </row>
    <row r="449" spans="1:69" x14ac:dyDescent="0.25">
      <c r="A449" t="s">
        <v>77</v>
      </c>
      <c r="B449" t="s">
        <v>59</v>
      </c>
      <c r="C449" t="s">
        <v>353</v>
      </c>
      <c r="D449">
        <v>25</v>
      </c>
      <c r="E449" s="9">
        <v>17660</v>
      </c>
      <c r="F449" s="9">
        <v>13793</v>
      </c>
      <c r="G449" s="54">
        <v>12433.7825794781</v>
      </c>
      <c r="H449" s="9">
        <v>16167083178.273001</v>
      </c>
      <c r="I449" s="9">
        <v>1124974393</v>
      </c>
      <c r="J449" s="9">
        <v>1044434925.47504</v>
      </c>
      <c r="K449" s="9">
        <v>953453513765885</v>
      </c>
      <c r="L449" s="9">
        <v>68403582391312.898</v>
      </c>
      <c r="M449" s="9">
        <v>5.9949192013851698E+21</v>
      </c>
      <c r="N449" s="9">
        <v>4.0736772282113897E+20</v>
      </c>
      <c r="O449" s="9">
        <v>3.11409994681494E+19</v>
      </c>
      <c r="P449">
        <f t="shared" si="183"/>
        <v>23925.8176312943</v>
      </c>
      <c r="Q449">
        <f t="shared" si="184"/>
        <v>31597766118.242599</v>
      </c>
      <c r="R449">
        <f t="shared" si="185"/>
        <v>2126478692</v>
      </c>
      <c r="S449">
        <f t="shared" si="186"/>
        <v>2033243774.3374338</v>
      </c>
      <c r="T449">
        <f t="shared" si="187"/>
        <v>1899327456648341</v>
      </c>
      <c r="U449">
        <f t="shared" si="188"/>
        <v>135279236711788.19</v>
      </c>
      <c r="V449" s="1">
        <f t="shared" si="189"/>
        <v>1.2101123958106048E+22</v>
      </c>
      <c r="W449" s="1">
        <f t="shared" si="190"/>
        <v>8.0385775845110094E+20</v>
      </c>
      <c r="X449" s="1">
        <f t="shared" si="191"/>
        <v>6.0257261373489701E+19</v>
      </c>
      <c r="Y449">
        <f t="shared" si="192"/>
        <v>1.0458552579082399</v>
      </c>
      <c r="Z449">
        <f t="shared" si="198"/>
        <v>1838451389451418.8</v>
      </c>
      <c r="AA449">
        <f t="shared" si="199"/>
        <v>4.4470626599054259E-4</v>
      </c>
      <c r="AB449">
        <f t="shared" si="200"/>
        <v>2.1088059796731954E-2</v>
      </c>
      <c r="AC449">
        <f>Cells!$B$3*Y449/(Cells!$D$4*AB449)</f>
        <v>1.2651932698495167</v>
      </c>
      <c r="AD449">
        <f t="shared" si="201"/>
        <v>78986.073900693518</v>
      </c>
      <c r="AE449">
        <f t="shared" si="202"/>
        <v>104153038930.36298</v>
      </c>
      <c r="AF449">
        <f t="shared" si="203"/>
        <v>6996221250</v>
      </c>
      <c r="AG449">
        <f t="shared" si="204"/>
        <v>6774650153.5575705</v>
      </c>
      <c r="AH449">
        <f t="shared" si="205"/>
        <v>5863928504692453</v>
      </c>
      <c r="AI449">
        <f t="shared" si="206"/>
        <v>445187243541873.44</v>
      </c>
      <c r="AJ449">
        <f t="shared" si="207"/>
        <v>1.0327059097400146</v>
      </c>
      <c r="AK449">
        <f t="shared" si="208"/>
        <v>5580929663590849</v>
      </c>
      <c r="AL449">
        <f t="shared" si="209"/>
        <v>1.215997839391073E-4</v>
      </c>
      <c r="AM449">
        <f t="shared" si="210"/>
        <v>1.1027229204977436E-2</v>
      </c>
      <c r="AN449">
        <f>IF(AM449=0,0,(Cells!$B$3*AJ449/(Cells!$D$4*AM449)))</f>
        <v>2.3890881489846154</v>
      </c>
      <c r="AP449" s="7">
        <f t="shared" si="193"/>
        <v>1</v>
      </c>
      <c r="AQ449">
        <f t="shared" si="211"/>
        <v>85</v>
      </c>
      <c r="AR449">
        <f>IF(AP449=0,"",MAX(AR$4:AR448)+1)</f>
        <v>85</v>
      </c>
      <c r="AS449" t="str">
        <f t="shared" si="194"/>
        <v>Male</v>
      </c>
      <c r="AT449" t="str">
        <f t="shared" si="195"/>
        <v>NonSmoker</v>
      </c>
      <c r="AU449" t="str">
        <f t="shared" si="196"/>
        <v>80 - 89</v>
      </c>
      <c r="AV449">
        <f t="shared" si="212"/>
        <v>24</v>
      </c>
      <c r="AW449" s="8">
        <f t="shared" si="197"/>
        <v>25</v>
      </c>
      <c r="BJ449" s="76"/>
      <c r="BK449" s="76"/>
      <c r="BL449" s="77"/>
      <c r="BM449" s="77"/>
      <c r="BN449" s="77"/>
      <c r="BO449" s="77"/>
      <c r="BP449" s="77"/>
      <c r="BQ449" s="136"/>
    </row>
    <row r="450" spans="1:69" x14ac:dyDescent="0.25">
      <c r="A450" t="s">
        <v>77</v>
      </c>
      <c r="B450" t="s">
        <v>59</v>
      </c>
      <c r="C450" t="s">
        <v>353</v>
      </c>
      <c r="D450">
        <v>26</v>
      </c>
      <c r="E450" s="9">
        <v>16664</v>
      </c>
      <c r="F450" s="9">
        <v>13994</v>
      </c>
      <c r="G450" s="54">
        <v>12662.274387179599</v>
      </c>
      <c r="H450" s="9">
        <v>16404508724.8985</v>
      </c>
      <c r="I450" s="9">
        <v>1034757707</v>
      </c>
      <c r="J450" s="9">
        <v>1054800731.31696</v>
      </c>
      <c r="K450" s="9">
        <v>918183417128671</v>
      </c>
      <c r="L450" s="9">
        <v>67722155675684.398</v>
      </c>
      <c r="M450" s="9">
        <v>6.0084671836698297E+21</v>
      </c>
      <c r="N450" s="9">
        <v>4.4134915822976998E+20</v>
      </c>
      <c r="O450" s="9">
        <v>3.57171210871018E+19</v>
      </c>
      <c r="P450">
        <f t="shared" si="183"/>
        <v>12662.274387179599</v>
      </c>
      <c r="Q450">
        <f t="shared" si="184"/>
        <v>16404508724.8985</v>
      </c>
      <c r="R450">
        <f t="shared" si="185"/>
        <v>1034757707</v>
      </c>
      <c r="S450">
        <f t="shared" si="186"/>
        <v>1054800731.31696</v>
      </c>
      <c r="T450">
        <f t="shared" si="187"/>
        <v>918183417128671</v>
      </c>
      <c r="U450">
        <f t="shared" si="188"/>
        <v>67722155675684.398</v>
      </c>
      <c r="V450" s="1">
        <f t="shared" si="189"/>
        <v>6.0084671836698297E+21</v>
      </c>
      <c r="W450" s="1">
        <f t="shared" si="190"/>
        <v>4.4134915822976998E+20</v>
      </c>
      <c r="X450" s="1">
        <f t="shared" si="191"/>
        <v>3.57171210871018E+19</v>
      </c>
      <c r="Y450">
        <f t="shared" si="192"/>
        <v>0.98099828363606134</v>
      </c>
      <c r="Z450">
        <f t="shared" si="198"/>
        <v>835563422862682</v>
      </c>
      <c r="AA450">
        <f t="shared" si="199"/>
        <v>7.5099764623457377E-4</v>
      </c>
      <c r="AB450">
        <f t="shared" si="200"/>
        <v>2.7404336266995663E-2</v>
      </c>
      <c r="AC450">
        <f>Cells!$B$3*Y450/(Cells!$D$4*AB450)</f>
        <v>0.9132104508108545</v>
      </c>
      <c r="AD450">
        <f t="shared" si="201"/>
        <v>66323.799513513921</v>
      </c>
      <c r="AE450">
        <f t="shared" si="202"/>
        <v>87748530205.464478</v>
      </c>
      <c r="AF450">
        <f t="shared" si="203"/>
        <v>5961463543</v>
      </c>
      <c r="AG450">
        <f t="shared" si="204"/>
        <v>5719849422.2406101</v>
      </c>
      <c r="AH450">
        <f t="shared" si="205"/>
        <v>4945745087563782</v>
      </c>
      <c r="AI450">
        <f t="shared" si="206"/>
        <v>377465087866189</v>
      </c>
      <c r="AJ450">
        <f t="shared" si="207"/>
        <v>1.0422413428961812</v>
      </c>
      <c r="AK450">
        <f t="shared" si="208"/>
        <v>4744632126726245</v>
      </c>
      <c r="AL450">
        <f t="shared" si="209"/>
        <v>1.4502182073126881E-4</v>
      </c>
      <c r="AM450">
        <f t="shared" si="210"/>
        <v>1.2042500601256735E-2</v>
      </c>
      <c r="AN450">
        <f>IF(AM450=0,0,(Cells!$B$3*AJ450/(Cells!$D$4*AM450)))</f>
        <v>2.2078701762878064</v>
      </c>
      <c r="AP450" s="7">
        <f t="shared" si="193"/>
        <v>0</v>
      </c>
      <c r="AQ450">
        <f t="shared" si="211"/>
        <v>86</v>
      </c>
      <c r="AR450" t="str">
        <f>IF(AP450=0,"",MAX(AR$4:AR449)+1)</f>
        <v/>
      </c>
      <c r="AS450" t="str">
        <f t="shared" si="194"/>
        <v>Male</v>
      </c>
      <c r="AT450" t="str">
        <f t="shared" si="195"/>
        <v>NonSmoker</v>
      </c>
      <c r="AU450" t="str">
        <f t="shared" si="196"/>
        <v>80 - 89</v>
      </c>
      <c r="AV450">
        <f t="shared" si="212"/>
        <v>26</v>
      </c>
      <c r="AW450" s="8">
        <f t="shared" si="197"/>
        <v>26</v>
      </c>
      <c r="BJ450" s="76"/>
      <c r="BK450" s="76"/>
      <c r="BL450" s="77"/>
      <c r="BM450" s="77"/>
      <c r="BN450" s="77"/>
      <c r="BO450" s="77"/>
      <c r="BP450" s="77"/>
      <c r="BQ450" s="136"/>
    </row>
    <row r="451" spans="1:69" x14ac:dyDescent="0.25">
      <c r="A451" t="s">
        <v>77</v>
      </c>
      <c r="B451" t="s">
        <v>59</v>
      </c>
      <c r="C451" t="s">
        <v>353</v>
      </c>
      <c r="D451">
        <v>27</v>
      </c>
      <c r="E451" s="9">
        <v>15724</v>
      </c>
      <c r="F451" s="9">
        <v>14020</v>
      </c>
      <c r="G451" s="54">
        <v>12416.647204455699</v>
      </c>
      <c r="H451" s="9">
        <v>16101196761.9384</v>
      </c>
      <c r="I451" s="9">
        <v>1089699765</v>
      </c>
      <c r="J451" s="9">
        <v>1036880540.98822</v>
      </c>
      <c r="K451" s="9">
        <v>924368538470116</v>
      </c>
      <c r="L451" s="9">
        <v>68274413069434.602</v>
      </c>
      <c r="M451" s="9">
        <v>6.7396460880800504E+21</v>
      </c>
      <c r="N451" s="9">
        <v>4.8846286072455902E+20</v>
      </c>
      <c r="O451" s="9">
        <v>3.8922022029685096E+19</v>
      </c>
      <c r="P451">
        <f t="shared" si="183"/>
        <v>25078.921591635299</v>
      </c>
      <c r="Q451">
        <f t="shared" si="184"/>
        <v>32505705486.836899</v>
      </c>
      <c r="R451">
        <f t="shared" si="185"/>
        <v>2124457472</v>
      </c>
      <c r="S451">
        <f t="shared" si="186"/>
        <v>2091681272.3051801</v>
      </c>
      <c r="T451">
        <f t="shared" si="187"/>
        <v>1842551955598787</v>
      </c>
      <c r="U451">
        <f t="shared" si="188"/>
        <v>135996568745119</v>
      </c>
      <c r="V451" s="1">
        <f t="shared" si="189"/>
        <v>1.274811327174988E+22</v>
      </c>
      <c r="W451" s="1">
        <f t="shared" si="190"/>
        <v>9.29812018954329E+20</v>
      </c>
      <c r="X451" s="1">
        <f t="shared" si="191"/>
        <v>7.4639143116786893E+19</v>
      </c>
      <c r="Y451">
        <f t="shared" si="192"/>
        <v>1.0156697868498379</v>
      </c>
      <c r="Z451">
        <f t="shared" si="198"/>
        <v>1731132315869171.3</v>
      </c>
      <c r="AA451">
        <f t="shared" si="199"/>
        <v>3.9567557998521503E-4</v>
      </c>
      <c r="AB451">
        <f t="shared" si="200"/>
        <v>1.9891595712391075E-2</v>
      </c>
      <c r="AC451">
        <f>Cells!$B$3*Y451/(Cells!$D$4*AB451)</f>
        <v>1.3025812522415554</v>
      </c>
      <c r="AD451">
        <f t="shared" si="201"/>
        <v>53907.15230905822</v>
      </c>
      <c r="AE451">
        <f t="shared" si="202"/>
        <v>71647333443.526077</v>
      </c>
      <c r="AF451">
        <f t="shared" si="203"/>
        <v>4871763778</v>
      </c>
      <c r="AG451">
        <f t="shared" si="204"/>
        <v>4682968881.2523899</v>
      </c>
      <c r="AH451">
        <f t="shared" si="205"/>
        <v>4021376549093666.5</v>
      </c>
      <c r="AI451">
        <f t="shared" si="206"/>
        <v>309190674796754.44</v>
      </c>
      <c r="AJ451">
        <f t="shared" si="207"/>
        <v>1.0403152148850325</v>
      </c>
      <c r="AK451">
        <f t="shared" si="208"/>
        <v>3848875824296263.5</v>
      </c>
      <c r="AL451">
        <f t="shared" si="209"/>
        <v>1.7550575259472391E-4</v>
      </c>
      <c r="AM451">
        <f t="shared" si="210"/>
        <v>1.3247858415409031E-2</v>
      </c>
      <c r="AN451">
        <f>IF(AM451=0,0,(Cells!$B$3*AJ451/(Cells!$D$4*AM451)))</f>
        <v>2.0032778334211185</v>
      </c>
      <c r="AP451" s="7">
        <f t="shared" si="193"/>
        <v>1</v>
      </c>
      <c r="AQ451">
        <f t="shared" si="211"/>
        <v>86</v>
      </c>
      <c r="AR451">
        <f>IF(AP451=0,"",MAX(AR$4:AR450)+1)</f>
        <v>86</v>
      </c>
      <c r="AS451" t="str">
        <f t="shared" si="194"/>
        <v>Male</v>
      </c>
      <c r="AT451" t="str">
        <f t="shared" si="195"/>
        <v>NonSmoker</v>
      </c>
      <c r="AU451" t="str">
        <f t="shared" si="196"/>
        <v>80 - 89</v>
      </c>
      <c r="AV451">
        <f t="shared" si="212"/>
        <v>26</v>
      </c>
      <c r="AW451" s="8">
        <f t="shared" si="197"/>
        <v>27</v>
      </c>
      <c r="BJ451" s="76"/>
      <c r="BK451" s="76"/>
      <c r="BL451" s="77"/>
      <c r="BM451" s="77"/>
      <c r="BN451" s="77"/>
      <c r="BO451" s="77"/>
      <c r="BP451" s="77"/>
      <c r="BQ451" s="136"/>
    </row>
    <row r="452" spans="1:69" x14ac:dyDescent="0.25">
      <c r="A452" t="s">
        <v>77</v>
      </c>
      <c r="B452" t="s">
        <v>59</v>
      </c>
      <c r="C452" t="s">
        <v>353</v>
      </c>
      <c r="D452">
        <v>28</v>
      </c>
      <c r="E452" s="9">
        <v>14571</v>
      </c>
      <c r="F452" s="9">
        <v>13152</v>
      </c>
      <c r="G452" s="54">
        <v>11822.7214195492</v>
      </c>
      <c r="H452" s="9">
        <v>15210571877.2257</v>
      </c>
      <c r="I452" s="9">
        <v>1050186876</v>
      </c>
      <c r="J452" s="9">
        <v>986081171.55103898</v>
      </c>
      <c r="K452" s="9">
        <v>905363473782175</v>
      </c>
      <c r="L452" s="9">
        <v>69580746693532.602</v>
      </c>
      <c r="M452" s="9">
        <v>7.1622710496110597E+21</v>
      </c>
      <c r="N452" s="9">
        <v>5.66754557335629E+20</v>
      </c>
      <c r="O452" s="9">
        <v>4.8809837494817202E+19</v>
      </c>
      <c r="P452">
        <f t="shared" si="183"/>
        <v>11822.7214195492</v>
      </c>
      <c r="Q452">
        <f t="shared" si="184"/>
        <v>15210571877.2257</v>
      </c>
      <c r="R452">
        <f t="shared" si="185"/>
        <v>1050186876</v>
      </c>
      <c r="S452">
        <f t="shared" si="186"/>
        <v>986081171.55103898</v>
      </c>
      <c r="T452">
        <f t="shared" si="187"/>
        <v>905363473782175</v>
      </c>
      <c r="U452">
        <f t="shared" si="188"/>
        <v>69580746693532.602</v>
      </c>
      <c r="V452" s="1">
        <f t="shared" si="189"/>
        <v>7.1622710496110597E+21</v>
      </c>
      <c r="W452" s="1">
        <f t="shared" si="190"/>
        <v>5.66754557335629E+20</v>
      </c>
      <c r="X452" s="1">
        <f t="shared" si="191"/>
        <v>4.8809837494817202E+19</v>
      </c>
      <c r="Y452">
        <f t="shared" si="192"/>
        <v>1.0650105754966674</v>
      </c>
      <c r="Z452">
        <f t="shared" si="198"/>
        <v>885299884457628.5</v>
      </c>
      <c r="AA452">
        <f t="shared" si="199"/>
        <v>9.1046881435810059E-4</v>
      </c>
      <c r="AB452">
        <f t="shared" si="200"/>
        <v>3.0173975779769237E-2</v>
      </c>
      <c r="AC452">
        <f>Cells!$B$3*Y452/(Cells!$D$4*AB452)</f>
        <v>0.9004161920050856</v>
      </c>
      <c r="AD452">
        <f t="shared" si="201"/>
        <v>42084.430889509022</v>
      </c>
      <c r="AE452">
        <f t="shared" si="202"/>
        <v>56436761566.300385</v>
      </c>
      <c r="AF452">
        <f t="shared" si="203"/>
        <v>3821576902</v>
      </c>
      <c r="AG452">
        <f t="shared" si="204"/>
        <v>3696887709.7013512</v>
      </c>
      <c r="AH452">
        <f t="shared" si="205"/>
        <v>3116013075311491.5</v>
      </c>
      <c r="AI452">
        <f t="shared" si="206"/>
        <v>239609928103221.78</v>
      </c>
      <c r="AJ452">
        <f t="shared" si="207"/>
        <v>1.0337281524595514</v>
      </c>
      <c r="AK452">
        <f t="shared" si="208"/>
        <v>2965064733463369</v>
      </c>
      <c r="AL452">
        <f t="shared" si="209"/>
        <v>2.1695100213982643E-4</v>
      </c>
      <c r="AM452">
        <f t="shared" si="210"/>
        <v>1.472925667302415E-2</v>
      </c>
      <c r="AN452">
        <f>IF(AM452=0,0,(Cells!$B$3*AJ452/(Cells!$D$4*AM452)))</f>
        <v>1.7903891075259384</v>
      </c>
      <c r="AP452" s="7">
        <f t="shared" si="193"/>
        <v>0</v>
      </c>
      <c r="AQ452">
        <f t="shared" si="211"/>
        <v>87</v>
      </c>
      <c r="AR452" t="str">
        <f>IF(AP452=0,"",MAX(AR$4:AR451)+1)</f>
        <v/>
      </c>
      <c r="AS452" t="str">
        <f t="shared" si="194"/>
        <v>Male</v>
      </c>
      <c r="AT452" t="str">
        <f t="shared" si="195"/>
        <v>NonSmoker</v>
      </c>
      <c r="AU452" t="str">
        <f t="shared" si="196"/>
        <v>80 - 89</v>
      </c>
      <c r="AV452">
        <f t="shared" si="212"/>
        <v>28</v>
      </c>
      <c r="AW452" s="8">
        <f t="shared" si="197"/>
        <v>28</v>
      </c>
      <c r="BJ452" s="76"/>
      <c r="BK452" s="76"/>
      <c r="BL452" s="77"/>
      <c r="BM452" s="77"/>
      <c r="BN452" s="77"/>
      <c r="BO452" s="77"/>
      <c r="BP452" s="77"/>
      <c r="BQ452" s="136"/>
    </row>
    <row r="453" spans="1:69" x14ac:dyDescent="0.25">
      <c r="A453" t="s">
        <v>77</v>
      </c>
      <c r="B453" t="s">
        <v>59</v>
      </c>
      <c r="C453" t="s">
        <v>353</v>
      </c>
      <c r="D453">
        <v>29</v>
      </c>
      <c r="E453" s="9">
        <v>12988</v>
      </c>
      <c r="F453" s="9">
        <v>11968</v>
      </c>
      <c r="G453" s="54">
        <v>10746.2475843261</v>
      </c>
      <c r="H453" s="9">
        <v>13773383772.767799</v>
      </c>
      <c r="I453" s="9">
        <v>952745930</v>
      </c>
      <c r="J453" s="9">
        <v>899327556.306548</v>
      </c>
      <c r="K453" s="9">
        <v>699426004542073</v>
      </c>
      <c r="L453" s="9">
        <v>56054048536385.203</v>
      </c>
      <c r="M453" s="9">
        <v>4.4953181784523402E+21</v>
      </c>
      <c r="N453" s="9">
        <v>3.9015795723964101E+20</v>
      </c>
      <c r="O453" s="9">
        <v>3.75944632363341E+19</v>
      </c>
      <c r="P453">
        <f t="shared" ref="P453:P516" si="213">IF($AQ453&lt;&gt;$AQ452,G453,P452+G453)</f>
        <v>22568.9690038753</v>
      </c>
      <c r="Q453">
        <f t="shared" ref="Q453:Q516" si="214">IF($AQ453&lt;&gt;$AQ452,H453,Q452+H453)</f>
        <v>28983955649.9935</v>
      </c>
      <c r="R453">
        <f t="shared" ref="R453:R516" si="215">IF($AQ453&lt;&gt;$AQ452,I453,R452+I453)</f>
        <v>2002932806</v>
      </c>
      <c r="S453">
        <f t="shared" ref="S453:S516" si="216">IF($AQ453&lt;&gt;$AQ452,J453,S452+J453)</f>
        <v>1885408727.8575869</v>
      </c>
      <c r="T453">
        <f t="shared" ref="T453:T516" si="217">IF($AQ453&lt;&gt;$AQ452,K453,T452+K453)</f>
        <v>1604789478324248</v>
      </c>
      <c r="U453">
        <f t="shared" ref="U453:U516" si="218">IF($AQ453&lt;&gt;$AQ452,L453,U452+L453)</f>
        <v>125634795229917.81</v>
      </c>
      <c r="V453" s="1">
        <f t="shared" ref="V453:V516" si="219">IF($AQ453&lt;&gt;$AQ452,M453,V452+M453)</f>
        <v>1.1657589228063399E+22</v>
      </c>
      <c r="W453" s="1">
        <f t="shared" ref="W453:W516" si="220">IF($AQ453&lt;&gt;$AQ452,N453,W452+N453)</f>
        <v>9.5691251457527002E+20</v>
      </c>
      <c r="X453" s="1">
        <f t="shared" ref="X453:X516" si="221">IF($AQ453&lt;&gt;$AQ452,O453,X452+O453)</f>
        <v>8.6404300731151303E+19</v>
      </c>
      <c r="Y453">
        <f t="shared" ref="Y453:Y516" si="222">R453/S453</f>
        <v>1.0623334751801841</v>
      </c>
      <c r="Z453">
        <f t="shared" si="198"/>
        <v>1563036132191582.3</v>
      </c>
      <c r="AA453">
        <f t="shared" si="199"/>
        <v>4.3970154461275612E-4</v>
      </c>
      <c r="AB453">
        <f t="shared" si="200"/>
        <v>2.0969061605440435E-2</v>
      </c>
      <c r="AC453">
        <f>Cells!$B$3*Y453/(Cells!$D$4*AB453)</f>
        <v>1.2924203404453645</v>
      </c>
      <c r="AD453">
        <f t="shared" si="201"/>
        <v>31338.18330518292</v>
      </c>
      <c r="AE453">
        <f t="shared" si="202"/>
        <v>42663377793.532578</v>
      </c>
      <c r="AF453">
        <f t="shared" si="203"/>
        <v>2868830972</v>
      </c>
      <c r="AG453">
        <f t="shared" si="204"/>
        <v>2797560153.3948026</v>
      </c>
      <c r="AH453">
        <f t="shared" si="205"/>
        <v>2416587070769418.5</v>
      </c>
      <c r="AI453">
        <f t="shared" si="206"/>
        <v>183555879566836.63</v>
      </c>
      <c r="AJ453">
        <f t="shared" si="207"/>
        <v>1.0254760629610453</v>
      </c>
      <c r="AK453">
        <f t="shared" si="208"/>
        <v>2285124620046056</v>
      </c>
      <c r="AL453">
        <f t="shared" si="209"/>
        <v>2.9197860034734272E-4</v>
      </c>
      <c r="AM453">
        <f t="shared" si="210"/>
        <v>1.7087381319188227E-2</v>
      </c>
      <c r="AN453">
        <f>IF(AM453=0,0,(Cells!$B$3*AJ453/(Cells!$D$4*AM453)))</f>
        <v>1.530988503455764</v>
      </c>
      <c r="AP453" s="7">
        <f t="shared" ref="AP453:AP516" si="223">IF(C453&lt;&gt;C454,1, IF(AN453&lt;1,0, (IF(AC453&gt;1,1,0)))  )</f>
        <v>1</v>
      </c>
      <c r="AQ453">
        <f t="shared" si="211"/>
        <v>87</v>
      </c>
      <c r="AR453">
        <f>IF(AP453=0,"",MAX(AR$4:AR452)+1)</f>
        <v>87</v>
      </c>
      <c r="AS453" t="str">
        <f t="shared" ref="AS453:AS516" si="224">B453</f>
        <v>Male</v>
      </c>
      <c r="AT453" t="str">
        <f t="shared" ref="AT453:AT516" si="225">A453</f>
        <v>NonSmoker</v>
      </c>
      <c r="AU453" t="str">
        <f t="shared" ref="AU453:AU516" si="226">C453</f>
        <v>80 - 89</v>
      </c>
      <c r="AV453">
        <f t="shared" si="212"/>
        <v>28</v>
      </c>
      <c r="AW453" s="8">
        <f t="shared" ref="AW453:AW516" si="227">D453</f>
        <v>29</v>
      </c>
      <c r="BJ453" s="76"/>
      <c r="BK453" s="76"/>
      <c r="BL453" s="77"/>
      <c r="BM453" s="77"/>
      <c r="BN453" s="77"/>
      <c r="BO453" s="77"/>
      <c r="BP453" s="77"/>
      <c r="BQ453" s="136"/>
    </row>
    <row r="454" spans="1:69" x14ac:dyDescent="0.25">
      <c r="A454" t="s">
        <v>77</v>
      </c>
      <c r="B454" t="s">
        <v>59</v>
      </c>
      <c r="C454" t="s">
        <v>353</v>
      </c>
      <c r="D454">
        <v>30</v>
      </c>
      <c r="E454" s="9">
        <v>11155</v>
      </c>
      <c r="F454" s="9">
        <v>10501</v>
      </c>
      <c r="G454" s="54">
        <v>9373.8282302973093</v>
      </c>
      <c r="H454" s="9">
        <v>12112295002.7577</v>
      </c>
      <c r="I454" s="9">
        <v>849578981</v>
      </c>
      <c r="J454" s="9">
        <v>794334738.98316002</v>
      </c>
      <c r="K454" s="9">
        <v>574509979835521</v>
      </c>
      <c r="L454" s="9">
        <v>43812204855215.297</v>
      </c>
      <c r="M454" s="9">
        <v>3.1750250188272598E+21</v>
      </c>
      <c r="N454" s="9">
        <v>2.2755463136833198E+20</v>
      </c>
      <c r="O454" s="9">
        <v>1.8051541125922501E+19</v>
      </c>
      <c r="P454">
        <f t="shared" si="213"/>
        <v>9373.8282302973093</v>
      </c>
      <c r="Q454">
        <f t="shared" si="214"/>
        <v>12112295002.7577</v>
      </c>
      <c r="R454">
        <f t="shared" si="215"/>
        <v>849578981</v>
      </c>
      <c r="S454">
        <f t="shared" si="216"/>
        <v>794334738.98316002</v>
      </c>
      <c r="T454">
        <f t="shared" si="217"/>
        <v>574509979835521</v>
      </c>
      <c r="U454">
        <f t="shared" si="218"/>
        <v>43812204855215.297</v>
      </c>
      <c r="V454" s="1">
        <f t="shared" si="219"/>
        <v>3.1750250188272598E+21</v>
      </c>
      <c r="W454" s="1">
        <f t="shared" si="220"/>
        <v>2.2755463136833198E+20</v>
      </c>
      <c r="X454" s="1">
        <f t="shared" si="221"/>
        <v>1.8051541125922501E+19</v>
      </c>
      <c r="Y454">
        <f t="shared" si="222"/>
        <v>1.0695478106466285</v>
      </c>
      <c r="Z454">
        <f t="shared" ref="Z454:Z517" si="228">Y454*T454-(Y454^2)*U454</f>
        <v>564347685253402.5</v>
      </c>
      <c r="AA454">
        <f t="shared" ref="AA454:AA517" si="229">Z454/(S454^2)</f>
        <v>8.9441615684634113E-4</v>
      </c>
      <c r="AB454">
        <f t="shared" ref="AB454:AB517" si="230">AA454^0.5</f>
        <v>2.9906791149274792E-2</v>
      </c>
      <c r="AC454">
        <f>Cells!$B$3*Y454/(Cells!$D$4*AB454)</f>
        <v>0.91233071962226253</v>
      </c>
      <c r="AD454">
        <f t="shared" ref="AD454:AD517" si="231">SUMIFS(G$5:G$1998,$B$5:$B$1998,$B454,$A$5:$A$1998,$A454,$C$5:$C$1998,$C454,$D$5:$D$1998,"&gt;"&amp;$D454)</f>
        <v>21964.355074885611</v>
      </c>
      <c r="AE454">
        <f t="shared" ref="AE454:AE517" si="232">SUMIFS(H$5:H$1998,$B$5:$B$1998,$B454,$A$5:$A$1998,$A454,$C$5:$C$1998,$C454,$D$5:$D$1998,"&gt;"&amp;$D454)</f>
        <v>30551082790.774883</v>
      </c>
      <c r="AF454">
        <f t="shared" ref="AF454:AF517" si="233">SUMIFS(I$5:I$1998,$B$5:$B$1998,$B454,$A$5:$A$1998,$A454,$C$5:$C$1998,$C454,$D$5:$D$1998,"&gt;"&amp;$D454)</f>
        <v>2019251991</v>
      </c>
      <c r="AG454">
        <f t="shared" ref="AG454:AG517" si="234">SUMIFS(J$5:J$1998,$B$5:$B$1998,$B454,$A$5:$A$1998,$A454,$C$5:$C$1998,$C454,$D$5:$D$1998,"&gt;"&amp;$D454)</f>
        <v>2003225414.4116426</v>
      </c>
      <c r="AH454">
        <f t="shared" ref="AH454:AH517" si="235">SUMIFS(K$5:K$1998,$B$5:$B$1998,$B454,$A$5:$A$1998,$A454,$C$5:$C$1998,$C454,$D$5:$D$1998,"&gt;"&amp;$D454)</f>
        <v>1842077090933897.5</v>
      </c>
      <c r="AI454">
        <f t="shared" ref="AI454:AI517" si="236">SUMIFS(L$5:L$1998,$B$5:$B$1998,$B454,$A$5:$A$1998,$A454,$C$5:$C$1998,$C454,$D$5:$D$1998,"&gt;"&amp;$D454)</f>
        <v>139743674711621.34</v>
      </c>
      <c r="AJ454">
        <f t="shared" ref="AJ454:AJ517" si="237">AF454/AG454</f>
        <v>1.0080003860140045</v>
      </c>
      <c r="AK454">
        <f t="shared" ref="AK454:AK517" si="238">AJ454*AH454-(AJ454^2)*AI454</f>
        <v>1714825792877594.5</v>
      </c>
      <c r="AL454">
        <f t="shared" ref="AL454:AL517" si="239">AK454/(AG454^2)</f>
        <v>4.2732703005555025E-4</v>
      </c>
      <c r="AM454">
        <f t="shared" ref="AM454:AM517" si="240">IF(AG454=0,0,AL454^0.5)</f>
        <v>2.0671889852056348E-2</v>
      </c>
      <c r="AN454">
        <f>IF(AM454=0,0,(Cells!$B$3*AJ454/(Cells!$D$4*AM454)))</f>
        <v>1.2439485823750924</v>
      </c>
      <c r="AP454" s="7">
        <f t="shared" si="223"/>
        <v>0</v>
      </c>
      <c r="AQ454">
        <f t="shared" ref="AQ454:AQ517" si="241">AQ453+(AP453=1)</f>
        <v>88</v>
      </c>
      <c r="AR454" t="str">
        <f>IF(AP454=0,"",MAX(AR$4:AR453)+1)</f>
        <v/>
      </c>
      <c r="AS454" t="str">
        <f t="shared" si="224"/>
        <v>Male</v>
      </c>
      <c r="AT454" t="str">
        <f t="shared" si="225"/>
        <v>NonSmoker</v>
      </c>
      <c r="AU454" t="str">
        <f t="shared" si="226"/>
        <v>80 - 89</v>
      </c>
      <c r="AV454">
        <f t="shared" si="212"/>
        <v>30</v>
      </c>
      <c r="AW454" s="8">
        <f t="shared" si="227"/>
        <v>30</v>
      </c>
      <c r="BJ454" s="76"/>
      <c r="BK454" s="76"/>
      <c r="BL454" s="77"/>
      <c r="BM454" s="77"/>
      <c r="BN454" s="77"/>
      <c r="BO454" s="77"/>
      <c r="BP454" s="77"/>
      <c r="BQ454" s="136"/>
    </row>
    <row r="455" spans="1:69" x14ac:dyDescent="0.25">
      <c r="A455" t="s">
        <v>77</v>
      </c>
      <c r="B455" t="s">
        <v>59</v>
      </c>
      <c r="C455" t="s">
        <v>353</v>
      </c>
      <c r="D455">
        <v>31</v>
      </c>
      <c r="E455" s="9">
        <v>9173</v>
      </c>
      <c r="F455" s="9">
        <v>8762</v>
      </c>
      <c r="G455" s="54">
        <v>7644.0385071976698</v>
      </c>
      <c r="H455" s="9">
        <v>10029982760.3209</v>
      </c>
      <c r="I455" s="9">
        <v>688399147</v>
      </c>
      <c r="J455" s="9">
        <v>657505985.50193095</v>
      </c>
      <c r="K455" s="9">
        <v>541227688231544</v>
      </c>
      <c r="L455" s="9">
        <v>41540815433260.602</v>
      </c>
      <c r="M455" s="9">
        <v>2.9482715269648199E+21</v>
      </c>
      <c r="N455" s="9">
        <v>2.1008672250111499E+20</v>
      </c>
      <c r="O455" s="9">
        <v>1.7739623300221399E+19</v>
      </c>
      <c r="P455">
        <f t="shared" si="213"/>
        <v>17017.86673749498</v>
      </c>
      <c r="Q455">
        <f t="shared" si="214"/>
        <v>22142277763.078598</v>
      </c>
      <c r="R455">
        <f t="shared" si="215"/>
        <v>1537978128</v>
      </c>
      <c r="S455">
        <f t="shared" si="216"/>
        <v>1451840724.485091</v>
      </c>
      <c r="T455">
        <f t="shared" si="217"/>
        <v>1115737668067065</v>
      </c>
      <c r="U455">
        <f t="shared" si="218"/>
        <v>85353020288475.906</v>
      </c>
      <c r="V455" s="1">
        <f t="shared" si="219"/>
        <v>6.1232965457920802E+21</v>
      </c>
      <c r="W455" s="1">
        <f t="shared" si="220"/>
        <v>4.37641353869447E+20</v>
      </c>
      <c r="X455" s="1">
        <f t="shared" si="221"/>
        <v>3.57911644261439E+19</v>
      </c>
      <c r="Y455">
        <f t="shared" si="222"/>
        <v>1.0593297887724278</v>
      </c>
      <c r="Z455">
        <f t="shared" si="228"/>
        <v>1086152729954969.8</v>
      </c>
      <c r="AA455">
        <f t="shared" si="229"/>
        <v>5.1529146545520538E-4</v>
      </c>
      <c r="AB455">
        <f t="shared" si="230"/>
        <v>2.2700032278726068E-2</v>
      </c>
      <c r="AC455">
        <f>Cells!$B$3*Y455/(Cells!$D$4*AB455)</f>
        <v>1.1904923898706812</v>
      </c>
      <c r="AD455">
        <f t="shared" si="231"/>
        <v>14320.316567687936</v>
      </c>
      <c r="AE455">
        <f t="shared" si="232"/>
        <v>20521100030.453983</v>
      </c>
      <c r="AF455">
        <f t="shared" si="233"/>
        <v>1330852844</v>
      </c>
      <c r="AG455">
        <f t="shared" si="234"/>
        <v>1345719428.9097116</v>
      </c>
      <c r="AH455">
        <f t="shared" si="235"/>
        <v>1300849402702353.5</v>
      </c>
      <c r="AI455">
        <f t="shared" si="236"/>
        <v>98202859278360.734</v>
      </c>
      <c r="AJ455">
        <f t="shared" si="237"/>
        <v>0.98895268613179166</v>
      </c>
      <c r="AK455">
        <f t="shared" si="238"/>
        <v>1190433422409808.8</v>
      </c>
      <c r="AL455">
        <f t="shared" si="239"/>
        <v>6.573490904234941E-4</v>
      </c>
      <c r="AM455">
        <f t="shared" si="240"/>
        <v>2.5638819988905381E-2</v>
      </c>
      <c r="AN455">
        <f>IF(AM455=0,0,(Cells!$B$3*AJ455/(Cells!$D$4*AM455)))</f>
        <v>0.98400973395922298</v>
      </c>
      <c r="AP455" s="7">
        <f t="shared" si="223"/>
        <v>0</v>
      </c>
      <c r="AQ455">
        <f t="shared" si="241"/>
        <v>88</v>
      </c>
      <c r="AR455" t="str">
        <f>IF(AP455=0,"",MAX(AR$4:AR454)+1)</f>
        <v/>
      </c>
      <c r="AS455" t="str">
        <f t="shared" si="224"/>
        <v>Male</v>
      </c>
      <c r="AT455" t="str">
        <f t="shared" si="225"/>
        <v>NonSmoker</v>
      </c>
      <c r="AU455" t="str">
        <f t="shared" si="226"/>
        <v>80 - 89</v>
      </c>
      <c r="AV455">
        <f t="shared" si="212"/>
        <v>30</v>
      </c>
      <c r="AW455" s="8">
        <f t="shared" si="227"/>
        <v>31</v>
      </c>
      <c r="BJ455" s="76"/>
      <c r="BK455" s="76"/>
      <c r="BL455" s="77"/>
      <c r="BM455" s="77"/>
      <c r="BN455" s="77"/>
      <c r="BO455" s="77"/>
      <c r="BP455" s="77"/>
      <c r="BQ455" s="136"/>
    </row>
    <row r="456" spans="1:69" x14ac:dyDescent="0.25">
      <c r="A456" t="s">
        <v>77</v>
      </c>
      <c r="B456" t="s">
        <v>59</v>
      </c>
      <c r="C456" t="s">
        <v>353</v>
      </c>
      <c r="D456">
        <v>32</v>
      </c>
      <c r="E456" s="9">
        <v>7173</v>
      </c>
      <c r="F456" s="9">
        <v>6589</v>
      </c>
      <c r="G456" s="54">
        <v>5866.9385567028003</v>
      </c>
      <c r="H456" s="9">
        <v>7891997027.2845001</v>
      </c>
      <c r="I456" s="9">
        <v>499496334</v>
      </c>
      <c r="J456" s="9">
        <v>514877659.35829598</v>
      </c>
      <c r="K456" s="9">
        <v>469158394185960</v>
      </c>
      <c r="L456" s="9">
        <v>34341707012436.699</v>
      </c>
      <c r="M456" s="9">
        <v>2.7354387042994E+21</v>
      </c>
      <c r="N456" s="9">
        <v>1.7977413701274E+20</v>
      </c>
      <c r="O456" s="9">
        <v>1.3659012249431699E+19</v>
      </c>
      <c r="P456">
        <f t="shared" si="213"/>
        <v>22884.80529419778</v>
      </c>
      <c r="Q456">
        <f t="shared" si="214"/>
        <v>30034274790.363098</v>
      </c>
      <c r="R456">
        <f t="shared" si="215"/>
        <v>2037474462</v>
      </c>
      <c r="S456">
        <f t="shared" si="216"/>
        <v>1966718383.8433869</v>
      </c>
      <c r="T456">
        <f t="shared" si="217"/>
        <v>1584896062253025</v>
      </c>
      <c r="U456">
        <f t="shared" si="218"/>
        <v>119694727300912.61</v>
      </c>
      <c r="V456" s="1">
        <f t="shared" si="219"/>
        <v>8.8587352500914797E+21</v>
      </c>
      <c r="W456" s="1">
        <f t="shared" si="220"/>
        <v>6.1741549088218703E+20</v>
      </c>
      <c r="X456" s="1">
        <f t="shared" si="221"/>
        <v>4.9450176675575595E+19</v>
      </c>
      <c r="Y456">
        <f t="shared" si="222"/>
        <v>1.0359767207841626</v>
      </c>
      <c r="Z456">
        <f t="shared" si="228"/>
        <v>1513453326678134.3</v>
      </c>
      <c r="AA456">
        <f t="shared" si="229"/>
        <v>3.9127732217283554E-4</v>
      </c>
      <c r="AB456">
        <f t="shared" si="230"/>
        <v>1.9780731082870408E-2</v>
      </c>
      <c r="AC456">
        <f>Cells!$B$3*Y456/(Cells!$D$4*AB456)</f>
        <v>1.3360711032123627</v>
      </c>
      <c r="AD456">
        <f t="shared" si="231"/>
        <v>8453.3780109851396</v>
      </c>
      <c r="AE456">
        <f t="shared" si="232"/>
        <v>12629103003.169481</v>
      </c>
      <c r="AF456">
        <f t="shared" si="233"/>
        <v>831356510</v>
      </c>
      <c r="AG456">
        <f t="shared" si="234"/>
        <v>830841769.55141556</v>
      </c>
      <c r="AH456">
        <f t="shared" si="235"/>
        <v>831691008516393.38</v>
      </c>
      <c r="AI456">
        <f t="shared" si="236"/>
        <v>63861152265924.031</v>
      </c>
      <c r="AJ456">
        <f t="shared" si="237"/>
        <v>1.0006195408890701</v>
      </c>
      <c r="AK456">
        <f t="shared" si="238"/>
        <v>768265969135329.13</v>
      </c>
      <c r="AL456">
        <f t="shared" si="239"/>
        <v>1.1129482019429956E-3</v>
      </c>
      <c r="AM456">
        <f t="shared" si="240"/>
        <v>3.336087831492144E-2</v>
      </c>
      <c r="AN456">
        <f>IF(AM456=0,0,(Cells!$B$3*AJ456/(Cells!$D$4*AM456)))</f>
        <v>0.76516204130486931</v>
      </c>
      <c r="AP456" s="7">
        <f t="shared" si="223"/>
        <v>0</v>
      </c>
      <c r="AQ456">
        <f t="shared" si="241"/>
        <v>88</v>
      </c>
      <c r="AR456" t="str">
        <f>IF(AP456=0,"",MAX(AR$4:AR455)+1)</f>
        <v/>
      </c>
      <c r="AS456" t="str">
        <f t="shared" si="224"/>
        <v>Male</v>
      </c>
      <c r="AT456" t="str">
        <f t="shared" si="225"/>
        <v>NonSmoker</v>
      </c>
      <c r="AU456" t="str">
        <f t="shared" si="226"/>
        <v>80 - 89</v>
      </c>
      <c r="AV456">
        <f t="shared" si="212"/>
        <v>30</v>
      </c>
      <c r="AW456" s="8">
        <f t="shared" si="227"/>
        <v>32</v>
      </c>
      <c r="BJ456" s="76"/>
      <c r="BK456" s="76"/>
      <c r="BL456" s="77"/>
      <c r="BM456" s="77"/>
      <c r="BN456" s="77"/>
      <c r="BO456" s="77"/>
      <c r="BP456" s="77"/>
      <c r="BQ456" s="136"/>
    </row>
    <row r="457" spans="1:69" x14ac:dyDescent="0.25">
      <c r="A457" t="s">
        <v>77</v>
      </c>
      <c r="B457" t="s">
        <v>59</v>
      </c>
      <c r="C457" t="s">
        <v>353</v>
      </c>
      <c r="D457">
        <v>33</v>
      </c>
      <c r="E457" s="9">
        <v>5398</v>
      </c>
      <c r="F457" s="9">
        <v>4712</v>
      </c>
      <c r="G457" s="54">
        <v>4187.8386954445496</v>
      </c>
      <c r="H457" s="9">
        <v>5794133023.868</v>
      </c>
      <c r="I457" s="9">
        <v>382263740</v>
      </c>
      <c r="J457" s="9">
        <v>379754076.35629302</v>
      </c>
      <c r="K457" s="9">
        <v>321914118023481</v>
      </c>
      <c r="L457" s="9">
        <v>24332754606674.699</v>
      </c>
      <c r="M457" s="9">
        <v>1.6798902110755999E+21</v>
      </c>
      <c r="N457" s="9">
        <v>1.15473324011885E+20</v>
      </c>
      <c r="O457" s="9">
        <v>9.07852859699533E+18</v>
      </c>
      <c r="P457">
        <f t="shared" si="213"/>
        <v>27072.643989642329</v>
      </c>
      <c r="Q457">
        <f t="shared" si="214"/>
        <v>35828407814.231094</v>
      </c>
      <c r="R457">
        <f t="shared" si="215"/>
        <v>2419738202</v>
      </c>
      <c r="S457">
        <f t="shared" si="216"/>
        <v>2346472460.1996799</v>
      </c>
      <c r="T457">
        <f t="shared" si="217"/>
        <v>1906810180276506</v>
      </c>
      <c r="U457">
        <f t="shared" si="218"/>
        <v>144027481907587.31</v>
      </c>
      <c r="V457" s="1">
        <f t="shared" si="219"/>
        <v>1.053862546116708E+22</v>
      </c>
      <c r="W457" s="1">
        <f t="shared" si="220"/>
        <v>7.3288881489407207E+20</v>
      </c>
      <c r="X457" s="1">
        <f t="shared" si="221"/>
        <v>5.8528705272570921E+19</v>
      </c>
      <c r="Y457">
        <f t="shared" si="222"/>
        <v>1.031223780821227</v>
      </c>
      <c r="Z457">
        <f t="shared" si="228"/>
        <v>1813185940531757.3</v>
      </c>
      <c r="AA457">
        <f t="shared" si="229"/>
        <v>3.2931492962214867E-4</v>
      </c>
      <c r="AB457">
        <f t="shared" si="230"/>
        <v>1.8147036386753312E-2</v>
      </c>
      <c r="AC457">
        <f>Cells!$B$3*Y457/(Cells!$D$4*AB457)</f>
        <v>1.4496699043921479</v>
      </c>
      <c r="AD457">
        <f t="shared" si="231"/>
        <v>4265.5393155405891</v>
      </c>
      <c r="AE457">
        <f t="shared" si="232"/>
        <v>6834969979.3014812</v>
      </c>
      <c r="AF457">
        <f t="shared" si="233"/>
        <v>449092770</v>
      </c>
      <c r="AG457">
        <f t="shared" si="234"/>
        <v>451087693.1951226</v>
      </c>
      <c r="AH457">
        <f t="shared" si="235"/>
        <v>509776890492912.38</v>
      </c>
      <c r="AI457">
        <f t="shared" si="236"/>
        <v>39528397659249.328</v>
      </c>
      <c r="AJ457">
        <f t="shared" si="237"/>
        <v>0.99557752688619749</v>
      </c>
      <c r="AK457">
        <f t="shared" si="238"/>
        <v>468342871686167.25</v>
      </c>
      <c r="AL457">
        <f t="shared" si="239"/>
        <v>2.3016641710161068E-3</v>
      </c>
      <c r="AM457">
        <f t="shared" si="240"/>
        <v>4.7975662278035382E-2</v>
      </c>
      <c r="AN457">
        <f>IF(AM457=0,0,(Cells!$B$3*AJ457/(Cells!$D$4*AM457)))</f>
        <v>0.52939034867858592</v>
      </c>
      <c r="AP457" s="7">
        <f t="shared" si="223"/>
        <v>0</v>
      </c>
      <c r="AQ457">
        <f t="shared" si="241"/>
        <v>88</v>
      </c>
      <c r="AR457" t="str">
        <f>IF(AP457=0,"",MAX(AR$4:AR456)+1)</f>
        <v/>
      </c>
      <c r="AS457" t="str">
        <f t="shared" si="224"/>
        <v>Male</v>
      </c>
      <c r="AT457" t="str">
        <f t="shared" si="225"/>
        <v>NonSmoker</v>
      </c>
      <c r="AU457" t="str">
        <f t="shared" si="226"/>
        <v>80 - 89</v>
      </c>
      <c r="AV457">
        <f t="shared" si="212"/>
        <v>30</v>
      </c>
      <c r="AW457" s="8">
        <f t="shared" si="227"/>
        <v>33</v>
      </c>
      <c r="BJ457" s="76"/>
      <c r="BK457" s="76"/>
      <c r="BL457" s="77"/>
      <c r="BM457" s="77"/>
      <c r="BN457" s="77"/>
      <c r="BO457" s="77"/>
      <c r="BP457" s="77"/>
      <c r="BQ457" s="136"/>
    </row>
    <row r="458" spans="1:69" x14ac:dyDescent="0.25">
      <c r="A458" t="s">
        <v>77</v>
      </c>
      <c r="B458" t="s">
        <v>59</v>
      </c>
      <c r="C458" t="s">
        <v>353</v>
      </c>
      <c r="D458">
        <v>34</v>
      </c>
      <c r="E458" s="9">
        <v>3776</v>
      </c>
      <c r="F458" s="9">
        <v>2810</v>
      </c>
      <c r="G458" s="54">
        <v>2544.2779265344402</v>
      </c>
      <c r="H458" s="9">
        <v>3916621185.2988801</v>
      </c>
      <c r="I458" s="9">
        <v>257912303</v>
      </c>
      <c r="J458" s="9">
        <v>259193032.707488</v>
      </c>
      <c r="K458" s="9">
        <v>278564751325923</v>
      </c>
      <c r="L458" s="9">
        <v>21707747774214.199</v>
      </c>
      <c r="M458" s="9">
        <v>1.6621672585730901E+21</v>
      </c>
      <c r="N458" s="9">
        <v>1.2039753498318601E+20</v>
      </c>
      <c r="O458" s="9">
        <v>9.7510051495636091E+18</v>
      </c>
      <c r="P458">
        <f t="shared" si="213"/>
        <v>29616.921916176769</v>
      </c>
      <c r="Q458">
        <f t="shared" si="214"/>
        <v>39745028999.529976</v>
      </c>
      <c r="R458">
        <f t="shared" si="215"/>
        <v>2677650505</v>
      </c>
      <c r="S458">
        <f t="shared" si="216"/>
        <v>2605665492.9071679</v>
      </c>
      <c r="T458">
        <f t="shared" si="217"/>
        <v>2185374931602429</v>
      </c>
      <c r="U458">
        <f t="shared" si="218"/>
        <v>165735229681801.5</v>
      </c>
      <c r="V458" s="1">
        <f t="shared" si="219"/>
        <v>1.220079271974017E+22</v>
      </c>
      <c r="W458" s="1">
        <f t="shared" si="220"/>
        <v>8.5328634987725809E+20</v>
      </c>
      <c r="X458" s="1">
        <f t="shared" si="221"/>
        <v>6.827971042213453E+19</v>
      </c>
      <c r="Y458">
        <f t="shared" si="222"/>
        <v>1.0276263443211653</v>
      </c>
      <c r="Z458">
        <f t="shared" si="228"/>
        <v>2070729813612406</v>
      </c>
      <c r="AA458">
        <f t="shared" si="229"/>
        <v>3.0499036040339912E-4</v>
      </c>
      <c r="AB458">
        <f t="shared" si="230"/>
        <v>1.7463973213544481E-2</v>
      </c>
      <c r="AC458">
        <f>Cells!$B$3*Y458/(Cells!$D$4*AB458)</f>
        <v>1.5011154195893694</v>
      </c>
      <c r="AD458">
        <f t="shared" si="231"/>
        <v>1721.2613890061489</v>
      </c>
      <c r="AE458">
        <f t="shared" si="232"/>
        <v>2918348794.0026021</v>
      </c>
      <c r="AF458">
        <f t="shared" si="233"/>
        <v>191180467</v>
      </c>
      <c r="AG458">
        <f t="shared" si="234"/>
        <v>191894660.4876346</v>
      </c>
      <c r="AH458">
        <f t="shared" si="235"/>
        <v>231212139166989.41</v>
      </c>
      <c r="AI458">
        <f t="shared" si="236"/>
        <v>17820649885035.133</v>
      </c>
      <c r="AJ458">
        <f t="shared" si="237"/>
        <v>0.99627820031146397</v>
      </c>
      <c r="AK458">
        <f t="shared" si="238"/>
        <v>212663366944848.16</v>
      </c>
      <c r="AL458">
        <f t="shared" si="239"/>
        <v>5.7751983449058656E-3</v>
      </c>
      <c r="AM458">
        <f t="shared" si="240"/>
        <v>7.5994725770318197E-2</v>
      </c>
      <c r="AN458">
        <f>IF(AM458=0,0,(Cells!$B$3*AJ458/(Cells!$D$4*AM458)))</f>
        <v>0.33444067301189012</v>
      </c>
      <c r="AP458" s="7">
        <f t="shared" si="223"/>
        <v>0</v>
      </c>
      <c r="AQ458">
        <f t="shared" si="241"/>
        <v>88</v>
      </c>
      <c r="AR458" t="str">
        <f>IF(AP458=0,"",MAX(AR$4:AR457)+1)</f>
        <v/>
      </c>
      <c r="AS458" t="str">
        <f t="shared" si="224"/>
        <v>Male</v>
      </c>
      <c r="AT458" t="str">
        <f t="shared" si="225"/>
        <v>NonSmoker</v>
      </c>
      <c r="AU458" t="str">
        <f t="shared" si="226"/>
        <v>80 - 89</v>
      </c>
      <c r="AV458">
        <f t="shared" si="212"/>
        <v>30</v>
      </c>
      <c r="AW458" s="8">
        <f t="shared" si="227"/>
        <v>34</v>
      </c>
      <c r="BJ458" s="76"/>
      <c r="BK458" s="76"/>
      <c r="BL458" s="77"/>
      <c r="BM458" s="77"/>
      <c r="BN458" s="77"/>
      <c r="BO458" s="77"/>
      <c r="BP458" s="77"/>
      <c r="BQ458" s="136"/>
    </row>
    <row r="459" spans="1:69" x14ac:dyDescent="0.25">
      <c r="A459" t="s">
        <v>77</v>
      </c>
      <c r="B459" t="s">
        <v>59</v>
      </c>
      <c r="C459" t="s">
        <v>353</v>
      </c>
      <c r="D459">
        <v>35</v>
      </c>
      <c r="E459" s="9">
        <v>2330</v>
      </c>
      <c r="F459" s="9">
        <v>1300</v>
      </c>
      <c r="G459" s="54">
        <v>1222.7616128704999</v>
      </c>
      <c r="H459" s="9">
        <v>2023885469.91922</v>
      </c>
      <c r="I459" s="9">
        <v>140703396</v>
      </c>
      <c r="J459" s="9">
        <v>132672977.59907199</v>
      </c>
      <c r="K459" s="9">
        <v>139244298770031</v>
      </c>
      <c r="L459" s="9">
        <v>10486116098420.4</v>
      </c>
      <c r="M459" s="9">
        <v>7.8663848493875305E+20</v>
      </c>
      <c r="N459" s="9">
        <v>5.6371481475385303E+19</v>
      </c>
      <c r="O459" s="9">
        <v>4.3475741645651502E+18</v>
      </c>
      <c r="P459">
        <f t="shared" si="213"/>
        <v>30839.68352904727</v>
      </c>
      <c r="Q459">
        <f t="shared" si="214"/>
        <v>41768914469.449196</v>
      </c>
      <c r="R459">
        <f t="shared" si="215"/>
        <v>2818353901</v>
      </c>
      <c r="S459">
        <f t="shared" si="216"/>
        <v>2738338470.5062399</v>
      </c>
      <c r="T459">
        <f t="shared" si="217"/>
        <v>2324619230372460</v>
      </c>
      <c r="U459">
        <f t="shared" si="218"/>
        <v>176221345780221.91</v>
      </c>
      <c r="V459" s="1">
        <f t="shared" si="219"/>
        <v>1.2987431204678923E+22</v>
      </c>
      <c r="W459" s="1">
        <f t="shared" si="220"/>
        <v>9.0965783135264335E+20</v>
      </c>
      <c r="X459" s="1">
        <f t="shared" si="221"/>
        <v>7.2627284586699678E+19</v>
      </c>
      <c r="Y459">
        <f t="shared" si="222"/>
        <v>1.0292204310590456</v>
      </c>
      <c r="Z459">
        <f t="shared" si="228"/>
        <v>2205875269476334.5</v>
      </c>
      <c r="AA459">
        <f t="shared" si="229"/>
        <v>2.9417563268113923E-4</v>
      </c>
      <c r="AB459">
        <f t="shared" si="230"/>
        <v>1.7151548987806881E-2</v>
      </c>
      <c r="AC459">
        <f>Cells!$B$3*Y459/(Cells!$D$4*AB459)</f>
        <v>1.5308299980410811</v>
      </c>
      <c r="AD459">
        <f t="shared" si="231"/>
        <v>498.49977613564897</v>
      </c>
      <c r="AE459">
        <f t="shared" si="232"/>
        <v>894463324.08338201</v>
      </c>
      <c r="AF459">
        <f t="shared" si="233"/>
        <v>50477071</v>
      </c>
      <c r="AG459">
        <f t="shared" si="234"/>
        <v>59221682.888562597</v>
      </c>
      <c r="AH459">
        <f t="shared" si="235"/>
        <v>91967840396958.406</v>
      </c>
      <c r="AI459">
        <f t="shared" si="236"/>
        <v>7334533786614.7305</v>
      </c>
      <c r="AJ459">
        <f t="shared" si="237"/>
        <v>0.85234104365089847</v>
      </c>
      <c r="AK459">
        <f t="shared" si="238"/>
        <v>73059534420247.609</v>
      </c>
      <c r="AL459">
        <f t="shared" si="239"/>
        <v>2.0831253853913639E-2</v>
      </c>
      <c r="AM459">
        <f t="shared" si="240"/>
        <v>0.144330363589626</v>
      </c>
      <c r="AN459">
        <f>IF(AM459=0,0,(Cells!$B$3*AJ459/(Cells!$D$4*AM459)))</f>
        <v>0.15065293938993093</v>
      </c>
      <c r="AP459" s="7">
        <f t="shared" si="223"/>
        <v>0</v>
      </c>
      <c r="AQ459">
        <f t="shared" si="241"/>
        <v>88</v>
      </c>
      <c r="AR459" t="str">
        <f>IF(AP459=0,"",MAX(AR$4:AR458)+1)</f>
        <v/>
      </c>
      <c r="AS459" t="str">
        <f t="shared" si="224"/>
        <v>Male</v>
      </c>
      <c r="AT459" t="str">
        <f t="shared" si="225"/>
        <v>NonSmoker</v>
      </c>
      <c r="AU459" t="str">
        <f t="shared" si="226"/>
        <v>80 - 89</v>
      </c>
      <c r="AV459">
        <f t="shared" si="212"/>
        <v>30</v>
      </c>
      <c r="AW459" s="8">
        <f t="shared" si="227"/>
        <v>35</v>
      </c>
      <c r="BJ459" s="76"/>
      <c r="BK459" s="76"/>
      <c r="BL459" s="77"/>
      <c r="BM459" s="77"/>
      <c r="BN459" s="77"/>
      <c r="BO459" s="77"/>
      <c r="BP459" s="77"/>
      <c r="BQ459" s="136"/>
    </row>
    <row r="460" spans="1:69" x14ac:dyDescent="0.25">
      <c r="A460" t="s">
        <v>77</v>
      </c>
      <c r="B460" t="s">
        <v>59</v>
      </c>
      <c r="C460" t="s">
        <v>353</v>
      </c>
      <c r="D460">
        <v>36</v>
      </c>
      <c r="E460" s="9">
        <v>1121</v>
      </c>
      <c r="F460" s="9">
        <v>546</v>
      </c>
      <c r="G460" s="54">
        <v>498.49977613564897</v>
      </c>
      <c r="H460" s="9">
        <v>894463324.08338201</v>
      </c>
      <c r="I460" s="9">
        <v>50477071</v>
      </c>
      <c r="J460" s="9">
        <v>59221682.888562597</v>
      </c>
      <c r="K460" s="9">
        <v>91967840396958.406</v>
      </c>
      <c r="L460" s="9">
        <v>7334533786614.7305</v>
      </c>
      <c r="M460" s="9">
        <v>7.1247261301264102E+20</v>
      </c>
      <c r="N460" s="9">
        <v>5.5653006398796997E+19</v>
      </c>
      <c r="O460" s="9">
        <v>4.6579217835990999E+18</v>
      </c>
      <c r="P460">
        <f t="shared" si="213"/>
        <v>31338.18330518292</v>
      </c>
      <c r="Q460">
        <f t="shared" si="214"/>
        <v>42663377793.532578</v>
      </c>
      <c r="R460">
        <f t="shared" si="215"/>
        <v>2868830972</v>
      </c>
      <c r="S460">
        <f t="shared" si="216"/>
        <v>2797560153.3948026</v>
      </c>
      <c r="T460">
        <f t="shared" si="217"/>
        <v>2416587070769418.5</v>
      </c>
      <c r="U460">
        <f t="shared" si="218"/>
        <v>183555879566836.63</v>
      </c>
      <c r="V460" s="1">
        <f t="shared" si="219"/>
        <v>1.3699903817691565E+22</v>
      </c>
      <c r="W460" s="1">
        <f t="shared" si="220"/>
        <v>9.6531083775144034E+20</v>
      </c>
      <c r="X460" s="1">
        <f t="shared" si="221"/>
        <v>7.7285206370298774E+19</v>
      </c>
      <c r="Y460">
        <f t="shared" si="222"/>
        <v>1.0254760629610453</v>
      </c>
      <c r="Z460">
        <f t="shared" si="228"/>
        <v>2285124620046056</v>
      </c>
      <c r="AA460">
        <f t="shared" si="229"/>
        <v>2.9197860034734272E-4</v>
      </c>
      <c r="AB460">
        <f t="shared" si="230"/>
        <v>1.7087381319188227E-2</v>
      </c>
      <c r="AC460">
        <f>Cells!$B$3*Y460/(Cells!$D$4*AB460)</f>
        <v>1.530988503455764</v>
      </c>
      <c r="AD460">
        <f t="shared" si="231"/>
        <v>0</v>
      </c>
      <c r="AE460">
        <f t="shared" si="232"/>
        <v>0</v>
      </c>
      <c r="AF460">
        <f t="shared" si="233"/>
        <v>0</v>
      </c>
      <c r="AG460">
        <f t="shared" si="234"/>
        <v>0</v>
      </c>
      <c r="AH460">
        <f t="shared" si="235"/>
        <v>0</v>
      </c>
      <c r="AI460">
        <f t="shared" si="236"/>
        <v>0</v>
      </c>
      <c r="AJ460" t="e">
        <f t="shared" si="237"/>
        <v>#DIV/0!</v>
      </c>
      <c r="AK460" t="e">
        <f t="shared" si="238"/>
        <v>#DIV/0!</v>
      </c>
      <c r="AL460" t="e">
        <f t="shared" si="239"/>
        <v>#DIV/0!</v>
      </c>
      <c r="AM460">
        <f t="shared" si="240"/>
        <v>0</v>
      </c>
      <c r="AN460">
        <f>IF(AM460=0,0,(Cells!$B$3*AJ460/(Cells!$D$4*AM460)))</f>
        <v>0</v>
      </c>
      <c r="AP460" s="7">
        <f t="shared" si="223"/>
        <v>1</v>
      </c>
      <c r="AQ460">
        <f t="shared" si="241"/>
        <v>88</v>
      </c>
      <c r="AR460">
        <f>IF(AP460=0,"",MAX(AR$4:AR459)+1)</f>
        <v>88</v>
      </c>
      <c r="AS460" t="str">
        <f t="shared" si="224"/>
        <v>Male</v>
      </c>
      <c r="AT460" t="str">
        <f t="shared" si="225"/>
        <v>NonSmoker</v>
      </c>
      <c r="AU460" t="str">
        <f t="shared" si="226"/>
        <v>80 - 89</v>
      </c>
      <c r="AV460">
        <f t="shared" si="212"/>
        <v>30</v>
      </c>
      <c r="AW460" s="8">
        <f t="shared" si="227"/>
        <v>36</v>
      </c>
      <c r="BJ460" s="76"/>
      <c r="BK460" s="76"/>
      <c r="BL460" s="77"/>
      <c r="BM460" s="77"/>
      <c r="BN460" s="77"/>
      <c r="BO460" s="77"/>
      <c r="BP460" s="77"/>
      <c r="BQ460" s="136"/>
    </row>
    <row r="461" spans="1:69" x14ac:dyDescent="0.25">
      <c r="A461" t="s">
        <v>77</v>
      </c>
      <c r="B461" t="s">
        <v>59</v>
      </c>
      <c r="C461" t="s">
        <v>202</v>
      </c>
      <c r="D461">
        <v>1</v>
      </c>
      <c r="E461" s="9">
        <v>293</v>
      </c>
      <c r="F461" s="9">
        <v>58</v>
      </c>
      <c r="G461" s="54">
        <v>22.3563400788797</v>
      </c>
      <c r="H461" s="9">
        <v>41730041.711395003</v>
      </c>
      <c r="I461" s="9">
        <v>8454243</v>
      </c>
      <c r="J461" s="9">
        <v>4854981.0637013596</v>
      </c>
      <c r="K461" s="9">
        <v>7187760830396.0898</v>
      </c>
      <c r="L461" s="9">
        <v>1112101113151.01</v>
      </c>
      <c r="M461" s="9">
        <v>2.4987186484926599E+19</v>
      </c>
      <c r="N461" s="9">
        <v>3.5306312882037898E+18</v>
      </c>
      <c r="O461" s="9">
        <v>5.8663712558749901E+17</v>
      </c>
      <c r="P461">
        <f t="shared" si="213"/>
        <v>22.3563400788797</v>
      </c>
      <c r="Q461">
        <f t="shared" si="214"/>
        <v>41730041.711395003</v>
      </c>
      <c r="R461">
        <f t="shared" si="215"/>
        <v>8454243</v>
      </c>
      <c r="S461">
        <f t="shared" si="216"/>
        <v>4854981.0637013596</v>
      </c>
      <c r="T461">
        <f t="shared" si="217"/>
        <v>7187760830396.0898</v>
      </c>
      <c r="U461">
        <f t="shared" si="218"/>
        <v>1112101113151.01</v>
      </c>
      <c r="V461" s="1">
        <f t="shared" si="219"/>
        <v>2.4987186484926599E+19</v>
      </c>
      <c r="W461" s="1">
        <f t="shared" si="220"/>
        <v>3.5306312882037898E+18</v>
      </c>
      <c r="X461" s="1">
        <f t="shared" si="221"/>
        <v>5.8663712558749901E+17</v>
      </c>
      <c r="Y461">
        <f t="shared" si="222"/>
        <v>1.7413544747288099</v>
      </c>
      <c r="Z461">
        <f t="shared" si="228"/>
        <v>9144198146121.3223</v>
      </c>
      <c r="AA461">
        <f t="shared" si="229"/>
        <v>0.3879453472243794</v>
      </c>
      <c r="AB461">
        <f t="shared" si="230"/>
        <v>0.6228525886791989</v>
      </c>
      <c r="AC461">
        <f>Cells!$B$3*Y461/(Cells!$D$4*AB461)</f>
        <v>7.1322051351399712E-2</v>
      </c>
      <c r="AD461">
        <f t="shared" si="231"/>
        <v>49380.486058286988</v>
      </c>
      <c r="AE461">
        <f t="shared" si="232"/>
        <v>60702301460.81707</v>
      </c>
      <c r="AF461">
        <f t="shared" si="233"/>
        <v>8337156001</v>
      </c>
      <c r="AG461">
        <f t="shared" si="234"/>
        <v>9858564223.3439236</v>
      </c>
      <c r="AH461">
        <f t="shared" si="235"/>
        <v>3.8228645039881312E+16</v>
      </c>
      <c r="AI461">
        <f t="shared" si="236"/>
        <v>6379416236461945</v>
      </c>
      <c r="AJ461">
        <f t="shared" si="237"/>
        <v>0.845676491233743</v>
      </c>
      <c r="AK461">
        <f t="shared" si="238"/>
        <v>2.7766707407847776E+16</v>
      </c>
      <c r="AL461">
        <f t="shared" si="239"/>
        <v>2.8569131887539525E-4</v>
      </c>
      <c r="AM461">
        <f t="shared" si="240"/>
        <v>1.6902405712661002E-2</v>
      </c>
      <c r="AN461">
        <f>IF(AM461=0,0,(Cells!$B$3*AJ461/(Cells!$D$4*AM461)))</f>
        <v>1.2763731192095238</v>
      </c>
      <c r="AP461" s="7">
        <f t="shared" si="223"/>
        <v>0</v>
      </c>
      <c r="AQ461">
        <f t="shared" si="241"/>
        <v>89</v>
      </c>
      <c r="AR461" t="str">
        <f>IF(AP461=0,"",MAX(AR$4:AR460)+1)</f>
        <v/>
      </c>
      <c r="AS461" t="str">
        <f t="shared" si="224"/>
        <v>Male</v>
      </c>
      <c r="AT461" t="str">
        <f t="shared" si="225"/>
        <v>NonSmoker</v>
      </c>
      <c r="AU461" t="str">
        <f t="shared" si="226"/>
        <v>90 PLUS</v>
      </c>
      <c r="AV461">
        <f t="shared" si="212"/>
        <v>1</v>
      </c>
      <c r="AW461" s="8">
        <f t="shared" si="227"/>
        <v>1</v>
      </c>
      <c r="BJ461" s="76"/>
      <c r="BK461" s="76"/>
      <c r="BL461" s="77"/>
      <c r="BM461" s="77"/>
      <c r="BN461" s="77"/>
      <c r="BO461" s="77"/>
      <c r="BP461" s="77"/>
      <c r="BQ461" s="136"/>
    </row>
    <row r="462" spans="1:69" x14ac:dyDescent="0.25">
      <c r="A462" t="s">
        <v>77</v>
      </c>
      <c r="B462" t="s">
        <v>59</v>
      </c>
      <c r="C462" t="s">
        <v>202</v>
      </c>
      <c r="D462">
        <v>2</v>
      </c>
      <c r="E462" s="9">
        <v>330</v>
      </c>
      <c r="F462" s="9">
        <v>47</v>
      </c>
      <c r="G462" s="54">
        <v>24.831445675097601</v>
      </c>
      <c r="H462" s="9">
        <v>44566193.225156002</v>
      </c>
      <c r="I462" s="9">
        <v>9063451</v>
      </c>
      <c r="J462" s="9">
        <v>5415317.7078170301</v>
      </c>
      <c r="K462" s="9">
        <v>8519650512801.3604</v>
      </c>
      <c r="L462" s="9">
        <v>1753691898472.5</v>
      </c>
      <c r="M462" s="9">
        <v>3.5731545559963001E+19</v>
      </c>
      <c r="N462" s="9">
        <v>7.7507163803936297E+18</v>
      </c>
      <c r="O462" s="9">
        <v>1.76043443714221E+18</v>
      </c>
      <c r="P462">
        <f t="shared" si="213"/>
        <v>47.187785753977302</v>
      </c>
      <c r="Q462">
        <f t="shared" si="214"/>
        <v>86296234.936551005</v>
      </c>
      <c r="R462">
        <f t="shared" si="215"/>
        <v>17517694</v>
      </c>
      <c r="S462">
        <f t="shared" si="216"/>
        <v>10270298.771518391</v>
      </c>
      <c r="T462">
        <f t="shared" si="217"/>
        <v>15707411343197.449</v>
      </c>
      <c r="U462">
        <f t="shared" si="218"/>
        <v>2865793011623.5098</v>
      </c>
      <c r="V462" s="1">
        <f t="shared" si="219"/>
        <v>6.0718732044889604E+19</v>
      </c>
      <c r="W462" s="1">
        <f t="shared" si="220"/>
        <v>1.128134766859742E+19</v>
      </c>
      <c r="X462" s="1">
        <f t="shared" si="221"/>
        <v>2.3470715627297091E+18</v>
      </c>
      <c r="Y462">
        <f t="shared" si="222"/>
        <v>1.7056654718341884</v>
      </c>
      <c r="Z462">
        <f t="shared" si="228"/>
        <v>18454152754795.77</v>
      </c>
      <c r="AA462">
        <f t="shared" si="229"/>
        <v>0.17495564336584971</v>
      </c>
      <c r="AB462">
        <f t="shared" si="230"/>
        <v>0.41827699358899684</v>
      </c>
      <c r="AC462">
        <f>Cells!$B$3*Y462/(Cells!$D$4*AB462)</f>
        <v>0.10402836996536585</v>
      </c>
      <c r="AD462">
        <f t="shared" si="231"/>
        <v>49355.654612611892</v>
      </c>
      <c r="AE462">
        <f t="shared" si="232"/>
        <v>60657735267.591927</v>
      </c>
      <c r="AF462">
        <f t="shared" si="233"/>
        <v>8328092550</v>
      </c>
      <c r="AG462">
        <f t="shared" si="234"/>
        <v>9853148905.6361065</v>
      </c>
      <c r="AH462">
        <f t="shared" si="235"/>
        <v>3.8220125389368512E+16</v>
      </c>
      <c r="AI462">
        <f t="shared" si="236"/>
        <v>6377662544563473</v>
      </c>
      <c r="AJ462">
        <f t="shared" si="237"/>
        <v>0.84522142411105161</v>
      </c>
      <c r="AK462">
        <f t="shared" si="238"/>
        <v>2.7748271435876396E+16</v>
      </c>
      <c r="AL462">
        <f t="shared" si="239"/>
        <v>2.8581554258275398E-4</v>
      </c>
      <c r="AM462">
        <f t="shared" si="240"/>
        <v>1.6906080047803924E-2</v>
      </c>
      <c r="AN462">
        <f>IF(AM462=0,0,(Cells!$B$3*AJ462/(Cells!$D$4*AM462)))</f>
        <v>1.27540903462863</v>
      </c>
      <c r="AP462" s="7">
        <f t="shared" si="223"/>
        <v>0</v>
      </c>
      <c r="AQ462">
        <f t="shared" si="241"/>
        <v>89</v>
      </c>
      <c r="AR462" t="str">
        <f>IF(AP462=0,"",MAX(AR$4:AR461)+1)</f>
        <v/>
      </c>
      <c r="AS462" t="str">
        <f t="shared" si="224"/>
        <v>Male</v>
      </c>
      <c r="AT462" t="str">
        <f t="shared" si="225"/>
        <v>NonSmoker</v>
      </c>
      <c r="AU462" t="str">
        <f t="shared" si="226"/>
        <v>90 PLUS</v>
      </c>
      <c r="AV462">
        <f t="shared" si="212"/>
        <v>1</v>
      </c>
      <c r="AW462" s="8">
        <f t="shared" si="227"/>
        <v>2</v>
      </c>
      <c r="BJ462" s="76"/>
      <c r="BK462" s="76"/>
      <c r="BL462" s="77"/>
      <c r="BM462" s="77"/>
      <c r="BN462" s="77"/>
      <c r="BO462" s="77"/>
      <c r="BP462" s="77"/>
      <c r="BQ462" s="136"/>
    </row>
    <row r="463" spans="1:69" x14ac:dyDescent="0.25">
      <c r="A463" t="s">
        <v>77</v>
      </c>
      <c r="B463" t="s">
        <v>59</v>
      </c>
      <c r="C463" t="s">
        <v>202</v>
      </c>
      <c r="D463">
        <v>3</v>
      </c>
      <c r="E463" s="9">
        <v>382</v>
      </c>
      <c r="F463" s="9">
        <v>44</v>
      </c>
      <c r="G463" s="54">
        <v>29.5924764006282</v>
      </c>
      <c r="H463" s="9">
        <v>81959940.782692999</v>
      </c>
      <c r="I463" s="9">
        <v>10244482</v>
      </c>
      <c r="J463" s="9">
        <v>8584539.7277259007</v>
      </c>
      <c r="K463" s="9">
        <v>22004750698846.898</v>
      </c>
      <c r="L463" s="9">
        <v>2888594111814.3301</v>
      </c>
      <c r="M463" s="9">
        <v>1.14861811362188E+20</v>
      </c>
      <c r="N463" s="9">
        <v>1.4104769985041199E+19</v>
      </c>
      <c r="O463" s="9">
        <v>2.5330505931443502E+18</v>
      </c>
      <c r="P463">
        <f t="shared" si="213"/>
        <v>76.780262154605509</v>
      </c>
      <c r="Q463">
        <f t="shared" si="214"/>
        <v>168256175.719244</v>
      </c>
      <c r="R463">
        <f t="shared" si="215"/>
        <v>27762176</v>
      </c>
      <c r="S463">
        <f t="shared" si="216"/>
        <v>18854838.499244291</v>
      </c>
      <c r="T463">
        <f t="shared" si="217"/>
        <v>37712162042044.344</v>
      </c>
      <c r="U463">
        <f t="shared" si="218"/>
        <v>5754387123437.8398</v>
      </c>
      <c r="V463" s="1">
        <f t="shared" si="219"/>
        <v>1.7558054340707759E+20</v>
      </c>
      <c r="W463" s="1">
        <f t="shared" si="220"/>
        <v>2.5386117653638619E+19</v>
      </c>
      <c r="X463" s="1">
        <f t="shared" si="221"/>
        <v>4.8801221558740593E+18</v>
      </c>
      <c r="Y463">
        <f t="shared" si="222"/>
        <v>1.4724165365358455</v>
      </c>
      <c r="Z463">
        <f t="shared" si="228"/>
        <v>43052439561616.609</v>
      </c>
      <c r="AA463">
        <f t="shared" si="229"/>
        <v>0.12110222768606846</v>
      </c>
      <c r="AB463">
        <f t="shared" si="230"/>
        <v>0.34799745356262085</v>
      </c>
      <c r="AC463">
        <f>Cells!$B$3*Y463/(Cells!$D$4*AB463)</f>
        <v>0.10793853855079946</v>
      </c>
      <c r="AD463">
        <f t="shared" si="231"/>
        <v>49326.062136211258</v>
      </c>
      <c r="AE463">
        <f t="shared" si="232"/>
        <v>60575775326.809227</v>
      </c>
      <c r="AF463">
        <f t="shared" si="233"/>
        <v>8317848068</v>
      </c>
      <c r="AG463">
        <f t="shared" si="234"/>
        <v>9844564365.9083805</v>
      </c>
      <c r="AH463">
        <f t="shared" si="235"/>
        <v>3.8198120638669664E+16</v>
      </c>
      <c r="AI463">
        <f t="shared" si="236"/>
        <v>6374773950451659</v>
      </c>
      <c r="AJ463">
        <f t="shared" si="237"/>
        <v>0.84491784083454391</v>
      </c>
      <c r="AK463">
        <f t="shared" si="238"/>
        <v>2.7723410731882492E+16</v>
      </c>
      <c r="AL463">
        <f t="shared" si="239"/>
        <v>2.8605770732564184E-4</v>
      </c>
      <c r="AM463">
        <f t="shared" si="240"/>
        <v>1.6913240592081751E-2</v>
      </c>
      <c r="AN463">
        <f>IF(AM463=0,0,(Cells!$B$3*AJ463/(Cells!$D$4*AM463)))</f>
        <v>1.274411163379682</v>
      </c>
      <c r="AP463" s="7">
        <f t="shared" si="223"/>
        <v>0</v>
      </c>
      <c r="AQ463">
        <f t="shared" si="241"/>
        <v>89</v>
      </c>
      <c r="AR463" t="str">
        <f>IF(AP463=0,"",MAX(AR$4:AR462)+1)</f>
        <v/>
      </c>
      <c r="AS463" t="str">
        <f t="shared" si="224"/>
        <v>Male</v>
      </c>
      <c r="AT463" t="str">
        <f t="shared" si="225"/>
        <v>NonSmoker</v>
      </c>
      <c r="AU463" t="str">
        <f t="shared" si="226"/>
        <v>90 PLUS</v>
      </c>
      <c r="AV463">
        <f t="shared" si="212"/>
        <v>1</v>
      </c>
      <c r="AW463" s="8">
        <f t="shared" si="227"/>
        <v>3</v>
      </c>
      <c r="BJ463" s="76"/>
      <c r="BK463" s="76"/>
      <c r="BL463" s="77"/>
      <c r="BM463" s="77"/>
      <c r="BN463" s="77"/>
      <c r="BO463" s="77"/>
      <c r="BP463" s="77"/>
      <c r="BQ463" s="136"/>
    </row>
    <row r="464" spans="1:69" x14ac:dyDescent="0.25">
      <c r="A464" t="s">
        <v>77</v>
      </c>
      <c r="B464" t="s">
        <v>59</v>
      </c>
      <c r="C464" t="s">
        <v>202</v>
      </c>
      <c r="D464">
        <v>4</v>
      </c>
      <c r="E464" s="9">
        <v>512</v>
      </c>
      <c r="F464" s="9">
        <v>76</v>
      </c>
      <c r="G464" s="54">
        <v>55.799434722053398</v>
      </c>
      <c r="H464" s="9">
        <v>138889586.61074099</v>
      </c>
      <c r="I464" s="9">
        <v>9784962</v>
      </c>
      <c r="J464" s="9">
        <v>15569874.6693285</v>
      </c>
      <c r="K464" s="9">
        <v>38108008335078.5</v>
      </c>
      <c r="L464" s="9">
        <v>4060930434993.8701</v>
      </c>
      <c r="M464" s="9">
        <v>1.8748978579981301E+20</v>
      </c>
      <c r="N464" s="9">
        <v>1.9222207088333001E+19</v>
      </c>
      <c r="O464" s="9">
        <v>2.0185123908640599E+18</v>
      </c>
      <c r="P464">
        <f t="shared" si="213"/>
        <v>132.57969687665891</v>
      </c>
      <c r="Q464">
        <f t="shared" si="214"/>
        <v>307145762.32998502</v>
      </c>
      <c r="R464">
        <f t="shared" si="215"/>
        <v>37547138</v>
      </c>
      <c r="S464">
        <f t="shared" si="216"/>
        <v>34424713.168572791</v>
      </c>
      <c r="T464">
        <f t="shared" si="217"/>
        <v>75820170377122.844</v>
      </c>
      <c r="U464">
        <f t="shared" si="218"/>
        <v>9815317558431.7109</v>
      </c>
      <c r="V464" s="1">
        <f t="shared" si="219"/>
        <v>3.6307032920689056E+20</v>
      </c>
      <c r="W464" s="1">
        <f t="shared" si="220"/>
        <v>4.4608324741971624E+19</v>
      </c>
      <c r="X464" s="1">
        <f t="shared" si="221"/>
        <v>6.8986345467381187E+18</v>
      </c>
      <c r="Y464">
        <f t="shared" si="222"/>
        <v>1.090703002117611</v>
      </c>
      <c r="Z464">
        <f t="shared" si="228"/>
        <v>71020661397294.078</v>
      </c>
      <c r="AA464">
        <f t="shared" si="229"/>
        <v>5.9929968823842307E-2</v>
      </c>
      <c r="AB464">
        <f t="shared" si="230"/>
        <v>0.24480598200175238</v>
      </c>
      <c r="AC464">
        <f>Cells!$B$3*Y464/(Cells!$D$4*AB464)</f>
        <v>0.11365967135242248</v>
      </c>
      <c r="AD464">
        <f t="shared" si="231"/>
        <v>49270.262701489206</v>
      </c>
      <c r="AE464">
        <f t="shared" si="232"/>
        <v>60436885740.198479</v>
      </c>
      <c r="AF464">
        <f t="shared" si="233"/>
        <v>8308063106</v>
      </c>
      <c r="AG464">
        <f t="shared" si="234"/>
        <v>9828994491.2390518</v>
      </c>
      <c r="AH464">
        <f t="shared" si="235"/>
        <v>3.8160012630334592E+16</v>
      </c>
      <c r="AI464">
        <f t="shared" si="236"/>
        <v>6370713020016665</v>
      </c>
      <c r="AJ464">
        <f t="shared" si="237"/>
        <v>0.84526073479899555</v>
      </c>
      <c r="AK464">
        <f t="shared" si="238"/>
        <v>2.7703504316122252E+16</v>
      </c>
      <c r="AL464">
        <f t="shared" si="239"/>
        <v>2.8675864837358786E-4</v>
      </c>
      <c r="AM464">
        <f t="shared" si="240"/>
        <v>1.6933949579870253E-2</v>
      </c>
      <c r="AN464">
        <f>IF(AM464=0,0,(Cells!$B$3*AJ464/(Cells!$D$4*AM464)))</f>
        <v>1.2733692145189826</v>
      </c>
      <c r="AP464" s="7">
        <f t="shared" si="223"/>
        <v>0</v>
      </c>
      <c r="AQ464">
        <f t="shared" si="241"/>
        <v>89</v>
      </c>
      <c r="AR464" t="str">
        <f>IF(AP464=0,"",MAX(AR$4:AR463)+1)</f>
        <v/>
      </c>
      <c r="AS464" t="str">
        <f t="shared" si="224"/>
        <v>Male</v>
      </c>
      <c r="AT464" t="str">
        <f t="shared" si="225"/>
        <v>NonSmoker</v>
      </c>
      <c r="AU464" t="str">
        <f t="shared" si="226"/>
        <v>90 PLUS</v>
      </c>
      <c r="AV464">
        <f t="shared" si="212"/>
        <v>1</v>
      </c>
      <c r="AW464" s="8">
        <f t="shared" si="227"/>
        <v>4</v>
      </c>
      <c r="BJ464" s="76"/>
      <c r="BK464" s="76"/>
      <c r="BL464" s="77"/>
      <c r="BM464" s="77"/>
      <c r="BN464" s="77"/>
      <c r="BO464" s="77"/>
      <c r="BP464" s="77"/>
      <c r="BQ464" s="136"/>
    </row>
    <row r="465" spans="1:69" x14ac:dyDescent="0.25">
      <c r="A465" t="s">
        <v>77</v>
      </c>
      <c r="B465" t="s">
        <v>59</v>
      </c>
      <c r="C465" t="s">
        <v>202</v>
      </c>
      <c r="D465">
        <v>5</v>
      </c>
      <c r="E465" s="9">
        <v>642</v>
      </c>
      <c r="F465" s="9">
        <v>57</v>
      </c>
      <c r="G465" s="54">
        <v>59.0138777137552</v>
      </c>
      <c r="H465" s="9">
        <v>233490078.96833301</v>
      </c>
      <c r="I465" s="9">
        <v>20529441</v>
      </c>
      <c r="J465" s="9">
        <v>28825583.374278001</v>
      </c>
      <c r="K465" s="9">
        <v>93704440918745.406</v>
      </c>
      <c r="L465" s="9">
        <v>11775626267403.4</v>
      </c>
      <c r="M465" s="9">
        <v>5.3969542034333899E+20</v>
      </c>
      <c r="N465" s="9">
        <v>6.47312915971067E+19</v>
      </c>
      <c r="O465" s="9">
        <v>8.2073010355796603E+18</v>
      </c>
      <c r="P465">
        <f t="shared" si="213"/>
        <v>191.59357459041411</v>
      </c>
      <c r="Q465">
        <f t="shared" si="214"/>
        <v>540635841.29831803</v>
      </c>
      <c r="R465">
        <f t="shared" si="215"/>
        <v>58076579</v>
      </c>
      <c r="S465">
        <f t="shared" si="216"/>
        <v>63250296.542850792</v>
      </c>
      <c r="T465">
        <f t="shared" si="217"/>
        <v>169524611295868.25</v>
      </c>
      <c r="U465">
        <f t="shared" si="218"/>
        <v>21590943825835.109</v>
      </c>
      <c r="V465" s="1">
        <f t="shared" si="219"/>
        <v>9.0276574955022949E+20</v>
      </c>
      <c r="W465" s="1">
        <f t="shared" si="220"/>
        <v>1.0933961633907832E+20</v>
      </c>
      <c r="X465" s="1">
        <f t="shared" si="221"/>
        <v>1.5105935582317779E+19</v>
      </c>
      <c r="Y465">
        <f t="shared" si="222"/>
        <v>0.91820247768568641</v>
      </c>
      <c r="Z465">
        <f t="shared" si="228"/>
        <v>137454684278273.63</v>
      </c>
      <c r="AA465">
        <f t="shared" si="229"/>
        <v>3.4358517182399718E-2</v>
      </c>
      <c r="AB465">
        <f t="shared" si="230"/>
        <v>0.18536050599412951</v>
      </c>
      <c r="AC465">
        <f>Cells!$B$3*Y465/(Cells!$D$4*AB465)</f>
        <v>0.12636976193613586</v>
      </c>
      <c r="AD465">
        <f t="shared" si="231"/>
        <v>49211.248823775451</v>
      </c>
      <c r="AE465">
        <f t="shared" si="232"/>
        <v>60203395661.230156</v>
      </c>
      <c r="AF465">
        <f t="shared" si="233"/>
        <v>8287533665</v>
      </c>
      <c r="AG465">
        <f t="shared" si="234"/>
        <v>9800168907.8647747</v>
      </c>
      <c r="AH465">
        <f t="shared" si="235"/>
        <v>3.806630818941584E+16</v>
      </c>
      <c r="AI465">
        <f t="shared" si="236"/>
        <v>6358937393749261</v>
      </c>
      <c r="AJ465">
        <f t="shared" si="237"/>
        <v>0.8456521252760385</v>
      </c>
      <c r="AK465">
        <f t="shared" si="238"/>
        <v>2.764340331274432E+16</v>
      </c>
      <c r="AL465">
        <f t="shared" si="239"/>
        <v>2.8782226615808339E-4</v>
      </c>
      <c r="AM465">
        <f t="shared" si="240"/>
        <v>1.6965325406784373E-2</v>
      </c>
      <c r="AN465">
        <f>IF(AM465=0,0,(Cells!$B$3*AJ465/(Cells!$D$4*AM465)))</f>
        <v>1.2716027657808076</v>
      </c>
      <c r="AP465" s="7">
        <f t="shared" si="223"/>
        <v>0</v>
      </c>
      <c r="AQ465">
        <f t="shared" si="241"/>
        <v>89</v>
      </c>
      <c r="AR465" t="str">
        <f>IF(AP465=0,"",MAX(AR$4:AR464)+1)</f>
        <v/>
      </c>
      <c r="AS465" t="str">
        <f t="shared" si="224"/>
        <v>Male</v>
      </c>
      <c r="AT465" t="str">
        <f t="shared" si="225"/>
        <v>NonSmoker</v>
      </c>
      <c r="AU465" t="str">
        <f t="shared" si="226"/>
        <v>90 PLUS</v>
      </c>
      <c r="AV465">
        <f t="shared" si="212"/>
        <v>1</v>
      </c>
      <c r="AW465" s="8">
        <f t="shared" si="227"/>
        <v>5</v>
      </c>
      <c r="BJ465" s="76"/>
      <c r="BK465" s="76"/>
      <c r="BL465" s="77"/>
      <c r="BM465" s="77"/>
      <c r="BN465" s="77"/>
      <c r="BO465" s="77"/>
      <c r="BP465" s="77"/>
      <c r="BQ465" s="136"/>
    </row>
    <row r="466" spans="1:69" x14ac:dyDescent="0.25">
      <c r="A466" t="s">
        <v>77</v>
      </c>
      <c r="B466" t="s">
        <v>59</v>
      </c>
      <c r="C466" t="s">
        <v>202</v>
      </c>
      <c r="D466">
        <v>6</v>
      </c>
      <c r="E466" s="9">
        <v>1184</v>
      </c>
      <c r="F466" s="9">
        <v>92</v>
      </c>
      <c r="G466" s="54">
        <v>117.214468862662</v>
      </c>
      <c r="H466" s="9">
        <v>985250359.92909098</v>
      </c>
      <c r="I466" s="9">
        <v>92394725</v>
      </c>
      <c r="J466" s="9">
        <v>109515824.22375</v>
      </c>
      <c r="K466" s="9">
        <v>577479179247543</v>
      </c>
      <c r="L466" s="9">
        <v>63509017241178</v>
      </c>
      <c r="M466" s="9">
        <v>5.68127155545234E+21</v>
      </c>
      <c r="N466" s="9">
        <v>5.7003002695053902E+20</v>
      </c>
      <c r="O466" s="9">
        <v>6.1361450658052997E+19</v>
      </c>
      <c r="P466">
        <f t="shared" si="213"/>
        <v>308.8080434530761</v>
      </c>
      <c r="Q466">
        <f t="shared" si="214"/>
        <v>1525886201.2274089</v>
      </c>
      <c r="R466">
        <f t="shared" si="215"/>
        <v>150471304</v>
      </c>
      <c r="S466">
        <f t="shared" si="216"/>
        <v>172766120.76660079</v>
      </c>
      <c r="T466">
        <f t="shared" si="217"/>
        <v>747003790543411.25</v>
      </c>
      <c r="U466">
        <f t="shared" si="218"/>
        <v>85099961067013.109</v>
      </c>
      <c r="V466" s="1">
        <f t="shared" si="219"/>
        <v>6.5840373050025695E+21</v>
      </c>
      <c r="W466" s="1">
        <f t="shared" si="220"/>
        <v>6.7936964328961737E+20</v>
      </c>
      <c r="X466" s="1">
        <f t="shared" si="221"/>
        <v>7.646738624037077E+19</v>
      </c>
      <c r="Y466">
        <f t="shared" si="222"/>
        <v>0.87095376878479502</v>
      </c>
      <c r="Z466">
        <f t="shared" si="228"/>
        <v>586052300430963.13</v>
      </c>
      <c r="AA466">
        <f t="shared" si="229"/>
        <v>1.9634471293324341E-2</v>
      </c>
      <c r="AB466">
        <f t="shared" si="230"/>
        <v>0.14012305767904276</v>
      </c>
      <c r="AC466">
        <f>Cells!$B$3*Y466/(Cells!$D$4*AB466)</f>
        <v>0.15856502868039679</v>
      </c>
      <c r="AD466">
        <f t="shared" si="231"/>
        <v>49094.034354912794</v>
      </c>
      <c r="AE466">
        <f t="shared" si="232"/>
        <v>59218145301.301064</v>
      </c>
      <c r="AF466">
        <f t="shared" si="233"/>
        <v>8195138940</v>
      </c>
      <c r="AG466">
        <f t="shared" si="234"/>
        <v>9690653083.6410236</v>
      </c>
      <c r="AH466">
        <f t="shared" si="235"/>
        <v>3.7488829010168304E+16</v>
      </c>
      <c r="AI466">
        <f t="shared" si="236"/>
        <v>6295428376508083</v>
      </c>
      <c r="AJ466">
        <f t="shared" si="237"/>
        <v>0.8456745762403125</v>
      </c>
      <c r="AK466">
        <f t="shared" si="238"/>
        <v>2.7201076474204112E+16</v>
      </c>
      <c r="AL466">
        <f t="shared" si="239"/>
        <v>2.8965431221605192E-4</v>
      </c>
      <c r="AM466">
        <f t="shared" si="240"/>
        <v>1.7019233596612154E-2</v>
      </c>
      <c r="AN466">
        <f>IF(AM466=0,0,(Cells!$B$3*AJ466/(Cells!$D$4*AM466)))</f>
        <v>1.2676086338657195</v>
      </c>
      <c r="AP466" s="7">
        <f t="shared" si="223"/>
        <v>0</v>
      </c>
      <c r="AQ466">
        <f t="shared" si="241"/>
        <v>89</v>
      </c>
      <c r="AR466" t="str">
        <f>IF(AP466=0,"",MAX(AR$4:AR465)+1)</f>
        <v/>
      </c>
      <c r="AS466" t="str">
        <f t="shared" si="224"/>
        <v>Male</v>
      </c>
      <c r="AT466" t="str">
        <f t="shared" si="225"/>
        <v>NonSmoker</v>
      </c>
      <c r="AU466" t="str">
        <f t="shared" si="226"/>
        <v>90 PLUS</v>
      </c>
      <c r="AV466">
        <f t="shared" ref="AV466:AV529" si="242">IF(AP465=1,AW466,AV465)</f>
        <v>1</v>
      </c>
      <c r="AW466" s="8">
        <f t="shared" si="227"/>
        <v>6</v>
      </c>
      <c r="BJ466" s="76"/>
      <c r="BK466" s="76"/>
      <c r="BL466" s="77"/>
      <c r="BM466" s="77"/>
      <c r="BN466" s="77"/>
      <c r="BO466" s="77"/>
      <c r="BP466" s="77"/>
      <c r="BQ466" s="136"/>
    </row>
    <row r="467" spans="1:69" x14ac:dyDescent="0.25">
      <c r="A467" t="s">
        <v>77</v>
      </c>
      <c r="B467" t="s">
        <v>59</v>
      </c>
      <c r="C467" t="s">
        <v>202</v>
      </c>
      <c r="D467">
        <v>7</v>
      </c>
      <c r="E467" s="9">
        <v>1792</v>
      </c>
      <c r="F467" s="9">
        <v>165</v>
      </c>
      <c r="G467" s="54">
        <v>187.808821409584</v>
      </c>
      <c r="H467" s="9">
        <v>1786166477.09324</v>
      </c>
      <c r="I467" s="9">
        <v>123163934</v>
      </c>
      <c r="J467" s="9">
        <v>220433832.20327601</v>
      </c>
      <c r="K467" s="9">
        <v>1238522621387870</v>
      </c>
      <c r="L467" s="9">
        <v>154595672048783</v>
      </c>
      <c r="M467" s="9">
        <v>1.2400288784569101E+22</v>
      </c>
      <c r="N467" s="9">
        <v>1.49891247777241E+21</v>
      </c>
      <c r="O467" s="9">
        <v>1.8792373515489401E+20</v>
      </c>
      <c r="P467">
        <f t="shared" si="213"/>
        <v>496.61686486266012</v>
      </c>
      <c r="Q467">
        <f t="shared" si="214"/>
        <v>3312052678.3206491</v>
      </c>
      <c r="R467">
        <f t="shared" si="215"/>
        <v>273635238</v>
      </c>
      <c r="S467">
        <f t="shared" si="216"/>
        <v>393199952.96987677</v>
      </c>
      <c r="T467">
        <f t="shared" si="217"/>
        <v>1985526411931281.3</v>
      </c>
      <c r="U467">
        <f t="shared" si="218"/>
        <v>239695633115796.13</v>
      </c>
      <c r="V467" s="1">
        <f t="shared" si="219"/>
        <v>1.898432608957167E+22</v>
      </c>
      <c r="W467" s="1">
        <f t="shared" si="220"/>
        <v>2.1782821210620274E+21</v>
      </c>
      <c r="X467" s="1">
        <f t="shared" si="221"/>
        <v>2.6439112139526478E+20</v>
      </c>
      <c r="Y467">
        <f t="shared" si="222"/>
        <v>0.69591879636100396</v>
      </c>
      <c r="Z467">
        <f t="shared" si="228"/>
        <v>1265679843449681.8</v>
      </c>
      <c r="AA467">
        <f t="shared" si="229"/>
        <v>8.1864751786361531E-3</v>
      </c>
      <c r="AB467">
        <f t="shared" si="230"/>
        <v>9.0479142229776655E-2</v>
      </c>
      <c r="AC467">
        <f>Cells!$B$3*Y467/(Cells!$D$4*AB467)</f>
        <v>0.19621490991176735</v>
      </c>
      <c r="AD467">
        <f t="shared" si="231"/>
        <v>48906.22553350321</v>
      </c>
      <c r="AE467">
        <f t="shared" si="232"/>
        <v>57431978824.207832</v>
      </c>
      <c r="AF467">
        <f t="shared" si="233"/>
        <v>8071975006</v>
      </c>
      <c r="AG467">
        <f t="shared" si="234"/>
        <v>9470219251.437748</v>
      </c>
      <c r="AH467">
        <f t="shared" si="235"/>
        <v>3.6250306388780432E+16</v>
      </c>
      <c r="AI467">
        <f t="shared" si="236"/>
        <v>6140832704459301</v>
      </c>
      <c r="AJ467">
        <f t="shared" si="237"/>
        <v>0.85235355081927278</v>
      </c>
      <c r="AK467">
        <f t="shared" si="238"/>
        <v>2.6436722029349836E+16</v>
      </c>
      <c r="AL467">
        <f t="shared" si="239"/>
        <v>2.9477288848271991E-4</v>
      </c>
      <c r="AM467">
        <f t="shared" si="240"/>
        <v>1.7168951292455808E-2</v>
      </c>
      <c r="AN467">
        <f>IF(AM467=0,0,(Cells!$B$3*AJ467/(Cells!$D$4*AM467)))</f>
        <v>1.2664787856803932</v>
      </c>
      <c r="AP467" s="7">
        <f t="shared" si="223"/>
        <v>0</v>
      </c>
      <c r="AQ467">
        <f t="shared" si="241"/>
        <v>89</v>
      </c>
      <c r="AR467" t="str">
        <f>IF(AP467=0,"",MAX(AR$4:AR466)+1)</f>
        <v/>
      </c>
      <c r="AS467" t="str">
        <f t="shared" si="224"/>
        <v>Male</v>
      </c>
      <c r="AT467" t="str">
        <f t="shared" si="225"/>
        <v>NonSmoker</v>
      </c>
      <c r="AU467" t="str">
        <f t="shared" si="226"/>
        <v>90 PLUS</v>
      </c>
      <c r="AV467">
        <f t="shared" si="242"/>
        <v>1</v>
      </c>
      <c r="AW467" s="8">
        <f t="shared" si="227"/>
        <v>7</v>
      </c>
      <c r="BJ467" s="76"/>
      <c r="BK467" s="76"/>
      <c r="BL467" s="77"/>
      <c r="BM467" s="77"/>
      <c r="BN467" s="77"/>
      <c r="BO467" s="77"/>
      <c r="BP467" s="77"/>
      <c r="BQ467" s="136"/>
    </row>
    <row r="468" spans="1:69" x14ac:dyDescent="0.25">
      <c r="A468" t="s">
        <v>77</v>
      </c>
      <c r="B468" t="s">
        <v>59</v>
      </c>
      <c r="C468" t="s">
        <v>202</v>
      </c>
      <c r="D468">
        <v>8</v>
      </c>
      <c r="E468" s="9">
        <v>2570</v>
      </c>
      <c r="F468" s="9">
        <v>214</v>
      </c>
      <c r="G468" s="54">
        <v>289.26998926497799</v>
      </c>
      <c r="H468" s="9">
        <v>3012179857.7521701</v>
      </c>
      <c r="I468" s="9">
        <v>225122428</v>
      </c>
      <c r="J468" s="9">
        <v>399849786.57503003</v>
      </c>
      <c r="K468" s="9">
        <v>2388264474069620</v>
      </c>
      <c r="L468" s="9">
        <v>331333797211405</v>
      </c>
      <c r="M468" s="9">
        <v>2.45379464336506E+22</v>
      </c>
      <c r="N468" s="9">
        <v>3.4091387514535202E+21</v>
      </c>
      <c r="O468" s="9">
        <v>4.9335477474126299E+20</v>
      </c>
      <c r="P468">
        <f t="shared" si="213"/>
        <v>785.88685412763812</v>
      </c>
      <c r="Q468">
        <f t="shared" si="214"/>
        <v>6324232536.0728188</v>
      </c>
      <c r="R468">
        <f t="shared" si="215"/>
        <v>498757666</v>
      </c>
      <c r="S468">
        <f t="shared" si="216"/>
        <v>793049739.54490685</v>
      </c>
      <c r="T468">
        <f t="shared" si="217"/>
        <v>4373790886000901</v>
      </c>
      <c r="U468">
        <f t="shared" si="218"/>
        <v>571029430327201.13</v>
      </c>
      <c r="V468" s="1">
        <f t="shared" si="219"/>
        <v>4.3522272523222266E+22</v>
      </c>
      <c r="W468" s="1">
        <f t="shared" si="220"/>
        <v>5.5874208725155478E+21</v>
      </c>
      <c r="X468" s="1">
        <f t="shared" si="221"/>
        <v>7.5774589613652784E+20</v>
      </c>
      <c r="Y468">
        <f t="shared" si="222"/>
        <v>0.62891095114187046</v>
      </c>
      <c r="Z468">
        <f t="shared" si="228"/>
        <v>2524866295532856.5</v>
      </c>
      <c r="AA468">
        <f t="shared" si="229"/>
        <v>4.0145561011338277E-3</v>
      </c>
      <c r="AB468">
        <f t="shared" si="230"/>
        <v>6.3360524785814609E-2</v>
      </c>
      <c r="AC468">
        <f>Cells!$B$3*Y468/(Cells!$D$4*AB468)</f>
        <v>0.2532166767593641</v>
      </c>
      <c r="AD468">
        <f t="shared" si="231"/>
        <v>48616.955544238233</v>
      </c>
      <c r="AE468">
        <f t="shared" si="232"/>
        <v>54419798966.45565</v>
      </c>
      <c r="AF468">
        <f t="shared" si="233"/>
        <v>7846852578</v>
      </c>
      <c r="AG468">
        <f t="shared" si="234"/>
        <v>9070369464.8627167</v>
      </c>
      <c r="AH468">
        <f t="shared" si="235"/>
        <v>3.3862041914710816E+16</v>
      </c>
      <c r="AI468">
        <f t="shared" si="236"/>
        <v>5809498907247895</v>
      </c>
      <c r="AJ468">
        <f t="shared" si="237"/>
        <v>0.86510837385373973</v>
      </c>
      <c r="AK468">
        <f t="shared" si="238"/>
        <v>2.494643442392732E+16</v>
      </c>
      <c r="AL468">
        <f t="shared" si="239"/>
        <v>3.0322047642217145E-4</v>
      </c>
      <c r="AM468">
        <f t="shared" si="240"/>
        <v>1.7413227053655833E-2</v>
      </c>
      <c r="AN468">
        <f>IF(AM468=0,0,(Cells!$B$3*AJ468/(Cells!$D$4*AM468)))</f>
        <v>1.2673984341854505</v>
      </c>
      <c r="AP468" s="7">
        <f t="shared" si="223"/>
        <v>0</v>
      </c>
      <c r="AQ468">
        <f t="shared" si="241"/>
        <v>89</v>
      </c>
      <c r="AR468" t="str">
        <f>IF(AP468=0,"",MAX(AR$4:AR467)+1)</f>
        <v/>
      </c>
      <c r="AS468" t="str">
        <f t="shared" si="224"/>
        <v>Male</v>
      </c>
      <c r="AT468" t="str">
        <f t="shared" si="225"/>
        <v>NonSmoker</v>
      </c>
      <c r="AU468" t="str">
        <f t="shared" si="226"/>
        <v>90 PLUS</v>
      </c>
      <c r="AV468">
        <f t="shared" si="242"/>
        <v>1</v>
      </c>
      <c r="AW468" s="8">
        <f t="shared" si="227"/>
        <v>8</v>
      </c>
      <c r="BJ468" s="76"/>
      <c r="BK468" s="76"/>
      <c r="BL468" s="77"/>
      <c r="BM468" s="77"/>
      <c r="BN468" s="77"/>
      <c r="BO468" s="77"/>
      <c r="BP468" s="77"/>
      <c r="BQ468" s="136"/>
    </row>
    <row r="469" spans="1:69" x14ac:dyDescent="0.25">
      <c r="A469" t="s">
        <v>77</v>
      </c>
      <c r="B469" t="s">
        <v>59</v>
      </c>
      <c r="C469" t="s">
        <v>202</v>
      </c>
      <c r="D469">
        <v>9</v>
      </c>
      <c r="E469" s="9">
        <v>3271</v>
      </c>
      <c r="F469" s="9">
        <v>345</v>
      </c>
      <c r="G469" s="54">
        <v>401.21756088300202</v>
      </c>
      <c r="H469" s="9">
        <v>4373108479.1894102</v>
      </c>
      <c r="I469" s="9">
        <v>392791270</v>
      </c>
      <c r="J469" s="9">
        <v>629569597.480317</v>
      </c>
      <c r="K469" s="9">
        <v>4143542714819440</v>
      </c>
      <c r="L469" s="9">
        <v>621460199803424</v>
      </c>
      <c r="M469" s="9">
        <v>4.9011897537015398E+22</v>
      </c>
      <c r="N469" s="9">
        <v>7.1792798055029801E+21</v>
      </c>
      <c r="O469" s="9">
        <v>1.11658958802992E+21</v>
      </c>
      <c r="P469">
        <f t="shared" si="213"/>
        <v>1187.1044150106402</v>
      </c>
      <c r="Q469">
        <f t="shared" si="214"/>
        <v>10697341015.26223</v>
      </c>
      <c r="R469">
        <f t="shared" si="215"/>
        <v>891548936</v>
      </c>
      <c r="S469">
        <f t="shared" si="216"/>
        <v>1422619337.0252237</v>
      </c>
      <c r="T469">
        <f t="shared" si="217"/>
        <v>8517333600820341</v>
      </c>
      <c r="U469">
        <f t="shared" si="218"/>
        <v>1192489630130625</v>
      </c>
      <c r="V469" s="1">
        <f t="shared" si="219"/>
        <v>9.2534170060237656E+22</v>
      </c>
      <c r="W469" s="1">
        <f t="shared" si="220"/>
        <v>1.2766700678018528E+22</v>
      </c>
      <c r="X469" s="1">
        <f t="shared" si="221"/>
        <v>1.8743354841664478E+21</v>
      </c>
      <c r="Y469">
        <f t="shared" si="222"/>
        <v>0.62669535890344252</v>
      </c>
      <c r="Z469">
        <f t="shared" si="228"/>
        <v>4869426626203493</v>
      </c>
      <c r="AA469">
        <f t="shared" si="229"/>
        <v>2.4060265258095239E-3</v>
      </c>
      <c r="AB469">
        <f t="shared" si="230"/>
        <v>4.9051264263110732E-2</v>
      </c>
      <c r="AC469">
        <f>Cells!$B$3*Y469/(Cells!$D$4*AB469)</f>
        <v>0.32593288909907947</v>
      </c>
      <c r="AD469">
        <f t="shared" si="231"/>
        <v>48215.737983355233</v>
      </c>
      <c r="AE469">
        <f t="shared" si="232"/>
        <v>50046690487.266243</v>
      </c>
      <c r="AF469">
        <f t="shared" si="233"/>
        <v>7454061308</v>
      </c>
      <c r="AG469">
        <f t="shared" si="234"/>
        <v>8440799867.3824015</v>
      </c>
      <c r="AH469">
        <f t="shared" si="235"/>
        <v>2.9718499199891376E+16</v>
      </c>
      <c r="AI469">
        <f t="shared" si="236"/>
        <v>5188038707444473</v>
      </c>
      <c r="AJ469">
        <f t="shared" si="237"/>
        <v>0.88309892724794559</v>
      </c>
      <c r="AK469">
        <f t="shared" si="238"/>
        <v>2.2198411621301568E+16</v>
      </c>
      <c r="AL469">
        <f t="shared" si="239"/>
        <v>3.1156932525198137E-4</v>
      </c>
      <c r="AM469">
        <f t="shared" si="240"/>
        <v>1.7651326444547484E-2</v>
      </c>
      <c r="AN469">
        <f>IF(AM469=0,0,(Cells!$B$3*AJ469/(Cells!$D$4*AM469)))</f>
        <v>1.2763033925328857</v>
      </c>
      <c r="AP469" s="7">
        <f t="shared" si="223"/>
        <v>0</v>
      </c>
      <c r="AQ469">
        <f t="shared" si="241"/>
        <v>89</v>
      </c>
      <c r="AR469" t="str">
        <f>IF(AP469=0,"",MAX(AR$4:AR468)+1)</f>
        <v/>
      </c>
      <c r="AS469" t="str">
        <f t="shared" si="224"/>
        <v>Male</v>
      </c>
      <c r="AT469" t="str">
        <f t="shared" si="225"/>
        <v>NonSmoker</v>
      </c>
      <c r="AU469" t="str">
        <f t="shared" si="226"/>
        <v>90 PLUS</v>
      </c>
      <c r="AV469">
        <f t="shared" si="242"/>
        <v>1</v>
      </c>
      <c r="AW469" s="8">
        <f t="shared" si="227"/>
        <v>9</v>
      </c>
      <c r="BJ469" s="76"/>
      <c r="BK469" s="76"/>
      <c r="BL469" s="77"/>
      <c r="BM469" s="77"/>
      <c r="BN469" s="77"/>
      <c r="BO469" s="77"/>
      <c r="BP469" s="77"/>
      <c r="BQ469" s="136"/>
    </row>
    <row r="470" spans="1:69" x14ac:dyDescent="0.25">
      <c r="A470" t="s">
        <v>77</v>
      </c>
      <c r="B470" t="s">
        <v>59</v>
      </c>
      <c r="C470" t="s">
        <v>202</v>
      </c>
      <c r="D470">
        <v>10</v>
      </c>
      <c r="E470" s="9">
        <v>3907</v>
      </c>
      <c r="F470" s="9">
        <v>425</v>
      </c>
      <c r="G470" s="54">
        <v>513.40310025726797</v>
      </c>
      <c r="H470" s="9">
        <v>5209795973.0907898</v>
      </c>
      <c r="I470" s="9">
        <v>691010409</v>
      </c>
      <c r="J470" s="9">
        <v>811723156.10561299</v>
      </c>
      <c r="K470" s="9">
        <v>5245940518166860</v>
      </c>
      <c r="L470" s="9">
        <v>851159726554982</v>
      </c>
      <c r="M470" s="9">
        <v>5.9546567158049196E+22</v>
      </c>
      <c r="N470" s="9">
        <v>9.5664605100611994E+21</v>
      </c>
      <c r="O470" s="9">
        <v>1.5960767364473401E+21</v>
      </c>
      <c r="P470">
        <f t="shared" si="213"/>
        <v>1700.5075152679083</v>
      </c>
      <c r="Q470">
        <f t="shared" si="214"/>
        <v>15907136988.35302</v>
      </c>
      <c r="R470">
        <f t="shared" si="215"/>
        <v>1582559345</v>
      </c>
      <c r="S470">
        <f t="shared" si="216"/>
        <v>2234342493.1308365</v>
      </c>
      <c r="T470">
        <f t="shared" si="217"/>
        <v>1.37632741189872E+16</v>
      </c>
      <c r="U470">
        <f t="shared" si="218"/>
        <v>2043649356685607</v>
      </c>
      <c r="V470" s="1">
        <f t="shared" si="219"/>
        <v>1.5208073721828685E+23</v>
      </c>
      <c r="W470" s="1">
        <f t="shared" si="220"/>
        <v>2.2333161188079727E+22</v>
      </c>
      <c r="X470" s="1">
        <f t="shared" si="221"/>
        <v>3.4704122206137876E+21</v>
      </c>
      <c r="Y470">
        <f t="shared" si="222"/>
        <v>0.70828861280907041</v>
      </c>
      <c r="Z470">
        <f t="shared" si="228"/>
        <v>8723127122179858</v>
      </c>
      <c r="AA470">
        <f t="shared" si="229"/>
        <v>1.7473210597552026E-3</v>
      </c>
      <c r="AB470">
        <f t="shared" si="230"/>
        <v>4.1800969603051109E-2</v>
      </c>
      <c r="AC470">
        <f>Cells!$B$3*Y470/(Cells!$D$4*AB470)</f>
        <v>0.43226076461071627</v>
      </c>
      <c r="AD470">
        <f t="shared" si="231"/>
        <v>47702.334883097967</v>
      </c>
      <c r="AE470">
        <f t="shared" si="232"/>
        <v>44836894514.175453</v>
      </c>
      <c r="AF470">
        <f t="shared" si="233"/>
        <v>6763050899</v>
      </c>
      <c r="AG470">
        <f t="shared" si="234"/>
        <v>7629076711.2767878</v>
      </c>
      <c r="AH470">
        <f t="shared" si="235"/>
        <v>2.447255868172452E+16</v>
      </c>
      <c r="AI470">
        <f t="shared" si="236"/>
        <v>4336878980889490</v>
      </c>
      <c r="AJ470">
        <f t="shared" si="237"/>
        <v>0.88648353594391227</v>
      </c>
      <c r="AK470">
        <f t="shared" si="238"/>
        <v>1.8286370737958432E+16</v>
      </c>
      <c r="AL470">
        <f t="shared" si="239"/>
        <v>3.1418363266642505E-4</v>
      </c>
      <c r="AM470">
        <f t="shared" si="240"/>
        <v>1.7725225884778591E-2</v>
      </c>
      <c r="AN470">
        <f>IF(AM470=0,0,(Cells!$B$3*AJ470/(Cells!$D$4*AM470)))</f>
        <v>1.2758534991904957</v>
      </c>
      <c r="AP470" s="7">
        <f t="shared" si="223"/>
        <v>0</v>
      </c>
      <c r="AQ470">
        <f t="shared" si="241"/>
        <v>89</v>
      </c>
      <c r="AR470" t="str">
        <f>IF(AP470=0,"",MAX(AR$4:AR469)+1)</f>
        <v/>
      </c>
      <c r="AS470" t="str">
        <f t="shared" si="224"/>
        <v>Male</v>
      </c>
      <c r="AT470" t="str">
        <f t="shared" si="225"/>
        <v>NonSmoker</v>
      </c>
      <c r="AU470" t="str">
        <f t="shared" si="226"/>
        <v>90 PLUS</v>
      </c>
      <c r="AV470">
        <f t="shared" si="242"/>
        <v>1</v>
      </c>
      <c r="AW470" s="8">
        <f t="shared" si="227"/>
        <v>10</v>
      </c>
      <c r="BJ470" s="76"/>
      <c r="BK470" s="76"/>
      <c r="BL470" s="77"/>
      <c r="BM470" s="77"/>
      <c r="BN470" s="77"/>
      <c r="BO470" s="77"/>
      <c r="BP470" s="77"/>
      <c r="BQ470" s="136"/>
    </row>
    <row r="471" spans="1:69" x14ac:dyDescent="0.25">
      <c r="A471" t="s">
        <v>77</v>
      </c>
      <c r="B471" t="s">
        <v>59</v>
      </c>
      <c r="C471" t="s">
        <v>202</v>
      </c>
      <c r="D471">
        <v>11</v>
      </c>
      <c r="E471" s="9">
        <v>4685</v>
      </c>
      <c r="F471" s="9">
        <v>592</v>
      </c>
      <c r="G471" s="54">
        <v>657.24065398487403</v>
      </c>
      <c r="H471" s="9">
        <v>5822368682.6035099</v>
      </c>
      <c r="I471" s="9">
        <v>658907238</v>
      </c>
      <c r="J471" s="9">
        <v>941704693.79197502</v>
      </c>
      <c r="K471" s="9">
        <v>5875043084649190</v>
      </c>
      <c r="L471" s="9">
        <v>991673899555470</v>
      </c>
      <c r="M471" s="9">
        <v>6.6821596722106198E+22</v>
      </c>
      <c r="N471" s="9">
        <v>1.1358442113736699E+22</v>
      </c>
      <c r="O471" s="9">
        <v>1.9928752083543301E+21</v>
      </c>
      <c r="P471">
        <f t="shared" si="213"/>
        <v>2357.7481692527822</v>
      </c>
      <c r="Q471">
        <f t="shared" si="214"/>
        <v>21729505670.956528</v>
      </c>
      <c r="R471">
        <f t="shared" si="215"/>
        <v>2241466583</v>
      </c>
      <c r="S471">
        <f t="shared" si="216"/>
        <v>3176047186.9228115</v>
      </c>
      <c r="T471">
        <f t="shared" si="217"/>
        <v>1.9638317203636392E+16</v>
      </c>
      <c r="U471">
        <f t="shared" si="218"/>
        <v>3035323256241077</v>
      </c>
      <c r="V471" s="1">
        <f t="shared" si="219"/>
        <v>2.1890233394039304E+23</v>
      </c>
      <c r="W471" s="1">
        <f t="shared" si="220"/>
        <v>3.3691603301816427E+22</v>
      </c>
      <c r="X471" s="1">
        <f t="shared" si="221"/>
        <v>5.463287428968118E+21</v>
      </c>
      <c r="Y471">
        <f t="shared" si="222"/>
        <v>0.70574095757427902</v>
      </c>
      <c r="Z471">
        <f t="shared" si="228"/>
        <v>1.2347760426043568E+16</v>
      </c>
      <c r="AA471">
        <f t="shared" si="229"/>
        <v>1.2240926839109439E-3</v>
      </c>
      <c r="AB471">
        <f t="shared" si="230"/>
        <v>3.4987035940630122E-2</v>
      </c>
      <c r="AC471">
        <f>Cells!$B$3*Y471/(Cells!$D$4*AB471)</f>
        <v>0.51458850968157133</v>
      </c>
      <c r="AD471">
        <f t="shared" si="231"/>
        <v>47045.094229113092</v>
      </c>
      <c r="AE471">
        <f t="shared" si="232"/>
        <v>39014525831.571938</v>
      </c>
      <c r="AF471">
        <f t="shared" si="233"/>
        <v>6104143661</v>
      </c>
      <c r="AG471">
        <f t="shared" si="234"/>
        <v>6687372017.4848137</v>
      </c>
      <c r="AH471">
        <f t="shared" si="235"/>
        <v>1.8597515597075332E+16</v>
      </c>
      <c r="AI471">
        <f t="shared" si="236"/>
        <v>3345205081334020</v>
      </c>
      <c r="AJ471">
        <f t="shared" si="237"/>
        <v>0.91278661408997375</v>
      </c>
      <c r="AK471">
        <f t="shared" si="238"/>
        <v>1.41884073202236E+16</v>
      </c>
      <c r="AL471">
        <f t="shared" si="239"/>
        <v>3.1726537707958745E-4</v>
      </c>
      <c r="AM471">
        <f t="shared" si="240"/>
        <v>1.7811944786563522E-2</v>
      </c>
      <c r="AN471">
        <f>IF(AM471=0,0,(Cells!$B$3*AJ471/(Cells!$D$4*AM471)))</f>
        <v>1.3073137700289457</v>
      </c>
      <c r="AP471" s="7">
        <f t="shared" si="223"/>
        <v>0</v>
      </c>
      <c r="AQ471">
        <f t="shared" si="241"/>
        <v>89</v>
      </c>
      <c r="AR471" t="str">
        <f>IF(AP471=0,"",MAX(AR$4:AR470)+1)</f>
        <v/>
      </c>
      <c r="AS471" t="str">
        <f t="shared" si="224"/>
        <v>Male</v>
      </c>
      <c r="AT471" t="str">
        <f t="shared" si="225"/>
        <v>NonSmoker</v>
      </c>
      <c r="AU471" t="str">
        <f t="shared" si="226"/>
        <v>90 PLUS</v>
      </c>
      <c r="AV471">
        <f t="shared" si="242"/>
        <v>1</v>
      </c>
      <c r="AW471" s="8">
        <f t="shared" si="227"/>
        <v>11</v>
      </c>
      <c r="BJ471" s="76"/>
      <c r="BK471" s="76"/>
      <c r="BL471" s="77"/>
      <c r="BM471" s="77"/>
      <c r="BN471" s="77"/>
      <c r="BO471" s="77"/>
      <c r="BP471" s="77"/>
      <c r="BQ471" s="136"/>
    </row>
    <row r="472" spans="1:69" x14ac:dyDescent="0.25">
      <c r="A472" t="s">
        <v>77</v>
      </c>
      <c r="B472" t="s">
        <v>59</v>
      </c>
      <c r="C472" t="s">
        <v>202</v>
      </c>
      <c r="D472">
        <v>12</v>
      </c>
      <c r="E472" s="9">
        <v>5190</v>
      </c>
      <c r="F472" s="9">
        <v>678</v>
      </c>
      <c r="G472" s="54">
        <v>745.00053236521296</v>
      </c>
      <c r="H472" s="9">
        <v>5358393504.62852</v>
      </c>
      <c r="I472" s="9">
        <v>600104410</v>
      </c>
      <c r="J472" s="9">
        <v>894997832.59115195</v>
      </c>
      <c r="K472" s="9">
        <v>5098206574966770</v>
      </c>
      <c r="L472" s="9">
        <v>877889756432936</v>
      </c>
      <c r="M472" s="9">
        <v>5.3736905033103102E+22</v>
      </c>
      <c r="N472" s="9">
        <v>9.2869623331378E+21</v>
      </c>
      <c r="O472" s="9">
        <v>1.6556021182020699E+21</v>
      </c>
      <c r="P472">
        <f t="shared" si="213"/>
        <v>3102.7487016179953</v>
      </c>
      <c r="Q472">
        <f t="shared" si="214"/>
        <v>27087899175.585049</v>
      </c>
      <c r="R472">
        <f t="shared" si="215"/>
        <v>2841570993</v>
      </c>
      <c r="S472">
        <f t="shared" si="216"/>
        <v>4071045019.5139637</v>
      </c>
      <c r="T472">
        <f t="shared" si="217"/>
        <v>2.473652377860316E+16</v>
      </c>
      <c r="U472">
        <f t="shared" si="218"/>
        <v>3913213012674013</v>
      </c>
      <c r="V472" s="1">
        <f t="shared" si="219"/>
        <v>2.7263923897349613E+23</v>
      </c>
      <c r="W472" s="1">
        <f t="shared" si="220"/>
        <v>4.2978565634954227E+22</v>
      </c>
      <c r="X472" s="1">
        <f t="shared" si="221"/>
        <v>7.1188895471701884E+21</v>
      </c>
      <c r="Y472">
        <f t="shared" si="222"/>
        <v>0.69799547275437679</v>
      </c>
      <c r="Z472">
        <f t="shared" si="228"/>
        <v>1.5359473308081734E+16</v>
      </c>
      <c r="AA472">
        <f t="shared" si="229"/>
        <v>9.267540945277062E-4</v>
      </c>
      <c r="AB472">
        <f t="shared" si="230"/>
        <v>3.044263612973926E-2</v>
      </c>
      <c r="AC472">
        <f>Cells!$B$3*Y472/(Cells!$D$4*AB472)</f>
        <v>0.58491433125903047</v>
      </c>
      <c r="AD472">
        <f t="shared" si="231"/>
        <v>46300.093696747877</v>
      </c>
      <c r="AE472">
        <f t="shared" si="232"/>
        <v>33656132326.943428</v>
      </c>
      <c r="AF472">
        <f t="shared" si="233"/>
        <v>5504039251</v>
      </c>
      <c r="AG472">
        <f t="shared" si="234"/>
        <v>5792374184.8936615</v>
      </c>
      <c r="AH472">
        <f t="shared" si="235"/>
        <v>1.3499309022108558E+16</v>
      </c>
      <c r="AI472">
        <f t="shared" si="236"/>
        <v>2467315324901084</v>
      </c>
      <c r="AJ472">
        <f t="shared" si="237"/>
        <v>0.95022163197853649</v>
      </c>
      <c r="AK472">
        <f t="shared" si="238"/>
        <v>1.059954425929446E+16</v>
      </c>
      <c r="AL472">
        <f t="shared" si="239"/>
        <v>3.1591771094896791E-4</v>
      </c>
      <c r="AM472">
        <f t="shared" si="240"/>
        <v>1.7774074123536446E-2</v>
      </c>
      <c r="AN472">
        <f>IF(AM472=0,0,(Cells!$B$3*AJ472/(Cells!$D$4*AM472)))</f>
        <v>1.363828743839776</v>
      </c>
      <c r="AP472" s="7">
        <f t="shared" si="223"/>
        <v>0</v>
      </c>
      <c r="AQ472">
        <f t="shared" si="241"/>
        <v>89</v>
      </c>
      <c r="AR472" t="str">
        <f>IF(AP472=0,"",MAX(AR$4:AR471)+1)</f>
        <v/>
      </c>
      <c r="AS472" t="str">
        <f t="shared" si="224"/>
        <v>Male</v>
      </c>
      <c r="AT472" t="str">
        <f t="shared" si="225"/>
        <v>NonSmoker</v>
      </c>
      <c r="AU472" t="str">
        <f t="shared" si="226"/>
        <v>90 PLUS</v>
      </c>
      <c r="AV472">
        <f t="shared" si="242"/>
        <v>1</v>
      </c>
      <c r="AW472" s="8">
        <f t="shared" si="227"/>
        <v>12</v>
      </c>
      <c r="BJ472" s="76"/>
      <c r="BK472" s="76"/>
      <c r="BL472" s="77"/>
      <c r="BM472" s="77"/>
      <c r="BN472" s="77"/>
      <c r="BO472" s="77"/>
      <c r="BP472" s="77"/>
      <c r="BQ472" s="136"/>
    </row>
    <row r="473" spans="1:69" x14ac:dyDescent="0.25">
      <c r="A473" t="s">
        <v>77</v>
      </c>
      <c r="B473" t="s">
        <v>59</v>
      </c>
      <c r="C473" t="s">
        <v>202</v>
      </c>
      <c r="D473">
        <v>13</v>
      </c>
      <c r="E473" s="9">
        <v>5383</v>
      </c>
      <c r="F473" s="9">
        <v>728</v>
      </c>
      <c r="G473" s="54">
        <v>762.07471901813801</v>
      </c>
      <c r="H473" s="9">
        <v>4108029427.5683098</v>
      </c>
      <c r="I473" s="9">
        <v>513008750</v>
      </c>
      <c r="J473" s="9">
        <v>702834134.59642398</v>
      </c>
      <c r="K473" s="9">
        <v>4186870416409180</v>
      </c>
      <c r="L473" s="9">
        <v>729402701895502</v>
      </c>
      <c r="M473" s="9">
        <v>6.1423900069831803E+22</v>
      </c>
      <c r="N473" s="9">
        <v>1.02341198996521E+22</v>
      </c>
      <c r="O473" s="9">
        <v>1.78621790158078E+21</v>
      </c>
      <c r="P473">
        <f t="shared" si="213"/>
        <v>3864.8234206361331</v>
      </c>
      <c r="Q473">
        <f t="shared" si="214"/>
        <v>31195928603.153358</v>
      </c>
      <c r="R473">
        <f t="shared" si="215"/>
        <v>3354579743</v>
      </c>
      <c r="S473">
        <f t="shared" si="216"/>
        <v>4773879154.1103878</v>
      </c>
      <c r="T473">
        <f t="shared" si="217"/>
        <v>2.892339419501234E+16</v>
      </c>
      <c r="U473">
        <f t="shared" si="218"/>
        <v>4642615714569515</v>
      </c>
      <c r="V473" s="1">
        <f t="shared" si="219"/>
        <v>3.3406313904332793E+23</v>
      </c>
      <c r="W473" s="1">
        <f t="shared" si="220"/>
        <v>5.3212685534606322E+22</v>
      </c>
      <c r="X473" s="1">
        <f t="shared" si="221"/>
        <v>8.9051074487509687E+21</v>
      </c>
      <c r="Y473">
        <f t="shared" si="222"/>
        <v>0.70269473413704919</v>
      </c>
      <c r="Z473">
        <f t="shared" si="228"/>
        <v>1.8031886520213E+16</v>
      </c>
      <c r="AA473">
        <f t="shared" si="229"/>
        <v>7.9122194360016506E-4</v>
      </c>
      <c r="AB473">
        <f t="shared" si="230"/>
        <v>2.8128667647084975E-2</v>
      </c>
      <c r="AC473">
        <f>Cells!$B$3*Y473/(Cells!$D$4*AB473)</f>
        <v>0.63729344376531305</v>
      </c>
      <c r="AD473">
        <f t="shared" si="231"/>
        <v>45538.018977729735</v>
      </c>
      <c r="AE473">
        <f t="shared" si="232"/>
        <v>29548102899.375122</v>
      </c>
      <c r="AF473">
        <f t="shared" si="233"/>
        <v>4991030501</v>
      </c>
      <c r="AG473">
        <f t="shared" si="234"/>
        <v>5089540050.2972374</v>
      </c>
      <c r="AH473">
        <f t="shared" si="235"/>
        <v>9312438605699374</v>
      </c>
      <c r="AI473">
        <f t="shared" si="236"/>
        <v>1737912623005582.5</v>
      </c>
      <c r="AJ473">
        <f t="shared" si="237"/>
        <v>0.98064470495885292</v>
      </c>
      <c r="AK473">
        <f t="shared" si="238"/>
        <v>7460905539308372</v>
      </c>
      <c r="AL473">
        <f t="shared" si="239"/>
        <v>2.8802784101000003E-4</v>
      </c>
      <c r="AM473">
        <f t="shared" si="240"/>
        <v>1.6971383002277688E-2</v>
      </c>
      <c r="AN473">
        <f>IF(AM473=0,0,(Cells!$B$3*AJ473/(Cells!$D$4*AM473)))</f>
        <v>1.4740640903123943</v>
      </c>
      <c r="AP473" s="7">
        <f t="shared" si="223"/>
        <v>0</v>
      </c>
      <c r="AQ473">
        <f t="shared" si="241"/>
        <v>89</v>
      </c>
      <c r="AR473" t="str">
        <f>IF(AP473=0,"",MAX(AR$4:AR472)+1)</f>
        <v/>
      </c>
      <c r="AS473" t="str">
        <f t="shared" si="224"/>
        <v>Male</v>
      </c>
      <c r="AT473" t="str">
        <f t="shared" si="225"/>
        <v>NonSmoker</v>
      </c>
      <c r="AU473" t="str">
        <f t="shared" si="226"/>
        <v>90 PLUS</v>
      </c>
      <c r="AV473">
        <f t="shared" si="242"/>
        <v>1</v>
      </c>
      <c r="AW473" s="8">
        <f t="shared" si="227"/>
        <v>13</v>
      </c>
      <c r="BJ473" s="76"/>
      <c r="BK473" s="76"/>
      <c r="BL473" s="77"/>
      <c r="BM473" s="77"/>
      <c r="BN473" s="77"/>
      <c r="BO473" s="77"/>
      <c r="BP473" s="77"/>
      <c r="BQ473" s="136"/>
    </row>
    <row r="474" spans="1:69" x14ac:dyDescent="0.25">
      <c r="A474" t="s">
        <v>77</v>
      </c>
      <c r="B474" t="s">
        <v>59</v>
      </c>
      <c r="C474" t="s">
        <v>202</v>
      </c>
      <c r="D474">
        <v>14</v>
      </c>
      <c r="E474" s="9">
        <v>5240</v>
      </c>
      <c r="F474" s="9">
        <v>656</v>
      </c>
      <c r="G474" s="54">
        <v>715.40964670001802</v>
      </c>
      <c r="H474" s="9">
        <v>2511982120.1592498</v>
      </c>
      <c r="I474" s="9">
        <v>289949088</v>
      </c>
      <c r="J474" s="9">
        <v>440740466.11978102</v>
      </c>
      <c r="K474" s="9">
        <v>2413511057694190</v>
      </c>
      <c r="L474" s="9">
        <v>433183664247442</v>
      </c>
      <c r="M474" s="9">
        <v>4.1631509030313396E+22</v>
      </c>
      <c r="N474" s="9">
        <v>6.9913029737891601E+21</v>
      </c>
      <c r="O474" s="9">
        <v>1.2284207650384199E+21</v>
      </c>
      <c r="P474">
        <f t="shared" si="213"/>
        <v>4580.2330673361512</v>
      </c>
      <c r="Q474">
        <f t="shared" si="214"/>
        <v>33707910723.312607</v>
      </c>
      <c r="R474">
        <f t="shared" si="215"/>
        <v>3644528831</v>
      </c>
      <c r="S474">
        <f t="shared" si="216"/>
        <v>5214619620.2301693</v>
      </c>
      <c r="T474">
        <f t="shared" si="217"/>
        <v>3.1336905252706528E+16</v>
      </c>
      <c r="U474">
        <f t="shared" si="218"/>
        <v>5075799378816957</v>
      </c>
      <c r="V474" s="1">
        <f t="shared" si="219"/>
        <v>3.7569464807364131E+23</v>
      </c>
      <c r="W474" s="1">
        <f t="shared" si="220"/>
        <v>6.0203988508395482E+22</v>
      </c>
      <c r="X474" s="1">
        <f t="shared" si="221"/>
        <v>1.0133528213789388E+22</v>
      </c>
      <c r="Y474">
        <f t="shared" si="222"/>
        <v>0.69890597904035301</v>
      </c>
      <c r="Z474">
        <f t="shared" si="228"/>
        <v>1.9422176918255468E+16</v>
      </c>
      <c r="AA474">
        <f t="shared" si="229"/>
        <v>7.1425392745082586E-4</v>
      </c>
      <c r="AB474">
        <f t="shared" si="230"/>
        <v>2.6725529507398461E-2</v>
      </c>
      <c r="AC474">
        <f>Cells!$B$3*Y474/(Cells!$D$4*AB474)</f>
        <v>0.66713595989327878</v>
      </c>
      <c r="AD474">
        <f t="shared" si="231"/>
        <v>44822.609331029722</v>
      </c>
      <c r="AE474">
        <f t="shared" si="232"/>
        <v>27036120779.215874</v>
      </c>
      <c r="AF474">
        <f t="shared" si="233"/>
        <v>4701081413</v>
      </c>
      <c r="AG474">
        <f t="shared" si="234"/>
        <v>4648799584.1774569</v>
      </c>
      <c r="AH474">
        <f t="shared" si="235"/>
        <v>6898927548005185</v>
      </c>
      <c r="AI474">
        <f t="shared" si="236"/>
        <v>1304728958758140.8</v>
      </c>
      <c r="AJ474">
        <f t="shared" si="237"/>
        <v>1.0112463073264093</v>
      </c>
      <c r="AK474">
        <f t="shared" si="238"/>
        <v>5642274261605797</v>
      </c>
      <c r="AL474">
        <f t="shared" si="239"/>
        <v>2.610793636592589E-4</v>
      </c>
      <c r="AM474">
        <f t="shared" si="240"/>
        <v>1.6157950478301972E-2</v>
      </c>
      <c r="AN474">
        <f>IF(AM474=0,0,(Cells!$B$3*AJ474/(Cells!$D$4*AM474)))</f>
        <v>1.5965870020339346</v>
      </c>
      <c r="AP474" s="7">
        <f t="shared" si="223"/>
        <v>0</v>
      </c>
      <c r="AQ474">
        <f t="shared" si="241"/>
        <v>89</v>
      </c>
      <c r="AR474" t="str">
        <f>IF(AP474=0,"",MAX(AR$4:AR473)+1)</f>
        <v/>
      </c>
      <c r="AS474" t="str">
        <f t="shared" si="224"/>
        <v>Male</v>
      </c>
      <c r="AT474" t="str">
        <f t="shared" si="225"/>
        <v>NonSmoker</v>
      </c>
      <c r="AU474" t="str">
        <f t="shared" si="226"/>
        <v>90 PLUS</v>
      </c>
      <c r="AV474">
        <f t="shared" si="242"/>
        <v>1</v>
      </c>
      <c r="AW474" s="8">
        <f t="shared" si="227"/>
        <v>14</v>
      </c>
      <c r="BJ474" s="76"/>
      <c r="BK474" s="76"/>
      <c r="BL474" s="77"/>
      <c r="BM474" s="77"/>
      <c r="BN474" s="77"/>
      <c r="BO474" s="77"/>
      <c r="BP474" s="77"/>
      <c r="BQ474" s="136"/>
    </row>
    <row r="475" spans="1:69" x14ac:dyDescent="0.25">
      <c r="A475" t="s">
        <v>77</v>
      </c>
      <c r="B475" t="s">
        <v>59</v>
      </c>
      <c r="C475" t="s">
        <v>202</v>
      </c>
      <c r="D475">
        <v>15</v>
      </c>
      <c r="E475" s="9">
        <v>5075</v>
      </c>
      <c r="F475" s="9">
        <v>695</v>
      </c>
      <c r="G475" s="54">
        <v>681.67620817218096</v>
      </c>
      <c r="H475" s="9">
        <v>1664900114.59095</v>
      </c>
      <c r="I475" s="9">
        <v>303073103</v>
      </c>
      <c r="J475" s="9">
        <v>299128392.58271199</v>
      </c>
      <c r="K475" s="9">
        <v>1390291362259980</v>
      </c>
      <c r="L475" s="9">
        <v>286698339638464</v>
      </c>
      <c r="M475" s="9">
        <v>2.13020290487664E+22</v>
      </c>
      <c r="N475" s="9">
        <v>4.36873338592532E+21</v>
      </c>
      <c r="O475" s="9">
        <v>9.5698955650747898E+20</v>
      </c>
      <c r="P475">
        <f t="shared" si="213"/>
        <v>5261.909275508332</v>
      </c>
      <c r="Q475">
        <f t="shared" si="214"/>
        <v>35372810837.903557</v>
      </c>
      <c r="R475">
        <f t="shared" si="215"/>
        <v>3947601934</v>
      </c>
      <c r="S475">
        <f t="shared" si="216"/>
        <v>5513748012.8128815</v>
      </c>
      <c r="T475">
        <f t="shared" si="217"/>
        <v>3.2727196614966508E+16</v>
      </c>
      <c r="U475">
        <f t="shared" si="218"/>
        <v>5362497718455421</v>
      </c>
      <c r="V475" s="1">
        <f t="shared" si="219"/>
        <v>3.9699667712240768E+23</v>
      </c>
      <c r="W475" s="1">
        <f t="shared" si="220"/>
        <v>6.4572721894320798E+22</v>
      </c>
      <c r="X475" s="1">
        <f t="shared" si="221"/>
        <v>1.1090517770296866E+22</v>
      </c>
      <c r="Y475">
        <f t="shared" si="222"/>
        <v>0.71595617442555204</v>
      </c>
      <c r="Z475">
        <f t="shared" si="228"/>
        <v>2.0682458388297724E+16</v>
      </c>
      <c r="AA475">
        <f t="shared" si="229"/>
        <v>6.8031231199087235E-4</v>
      </c>
      <c r="AB475">
        <f t="shared" si="230"/>
        <v>2.6082797242452205E-2</v>
      </c>
      <c r="AC475">
        <f>Cells!$B$3*Y475/(Cells!$D$4*AB475)</f>
        <v>0.70025172408591763</v>
      </c>
      <c r="AD475">
        <f t="shared" si="231"/>
        <v>44140.933122857539</v>
      </c>
      <c r="AE475">
        <f t="shared" si="232"/>
        <v>25371220664.624924</v>
      </c>
      <c r="AF475">
        <f t="shared" si="233"/>
        <v>4398008310</v>
      </c>
      <c r="AG475">
        <f t="shared" si="234"/>
        <v>4349671191.5947447</v>
      </c>
      <c r="AH475">
        <f t="shared" si="235"/>
        <v>5508636185745205</v>
      </c>
      <c r="AI475">
        <f t="shared" si="236"/>
        <v>1018030619119676.8</v>
      </c>
      <c r="AJ475">
        <f t="shared" si="237"/>
        <v>1.0111128212400655</v>
      </c>
      <c r="AK475">
        <f t="shared" si="238"/>
        <v>4529069949776349</v>
      </c>
      <c r="AL475">
        <f t="shared" si="239"/>
        <v>2.3938458001610116E-4</v>
      </c>
      <c r="AM475">
        <f t="shared" si="240"/>
        <v>1.5472058040742387E-2</v>
      </c>
      <c r="AN475">
        <f>IF(AM475=0,0,(Cells!$B$3*AJ475/(Cells!$D$4*AM475)))</f>
        <v>1.667145270872382</v>
      </c>
      <c r="AP475" s="7">
        <f t="shared" si="223"/>
        <v>0</v>
      </c>
      <c r="AQ475">
        <f t="shared" si="241"/>
        <v>89</v>
      </c>
      <c r="AR475" t="str">
        <f>IF(AP475=0,"",MAX(AR$4:AR474)+1)</f>
        <v/>
      </c>
      <c r="AS475" t="str">
        <f t="shared" si="224"/>
        <v>Male</v>
      </c>
      <c r="AT475" t="str">
        <f t="shared" si="225"/>
        <v>NonSmoker</v>
      </c>
      <c r="AU475" t="str">
        <f t="shared" si="226"/>
        <v>90 PLUS</v>
      </c>
      <c r="AV475">
        <f t="shared" si="242"/>
        <v>1</v>
      </c>
      <c r="AW475" s="8">
        <f t="shared" si="227"/>
        <v>15</v>
      </c>
      <c r="BJ475" s="76"/>
      <c r="BK475" s="76"/>
      <c r="BL475" s="77"/>
      <c r="BM475" s="77"/>
      <c r="BN475" s="77"/>
      <c r="BO475" s="77"/>
      <c r="BP475" s="77"/>
      <c r="BQ475" s="136"/>
    </row>
    <row r="476" spans="1:69" x14ac:dyDescent="0.25">
      <c r="A476" t="s">
        <v>77</v>
      </c>
      <c r="B476" t="s">
        <v>59</v>
      </c>
      <c r="C476" t="s">
        <v>202</v>
      </c>
      <c r="D476">
        <v>16</v>
      </c>
      <c r="E476" s="9">
        <v>5156</v>
      </c>
      <c r="F476" s="9">
        <v>763</v>
      </c>
      <c r="G476" s="54">
        <v>735.35153518125799</v>
      </c>
      <c r="H476" s="9">
        <v>1194734272.3577001</v>
      </c>
      <c r="I476" s="9">
        <v>197451183</v>
      </c>
      <c r="J476" s="9">
        <v>210513446.483787</v>
      </c>
      <c r="K476" s="9">
        <v>749607795986742</v>
      </c>
      <c r="L476" s="9">
        <v>161415882468323</v>
      </c>
      <c r="M476" s="9">
        <v>9.1673189880901895E+21</v>
      </c>
      <c r="N476" s="9">
        <v>2.17488402991213E+21</v>
      </c>
      <c r="O476" s="9">
        <v>5.6496524249900797E+20</v>
      </c>
      <c r="P476">
        <f t="shared" si="213"/>
        <v>5997.2608106895896</v>
      </c>
      <c r="Q476">
        <f t="shared" si="214"/>
        <v>36567545110.261253</v>
      </c>
      <c r="R476">
        <f t="shared" si="215"/>
        <v>4145053117</v>
      </c>
      <c r="S476">
        <f t="shared" si="216"/>
        <v>5724261459.2966681</v>
      </c>
      <c r="T476">
        <f t="shared" si="217"/>
        <v>3.3476804410953248E+16</v>
      </c>
      <c r="U476">
        <f t="shared" si="218"/>
        <v>5523913600923744</v>
      </c>
      <c r="V476" s="1">
        <f t="shared" si="219"/>
        <v>4.0616399611049785E+23</v>
      </c>
      <c r="W476" s="1">
        <f t="shared" si="220"/>
        <v>6.6747605924232928E+22</v>
      </c>
      <c r="X476" s="1">
        <f t="shared" si="221"/>
        <v>1.1655483012795874E+22</v>
      </c>
      <c r="Y476">
        <f t="shared" si="222"/>
        <v>0.72412015881421621</v>
      </c>
      <c r="Z476">
        <f t="shared" si="228"/>
        <v>2.1344764805696116E+16</v>
      </c>
      <c r="AA476">
        <f t="shared" si="229"/>
        <v>6.5140704221305131E-4</v>
      </c>
      <c r="AB476">
        <f t="shared" si="230"/>
        <v>2.5522677018938497E-2</v>
      </c>
      <c r="AC476">
        <f>Cells!$B$3*Y476/(Cells!$D$4*AB476)</f>
        <v>0.72377958076906435</v>
      </c>
      <c r="AD476">
        <f t="shared" si="231"/>
        <v>43405.581587676279</v>
      </c>
      <c r="AE476">
        <f t="shared" si="232"/>
        <v>24176486392.26722</v>
      </c>
      <c r="AF476">
        <f t="shared" si="233"/>
        <v>4200557127</v>
      </c>
      <c r="AG476">
        <f t="shared" si="234"/>
        <v>4139157745.1109571</v>
      </c>
      <c r="AH476">
        <f t="shared" si="235"/>
        <v>4759028389758463</v>
      </c>
      <c r="AI476">
        <f t="shared" si="236"/>
        <v>856614736651353.75</v>
      </c>
      <c r="AJ476">
        <f t="shared" si="237"/>
        <v>1.014833786405354</v>
      </c>
      <c r="AK476">
        <f t="shared" si="238"/>
        <v>3947405893116504</v>
      </c>
      <c r="AL476">
        <f t="shared" si="239"/>
        <v>2.3040284074541702E-4</v>
      </c>
      <c r="AM476">
        <f t="shared" si="240"/>
        <v>1.5179026343788229E-2</v>
      </c>
      <c r="AN476">
        <f>IF(AM476=0,0,(Cells!$B$3*AJ476/(Cells!$D$4*AM476)))</f>
        <v>1.7055832259547583</v>
      </c>
      <c r="AP476" s="7">
        <f t="shared" si="223"/>
        <v>0</v>
      </c>
      <c r="AQ476">
        <f t="shared" si="241"/>
        <v>89</v>
      </c>
      <c r="AR476" t="str">
        <f>IF(AP476=0,"",MAX(AR$4:AR475)+1)</f>
        <v/>
      </c>
      <c r="AS476" t="str">
        <f t="shared" si="224"/>
        <v>Male</v>
      </c>
      <c r="AT476" t="str">
        <f t="shared" si="225"/>
        <v>NonSmoker</v>
      </c>
      <c r="AU476" t="str">
        <f t="shared" si="226"/>
        <v>90 PLUS</v>
      </c>
      <c r="AV476">
        <f t="shared" si="242"/>
        <v>1</v>
      </c>
      <c r="AW476" s="8">
        <f t="shared" si="227"/>
        <v>16</v>
      </c>
      <c r="BJ476" s="76"/>
      <c r="BK476" s="76"/>
      <c r="BL476" s="77"/>
      <c r="BM476" s="77"/>
      <c r="BN476" s="77"/>
      <c r="BO476" s="77"/>
      <c r="BP476" s="77"/>
      <c r="BQ476" s="136"/>
    </row>
    <row r="477" spans="1:69" x14ac:dyDescent="0.25">
      <c r="A477" t="s">
        <v>77</v>
      </c>
      <c r="B477" t="s">
        <v>59</v>
      </c>
      <c r="C477" t="s">
        <v>202</v>
      </c>
      <c r="D477">
        <v>17</v>
      </c>
      <c r="E477" s="9">
        <v>5188</v>
      </c>
      <c r="F477" s="9">
        <v>788</v>
      </c>
      <c r="G477" s="54">
        <v>825.91006445981805</v>
      </c>
      <c r="H477" s="9">
        <v>975395606.81051505</v>
      </c>
      <c r="I477" s="9">
        <v>186747962</v>
      </c>
      <c r="J477" s="9">
        <v>170383150.599161</v>
      </c>
      <c r="K477" s="9">
        <v>478999472177396</v>
      </c>
      <c r="L477" s="9">
        <v>114410993340693</v>
      </c>
      <c r="M477" s="9">
        <v>5.5226829594346295E+21</v>
      </c>
      <c r="N477" s="9">
        <v>1.5675376721252699E+21</v>
      </c>
      <c r="O477" s="9">
        <v>4.6874692188402503E+20</v>
      </c>
      <c r="P477">
        <f t="shared" si="213"/>
        <v>6823.1708751494079</v>
      </c>
      <c r="Q477">
        <f t="shared" si="214"/>
        <v>37542940717.07177</v>
      </c>
      <c r="R477">
        <f t="shared" si="215"/>
        <v>4331801079</v>
      </c>
      <c r="S477">
        <f t="shared" si="216"/>
        <v>5894644609.8958292</v>
      </c>
      <c r="T477">
        <f t="shared" si="217"/>
        <v>3.3955803883130644E+16</v>
      </c>
      <c r="U477">
        <f t="shared" si="218"/>
        <v>5638324594264437</v>
      </c>
      <c r="V477" s="1">
        <f t="shared" si="219"/>
        <v>4.1168667906993248E+23</v>
      </c>
      <c r="W477" s="1">
        <f t="shared" si="220"/>
        <v>6.8315143596358198E+22</v>
      </c>
      <c r="X477" s="1">
        <f t="shared" si="221"/>
        <v>1.2124229934679899E+22</v>
      </c>
      <c r="Y477">
        <f t="shared" si="222"/>
        <v>0.73487060979517682</v>
      </c>
      <c r="Z477">
        <f t="shared" si="228"/>
        <v>2.1908230736991244E+16</v>
      </c>
      <c r="AA477">
        <f t="shared" si="229"/>
        <v>6.3051010799856705E-4</v>
      </c>
      <c r="AB477">
        <f t="shared" si="230"/>
        <v>2.5109960334468214E-2</v>
      </c>
      <c r="AC477">
        <f>Cells!$B$3*Y477/(Cells!$D$4*AB477)</f>
        <v>0.74659790223015166</v>
      </c>
      <c r="AD477">
        <f t="shared" si="231"/>
        <v>42579.671523216464</v>
      </c>
      <c r="AE477">
        <f t="shared" si="232"/>
        <v>23201090785.456707</v>
      </c>
      <c r="AF477">
        <f t="shared" si="233"/>
        <v>4013809165</v>
      </c>
      <c r="AG477">
        <f t="shared" si="234"/>
        <v>3968774594.511796</v>
      </c>
      <c r="AH477">
        <f t="shared" si="235"/>
        <v>4280028917581067</v>
      </c>
      <c r="AI477">
        <f t="shared" si="236"/>
        <v>742203743310660.63</v>
      </c>
      <c r="AJ477">
        <f t="shared" si="237"/>
        <v>1.011347223032137</v>
      </c>
      <c r="AK477">
        <f t="shared" si="238"/>
        <v>3569452148399906</v>
      </c>
      <c r="AL477">
        <f t="shared" si="239"/>
        <v>2.2661502253879277E-4</v>
      </c>
      <c r="AM477">
        <f t="shared" si="240"/>
        <v>1.5053737826161075E-2</v>
      </c>
      <c r="AN477">
        <f>IF(AM477=0,0,(Cells!$B$3*AJ477/(Cells!$D$4*AM477)))</f>
        <v>1.7138698998651423</v>
      </c>
      <c r="AP477" s="7">
        <f t="shared" si="223"/>
        <v>0</v>
      </c>
      <c r="AQ477">
        <f t="shared" si="241"/>
        <v>89</v>
      </c>
      <c r="AR477" t="str">
        <f>IF(AP477=0,"",MAX(AR$4:AR476)+1)</f>
        <v/>
      </c>
      <c r="AS477" t="str">
        <f t="shared" si="224"/>
        <v>Male</v>
      </c>
      <c r="AT477" t="str">
        <f t="shared" si="225"/>
        <v>NonSmoker</v>
      </c>
      <c r="AU477" t="str">
        <f t="shared" si="226"/>
        <v>90 PLUS</v>
      </c>
      <c r="AV477">
        <f t="shared" si="242"/>
        <v>1</v>
      </c>
      <c r="AW477" s="8">
        <f t="shared" si="227"/>
        <v>17</v>
      </c>
      <c r="BJ477" s="76"/>
      <c r="BK477" s="76"/>
      <c r="BL477" s="77"/>
      <c r="BM477" s="77"/>
      <c r="BN477" s="77"/>
      <c r="BO477" s="77"/>
      <c r="BP477" s="77"/>
      <c r="BQ477" s="136"/>
    </row>
    <row r="478" spans="1:69" x14ac:dyDescent="0.25">
      <c r="A478" t="s">
        <v>77</v>
      </c>
      <c r="B478" t="s">
        <v>59</v>
      </c>
      <c r="C478" t="s">
        <v>202</v>
      </c>
      <c r="D478">
        <v>18</v>
      </c>
      <c r="E478" s="9">
        <v>5425</v>
      </c>
      <c r="F478" s="9">
        <v>1060</v>
      </c>
      <c r="G478" s="54">
        <v>996.53688014503905</v>
      </c>
      <c r="H478" s="9">
        <v>986141207.56556296</v>
      </c>
      <c r="I478" s="9">
        <v>168447178</v>
      </c>
      <c r="J478" s="9">
        <v>166437901.019611</v>
      </c>
      <c r="K478" s="9">
        <v>289277588102712</v>
      </c>
      <c r="L478" s="9">
        <v>52512804914466.398</v>
      </c>
      <c r="M478" s="9">
        <v>1.3899637497945501E+21</v>
      </c>
      <c r="N478" s="9">
        <v>2.5226445461160002E+20</v>
      </c>
      <c r="O478" s="9">
        <v>5.2503462598091399E+19</v>
      </c>
      <c r="P478">
        <f t="shared" si="213"/>
        <v>7819.7077552944465</v>
      </c>
      <c r="Q478">
        <f t="shared" si="214"/>
        <v>38529081924.637329</v>
      </c>
      <c r="R478">
        <f t="shared" si="215"/>
        <v>4500248257</v>
      </c>
      <c r="S478">
        <f t="shared" si="216"/>
        <v>6061082510.9154406</v>
      </c>
      <c r="T478">
        <f t="shared" si="217"/>
        <v>3.4245081471233356E+16</v>
      </c>
      <c r="U478">
        <f t="shared" si="218"/>
        <v>5690837399178903</v>
      </c>
      <c r="V478" s="1">
        <f t="shared" si="219"/>
        <v>4.1307664281972706E+23</v>
      </c>
      <c r="W478" s="1">
        <f t="shared" si="220"/>
        <v>6.8567408050969797E+22</v>
      </c>
      <c r="X478" s="1">
        <f t="shared" si="221"/>
        <v>1.2176733397277991E+22</v>
      </c>
      <c r="Y478">
        <f t="shared" si="222"/>
        <v>0.74248259265493832</v>
      </c>
      <c r="Z478">
        <f t="shared" si="228"/>
        <v>2.2289129756435336E+16</v>
      </c>
      <c r="AA478">
        <f t="shared" si="229"/>
        <v>6.0672615916339799E-4</v>
      </c>
      <c r="AB478">
        <f t="shared" si="230"/>
        <v>2.4631811934232486E-2</v>
      </c>
      <c r="AC478">
        <f>Cells!$B$3*Y478/(Cells!$D$4*AB478)</f>
        <v>0.7689743071202525</v>
      </c>
      <c r="AD478">
        <f t="shared" si="231"/>
        <v>41583.134643071433</v>
      </c>
      <c r="AE478">
        <f t="shared" si="232"/>
        <v>22214949577.891144</v>
      </c>
      <c r="AF478">
        <f t="shared" si="233"/>
        <v>3845361987</v>
      </c>
      <c r="AG478">
        <f t="shared" si="234"/>
        <v>3802336693.4921851</v>
      </c>
      <c r="AH478">
        <f t="shared" si="235"/>
        <v>3990751329478355</v>
      </c>
      <c r="AI478">
        <f t="shared" si="236"/>
        <v>689690938396194.25</v>
      </c>
      <c r="AJ478">
        <f t="shared" si="237"/>
        <v>1.0113154875478161</v>
      </c>
      <c r="AK478">
        <f t="shared" si="238"/>
        <v>3330521001400777</v>
      </c>
      <c r="AL478">
        <f t="shared" si="239"/>
        <v>2.3036210338094523E-4</v>
      </c>
      <c r="AM478">
        <f t="shared" si="240"/>
        <v>1.5177684387973853E-2</v>
      </c>
      <c r="AN478">
        <f>IF(AM478=0,0,(Cells!$B$3*AJ478/(Cells!$D$4*AM478)))</f>
        <v>1.6998204658678338</v>
      </c>
      <c r="AP478" s="7">
        <f t="shared" si="223"/>
        <v>0</v>
      </c>
      <c r="AQ478">
        <f t="shared" si="241"/>
        <v>89</v>
      </c>
      <c r="AR478" t="str">
        <f>IF(AP478=0,"",MAX(AR$4:AR477)+1)</f>
        <v/>
      </c>
      <c r="AS478" t="str">
        <f t="shared" si="224"/>
        <v>Male</v>
      </c>
      <c r="AT478" t="str">
        <f t="shared" si="225"/>
        <v>NonSmoker</v>
      </c>
      <c r="AU478" t="str">
        <f t="shared" si="226"/>
        <v>90 PLUS</v>
      </c>
      <c r="AV478">
        <f t="shared" si="242"/>
        <v>1</v>
      </c>
      <c r="AW478" s="8">
        <f t="shared" si="227"/>
        <v>18</v>
      </c>
      <c r="BJ478" s="76"/>
      <c r="BK478" s="76"/>
      <c r="BL478" s="77"/>
      <c r="BM478" s="77"/>
      <c r="BN478" s="77"/>
      <c r="BO478" s="77"/>
      <c r="BP478" s="77"/>
      <c r="BQ478" s="136"/>
    </row>
    <row r="479" spans="1:69" x14ac:dyDescent="0.25">
      <c r="A479" t="s">
        <v>77</v>
      </c>
      <c r="B479" t="s">
        <v>59</v>
      </c>
      <c r="C479" t="s">
        <v>202</v>
      </c>
      <c r="D479">
        <v>19</v>
      </c>
      <c r="E479" s="9">
        <v>5714</v>
      </c>
      <c r="F479" s="9">
        <v>1294</v>
      </c>
      <c r="G479" s="54">
        <v>1197.3687925772099</v>
      </c>
      <c r="H479" s="9">
        <v>993445812.57582903</v>
      </c>
      <c r="I479" s="9">
        <v>184591709</v>
      </c>
      <c r="J479" s="9">
        <v>168298517.585841</v>
      </c>
      <c r="K479" s="9">
        <v>231516199213273</v>
      </c>
      <c r="L479" s="9">
        <v>40521398922592.203</v>
      </c>
      <c r="M479" s="9">
        <v>9.7272258342564004E+20</v>
      </c>
      <c r="N479" s="9">
        <v>1.7054778294145899E+20</v>
      </c>
      <c r="O479" s="9">
        <v>3.1671420444771299E+19</v>
      </c>
      <c r="P479">
        <f t="shared" si="213"/>
        <v>9017.0765478716567</v>
      </c>
      <c r="Q479">
        <f t="shared" si="214"/>
        <v>39522527737.213158</v>
      </c>
      <c r="R479">
        <f t="shared" si="215"/>
        <v>4684839966</v>
      </c>
      <c r="S479">
        <f t="shared" si="216"/>
        <v>6229381028.5012817</v>
      </c>
      <c r="T479">
        <f t="shared" si="217"/>
        <v>3.4476597670446628E+16</v>
      </c>
      <c r="U479">
        <f t="shared" si="218"/>
        <v>5731358798101495</v>
      </c>
      <c r="V479" s="1">
        <f t="shared" si="219"/>
        <v>4.1404936540315268E+23</v>
      </c>
      <c r="W479" s="1">
        <f t="shared" si="220"/>
        <v>6.8737955833911255E+22</v>
      </c>
      <c r="X479" s="1">
        <f t="shared" si="221"/>
        <v>1.2208404817722762E+22</v>
      </c>
      <c r="Y479">
        <f t="shared" si="222"/>
        <v>0.75205545214933167</v>
      </c>
      <c r="Z479">
        <f t="shared" si="228"/>
        <v>2.268672891072258E+16</v>
      </c>
      <c r="AA479">
        <f t="shared" si="229"/>
        <v>5.8463133619516801E-4</v>
      </c>
      <c r="AB479">
        <f t="shared" si="230"/>
        <v>2.4179150857612183E-2</v>
      </c>
      <c r="AC479">
        <f>Cells!$B$3*Y479/(Cells!$D$4*AB479)</f>
        <v>0.7934704041092151</v>
      </c>
      <c r="AD479">
        <f t="shared" si="231"/>
        <v>40385.765850494223</v>
      </c>
      <c r="AE479">
        <f t="shared" si="232"/>
        <v>21221503765.315315</v>
      </c>
      <c r="AF479">
        <f t="shared" si="233"/>
        <v>3660770278</v>
      </c>
      <c r="AG479">
        <f t="shared" si="234"/>
        <v>3634038175.9063444</v>
      </c>
      <c r="AH479">
        <f t="shared" si="235"/>
        <v>3759235130265082</v>
      </c>
      <c r="AI479">
        <f t="shared" si="236"/>
        <v>649169539473602</v>
      </c>
      <c r="AJ479">
        <f t="shared" si="237"/>
        <v>1.0073560322703512</v>
      </c>
      <c r="AK479">
        <f t="shared" si="238"/>
        <v>3128132894209183.5</v>
      </c>
      <c r="AL479">
        <f t="shared" si="239"/>
        <v>2.368679080791298E-4</v>
      </c>
      <c r="AM479">
        <f t="shared" si="240"/>
        <v>1.5390513574248581E-2</v>
      </c>
      <c r="AN479">
        <f>IF(AM479=0,0,(Cells!$B$3*AJ479/(Cells!$D$4*AM479)))</f>
        <v>1.6697513084895639</v>
      </c>
      <c r="AP479" s="7">
        <f t="shared" si="223"/>
        <v>0</v>
      </c>
      <c r="AQ479">
        <f t="shared" si="241"/>
        <v>89</v>
      </c>
      <c r="AR479" t="str">
        <f>IF(AP479=0,"",MAX(AR$4:AR478)+1)</f>
        <v/>
      </c>
      <c r="AS479" t="str">
        <f t="shared" si="224"/>
        <v>Male</v>
      </c>
      <c r="AT479" t="str">
        <f t="shared" si="225"/>
        <v>NonSmoker</v>
      </c>
      <c r="AU479" t="str">
        <f t="shared" si="226"/>
        <v>90 PLUS</v>
      </c>
      <c r="AV479">
        <f t="shared" si="242"/>
        <v>1</v>
      </c>
      <c r="AW479" s="8">
        <f t="shared" si="227"/>
        <v>19</v>
      </c>
      <c r="BJ479" s="76"/>
      <c r="BK479" s="76"/>
      <c r="BL479" s="77"/>
      <c r="BM479" s="77"/>
      <c r="BN479" s="77"/>
      <c r="BO479" s="77"/>
      <c r="BP479" s="77"/>
      <c r="BQ479" s="136"/>
    </row>
    <row r="480" spans="1:69" x14ac:dyDescent="0.25">
      <c r="A480" t="s">
        <v>77</v>
      </c>
      <c r="B480" t="s">
        <v>59</v>
      </c>
      <c r="C480" t="s">
        <v>202</v>
      </c>
      <c r="D480">
        <v>20</v>
      </c>
      <c r="E480" s="9">
        <v>5883</v>
      </c>
      <c r="F480" s="9">
        <v>1540</v>
      </c>
      <c r="G480" s="54">
        <v>1424.92146270476</v>
      </c>
      <c r="H480" s="9">
        <v>1061548857.42703</v>
      </c>
      <c r="I480" s="9">
        <v>189812537</v>
      </c>
      <c r="J480" s="9">
        <v>179025420.291511</v>
      </c>
      <c r="K480" s="9">
        <v>220158988548051</v>
      </c>
      <c r="L480" s="9">
        <v>36735497061317</v>
      </c>
      <c r="M480" s="9">
        <v>9.1800223797472697E+20</v>
      </c>
      <c r="N480" s="9">
        <v>1.45968902211589E+20</v>
      </c>
      <c r="O480" s="9">
        <v>2.37639067711041E+19</v>
      </c>
      <c r="P480">
        <f t="shared" si="213"/>
        <v>10441.998010576417</v>
      </c>
      <c r="Q480">
        <f t="shared" si="214"/>
        <v>40584076594.64019</v>
      </c>
      <c r="R480">
        <f t="shared" si="215"/>
        <v>4874652503</v>
      </c>
      <c r="S480">
        <f t="shared" si="216"/>
        <v>6408406448.7927923</v>
      </c>
      <c r="T480">
        <f t="shared" si="217"/>
        <v>3.469675665899468E+16</v>
      </c>
      <c r="U480">
        <f t="shared" si="218"/>
        <v>5768094295162812</v>
      </c>
      <c r="V480" s="1">
        <f t="shared" si="219"/>
        <v>4.1496736764112738E+23</v>
      </c>
      <c r="W480" s="1">
        <f t="shared" si="220"/>
        <v>6.8883924736122844E+22</v>
      </c>
      <c r="X480" s="1">
        <f t="shared" si="221"/>
        <v>1.2232168724493865E+22</v>
      </c>
      <c r="Y480">
        <f t="shared" si="222"/>
        <v>0.76066531390471981</v>
      </c>
      <c r="Z480">
        <f t="shared" si="228"/>
        <v>2.3055132335525388E+16</v>
      </c>
      <c r="AA480">
        <f t="shared" si="229"/>
        <v>5.6139368344508751E-4</v>
      </c>
      <c r="AB480">
        <f t="shared" si="230"/>
        <v>2.3693747771196677E-2</v>
      </c>
      <c r="AC480">
        <f>Cells!$B$3*Y480/(Cells!$D$4*AB480)</f>
        <v>0.81899597125322732</v>
      </c>
      <c r="AD480">
        <f t="shared" si="231"/>
        <v>38960.844387789461</v>
      </c>
      <c r="AE480">
        <f t="shared" si="232"/>
        <v>20159954907.888283</v>
      </c>
      <c r="AF480">
        <f t="shared" si="233"/>
        <v>3470957741</v>
      </c>
      <c r="AG480">
        <f t="shared" si="234"/>
        <v>3455012755.6148329</v>
      </c>
      <c r="AH480">
        <f t="shared" si="235"/>
        <v>3539076141717031</v>
      </c>
      <c r="AI480">
        <f t="shared" si="236"/>
        <v>612434042412285</v>
      </c>
      <c r="AJ480">
        <f t="shared" si="237"/>
        <v>1.0046150293828162</v>
      </c>
      <c r="AK480">
        <f t="shared" si="238"/>
        <v>2937309193561127</v>
      </c>
      <c r="AL480">
        <f t="shared" si="239"/>
        <v>2.4606528888119225E-4</v>
      </c>
      <c r="AM480">
        <f t="shared" si="240"/>
        <v>1.5686468336792454E-2</v>
      </c>
      <c r="AN480">
        <f>IF(AM480=0,0,(Cells!$B$3*AJ480/(Cells!$D$4*AM480)))</f>
        <v>1.6337906532397937</v>
      </c>
      <c r="AP480" s="7">
        <f t="shared" si="223"/>
        <v>0</v>
      </c>
      <c r="AQ480">
        <f t="shared" si="241"/>
        <v>89</v>
      </c>
      <c r="AR480" t="str">
        <f>IF(AP480=0,"",MAX(AR$4:AR479)+1)</f>
        <v/>
      </c>
      <c r="AS480" t="str">
        <f t="shared" si="224"/>
        <v>Male</v>
      </c>
      <c r="AT480" t="str">
        <f t="shared" si="225"/>
        <v>NonSmoker</v>
      </c>
      <c r="AU480" t="str">
        <f t="shared" si="226"/>
        <v>90 PLUS</v>
      </c>
      <c r="AV480">
        <f t="shared" si="242"/>
        <v>1</v>
      </c>
      <c r="AW480" s="8">
        <f t="shared" si="227"/>
        <v>20</v>
      </c>
      <c r="BJ480" s="76"/>
      <c r="BK480" s="76"/>
      <c r="BL480" s="77"/>
      <c r="BM480" s="77"/>
      <c r="BN480" s="77"/>
      <c r="BO480" s="77"/>
      <c r="BP480" s="77"/>
      <c r="BQ480" s="136"/>
    </row>
    <row r="481" spans="1:69" x14ac:dyDescent="0.25">
      <c r="A481" t="s">
        <v>77</v>
      </c>
      <c r="B481" t="s">
        <v>59</v>
      </c>
      <c r="C481" t="s">
        <v>202</v>
      </c>
      <c r="D481">
        <v>21</v>
      </c>
      <c r="E481" s="9">
        <v>6145</v>
      </c>
      <c r="F481" s="9">
        <v>1904</v>
      </c>
      <c r="G481" s="54">
        <v>1777.6465767260099</v>
      </c>
      <c r="H481" s="9">
        <v>1219197739.8461299</v>
      </c>
      <c r="I481" s="9">
        <v>245422310</v>
      </c>
      <c r="J481" s="9">
        <v>203980025.95567301</v>
      </c>
      <c r="K481" s="9">
        <v>257337668607194</v>
      </c>
      <c r="L481" s="9">
        <v>42928099740169.102</v>
      </c>
      <c r="M481" s="9">
        <v>1.1567131918135099E+21</v>
      </c>
      <c r="N481" s="9">
        <v>1.85759874887933E+20</v>
      </c>
      <c r="O481" s="9">
        <v>3.0456072714951E+19</v>
      </c>
      <c r="P481">
        <f t="shared" si="213"/>
        <v>12219.644587302428</v>
      </c>
      <c r="Q481">
        <f t="shared" si="214"/>
        <v>41803274334.48632</v>
      </c>
      <c r="R481">
        <f t="shared" si="215"/>
        <v>5120074813</v>
      </c>
      <c r="S481">
        <f t="shared" si="216"/>
        <v>6612386474.7484655</v>
      </c>
      <c r="T481">
        <f t="shared" si="217"/>
        <v>3.4954094327601872E+16</v>
      </c>
      <c r="U481">
        <f t="shared" si="218"/>
        <v>5811022394902981</v>
      </c>
      <c r="V481" s="1">
        <f t="shared" si="219"/>
        <v>4.1612408083294088E+23</v>
      </c>
      <c r="W481" s="1">
        <f t="shared" si="220"/>
        <v>6.9069684611010781E+22</v>
      </c>
      <c r="X481" s="1">
        <f t="shared" si="221"/>
        <v>1.2262624797208816E+22</v>
      </c>
      <c r="Y481">
        <f t="shared" si="222"/>
        <v>0.77431572285628802</v>
      </c>
      <c r="Z481">
        <f t="shared" si="228"/>
        <v>2.3581420111399996E+16</v>
      </c>
      <c r="AA481">
        <f t="shared" si="229"/>
        <v>5.3932865790729152E-4</v>
      </c>
      <c r="AB481">
        <f t="shared" si="230"/>
        <v>2.3223450602942095E-2</v>
      </c>
      <c r="AC481">
        <f>Cells!$B$3*Y481/(Cells!$D$4*AB481)</f>
        <v>0.85057623103512792</v>
      </c>
      <c r="AD481">
        <f t="shared" si="231"/>
        <v>37183.197811063452</v>
      </c>
      <c r="AE481">
        <f t="shared" si="232"/>
        <v>18940757168.042152</v>
      </c>
      <c r="AF481">
        <f t="shared" si="233"/>
        <v>3225535431</v>
      </c>
      <c r="AG481">
        <f t="shared" si="234"/>
        <v>3251032729.6591597</v>
      </c>
      <c r="AH481">
        <f t="shared" si="235"/>
        <v>3281738473109837</v>
      </c>
      <c r="AI481">
        <f t="shared" si="236"/>
        <v>569505942672115.88</v>
      </c>
      <c r="AJ481">
        <f t="shared" si="237"/>
        <v>0.99215716949677313</v>
      </c>
      <c r="AK481">
        <f t="shared" si="238"/>
        <v>2695392458690107</v>
      </c>
      <c r="AL481">
        <f t="shared" si="239"/>
        <v>2.5502298537234111E-4</v>
      </c>
      <c r="AM481">
        <f t="shared" si="240"/>
        <v>1.5969439106378817E-2</v>
      </c>
      <c r="AN481">
        <f>IF(AM481=0,0,(Cells!$B$3*AJ481/(Cells!$D$4*AM481)))</f>
        <v>1.5849396334130728</v>
      </c>
      <c r="AP481" s="7">
        <f t="shared" si="223"/>
        <v>0</v>
      </c>
      <c r="AQ481">
        <f t="shared" si="241"/>
        <v>89</v>
      </c>
      <c r="AR481" t="str">
        <f>IF(AP481=0,"",MAX(AR$4:AR480)+1)</f>
        <v/>
      </c>
      <c r="AS481" t="str">
        <f t="shared" si="224"/>
        <v>Male</v>
      </c>
      <c r="AT481" t="str">
        <f t="shared" si="225"/>
        <v>NonSmoker</v>
      </c>
      <c r="AU481" t="str">
        <f t="shared" si="226"/>
        <v>90 PLUS</v>
      </c>
      <c r="AV481">
        <f t="shared" si="242"/>
        <v>1</v>
      </c>
      <c r="AW481" s="8">
        <f t="shared" si="227"/>
        <v>21</v>
      </c>
      <c r="BJ481" s="76"/>
      <c r="BK481" s="76"/>
      <c r="BL481" s="77"/>
      <c r="BM481" s="77"/>
      <c r="BN481" s="77"/>
      <c r="BO481" s="77"/>
      <c r="BP481" s="77"/>
      <c r="BQ481" s="136"/>
    </row>
    <row r="482" spans="1:69" x14ac:dyDescent="0.25">
      <c r="A482" t="s">
        <v>77</v>
      </c>
      <c r="B482" t="s">
        <v>59</v>
      </c>
      <c r="C482" t="s">
        <v>202</v>
      </c>
      <c r="D482">
        <v>22</v>
      </c>
      <c r="E482" s="9">
        <v>6280</v>
      </c>
      <c r="F482" s="9">
        <v>2284</v>
      </c>
      <c r="G482" s="54">
        <v>2139.2588500274601</v>
      </c>
      <c r="H482" s="9">
        <v>1304047875.2443099</v>
      </c>
      <c r="I482" s="9">
        <v>231378641</v>
      </c>
      <c r="J482" s="9">
        <v>219122191.86468399</v>
      </c>
      <c r="K482" s="9">
        <v>253366895964669</v>
      </c>
      <c r="L482" s="9">
        <v>43251396583692.5</v>
      </c>
      <c r="M482" s="9">
        <v>1.08515557376846E+21</v>
      </c>
      <c r="N482" s="9">
        <v>1.80832798944219E+20</v>
      </c>
      <c r="O482" s="9">
        <v>3.1004813529930699E+19</v>
      </c>
      <c r="P482">
        <f t="shared" si="213"/>
        <v>14358.903437329887</v>
      </c>
      <c r="Q482">
        <f t="shared" si="214"/>
        <v>43107322209.730629</v>
      </c>
      <c r="R482">
        <f t="shared" si="215"/>
        <v>5351453454</v>
      </c>
      <c r="S482">
        <f t="shared" si="216"/>
        <v>6831508666.6131496</v>
      </c>
      <c r="T482">
        <f t="shared" si="217"/>
        <v>3.520746122356654E+16</v>
      </c>
      <c r="U482">
        <f t="shared" si="218"/>
        <v>5854273791486674</v>
      </c>
      <c r="V482" s="1">
        <f t="shared" si="219"/>
        <v>4.1720923640670934E+23</v>
      </c>
      <c r="W482" s="1">
        <f t="shared" si="220"/>
        <v>6.9250517409955003E+22</v>
      </c>
      <c r="X482" s="1">
        <f t="shared" si="221"/>
        <v>1.2293629610738747E+22</v>
      </c>
      <c r="Y482">
        <f t="shared" si="222"/>
        <v>0.78334870306957904</v>
      </c>
      <c r="Z482">
        <f t="shared" si="228"/>
        <v>2.39873306739852E+16</v>
      </c>
      <c r="AA482">
        <f t="shared" si="229"/>
        <v>5.1398290519277107E-4</v>
      </c>
      <c r="AB482">
        <f t="shared" si="230"/>
        <v>2.2671191084563048E-2</v>
      </c>
      <c r="AC482">
        <f>Cells!$B$3*Y482/(Cells!$D$4*AB482)</f>
        <v>0.88146019386408747</v>
      </c>
      <c r="AD482">
        <f t="shared" si="231"/>
        <v>35043.938961035994</v>
      </c>
      <c r="AE482">
        <f t="shared" si="232"/>
        <v>17636709292.79784</v>
      </c>
      <c r="AF482">
        <f t="shared" si="233"/>
        <v>2994156790</v>
      </c>
      <c r="AG482">
        <f t="shared" si="234"/>
        <v>3031910537.794476</v>
      </c>
      <c r="AH482">
        <f t="shared" si="235"/>
        <v>3028371577145168</v>
      </c>
      <c r="AI482">
        <f t="shared" si="236"/>
        <v>526254546088423.31</v>
      </c>
      <c r="AJ482">
        <f t="shared" si="237"/>
        <v>0.98754786880290357</v>
      </c>
      <c r="AK482">
        <f t="shared" si="238"/>
        <v>2477431733467179</v>
      </c>
      <c r="AL482">
        <f t="shared" si="239"/>
        <v>2.6950630588602596E-4</v>
      </c>
      <c r="AM482">
        <f t="shared" si="240"/>
        <v>1.6416647218175397E-2</v>
      </c>
      <c r="AN482">
        <f>IF(AM482=0,0,(Cells!$B$3*AJ482/(Cells!$D$4*AM482)))</f>
        <v>1.5346014485304418</v>
      </c>
      <c r="AP482" s="7">
        <f t="shared" si="223"/>
        <v>0</v>
      </c>
      <c r="AQ482">
        <f t="shared" si="241"/>
        <v>89</v>
      </c>
      <c r="AR482" t="str">
        <f>IF(AP482=0,"",MAX(AR$4:AR481)+1)</f>
        <v/>
      </c>
      <c r="AS482" t="str">
        <f t="shared" si="224"/>
        <v>Male</v>
      </c>
      <c r="AT482" t="str">
        <f t="shared" si="225"/>
        <v>NonSmoker</v>
      </c>
      <c r="AU482" t="str">
        <f t="shared" si="226"/>
        <v>90 PLUS</v>
      </c>
      <c r="AV482">
        <f t="shared" si="242"/>
        <v>1</v>
      </c>
      <c r="AW482" s="8">
        <f t="shared" si="227"/>
        <v>22</v>
      </c>
      <c r="BJ482" s="76"/>
      <c r="BK482" s="76"/>
      <c r="BL482" s="77"/>
      <c r="BM482" s="77"/>
      <c r="BN482" s="77"/>
      <c r="BO482" s="77"/>
      <c r="BP482" s="77"/>
      <c r="BQ482" s="136"/>
    </row>
    <row r="483" spans="1:69" x14ac:dyDescent="0.25">
      <c r="A483" t="s">
        <v>77</v>
      </c>
      <c r="B483" t="s">
        <v>59</v>
      </c>
      <c r="C483" t="s">
        <v>202</v>
      </c>
      <c r="D483">
        <v>23</v>
      </c>
      <c r="E483" s="9">
        <v>6331</v>
      </c>
      <c r="F483" s="9">
        <v>2675</v>
      </c>
      <c r="G483" s="54">
        <v>2448.3981588305701</v>
      </c>
      <c r="H483" s="9">
        <v>1422947831.59781</v>
      </c>
      <c r="I483" s="9">
        <v>308371331</v>
      </c>
      <c r="J483" s="9">
        <v>238974414.104435</v>
      </c>
      <c r="K483" s="9">
        <v>577328494406904</v>
      </c>
      <c r="L483" s="9">
        <v>87096226499399.297</v>
      </c>
      <c r="M483" s="9">
        <v>1.39308091867322E+22</v>
      </c>
      <c r="N483" s="9">
        <v>1.92996199472281E+21</v>
      </c>
      <c r="O483" s="9">
        <v>2.6900049773454098E+20</v>
      </c>
      <c r="P483">
        <f t="shared" si="213"/>
        <v>16807.301596160458</v>
      </c>
      <c r="Q483">
        <f t="shared" si="214"/>
        <v>44530270041.328438</v>
      </c>
      <c r="R483">
        <f t="shared" si="215"/>
        <v>5659824785</v>
      </c>
      <c r="S483">
        <f t="shared" si="216"/>
        <v>7070483080.7175846</v>
      </c>
      <c r="T483">
        <f t="shared" si="217"/>
        <v>3.5784789717973444E+16</v>
      </c>
      <c r="U483">
        <f t="shared" si="218"/>
        <v>5941370017986073</v>
      </c>
      <c r="V483" s="1">
        <f t="shared" si="219"/>
        <v>4.3114004559344152E+23</v>
      </c>
      <c r="W483" s="1">
        <f t="shared" si="220"/>
        <v>7.1180479404677815E+22</v>
      </c>
      <c r="X483" s="1">
        <f t="shared" si="221"/>
        <v>1.2562630108473289E+22</v>
      </c>
      <c r="Y483">
        <f t="shared" si="222"/>
        <v>0.8004862921510002</v>
      </c>
      <c r="Z483">
        <f t="shared" si="228"/>
        <v>2.4838132633647704E+16</v>
      </c>
      <c r="AA483">
        <f t="shared" si="229"/>
        <v>4.9684482092196829E-4</v>
      </c>
      <c r="AB483">
        <f t="shared" si="230"/>
        <v>2.2290016171415586E-2</v>
      </c>
      <c r="AC483">
        <f>Cells!$B$3*Y483/(Cells!$D$4*AB483)</f>
        <v>0.91614755951346338</v>
      </c>
      <c r="AD483">
        <f t="shared" si="231"/>
        <v>32595.540802205429</v>
      </c>
      <c r="AE483">
        <f t="shared" si="232"/>
        <v>16213761461.200033</v>
      </c>
      <c r="AF483">
        <f t="shared" si="233"/>
        <v>2685785459</v>
      </c>
      <c r="AG483">
        <f t="shared" si="234"/>
        <v>2792936123.6900406</v>
      </c>
      <c r="AH483">
        <f t="shared" si="235"/>
        <v>2451043082738264</v>
      </c>
      <c r="AI483">
        <f t="shared" si="236"/>
        <v>439158319589024.06</v>
      </c>
      <c r="AJ483">
        <f t="shared" si="237"/>
        <v>0.96163511804613966</v>
      </c>
      <c r="AK483">
        <f t="shared" si="238"/>
        <v>1950900917401948</v>
      </c>
      <c r="AL483">
        <f t="shared" si="239"/>
        <v>2.5009972058553649E-4</v>
      </c>
      <c r="AM483">
        <f t="shared" si="240"/>
        <v>1.5814541428240545E-2</v>
      </c>
      <c r="AN483">
        <f>IF(AM483=0,0,(Cells!$B$3*AJ483/(Cells!$D$4*AM483)))</f>
        <v>1.5512279635320889</v>
      </c>
      <c r="AP483" s="7">
        <f t="shared" si="223"/>
        <v>0</v>
      </c>
      <c r="AQ483">
        <f t="shared" si="241"/>
        <v>89</v>
      </c>
      <c r="AR483" t="str">
        <f>IF(AP483=0,"",MAX(AR$4:AR482)+1)</f>
        <v/>
      </c>
      <c r="AS483" t="str">
        <f t="shared" si="224"/>
        <v>Male</v>
      </c>
      <c r="AT483" t="str">
        <f t="shared" si="225"/>
        <v>NonSmoker</v>
      </c>
      <c r="AU483" t="str">
        <f t="shared" si="226"/>
        <v>90 PLUS</v>
      </c>
      <c r="AV483">
        <f t="shared" si="242"/>
        <v>1</v>
      </c>
      <c r="AW483" s="8">
        <f t="shared" si="227"/>
        <v>23</v>
      </c>
      <c r="BJ483" s="76"/>
      <c r="BK483" s="76"/>
      <c r="BL483" s="77"/>
      <c r="BM483" s="77"/>
      <c r="BN483" s="77"/>
      <c r="BO483" s="77"/>
      <c r="BP483" s="77"/>
      <c r="BQ483" s="136"/>
    </row>
    <row r="484" spans="1:69" x14ac:dyDescent="0.25">
      <c r="A484" t="s">
        <v>77</v>
      </c>
      <c r="B484" t="s">
        <v>59</v>
      </c>
      <c r="C484" t="s">
        <v>202</v>
      </c>
      <c r="D484">
        <v>24</v>
      </c>
      <c r="E484" s="9">
        <v>6366</v>
      </c>
      <c r="F484" s="9">
        <v>2973</v>
      </c>
      <c r="G484" s="54">
        <v>2729.00741121084</v>
      </c>
      <c r="H484" s="9">
        <v>1432572656.8161099</v>
      </c>
      <c r="I484" s="9">
        <v>258883718</v>
      </c>
      <c r="J484" s="9">
        <v>246057585.29660401</v>
      </c>
      <c r="K484" s="9">
        <v>217245587359820</v>
      </c>
      <c r="L484" s="9">
        <v>38639691437756.5</v>
      </c>
      <c r="M484" s="9">
        <v>8.0981111478390502E+20</v>
      </c>
      <c r="N484" s="9">
        <v>1.39662421151737E+20</v>
      </c>
      <c r="O484" s="9">
        <v>2.4951664167469998E+19</v>
      </c>
      <c r="P484">
        <f t="shared" si="213"/>
        <v>19536.309007371299</v>
      </c>
      <c r="Q484">
        <f t="shared" si="214"/>
        <v>45962842698.144547</v>
      </c>
      <c r="R484">
        <f t="shared" si="215"/>
        <v>5918708503</v>
      </c>
      <c r="S484">
        <f t="shared" si="216"/>
        <v>7316540666.0141888</v>
      </c>
      <c r="T484">
        <f t="shared" si="217"/>
        <v>3.6002035305333264E+16</v>
      </c>
      <c r="U484">
        <f t="shared" si="218"/>
        <v>5980009709423830</v>
      </c>
      <c r="V484" s="1">
        <f t="shared" si="219"/>
        <v>4.319498567082254E+23</v>
      </c>
      <c r="W484" s="1">
        <f t="shared" si="220"/>
        <v>7.1320141825829555E+22</v>
      </c>
      <c r="X484" s="1">
        <f t="shared" si="221"/>
        <v>1.2587581772640759E+22</v>
      </c>
      <c r="Y484">
        <f t="shared" si="222"/>
        <v>0.80894903386415784</v>
      </c>
      <c r="Z484">
        <f t="shared" si="228"/>
        <v>2.521050205800914E+16</v>
      </c>
      <c r="AA484">
        <f t="shared" si="229"/>
        <v>4.709446992196757E-4</v>
      </c>
      <c r="AB484">
        <f t="shared" si="230"/>
        <v>2.1701260314084887E-2</v>
      </c>
      <c r="AC484">
        <f>Cells!$B$3*Y484/(Cells!$D$4*AB484)</f>
        <v>0.95095095185741429</v>
      </c>
      <c r="AD484">
        <f t="shared" si="231"/>
        <v>29866.533390994591</v>
      </c>
      <c r="AE484">
        <f t="shared" si="232"/>
        <v>14781188804.383924</v>
      </c>
      <c r="AF484">
        <f t="shared" si="233"/>
        <v>2426901741</v>
      </c>
      <c r="AG484">
        <f t="shared" si="234"/>
        <v>2546878538.3934364</v>
      </c>
      <c r="AH484">
        <f t="shared" si="235"/>
        <v>2233797495378444</v>
      </c>
      <c r="AI484">
        <f t="shared" si="236"/>
        <v>400518628151267.56</v>
      </c>
      <c r="AJ484">
        <f t="shared" si="237"/>
        <v>0.95289261125537716</v>
      </c>
      <c r="AK484">
        <f t="shared" si="238"/>
        <v>1764896480346573.3</v>
      </c>
      <c r="AL484">
        <f t="shared" si="239"/>
        <v>2.7208385324566531E-4</v>
      </c>
      <c r="AM484">
        <f t="shared" si="240"/>
        <v>1.6494964481491476E-2</v>
      </c>
      <c r="AN484">
        <f>IF(AM484=0,0,(Cells!$B$3*AJ484/(Cells!$D$4*AM484)))</f>
        <v>1.4737183393516657</v>
      </c>
      <c r="AP484" s="7">
        <f t="shared" si="223"/>
        <v>0</v>
      </c>
      <c r="AQ484">
        <f t="shared" si="241"/>
        <v>89</v>
      </c>
      <c r="AR484" t="str">
        <f>IF(AP484=0,"",MAX(AR$4:AR483)+1)</f>
        <v/>
      </c>
      <c r="AS484" t="str">
        <f t="shared" si="224"/>
        <v>Male</v>
      </c>
      <c r="AT484" t="str">
        <f t="shared" si="225"/>
        <v>NonSmoker</v>
      </c>
      <c r="AU484" t="str">
        <f t="shared" si="226"/>
        <v>90 PLUS</v>
      </c>
      <c r="AV484">
        <f t="shared" si="242"/>
        <v>1</v>
      </c>
      <c r="AW484" s="8">
        <f t="shared" si="227"/>
        <v>24</v>
      </c>
      <c r="BJ484" s="76"/>
      <c r="BK484" s="76"/>
      <c r="BL484" s="77"/>
      <c r="BM484" s="77"/>
      <c r="BN484" s="77"/>
      <c r="BO484" s="77"/>
      <c r="BP484" s="77"/>
      <c r="BQ484" s="136"/>
    </row>
    <row r="485" spans="1:69" x14ac:dyDescent="0.25">
      <c r="A485" t="s">
        <v>77</v>
      </c>
      <c r="B485" t="s">
        <v>59</v>
      </c>
      <c r="C485" t="s">
        <v>202</v>
      </c>
      <c r="D485">
        <v>25</v>
      </c>
      <c r="E485" s="9">
        <v>6345</v>
      </c>
      <c r="F485" s="9">
        <v>3075</v>
      </c>
      <c r="G485" s="54">
        <v>2997.1162778551802</v>
      </c>
      <c r="H485" s="9">
        <v>1514070651.6619301</v>
      </c>
      <c r="I485" s="9">
        <v>230491755</v>
      </c>
      <c r="J485" s="9">
        <v>259701855.26332</v>
      </c>
      <c r="K485" s="9">
        <v>213719034302590</v>
      </c>
      <c r="L485" s="9">
        <v>37540690152178.703</v>
      </c>
      <c r="M485" s="9">
        <v>7.3592356478190105E+20</v>
      </c>
      <c r="N485" s="9">
        <v>1.22362712792895E+20</v>
      </c>
      <c r="O485" s="9">
        <v>2.1266196072397799E+19</v>
      </c>
      <c r="P485">
        <f t="shared" si="213"/>
        <v>22533.42528522648</v>
      </c>
      <c r="Q485">
        <f t="shared" si="214"/>
        <v>47476913349.806473</v>
      </c>
      <c r="R485">
        <f t="shared" si="215"/>
        <v>6149200258</v>
      </c>
      <c r="S485">
        <f t="shared" si="216"/>
        <v>7576242521.2775087</v>
      </c>
      <c r="T485">
        <f t="shared" si="217"/>
        <v>3.6215754339635856E+16</v>
      </c>
      <c r="U485">
        <f t="shared" si="218"/>
        <v>6017550399576009</v>
      </c>
      <c r="V485" s="1">
        <f t="shared" si="219"/>
        <v>4.3268578027300729E+23</v>
      </c>
      <c r="W485" s="1">
        <f t="shared" si="220"/>
        <v>7.1442504538622448E+22</v>
      </c>
      <c r="X485" s="1">
        <f t="shared" si="221"/>
        <v>1.2608847968713157E+22</v>
      </c>
      <c r="Y485">
        <f t="shared" si="222"/>
        <v>0.81164247854134419</v>
      </c>
      <c r="Z485">
        <f t="shared" si="228"/>
        <v>2.5430101973751304E+16</v>
      </c>
      <c r="AA485">
        <f t="shared" si="229"/>
        <v>4.4303737484185083E-4</v>
      </c>
      <c r="AB485">
        <f t="shared" si="230"/>
        <v>2.1048453027285658E-2</v>
      </c>
      <c r="AC485">
        <f>Cells!$B$3*Y485/(Cells!$D$4*AB485)</f>
        <v>0.98370867024443764</v>
      </c>
      <c r="AD485">
        <f t="shared" si="231"/>
        <v>26869.417113139407</v>
      </c>
      <c r="AE485">
        <f t="shared" si="232"/>
        <v>13267118152.721992</v>
      </c>
      <c r="AF485">
        <f t="shared" si="233"/>
        <v>2196409986</v>
      </c>
      <c r="AG485">
        <f t="shared" si="234"/>
        <v>2287176683.130116</v>
      </c>
      <c r="AH485">
        <f t="shared" si="235"/>
        <v>2020078461075854</v>
      </c>
      <c r="AI485">
        <f t="shared" si="236"/>
        <v>362977937999088.81</v>
      </c>
      <c r="AJ485">
        <f t="shared" si="237"/>
        <v>0.9603149604490121</v>
      </c>
      <c r="AK485">
        <f t="shared" si="238"/>
        <v>1605171562291437</v>
      </c>
      <c r="AL485">
        <f t="shared" si="239"/>
        <v>3.0684710288023781E-4</v>
      </c>
      <c r="AM485">
        <f t="shared" si="240"/>
        <v>1.7517051774777564E-2</v>
      </c>
      <c r="AN485">
        <f>IF(AM485=0,0,(Cells!$B$3*AJ485/(Cells!$D$4*AM485)))</f>
        <v>1.3985390407210081</v>
      </c>
      <c r="AP485" s="7">
        <f t="shared" si="223"/>
        <v>0</v>
      </c>
      <c r="AQ485">
        <f t="shared" si="241"/>
        <v>89</v>
      </c>
      <c r="AR485" t="str">
        <f>IF(AP485=0,"",MAX(AR$4:AR484)+1)</f>
        <v/>
      </c>
      <c r="AS485" t="str">
        <f t="shared" si="224"/>
        <v>Male</v>
      </c>
      <c r="AT485" t="str">
        <f t="shared" si="225"/>
        <v>NonSmoker</v>
      </c>
      <c r="AU485" t="str">
        <f t="shared" si="226"/>
        <v>90 PLUS</v>
      </c>
      <c r="AV485">
        <f t="shared" si="242"/>
        <v>1</v>
      </c>
      <c r="AW485" s="8">
        <f t="shared" si="227"/>
        <v>25</v>
      </c>
      <c r="BJ485" s="76"/>
      <c r="BK485" s="76"/>
      <c r="BL485" s="77"/>
      <c r="BM485" s="77"/>
      <c r="BN485" s="77"/>
      <c r="BO485" s="77"/>
      <c r="BP485" s="77"/>
      <c r="BQ485" s="136"/>
    </row>
    <row r="486" spans="1:69" x14ac:dyDescent="0.25">
      <c r="A486" t="s">
        <v>77</v>
      </c>
      <c r="B486" t="s">
        <v>59</v>
      </c>
      <c r="C486" t="s">
        <v>202</v>
      </c>
      <c r="D486">
        <v>26</v>
      </c>
      <c r="E486" s="9">
        <v>6444</v>
      </c>
      <c r="F486" s="9">
        <v>3687</v>
      </c>
      <c r="G486" s="54">
        <v>3515.7373321294199</v>
      </c>
      <c r="H486" s="9">
        <v>1681620663.5081</v>
      </c>
      <c r="I486" s="9">
        <v>276773363</v>
      </c>
      <c r="J486" s="9">
        <v>283978783.28231698</v>
      </c>
      <c r="K486" s="9">
        <v>219317347388501</v>
      </c>
      <c r="L486" s="9">
        <v>38043330226901.102</v>
      </c>
      <c r="M486" s="9">
        <v>7.3856496842614794E+20</v>
      </c>
      <c r="N486" s="9">
        <v>1.21636054134673E+20</v>
      </c>
      <c r="O486" s="9">
        <v>2.1111075182880301E+19</v>
      </c>
      <c r="P486">
        <f t="shared" si="213"/>
        <v>26049.162617355898</v>
      </c>
      <c r="Q486">
        <f t="shared" si="214"/>
        <v>49158534013.314575</v>
      </c>
      <c r="R486">
        <f t="shared" si="215"/>
        <v>6425973621</v>
      </c>
      <c r="S486">
        <f t="shared" si="216"/>
        <v>7860221304.5598259</v>
      </c>
      <c r="T486">
        <f t="shared" si="217"/>
        <v>3.643507168702436E+16</v>
      </c>
      <c r="U486">
        <f t="shared" si="218"/>
        <v>6055593729802910</v>
      </c>
      <c r="V486" s="1">
        <f t="shared" si="219"/>
        <v>4.3342434524143344E+23</v>
      </c>
      <c r="W486" s="1">
        <f t="shared" si="220"/>
        <v>7.1564140592757123E+22</v>
      </c>
      <c r="X486" s="1">
        <f t="shared" si="221"/>
        <v>1.2629959043896037E+22</v>
      </c>
      <c r="Y486">
        <f t="shared" si="222"/>
        <v>0.81753087756857445</v>
      </c>
      <c r="Z486">
        <f t="shared" si="228"/>
        <v>2.5739499272117884E+16</v>
      </c>
      <c r="AA486">
        <f t="shared" si="229"/>
        <v>4.1661082138971079E-4</v>
      </c>
      <c r="AB486">
        <f t="shared" si="230"/>
        <v>2.0411046553023948E-2</v>
      </c>
      <c r="AC486">
        <f>Cells!$B$3*Y486/(Cells!$D$4*AB486)</f>
        <v>1.0217880158749426</v>
      </c>
      <c r="AD486">
        <f t="shared" si="231"/>
        <v>23353.679781009985</v>
      </c>
      <c r="AE486">
        <f t="shared" si="232"/>
        <v>11585497489.213892</v>
      </c>
      <c r="AF486">
        <f t="shared" si="233"/>
        <v>1919636623</v>
      </c>
      <c r="AG486">
        <f t="shared" si="234"/>
        <v>2003197899.8477991</v>
      </c>
      <c r="AH486">
        <f t="shared" si="235"/>
        <v>1800761113687353</v>
      </c>
      <c r="AI486">
        <f t="shared" si="236"/>
        <v>324934607772187.75</v>
      </c>
      <c r="AJ486">
        <f t="shared" si="237"/>
        <v>0.95828606007716566</v>
      </c>
      <c r="AK486">
        <f t="shared" si="238"/>
        <v>1427252867049517.5</v>
      </c>
      <c r="AL486">
        <f t="shared" si="239"/>
        <v>3.556748947376634E-4</v>
      </c>
      <c r="AM486">
        <f t="shared" si="240"/>
        <v>1.8859345024089872E-2</v>
      </c>
      <c r="AN486">
        <f>IF(AM486=0,0,(Cells!$B$3*AJ486/(Cells!$D$4*AM486)))</f>
        <v>1.2962551000847196</v>
      </c>
      <c r="AP486" s="7">
        <f t="shared" si="223"/>
        <v>1</v>
      </c>
      <c r="AQ486">
        <f t="shared" si="241"/>
        <v>89</v>
      </c>
      <c r="AR486">
        <f>IF(AP486=0,"",MAX(AR$4:AR485)+1)</f>
        <v>89</v>
      </c>
      <c r="AS486" t="str">
        <f t="shared" si="224"/>
        <v>Male</v>
      </c>
      <c r="AT486" t="str">
        <f t="shared" si="225"/>
        <v>NonSmoker</v>
      </c>
      <c r="AU486" t="str">
        <f t="shared" si="226"/>
        <v>90 PLUS</v>
      </c>
      <c r="AV486">
        <f t="shared" si="242"/>
        <v>1</v>
      </c>
      <c r="AW486" s="8">
        <f t="shared" si="227"/>
        <v>26</v>
      </c>
      <c r="BJ486" s="76"/>
      <c r="BK486" s="76"/>
      <c r="BL486" s="77"/>
      <c r="BM486" s="77"/>
      <c r="BN486" s="77"/>
      <c r="BO486" s="77"/>
      <c r="BP486" s="77"/>
      <c r="BQ486" s="136"/>
    </row>
    <row r="487" spans="1:69" x14ac:dyDescent="0.25">
      <c r="A487" t="s">
        <v>77</v>
      </c>
      <c r="B487" t="s">
        <v>59</v>
      </c>
      <c r="C487" t="s">
        <v>202</v>
      </c>
      <c r="D487">
        <v>27</v>
      </c>
      <c r="E487" s="9">
        <v>6371</v>
      </c>
      <c r="F487" s="9">
        <v>4052</v>
      </c>
      <c r="G487" s="54">
        <v>3719.1857470795098</v>
      </c>
      <c r="H487" s="9">
        <v>1736156945.3435299</v>
      </c>
      <c r="I487" s="9">
        <v>342680442</v>
      </c>
      <c r="J487" s="9">
        <v>293151333.098858</v>
      </c>
      <c r="K487" s="9">
        <v>250995212487874</v>
      </c>
      <c r="L487" s="9">
        <v>42973226130320.5</v>
      </c>
      <c r="M487" s="9">
        <v>1.23522088503344E+21</v>
      </c>
      <c r="N487" s="9">
        <v>1.9586505324270698E+20</v>
      </c>
      <c r="O487" s="9">
        <v>3.22481122276572E+19</v>
      </c>
      <c r="P487">
        <f t="shared" si="213"/>
        <v>3719.1857470795098</v>
      </c>
      <c r="Q487">
        <f t="shared" si="214"/>
        <v>1736156945.3435299</v>
      </c>
      <c r="R487">
        <f t="shared" si="215"/>
        <v>342680442</v>
      </c>
      <c r="S487">
        <f t="shared" si="216"/>
        <v>293151333.098858</v>
      </c>
      <c r="T487">
        <f t="shared" si="217"/>
        <v>250995212487874</v>
      </c>
      <c r="U487">
        <f t="shared" si="218"/>
        <v>42973226130320.5</v>
      </c>
      <c r="V487" s="1">
        <f t="shared" si="219"/>
        <v>1.23522088503344E+21</v>
      </c>
      <c r="W487" s="1">
        <f t="shared" si="220"/>
        <v>1.9586505324270698E+20</v>
      </c>
      <c r="X487" s="1">
        <f t="shared" si="221"/>
        <v>3.22481122276572E+19</v>
      </c>
      <c r="Y487">
        <f t="shared" si="222"/>
        <v>1.1689540633418833</v>
      </c>
      <c r="Z487">
        <f t="shared" si="228"/>
        <v>234680953872977.75</v>
      </c>
      <c r="AA487">
        <f t="shared" si="229"/>
        <v>2.7308264322065947E-3</v>
      </c>
      <c r="AB487">
        <f t="shared" si="230"/>
        <v>5.2257309844715452E-2</v>
      </c>
      <c r="AC487">
        <f>Cells!$B$3*Y487/(Cells!$D$4*AB487)</f>
        <v>0.57065326881163236</v>
      </c>
      <c r="AD487">
        <f t="shared" si="231"/>
        <v>19634.494033930474</v>
      </c>
      <c r="AE487">
        <f t="shared" si="232"/>
        <v>9849340543.8703632</v>
      </c>
      <c r="AF487">
        <f t="shared" si="233"/>
        <v>1576956181</v>
      </c>
      <c r="AG487">
        <f t="shared" si="234"/>
        <v>1710046566.7489412</v>
      </c>
      <c r="AH487">
        <f t="shared" si="235"/>
        <v>1549765901199479</v>
      </c>
      <c r="AI487">
        <f t="shared" si="236"/>
        <v>281961381641867.31</v>
      </c>
      <c r="AJ487">
        <f t="shared" si="237"/>
        <v>0.9221714844865504</v>
      </c>
      <c r="AK487">
        <f t="shared" si="238"/>
        <v>1189369893179411.3</v>
      </c>
      <c r="AL487">
        <f t="shared" si="239"/>
        <v>4.0672518653371711E-4</v>
      </c>
      <c r="AM487">
        <f t="shared" si="240"/>
        <v>2.0167428852823979E-2</v>
      </c>
      <c r="AN487">
        <f>IF(AM487=0,0,(Cells!$B$3*AJ487/(Cells!$D$4*AM487)))</f>
        <v>1.1664955022547154</v>
      </c>
      <c r="AP487" s="7">
        <f t="shared" si="223"/>
        <v>0</v>
      </c>
      <c r="AQ487">
        <f t="shared" si="241"/>
        <v>90</v>
      </c>
      <c r="AR487" t="str">
        <f>IF(AP487=0,"",MAX(AR$4:AR486)+1)</f>
        <v/>
      </c>
      <c r="AS487" t="str">
        <f t="shared" si="224"/>
        <v>Male</v>
      </c>
      <c r="AT487" t="str">
        <f t="shared" si="225"/>
        <v>NonSmoker</v>
      </c>
      <c r="AU487" t="str">
        <f t="shared" si="226"/>
        <v>90 PLUS</v>
      </c>
      <c r="AV487">
        <f t="shared" si="242"/>
        <v>27</v>
      </c>
      <c r="AW487" s="8">
        <f t="shared" si="227"/>
        <v>27</v>
      </c>
      <c r="BJ487" s="76"/>
      <c r="BK487" s="76"/>
      <c r="BL487" s="77"/>
      <c r="BM487" s="77"/>
      <c r="BN487" s="77"/>
      <c r="BO487" s="77"/>
      <c r="BP487" s="77"/>
      <c r="BQ487" s="136"/>
    </row>
    <row r="488" spans="1:69" x14ac:dyDescent="0.25">
      <c r="A488" t="s">
        <v>77</v>
      </c>
      <c r="B488" t="s">
        <v>59</v>
      </c>
      <c r="C488" t="s">
        <v>202</v>
      </c>
      <c r="D488">
        <v>28</v>
      </c>
      <c r="E488" s="9">
        <v>6136</v>
      </c>
      <c r="F488" s="9">
        <v>3902</v>
      </c>
      <c r="G488" s="54">
        <v>3679.9062391040202</v>
      </c>
      <c r="H488" s="9">
        <v>1655252696.1846299</v>
      </c>
      <c r="I488" s="9">
        <v>257438364</v>
      </c>
      <c r="J488" s="9">
        <v>282034618.40465099</v>
      </c>
      <c r="K488" s="9">
        <v>220977220711321</v>
      </c>
      <c r="L488" s="9">
        <v>39226840387078.602</v>
      </c>
      <c r="M488" s="9">
        <v>9.5996633378320902E+20</v>
      </c>
      <c r="N488" s="9">
        <v>1.6477722394556501E+20</v>
      </c>
      <c r="O488" s="9">
        <v>2.9619365092703302E+19</v>
      </c>
      <c r="P488">
        <f t="shared" si="213"/>
        <v>7399.09198618353</v>
      </c>
      <c r="Q488">
        <f t="shared" si="214"/>
        <v>3391409641.5281601</v>
      </c>
      <c r="R488">
        <f t="shared" si="215"/>
        <v>600118806</v>
      </c>
      <c r="S488">
        <f t="shared" si="216"/>
        <v>575185951.50350904</v>
      </c>
      <c r="T488">
        <f t="shared" si="217"/>
        <v>471972433199195</v>
      </c>
      <c r="U488">
        <f t="shared" si="218"/>
        <v>82200066517399.094</v>
      </c>
      <c r="V488" s="1">
        <f t="shared" si="219"/>
        <v>2.1951872188166491E+21</v>
      </c>
      <c r="W488" s="1">
        <f t="shared" si="220"/>
        <v>3.60642277188272E+20</v>
      </c>
      <c r="X488" s="1">
        <f t="shared" si="221"/>
        <v>6.1867477320360501E+19</v>
      </c>
      <c r="Y488">
        <f t="shared" si="222"/>
        <v>1.0433474677733656</v>
      </c>
      <c r="Z488">
        <f t="shared" si="228"/>
        <v>402950392882659.38</v>
      </c>
      <c r="AA488">
        <f t="shared" si="229"/>
        <v>1.2179656584972601E-3</v>
      </c>
      <c r="AB488">
        <f t="shared" si="230"/>
        <v>3.4899364729135976E-2</v>
      </c>
      <c r="AC488">
        <f>Cells!$B$3*Y488/(Cells!$D$4*AB488)</f>
        <v>0.76266419523363649</v>
      </c>
      <c r="AD488">
        <f t="shared" si="231"/>
        <v>15954.587794826455</v>
      </c>
      <c r="AE488">
        <f t="shared" si="232"/>
        <v>8194087847.68573</v>
      </c>
      <c r="AF488">
        <f t="shared" si="233"/>
        <v>1319517817</v>
      </c>
      <c r="AG488">
        <f t="shared" si="234"/>
        <v>1428011948.3442903</v>
      </c>
      <c r="AH488">
        <f t="shared" si="235"/>
        <v>1328788680488158</v>
      </c>
      <c r="AI488">
        <f t="shared" si="236"/>
        <v>242734541254788.69</v>
      </c>
      <c r="AJ488">
        <f t="shared" si="237"/>
        <v>0.92402435324852572</v>
      </c>
      <c r="AK488">
        <f t="shared" si="238"/>
        <v>1020581251033445</v>
      </c>
      <c r="AL488">
        <f t="shared" si="239"/>
        <v>5.0047674582462875E-4</v>
      </c>
      <c r="AM488">
        <f t="shared" si="240"/>
        <v>2.2371337595786012E-2</v>
      </c>
      <c r="AN488">
        <f>IF(AM488=0,0,(Cells!$B$3*AJ488/(Cells!$D$4*AM488)))</f>
        <v>1.0536912635083182</v>
      </c>
      <c r="AP488" s="7">
        <f t="shared" si="223"/>
        <v>0</v>
      </c>
      <c r="AQ488">
        <f t="shared" si="241"/>
        <v>90</v>
      </c>
      <c r="AR488" t="str">
        <f>IF(AP488=0,"",MAX(AR$4:AR487)+1)</f>
        <v/>
      </c>
      <c r="AS488" t="str">
        <f t="shared" si="224"/>
        <v>Male</v>
      </c>
      <c r="AT488" t="str">
        <f t="shared" si="225"/>
        <v>NonSmoker</v>
      </c>
      <c r="AU488" t="str">
        <f t="shared" si="226"/>
        <v>90 PLUS</v>
      </c>
      <c r="AV488">
        <f t="shared" si="242"/>
        <v>27</v>
      </c>
      <c r="AW488" s="8">
        <f t="shared" si="227"/>
        <v>28</v>
      </c>
      <c r="BJ488" s="76"/>
      <c r="BK488" s="76"/>
      <c r="BL488" s="77"/>
      <c r="BM488" s="77"/>
      <c r="BN488" s="77"/>
      <c r="BO488" s="77"/>
      <c r="BP488" s="77"/>
      <c r="BQ488" s="136"/>
    </row>
    <row r="489" spans="1:69" x14ac:dyDescent="0.25">
      <c r="A489" t="s">
        <v>77</v>
      </c>
      <c r="B489" t="s">
        <v>59</v>
      </c>
      <c r="C489" t="s">
        <v>202</v>
      </c>
      <c r="D489">
        <v>29</v>
      </c>
      <c r="E489" s="9">
        <v>5785</v>
      </c>
      <c r="F489" s="9">
        <v>3656</v>
      </c>
      <c r="G489" s="54">
        <v>3590.32172075075</v>
      </c>
      <c r="H489" s="9">
        <v>1642559799.39925</v>
      </c>
      <c r="I489" s="9">
        <v>258815367</v>
      </c>
      <c r="J489" s="9">
        <v>281597492.55692798</v>
      </c>
      <c r="K489" s="9">
        <v>221038387304879</v>
      </c>
      <c r="L489" s="9">
        <v>40227181187203.5</v>
      </c>
      <c r="M489" s="9">
        <v>1.01391684180704E+21</v>
      </c>
      <c r="N489" s="9">
        <v>1.8411531911536001E+20</v>
      </c>
      <c r="O489" s="9">
        <v>3.47929609845342E+19</v>
      </c>
      <c r="P489">
        <f t="shared" si="213"/>
        <v>10989.41370693428</v>
      </c>
      <c r="Q489">
        <f t="shared" si="214"/>
        <v>5033969440.9274101</v>
      </c>
      <c r="R489">
        <f t="shared" si="215"/>
        <v>858934173</v>
      </c>
      <c r="S489">
        <f t="shared" si="216"/>
        <v>856783444.06043696</v>
      </c>
      <c r="T489">
        <f t="shared" si="217"/>
        <v>693010820504074</v>
      </c>
      <c r="U489">
        <f t="shared" si="218"/>
        <v>122427247704602.59</v>
      </c>
      <c r="V489" s="1">
        <f t="shared" si="219"/>
        <v>3.2091040606236894E+21</v>
      </c>
      <c r="W489" s="1">
        <f t="shared" si="220"/>
        <v>5.4475759630363197E+20</v>
      </c>
      <c r="X489" s="1">
        <f t="shared" si="221"/>
        <v>9.6660438304894697E+19</v>
      </c>
      <c r="Y489">
        <f t="shared" si="222"/>
        <v>1.0025102363432357</v>
      </c>
      <c r="Z489">
        <f t="shared" si="228"/>
        <v>571707779645012.38</v>
      </c>
      <c r="AA489">
        <f t="shared" si="229"/>
        <v>7.7881080876678879E-4</v>
      </c>
      <c r="AB489">
        <f t="shared" si="230"/>
        <v>2.7907182028409618E-2</v>
      </c>
      <c r="AC489">
        <f>Cells!$B$3*Y489/(Cells!$D$4*AB489)</f>
        <v>0.91642039093436811</v>
      </c>
      <c r="AD489">
        <f t="shared" si="231"/>
        <v>12364.266074075706</v>
      </c>
      <c r="AE489">
        <f t="shared" si="232"/>
        <v>6551528048.2864819</v>
      </c>
      <c r="AF489">
        <f t="shared" si="233"/>
        <v>1060702450</v>
      </c>
      <c r="AG489">
        <f t="shared" si="234"/>
        <v>1146414455.7873623</v>
      </c>
      <c r="AH489">
        <f t="shared" si="235"/>
        <v>1107750293183279.3</v>
      </c>
      <c r="AI489">
        <f t="shared" si="236"/>
        <v>202507360067585.19</v>
      </c>
      <c r="AJ489">
        <f t="shared" si="237"/>
        <v>0.92523471301790683</v>
      </c>
      <c r="AK489">
        <f t="shared" si="238"/>
        <v>851570720934719.63</v>
      </c>
      <c r="AL489">
        <f t="shared" si="239"/>
        <v>6.4794391186000526E-4</v>
      </c>
      <c r="AM489">
        <f t="shared" si="240"/>
        <v>2.5454742423760748E-2</v>
      </c>
      <c r="AN489">
        <f>IF(AM489=0,0,(Cells!$B$3*AJ489/(Cells!$D$4*AM489)))</f>
        <v>0.92726768461602083</v>
      </c>
      <c r="AP489" s="7">
        <f t="shared" si="223"/>
        <v>0</v>
      </c>
      <c r="AQ489">
        <f t="shared" si="241"/>
        <v>90</v>
      </c>
      <c r="AR489" t="str">
        <f>IF(AP489=0,"",MAX(AR$4:AR488)+1)</f>
        <v/>
      </c>
      <c r="AS489" t="str">
        <f t="shared" si="224"/>
        <v>Male</v>
      </c>
      <c r="AT489" t="str">
        <f t="shared" si="225"/>
        <v>NonSmoker</v>
      </c>
      <c r="AU489" t="str">
        <f t="shared" si="226"/>
        <v>90 PLUS</v>
      </c>
      <c r="AV489">
        <f t="shared" si="242"/>
        <v>27</v>
      </c>
      <c r="AW489" s="8">
        <f t="shared" si="227"/>
        <v>29</v>
      </c>
      <c r="BJ489" s="76"/>
      <c r="BK489" s="76"/>
      <c r="BL489" s="77"/>
      <c r="BM489" s="77"/>
      <c r="BN489" s="77"/>
      <c r="BO489" s="77"/>
      <c r="BP489" s="77"/>
      <c r="BQ489" s="136"/>
    </row>
    <row r="490" spans="1:69" x14ac:dyDescent="0.25">
      <c r="A490" t="s">
        <v>77</v>
      </c>
      <c r="B490" t="s">
        <v>59</v>
      </c>
      <c r="C490" t="s">
        <v>202</v>
      </c>
      <c r="D490">
        <v>30</v>
      </c>
      <c r="E490" s="9">
        <v>5269</v>
      </c>
      <c r="F490" s="9">
        <v>3465</v>
      </c>
      <c r="G490" s="54">
        <v>3362.4574700170001</v>
      </c>
      <c r="H490" s="9">
        <v>1651234578.8340199</v>
      </c>
      <c r="I490" s="9">
        <v>276606836</v>
      </c>
      <c r="J490" s="9">
        <v>285030910.59312803</v>
      </c>
      <c r="K490" s="9">
        <v>252689054426283</v>
      </c>
      <c r="L490" s="9">
        <v>44867536614457.203</v>
      </c>
      <c r="M490" s="9">
        <v>1.34246384588978E+21</v>
      </c>
      <c r="N490" s="9">
        <v>2.2789438719062399E+20</v>
      </c>
      <c r="O490" s="9">
        <v>4.0513734383388803E+19</v>
      </c>
      <c r="P490">
        <f t="shared" si="213"/>
        <v>14351.871176951279</v>
      </c>
      <c r="Q490">
        <f t="shared" si="214"/>
        <v>6685204019.7614298</v>
      </c>
      <c r="R490">
        <f t="shared" si="215"/>
        <v>1135541009</v>
      </c>
      <c r="S490">
        <f t="shared" si="216"/>
        <v>1141814354.6535649</v>
      </c>
      <c r="T490">
        <f t="shared" si="217"/>
        <v>945699874930357</v>
      </c>
      <c r="U490">
        <f t="shared" si="218"/>
        <v>167294784319059.81</v>
      </c>
      <c r="V490" s="1">
        <f t="shared" si="219"/>
        <v>4.551567906513469E+21</v>
      </c>
      <c r="W490" s="1">
        <f t="shared" si="220"/>
        <v>7.72651983494256E+20</v>
      </c>
      <c r="X490" s="1">
        <f t="shared" si="221"/>
        <v>1.371741726882835E+20</v>
      </c>
      <c r="Y490">
        <f t="shared" si="222"/>
        <v>0.99450580943566058</v>
      </c>
      <c r="Z490">
        <f t="shared" si="228"/>
        <v>775042484150595.13</v>
      </c>
      <c r="AA490">
        <f t="shared" si="229"/>
        <v>5.9447625444339412E-4</v>
      </c>
      <c r="AB490">
        <f t="shared" si="230"/>
        <v>2.4381883734514734E-2</v>
      </c>
      <c r="AC490">
        <f>Cells!$B$3*Y490/(Cells!$D$4*AB490)</f>
        <v>1.0405476715597965</v>
      </c>
      <c r="AD490">
        <f t="shared" si="231"/>
        <v>9001.8086040587041</v>
      </c>
      <c r="AE490">
        <f t="shared" si="232"/>
        <v>4900293469.4524612</v>
      </c>
      <c r="AF490">
        <f t="shared" si="233"/>
        <v>784095614</v>
      </c>
      <c r="AG490">
        <f t="shared" si="234"/>
        <v>861383545.19423437</v>
      </c>
      <c r="AH490">
        <f t="shared" si="235"/>
        <v>855061238756996.25</v>
      </c>
      <c r="AI490">
        <f t="shared" si="236"/>
        <v>157639823453127.97</v>
      </c>
      <c r="AJ490">
        <f t="shared" si="237"/>
        <v>0.91027466031196747</v>
      </c>
      <c r="AK490">
        <f t="shared" si="238"/>
        <v>647720227688221</v>
      </c>
      <c r="AL490">
        <f t="shared" si="239"/>
        <v>8.7295994573530862E-4</v>
      </c>
      <c r="AM490">
        <f t="shared" si="240"/>
        <v>2.9545895581879197E-2</v>
      </c>
      <c r="AN490">
        <f>IF(AM490=0,0,(Cells!$B$3*AJ490/(Cells!$D$4*AM490)))</f>
        <v>0.78595414361635829</v>
      </c>
      <c r="AP490" s="7">
        <f t="shared" si="223"/>
        <v>0</v>
      </c>
      <c r="AQ490">
        <f t="shared" si="241"/>
        <v>90</v>
      </c>
      <c r="AR490" t="str">
        <f>IF(AP490=0,"",MAX(AR$4:AR489)+1)</f>
        <v/>
      </c>
      <c r="AS490" t="str">
        <f t="shared" si="224"/>
        <v>Male</v>
      </c>
      <c r="AT490" t="str">
        <f t="shared" si="225"/>
        <v>NonSmoker</v>
      </c>
      <c r="AU490" t="str">
        <f t="shared" si="226"/>
        <v>90 PLUS</v>
      </c>
      <c r="AV490">
        <f t="shared" si="242"/>
        <v>27</v>
      </c>
      <c r="AW490" s="8">
        <f t="shared" si="227"/>
        <v>30</v>
      </c>
      <c r="BJ490" s="76"/>
      <c r="BK490" s="76"/>
      <c r="BL490" s="77"/>
      <c r="BM490" s="77"/>
      <c r="BN490" s="77"/>
      <c r="BO490" s="77"/>
      <c r="BP490" s="77"/>
      <c r="BQ490" s="136"/>
    </row>
    <row r="491" spans="1:69" x14ac:dyDescent="0.25">
      <c r="A491" t="s">
        <v>77</v>
      </c>
      <c r="B491" t="s">
        <v>59</v>
      </c>
      <c r="C491" t="s">
        <v>202</v>
      </c>
      <c r="D491">
        <v>31</v>
      </c>
      <c r="E491" s="9">
        <v>4578</v>
      </c>
      <c r="F491" s="9">
        <v>2952</v>
      </c>
      <c r="G491" s="54">
        <v>2911.3272318438999</v>
      </c>
      <c r="H491" s="9">
        <v>1443948597.8652301</v>
      </c>
      <c r="I491" s="9">
        <v>237016194</v>
      </c>
      <c r="J491" s="9">
        <v>252064176.17489001</v>
      </c>
      <c r="K491" s="9">
        <v>226105327850020</v>
      </c>
      <c r="L491" s="9">
        <v>41827090635203.602</v>
      </c>
      <c r="M491" s="9">
        <v>1.0804975657107099E+21</v>
      </c>
      <c r="N491" s="9">
        <v>1.99225017492737E+20</v>
      </c>
      <c r="O491" s="9">
        <v>3.8487332502793699E+19</v>
      </c>
      <c r="P491">
        <f t="shared" si="213"/>
        <v>17263.198408795179</v>
      </c>
      <c r="Q491">
        <f t="shared" si="214"/>
        <v>8129152617.6266594</v>
      </c>
      <c r="R491">
        <f t="shared" si="215"/>
        <v>1372557203</v>
      </c>
      <c r="S491">
        <f t="shared" si="216"/>
        <v>1393878530.828455</v>
      </c>
      <c r="T491">
        <f t="shared" si="217"/>
        <v>1171805202780377</v>
      </c>
      <c r="U491">
        <f t="shared" si="218"/>
        <v>209121874954263.41</v>
      </c>
      <c r="V491" s="1">
        <f t="shared" si="219"/>
        <v>5.6320654722241795E+21</v>
      </c>
      <c r="W491" s="1">
        <f t="shared" si="220"/>
        <v>9.7187700098699297E+20</v>
      </c>
      <c r="X491" s="1">
        <f t="shared" si="221"/>
        <v>1.7566150519107722E+20</v>
      </c>
      <c r="Y491">
        <f t="shared" si="222"/>
        <v>0.98470359693697085</v>
      </c>
      <c r="Z491">
        <f t="shared" si="228"/>
        <v>951107617785075.25</v>
      </c>
      <c r="AA491">
        <f t="shared" si="229"/>
        <v>4.8953055266865255E-4</v>
      </c>
      <c r="AB491">
        <f t="shared" si="230"/>
        <v>2.2125337345872322E-2</v>
      </c>
      <c r="AC491">
        <f>Cells!$B$3*Y491/(Cells!$D$4*AB491)</f>
        <v>1.1353703186204345</v>
      </c>
      <c r="AD491">
        <f t="shared" si="231"/>
        <v>6090.4813722148037</v>
      </c>
      <c r="AE491">
        <f t="shared" si="232"/>
        <v>3456344871.5872321</v>
      </c>
      <c r="AF491">
        <f t="shared" si="233"/>
        <v>547079420</v>
      </c>
      <c r="AG491">
        <f t="shared" si="234"/>
        <v>609319369.01934433</v>
      </c>
      <c r="AH491">
        <f t="shared" si="235"/>
        <v>628955910906976.25</v>
      </c>
      <c r="AI491">
        <f t="shared" si="236"/>
        <v>115812732817924.39</v>
      </c>
      <c r="AJ491">
        <f t="shared" si="237"/>
        <v>0.89785332260237349</v>
      </c>
      <c r="AK491">
        <f t="shared" si="238"/>
        <v>471348809741330.5</v>
      </c>
      <c r="AL491">
        <f t="shared" si="239"/>
        <v>1.2695577102533474E-3</v>
      </c>
      <c r="AM491">
        <f t="shared" si="240"/>
        <v>3.5630853347251558E-2</v>
      </c>
      <c r="AN491">
        <f>IF(AM491=0,0,(Cells!$B$3*AJ491/(Cells!$D$4*AM491)))</f>
        <v>0.64283732285572626</v>
      </c>
      <c r="AP491" s="7">
        <f t="shared" si="223"/>
        <v>0</v>
      </c>
      <c r="AQ491">
        <f t="shared" si="241"/>
        <v>90</v>
      </c>
      <c r="AR491" t="str">
        <f>IF(AP491=0,"",MAX(AR$4:AR490)+1)</f>
        <v/>
      </c>
      <c r="AS491" t="str">
        <f t="shared" si="224"/>
        <v>Male</v>
      </c>
      <c r="AT491" t="str">
        <f t="shared" si="225"/>
        <v>NonSmoker</v>
      </c>
      <c r="AU491" t="str">
        <f t="shared" si="226"/>
        <v>90 PLUS</v>
      </c>
      <c r="AV491">
        <f t="shared" si="242"/>
        <v>27</v>
      </c>
      <c r="AW491" s="8">
        <f t="shared" si="227"/>
        <v>31</v>
      </c>
      <c r="BJ491" s="76"/>
      <c r="BK491" s="76"/>
      <c r="BL491" s="77"/>
      <c r="BM491" s="77"/>
      <c r="BN491" s="77"/>
      <c r="BO491" s="77"/>
      <c r="BP491" s="77"/>
      <c r="BQ491" s="136"/>
    </row>
    <row r="492" spans="1:69" x14ac:dyDescent="0.25">
      <c r="A492" t="s">
        <v>77</v>
      </c>
      <c r="B492" t="s">
        <v>59</v>
      </c>
      <c r="C492" t="s">
        <v>202</v>
      </c>
      <c r="D492">
        <v>32</v>
      </c>
      <c r="E492" s="9">
        <v>3802</v>
      </c>
      <c r="F492" s="9">
        <v>2493</v>
      </c>
      <c r="G492" s="54">
        <v>2367.2602904512701</v>
      </c>
      <c r="H492" s="9">
        <v>1262677273.9075799</v>
      </c>
      <c r="I492" s="9">
        <v>185972917</v>
      </c>
      <c r="J492" s="9">
        <v>223603080.83460599</v>
      </c>
      <c r="K492" s="9">
        <v>264314951746361</v>
      </c>
      <c r="L492" s="9">
        <v>50377703771849.203</v>
      </c>
      <c r="M492" s="9">
        <v>1.3877379772777499E+21</v>
      </c>
      <c r="N492" s="9">
        <v>2.5993485034588799E+20</v>
      </c>
      <c r="O492" s="9">
        <v>5.21379698034118E+19</v>
      </c>
      <c r="P492">
        <f t="shared" si="213"/>
        <v>19630.45869924645</v>
      </c>
      <c r="Q492">
        <f t="shared" si="214"/>
        <v>9391829891.5342388</v>
      </c>
      <c r="R492">
        <f t="shared" si="215"/>
        <v>1558530120</v>
      </c>
      <c r="S492">
        <f t="shared" si="216"/>
        <v>1617481611.6630609</v>
      </c>
      <c r="T492">
        <f t="shared" si="217"/>
        <v>1436120154526738</v>
      </c>
      <c r="U492">
        <f t="shared" si="218"/>
        <v>259499578726112.63</v>
      </c>
      <c r="V492" s="1">
        <f t="shared" si="219"/>
        <v>7.0198034495019292E+21</v>
      </c>
      <c r="W492" s="1">
        <f t="shared" si="220"/>
        <v>1.231811851332881E+21</v>
      </c>
      <c r="X492" s="1">
        <f t="shared" si="221"/>
        <v>2.27799474994489E+20</v>
      </c>
      <c r="Y492">
        <f t="shared" si="222"/>
        <v>0.96355353208470285</v>
      </c>
      <c r="Z492">
        <f t="shared" si="228"/>
        <v>1142850049832302.5</v>
      </c>
      <c r="AA492">
        <f t="shared" si="229"/>
        <v>4.368280796476659E-4</v>
      </c>
      <c r="AB492">
        <f t="shared" si="230"/>
        <v>2.0900432522980617E-2</v>
      </c>
      <c r="AC492">
        <f>Cells!$B$3*Y492/(Cells!$D$4*AB492)</f>
        <v>1.1760952267287985</v>
      </c>
      <c r="AD492">
        <f t="shared" si="231"/>
        <v>3723.2210817635332</v>
      </c>
      <c r="AE492">
        <f t="shared" si="232"/>
        <v>2193667597.6796517</v>
      </c>
      <c r="AF492">
        <f t="shared" si="233"/>
        <v>361106503</v>
      </c>
      <c r="AG492">
        <f t="shared" si="234"/>
        <v>385716288.1847384</v>
      </c>
      <c r="AH492">
        <f t="shared" si="235"/>
        <v>364640959160615.25</v>
      </c>
      <c r="AI492">
        <f t="shared" si="236"/>
        <v>65435029046075.188</v>
      </c>
      <c r="AJ492">
        <f t="shared" si="237"/>
        <v>0.93619718446281541</v>
      </c>
      <c r="AK492">
        <f t="shared" si="238"/>
        <v>284024315567203.25</v>
      </c>
      <c r="AL492">
        <f t="shared" si="239"/>
        <v>1.9090599395353185E-3</v>
      </c>
      <c r="AM492">
        <f t="shared" si="240"/>
        <v>4.3692790475492849E-2</v>
      </c>
      <c r="AN492">
        <f>IF(AM492=0,0,(Cells!$B$3*AJ492/(Cells!$D$4*AM492)))</f>
        <v>0.54661237775122118</v>
      </c>
      <c r="AP492" s="7">
        <f t="shared" si="223"/>
        <v>0</v>
      </c>
      <c r="AQ492">
        <f t="shared" si="241"/>
        <v>90</v>
      </c>
      <c r="AR492" t="str">
        <f>IF(AP492=0,"",MAX(AR$4:AR491)+1)</f>
        <v/>
      </c>
      <c r="AS492" t="str">
        <f t="shared" si="224"/>
        <v>Male</v>
      </c>
      <c r="AT492" t="str">
        <f t="shared" si="225"/>
        <v>NonSmoker</v>
      </c>
      <c r="AU492" t="str">
        <f t="shared" si="226"/>
        <v>90 PLUS</v>
      </c>
      <c r="AV492">
        <f t="shared" si="242"/>
        <v>27</v>
      </c>
      <c r="AW492" s="8">
        <f t="shared" si="227"/>
        <v>32</v>
      </c>
      <c r="BJ492" s="76"/>
      <c r="BK492" s="76"/>
      <c r="BL492" s="77"/>
      <c r="BM492" s="77"/>
      <c r="BN492" s="77"/>
      <c r="BO492" s="77"/>
      <c r="BP492" s="77"/>
      <c r="BQ492" s="136"/>
    </row>
    <row r="493" spans="1:69" x14ac:dyDescent="0.25">
      <c r="A493" t="s">
        <v>77</v>
      </c>
      <c r="B493" t="s">
        <v>59</v>
      </c>
      <c r="C493" t="s">
        <v>202</v>
      </c>
      <c r="D493">
        <v>33</v>
      </c>
      <c r="E493" s="9">
        <v>2941</v>
      </c>
      <c r="F493" s="9">
        <v>1816</v>
      </c>
      <c r="G493" s="54">
        <v>1773.5139395288199</v>
      </c>
      <c r="H493" s="9">
        <v>980465167.97557294</v>
      </c>
      <c r="I493" s="9">
        <v>186650047</v>
      </c>
      <c r="J493" s="9">
        <v>173565194.79709801</v>
      </c>
      <c r="K493" s="9">
        <v>187156218452492</v>
      </c>
      <c r="L493" s="9">
        <v>34441817009719.801</v>
      </c>
      <c r="M493" s="9">
        <v>9.3582832584956995E+20</v>
      </c>
      <c r="N493" s="9">
        <v>1.7002398010189201E+20</v>
      </c>
      <c r="O493" s="9">
        <v>3.1928545550800998E+19</v>
      </c>
      <c r="P493">
        <f t="shared" si="213"/>
        <v>21403.972638775271</v>
      </c>
      <c r="Q493">
        <f t="shared" si="214"/>
        <v>10372295059.509811</v>
      </c>
      <c r="R493">
        <f t="shared" si="215"/>
        <v>1745180167</v>
      </c>
      <c r="S493">
        <f t="shared" si="216"/>
        <v>1791046806.4601588</v>
      </c>
      <c r="T493">
        <f t="shared" si="217"/>
        <v>1623276372979230</v>
      </c>
      <c r="U493">
        <f t="shared" si="218"/>
        <v>293941395735832.44</v>
      </c>
      <c r="V493" s="1">
        <f t="shared" si="219"/>
        <v>7.9556317753514991E+21</v>
      </c>
      <c r="W493" s="1">
        <f t="shared" si="220"/>
        <v>1.401835831434773E+21</v>
      </c>
      <c r="X493" s="1">
        <f t="shared" si="221"/>
        <v>2.5972802054529001E+20</v>
      </c>
      <c r="Y493">
        <f t="shared" si="222"/>
        <v>0.97439115533177489</v>
      </c>
      <c r="Z493">
        <f t="shared" si="228"/>
        <v>1302626973277506</v>
      </c>
      <c r="AA493">
        <f t="shared" si="229"/>
        <v>4.0607494621870541E-4</v>
      </c>
      <c r="AB493">
        <f t="shared" si="230"/>
        <v>2.0151301352982279E-2</v>
      </c>
      <c r="AC493">
        <f>Cells!$B$3*Y493/(Cells!$D$4*AB493)</f>
        <v>1.233536909230573</v>
      </c>
      <c r="AD493">
        <f t="shared" si="231"/>
        <v>1949.707142234713</v>
      </c>
      <c r="AE493">
        <f t="shared" si="232"/>
        <v>1213202429.7040792</v>
      </c>
      <c r="AF493">
        <f t="shared" si="233"/>
        <v>174456456</v>
      </c>
      <c r="AG493">
        <f t="shared" si="234"/>
        <v>212151093.38764042</v>
      </c>
      <c r="AH493">
        <f t="shared" si="235"/>
        <v>177484740708123.19</v>
      </c>
      <c r="AI493">
        <f t="shared" si="236"/>
        <v>30993212036355.379</v>
      </c>
      <c r="AJ493">
        <f t="shared" si="237"/>
        <v>0.82232173878658665</v>
      </c>
      <c r="AK493">
        <f t="shared" si="238"/>
        <v>124991546392225.16</v>
      </c>
      <c r="AL493">
        <f t="shared" si="239"/>
        <v>2.7770908811891024E-3</v>
      </c>
      <c r="AM493">
        <f t="shared" si="240"/>
        <v>5.2698110793358642E-2</v>
      </c>
      <c r="AN493">
        <f>IF(AM493=0,0,(Cells!$B$3*AJ493/(Cells!$D$4*AM493)))</f>
        <v>0.39807842324346893</v>
      </c>
      <c r="AP493" s="7">
        <f t="shared" si="223"/>
        <v>0</v>
      </c>
      <c r="AQ493">
        <f t="shared" si="241"/>
        <v>90</v>
      </c>
      <c r="AR493" t="str">
        <f>IF(AP493=0,"",MAX(AR$4:AR492)+1)</f>
        <v/>
      </c>
      <c r="AS493" t="str">
        <f t="shared" si="224"/>
        <v>Male</v>
      </c>
      <c r="AT493" t="str">
        <f t="shared" si="225"/>
        <v>NonSmoker</v>
      </c>
      <c r="AU493" t="str">
        <f t="shared" si="226"/>
        <v>90 PLUS</v>
      </c>
      <c r="AV493">
        <f t="shared" si="242"/>
        <v>27</v>
      </c>
      <c r="AW493" s="8">
        <f t="shared" si="227"/>
        <v>33</v>
      </c>
      <c r="BJ493" s="76"/>
      <c r="BK493" s="76"/>
      <c r="BL493" s="77"/>
      <c r="BM493" s="77"/>
      <c r="BN493" s="77"/>
      <c r="BO493" s="77"/>
      <c r="BP493" s="77"/>
      <c r="BQ493" s="136"/>
    </row>
    <row r="494" spans="1:69" x14ac:dyDescent="0.25">
      <c r="A494" t="s">
        <v>77</v>
      </c>
      <c r="B494" t="s">
        <v>59</v>
      </c>
      <c r="C494" t="s">
        <v>202</v>
      </c>
      <c r="D494">
        <v>34</v>
      </c>
      <c r="E494" s="9">
        <v>2064</v>
      </c>
      <c r="F494" s="9">
        <v>1117</v>
      </c>
      <c r="G494" s="54">
        <v>1138.30768714748</v>
      </c>
      <c r="H494" s="9">
        <v>683343837.07264698</v>
      </c>
      <c r="I494" s="9">
        <v>95073830</v>
      </c>
      <c r="J494" s="9">
        <v>120131188.143463</v>
      </c>
      <c r="K494" s="9">
        <v>100446386425333</v>
      </c>
      <c r="L494" s="9">
        <v>17867657495138.898</v>
      </c>
      <c r="M494" s="9">
        <v>3.1266670643240003E+20</v>
      </c>
      <c r="N494" s="9">
        <v>5.3151976929703297E+19</v>
      </c>
      <c r="O494" s="9">
        <v>9.44069708928273E+18</v>
      </c>
      <c r="P494">
        <f t="shared" si="213"/>
        <v>22542.280325922751</v>
      </c>
      <c r="Q494">
        <f t="shared" si="214"/>
        <v>11055638896.582458</v>
      </c>
      <c r="R494">
        <f t="shared" si="215"/>
        <v>1840253997</v>
      </c>
      <c r="S494">
        <f t="shared" si="216"/>
        <v>1911177994.6036217</v>
      </c>
      <c r="T494">
        <f t="shared" si="217"/>
        <v>1723722759404563</v>
      </c>
      <c r="U494">
        <f t="shared" si="218"/>
        <v>311809053230971.31</v>
      </c>
      <c r="V494" s="1">
        <f t="shared" si="219"/>
        <v>8.2682984817838994E+21</v>
      </c>
      <c r="W494" s="1">
        <f t="shared" si="220"/>
        <v>1.4549878083644762E+21</v>
      </c>
      <c r="X494" s="1">
        <f t="shared" si="221"/>
        <v>2.6916871763457275E+20</v>
      </c>
      <c r="Y494">
        <f t="shared" si="222"/>
        <v>0.96288990465363156</v>
      </c>
      <c r="Z494">
        <f t="shared" si="228"/>
        <v>1370659306912898.3</v>
      </c>
      <c r="AA494">
        <f t="shared" si="229"/>
        <v>3.7525565595116021E-4</v>
      </c>
      <c r="AB494">
        <f t="shared" si="230"/>
        <v>1.9371516614637076E-2</v>
      </c>
      <c r="AC494">
        <f>Cells!$B$3*Y494/(Cells!$D$4*AB494)</f>
        <v>1.2680457515648782</v>
      </c>
      <c r="AD494">
        <f t="shared" si="231"/>
        <v>811.39945508723304</v>
      </c>
      <c r="AE494">
        <f t="shared" si="232"/>
        <v>529858592.631432</v>
      </c>
      <c r="AF494">
        <f t="shared" si="233"/>
        <v>79382626</v>
      </c>
      <c r="AG494">
        <f t="shared" si="234"/>
        <v>92019905.244177401</v>
      </c>
      <c r="AH494">
        <f t="shared" si="235"/>
        <v>77038354282790.203</v>
      </c>
      <c r="AI494">
        <f t="shared" si="236"/>
        <v>13125554541216.479</v>
      </c>
      <c r="AJ494">
        <f t="shared" si="237"/>
        <v>0.86266798242571507</v>
      </c>
      <c r="AK494">
        <f t="shared" si="238"/>
        <v>56690535842430.656</v>
      </c>
      <c r="AL494">
        <f t="shared" si="239"/>
        <v>6.694944768414467E-3</v>
      </c>
      <c r="AM494">
        <f t="shared" si="240"/>
        <v>8.1822642150045893E-2</v>
      </c>
      <c r="AN494">
        <f>IF(AM494=0,0,(Cells!$B$3*AJ494/(Cells!$D$4*AM494)))</f>
        <v>0.26896272347482114</v>
      </c>
      <c r="AP494" s="7">
        <f t="shared" si="223"/>
        <v>0</v>
      </c>
      <c r="AQ494">
        <f t="shared" si="241"/>
        <v>90</v>
      </c>
      <c r="AR494" t="str">
        <f>IF(AP494=0,"",MAX(AR$4:AR493)+1)</f>
        <v/>
      </c>
      <c r="AS494" t="str">
        <f t="shared" si="224"/>
        <v>Male</v>
      </c>
      <c r="AT494" t="str">
        <f t="shared" si="225"/>
        <v>NonSmoker</v>
      </c>
      <c r="AU494" t="str">
        <f t="shared" si="226"/>
        <v>90 PLUS</v>
      </c>
      <c r="AV494">
        <f t="shared" si="242"/>
        <v>27</v>
      </c>
      <c r="AW494" s="8">
        <f t="shared" si="227"/>
        <v>34</v>
      </c>
      <c r="BJ494" s="76"/>
      <c r="BK494" s="76"/>
      <c r="BL494" s="77"/>
      <c r="BM494" s="77"/>
      <c r="BN494" s="77"/>
      <c r="BO494" s="77"/>
      <c r="BP494" s="77"/>
      <c r="BQ494" s="136"/>
    </row>
    <row r="495" spans="1:69" x14ac:dyDescent="0.25">
      <c r="A495" t="s">
        <v>77</v>
      </c>
      <c r="B495" t="s">
        <v>59</v>
      </c>
      <c r="C495" t="s">
        <v>202</v>
      </c>
      <c r="D495">
        <v>35</v>
      </c>
      <c r="E495" s="9">
        <v>1228</v>
      </c>
      <c r="F495" s="9">
        <v>571</v>
      </c>
      <c r="G495" s="54">
        <v>571.681352681156</v>
      </c>
      <c r="H495" s="9">
        <v>376659836.79280001</v>
      </c>
      <c r="I495" s="9">
        <v>55380520</v>
      </c>
      <c r="J495" s="9">
        <v>65708592.949522503</v>
      </c>
      <c r="K495" s="9">
        <v>59139347362794.102</v>
      </c>
      <c r="L495" s="9">
        <v>10022291824481.199</v>
      </c>
      <c r="M495" s="9">
        <v>2.0722383331469201E+20</v>
      </c>
      <c r="N495" s="9">
        <v>3.2521156287074001E+19</v>
      </c>
      <c r="O495" s="9">
        <v>5.2544480918213202E+18</v>
      </c>
      <c r="P495">
        <f t="shared" si="213"/>
        <v>23113.961678603908</v>
      </c>
      <c r="Q495">
        <f t="shared" si="214"/>
        <v>11432298733.375259</v>
      </c>
      <c r="R495">
        <f t="shared" si="215"/>
        <v>1895634517</v>
      </c>
      <c r="S495">
        <f t="shared" si="216"/>
        <v>1976886587.5531442</v>
      </c>
      <c r="T495">
        <f t="shared" si="217"/>
        <v>1782862106767357</v>
      </c>
      <c r="U495">
        <f t="shared" si="218"/>
        <v>321831345055452.5</v>
      </c>
      <c r="V495" s="1">
        <f t="shared" si="219"/>
        <v>8.4755223150985919E+21</v>
      </c>
      <c r="W495" s="1">
        <f t="shared" si="220"/>
        <v>1.4875089646515501E+21</v>
      </c>
      <c r="X495" s="1">
        <f t="shared" si="221"/>
        <v>2.7442316572639406E+20</v>
      </c>
      <c r="Y495">
        <f t="shared" si="222"/>
        <v>0.95889897221989229</v>
      </c>
      <c r="Z495">
        <f t="shared" si="228"/>
        <v>1413664826924657.5</v>
      </c>
      <c r="AA495">
        <f t="shared" si="229"/>
        <v>3.617286793271468E-4</v>
      </c>
      <c r="AB495">
        <f t="shared" si="230"/>
        <v>1.9019166104936008E-2</v>
      </c>
      <c r="AC495">
        <f>Cells!$B$3*Y495/(Cells!$D$4*AB495)</f>
        <v>1.2861845697084393</v>
      </c>
      <c r="AD495">
        <f t="shared" si="231"/>
        <v>239.71810240607701</v>
      </c>
      <c r="AE495">
        <f t="shared" si="232"/>
        <v>153198755.83863199</v>
      </c>
      <c r="AF495">
        <f t="shared" si="233"/>
        <v>24002106</v>
      </c>
      <c r="AG495">
        <f t="shared" si="234"/>
        <v>26311312.294654898</v>
      </c>
      <c r="AH495">
        <f t="shared" si="235"/>
        <v>17899006919996.102</v>
      </c>
      <c r="AI495">
        <f t="shared" si="236"/>
        <v>3103262716735.2798</v>
      </c>
      <c r="AJ495">
        <f t="shared" si="237"/>
        <v>0.91223522913663224</v>
      </c>
      <c r="AK495">
        <f t="shared" si="238"/>
        <v>13745652882675.781</v>
      </c>
      <c r="AL495">
        <f t="shared" si="239"/>
        <v>1.9855478324232557E-2</v>
      </c>
      <c r="AM495">
        <f t="shared" si="240"/>
        <v>0.14090946854002592</v>
      </c>
      <c r="AN495">
        <f>IF(AM495=0,0,(Cells!$B$3*AJ495/(Cells!$D$4*AM495)))</f>
        <v>0.16515380215703757</v>
      </c>
      <c r="AP495" s="7">
        <f t="shared" si="223"/>
        <v>0</v>
      </c>
      <c r="AQ495">
        <f t="shared" si="241"/>
        <v>90</v>
      </c>
      <c r="AR495" t="str">
        <f>IF(AP495=0,"",MAX(AR$4:AR494)+1)</f>
        <v/>
      </c>
      <c r="AS495" t="str">
        <f t="shared" si="224"/>
        <v>Male</v>
      </c>
      <c r="AT495" t="str">
        <f t="shared" si="225"/>
        <v>NonSmoker</v>
      </c>
      <c r="AU495" t="str">
        <f t="shared" si="226"/>
        <v>90 PLUS</v>
      </c>
      <c r="AV495">
        <f t="shared" si="242"/>
        <v>27</v>
      </c>
      <c r="AW495" s="8">
        <f t="shared" si="227"/>
        <v>35</v>
      </c>
      <c r="BJ495" s="76"/>
      <c r="BK495" s="76"/>
      <c r="BL495" s="77"/>
      <c r="BM495" s="77"/>
      <c r="BN495" s="77"/>
      <c r="BO495" s="77"/>
      <c r="BP495" s="77"/>
      <c r="BQ495" s="136"/>
    </row>
    <row r="496" spans="1:69" x14ac:dyDescent="0.25">
      <c r="A496" t="s">
        <v>77</v>
      </c>
      <c r="B496" t="s">
        <v>59</v>
      </c>
      <c r="C496" t="s">
        <v>202</v>
      </c>
      <c r="D496">
        <v>36</v>
      </c>
      <c r="E496" s="9">
        <v>570</v>
      </c>
      <c r="F496" s="9">
        <v>242</v>
      </c>
      <c r="G496" s="54">
        <v>239.71810240607701</v>
      </c>
      <c r="H496" s="9">
        <v>153198755.83863199</v>
      </c>
      <c r="I496" s="9">
        <v>24002106</v>
      </c>
      <c r="J496" s="9">
        <v>26311312.294654898</v>
      </c>
      <c r="K496" s="9">
        <v>17899006919996.102</v>
      </c>
      <c r="L496" s="9">
        <v>3103262716735.2798</v>
      </c>
      <c r="M496" s="9">
        <v>4.26102107187108E+19</v>
      </c>
      <c r="N496" s="9">
        <v>7.3638902419029801E+18</v>
      </c>
      <c r="O496" s="9">
        <v>1.3027618630258801E+18</v>
      </c>
      <c r="P496">
        <f t="shared" si="213"/>
        <v>23353.679781009985</v>
      </c>
      <c r="Q496">
        <f t="shared" si="214"/>
        <v>11585497489.213892</v>
      </c>
      <c r="R496">
        <f t="shared" si="215"/>
        <v>1919636623</v>
      </c>
      <c r="S496">
        <f t="shared" si="216"/>
        <v>2003197899.8477991</v>
      </c>
      <c r="T496">
        <f t="shared" si="217"/>
        <v>1800761113687353</v>
      </c>
      <c r="U496">
        <f t="shared" si="218"/>
        <v>324934607772187.75</v>
      </c>
      <c r="V496" s="1">
        <f t="shared" si="219"/>
        <v>8.5181325258173029E+21</v>
      </c>
      <c r="W496" s="1">
        <f t="shared" si="220"/>
        <v>1.4948728548934531E+21</v>
      </c>
      <c r="X496" s="1">
        <f t="shared" si="221"/>
        <v>2.7572592758941994E+20</v>
      </c>
      <c r="Y496">
        <f t="shared" si="222"/>
        <v>0.95828606007716566</v>
      </c>
      <c r="Z496">
        <f t="shared" si="228"/>
        <v>1427252867049517.5</v>
      </c>
      <c r="AA496">
        <f t="shared" si="229"/>
        <v>3.556748947376634E-4</v>
      </c>
      <c r="AB496">
        <f t="shared" si="230"/>
        <v>1.8859345024089872E-2</v>
      </c>
      <c r="AC496">
        <f>Cells!$B$3*Y496/(Cells!$D$4*AB496)</f>
        <v>1.2962551000847196</v>
      </c>
      <c r="AD496">
        <f t="shared" si="231"/>
        <v>0</v>
      </c>
      <c r="AE496">
        <f t="shared" si="232"/>
        <v>0</v>
      </c>
      <c r="AF496">
        <f t="shared" si="233"/>
        <v>0</v>
      </c>
      <c r="AG496">
        <f t="shared" si="234"/>
        <v>0</v>
      </c>
      <c r="AH496">
        <f t="shared" si="235"/>
        <v>0</v>
      </c>
      <c r="AI496">
        <f t="shared" si="236"/>
        <v>0</v>
      </c>
      <c r="AJ496" t="e">
        <f t="shared" si="237"/>
        <v>#DIV/0!</v>
      </c>
      <c r="AK496" t="e">
        <f t="shared" si="238"/>
        <v>#DIV/0!</v>
      </c>
      <c r="AL496" t="e">
        <f t="shared" si="239"/>
        <v>#DIV/0!</v>
      </c>
      <c r="AM496">
        <f t="shared" si="240"/>
        <v>0</v>
      </c>
      <c r="AN496">
        <f>IF(AM496=0,0,(Cells!$B$3*AJ496/(Cells!$D$4*AM496)))</f>
        <v>0</v>
      </c>
      <c r="AP496" s="7">
        <f t="shared" si="223"/>
        <v>1</v>
      </c>
      <c r="AQ496">
        <f t="shared" si="241"/>
        <v>90</v>
      </c>
      <c r="AR496">
        <f>IF(AP496=0,"",MAX(AR$4:AR495)+1)</f>
        <v>90</v>
      </c>
      <c r="AS496" t="str">
        <f t="shared" si="224"/>
        <v>Male</v>
      </c>
      <c r="AT496" t="str">
        <f t="shared" si="225"/>
        <v>NonSmoker</v>
      </c>
      <c r="AU496" t="str">
        <f t="shared" si="226"/>
        <v>90 PLUS</v>
      </c>
      <c r="AV496">
        <f t="shared" si="242"/>
        <v>27</v>
      </c>
      <c r="AW496" s="8">
        <f t="shared" si="227"/>
        <v>36</v>
      </c>
      <c r="BJ496" s="76"/>
      <c r="BK496" s="76"/>
      <c r="BL496" s="77"/>
      <c r="BM496" s="77"/>
      <c r="BN496" s="77"/>
      <c r="BO496" s="77"/>
      <c r="BP496" s="77"/>
      <c r="BQ496" s="136"/>
    </row>
    <row r="497" spans="1:69" x14ac:dyDescent="0.25">
      <c r="A497" t="s">
        <v>78</v>
      </c>
      <c r="B497" t="s">
        <v>82</v>
      </c>
      <c r="C497" t="s">
        <v>347</v>
      </c>
      <c r="D497">
        <v>1</v>
      </c>
      <c r="E497" s="9">
        <v>34372</v>
      </c>
      <c r="F497" s="9">
        <v>51</v>
      </c>
      <c r="G497" s="54">
        <v>26.9861339538956</v>
      </c>
      <c r="H497" s="9">
        <v>18960657645.800598</v>
      </c>
      <c r="I497" s="9">
        <v>8068109</v>
      </c>
      <c r="J497" s="9">
        <v>3632661.1922782399</v>
      </c>
      <c r="K497" s="9">
        <v>3039044687488.3398</v>
      </c>
      <c r="L497" s="9">
        <v>577837139.50852001</v>
      </c>
      <c r="M497" s="9">
        <v>6.2634159453407797E+19</v>
      </c>
      <c r="N497" s="9">
        <v>1.16346772950596E+16</v>
      </c>
      <c r="O497" s="9">
        <v>2174694612116.24</v>
      </c>
      <c r="P497">
        <f t="shared" si="213"/>
        <v>26.9861339538956</v>
      </c>
      <c r="Q497">
        <f t="shared" si="214"/>
        <v>18960657645.800598</v>
      </c>
      <c r="R497">
        <f t="shared" si="215"/>
        <v>8068109</v>
      </c>
      <c r="S497">
        <f t="shared" si="216"/>
        <v>3632661.1922782399</v>
      </c>
      <c r="T497">
        <f t="shared" si="217"/>
        <v>3039044687488.3398</v>
      </c>
      <c r="U497">
        <f t="shared" si="218"/>
        <v>577837139.50852001</v>
      </c>
      <c r="V497" s="1">
        <f t="shared" si="219"/>
        <v>6.2634159453407797E+19</v>
      </c>
      <c r="W497" s="1">
        <f t="shared" si="220"/>
        <v>1.16346772950596E+16</v>
      </c>
      <c r="X497" s="1">
        <f t="shared" si="221"/>
        <v>2174694612116.24</v>
      </c>
      <c r="Y497">
        <f t="shared" si="222"/>
        <v>2.2209913264550964</v>
      </c>
      <c r="Z497">
        <f t="shared" si="228"/>
        <v>6746841535150.752</v>
      </c>
      <c r="AA497">
        <f t="shared" si="229"/>
        <v>0.51127048378301243</v>
      </c>
      <c r="AB497">
        <f t="shared" si="230"/>
        <v>0.71503180613383377</v>
      </c>
      <c r="AC497">
        <f>Cells!$B$3*Y497/(Cells!$D$4*AB497)</f>
        <v>7.923980812807567E-2</v>
      </c>
      <c r="AD497">
        <f t="shared" si="231"/>
        <v>108.29825882789214</v>
      </c>
      <c r="AE497">
        <f t="shared" si="232"/>
        <v>43190870352.385185</v>
      </c>
      <c r="AF497">
        <f t="shared" si="233"/>
        <v>15064453</v>
      </c>
      <c r="AG497">
        <f t="shared" si="234"/>
        <v>11435414.950023577</v>
      </c>
      <c r="AH497">
        <f t="shared" si="235"/>
        <v>9930346335120.8203</v>
      </c>
      <c r="AI497">
        <f t="shared" si="236"/>
        <v>2611771562.2208347</v>
      </c>
      <c r="AJ497">
        <f t="shared" si="237"/>
        <v>1.3173507971364817</v>
      </c>
      <c r="AK497">
        <f t="shared" si="238"/>
        <v>13077217157770.137</v>
      </c>
      <c r="AL497">
        <f t="shared" si="239"/>
        <v>0.10000264321514252</v>
      </c>
      <c r="AM497">
        <f t="shared" si="240"/>
        <v>0.31623194527931947</v>
      </c>
      <c r="AN497">
        <f>IF(AM497=0,0,(Cells!$B$3*AJ497/(Cells!$D$4*AM497)))</f>
        <v>0.10627169617474572</v>
      </c>
      <c r="AP497" s="7">
        <f t="shared" si="223"/>
        <v>0</v>
      </c>
      <c r="AQ497">
        <f t="shared" si="241"/>
        <v>91</v>
      </c>
      <c r="AR497" t="str">
        <f>IF(AP497=0,"",MAX(AR$4:AR496)+1)</f>
        <v/>
      </c>
      <c r="AS497" t="str">
        <f t="shared" si="224"/>
        <v>Female</v>
      </c>
      <c r="AT497" t="str">
        <f t="shared" si="225"/>
        <v>Smoker</v>
      </c>
      <c r="AU497" t="str">
        <f t="shared" si="226"/>
        <v>18 - 29</v>
      </c>
      <c r="AV497">
        <f t="shared" si="242"/>
        <v>1</v>
      </c>
      <c r="AW497" s="8">
        <f t="shared" si="227"/>
        <v>1</v>
      </c>
      <c r="BJ497" s="76"/>
      <c r="BK497" s="76"/>
      <c r="BL497" s="77"/>
      <c r="BM497" s="77"/>
      <c r="BN497" s="77"/>
      <c r="BO497" s="77"/>
      <c r="BP497" s="77"/>
      <c r="BQ497" s="136"/>
    </row>
    <row r="498" spans="1:69" x14ac:dyDescent="0.25">
      <c r="A498" t="s">
        <v>78</v>
      </c>
      <c r="B498" t="s">
        <v>82</v>
      </c>
      <c r="C498" t="s">
        <v>347</v>
      </c>
      <c r="D498">
        <v>2</v>
      </c>
      <c r="E498" s="9">
        <v>29534</v>
      </c>
      <c r="F498" s="9">
        <v>37</v>
      </c>
      <c r="G498" s="54">
        <v>20.317307564658901</v>
      </c>
      <c r="H498" s="9">
        <v>12586451458.8316</v>
      </c>
      <c r="I498" s="9">
        <v>2623192</v>
      </c>
      <c r="J498" s="9">
        <v>2680970.7864454798</v>
      </c>
      <c r="K498" s="9">
        <v>2451580211342.77</v>
      </c>
      <c r="L498" s="9">
        <v>519419906.30941802</v>
      </c>
      <c r="M498" s="9">
        <v>5.4314516334626603E+19</v>
      </c>
      <c r="N498" s="9">
        <v>1.12463349251513E+16</v>
      </c>
      <c r="O498" s="9">
        <v>2339032637872.6299</v>
      </c>
      <c r="P498">
        <f t="shared" si="213"/>
        <v>47.3034415185545</v>
      </c>
      <c r="Q498">
        <f t="shared" si="214"/>
        <v>31547109104.632198</v>
      </c>
      <c r="R498">
        <f t="shared" si="215"/>
        <v>10691301</v>
      </c>
      <c r="S498">
        <f t="shared" si="216"/>
        <v>6313631.9787237197</v>
      </c>
      <c r="T498">
        <f t="shared" si="217"/>
        <v>5490624898831.1094</v>
      </c>
      <c r="U498">
        <f t="shared" si="218"/>
        <v>1097257045.8179381</v>
      </c>
      <c r="V498" s="1">
        <f t="shared" si="219"/>
        <v>1.1694867578803441E+20</v>
      </c>
      <c r="W498" s="1">
        <f t="shared" si="220"/>
        <v>2.28810122202109E+16</v>
      </c>
      <c r="X498" s="1">
        <f t="shared" si="221"/>
        <v>4513727249988.8701</v>
      </c>
      <c r="Y498">
        <f t="shared" si="222"/>
        <v>1.6933677851399269</v>
      </c>
      <c r="Z498">
        <f t="shared" si="228"/>
        <v>9294500945472.3555</v>
      </c>
      <c r="AA498">
        <f t="shared" si="229"/>
        <v>0.2331672493180979</v>
      </c>
      <c r="AB498">
        <f t="shared" si="230"/>
        <v>0.48287394764896763</v>
      </c>
      <c r="AC498">
        <f>Cells!$B$3*Y498/(Cells!$D$4*AB498)</f>
        <v>8.9462170790913051E-2</v>
      </c>
      <c r="AD498">
        <f t="shared" si="231"/>
        <v>87.980951263233251</v>
      </c>
      <c r="AE498">
        <f t="shared" si="232"/>
        <v>30604418893.553585</v>
      </c>
      <c r="AF498">
        <f t="shared" si="233"/>
        <v>12441261</v>
      </c>
      <c r="AG498">
        <f t="shared" si="234"/>
        <v>8754444.1635780949</v>
      </c>
      <c r="AH498">
        <f t="shared" si="235"/>
        <v>7478766123778.0479</v>
      </c>
      <c r="AI498">
        <f t="shared" si="236"/>
        <v>2092351655.9114165</v>
      </c>
      <c r="AJ498">
        <f t="shared" si="237"/>
        <v>1.4211365984559594</v>
      </c>
      <c r="AK498">
        <f t="shared" si="238"/>
        <v>10624122475226.801</v>
      </c>
      <c r="AL498">
        <f t="shared" si="239"/>
        <v>0.13862319822870908</v>
      </c>
      <c r="AM498">
        <f t="shared" si="240"/>
        <v>0.37232136418517414</v>
      </c>
      <c r="AN498">
        <f>IF(AM498=0,0,(Cells!$B$3*AJ498/(Cells!$D$4*AM498)))</f>
        <v>9.7373275671032794E-2</v>
      </c>
      <c r="AP498" s="7">
        <f t="shared" si="223"/>
        <v>0</v>
      </c>
      <c r="AQ498">
        <f t="shared" si="241"/>
        <v>91</v>
      </c>
      <c r="AR498" t="str">
        <f>IF(AP498=0,"",MAX(AR$4:AR497)+1)</f>
        <v/>
      </c>
      <c r="AS498" t="str">
        <f t="shared" si="224"/>
        <v>Female</v>
      </c>
      <c r="AT498" t="str">
        <f t="shared" si="225"/>
        <v>Smoker</v>
      </c>
      <c r="AU498" t="str">
        <f t="shared" si="226"/>
        <v>18 - 29</v>
      </c>
      <c r="AV498">
        <f t="shared" si="242"/>
        <v>1</v>
      </c>
      <c r="AW498" s="8">
        <f t="shared" si="227"/>
        <v>2</v>
      </c>
      <c r="BJ498" s="76"/>
      <c r="BK498" s="76"/>
      <c r="BL498" s="77"/>
      <c r="BM498" s="77"/>
      <c r="BN498" s="77"/>
      <c r="BO498" s="77"/>
      <c r="BP498" s="77"/>
      <c r="BQ498" s="136"/>
    </row>
    <row r="499" spans="1:69" x14ac:dyDescent="0.25">
      <c r="A499" t="s">
        <v>78</v>
      </c>
      <c r="B499" t="s">
        <v>82</v>
      </c>
      <c r="C499" t="s">
        <v>347</v>
      </c>
      <c r="D499">
        <v>3</v>
      </c>
      <c r="E499" s="9">
        <v>24871</v>
      </c>
      <c r="F499" s="9">
        <v>28</v>
      </c>
      <c r="G499" s="54">
        <v>16.913508169438</v>
      </c>
      <c r="H499" s="9">
        <v>8938668985.9167309</v>
      </c>
      <c r="I499" s="9">
        <v>2370085</v>
      </c>
      <c r="J499" s="9">
        <v>2155181.0185730401</v>
      </c>
      <c r="K499" s="9">
        <v>2382534599720.73</v>
      </c>
      <c r="L499" s="9">
        <v>577996243.68691397</v>
      </c>
      <c r="M499" s="9">
        <v>6.34484134892283E+19</v>
      </c>
      <c r="N499" s="9">
        <v>1.54158177128454E+16</v>
      </c>
      <c r="O499" s="9">
        <v>3750577271951.46</v>
      </c>
      <c r="P499">
        <f t="shared" si="213"/>
        <v>64.216949687992496</v>
      </c>
      <c r="Q499">
        <f t="shared" si="214"/>
        <v>40485778090.548927</v>
      </c>
      <c r="R499">
        <f t="shared" si="215"/>
        <v>13061386</v>
      </c>
      <c r="S499">
        <f t="shared" si="216"/>
        <v>8468812.9972967599</v>
      </c>
      <c r="T499">
        <f t="shared" si="217"/>
        <v>7873159498551.8398</v>
      </c>
      <c r="U499">
        <f t="shared" si="218"/>
        <v>1675253289.5048521</v>
      </c>
      <c r="V499" s="1">
        <f t="shared" si="219"/>
        <v>1.8039708927726269E+20</v>
      </c>
      <c r="W499" s="1">
        <f t="shared" si="220"/>
        <v>3.8296829933056304E+16</v>
      </c>
      <c r="X499" s="1">
        <f t="shared" si="221"/>
        <v>8264304521940.3301</v>
      </c>
      <c r="Y499">
        <f t="shared" si="222"/>
        <v>1.5422924091214656</v>
      </c>
      <c r="Z499">
        <f t="shared" si="228"/>
        <v>12138729262586.947</v>
      </c>
      <c r="AA499">
        <f t="shared" si="229"/>
        <v>0.16924979013942898</v>
      </c>
      <c r="AB499">
        <f t="shared" si="230"/>
        <v>0.41139979355783468</v>
      </c>
      <c r="AC499">
        <f>Cells!$B$3*Y499/(Cells!$D$4*AB499)</f>
        <v>9.5636696222101233E-2</v>
      </c>
      <c r="AD499">
        <f t="shared" si="231"/>
        <v>71.067443093795248</v>
      </c>
      <c r="AE499">
        <f t="shared" si="232"/>
        <v>21665749907.636856</v>
      </c>
      <c r="AF499">
        <f t="shared" si="233"/>
        <v>10071176</v>
      </c>
      <c r="AG499">
        <f t="shared" si="234"/>
        <v>6599263.1450050538</v>
      </c>
      <c r="AH499">
        <f t="shared" si="235"/>
        <v>5096231524057.3184</v>
      </c>
      <c r="AI499">
        <f t="shared" si="236"/>
        <v>1514355412.2245026</v>
      </c>
      <c r="AJ499">
        <f t="shared" si="237"/>
        <v>1.5261061392320472</v>
      </c>
      <c r="AK499">
        <f t="shared" si="238"/>
        <v>7773863282135.1357</v>
      </c>
      <c r="AL499">
        <f t="shared" si="239"/>
        <v>0.17850320004775463</v>
      </c>
      <c r="AM499">
        <f t="shared" si="240"/>
        <v>0.42249639057364102</v>
      </c>
      <c r="AN499">
        <f>IF(AM499=0,0,(Cells!$B$3*AJ499/(Cells!$D$4*AM499)))</f>
        <v>9.2147519636123804E-2</v>
      </c>
      <c r="AP499" s="7">
        <f t="shared" si="223"/>
        <v>0</v>
      </c>
      <c r="AQ499">
        <f t="shared" si="241"/>
        <v>91</v>
      </c>
      <c r="AR499" t="str">
        <f>IF(AP499=0,"",MAX(AR$4:AR498)+1)</f>
        <v/>
      </c>
      <c r="AS499" t="str">
        <f t="shared" si="224"/>
        <v>Female</v>
      </c>
      <c r="AT499" t="str">
        <f t="shared" si="225"/>
        <v>Smoker</v>
      </c>
      <c r="AU499" t="str">
        <f t="shared" si="226"/>
        <v>18 - 29</v>
      </c>
      <c r="AV499">
        <f t="shared" si="242"/>
        <v>1</v>
      </c>
      <c r="AW499" s="8">
        <f t="shared" si="227"/>
        <v>3</v>
      </c>
      <c r="BJ499" s="76"/>
      <c r="BK499" s="76"/>
      <c r="BL499" s="77"/>
      <c r="BM499" s="77"/>
      <c r="BN499" s="77"/>
      <c r="BO499" s="77"/>
      <c r="BP499" s="77"/>
      <c r="BQ499" s="136"/>
    </row>
    <row r="500" spans="1:69" x14ac:dyDescent="0.25">
      <c r="A500" t="s">
        <v>78</v>
      </c>
      <c r="B500" t="s">
        <v>82</v>
      </c>
      <c r="C500" t="s">
        <v>347</v>
      </c>
      <c r="D500">
        <v>4</v>
      </c>
      <c r="E500" s="9">
        <v>21226</v>
      </c>
      <c r="F500" s="9">
        <v>27</v>
      </c>
      <c r="G500" s="54">
        <v>14.726016389247301</v>
      </c>
      <c r="H500" s="9">
        <v>6531845635.4195099</v>
      </c>
      <c r="I500" s="9">
        <v>2593546</v>
      </c>
      <c r="J500" s="9">
        <v>1744413.93471662</v>
      </c>
      <c r="K500" s="9">
        <v>1668361132600.1499</v>
      </c>
      <c r="L500" s="9">
        <v>443362589.94437599</v>
      </c>
      <c r="M500" s="9">
        <v>3.5318086331460399E+19</v>
      </c>
      <c r="N500" s="9">
        <v>9342830669775820</v>
      </c>
      <c r="O500" s="9">
        <v>2472587508332.6699</v>
      </c>
      <c r="P500">
        <f t="shared" si="213"/>
        <v>78.942966077239802</v>
      </c>
      <c r="Q500">
        <f t="shared" si="214"/>
        <v>47017623725.968437</v>
      </c>
      <c r="R500">
        <f t="shared" si="215"/>
        <v>15654932</v>
      </c>
      <c r="S500">
        <f t="shared" si="216"/>
        <v>10213226.932013379</v>
      </c>
      <c r="T500">
        <f t="shared" si="217"/>
        <v>9541520631151.9902</v>
      </c>
      <c r="U500">
        <f t="shared" si="218"/>
        <v>2118615879.449228</v>
      </c>
      <c r="V500" s="1">
        <f t="shared" si="219"/>
        <v>2.1571517560872308E+20</v>
      </c>
      <c r="W500" s="1">
        <f t="shared" si="220"/>
        <v>4.7639660602832128E+16</v>
      </c>
      <c r="X500" s="1">
        <f t="shared" si="221"/>
        <v>10736892030273</v>
      </c>
      <c r="Y500">
        <f t="shared" si="222"/>
        <v>1.5328095717651768</v>
      </c>
      <c r="Z500">
        <f t="shared" si="228"/>
        <v>14620356453634.504</v>
      </c>
      <c r="AA500">
        <f t="shared" si="229"/>
        <v>0.14016255240966843</v>
      </c>
      <c r="AB500">
        <f t="shared" si="230"/>
        <v>0.37438289545553283</v>
      </c>
      <c r="AC500">
        <f>Cells!$B$3*Y500/(Cells!$D$4*AB500)</f>
        <v>0.10444655457161482</v>
      </c>
      <c r="AD500">
        <f t="shared" si="231"/>
        <v>56.341426704547942</v>
      </c>
      <c r="AE500">
        <f t="shared" si="232"/>
        <v>15133904272.217348</v>
      </c>
      <c r="AF500">
        <f t="shared" si="233"/>
        <v>7477630</v>
      </c>
      <c r="AG500">
        <f t="shared" si="234"/>
        <v>4854849.2102884343</v>
      </c>
      <c r="AH500">
        <f t="shared" si="235"/>
        <v>3427870391457.168</v>
      </c>
      <c r="AI500">
        <f t="shared" si="236"/>
        <v>1070992822.2801266</v>
      </c>
      <c r="AJ500">
        <f t="shared" si="237"/>
        <v>1.540239392843211</v>
      </c>
      <c r="AK500">
        <f t="shared" si="238"/>
        <v>5277200254169.4189</v>
      </c>
      <c r="AL500">
        <f t="shared" si="239"/>
        <v>0.22389896386766675</v>
      </c>
      <c r="AM500">
        <f t="shared" si="240"/>
        <v>0.47317963171259469</v>
      </c>
      <c r="AN500">
        <f>IF(AM500=0,0,(Cells!$B$3*AJ500/(Cells!$D$4*AM500)))</f>
        <v>8.3039380020417303E-2</v>
      </c>
      <c r="AP500" s="7">
        <f t="shared" si="223"/>
        <v>0</v>
      </c>
      <c r="AQ500">
        <f t="shared" si="241"/>
        <v>91</v>
      </c>
      <c r="AR500" t="str">
        <f>IF(AP500=0,"",MAX(AR$4:AR499)+1)</f>
        <v/>
      </c>
      <c r="AS500" t="str">
        <f t="shared" si="224"/>
        <v>Female</v>
      </c>
      <c r="AT500" t="str">
        <f t="shared" si="225"/>
        <v>Smoker</v>
      </c>
      <c r="AU500" t="str">
        <f t="shared" si="226"/>
        <v>18 - 29</v>
      </c>
      <c r="AV500">
        <f t="shared" si="242"/>
        <v>1</v>
      </c>
      <c r="AW500" s="8">
        <f t="shared" si="227"/>
        <v>4</v>
      </c>
      <c r="BJ500" s="76"/>
      <c r="BK500" s="76"/>
      <c r="BL500" s="77"/>
      <c r="BM500" s="77"/>
      <c r="BN500" s="77"/>
      <c r="BO500" s="77"/>
      <c r="BP500" s="77"/>
      <c r="BQ500" s="136"/>
    </row>
    <row r="501" spans="1:69" x14ac:dyDescent="0.25">
      <c r="A501" t="s">
        <v>78</v>
      </c>
      <c r="B501" t="s">
        <v>82</v>
      </c>
      <c r="C501" t="s">
        <v>347</v>
      </c>
      <c r="D501">
        <v>5</v>
      </c>
      <c r="E501" s="9">
        <v>18030</v>
      </c>
      <c r="F501" s="9">
        <v>27</v>
      </c>
      <c r="G501" s="54">
        <v>12.889991548667</v>
      </c>
      <c r="H501" s="9">
        <v>4821937081.4860296</v>
      </c>
      <c r="I501" s="9">
        <v>2754831</v>
      </c>
      <c r="J501" s="9">
        <v>1399424.4637679199</v>
      </c>
      <c r="K501" s="9">
        <v>1430836356436.0901</v>
      </c>
      <c r="L501" s="9">
        <v>414822605.93195999</v>
      </c>
      <c r="M501" s="9">
        <v>3.4860932875145699E+19</v>
      </c>
      <c r="N501" s="9">
        <v>1.01337719931248E+16</v>
      </c>
      <c r="O501" s="9">
        <v>2949630595514.7002</v>
      </c>
      <c r="P501">
        <f t="shared" si="213"/>
        <v>91.832957625906801</v>
      </c>
      <c r="Q501">
        <f t="shared" si="214"/>
        <v>51839560807.454468</v>
      </c>
      <c r="R501">
        <f t="shared" si="215"/>
        <v>18409763</v>
      </c>
      <c r="S501">
        <f t="shared" si="216"/>
        <v>11612651.395781299</v>
      </c>
      <c r="T501">
        <f t="shared" si="217"/>
        <v>10972356987588.08</v>
      </c>
      <c r="U501">
        <f t="shared" si="218"/>
        <v>2533438485.3811879</v>
      </c>
      <c r="V501" s="1">
        <f t="shared" si="219"/>
        <v>2.5057610848386879E+20</v>
      </c>
      <c r="W501" s="1">
        <f t="shared" si="220"/>
        <v>5.7773432595956928E+16</v>
      </c>
      <c r="X501" s="1">
        <f t="shared" si="221"/>
        <v>13686522625787.699</v>
      </c>
      <c r="Y501">
        <f t="shared" si="222"/>
        <v>1.5853195254520418</v>
      </c>
      <c r="Z501">
        <f t="shared" si="228"/>
        <v>17388324638787.033</v>
      </c>
      <c r="AA501">
        <f t="shared" si="229"/>
        <v>0.12894216615814541</v>
      </c>
      <c r="AB501">
        <f t="shared" si="230"/>
        <v>0.35908517953007391</v>
      </c>
      <c r="AC501">
        <f>Cells!$B$3*Y501/(Cells!$D$4*AB501)</f>
        <v>0.112626669314167</v>
      </c>
      <c r="AD501">
        <f t="shared" si="231"/>
        <v>43.451435155880944</v>
      </c>
      <c r="AE501">
        <f t="shared" si="232"/>
        <v>10311967190.731319</v>
      </c>
      <c r="AF501">
        <f t="shared" si="233"/>
        <v>4722799</v>
      </c>
      <c r="AG501">
        <f t="shared" si="234"/>
        <v>3455424.7465205137</v>
      </c>
      <c r="AH501">
        <f t="shared" si="235"/>
        <v>1997034035021.0786</v>
      </c>
      <c r="AI501">
        <f t="shared" si="236"/>
        <v>656170216.34816658</v>
      </c>
      <c r="AJ501">
        <f t="shared" si="237"/>
        <v>1.3667781376965844</v>
      </c>
      <c r="AK501">
        <f t="shared" si="238"/>
        <v>2728276679219.2661</v>
      </c>
      <c r="AL501">
        <f t="shared" si="239"/>
        <v>0.22849964642665194</v>
      </c>
      <c r="AM501">
        <f t="shared" si="240"/>
        <v>0.47801636627489225</v>
      </c>
      <c r="AN501">
        <f>IF(AM501=0,0,(Cells!$B$3*AJ501/(Cells!$D$4*AM501)))</f>
        <v>7.2941916603980028E-2</v>
      </c>
      <c r="AP501" s="7">
        <f t="shared" si="223"/>
        <v>0</v>
      </c>
      <c r="AQ501">
        <f t="shared" si="241"/>
        <v>91</v>
      </c>
      <c r="AR501" t="str">
        <f>IF(AP501=0,"",MAX(AR$4:AR500)+1)</f>
        <v/>
      </c>
      <c r="AS501" t="str">
        <f t="shared" si="224"/>
        <v>Female</v>
      </c>
      <c r="AT501" t="str">
        <f t="shared" si="225"/>
        <v>Smoker</v>
      </c>
      <c r="AU501" t="str">
        <f t="shared" si="226"/>
        <v>18 - 29</v>
      </c>
      <c r="AV501">
        <f t="shared" si="242"/>
        <v>1</v>
      </c>
      <c r="AW501" s="8">
        <f t="shared" si="227"/>
        <v>5</v>
      </c>
      <c r="BJ501" s="76"/>
      <c r="BK501" s="76"/>
      <c r="BL501" s="77"/>
      <c r="BM501" s="77"/>
      <c r="BN501" s="77"/>
      <c r="BO501" s="77"/>
      <c r="BP501" s="77"/>
      <c r="BQ501" s="136"/>
    </row>
    <row r="502" spans="1:69" x14ac:dyDescent="0.25">
      <c r="A502" t="s">
        <v>78</v>
      </c>
      <c r="B502" t="s">
        <v>82</v>
      </c>
      <c r="C502" t="s">
        <v>347</v>
      </c>
      <c r="D502">
        <v>6</v>
      </c>
      <c r="E502" s="9">
        <v>14219</v>
      </c>
      <c r="F502" s="9">
        <v>12</v>
      </c>
      <c r="G502" s="54">
        <v>9.7758060362639494</v>
      </c>
      <c r="H502" s="9">
        <v>3221362085.4647598</v>
      </c>
      <c r="I502" s="9">
        <v>1729718</v>
      </c>
      <c r="J502" s="9">
        <v>1002458.11004362</v>
      </c>
      <c r="K502" s="9">
        <v>857468751808.5</v>
      </c>
      <c r="L502" s="9">
        <v>264542152.67980799</v>
      </c>
      <c r="M502" s="9">
        <v>1.64649749238371E+19</v>
      </c>
      <c r="N502" s="9">
        <v>5024192518500960</v>
      </c>
      <c r="O502" s="9">
        <v>1534392947915.0601</v>
      </c>
      <c r="P502">
        <f t="shared" si="213"/>
        <v>101.60876366217074</v>
      </c>
      <c r="Q502">
        <f t="shared" si="214"/>
        <v>55060922892.919228</v>
      </c>
      <c r="R502">
        <f t="shared" si="215"/>
        <v>20139481</v>
      </c>
      <c r="S502">
        <f t="shared" si="216"/>
        <v>12615109.50582492</v>
      </c>
      <c r="T502">
        <f t="shared" si="217"/>
        <v>11829825739396.58</v>
      </c>
      <c r="U502">
        <f t="shared" si="218"/>
        <v>2797980638.0609961</v>
      </c>
      <c r="V502" s="1">
        <f t="shared" si="219"/>
        <v>2.670410834077059E+20</v>
      </c>
      <c r="W502" s="1">
        <f t="shared" si="220"/>
        <v>6.2797625114457888E+16</v>
      </c>
      <c r="X502" s="1">
        <f t="shared" si="221"/>
        <v>15220915573702.76</v>
      </c>
      <c r="Y502">
        <f t="shared" si="222"/>
        <v>1.5964570890724941</v>
      </c>
      <c r="Z502">
        <f t="shared" si="228"/>
        <v>18878678020185.398</v>
      </c>
      <c r="AA502">
        <f t="shared" si="229"/>
        <v>0.11862863411842645</v>
      </c>
      <c r="AB502">
        <f t="shared" si="230"/>
        <v>0.34442507765612312</v>
      </c>
      <c r="AC502">
        <f>Cells!$B$3*Y502/(Cells!$D$4*AB502)</f>
        <v>0.11824543900673588</v>
      </c>
      <c r="AD502">
        <f t="shared" si="231"/>
        <v>33.675629119616993</v>
      </c>
      <c r="AE502">
        <f t="shared" si="232"/>
        <v>7090605105.2665586</v>
      </c>
      <c r="AF502">
        <f t="shared" si="233"/>
        <v>2993081</v>
      </c>
      <c r="AG502">
        <f t="shared" si="234"/>
        <v>2452966.6364768934</v>
      </c>
      <c r="AH502">
        <f t="shared" si="235"/>
        <v>1139565283212.5786</v>
      </c>
      <c r="AI502">
        <f t="shared" si="236"/>
        <v>391628063.66835862</v>
      </c>
      <c r="AJ502">
        <f t="shared" si="237"/>
        <v>1.2201882224940708</v>
      </c>
      <c r="AK502">
        <f t="shared" si="238"/>
        <v>1389901058255.0356</v>
      </c>
      <c r="AL502">
        <f t="shared" si="239"/>
        <v>0.23099394875948004</v>
      </c>
      <c r="AM502">
        <f t="shared" si="240"/>
        <v>0.48061829840267217</v>
      </c>
      <c r="AN502">
        <f>IF(AM502=0,0,(Cells!$B$3*AJ502/(Cells!$D$4*AM502)))</f>
        <v>6.4766203572201267E-2</v>
      </c>
      <c r="AP502" s="7">
        <f t="shared" si="223"/>
        <v>0</v>
      </c>
      <c r="AQ502">
        <f t="shared" si="241"/>
        <v>91</v>
      </c>
      <c r="AR502" t="str">
        <f>IF(AP502=0,"",MAX(AR$4:AR501)+1)</f>
        <v/>
      </c>
      <c r="AS502" t="str">
        <f t="shared" si="224"/>
        <v>Female</v>
      </c>
      <c r="AT502" t="str">
        <f t="shared" si="225"/>
        <v>Smoker</v>
      </c>
      <c r="AU502" t="str">
        <f t="shared" si="226"/>
        <v>18 - 29</v>
      </c>
      <c r="AV502">
        <f t="shared" si="242"/>
        <v>1</v>
      </c>
      <c r="AW502" s="8">
        <f t="shared" si="227"/>
        <v>6</v>
      </c>
      <c r="BJ502" s="76"/>
      <c r="BK502" s="76"/>
      <c r="BL502" s="77"/>
      <c r="BM502" s="77"/>
      <c r="BN502" s="77"/>
      <c r="BO502" s="77"/>
      <c r="BP502" s="77"/>
      <c r="BQ502" s="136"/>
    </row>
    <row r="503" spans="1:69" x14ac:dyDescent="0.25">
      <c r="A503" t="s">
        <v>78</v>
      </c>
      <c r="B503" t="s">
        <v>82</v>
      </c>
      <c r="C503" t="s">
        <v>347</v>
      </c>
      <c r="D503">
        <v>7</v>
      </c>
      <c r="E503" s="9">
        <v>11585</v>
      </c>
      <c r="F503" s="9">
        <v>16</v>
      </c>
      <c r="G503" s="54">
        <v>8.6532455890406297</v>
      </c>
      <c r="H503" s="9">
        <v>2377578639.55652</v>
      </c>
      <c r="I503" s="9">
        <v>1029872</v>
      </c>
      <c r="J503" s="9">
        <v>782383.13471376803</v>
      </c>
      <c r="K503" s="9">
        <v>595025655162.672</v>
      </c>
      <c r="L503" s="9">
        <v>201081638.031073</v>
      </c>
      <c r="M503" s="9">
        <v>1.05046382318777E+19</v>
      </c>
      <c r="N503" s="9">
        <v>3619908666402580</v>
      </c>
      <c r="O503" s="9">
        <v>1247855933818.6299</v>
      </c>
      <c r="P503">
        <f t="shared" si="213"/>
        <v>110.26200925121137</v>
      </c>
      <c r="Q503">
        <f t="shared" si="214"/>
        <v>57438501532.475746</v>
      </c>
      <c r="R503">
        <f t="shared" si="215"/>
        <v>21169353</v>
      </c>
      <c r="S503">
        <f t="shared" si="216"/>
        <v>13397492.640538689</v>
      </c>
      <c r="T503">
        <f t="shared" si="217"/>
        <v>12424851394559.252</v>
      </c>
      <c r="U503">
        <f t="shared" si="218"/>
        <v>2999062276.0920691</v>
      </c>
      <c r="V503" s="1">
        <f t="shared" si="219"/>
        <v>2.7754572163958361E+20</v>
      </c>
      <c r="W503" s="1">
        <f t="shared" si="220"/>
        <v>6.6417533780860464E+16</v>
      </c>
      <c r="X503" s="1">
        <f t="shared" si="221"/>
        <v>16468771507521.391</v>
      </c>
      <c r="Y503">
        <f t="shared" si="222"/>
        <v>1.580098124924129</v>
      </c>
      <c r="Z503">
        <f t="shared" si="228"/>
        <v>19624996601975.594</v>
      </c>
      <c r="AA503">
        <f t="shared" si="229"/>
        <v>0.10933583749390914</v>
      </c>
      <c r="AB503">
        <f t="shared" si="230"/>
        <v>0.33065970043824383</v>
      </c>
      <c r="AC503">
        <f>Cells!$B$3*Y503/(Cells!$D$4*AB503)</f>
        <v>0.1219058938130673</v>
      </c>
      <c r="AD503">
        <f t="shared" si="231"/>
        <v>25.022383530576359</v>
      </c>
      <c r="AE503">
        <f t="shared" si="232"/>
        <v>4713026465.7100382</v>
      </c>
      <c r="AF503">
        <f t="shared" si="233"/>
        <v>1963209</v>
      </c>
      <c r="AG503">
        <f t="shared" si="234"/>
        <v>1670583.5017631256</v>
      </c>
      <c r="AH503">
        <f t="shared" si="235"/>
        <v>544539628049.90649</v>
      </c>
      <c r="AI503">
        <f t="shared" si="236"/>
        <v>190546425.63728562</v>
      </c>
      <c r="AJ503">
        <f t="shared" si="237"/>
        <v>1.1751636466707822</v>
      </c>
      <c r="AK503">
        <f t="shared" si="238"/>
        <v>639660028613.50391</v>
      </c>
      <c r="AL503">
        <f t="shared" si="239"/>
        <v>0.22919906252158109</v>
      </c>
      <c r="AM503">
        <f t="shared" si="240"/>
        <v>0.47874738904936193</v>
      </c>
      <c r="AN503">
        <f>IF(AM503=0,0,(Cells!$B$3*AJ503/(Cells!$D$4*AM503)))</f>
        <v>6.2620112436609185E-2</v>
      </c>
      <c r="AP503" s="7">
        <f t="shared" si="223"/>
        <v>0</v>
      </c>
      <c r="AQ503">
        <f t="shared" si="241"/>
        <v>91</v>
      </c>
      <c r="AR503" t="str">
        <f>IF(AP503=0,"",MAX(AR$4:AR502)+1)</f>
        <v/>
      </c>
      <c r="AS503" t="str">
        <f t="shared" si="224"/>
        <v>Female</v>
      </c>
      <c r="AT503" t="str">
        <f t="shared" si="225"/>
        <v>Smoker</v>
      </c>
      <c r="AU503" t="str">
        <f t="shared" si="226"/>
        <v>18 - 29</v>
      </c>
      <c r="AV503">
        <f t="shared" si="242"/>
        <v>1</v>
      </c>
      <c r="AW503" s="8">
        <f t="shared" si="227"/>
        <v>7</v>
      </c>
      <c r="BJ503" s="76"/>
      <c r="BK503" s="76"/>
      <c r="BL503" s="77"/>
      <c r="BM503" s="77"/>
      <c r="BN503" s="77"/>
      <c r="BO503" s="77"/>
      <c r="BP503" s="77"/>
      <c r="BQ503" s="136"/>
    </row>
    <row r="504" spans="1:69" x14ac:dyDescent="0.25">
      <c r="A504" t="s">
        <v>78</v>
      </c>
      <c r="B504" t="s">
        <v>82</v>
      </c>
      <c r="C504" t="s">
        <v>347</v>
      </c>
      <c r="D504">
        <v>8</v>
      </c>
      <c r="E504" s="9">
        <v>9199</v>
      </c>
      <c r="F504" s="9">
        <v>14</v>
      </c>
      <c r="G504" s="54">
        <v>7.6808340265745798</v>
      </c>
      <c r="H504" s="9">
        <v>1776056298.1893599</v>
      </c>
      <c r="I504" s="9">
        <v>642857</v>
      </c>
      <c r="J504" s="9">
        <v>607296.83756274497</v>
      </c>
      <c r="K504" s="9">
        <v>233433199288.48999</v>
      </c>
      <c r="L504" s="9">
        <v>78988877.782569304</v>
      </c>
      <c r="M504" s="9">
        <v>1.04774943240298E+18</v>
      </c>
      <c r="N504" s="9">
        <v>349707887353252</v>
      </c>
      <c r="O504" s="9">
        <v>116798540405.479</v>
      </c>
      <c r="P504">
        <f t="shared" si="213"/>
        <v>117.94284327778595</v>
      </c>
      <c r="Q504">
        <f t="shared" si="214"/>
        <v>59214557830.665108</v>
      </c>
      <c r="R504">
        <f t="shared" si="215"/>
        <v>21812210</v>
      </c>
      <c r="S504">
        <f t="shared" si="216"/>
        <v>14004789.478101434</v>
      </c>
      <c r="T504">
        <f t="shared" si="217"/>
        <v>12658284593847.742</v>
      </c>
      <c r="U504">
        <f t="shared" si="218"/>
        <v>3078051153.8746386</v>
      </c>
      <c r="V504" s="1">
        <f t="shared" si="219"/>
        <v>2.7859347107198658E+20</v>
      </c>
      <c r="W504" s="1">
        <f t="shared" si="220"/>
        <v>6.6767241668213712E+16</v>
      </c>
      <c r="X504" s="1">
        <f t="shared" si="221"/>
        <v>16585570047926.869</v>
      </c>
      <c r="Y504">
        <f t="shared" si="222"/>
        <v>1.5574821766586799</v>
      </c>
      <c r="Z504">
        <f t="shared" si="228"/>
        <v>19707586057155.652</v>
      </c>
      <c r="AA504">
        <f t="shared" si="229"/>
        <v>0.10048014705734989</v>
      </c>
      <c r="AB504">
        <f t="shared" si="230"/>
        <v>0.31698603606050202</v>
      </c>
      <c r="AC504">
        <f>Cells!$B$3*Y504/(Cells!$D$4*AB504)</f>
        <v>0.12534438035937459</v>
      </c>
      <c r="AD504">
        <f t="shared" si="231"/>
        <v>17.34154950400178</v>
      </c>
      <c r="AE504">
        <f t="shared" si="232"/>
        <v>2936970167.5206776</v>
      </c>
      <c r="AF504">
        <f t="shared" si="233"/>
        <v>1320352</v>
      </c>
      <c r="AG504">
        <f t="shared" si="234"/>
        <v>1063286.6642003807</v>
      </c>
      <c r="AH504">
        <f t="shared" si="235"/>
        <v>311106428761.4165</v>
      </c>
      <c r="AI504">
        <f t="shared" si="236"/>
        <v>111557547.85471629</v>
      </c>
      <c r="AJ504">
        <f t="shared" si="237"/>
        <v>1.241764845224443</v>
      </c>
      <c r="AK504">
        <f t="shared" si="238"/>
        <v>386149006859.3244</v>
      </c>
      <c r="AL504">
        <f t="shared" si="239"/>
        <v>0.34154992025927178</v>
      </c>
      <c r="AM504">
        <f t="shared" si="240"/>
        <v>0.58442272394155903</v>
      </c>
      <c r="AN504">
        <f>IF(AM504=0,0,(Cells!$B$3*AJ504/(Cells!$D$4*AM504)))</f>
        <v>5.4204354862904522E-2</v>
      </c>
      <c r="AP504" s="7">
        <f t="shared" si="223"/>
        <v>0</v>
      </c>
      <c r="AQ504">
        <f t="shared" si="241"/>
        <v>91</v>
      </c>
      <c r="AR504" t="str">
        <f>IF(AP504=0,"",MAX(AR$4:AR503)+1)</f>
        <v/>
      </c>
      <c r="AS504" t="str">
        <f t="shared" si="224"/>
        <v>Female</v>
      </c>
      <c r="AT504" t="str">
        <f t="shared" si="225"/>
        <v>Smoker</v>
      </c>
      <c r="AU504" t="str">
        <f t="shared" si="226"/>
        <v>18 - 29</v>
      </c>
      <c r="AV504">
        <f t="shared" si="242"/>
        <v>1</v>
      </c>
      <c r="AW504" s="8">
        <f t="shared" si="227"/>
        <v>8</v>
      </c>
      <c r="BJ504" s="76"/>
      <c r="BK504" s="76"/>
      <c r="BL504" s="77"/>
      <c r="BM504" s="77"/>
      <c r="BN504" s="77"/>
      <c r="BO504" s="77"/>
      <c r="BP504" s="77"/>
      <c r="BQ504" s="136"/>
    </row>
    <row r="505" spans="1:69" x14ac:dyDescent="0.25">
      <c r="A505" t="s">
        <v>78</v>
      </c>
      <c r="B505" t="s">
        <v>82</v>
      </c>
      <c r="C505" t="s">
        <v>347</v>
      </c>
      <c r="D505">
        <v>9</v>
      </c>
      <c r="E505" s="9">
        <v>6973</v>
      </c>
      <c r="F505" s="9">
        <v>12</v>
      </c>
      <c r="G505" s="54">
        <v>6.4903819037019304</v>
      </c>
      <c r="H505" s="9">
        <v>1281589768.1745999</v>
      </c>
      <c r="I505" s="9">
        <v>716047</v>
      </c>
      <c r="J505" s="9">
        <v>456192.94920464401</v>
      </c>
      <c r="K505" s="9">
        <v>148560823154.978</v>
      </c>
      <c r="L505" s="9">
        <v>52493981.174671397</v>
      </c>
      <c r="M505" s="9">
        <v>5.1006330004822202E+17</v>
      </c>
      <c r="N505" s="9">
        <v>176633533846146</v>
      </c>
      <c r="O505" s="9">
        <v>61300545041.069099</v>
      </c>
      <c r="P505">
        <f t="shared" si="213"/>
        <v>124.43322518148788</v>
      </c>
      <c r="Q505">
        <f t="shared" si="214"/>
        <v>60496147598.839706</v>
      </c>
      <c r="R505">
        <f t="shared" si="215"/>
        <v>22528257</v>
      </c>
      <c r="S505">
        <f t="shared" si="216"/>
        <v>14460982.427306078</v>
      </c>
      <c r="T505">
        <f t="shared" si="217"/>
        <v>12806845417002.721</v>
      </c>
      <c r="U505">
        <f t="shared" si="218"/>
        <v>3130545135.0493097</v>
      </c>
      <c r="V505" s="1">
        <f t="shared" si="219"/>
        <v>2.7910353437203481E+20</v>
      </c>
      <c r="W505" s="1">
        <f t="shared" si="220"/>
        <v>6.6943875202059856E+16</v>
      </c>
      <c r="X505" s="1">
        <f t="shared" si="221"/>
        <v>16646870592967.938</v>
      </c>
      <c r="Y505">
        <f t="shared" si="222"/>
        <v>1.5578649039404695</v>
      </c>
      <c r="Z505">
        <f t="shared" si="228"/>
        <v>19943737350553.215</v>
      </c>
      <c r="AA505">
        <f t="shared" si="229"/>
        <v>9.5369817011103919E-2</v>
      </c>
      <c r="AB505">
        <f t="shared" si="230"/>
        <v>0.30882003984700201</v>
      </c>
      <c r="AC505">
        <f>Cells!$B$3*Y505/(Cells!$D$4*AB505)</f>
        <v>0.1286904241147771</v>
      </c>
      <c r="AD505">
        <f t="shared" si="231"/>
        <v>10.851167600299849</v>
      </c>
      <c r="AE505">
        <f t="shared" si="232"/>
        <v>1655380399.3460779</v>
      </c>
      <c r="AF505">
        <f t="shared" si="233"/>
        <v>604305</v>
      </c>
      <c r="AG505">
        <f t="shared" si="234"/>
        <v>607093.71499573672</v>
      </c>
      <c r="AH505">
        <f t="shared" si="235"/>
        <v>162545605606.43848</v>
      </c>
      <c r="AI505">
        <f t="shared" si="236"/>
        <v>59063566.680044897</v>
      </c>
      <c r="AJ505">
        <f t="shared" si="237"/>
        <v>0.995406450558039</v>
      </c>
      <c r="AK505">
        <f t="shared" si="238"/>
        <v>161740422140.37689</v>
      </c>
      <c r="AL505">
        <f t="shared" si="239"/>
        <v>0.43884090160310912</v>
      </c>
      <c r="AM505">
        <f t="shared" si="240"/>
        <v>0.66245067861925322</v>
      </c>
      <c r="AN505">
        <f>IF(AM505=0,0,(Cells!$B$3*AJ505/(Cells!$D$4*AM505)))</f>
        <v>3.8332647438966354E-2</v>
      </c>
      <c r="AP505" s="7">
        <f t="shared" si="223"/>
        <v>0</v>
      </c>
      <c r="AQ505">
        <f t="shared" si="241"/>
        <v>91</v>
      </c>
      <c r="AR505" t="str">
        <f>IF(AP505=0,"",MAX(AR$4:AR504)+1)</f>
        <v/>
      </c>
      <c r="AS505" t="str">
        <f t="shared" si="224"/>
        <v>Female</v>
      </c>
      <c r="AT505" t="str">
        <f t="shared" si="225"/>
        <v>Smoker</v>
      </c>
      <c r="AU505" t="str">
        <f t="shared" si="226"/>
        <v>18 - 29</v>
      </c>
      <c r="AV505">
        <f t="shared" si="242"/>
        <v>1</v>
      </c>
      <c r="AW505" s="8">
        <f t="shared" si="227"/>
        <v>9</v>
      </c>
      <c r="BJ505" s="76"/>
      <c r="BK505" s="76"/>
      <c r="BL505" s="77"/>
      <c r="BM505" s="77"/>
      <c r="BN505" s="77"/>
      <c r="BO505" s="77"/>
      <c r="BP505" s="77"/>
      <c r="BQ505" s="136"/>
    </row>
    <row r="506" spans="1:69" x14ac:dyDescent="0.25">
      <c r="A506" t="s">
        <v>78</v>
      </c>
      <c r="B506" t="s">
        <v>82</v>
      </c>
      <c r="C506" t="s">
        <v>347</v>
      </c>
      <c r="D506">
        <v>10</v>
      </c>
      <c r="E506" s="9">
        <v>5009</v>
      </c>
      <c r="F506" s="9">
        <v>10</v>
      </c>
      <c r="G506" s="54">
        <v>5.1743877966951803</v>
      </c>
      <c r="H506" s="9">
        <v>900729976.47314799</v>
      </c>
      <c r="I506" s="9">
        <v>450514</v>
      </c>
      <c r="J506" s="9">
        <v>326142.12289475201</v>
      </c>
      <c r="K506" s="9">
        <v>108985206391.06799</v>
      </c>
      <c r="L506" s="9">
        <v>39161206.424723499</v>
      </c>
      <c r="M506" s="9">
        <v>4.8392824439470701E+17</v>
      </c>
      <c r="N506" s="9">
        <v>172219138068646</v>
      </c>
      <c r="O506" s="9">
        <v>61321978482.749397</v>
      </c>
      <c r="P506">
        <f t="shared" si="213"/>
        <v>129.60761297818306</v>
      </c>
      <c r="Q506">
        <f t="shared" si="214"/>
        <v>61396877575.312851</v>
      </c>
      <c r="R506">
        <f t="shared" si="215"/>
        <v>22978771</v>
      </c>
      <c r="S506">
        <f t="shared" si="216"/>
        <v>14787124.550200831</v>
      </c>
      <c r="T506">
        <f t="shared" si="217"/>
        <v>12915830623393.789</v>
      </c>
      <c r="U506">
        <f t="shared" si="218"/>
        <v>3169706341.4740334</v>
      </c>
      <c r="V506" s="1">
        <f t="shared" si="219"/>
        <v>2.7958746261642953E+20</v>
      </c>
      <c r="W506" s="1">
        <f t="shared" si="220"/>
        <v>6.7116094340128504E+16</v>
      </c>
      <c r="X506" s="1">
        <f t="shared" si="221"/>
        <v>16708192571450.688</v>
      </c>
      <c r="Y506">
        <f t="shared" si="222"/>
        <v>1.5539715596490269</v>
      </c>
      <c r="Z506">
        <f t="shared" si="228"/>
        <v>20063179163614.637</v>
      </c>
      <c r="AA506">
        <f t="shared" si="229"/>
        <v>9.1755538760489391E-2</v>
      </c>
      <c r="AB506">
        <f t="shared" si="230"/>
        <v>0.30291176728626668</v>
      </c>
      <c r="AC506">
        <f>Cells!$B$3*Y506/(Cells!$D$4*AB506)</f>
        <v>0.13087263141247282</v>
      </c>
      <c r="AD506">
        <f t="shared" si="231"/>
        <v>5.6767798036046697</v>
      </c>
      <c r="AE506">
        <f t="shared" si="232"/>
        <v>754650422.87293005</v>
      </c>
      <c r="AF506">
        <f t="shared" si="233"/>
        <v>153791</v>
      </c>
      <c r="AG506">
        <f t="shared" si="234"/>
        <v>280951.59210098471</v>
      </c>
      <c r="AH506">
        <f t="shared" si="235"/>
        <v>53560399215.370499</v>
      </c>
      <c r="AI506">
        <f t="shared" si="236"/>
        <v>19902360.255321398</v>
      </c>
      <c r="AJ506">
        <f t="shared" si="237"/>
        <v>0.54739323187291866</v>
      </c>
      <c r="AK506">
        <f t="shared" si="238"/>
        <v>29312636496.609051</v>
      </c>
      <c r="AL506">
        <f t="shared" si="239"/>
        <v>0.37135723317552932</v>
      </c>
      <c r="AM506">
        <f t="shared" si="240"/>
        <v>0.60939087060402319</v>
      </c>
      <c r="AN506">
        <f>IF(AM506=0,0,(Cells!$B$3*AJ506/(Cells!$D$4*AM506)))</f>
        <v>2.2915291859739648E-2</v>
      </c>
      <c r="AP506" s="7">
        <f t="shared" si="223"/>
        <v>0</v>
      </c>
      <c r="AQ506">
        <f t="shared" si="241"/>
        <v>91</v>
      </c>
      <c r="AR506" t="str">
        <f>IF(AP506=0,"",MAX(AR$4:AR505)+1)</f>
        <v/>
      </c>
      <c r="AS506" t="str">
        <f t="shared" si="224"/>
        <v>Female</v>
      </c>
      <c r="AT506" t="str">
        <f t="shared" si="225"/>
        <v>Smoker</v>
      </c>
      <c r="AU506" t="str">
        <f t="shared" si="226"/>
        <v>18 - 29</v>
      </c>
      <c r="AV506">
        <f t="shared" si="242"/>
        <v>1</v>
      </c>
      <c r="AW506" s="8">
        <f t="shared" si="227"/>
        <v>10</v>
      </c>
      <c r="BJ506" s="76"/>
      <c r="BK506" s="76"/>
      <c r="BL506" s="77"/>
      <c r="BM506" s="77"/>
      <c r="BN506" s="77"/>
      <c r="BO506" s="77"/>
      <c r="BP506" s="77"/>
      <c r="BQ506" s="136"/>
    </row>
    <row r="507" spans="1:69" x14ac:dyDescent="0.25">
      <c r="A507" t="s">
        <v>78</v>
      </c>
      <c r="B507" t="s">
        <v>82</v>
      </c>
      <c r="C507" t="s">
        <v>347</v>
      </c>
      <c r="D507">
        <v>11</v>
      </c>
      <c r="E507" s="9">
        <v>2979</v>
      </c>
      <c r="F507" s="9">
        <v>4</v>
      </c>
      <c r="G507" s="54">
        <v>3.4991904016389399</v>
      </c>
      <c r="H507" s="9">
        <v>499561960.70670098</v>
      </c>
      <c r="I507" s="9">
        <v>118791</v>
      </c>
      <c r="J507" s="9">
        <v>184256.431093169</v>
      </c>
      <c r="K507" s="9">
        <v>35524322778.358597</v>
      </c>
      <c r="L507" s="9">
        <v>13081019.1312772</v>
      </c>
      <c r="M507" s="9">
        <v>2.89284955208461E+16</v>
      </c>
      <c r="N507" s="9">
        <v>10640182830531.699</v>
      </c>
      <c r="O507" s="9">
        <v>3916973709.4341502</v>
      </c>
      <c r="P507">
        <f t="shared" si="213"/>
        <v>133.106803379822</v>
      </c>
      <c r="Q507">
        <f t="shared" si="214"/>
        <v>61896439536.019554</v>
      </c>
      <c r="R507">
        <f t="shared" si="215"/>
        <v>23097562</v>
      </c>
      <c r="S507">
        <f t="shared" si="216"/>
        <v>14971380.981294001</v>
      </c>
      <c r="T507">
        <f t="shared" si="217"/>
        <v>12951354946172.148</v>
      </c>
      <c r="U507">
        <f t="shared" si="218"/>
        <v>3182787360.6053104</v>
      </c>
      <c r="V507" s="1">
        <f t="shared" si="219"/>
        <v>2.7961639111195037E+20</v>
      </c>
      <c r="W507" s="1">
        <f t="shared" si="220"/>
        <v>6.7126734522959032E+16</v>
      </c>
      <c r="X507" s="1">
        <f t="shared" si="221"/>
        <v>16712109545160.121</v>
      </c>
      <c r="Y507">
        <f t="shared" si="222"/>
        <v>1.5427809918710411</v>
      </c>
      <c r="Z507">
        <f t="shared" si="228"/>
        <v>19973528644787.77</v>
      </c>
      <c r="AA507">
        <f t="shared" si="229"/>
        <v>8.9110949763411523E-2</v>
      </c>
      <c r="AB507">
        <f t="shared" si="230"/>
        <v>0.29851457211233678</v>
      </c>
      <c r="AC507">
        <f>Cells!$B$3*Y507/(Cells!$D$4*AB507)</f>
        <v>0.13184408680122184</v>
      </c>
      <c r="AD507">
        <f t="shared" si="231"/>
        <v>2.1775894019657298</v>
      </c>
      <c r="AE507">
        <f t="shared" si="232"/>
        <v>255088462.16622901</v>
      </c>
      <c r="AF507">
        <f t="shared" si="233"/>
        <v>35000</v>
      </c>
      <c r="AG507">
        <f t="shared" si="234"/>
        <v>96695.161007815695</v>
      </c>
      <c r="AH507">
        <f t="shared" si="235"/>
        <v>18036076437.011902</v>
      </c>
      <c r="AI507">
        <f t="shared" si="236"/>
        <v>6821341.1240442004</v>
      </c>
      <c r="AJ507">
        <f t="shared" si="237"/>
        <v>0.36196227024401989</v>
      </c>
      <c r="AK507">
        <f t="shared" si="238"/>
        <v>6527485463.9336271</v>
      </c>
      <c r="AL507">
        <f t="shared" si="239"/>
        <v>0.69813021011739362</v>
      </c>
      <c r="AM507">
        <f t="shared" si="240"/>
        <v>0.83554186616673709</v>
      </c>
      <c r="AN507">
        <f>IF(AM507=0,0,(Cells!$B$3*AJ507/(Cells!$D$4*AM507)))</f>
        <v>1.1051392434992821E-2</v>
      </c>
      <c r="AP507" s="7">
        <f t="shared" si="223"/>
        <v>0</v>
      </c>
      <c r="AQ507">
        <f t="shared" si="241"/>
        <v>91</v>
      </c>
      <c r="AR507" t="str">
        <f>IF(AP507=0,"",MAX(AR$4:AR506)+1)</f>
        <v/>
      </c>
      <c r="AS507" t="str">
        <f t="shared" si="224"/>
        <v>Female</v>
      </c>
      <c r="AT507" t="str">
        <f t="shared" si="225"/>
        <v>Smoker</v>
      </c>
      <c r="AU507" t="str">
        <f t="shared" si="226"/>
        <v>18 - 29</v>
      </c>
      <c r="AV507">
        <f t="shared" si="242"/>
        <v>1</v>
      </c>
      <c r="AW507" s="8">
        <f t="shared" si="227"/>
        <v>11</v>
      </c>
      <c r="BJ507" s="76"/>
      <c r="BK507" s="76"/>
      <c r="BL507" s="77"/>
      <c r="BM507" s="77"/>
      <c r="BN507" s="77"/>
      <c r="BO507" s="77"/>
      <c r="BP507" s="77"/>
      <c r="BQ507" s="136"/>
    </row>
    <row r="508" spans="1:69" x14ac:dyDescent="0.25">
      <c r="A508" t="s">
        <v>78</v>
      </c>
      <c r="B508" t="s">
        <v>82</v>
      </c>
      <c r="C508" t="s">
        <v>347</v>
      </c>
      <c r="D508">
        <v>12</v>
      </c>
      <c r="E508" s="9">
        <v>1429</v>
      </c>
      <c r="F508" s="9">
        <v>2</v>
      </c>
      <c r="G508" s="54">
        <v>2.1775894019657298</v>
      </c>
      <c r="H508" s="9">
        <v>255088462.16622901</v>
      </c>
      <c r="I508" s="9">
        <v>35000</v>
      </c>
      <c r="J508" s="9">
        <v>96695.161007815695</v>
      </c>
      <c r="K508" s="9">
        <v>18036076437.011902</v>
      </c>
      <c r="L508" s="9">
        <v>6821341.1240442004</v>
      </c>
      <c r="M508" s="9">
        <v>1.60551361056529E+16</v>
      </c>
      <c r="N508" s="9">
        <v>6087348974456.7402</v>
      </c>
      <c r="O508" s="9">
        <v>2308835382.52177</v>
      </c>
      <c r="P508">
        <f t="shared" si="213"/>
        <v>135.28439278178772</v>
      </c>
      <c r="Q508">
        <f t="shared" si="214"/>
        <v>62151527998.185783</v>
      </c>
      <c r="R508">
        <f t="shared" si="215"/>
        <v>23132562</v>
      </c>
      <c r="S508">
        <f t="shared" si="216"/>
        <v>15068076.142301816</v>
      </c>
      <c r="T508">
        <f t="shared" si="217"/>
        <v>12969391022609.16</v>
      </c>
      <c r="U508">
        <f t="shared" si="218"/>
        <v>3189608701.7293549</v>
      </c>
      <c r="V508" s="1">
        <f t="shared" si="219"/>
        <v>2.7963244624805603E+20</v>
      </c>
      <c r="W508" s="1">
        <f t="shared" si="220"/>
        <v>6.7132821871933488E+16</v>
      </c>
      <c r="X508" s="1">
        <f t="shared" si="221"/>
        <v>16714418380542.643</v>
      </c>
      <c r="Y508">
        <f t="shared" si="222"/>
        <v>1.5352034182424992</v>
      </c>
      <c r="Z508">
        <f t="shared" si="228"/>
        <v>19903136002646.438</v>
      </c>
      <c r="AA508">
        <f t="shared" si="229"/>
        <v>8.7660894597133832E-2</v>
      </c>
      <c r="AB508">
        <f t="shared" si="230"/>
        <v>0.29607582575606173</v>
      </c>
      <c r="AC508">
        <f>Cells!$B$3*Y508/(Cells!$D$4*AB508)</f>
        <v>0.13227716938791895</v>
      </c>
      <c r="AD508">
        <f t="shared" si="231"/>
        <v>0</v>
      </c>
      <c r="AE508">
        <f t="shared" si="232"/>
        <v>0</v>
      </c>
      <c r="AF508">
        <f t="shared" si="233"/>
        <v>0</v>
      </c>
      <c r="AG508">
        <f t="shared" si="234"/>
        <v>0</v>
      </c>
      <c r="AH508">
        <f t="shared" si="235"/>
        <v>0</v>
      </c>
      <c r="AI508">
        <f t="shared" si="236"/>
        <v>0</v>
      </c>
      <c r="AJ508" t="e">
        <f t="shared" si="237"/>
        <v>#DIV/0!</v>
      </c>
      <c r="AK508" t="e">
        <f t="shared" si="238"/>
        <v>#DIV/0!</v>
      </c>
      <c r="AL508" t="e">
        <f t="shared" si="239"/>
        <v>#DIV/0!</v>
      </c>
      <c r="AM508">
        <f t="shared" si="240"/>
        <v>0</v>
      </c>
      <c r="AN508">
        <f>IF(AM508=0,0,(Cells!$B$3*AJ508/(Cells!$D$4*AM508)))</f>
        <v>0</v>
      </c>
      <c r="AP508" s="7">
        <f t="shared" si="223"/>
        <v>1</v>
      </c>
      <c r="AQ508">
        <f t="shared" si="241"/>
        <v>91</v>
      </c>
      <c r="AR508">
        <f>IF(AP508=0,"",MAX(AR$4:AR507)+1)</f>
        <v>91</v>
      </c>
      <c r="AS508" t="str">
        <f t="shared" si="224"/>
        <v>Female</v>
      </c>
      <c r="AT508" t="str">
        <f t="shared" si="225"/>
        <v>Smoker</v>
      </c>
      <c r="AU508" t="str">
        <f t="shared" si="226"/>
        <v>18 - 29</v>
      </c>
      <c r="AV508">
        <f t="shared" si="242"/>
        <v>1</v>
      </c>
      <c r="AW508" s="8">
        <f t="shared" si="227"/>
        <v>12</v>
      </c>
      <c r="BJ508" s="76"/>
      <c r="BK508" s="76"/>
      <c r="BL508" s="77"/>
      <c r="BM508" s="77"/>
      <c r="BN508" s="77"/>
      <c r="BO508" s="77"/>
      <c r="BP508" s="77"/>
      <c r="BQ508" s="136"/>
    </row>
    <row r="509" spans="1:69" x14ac:dyDescent="0.25">
      <c r="A509" t="s">
        <v>78</v>
      </c>
      <c r="B509" t="s">
        <v>82</v>
      </c>
      <c r="C509" t="s">
        <v>348</v>
      </c>
      <c r="D509">
        <v>1</v>
      </c>
      <c r="E509" s="9">
        <v>38658</v>
      </c>
      <c r="F509" s="9">
        <v>58</v>
      </c>
      <c r="G509" s="54">
        <v>39.816833735957999</v>
      </c>
      <c r="H509" s="9">
        <v>29929236161.460201</v>
      </c>
      <c r="I509" s="9">
        <v>4726387</v>
      </c>
      <c r="J509" s="9">
        <v>8329784.7018421805</v>
      </c>
      <c r="K509" s="9">
        <v>7729761915831.21</v>
      </c>
      <c r="L509" s="9">
        <v>2341452317.6382999</v>
      </c>
      <c r="M509" s="9">
        <v>1.6150481243451598E+20</v>
      </c>
      <c r="N509" s="9">
        <v>4.9674966885662096E+16</v>
      </c>
      <c r="O509" s="9">
        <v>15476923188490.1</v>
      </c>
      <c r="P509">
        <f t="shared" si="213"/>
        <v>39.816833735957999</v>
      </c>
      <c r="Q509">
        <f t="shared" si="214"/>
        <v>29929236161.460201</v>
      </c>
      <c r="R509">
        <f t="shared" si="215"/>
        <v>4726387</v>
      </c>
      <c r="S509">
        <f t="shared" si="216"/>
        <v>8329784.7018421805</v>
      </c>
      <c r="T509">
        <f t="shared" si="217"/>
        <v>7729761915831.21</v>
      </c>
      <c r="U509">
        <f t="shared" si="218"/>
        <v>2341452317.6382999</v>
      </c>
      <c r="V509" s="1">
        <f t="shared" si="219"/>
        <v>1.6150481243451598E+20</v>
      </c>
      <c r="W509" s="1">
        <f t="shared" si="220"/>
        <v>4.9674966885662096E+16</v>
      </c>
      <c r="X509" s="1">
        <f t="shared" si="221"/>
        <v>15476923188490.1</v>
      </c>
      <c r="Y509">
        <f t="shared" si="222"/>
        <v>0.5674080626543363</v>
      </c>
      <c r="Z509">
        <f t="shared" si="228"/>
        <v>4385175398396.2383</v>
      </c>
      <c r="AA509">
        <f t="shared" si="229"/>
        <v>6.3200340208605751E-2</v>
      </c>
      <c r="AB509">
        <f t="shared" si="230"/>
        <v>0.2513967784372062</v>
      </c>
      <c r="AC509">
        <f>Cells!$B$3*Y509/(Cells!$D$4*AB509)</f>
        <v>5.7578150152409503E-2</v>
      </c>
      <c r="AD509">
        <f t="shared" si="231"/>
        <v>767.02755491068319</v>
      </c>
      <c r="AE509">
        <f t="shared" si="232"/>
        <v>173670944397.41541</v>
      </c>
      <c r="AF509">
        <f t="shared" si="233"/>
        <v>90624187</v>
      </c>
      <c r="AG509">
        <f t="shared" si="234"/>
        <v>104486822.10271893</v>
      </c>
      <c r="AH509">
        <f t="shared" si="235"/>
        <v>56860018466307.633</v>
      </c>
      <c r="AI509">
        <f t="shared" si="236"/>
        <v>36036290425.242653</v>
      </c>
      <c r="AJ509">
        <f t="shared" si="237"/>
        <v>0.86732647405917995</v>
      </c>
      <c r="AK509">
        <f t="shared" si="238"/>
        <v>49289090844007.164</v>
      </c>
      <c r="AL509">
        <f t="shared" si="239"/>
        <v>4.5146882467412483E-3</v>
      </c>
      <c r="AM509">
        <f t="shared" si="240"/>
        <v>6.7191429860818178E-2</v>
      </c>
      <c r="AN509">
        <f>IF(AM509=0,0,(Cells!$B$3*AJ509/(Cells!$D$4*AM509)))</f>
        <v>0.3292991677127981</v>
      </c>
      <c r="AP509" s="7">
        <f t="shared" si="223"/>
        <v>0</v>
      </c>
      <c r="AQ509">
        <f t="shared" si="241"/>
        <v>92</v>
      </c>
      <c r="AR509" t="str">
        <f>IF(AP509=0,"",MAX(AR$4:AR508)+1)</f>
        <v/>
      </c>
      <c r="AS509" t="str">
        <f t="shared" si="224"/>
        <v>Female</v>
      </c>
      <c r="AT509" t="str">
        <f t="shared" si="225"/>
        <v>Smoker</v>
      </c>
      <c r="AU509" t="str">
        <f t="shared" si="226"/>
        <v>30 - 39</v>
      </c>
      <c r="AV509">
        <f t="shared" si="242"/>
        <v>1</v>
      </c>
      <c r="AW509" s="8">
        <f t="shared" si="227"/>
        <v>1</v>
      </c>
      <c r="BJ509" s="76"/>
      <c r="BK509" s="76"/>
      <c r="BL509" s="77"/>
      <c r="BM509" s="77"/>
      <c r="BN509" s="77"/>
      <c r="BO509" s="77"/>
      <c r="BP509" s="77"/>
      <c r="BQ509" s="136"/>
    </row>
    <row r="510" spans="1:69" x14ac:dyDescent="0.25">
      <c r="A510" t="s">
        <v>78</v>
      </c>
      <c r="B510" t="s">
        <v>82</v>
      </c>
      <c r="C510" t="s">
        <v>348</v>
      </c>
      <c r="D510">
        <v>2</v>
      </c>
      <c r="E510" s="9">
        <v>37447</v>
      </c>
      <c r="F510" s="9">
        <v>54</v>
      </c>
      <c r="G510" s="54">
        <v>42.420396966678801</v>
      </c>
      <c r="H510" s="9">
        <v>25600852801.762501</v>
      </c>
      <c r="I510" s="9">
        <v>7399192</v>
      </c>
      <c r="J510" s="9">
        <v>9164151.0145370103</v>
      </c>
      <c r="K510" s="9">
        <v>8282013188602.3701</v>
      </c>
      <c r="L510" s="9">
        <v>3259981094.1526299</v>
      </c>
      <c r="M510" s="9">
        <v>1.72661266921211E+20</v>
      </c>
      <c r="N510" s="9">
        <v>7.1945696036517296E+16</v>
      </c>
      <c r="O510" s="9">
        <v>30873732228742.5</v>
      </c>
      <c r="P510">
        <f t="shared" si="213"/>
        <v>82.237230702636793</v>
      </c>
      <c r="Q510">
        <f t="shared" si="214"/>
        <v>55530088963.222702</v>
      </c>
      <c r="R510">
        <f t="shared" si="215"/>
        <v>12125579</v>
      </c>
      <c r="S510">
        <f t="shared" si="216"/>
        <v>17493935.716379192</v>
      </c>
      <c r="T510">
        <f t="shared" si="217"/>
        <v>16011775104433.58</v>
      </c>
      <c r="U510">
        <f t="shared" si="218"/>
        <v>5601433411.7909298</v>
      </c>
      <c r="V510" s="1">
        <f t="shared" si="219"/>
        <v>3.3416607935572699E+20</v>
      </c>
      <c r="W510" s="1">
        <f t="shared" si="220"/>
        <v>1.2162066292217939E+17</v>
      </c>
      <c r="X510" s="1">
        <f t="shared" si="221"/>
        <v>46350655417232.602</v>
      </c>
      <c r="Y510">
        <f t="shared" si="222"/>
        <v>0.69313041939711051</v>
      </c>
      <c r="Z510">
        <f t="shared" si="228"/>
        <v>11095557298016.107</v>
      </c>
      <c r="AA510">
        <f t="shared" si="229"/>
        <v>3.6255514105837092E-2</v>
      </c>
      <c r="AB510">
        <f t="shared" si="230"/>
        <v>0.19040880784731859</v>
      </c>
      <c r="AC510">
        <f>Cells!$B$3*Y510/(Cells!$D$4*AB510)</f>
        <v>9.2864524330147788E-2</v>
      </c>
      <c r="AD510">
        <f t="shared" si="231"/>
        <v>724.60715794400437</v>
      </c>
      <c r="AE510">
        <f t="shared" si="232"/>
        <v>148070091595.65289</v>
      </c>
      <c r="AF510">
        <f t="shared" si="233"/>
        <v>83224995</v>
      </c>
      <c r="AG510">
        <f t="shared" si="234"/>
        <v>95322671.088181928</v>
      </c>
      <c r="AH510">
        <f t="shared" si="235"/>
        <v>48578005277705.273</v>
      </c>
      <c r="AI510">
        <f t="shared" si="236"/>
        <v>32776309331.090019</v>
      </c>
      <c r="AJ510">
        <f t="shared" si="237"/>
        <v>0.87308710561634906</v>
      </c>
      <c r="AK510">
        <f t="shared" si="238"/>
        <v>42387845263593.453</v>
      </c>
      <c r="AL510">
        <f t="shared" si="239"/>
        <v>4.6649708400288382E-3</v>
      </c>
      <c r="AM510">
        <f t="shared" si="240"/>
        <v>6.8300591798525712E-2</v>
      </c>
      <c r="AN510">
        <f>IF(AM510=0,0,(Cells!$B$3*AJ510/(Cells!$D$4*AM510)))</f>
        <v>0.32610317028210106</v>
      </c>
      <c r="AP510" s="7">
        <f t="shared" si="223"/>
        <v>0</v>
      </c>
      <c r="AQ510">
        <f t="shared" si="241"/>
        <v>92</v>
      </c>
      <c r="AR510" t="str">
        <f>IF(AP510=0,"",MAX(AR$4:AR509)+1)</f>
        <v/>
      </c>
      <c r="AS510" t="str">
        <f t="shared" si="224"/>
        <v>Female</v>
      </c>
      <c r="AT510" t="str">
        <f t="shared" si="225"/>
        <v>Smoker</v>
      </c>
      <c r="AU510" t="str">
        <f t="shared" si="226"/>
        <v>30 - 39</v>
      </c>
      <c r="AV510">
        <f t="shared" si="242"/>
        <v>1</v>
      </c>
      <c r="AW510" s="8">
        <f t="shared" si="227"/>
        <v>2</v>
      </c>
      <c r="BJ510" s="76"/>
      <c r="BK510" s="76"/>
      <c r="BL510" s="77"/>
      <c r="BM510" s="77"/>
      <c r="BN510" s="77"/>
      <c r="BO510" s="77"/>
      <c r="BP510" s="77"/>
      <c r="BQ510" s="136"/>
    </row>
    <row r="511" spans="1:69" x14ac:dyDescent="0.25">
      <c r="A511" t="s">
        <v>78</v>
      </c>
      <c r="B511" t="s">
        <v>82</v>
      </c>
      <c r="C511" t="s">
        <v>348</v>
      </c>
      <c r="D511">
        <v>3</v>
      </c>
      <c r="E511" s="9">
        <v>36096</v>
      </c>
      <c r="F511" s="9">
        <v>74</v>
      </c>
      <c r="G511" s="54">
        <v>46.079011626626198</v>
      </c>
      <c r="H511" s="9">
        <v>22435010727.1567</v>
      </c>
      <c r="I511" s="9">
        <v>12247645</v>
      </c>
      <c r="J511" s="9">
        <v>9905484.8183629401</v>
      </c>
      <c r="K511" s="9">
        <v>6593046765182.0303</v>
      </c>
      <c r="L511" s="9">
        <v>3121580829.5050502</v>
      </c>
      <c r="M511" s="9">
        <v>3.78030715796557E+19</v>
      </c>
      <c r="N511" s="9">
        <v>1.44484247054276E+16</v>
      </c>
      <c r="O511" s="9">
        <v>6114623445932.7598</v>
      </c>
      <c r="P511">
        <f t="shared" si="213"/>
        <v>128.31624232926299</v>
      </c>
      <c r="Q511">
        <f t="shared" si="214"/>
        <v>77965099690.379395</v>
      </c>
      <c r="R511">
        <f t="shared" si="215"/>
        <v>24373224</v>
      </c>
      <c r="S511">
        <f t="shared" si="216"/>
        <v>27399420.534742132</v>
      </c>
      <c r="T511">
        <f t="shared" si="217"/>
        <v>22604821869615.609</v>
      </c>
      <c r="U511">
        <f t="shared" si="218"/>
        <v>8723014241.2959805</v>
      </c>
      <c r="V511" s="1">
        <f t="shared" si="219"/>
        <v>3.7196915093538269E+20</v>
      </c>
      <c r="W511" s="1">
        <f t="shared" si="220"/>
        <v>1.3606908762760699E+17</v>
      </c>
      <c r="X511" s="1">
        <f t="shared" si="221"/>
        <v>52465278863165.359</v>
      </c>
      <c r="Y511">
        <f t="shared" si="222"/>
        <v>0.88955253521128475</v>
      </c>
      <c r="Z511">
        <f t="shared" si="228"/>
        <v>20101274048559.234</v>
      </c>
      <c r="AA511">
        <f t="shared" si="229"/>
        <v>2.677569968268903E-2</v>
      </c>
      <c r="AB511">
        <f t="shared" si="230"/>
        <v>0.16363281969913318</v>
      </c>
      <c r="AC511">
        <f>Cells!$B$3*Y511/(Cells!$D$4*AB511)</f>
        <v>0.1386829594884271</v>
      </c>
      <c r="AD511">
        <f t="shared" si="231"/>
        <v>678.52814631737829</v>
      </c>
      <c r="AE511">
        <f t="shared" si="232"/>
        <v>125635080868.49625</v>
      </c>
      <c r="AF511">
        <f t="shared" si="233"/>
        <v>70977350</v>
      </c>
      <c r="AG511">
        <f t="shared" si="234"/>
        <v>85417186.269818991</v>
      </c>
      <c r="AH511">
        <f t="shared" si="235"/>
        <v>41984958512523.242</v>
      </c>
      <c r="AI511">
        <f t="shared" si="236"/>
        <v>29654728501.584969</v>
      </c>
      <c r="AJ511">
        <f t="shared" si="237"/>
        <v>0.83094928666690215</v>
      </c>
      <c r="AK511">
        <f t="shared" si="238"/>
        <v>34866895427141.004</v>
      </c>
      <c r="AL511">
        <f t="shared" si="239"/>
        <v>4.7788429335080878E-3</v>
      </c>
      <c r="AM511">
        <f t="shared" si="240"/>
        <v>6.9129175703953591E-2</v>
      </c>
      <c r="AN511">
        <f>IF(AM511=0,0,(Cells!$B$3*AJ511/(Cells!$D$4*AM511)))</f>
        <v>0.30664441153979255</v>
      </c>
      <c r="AP511" s="7">
        <f t="shared" si="223"/>
        <v>0</v>
      </c>
      <c r="AQ511">
        <f t="shared" si="241"/>
        <v>92</v>
      </c>
      <c r="AR511" t="str">
        <f>IF(AP511=0,"",MAX(AR$4:AR510)+1)</f>
        <v/>
      </c>
      <c r="AS511" t="str">
        <f t="shared" si="224"/>
        <v>Female</v>
      </c>
      <c r="AT511" t="str">
        <f t="shared" si="225"/>
        <v>Smoker</v>
      </c>
      <c r="AU511" t="str">
        <f t="shared" si="226"/>
        <v>30 - 39</v>
      </c>
      <c r="AV511">
        <f t="shared" si="242"/>
        <v>1</v>
      </c>
      <c r="AW511" s="8">
        <f t="shared" si="227"/>
        <v>3</v>
      </c>
      <c r="BJ511" s="76"/>
      <c r="BK511" s="76"/>
      <c r="BL511" s="77"/>
      <c r="BM511" s="77"/>
      <c r="BN511" s="77"/>
      <c r="BO511" s="77"/>
      <c r="BP511" s="77"/>
      <c r="BQ511" s="136"/>
    </row>
    <row r="512" spans="1:69" x14ac:dyDescent="0.25">
      <c r="A512" t="s">
        <v>78</v>
      </c>
      <c r="B512" t="s">
        <v>82</v>
      </c>
      <c r="C512" t="s">
        <v>348</v>
      </c>
      <c r="D512">
        <v>4</v>
      </c>
      <c r="E512" s="9">
        <v>35142</v>
      </c>
      <c r="F512" s="9">
        <v>58</v>
      </c>
      <c r="G512" s="54">
        <v>48.2330930381329</v>
      </c>
      <c r="H512" s="9">
        <v>20131092511.677101</v>
      </c>
      <c r="I512" s="9">
        <v>6625381</v>
      </c>
      <c r="J512" s="9">
        <v>10163244.014268599</v>
      </c>
      <c r="K512" s="9">
        <v>7700639129260.6797</v>
      </c>
      <c r="L512" s="9">
        <v>4165994542.52</v>
      </c>
      <c r="M512" s="9">
        <v>9.3951195483312701E+19</v>
      </c>
      <c r="N512" s="9">
        <v>4.4185662553652896E+16</v>
      </c>
      <c r="O512" s="9">
        <v>24004414016397.398</v>
      </c>
      <c r="P512">
        <f t="shared" si="213"/>
        <v>176.54933536739588</v>
      </c>
      <c r="Q512">
        <f t="shared" si="214"/>
        <v>98096192202.056488</v>
      </c>
      <c r="R512">
        <f t="shared" si="215"/>
        <v>30998605</v>
      </c>
      <c r="S512">
        <f t="shared" si="216"/>
        <v>37562664.549010731</v>
      </c>
      <c r="T512">
        <f t="shared" si="217"/>
        <v>30305460998876.289</v>
      </c>
      <c r="U512">
        <f t="shared" si="218"/>
        <v>12889008783.815981</v>
      </c>
      <c r="V512" s="1">
        <f t="shared" si="219"/>
        <v>4.6592034641869537E+20</v>
      </c>
      <c r="W512" s="1">
        <f t="shared" si="220"/>
        <v>1.802547501812599E+17</v>
      </c>
      <c r="X512" s="1">
        <f t="shared" si="221"/>
        <v>76469692879562.75</v>
      </c>
      <c r="Y512">
        <f t="shared" si="222"/>
        <v>0.82525042810937632</v>
      </c>
      <c r="Z512">
        <f t="shared" si="228"/>
        <v>25000816755142.188</v>
      </c>
      <c r="AA512">
        <f t="shared" si="229"/>
        <v>1.7719089967206562E-2</v>
      </c>
      <c r="AB512">
        <f t="shared" si="230"/>
        <v>0.13311307211242088</v>
      </c>
      <c r="AC512">
        <f>Cells!$B$3*Y512/(Cells!$D$4*AB512)</f>
        <v>0.15815647068780514</v>
      </c>
      <c r="AD512">
        <f t="shared" si="231"/>
        <v>630.29505327924539</v>
      </c>
      <c r="AE512">
        <f t="shared" si="232"/>
        <v>105503988356.81912</v>
      </c>
      <c r="AF512">
        <f t="shared" si="233"/>
        <v>64351969</v>
      </c>
      <c r="AG512">
        <f t="shared" si="234"/>
        <v>75253942.255550399</v>
      </c>
      <c r="AH512">
        <f t="shared" si="235"/>
        <v>34284319383262.563</v>
      </c>
      <c r="AI512">
        <f t="shared" si="236"/>
        <v>25488733959.064972</v>
      </c>
      <c r="AJ512">
        <f t="shared" si="237"/>
        <v>0.85513086851278786</v>
      </c>
      <c r="AK512">
        <f t="shared" si="238"/>
        <v>29298941204399.832</v>
      </c>
      <c r="AL512">
        <f t="shared" si="239"/>
        <v>5.173606750330054E-3</v>
      </c>
      <c r="AM512">
        <f t="shared" si="240"/>
        <v>7.1927788443202217E-2</v>
      </c>
      <c r="AN512">
        <f>IF(AM512=0,0,(Cells!$B$3*AJ512/(Cells!$D$4*AM512)))</f>
        <v>0.30328978965578446</v>
      </c>
      <c r="AP512" s="7">
        <f t="shared" si="223"/>
        <v>0</v>
      </c>
      <c r="AQ512">
        <f t="shared" si="241"/>
        <v>92</v>
      </c>
      <c r="AR512" t="str">
        <f>IF(AP512=0,"",MAX(AR$4:AR511)+1)</f>
        <v/>
      </c>
      <c r="AS512" t="str">
        <f t="shared" si="224"/>
        <v>Female</v>
      </c>
      <c r="AT512" t="str">
        <f t="shared" si="225"/>
        <v>Smoker</v>
      </c>
      <c r="AU512" t="str">
        <f t="shared" si="226"/>
        <v>30 - 39</v>
      </c>
      <c r="AV512">
        <f t="shared" si="242"/>
        <v>1</v>
      </c>
      <c r="AW512" s="8">
        <f t="shared" si="227"/>
        <v>4</v>
      </c>
      <c r="BJ512" s="76"/>
      <c r="BK512" s="76"/>
      <c r="BL512" s="77"/>
      <c r="BM512" s="77"/>
      <c r="BN512" s="77"/>
      <c r="BO512" s="77"/>
      <c r="BP512" s="77"/>
      <c r="BQ512" s="136"/>
    </row>
    <row r="513" spans="1:69" x14ac:dyDescent="0.25">
      <c r="A513" t="s">
        <v>78</v>
      </c>
      <c r="B513" t="s">
        <v>82</v>
      </c>
      <c r="C513" t="s">
        <v>348</v>
      </c>
      <c r="D513">
        <v>5</v>
      </c>
      <c r="E513" s="9">
        <v>34391</v>
      </c>
      <c r="F513" s="9">
        <v>54</v>
      </c>
      <c r="G513" s="54">
        <v>49.144757409051699</v>
      </c>
      <c r="H513" s="9">
        <v>17963174858.3241</v>
      </c>
      <c r="I513" s="9">
        <v>7411317</v>
      </c>
      <c r="J513" s="9">
        <v>9957378.2333374694</v>
      </c>
      <c r="K513" s="9">
        <v>6473678628230.6299</v>
      </c>
      <c r="L513" s="9">
        <v>4180835576.8660798</v>
      </c>
      <c r="M513" s="9">
        <v>5.75711537157463E+19</v>
      </c>
      <c r="N513" s="9">
        <v>4.2848997745905104E+16</v>
      </c>
      <c r="O513" s="9">
        <v>33382393971690.801</v>
      </c>
      <c r="P513">
        <f t="shared" si="213"/>
        <v>225.69409277644758</v>
      </c>
      <c r="Q513">
        <f t="shared" si="214"/>
        <v>116059367060.38058</v>
      </c>
      <c r="R513">
        <f t="shared" si="215"/>
        <v>38409922</v>
      </c>
      <c r="S513">
        <f t="shared" si="216"/>
        <v>47520042.782348201</v>
      </c>
      <c r="T513">
        <f t="shared" si="217"/>
        <v>36779139627106.922</v>
      </c>
      <c r="U513">
        <f t="shared" si="218"/>
        <v>17069844360.68206</v>
      </c>
      <c r="V513" s="1">
        <f t="shared" si="219"/>
        <v>5.2349150013444168E+20</v>
      </c>
      <c r="W513" s="1">
        <f t="shared" si="220"/>
        <v>2.2310374792716499E+17</v>
      </c>
      <c r="X513" s="1">
        <f t="shared" si="221"/>
        <v>109852086851253.55</v>
      </c>
      <c r="Y513">
        <f t="shared" si="222"/>
        <v>0.80828887667306037</v>
      </c>
      <c r="Z513">
        <f t="shared" si="228"/>
        <v>29717017197277.691</v>
      </c>
      <c r="AA513">
        <f t="shared" si="229"/>
        <v>1.3159869107378085E-2</v>
      </c>
      <c r="AB513">
        <f t="shared" si="230"/>
        <v>0.11471647269410826</v>
      </c>
      <c r="AC513">
        <f>Cells!$B$3*Y513/(Cells!$D$4*AB513)</f>
        <v>0.17974744702130652</v>
      </c>
      <c r="AD513">
        <f t="shared" si="231"/>
        <v>581.15029587019364</v>
      </c>
      <c r="AE513">
        <f t="shared" si="232"/>
        <v>87540813498.495026</v>
      </c>
      <c r="AF513">
        <f t="shared" si="233"/>
        <v>56940652</v>
      </c>
      <c r="AG513">
        <f t="shared" si="234"/>
        <v>65296564.022212952</v>
      </c>
      <c r="AH513">
        <f t="shared" si="235"/>
        <v>27810640755031.93</v>
      </c>
      <c r="AI513">
        <f t="shared" si="236"/>
        <v>21307898382.198895</v>
      </c>
      <c r="AJ513">
        <f t="shared" si="237"/>
        <v>0.87203136723441699</v>
      </c>
      <c r="AK513">
        <f t="shared" si="238"/>
        <v>24235547730614.27</v>
      </c>
      <c r="AL513">
        <f t="shared" si="239"/>
        <v>5.6842370589384973E-3</v>
      </c>
      <c r="AM513">
        <f t="shared" si="240"/>
        <v>7.5393879452767903E-2</v>
      </c>
      <c r="AN513">
        <f>IF(AM513=0,0,(Cells!$B$3*AJ513/(Cells!$D$4*AM513)))</f>
        <v>0.29506515757829876</v>
      </c>
      <c r="AP513" s="7">
        <f t="shared" si="223"/>
        <v>0</v>
      </c>
      <c r="AQ513">
        <f t="shared" si="241"/>
        <v>92</v>
      </c>
      <c r="AR513" t="str">
        <f>IF(AP513=0,"",MAX(AR$4:AR512)+1)</f>
        <v/>
      </c>
      <c r="AS513" t="str">
        <f t="shared" si="224"/>
        <v>Female</v>
      </c>
      <c r="AT513" t="str">
        <f t="shared" si="225"/>
        <v>Smoker</v>
      </c>
      <c r="AU513" t="str">
        <f t="shared" si="226"/>
        <v>30 - 39</v>
      </c>
      <c r="AV513">
        <f t="shared" si="242"/>
        <v>1</v>
      </c>
      <c r="AW513" s="8">
        <f t="shared" si="227"/>
        <v>5</v>
      </c>
      <c r="BJ513" s="76"/>
      <c r="BK513" s="76"/>
      <c r="BL513" s="77"/>
      <c r="BM513" s="77"/>
      <c r="BN513" s="77"/>
      <c r="BO513" s="77"/>
      <c r="BP513" s="77"/>
      <c r="BQ513" s="136"/>
    </row>
    <row r="514" spans="1:69" x14ac:dyDescent="0.25">
      <c r="A514" t="s">
        <v>78</v>
      </c>
      <c r="B514" t="s">
        <v>82</v>
      </c>
      <c r="C514" t="s">
        <v>348</v>
      </c>
      <c r="D514">
        <v>6</v>
      </c>
      <c r="E514" s="9">
        <v>32160</v>
      </c>
      <c r="F514" s="9">
        <v>48</v>
      </c>
      <c r="G514" s="54">
        <v>46.959200566766398</v>
      </c>
      <c r="H514" s="9">
        <v>15185133924.1175</v>
      </c>
      <c r="I514" s="9">
        <v>7613103</v>
      </c>
      <c r="J514" s="9">
        <v>9040468.2857172992</v>
      </c>
      <c r="K514" s="9">
        <v>5026154809775.46</v>
      </c>
      <c r="L514" s="9">
        <v>3074623693.2119899</v>
      </c>
      <c r="M514" s="9">
        <v>3.39160567589726E+19</v>
      </c>
      <c r="N514" s="9">
        <v>1.43497820255559E+16</v>
      </c>
      <c r="O514" s="9">
        <v>6740649584576.5</v>
      </c>
      <c r="P514">
        <f t="shared" si="213"/>
        <v>272.65329334321399</v>
      </c>
      <c r="Q514">
        <f t="shared" si="214"/>
        <v>131244500984.49808</v>
      </c>
      <c r="R514">
        <f t="shared" si="215"/>
        <v>46023025</v>
      </c>
      <c r="S514">
        <f t="shared" si="216"/>
        <v>56560511.068065502</v>
      </c>
      <c r="T514">
        <f t="shared" si="217"/>
        <v>41805294436882.383</v>
      </c>
      <c r="U514">
        <f t="shared" si="218"/>
        <v>20144468053.894051</v>
      </c>
      <c r="V514" s="1">
        <f t="shared" si="219"/>
        <v>5.5740755689341426E+20</v>
      </c>
      <c r="W514" s="1">
        <f t="shared" si="220"/>
        <v>2.374535299527209E+17</v>
      </c>
      <c r="X514" s="1">
        <f t="shared" si="221"/>
        <v>116592736435830.05</v>
      </c>
      <c r="Y514">
        <f t="shared" si="222"/>
        <v>0.81369535265718196</v>
      </c>
      <c r="Z514">
        <f t="shared" si="228"/>
        <v>34003436144900.797</v>
      </c>
      <c r="AA514">
        <f t="shared" si="229"/>
        <v>1.0629091752229234E-2</v>
      </c>
      <c r="AB514">
        <f t="shared" si="230"/>
        <v>0.10309748664360947</v>
      </c>
      <c r="AC514">
        <f>Cells!$B$3*Y514/(Cells!$D$4*AB514)</f>
        <v>0.20134259926135653</v>
      </c>
      <c r="AD514">
        <f t="shared" si="231"/>
        <v>534.19109530342735</v>
      </c>
      <c r="AE514">
        <f t="shared" si="232"/>
        <v>72355679574.377533</v>
      </c>
      <c r="AF514">
        <f t="shared" si="233"/>
        <v>49327549</v>
      </c>
      <c r="AG514">
        <f t="shared" si="234"/>
        <v>56256095.736495651</v>
      </c>
      <c r="AH514">
        <f t="shared" si="235"/>
        <v>22784485945256.473</v>
      </c>
      <c r="AI514">
        <f t="shared" si="236"/>
        <v>18233274688.986904</v>
      </c>
      <c r="AJ514">
        <f t="shared" si="237"/>
        <v>0.87683918256700466</v>
      </c>
      <c r="AK514">
        <f t="shared" si="238"/>
        <v>19964311433776.941</v>
      </c>
      <c r="AL514">
        <f t="shared" si="239"/>
        <v>6.3083409781364147E-3</v>
      </c>
      <c r="AM514">
        <f t="shared" si="240"/>
        <v>7.9425065175525125E-2</v>
      </c>
      <c r="AN514">
        <f>IF(AM514=0,0,(Cells!$B$3*AJ514/(Cells!$D$4*AM514)))</f>
        <v>0.28163348025955304</v>
      </c>
      <c r="AP514" s="7">
        <f t="shared" si="223"/>
        <v>0</v>
      </c>
      <c r="AQ514">
        <f t="shared" si="241"/>
        <v>92</v>
      </c>
      <c r="AR514" t="str">
        <f>IF(AP514=0,"",MAX(AR$4:AR513)+1)</f>
        <v/>
      </c>
      <c r="AS514" t="str">
        <f t="shared" si="224"/>
        <v>Female</v>
      </c>
      <c r="AT514" t="str">
        <f t="shared" si="225"/>
        <v>Smoker</v>
      </c>
      <c r="AU514" t="str">
        <f t="shared" si="226"/>
        <v>30 - 39</v>
      </c>
      <c r="AV514">
        <f t="shared" si="242"/>
        <v>1</v>
      </c>
      <c r="AW514" s="8">
        <f t="shared" si="227"/>
        <v>6</v>
      </c>
      <c r="BJ514" s="76"/>
      <c r="BK514" s="76"/>
      <c r="BL514" s="77"/>
      <c r="BM514" s="77"/>
      <c r="BN514" s="77"/>
      <c r="BO514" s="77"/>
      <c r="BP514" s="77"/>
      <c r="BQ514" s="136"/>
    </row>
    <row r="515" spans="1:69" x14ac:dyDescent="0.25">
      <c r="A515" t="s">
        <v>78</v>
      </c>
      <c r="B515" t="s">
        <v>82</v>
      </c>
      <c r="C515" t="s">
        <v>348</v>
      </c>
      <c r="D515">
        <v>7</v>
      </c>
      <c r="E515" s="9">
        <v>31106</v>
      </c>
      <c r="F515" s="9">
        <v>56</v>
      </c>
      <c r="G515" s="54">
        <v>47.386147854765198</v>
      </c>
      <c r="H515" s="9">
        <v>13361800435.7749</v>
      </c>
      <c r="I515" s="9">
        <v>6499712</v>
      </c>
      <c r="J515" s="9">
        <v>8540481.9764263202</v>
      </c>
      <c r="K515" s="9">
        <v>4129063891432.6299</v>
      </c>
      <c r="L515" s="9">
        <v>2860624008.4671798</v>
      </c>
      <c r="M515" s="9">
        <v>1.2859612166384699E+19</v>
      </c>
      <c r="N515" s="9">
        <v>7948888604885560</v>
      </c>
      <c r="O515" s="9">
        <v>5288019685565.25</v>
      </c>
      <c r="P515">
        <f t="shared" si="213"/>
        <v>320.03944119797916</v>
      </c>
      <c r="Q515">
        <f t="shared" si="214"/>
        <v>144606301420.27298</v>
      </c>
      <c r="R515">
        <f t="shared" si="215"/>
        <v>52522737</v>
      </c>
      <c r="S515">
        <f t="shared" si="216"/>
        <v>65100993.04449182</v>
      </c>
      <c r="T515">
        <f t="shared" si="217"/>
        <v>45934358328315.016</v>
      </c>
      <c r="U515">
        <f t="shared" si="218"/>
        <v>23005092062.361229</v>
      </c>
      <c r="V515" s="1">
        <f t="shared" si="219"/>
        <v>5.7026716905979897E+20</v>
      </c>
      <c r="W515" s="1">
        <f t="shared" si="220"/>
        <v>2.4540241855760646E+17</v>
      </c>
      <c r="X515" s="1">
        <f t="shared" si="221"/>
        <v>121880756121395.3</v>
      </c>
      <c r="Y515">
        <f t="shared" si="222"/>
        <v>0.80678856871053428</v>
      </c>
      <c r="Z515">
        <f t="shared" si="228"/>
        <v>37044341016599.148</v>
      </c>
      <c r="AA515">
        <f t="shared" si="229"/>
        <v>8.740708701337448E-3</v>
      </c>
      <c r="AB515">
        <f t="shared" si="230"/>
        <v>9.3491757397844696E-2</v>
      </c>
      <c r="AC515">
        <f>Cells!$B$3*Y515/(Cells!$D$4*AB515)</f>
        <v>0.22014474650285326</v>
      </c>
      <c r="AD515">
        <f t="shared" si="231"/>
        <v>486.80494744866201</v>
      </c>
      <c r="AE515">
        <f t="shared" si="232"/>
        <v>58993879138.602631</v>
      </c>
      <c r="AF515">
        <f t="shared" si="233"/>
        <v>42827837</v>
      </c>
      <c r="AG515">
        <f t="shared" si="234"/>
        <v>47715613.76006934</v>
      </c>
      <c r="AH515">
        <f t="shared" si="235"/>
        <v>18655422053823.84</v>
      </c>
      <c r="AI515">
        <f t="shared" si="236"/>
        <v>15372650680.519726</v>
      </c>
      <c r="AJ515">
        <f t="shared" si="237"/>
        <v>0.89756441602853987</v>
      </c>
      <c r="AK515">
        <f t="shared" si="238"/>
        <v>16732058457750.361</v>
      </c>
      <c r="AL515">
        <f t="shared" si="239"/>
        <v>7.349001639715442E-3</v>
      </c>
      <c r="AM515">
        <f t="shared" si="240"/>
        <v>8.5726318244255903E-2</v>
      </c>
      <c r="AN515">
        <f>IF(AM515=0,0,(Cells!$B$3*AJ515/(Cells!$D$4*AM515)))</f>
        <v>0.26709968005955081</v>
      </c>
      <c r="AP515" s="7">
        <f t="shared" si="223"/>
        <v>0</v>
      </c>
      <c r="AQ515">
        <f t="shared" si="241"/>
        <v>92</v>
      </c>
      <c r="AR515" t="str">
        <f>IF(AP515=0,"",MAX(AR$4:AR514)+1)</f>
        <v/>
      </c>
      <c r="AS515" t="str">
        <f t="shared" si="224"/>
        <v>Female</v>
      </c>
      <c r="AT515" t="str">
        <f t="shared" si="225"/>
        <v>Smoker</v>
      </c>
      <c r="AU515" t="str">
        <f t="shared" si="226"/>
        <v>30 - 39</v>
      </c>
      <c r="AV515">
        <f t="shared" si="242"/>
        <v>1</v>
      </c>
      <c r="AW515" s="8">
        <f t="shared" si="227"/>
        <v>7</v>
      </c>
      <c r="BJ515" s="76"/>
      <c r="BK515" s="76"/>
      <c r="BL515" s="77"/>
      <c r="BM515" s="77"/>
      <c r="BN515" s="77"/>
      <c r="BO515" s="77"/>
      <c r="BP515" s="77"/>
      <c r="BQ515" s="136"/>
    </row>
    <row r="516" spans="1:69" x14ac:dyDescent="0.25">
      <c r="A516" t="s">
        <v>78</v>
      </c>
      <c r="B516" t="s">
        <v>82</v>
      </c>
      <c r="C516" t="s">
        <v>348</v>
      </c>
      <c r="D516">
        <v>8</v>
      </c>
      <c r="E516" s="9">
        <v>29862</v>
      </c>
      <c r="F516" s="9">
        <v>66</v>
      </c>
      <c r="G516" s="54">
        <v>48.500571434627602</v>
      </c>
      <c r="H516" s="9">
        <v>11793031690.42</v>
      </c>
      <c r="I516" s="9">
        <v>5022686</v>
      </c>
      <c r="J516" s="9">
        <v>8105934.7928774999</v>
      </c>
      <c r="K516" s="9">
        <v>3692691648114.6201</v>
      </c>
      <c r="L516" s="9">
        <v>2696345121.7549901</v>
      </c>
      <c r="M516" s="9">
        <v>1.6767405780985301E+19</v>
      </c>
      <c r="N516" s="9">
        <v>8789557570275580</v>
      </c>
      <c r="O516" s="9">
        <v>5340487260758.5303</v>
      </c>
      <c r="P516">
        <f t="shared" si="213"/>
        <v>368.54001263260676</v>
      </c>
      <c r="Q516">
        <f t="shared" si="214"/>
        <v>156399333110.69299</v>
      </c>
      <c r="R516">
        <f t="shared" si="215"/>
        <v>57545423</v>
      </c>
      <c r="S516">
        <f t="shared" si="216"/>
        <v>73206927.837369323</v>
      </c>
      <c r="T516">
        <f t="shared" si="217"/>
        <v>49627049976429.633</v>
      </c>
      <c r="U516">
        <f t="shared" si="218"/>
        <v>25701437184.116219</v>
      </c>
      <c r="V516" s="1">
        <f t="shared" si="219"/>
        <v>5.8703457484078429E+20</v>
      </c>
      <c r="W516" s="1">
        <f t="shared" si="220"/>
        <v>2.5419197612788205E+17</v>
      </c>
      <c r="X516" s="1">
        <f t="shared" si="221"/>
        <v>127221243382153.83</v>
      </c>
      <c r="Y516">
        <f t="shared" si="222"/>
        <v>0.78606526321987347</v>
      </c>
      <c r="Z516">
        <f t="shared" si="228"/>
        <v>38994219220544.273</v>
      </c>
      <c r="AA516">
        <f t="shared" si="229"/>
        <v>7.2760531892338241E-3</v>
      </c>
      <c r="AB516">
        <f t="shared" si="230"/>
        <v>8.5299784227357955E-2</v>
      </c>
      <c r="AC516">
        <f>Cells!$B$3*Y516/(Cells!$D$4*AB516)</f>
        <v>0.23508914996010544</v>
      </c>
      <c r="AD516">
        <f t="shared" si="231"/>
        <v>438.3043760140344</v>
      </c>
      <c r="AE516">
        <f t="shared" si="232"/>
        <v>47200847448.182648</v>
      </c>
      <c r="AF516">
        <f t="shared" si="233"/>
        <v>37805151</v>
      </c>
      <c r="AG516">
        <f t="shared" si="234"/>
        <v>39609678.967191838</v>
      </c>
      <c r="AH516">
        <f t="shared" si="235"/>
        <v>14962730405709.219</v>
      </c>
      <c r="AI516">
        <f t="shared" si="236"/>
        <v>12676305558.764736</v>
      </c>
      <c r="AJ516">
        <f t="shared" si="237"/>
        <v>0.95444224709100767</v>
      </c>
      <c r="AK516">
        <f t="shared" si="238"/>
        <v>14269514423691.803</v>
      </c>
      <c r="AL516">
        <f t="shared" si="239"/>
        <v>9.0950805514301049E-3</v>
      </c>
      <c r="AM516">
        <f t="shared" si="240"/>
        <v>9.5368131739224635E-2</v>
      </c>
      <c r="AN516">
        <f>IF(AM516=0,0,(Cells!$B$3*AJ516/(Cells!$D$4*AM516)))</f>
        <v>0.25531027474398393</v>
      </c>
      <c r="AP516" s="7">
        <f t="shared" si="223"/>
        <v>0</v>
      </c>
      <c r="AQ516">
        <f t="shared" si="241"/>
        <v>92</v>
      </c>
      <c r="AR516" t="str">
        <f>IF(AP516=0,"",MAX(AR$4:AR515)+1)</f>
        <v/>
      </c>
      <c r="AS516" t="str">
        <f t="shared" si="224"/>
        <v>Female</v>
      </c>
      <c r="AT516" t="str">
        <f t="shared" si="225"/>
        <v>Smoker</v>
      </c>
      <c r="AU516" t="str">
        <f t="shared" si="226"/>
        <v>30 - 39</v>
      </c>
      <c r="AV516">
        <f t="shared" si="242"/>
        <v>1</v>
      </c>
      <c r="AW516" s="8">
        <f t="shared" si="227"/>
        <v>8</v>
      </c>
      <c r="BJ516" s="76"/>
      <c r="BK516" s="76"/>
      <c r="BL516" s="77"/>
      <c r="BM516" s="77"/>
      <c r="BN516" s="77"/>
      <c r="BO516" s="77"/>
      <c r="BP516" s="77"/>
      <c r="BQ516" s="136"/>
    </row>
    <row r="517" spans="1:69" x14ac:dyDescent="0.25">
      <c r="A517" t="s">
        <v>78</v>
      </c>
      <c r="B517" t="s">
        <v>82</v>
      </c>
      <c r="C517" t="s">
        <v>348</v>
      </c>
      <c r="D517">
        <v>9</v>
      </c>
      <c r="E517" s="9">
        <v>28232</v>
      </c>
      <c r="F517" s="9">
        <v>64</v>
      </c>
      <c r="G517" s="54">
        <v>48.669795945327998</v>
      </c>
      <c r="H517" s="9">
        <v>10184067297.1611</v>
      </c>
      <c r="I517" s="9">
        <v>8079107</v>
      </c>
      <c r="J517" s="9">
        <v>7426256.3966559405</v>
      </c>
      <c r="K517" s="9">
        <v>3127961433541.5498</v>
      </c>
      <c r="L517" s="9">
        <v>2362099740.0573101</v>
      </c>
      <c r="M517" s="9">
        <v>1.63326719916217E+19</v>
      </c>
      <c r="N517" s="9">
        <v>8401746750622010</v>
      </c>
      <c r="O517" s="9">
        <v>4789018157913.3604</v>
      </c>
      <c r="P517">
        <f t="shared" ref="P517:P580" si="243">IF($AQ517&lt;&gt;$AQ516,G517,P516+G517)</f>
        <v>417.20980857793478</v>
      </c>
      <c r="Q517">
        <f t="shared" ref="Q517:Q580" si="244">IF($AQ517&lt;&gt;$AQ516,H517,Q516+H517)</f>
        <v>166583400407.8541</v>
      </c>
      <c r="R517">
        <f t="shared" ref="R517:R580" si="245">IF($AQ517&lt;&gt;$AQ516,I517,R516+I517)</f>
        <v>65624530</v>
      </c>
      <c r="S517">
        <f t="shared" ref="S517:S580" si="246">IF($AQ517&lt;&gt;$AQ516,J517,S516+J517)</f>
        <v>80633184.23402527</v>
      </c>
      <c r="T517">
        <f t="shared" ref="T517:T580" si="247">IF($AQ517&lt;&gt;$AQ516,K517,T516+K517)</f>
        <v>52755011409971.18</v>
      </c>
      <c r="U517">
        <f t="shared" ref="U517:U580" si="248">IF($AQ517&lt;&gt;$AQ516,L517,U516+L517)</f>
        <v>28063536924.173531</v>
      </c>
      <c r="V517" s="1">
        <f t="shared" ref="V517:V580" si="249">IF($AQ517&lt;&gt;$AQ516,M517,V516+M517)</f>
        <v>6.0336724683240597E+20</v>
      </c>
      <c r="W517" s="1">
        <f t="shared" ref="W517:W580" si="250">IF($AQ517&lt;&gt;$AQ516,N517,W516+N517)</f>
        <v>2.6259372287850406E+17</v>
      </c>
      <c r="X517" s="1">
        <f t="shared" ref="X517:X580" si="251">IF($AQ517&lt;&gt;$AQ516,O517,X516+O517)</f>
        <v>132010261540067.19</v>
      </c>
      <c r="Y517">
        <f t="shared" ref="Y517:Y580" si="252">R517/S517</f>
        <v>0.81386504357232148</v>
      </c>
      <c r="Z517">
        <f t="shared" si="228"/>
        <v>42916871037825.008</v>
      </c>
      <c r="AA517">
        <f t="shared" si="229"/>
        <v>6.6008586047887844E-3</v>
      </c>
      <c r="AB517">
        <f t="shared" si="230"/>
        <v>8.1245668221689119E-2</v>
      </c>
      <c r="AC517">
        <f>Cells!$B$3*Y517/(Cells!$D$4*AB517)</f>
        <v>0.25554894583309967</v>
      </c>
      <c r="AD517">
        <f t="shared" si="231"/>
        <v>389.63458006870644</v>
      </c>
      <c r="AE517">
        <f t="shared" si="232"/>
        <v>37016780151.021545</v>
      </c>
      <c r="AF517">
        <f t="shared" si="233"/>
        <v>29726044</v>
      </c>
      <c r="AG517">
        <f t="shared" si="234"/>
        <v>32183422.57053588</v>
      </c>
      <c r="AH517">
        <f t="shared" si="235"/>
        <v>11834768972167.668</v>
      </c>
      <c r="AI517">
        <f t="shared" si="236"/>
        <v>10314205818.707426</v>
      </c>
      <c r="AJ517">
        <f t="shared" si="237"/>
        <v>0.92364458549583772</v>
      </c>
      <c r="AK517">
        <f t="shared" si="238"/>
        <v>10922321033479.154</v>
      </c>
      <c r="AL517">
        <f t="shared" si="239"/>
        <v>1.0545094648942495E-2</v>
      </c>
      <c r="AM517">
        <f t="shared" si="240"/>
        <v>0.10268931126919927</v>
      </c>
      <c r="AN517">
        <f>IF(AM517=0,0,(Cells!$B$3*AJ517/(Cells!$D$4*AM517)))</f>
        <v>0.22945713196000347</v>
      </c>
      <c r="AP517" s="7">
        <f t="shared" ref="AP517:AP580" si="253">IF(C517&lt;&gt;C518,1, IF(AN517&lt;1,0, (IF(AC517&gt;1,1,0)))  )</f>
        <v>0</v>
      </c>
      <c r="AQ517">
        <f t="shared" si="241"/>
        <v>92</v>
      </c>
      <c r="AR517" t="str">
        <f>IF(AP517=0,"",MAX(AR$4:AR516)+1)</f>
        <v/>
      </c>
      <c r="AS517" t="str">
        <f t="shared" ref="AS517:AS580" si="254">B517</f>
        <v>Female</v>
      </c>
      <c r="AT517" t="str">
        <f t="shared" ref="AT517:AT580" si="255">A517</f>
        <v>Smoker</v>
      </c>
      <c r="AU517" t="str">
        <f t="shared" ref="AU517:AU580" si="256">C517</f>
        <v>30 - 39</v>
      </c>
      <c r="AV517">
        <f t="shared" si="242"/>
        <v>1</v>
      </c>
      <c r="AW517" s="8">
        <f t="shared" ref="AW517:AW580" si="257">D517</f>
        <v>9</v>
      </c>
      <c r="BJ517" s="76"/>
      <c r="BK517" s="76"/>
      <c r="BL517" s="77"/>
      <c r="BM517" s="77"/>
      <c r="BN517" s="77"/>
      <c r="BO517" s="77"/>
      <c r="BP517" s="77"/>
      <c r="BQ517" s="136"/>
    </row>
    <row r="518" spans="1:69" x14ac:dyDescent="0.25">
      <c r="A518" t="s">
        <v>78</v>
      </c>
      <c r="B518" t="s">
        <v>82</v>
      </c>
      <c r="C518" t="s">
        <v>348</v>
      </c>
      <c r="D518">
        <v>10</v>
      </c>
      <c r="E518" s="9">
        <v>26549</v>
      </c>
      <c r="F518" s="9">
        <v>67</v>
      </c>
      <c r="G518" s="54">
        <v>48.178735404209903</v>
      </c>
      <c r="H518" s="9">
        <v>8682050057.1068592</v>
      </c>
      <c r="I518" s="9">
        <v>5586432</v>
      </c>
      <c r="J518" s="9">
        <v>6745071.2149145501</v>
      </c>
      <c r="K518" s="9">
        <v>3035116054348.4199</v>
      </c>
      <c r="L518" s="9">
        <v>2387403207.8080802</v>
      </c>
      <c r="M518" s="9">
        <v>2.06213321815347E+19</v>
      </c>
      <c r="N518" s="9">
        <v>1.15117742198056E+16</v>
      </c>
      <c r="O518" s="9">
        <v>7076919574142.2598</v>
      </c>
      <c r="P518">
        <f t="shared" si="243"/>
        <v>465.38854398214471</v>
      </c>
      <c r="Q518">
        <f t="shared" si="244"/>
        <v>175265450464.96097</v>
      </c>
      <c r="R518">
        <f t="shared" si="245"/>
        <v>71210962</v>
      </c>
      <c r="S518">
        <f t="shared" si="246"/>
        <v>87378255.448939815</v>
      </c>
      <c r="T518">
        <f t="shared" si="247"/>
        <v>55790127464319.602</v>
      </c>
      <c r="U518">
        <f t="shared" si="248"/>
        <v>30450940131.981609</v>
      </c>
      <c r="V518" s="1">
        <f t="shared" si="249"/>
        <v>6.2398857901394061E+20</v>
      </c>
      <c r="W518" s="1">
        <f t="shared" si="250"/>
        <v>2.7410549709830966E+17</v>
      </c>
      <c r="X518" s="1">
        <f t="shared" si="251"/>
        <v>139087181114209.45</v>
      </c>
      <c r="Y518">
        <f t="shared" si="252"/>
        <v>0.81497349236518801</v>
      </c>
      <c r="Z518">
        <f t="shared" ref="Z518:Z581" si="258">Y518*T518-(Y518^2)*U518</f>
        <v>45447250059072.289</v>
      </c>
      <c r="AA518">
        <f t="shared" ref="AA518:AA581" si="259">Z518/(S518^2)</f>
        <v>5.952520102886264E-3</v>
      </c>
      <c r="AB518">
        <f t="shared" ref="AB518:AB581" si="260">AA518^0.5</f>
        <v>7.7152576774118589E-2</v>
      </c>
      <c r="AC518">
        <f>Cells!$B$3*Y518/(Cells!$D$4*AB518)</f>
        <v>0.26947281622166602</v>
      </c>
      <c r="AD518">
        <f t="shared" ref="AD518:AD581" si="261">SUMIFS(G$5:G$1998,$B$5:$B$1998,$B518,$A$5:$A$1998,$A518,$C$5:$C$1998,$C518,$D$5:$D$1998,"&gt;"&amp;$D518)</f>
        <v>341.45584466449651</v>
      </c>
      <c r="AE518">
        <f t="shared" ref="AE518:AE581" si="262">SUMIFS(H$5:H$1998,$B$5:$B$1998,$B518,$A$5:$A$1998,$A518,$C$5:$C$1998,$C518,$D$5:$D$1998,"&gt;"&amp;$D518)</f>
        <v>28334730093.91468</v>
      </c>
      <c r="AF518">
        <f t="shared" ref="AF518:AF581" si="263">SUMIFS(I$5:I$1998,$B$5:$B$1998,$B518,$A$5:$A$1998,$A518,$C$5:$C$1998,$C518,$D$5:$D$1998,"&gt;"&amp;$D518)</f>
        <v>24139612</v>
      </c>
      <c r="AG518">
        <f t="shared" ref="AG518:AG581" si="264">SUMIFS(J$5:J$1998,$B$5:$B$1998,$B518,$A$5:$A$1998,$A518,$C$5:$C$1998,$C518,$D$5:$D$1998,"&gt;"&amp;$D518)</f>
        <v>25438351.355621334</v>
      </c>
      <c r="AH518">
        <f t="shared" ref="AH518:AH581" si="265">SUMIFS(K$5:K$1998,$B$5:$B$1998,$B518,$A$5:$A$1998,$A518,$C$5:$C$1998,$C518,$D$5:$D$1998,"&gt;"&amp;$D518)</f>
        <v>8799652917819.248</v>
      </c>
      <c r="AI518">
        <f t="shared" ref="AI518:AI581" si="266">SUMIFS(L$5:L$1998,$B$5:$B$1998,$B518,$A$5:$A$1998,$A518,$C$5:$C$1998,$C518,$D$5:$D$1998,"&gt;"&amp;$D518)</f>
        <v>7926802610.8993454</v>
      </c>
      <c r="AJ518">
        <f t="shared" ref="AJ518:AJ581" si="267">AF518/AG518</f>
        <v>0.94894561611067851</v>
      </c>
      <c r="AK518">
        <f t="shared" ref="AK518:AK581" si="268">AJ518*AH518-(AJ518^2)*AI518</f>
        <v>8343253991487.9883</v>
      </c>
      <c r="AL518">
        <f t="shared" ref="AL518:AL581" si="269">AK518/(AG518^2)</f>
        <v>1.2893105662913743E-2</v>
      </c>
      <c r="AM518">
        <f t="shared" ref="AM518:AM581" si="270">IF(AG518=0,0,AL518^0.5)</f>
        <v>0.11354781223305777</v>
      </c>
      <c r="AN518">
        <f>IF(AM518=0,0,(Cells!$B$3*AJ518/(Cells!$D$4*AM518)))</f>
        <v>0.213198657775798</v>
      </c>
      <c r="AP518" s="7">
        <f t="shared" si="253"/>
        <v>0</v>
      </c>
      <c r="AQ518">
        <f t="shared" ref="AQ518:AQ581" si="271">AQ517+(AP517=1)</f>
        <v>92</v>
      </c>
      <c r="AR518" t="str">
        <f>IF(AP518=0,"",MAX(AR$4:AR517)+1)</f>
        <v/>
      </c>
      <c r="AS518" t="str">
        <f t="shared" si="254"/>
        <v>Female</v>
      </c>
      <c r="AT518" t="str">
        <f t="shared" si="255"/>
        <v>Smoker</v>
      </c>
      <c r="AU518" t="str">
        <f t="shared" si="256"/>
        <v>30 - 39</v>
      </c>
      <c r="AV518">
        <f t="shared" si="242"/>
        <v>1</v>
      </c>
      <c r="AW518" s="8">
        <f t="shared" si="257"/>
        <v>10</v>
      </c>
      <c r="BJ518" s="76"/>
      <c r="BK518" s="76"/>
      <c r="BL518" s="77"/>
      <c r="BM518" s="77"/>
      <c r="BN518" s="77"/>
      <c r="BO518" s="77"/>
      <c r="BP518" s="77"/>
      <c r="BQ518" s="136"/>
    </row>
    <row r="519" spans="1:69" x14ac:dyDescent="0.25">
      <c r="A519" t="s">
        <v>78</v>
      </c>
      <c r="B519" t="s">
        <v>82</v>
      </c>
      <c r="C519" t="s">
        <v>348</v>
      </c>
      <c r="D519">
        <v>11</v>
      </c>
      <c r="E519" s="9">
        <v>22306</v>
      </c>
      <c r="F519" s="9">
        <v>57</v>
      </c>
      <c r="G519" s="54">
        <v>41.7794245760644</v>
      </c>
      <c r="H519" s="9">
        <v>6206760823.3877401</v>
      </c>
      <c r="I519" s="9">
        <v>4292999</v>
      </c>
      <c r="J519" s="9">
        <v>5037316.4411583096</v>
      </c>
      <c r="K519" s="9">
        <v>2405759206624.2002</v>
      </c>
      <c r="L519" s="9">
        <v>1938724120.3192</v>
      </c>
      <c r="M519" s="9">
        <v>2.1807340637447901E+19</v>
      </c>
      <c r="N519" s="9">
        <v>1.32164130978831E+16</v>
      </c>
      <c r="O519" s="9">
        <v>8706551714281.4404</v>
      </c>
      <c r="P519">
        <f t="shared" si="243"/>
        <v>507.16796855820911</v>
      </c>
      <c r="Q519">
        <f t="shared" si="244"/>
        <v>181472211288.34869</v>
      </c>
      <c r="R519">
        <f t="shared" si="245"/>
        <v>75503961</v>
      </c>
      <c r="S519">
        <f t="shared" si="246"/>
        <v>92415571.890098125</v>
      </c>
      <c r="T519">
        <f t="shared" si="247"/>
        <v>58195886670943.805</v>
      </c>
      <c r="U519">
        <f t="shared" si="248"/>
        <v>32389664252.300808</v>
      </c>
      <c r="V519" s="1">
        <f t="shared" si="249"/>
        <v>6.4579591965138852E+20</v>
      </c>
      <c r="W519" s="1">
        <f t="shared" si="250"/>
        <v>2.8732191019619277E+17</v>
      </c>
      <c r="X519" s="1">
        <f t="shared" si="251"/>
        <v>147793732828490.91</v>
      </c>
      <c r="Y519">
        <f t="shared" si="252"/>
        <v>0.81700474774738563</v>
      </c>
      <c r="Z519">
        <f t="shared" si="258"/>
        <v>47524695713653.891</v>
      </c>
      <c r="AA519">
        <f t="shared" si="259"/>
        <v>5.5645369954280613E-3</v>
      </c>
      <c r="AB519">
        <f t="shared" si="260"/>
        <v>7.4595824249270554E-2</v>
      </c>
      <c r="AC519">
        <f>Cells!$B$3*Y519/(Cells!$D$4*AB519)</f>
        <v>0.27940358650579883</v>
      </c>
      <c r="AD519">
        <f t="shared" si="261"/>
        <v>299.67642008843205</v>
      </c>
      <c r="AE519">
        <f t="shared" si="262"/>
        <v>22127969270.526939</v>
      </c>
      <c r="AF519">
        <f t="shared" si="263"/>
        <v>19846613</v>
      </c>
      <c r="AG519">
        <f t="shared" si="264"/>
        <v>20401034.914463025</v>
      </c>
      <c r="AH519">
        <f t="shared" si="265"/>
        <v>6393893711195.0469</v>
      </c>
      <c r="AI519">
        <f t="shared" si="266"/>
        <v>5988078490.5801458</v>
      </c>
      <c r="AJ519">
        <f t="shared" si="267"/>
        <v>0.97282383385021443</v>
      </c>
      <c r="AK519">
        <f t="shared" si="268"/>
        <v>6214465158437.4365</v>
      </c>
      <c r="AL519">
        <f t="shared" si="269"/>
        <v>1.4931359748882255E-2</v>
      </c>
      <c r="AM519">
        <f t="shared" si="270"/>
        <v>0.12219394317592937</v>
      </c>
      <c r="AN519">
        <f>IF(AM519=0,0,(Cells!$B$3*AJ519/(Cells!$D$4*AM519)))</f>
        <v>0.20309836901359091</v>
      </c>
      <c r="AP519" s="7">
        <f t="shared" si="253"/>
        <v>0</v>
      </c>
      <c r="AQ519">
        <f t="shared" si="271"/>
        <v>92</v>
      </c>
      <c r="AR519" t="str">
        <f>IF(AP519=0,"",MAX(AR$4:AR518)+1)</f>
        <v/>
      </c>
      <c r="AS519" t="str">
        <f t="shared" si="254"/>
        <v>Female</v>
      </c>
      <c r="AT519" t="str">
        <f t="shared" si="255"/>
        <v>Smoker</v>
      </c>
      <c r="AU519" t="str">
        <f t="shared" si="256"/>
        <v>30 - 39</v>
      </c>
      <c r="AV519">
        <f t="shared" si="242"/>
        <v>1</v>
      </c>
      <c r="AW519" s="8">
        <f t="shared" si="257"/>
        <v>11</v>
      </c>
      <c r="BJ519" s="76"/>
      <c r="BK519" s="76"/>
      <c r="BL519" s="77"/>
      <c r="BM519" s="77"/>
      <c r="BN519" s="77"/>
      <c r="BO519" s="77"/>
      <c r="BP519" s="77"/>
      <c r="BQ519" s="136"/>
    </row>
    <row r="520" spans="1:69" x14ac:dyDescent="0.25">
      <c r="A520" t="s">
        <v>78</v>
      </c>
      <c r="B520" t="s">
        <v>82</v>
      </c>
      <c r="C520" t="s">
        <v>348</v>
      </c>
      <c r="D520">
        <v>12</v>
      </c>
      <c r="E520" s="9">
        <v>20648</v>
      </c>
      <c r="F520" s="9">
        <v>54</v>
      </c>
      <c r="G520" s="54">
        <v>41.290188708438102</v>
      </c>
      <c r="H520" s="9">
        <v>5176688662.77985</v>
      </c>
      <c r="I520" s="9">
        <v>3674041</v>
      </c>
      <c r="J520" s="9">
        <v>4369262.5477614496</v>
      </c>
      <c r="K520" s="9">
        <v>2214025940758.3901</v>
      </c>
      <c r="L520" s="9">
        <v>1927578735.2302101</v>
      </c>
      <c r="M520" s="9">
        <v>2.4881395095116898E+19</v>
      </c>
      <c r="N520" s="9">
        <v>1.8206210090575E+16</v>
      </c>
      <c r="O520" s="9">
        <v>14002609341426.301</v>
      </c>
      <c r="P520">
        <f t="shared" si="243"/>
        <v>548.45815726664716</v>
      </c>
      <c r="Q520">
        <f t="shared" si="244"/>
        <v>186648899951.12854</v>
      </c>
      <c r="R520">
        <f t="shared" si="245"/>
        <v>79178002</v>
      </c>
      <c r="S520">
        <f t="shared" si="246"/>
        <v>96784834.43785958</v>
      </c>
      <c r="T520">
        <f t="shared" si="247"/>
        <v>60409912611702.195</v>
      </c>
      <c r="U520">
        <f t="shared" si="248"/>
        <v>34317242987.531017</v>
      </c>
      <c r="V520" s="1">
        <f t="shared" si="249"/>
        <v>6.7067731474650536E+20</v>
      </c>
      <c r="W520" s="1">
        <f t="shared" si="250"/>
        <v>3.0552812028676774E+17</v>
      </c>
      <c r="X520" s="1">
        <f t="shared" si="251"/>
        <v>161796342169917.22</v>
      </c>
      <c r="Y520">
        <f t="shared" si="252"/>
        <v>0.81808273434445977</v>
      </c>
      <c r="Z520">
        <f t="shared" si="258"/>
        <v>49397339354804.414</v>
      </c>
      <c r="AA520">
        <f t="shared" si="259"/>
        <v>5.2733783829960242E-3</v>
      </c>
      <c r="AB520">
        <f t="shared" si="260"/>
        <v>7.2618030701720515E-2</v>
      </c>
      <c r="AC520">
        <f>Cells!$B$3*Y520/(Cells!$D$4*AB520)</f>
        <v>0.28739199886507732</v>
      </c>
      <c r="AD520">
        <f t="shared" si="261"/>
        <v>258.38623137999394</v>
      </c>
      <c r="AE520">
        <f t="shared" si="262"/>
        <v>16951280607.747086</v>
      </c>
      <c r="AF520">
        <f t="shared" si="263"/>
        <v>16172572</v>
      </c>
      <c r="AG520">
        <f t="shared" si="264"/>
        <v>16031772.366701577</v>
      </c>
      <c r="AH520">
        <f t="shared" si="265"/>
        <v>4179867770436.6587</v>
      </c>
      <c r="AI520">
        <f t="shared" si="266"/>
        <v>4060499755.3499346</v>
      </c>
      <c r="AJ520">
        <f t="shared" si="267"/>
        <v>1.0087825369571033</v>
      </c>
      <c r="AK520">
        <f t="shared" si="268"/>
        <v>4212445477674.2959</v>
      </c>
      <c r="AL520">
        <f t="shared" si="269"/>
        <v>1.6389708040975236E-2</v>
      </c>
      <c r="AM520">
        <f t="shared" si="270"/>
        <v>0.12802229509337518</v>
      </c>
      <c r="AN520">
        <f>IF(AM520=0,0,(Cells!$B$3*AJ520/(Cells!$D$4*AM520)))</f>
        <v>0.20101749663631069</v>
      </c>
      <c r="AP520" s="7">
        <f t="shared" si="253"/>
        <v>0</v>
      </c>
      <c r="AQ520">
        <f t="shared" si="271"/>
        <v>92</v>
      </c>
      <c r="AR520" t="str">
        <f>IF(AP520=0,"",MAX(AR$4:AR519)+1)</f>
        <v/>
      </c>
      <c r="AS520" t="str">
        <f t="shared" si="254"/>
        <v>Female</v>
      </c>
      <c r="AT520" t="str">
        <f t="shared" si="255"/>
        <v>Smoker</v>
      </c>
      <c r="AU520" t="str">
        <f t="shared" si="256"/>
        <v>30 - 39</v>
      </c>
      <c r="AV520">
        <f t="shared" si="242"/>
        <v>1</v>
      </c>
      <c r="AW520" s="8">
        <f t="shared" si="257"/>
        <v>12</v>
      </c>
      <c r="BJ520" s="76"/>
      <c r="BK520" s="76"/>
      <c r="BL520" s="77"/>
      <c r="BM520" s="77"/>
      <c r="BN520" s="77"/>
      <c r="BO520" s="77"/>
      <c r="BP520" s="77"/>
      <c r="BQ520" s="136"/>
    </row>
    <row r="521" spans="1:69" x14ac:dyDescent="0.25">
      <c r="A521" t="s">
        <v>78</v>
      </c>
      <c r="B521" t="s">
        <v>82</v>
      </c>
      <c r="C521" t="s">
        <v>348</v>
      </c>
      <c r="D521">
        <v>13</v>
      </c>
      <c r="E521" s="9">
        <v>18866</v>
      </c>
      <c r="F521" s="9">
        <v>56</v>
      </c>
      <c r="G521" s="54">
        <v>41.029045065207498</v>
      </c>
      <c r="H521" s="9">
        <v>4337670882.6958799</v>
      </c>
      <c r="I521" s="9">
        <v>3084763</v>
      </c>
      <c r="J521" s="9">
        <v>3711827.5854092301</v>
      </c>
      <c r="K521" s="9">
        <v>1731557836723.3799</v>
      </c>
      <c r="L521" s="9">
        <v>1505284133.33389</v>
      </c>
      <c r="M521" s="9">
        <v>2.2687247890701099E+19</v>
      </c>
      <c r="N521" s="9">
        <v>1.69698127909305E+16</v>
      </c>
      <c r="O521" s="9">
        <v>13029844898248.5</v>
      </c>
      <c r="P521">
        <f t="shared" si="243"/>
        <v>589.48720233185463</v>
      </c>
      <c r="Q521">
        <f t="shared" si="244"/>
        <v>190986570833.82443</v>
      </c>
      <c r="R521">
        <f t="shared" si="245"/>
        <v>82262765</v>
      </c>
      <c r="S521">
        <f t="shared" si="246"/>
        <v>100496662.0232688</v>
      </c>
      <c r="T521">
        <f t="shared" si="247"/>
        <v>62141470448425.578</v>
      </c>
      <c r="U521">
        <f t="shared" si="248"/>
        <v>35822527120.864906</v>
      </c>
      <c r="V521" s="1">
        <f t="shared" si="249"/>
        <v>6.9336456263720645E+20</v>
      </c>
      <c r="W521" s="1">
        <f t="shared" si="250"/>
        <v>3.2249793307769824E+17</v>
      </c>
      <c r="X521" s="1">
        <f t="shared" si="251"/>
        <v>174826187068165.72</v>
      </c>
      <c r="Y521">
        <f t="shared" si="252"/>
        <v>0.81856216260151049</v>
      </c>
      <c r="Z521">
        <f t="shared" si="258"/>
        <v>50842653767635.867</v>
      </c>
      <c r="AA521">
        <f t="shared" si="259"/>
        <v>5.0341359155548814E-3</v>
      </c>
      <c r="AB521">
        <f t="shared" si="260"/>
        <v>7.0951644910846726E-2</v>
      </c>
      <c r="AC521">
        <f>Cells!$B$3*Y521/(Cells!$D$4*AB521)</f>
        <v>0.29431412845566779</v>
      </c>
      <c r="AD521">
        <f t="shared" si="261"/>
        <v>217.35718631478647</v>
      </c>
      <c r="AE521">
        <f t="shared" si="262"/>
        <v>12613609725.051208</v>
      </c>
      <c r="AF521">
        <f t="shared" si="263"/>
        <v>13087809</v>
      </c>
      <c r="AG521">
        <f t="shared" si="264"/>
        <v>12319944.781292345</v>
      </c>
      <c r="AH521">
        <f t="shared" si="265"/>
        <v>2448309933713.2788</v>
      </c>
      <c r="AI521">
        <f t="shared" si="266"/>
        <v>2555215622.0160441</v>
      </c>
      <c r="AJ521">
        <f t="shared" si="267"/>
        <v>1.0623269204804915</v>
      </c>
      <c r="AK521">
        <f t="shared" si="268"/>
        <v>2598021893094.0078</v>
      </c>
      <c r="AL521">
        <f t="shared" si="269"/>
        <v>1.7116906717221939E-2</v>
      </c>
      <c r="AM521">
        <f t="shared" si="270"/>
        <v>0.13083159678465267</v>
      </c>
      <c r="AN521">
        <f>IF(AM521=0,0,(Cells!$B$3*AJ521/(Cells!$D$4*AM521)))</f>
        <v>0.2071416629480651</v>
      </c>
      <c r="AP521" s="7">
        <f t="shared" si="253"/>
        <v>0</v>
      </c>
      <c r="AQ521">
        <f t="shared" si="271"/>
        <v>92</v>
      </c>
      <c r="AR521" t="str">
        <f>IF(AP521=0,"",MAX(AR$4:AR520)+1)</f>
        <v/>
      </c>
      <c r="AS521" t="str">
        <f t="shared" si="254"/>
        <v>Female</v>
      </c>
      <c r="AT521" t="str">
        <f t="shared" si="255"/>
        <v>Smoker</v>
      </c>
      <c r="AU521" t="str">
        <f t="shared" si="256"/>
        <v>30 - 39</v>
      </c>
      <c r="AV521">
        <f t="shared" si="242"/>
        <v>1</v>
      </c>
      <c r="AW521" s="8">
        <f t="shared" si="257"/>
        <v>13</v>
      </c>
      <c r="BJ521" s="76"/>
      <c r="BK521" s="76"/>
      <c r="BL521" s="77"/>
      <c r="BM521" s="77"/>
      <c r="BN521" s="77"/>
      <c r="BO521" s="77"/>
      <c r="BP521" s="77"/>
      <c r="BQ521" s="136"/>
    </row>
    <row r="522" spans="1:69" x14ac:dyDescent="0.25">
      <c r="A522" t="s">
        <v>78</v>
      </c>
      <c r="B522" t="s">
        <v>82</v>
      </c>
      <c r="C522" t="s">
        <v>348</v>
      </c>
      <c r="D522">
        <v>14</v>
      </c>
      <c r="E522" s="9">
        <v>15895</v>
      </c>
      <c r="F522" s="9">
        <v>55</v>
      </c>
      <c r="G522" s="54">
        <v>38.216845009107303</v>
      </c>
      <c r="H522" s="9">
        <v>3395963607.4621201</v>
      </c>
      <c r="I522" s="9">
        <v>3364308</v>
      </c>
      <c r="J522" s="9">
        <v>2987819.1633262401</v>
      </c>
      <c r="K522" s="9">
        <v>828755457765.10205</v>
      </c>
      <c r="L522" s="9">
        <v>831749039.26325297</v>
      </c>
      <c r="M522" s="9">
        <v>3.6757719000864599E+18</v>
      </c>
      <c r="N522" s="9">
        <v>3721231222036500</v>
      </c>
      <c r="O522" s="9">
        <v>3928439724556.1401</v>
      </c>
      <c r="P522">
        <f t="shared" si="243"/>
        <v>627.70404734096189</v>
      </c>
      <c r="Q522">
        <f t="shared" si="244"/>
        <v>194382534441.28656</v>
      </c>
      <c r="R522">
        <f t="shared" si="245"/>
        <v>85627073</v>
      </c>
      <c r="S522">
        <f t="shared" si="246"/>
        <v>103484481.18659504</v>
      </c>
      <c r="T522">
        <f t="shared" si="247"/>
        <v>62970225906190.68</v>
      </c>
      <c r="U522">
        <f t="shared" si="248"/>
        <v>36654276160.128159</v>
      </c>
      <c r="V522" s="1">
        <f t="shared" si="249"/>
        <v>6.9704033453729291E+20</v>
      </c>
      <c r="W522" s="1">
        <f t="shared" si="250"/>
        <v>3.2621916429973472E+17</v>
      </c>
      <c r="X522" s="1">
        <f t="shared" si="251"/>
        <v>178754626792721.84</v>
      </c>
      <c r="Y522">
        <f t="shared" si="252"/>
        <v>0.82743878133383142</v>
      </c>
      <c r="Z522">
        <f t="shared" si="258"/>
        <v>52078911453004.594</v>
      </c>
      <c r="AA522">
        <f t="shared" si="259"/>
        <v>4.8630803438822487E-3</v>
      </c>
      <c r="AB522">
        <f t="shared" si="260"/>
        <v>6.9735789547995003E-2</v>
      </c>
      <c r="AC522">
        <f>Cells!$B$3*Y522/(Cells!$D$4*AB522)</f>
        <v>0.30269278067562588</v>
      </c>
      <c r="AD522">
        <f t="shared" si="261"/>
        <v>179.14034130567921</v>
      </c>
      <c r="AE522">
        <f t="shared" si="262"/>
        <v>9217646117.5890884</v>
      </c>
      <c r="AF522">
        <f t="shared" si="263"/>
        <v>9723501</v>
      </c>
      <c r="AG522">
        <f t="shared" si="264"/>
        <v>9332125.6179661043</v>
      </c>
      <c r="AH522">
        <f t="shared" si="265"/>
        <v>1619554475948.1768</v>
      </c>
      <c r="AI522">
        <f t="shared" si="266"/>
        <v>1723466582.7527919</v>
      </c>
      <c r="AJ522">
        <f t="shared" si="267"/>
        <v>1.0419385034081008</v>
      </c>
      <c r="AK522">
        <f t="shared" si="268"/>
        <v>1685605109757.6375</v>
      </c>
      <c r="AL522">
        <f t="shared" si="269"/>
        <v>1.9355067350769192E-2</v>
      </c>
      <c r="AM522">
        <f t="shared" si="270"/>
        <v>0.13912249045632122</v>
      </c>
      <c r="AN522">
        <f>IF(AM522=0,0,(Cells!$B$3*AJ522/(Cells!$D$4*AM522)))</f>
        <v>0.19105862897618692</v>
      </c>
      <c r="AP522" s="7">
        <f t="shared" si="253"/>
        <v>0</v>
      </c>
      <c r="AQ522">
        <f t="shared" si="271"/>
        <v>92</v>
      </c>
      <c r="AR522" t="str">
        <f>IF(AP522=0,"",MAX(AR$4:AR521)+1)</f>
        <v/>
      </c>
      <c r="AS522" t="str">
        <f t="shared" si="254"/>
        <v>Female</v>
      </c>
      <c r="AT522" t="str">
        <f t="shared" si="255"/>
        <v>Smoker</v>
      </c>
      <c r="AU522" t="str">
        <f t="shared" si="256"/>
        <v>30 - 39</v>
      </c>
      <c r="AV522">
        <f t="shared" si="242"/>
        <v>1</v>
      </c>
      <c r="AW522" s="8">
        <f t="shared" si="257"/>
        <v>14</v>
      </c>
      <c r="BJ522" s="76"/>
      <c r="BK522" s="76"/>
      <c r="BL522" s="77"/>
      <c r="BM522" s="77"/>
      <c r="BN522" s="77"/>
      <c r="BO522" s="77"/>
      <c r="BP522" s="77"/>
      <c r="BQ522" s="136"/>
    </row>
    <row r="523" spans="1:69" x14ac:dyDescent="0.25">
      <c r="A523" t="s">
        <v>78</v>
      </c>
      <c r="B523" t="s">
        <v>82</v>
      </c>
      <c r="C523" t="s">
        <v>348</v>
      </c>
      <c r="D523">
        <v>15</v>
      </c>
      <c r="E523" s="9">
        <v>12987</v>
      </c>
      <c r="F523" s="9">
        <v>44</v>
      </c>
      <c r="G523" s="54">
        <v>35.194758546567002</v>
      </c>
      <c r="H523" s="9">
        <v>2654302871.57897</v>
      </c>
      <c r="I523" s="9">
        <v>2558447</v>
      </c>
      <c r="J523" s="9">
        <v>2422116.3831156399</v>
      </c>
      <c r="K523" s="9">
        <v>548220794738.97699</v>
      </c>
      <c r="L523" s="9">
        <v>547815985.70672297</v>
      </c>
      <c r="M523" s="9">
        <v>1.0639084439545201E+18</v>
      </c>
      <c r="N523" s="9">
        <v>1088846345768670</v>
      </c>
      <c r="O523" s="9">
        <v>1134800855658.49</v>
      </c>
      <c r="P523">
        <f t="shared" si="243"/>
        <v>662.89880588752885</v>
      </c>
      <c r="Q523">
        <f t="shared" si="244"/>
        <v>197036837312.86554</v>
      </c>
      <c r="R523">
        <f t="shared" si="245"/>
        <v>88185520</v>
      </c>
      <c r="S523">
        <f t="shared" si="246"/>
        <v>105906597.56971067</v>
      </c>
      <c r="T523">
        <f t="shared" si="247"/>
        <v>63518446700929.656</v>
      </c>
      <c r="U523">
        <f t="shared" si="248"/>
        <v>37202092145.834885</v>
      </c>
      <c r="V523" s="1">
        <f t="shared" si="249"/>
        <v>6.9810424298124739E+20</v>
      </c>
      <c r="W523" s="1">
        <f t="shared" si="250"/>
        <v>3.2730801064550336E+17</v>
      </c>
      <c r="X523" s="1">
        <f t="shared" si="251"/>
        <v>179889427648380.34</v>
      </c>
      <c r="Y523">
        <f t="shared" si="252"/>
        <v>0.83267258153538393</v>
      </c>
      <c r="Z523">
        <f t="shared" si="258"/>
        <v>52864275156041.688</v>
      </c>
      <c r="AA523">
        <f t="shared" si="259"/>
        <v>4.7132041365961323E-3</v>
      </c>
      <c r="AB523">
        <f t="shared" si="260"/>
        <v>6.8652779525639987E-2</v>
      </c>
      <c r="AC523">
        <f>Cells!$B$3*Y523/(Cells!$D$4*AB523)</f>
        <v>0.30941264086247044</v>
      </c>
      <c r="AD523">
        <f t="shared" si="261"/>
        <v>143.9455827591122</v>
      </c>
      <c r="AE523">
        <f t="shared" si="262"/>
        <v>6563343246.0101185</v>
      </c>
      <c r="AF523">
        <f t="shared" si="263"/>
        <v>7165054</v>
      </c>
      <c r="AG523">
        <f t="shared" si="264"/>
        <v>6910009.2348504653</v>
      </c>
      <c r="AH523">
        <f t="shared" si="265"/>
        <v>1071333681209.1996</v>
      </c>
      <c r="AI523">
        <f t="shared" si="266"/>
        <v>1175650597.0460687</v>
      </c>
      <c r="AJ523">
        <f t="shared" si="267"/>
        <v>1.0369094680602196</v>
      </c>
      <c r="AK523">
        <f t="shared" si="268"/>
        <v>1109612000025.0664</v>
      </c>
      <c r="AL523">
        <f t="shared" si="269"/>
        <v>2.323881021768846E-2</v>
      </c>
      <c r="AM523">
        <f t="shared" si="270"/>
        <v>0.15244280966214332</v>
      </c>
      <c r="AN523">
        <f>IF(AM523=0,0,(Cells!$B$3*AJ523/(Cells!$D$4*AM523)))</f>
        <v>0.17352250505924929</v>
      </c>
      <c r="AP523" s="7">
        <f t="shared" si="253"/>
        <v>0</v>
      </c>
      <c r="AQ523">
        <f t="shared" si="271"/>
        <v>92</v>
      </c>
      <c r="AR523" t="str">
        <f>IF(AP523=0,"",MAX(AR$4:AR522)+1)</f>
        <v/>
      </c>
      <c r="AS523" t="str">
        <f t="shared" si="254"/>
        <v>Female</v>
      </c>
      <c r="AT523" t="str">
        <f t="shared" si="255"/>
        <v>Smoker</v>
      </c>
      <c r="AU523" t="str">
        <f t="shared" si="256"/>
        <v>30 - 39</v>
      </c>
      <c r="AV523">
        <f t="shared" si="242"/>
        <v>1</v>
      </c>
      <c r="AW523" s="8">
        <f t="shared" si="257"/>
        <v>15</v>
      </c>
      <c r="BJ523" s="76"/>
      <c r="BK523" s="76"/>
      <c r="BL523" s="77"/>
      <c r="BM523" s="77"/>
      <c r="BN523" s="77"/>
      <c r="BO523" s="77"/>
      <c r="BP523" s="77"/>
      <c r="BQ523" s="136"/>
    </row>
    <row r="524" spans="1:69" x14ac:dyDescent="0.25">
      <c r="A524" t="s">
        <v>78</v>
      </c>
      <c r="B524" t="s">
        <v>82</v>
      </c>
      <c r="C524" t="s">
        <v>348</v>
      </c>
      <c r="D524">
        <v>16</v>
      </c>
      <c r="E524" s="9">
        <v>9951</v>
      </c>
      <c r="F524" s="9">
        <v>45</v>
      </c>
      <c r="G524" s="54">
        <v>28.399739704423499</v>
      </c>
      <c r="H524" s="9">
        <v>1927346231.88501</v>
      </c>
      <c r="I524" s="9">
        <v>2316871</v>
      </c>
      <c r="J524" s="9">
        <v>1821729.8210034701</v>
      </c>
      <c r="K524" s="9">
        <v>377379976241.16901</v>
      </c>
      <c r="L524" s="9">
        <v>396451023.079795</v>
      </c>
      <c r="M524" s="9">
        <v>6.5005349656597606E+17</v>
      </c>
      <c r="N524" s="9">
        <v>737270707900606</v>
      </c>
      <c r="O524" s="9">
        <v>850491538387.04102</v>
      </c>
      <c r="P524">
        <f t="shared" si="243"/>
        <v>691.29854559195235</v>
      </c>
      <c r="Q524">
        <f t="shared" si="244"/>
        <v>198964183544.75055</v>
      </c>
      <c r="R524">
        <f t="shared" si="245"/>
        <v>90502391</v>
      </c>
      <c r="S524">
        <f t="shared" si="246"/>
        <v>107728327.39071414</v>
      </c>
      <c r="T524">
        <f t="shared" si="247"/>
        <v>63895826677170.828</v>
      </c>
      <c r="U524">
        <f t="shared" si="248"/>
        <v>37598543168.91468</v>
      </c>
      <c r="V524" s="1">
        <f t="shared" si="249"/>
        <v>6.9875429647781331E+20</v>
      </c>
      <c r="W524" s="1">
        <f t="shared" si="250"/>
        <v>3.2804528135340397E+17</v>
      </c>
      <c r="X524" s="1">
        <f t="shared" si="251"/>
        <v>180739919186767.38</v>
      </c>
      <c r="Y524">
        <f t="shared" si="252"/>
        <v>0.84009835845461234</v>
      </c>
      <c r="Z524">
        <f t="shared" si="258"/>
        <v>53652243358301.781</v>
      </c>
      <c r="AA524">
        <f t="shared" si="259"/>
        <v>4.6230442662530784E-3</v>
      </c>
      <c r="AB524">
        <f t="shared" si="260"/>
        <v>6.7992972182815178E-2</v>
      </c>
      <c r="AC524">
        <f>Cells!$B$3*Y524/(Cells!$D$4*AB524)</f>
        <v>0.31520131703566601</v>
      </c>
      <c r="AD524">
        <f t="shared" si="261"/>
        <v>115.5458430546887</v>
      </c>
      <c r="AE524">
        <f t="shared" si="262"/>
        <v>4635997014.1251087</v>
      </c>
      <c r="AF524">
        <f t="shared" si="263"/>
        <v>4848183</v>
      </c>
      <c r="AG524">
        <f t="shared" si="264"/>
        <v>5088279.4138469948</v>
      </c>
      <c r="AH524">
        <f t="shared" si="265"/>
        <v>693953704968.03052</v>
      </c>
      <c r="AI524">
        <f t="shared" si="266"/>
        <v>779199573.96627378</v>
      </c>
      <c r="AJ524">
        <f t="shared" si="267"/>
        <v>0.9528138307040277</v>
      </c>
      <c r="AK524">
        <f t="shared" si="268"/>
        <v>660501288359.10999</v>
      </c>
      <c r="AL524">
        <f t="shared" si="269"/>
        <v>2.5511251572763349E-2</v>
      </c>
      <c r="AM524">
        <f t="shared" si="270"/>
        <v>0.15972242038224738</v>
      </c>
      <c r="AN524">
        <f>IF(AM524=0,0,(Cells!$B$3*AJ524/(Cells!$D$4*AM524)))</f>
        <v>0.15218227885781427</v>
      </c>
      <c r="AP524" s="7">
        <f t="shared" si="253"/>
        <v>0</v>
      </c>
      <c r="AQ524">
        <f t="shared" si="271"/>
        <v>92</v>
      </c>
      <c r="AR524" t="str">
        <f>IF(AP524=0,"",MAX(AR$4:AR523)+1)</f>
        <v/>
      </c>
      <c r="AS524" t="str">
        <f t="shared" si="254"/>
        <v>Female</v>
      </c>
      <c r="AT524" t="str">
        <f t="shared" si="255"/>
        <v>Smoker</v>
      </c>
      <c r="AU524" t="str">
        <f t="shared" si="256"/>
        <v>30 - 39</v>
      </c>
      <c r="AV524">
        <f t="shared" si="242"/>
        <v>1</v>
      </c>
      <c r="AW524" s="8">
        <f t="shared" si="257"/>
        <v>16</v>
      </c>
      <c r="BJ524" s="76"/>
      <c r="BK524" s="76"/>
      <c r="BL524" s="77"/>
      <c r="BM524" s="77"/>
      <c r="BN524" s="77"/>
      <c r="BO524" s="77"/>
      <c r="BP524" s="77"/>
      <c r="BQ524" s="136"/>
    </row>
    <row r="525" spans="1:69" x14ac:dyDescent="0.25">
      <c r="A525" t="s">
        <v>78</v>
      </c>
      <c r="B525" t="s">
        <v>82</v>
      </c>
      <c r="C525" t="s">
        <v>348</v>
      </c>
      <c r="D525">
        <v>17</v>
      </c>
      <c r="E525" s="9">
        <v>7819</v>
      </c>
      <c r="F525" s="9">
        <v>30</v>
      </c>
      <c r="G525" s="54">
        <v>25.313795452790899</v>
      </c>
      <c r="H525" s="9">
        <v>1446412719.45838</v>
      </c>
      <c r="I525" s="9">
        <v>1578909</v>
      </c>
      <c r="J525" s="9">
        <v>1434226.14565169</v>
      </c>
      <c r="K525" s="9">
        <v>252346925488.01801</v>
      </c>
      <c r="L525" s="9">
        <v>270229847.75673997</v>
      </c>
      <c r="M525" s="9">
        <v>2.9963571292216E+17</v>
      </c>
      <c r="N525" s="9">
        <v>350324976573326</v>
      </c>
      <c r="O525" s="9">
        <v>418389796323.31097</v>
      </c>
      <c r="P525">
        <f t="shared" si="243"/>
        <v>716.61234104474329</v>
      </c>
      <c r="Q525">
        <f t="shared" si="244"/>
        <v>200410596264.20892</v>
      </c>
      <c r="R525">
        <f t="shared" si="245"/>
        <v>92081300</v>
      </c>
      <c r="S525">
        <f t="shared" si="246"/>
        <v>109162553.53636582</v>
      </c>
      <c r="T525">
        <f t="shared" si="247"/>
        <v>64148173602658.844</v>
      </c>
      <c r="U525">
        <f t="shared" si="248"/>
        <v>37868773016.671417</v>
      </c>
      <c r="V525" s="1">
        <f t="shared" si="249"/>
        <v>6.9905393219073553E+20</v>
      </c>
      <c r="W525" s="1">
        <f t="shared" si="250"/>
        <v>3.2839560632997728E+17</v>
      </c>
      <c r="X525" s="1">
        <f t="shared" si="251"/>
        <v>181158308983090.69</v>
      </c>
      <c r="Y525">
        <f t="shared" si="252"/>
        <v>0.84352460635069826</v>
      </c>
      <c r="Z525">
        <f t="shared" si="258"/>
        <v>54083617975790.391</v>
      </c>
      <c r="AA525">
        <f t="shared" si="259"/>
        <v>4.5385629566871821E-3</v>
      </c>
      <c r="AB525">
        <f t="shared" si="260"/>
        <v>6.7368857469064902E-2</v>
      </c>
      <c r="AC525">
        <f>Cells!$B$3*Y525/(Cells!$D$4*AB525)</f>
        <v>0.31941880980007931</v>
      </c>
      <c r="AD525">
        <f t="shared" si="261"/>
        <v>90.23204760189779</v>
      </c>
      <c r="AE525">
        <f t="shared" si="262"/>
        <v>3189584294.666728</v>
      </c>
      <c r="AF525">
        <f t="shared" si="263"/>
        <v>3269274</v>
      </c>
      <c r="AG525">
        <f t="shared" si="264"/>
        <v>3654053.2681953046</v>
      </c>
      <c r="AH525">
        <f t="shared" si="265"/>
        <v>441606779480.01257</v>
      </c>
      <c r="AI525">
        <f t="shared" si="266"/>
        <v>508969726.20953381</v>
      </c>
      <c r="AJ525">
        <f t="shared" si="267"/>
        <v>0.89469795869031143</v>
      </c>
      <c r="AK525">
        <f t="shared" si="268"/>
        <v>394697261799.69</v>
      </c>
      <c r="AL525">
        <f t="shared" si="269"/>
        <v>2.9560676262014737E-2</v>
      </c>
      <c r="AM525">
        <f t="shared" si="270"/>
        <v>0.17193218506729546</v>
      </c>
      <c r="AN525">
        <f>IF(AM525=0,0,(Cells!$B$3*AJ525/(Cells!$D$4*AM525)))</f>
        <v>0.13275203192123189</v>
      </c>
      <c r="AP525" s="7">
        <f t="shared" si="253"/>
        <v>0</v>
      </c>
      <c r="AQ525">
        <f t="shared" si="271"/>
        <v>92</v>
      </c>
      <c r="AR525" t="str">
        <f>IF(AP525=0,"",MAX(AR$4:AR524)+1)</f>
        <v/>
      </c>
      <c r="AS525" t="str">
        <f t="shared" si="254"/>
        <v>Female</v>
      </c>
      <c r="AT525" t="str">
        <f t="shared" si="255"/>
        <v>Smoker</v>
      </c>
      <c r="AU525" t="str">
        <f t="shared" si="256"/>
        <v>30 - 39</v>
      </c>
      <c r="AV525">
        <f t="shared" si="242"/>
        <v>1</v>
      </c>
      <c r="AW525" s="8">
        <f t="shared" si="257"/>
        <v>17</v>
      </c>
      <c r="BJ525" s="76"/>
      <c r="BK525" s="76"/>
      <c r="BL525" s="77"/>
      <c r="BM525" s="77"/>
      <c r="BN525" s="77"/>
      <c r="BO525" s="77"/>
      <c r="BP525" s="77"/>
      <c r="BQ525" s="136"/>
    </row>
    <row r="526" spans="1:69" x14ac:dyDescent="0.25">
      <c r="A526" t="s">
        <v>78</v>
      </c>
      <c r="B526" t="s">
        <v>82</v>
      </c>
      <c r="C526" t="s">
        <v>348</v>
      </c>
      <c r="D526">
        <v>18</v>
      </c>
      <c r="E526" s="9">
        <v>5892</v>
      </c>
      <c r="F526" s="9">
        <v>29</v>
      </c>
      <c r="G526" s="54">
        <v>22.761043822605199</v>
      </c>
      <c r="H526" s="9">
        <v>1076548946.85075</v>
      </c>
      <c r="I526" s="9">
        <v>1060536</v>
      </c>
      <c r="J526" s="9">
        <v>1122244.3805333499</v>
      </c>
      <c r="K526" s="9">
        <v>154582891983.104</v>
      </c>
      <c r="L526" s="9">
        <v>165907614.81764799</v>
      </c>
      <c r="M526" s="9">
        <v>7.8871826550993504E+16</v>
      </c>
      <c r="N526" s="9">
        <v>82417956740861.797</v>
      </c>
      <c r="O526" s="9">
        <v>88740552319.440094</v>
      </c>
      <c r="P526">
        <f t="shared" si="243"/>
        <v>739.37338486734848</v>
      </c>
      <c r="Q526">
        <f t="shared" si="244"/>
        <v>201487145211.05966</v>
      </c>
      <c r="R526">
        <f t="shared" si="245"/>
        <v>93141836</v>
      </c>
      <c r="S526">
        <f t="shared" si="246"/>
        <v>110284797.91689917</v>
      </c>
      <c r="T526">
        <f t="shared" si="247"/>
        <v>64302756494641.945</v>
      </c>
      <c r="U526">
        <f t="shared" si="248"/>
        <v>38034680631.489067</v>
      </c>
      <c r="V526" s="1">
        <f t="shared" si="249"/>
        <v>6.9913280401728655E+20</v>
      </c>
      <c r="W526" s="1">
        <f t="shared" si="250"/>
        <v>3.2847802428671814E+17</v>
      </c>
      <c r="X526" s="1">
        <f t="shared" si="251"/>
        <v>181247049535410.13</v>
      </c>
      <c r="Y526">
        <f t="shared" si="252"/>
        <v>0.84455734388871451</v>
      </c>
      <c r="Z526">
        <f t="shared" si="258"/>
        <v>54280235962866.664</v>
      </c>
      <c r="AA526">
        <f t="shared" si="259"/>
        <v>4.462830818247986E-3</v>
      </c>
      <c r="AB526">
        <f t="shared" si="260"/>
        <v>6.6804422145902778E-2</v>
      </c>
      <c r="AC526">
        <f>Cells!$B$3*Y526/(Cells!$D$4*AB526)</f>
        <v>0.32251197462306991</v>
      </c>
      <c r="AD526">
        <f t="shared" si="261"/>
        <v>67.471003779292602</v>
      </c>
      <c r="AE526">
        <f t="shared" si="262"/>
        <v>2113035347.8159781</v>
      </c>
      <c r="AF526">
        <f t="shared" si="263"/>
        <v>2208738</v>
      </c>
      <c r="AG526">
        <f t="shared" si="264"/>
        <v>2531808.8876619549</v>
      </c>
      <c r="AH526">
        <f t="shared" si="265"/>
        <v>287023887496.90857</v>
      </c>
      <c r="AI526">
        <f t="shared" si="266"/>
        <v>343062111.39188576</v>
      </c>
      <c r="AJ526">
        <f t="shared" si="267"/>
        <v>0.87239523123710161</v>
      </c>
      <c r="AK526">
        <f t="shared" si="268"/>
        <v>250137175242.36328</v>
      </c>
      <c r="AL526">
        <f t="shared" si="269"/>
        <v>3.9022617857743212E-2</v>
      </c>
      <c r="AM526">
        <f t="shared" si="270"/>
        <v>0.19754143326842399</v>
      </c>
      <c r="AN526">
        <f>IF(AM526=0,0,(Cells!$B$3*AJ526/(Cells!$D$4*AM526)))</f>
        <v>0.11266188043934094</v>
      </c>
      <c r="AP526" s="7">
        <f t="shared" si="253"/>
        <v>0</v>
      </c>
      <c r="AQ526">
        <f t="shared" si="271"/>
        <v>92</v>
      </c>
      <c r="AR526" t="str">
        <f>IF(AP526=0,"",MAX(AR$4:AR525)+1)</f>
        <v/>
      </c>
      <c r="AS526" t="str">
        <f t="shared" si="254"/>
        <v>Female</v>
      </c>
      <c r="AT526" t="str">
        <f t="shared" si="255"/>
        <v>Smoker</v>
      </c>
      <c r="AU526" t="str">
        <f t="shared" si="256"/>
        <v>30 - 39</v>
      </c>
      <c r="AV526">
        <f t="shared" si="242"/>
        <v>1</v>
      </c>
      <c r="AW526" s="8">
        <f t="shared" si="257"/>
        <v>18</v>
      </c>
      <c r="BJ526" s="76"/>
      <c r="BK526" s="76"/>
      <c r="BL526" s="77"/>
      <c r="BM526" s="77"/>
      <c r="BN526" s="77"/>
      <c r="BO526" s="77"/>
      <c r="BP526" s="77"/>
      <c r="BQ526" s="136"/>
    </row>
    <row r="527" spans="1:69" x14ac:dyDescent="0.25">
      <c r="A527" t="s">
        <v>78</v>
      </c>
      <c r="B527" t="s">
        <v>82</v>
      </c>
      <c r="C527" t="s">
        <v>348</v>
      </c>
      <c r="D527">
        <v>19</v>
      </c>
      <c r="E527" s="9">
        <v>4235</v>
      </c>
      <c r="F527" s="9">
        <v>27</v>
      </c>
      <c r="G527" s="54">
        <v>20.426922661357398</v>
      </c>
      <c r="H527" s="9">
        <v>797230870.01963603</v>
      </c>
      <c r="I527" s="9">
        <v>832235</v>
      </c>
      <c r="J527" s="9">
        <v>884646.02693482197</v>
      </c>
      <c r="K527" s="9">
        <v>106795784758.717</v>
      </c>
      <c r="L527" s="9">
        <v>119227655.162543</v>
      </c>
      <c r="M527" s="9">
        <v>4.95718592584148E+16</v>
      </c>
      <c r="N527" s="9">
        <v>53284147063305</v>
      </c>
      <c r="O527" s="9">
        <v>58230534497.077103</v>
      </c>
      <c r="P527">
        <f t="shared" si="243"/>
        <v>759.80030752870584</v>
      </c>
      <c r="Q527">
        <f t="shared" si="244"/>
        <v>202284376081.07928</v>
      </c>
      <c r="R527">
        <f t="shared" si="245"/>
        <v>93974071</v>
      </c>
      <c r="S527">
        <f t="shared" si="246"/>
        <v>111169443.94383399</v>
      </c>
      <c r="T527">
        <f t="shared" si="247"/>
        <v>64409552279400.664</v>
      </c>
      <c r="U527">
        <f t="shared" si="248"/>
        <v>38153908286.651611</v>
      </c>
      <c r="V527" s="1">
        <f t="shared" si="249"/>
        <v>6.9918237587654495E+20</v>
      </c>
      <c r="W527" s="1">
        <f t="shared" si="250"/>
        <v>3.2853130843378144E+17</v>
      </c>
      <c r="X527" s="1">
        <f t="shared" si="251"/>
        <v>181305280069907.19</v>
      </c>
      <c r="Y527">
        <f t="shared" si="252"/>
        <v>0.84532284831323268</v>
      </c>
      <c r="Z527">
        <f t="shared" si="258"/>
        <v>54419602525768.703</v>
      </c>
      <c r="AA527">
        <f t="shared" si="259"/>
        <v>4.4033630993554713E-3</v>
      </c>
      <c r="AB527">
        <f t="shared" si="260"/>
        <v>6.6357841280103982E-2</v>
      </c>
      <c r="AC527">
        <f>Cells!$B$3*Y527/(Cells!$D$4*AB527)</f>
        <v>0.32497673548084838</v>
      </c>
      <c r="AD527">
        <f t="shared" si="261"/>
        <v>47.0440811179352</v>
      </c>
      <c r="AE527">
        <f t="shared" si="262"/>
        <v>1315804477.7963419</v>
      </c>
      <c r="AF527">
        <f t="shared" si="263"/>
        <v>1376503</v>
      </c>
      <c r="AG527">
        <f t="shared" si="264"/>
        <v>1647162.8607271328</v>
      </c>
      <c r="AH527">
        <f t="shared" si="265"/>
        <v>180228102738.19159</v>
      </c>
      <c r="AI527">
        <f t="shared" si="266"/>
        <v>223834456.22934282</v>
      </c>
      <c r="AJ527">
        <f t="shared" si="267"/>
        <v>0.83568117811516762</v>
      </c>
      <c r="AK527">
        <f t="shared" si="268"/>
        <v>150456915516.3168</v>
      </c>
      <c r="AL527">
        <f t="shared" si="269"/>
        <v>5.5454790789598585E-2</v>
      </c>
      <c r="AM527">
        <f t="shared" si="270"/>
        <v>0.23548840903449703</v>
      </c>
      <c r="AN527">
        <f>IF(AM527=0,0,(Cells!$B$3*AJ527/(Cells!$D$4*AM527)))</f>
        <v>9.05300996599257E-2</v>
      </c>
      <c r="AP527" s="7">
        <f t="shared" si="253"/>
        <v>0</v>
      </c>
      <c r="AQ527">
        <f t="shared" si="271"/>
        <v>92</v>
      </c>
      <c r="AR527" t="str">
        <f>IF(AP527=0,"",MAX(AR$4:AR526)+1)</f>
        <v/>
      </c>
      <c r="AS527" t="str">
        <f t="shared" si="254"/>
        <v>Female</v>
      </c>
      <c r="AT527" t="str">
        <f t="shared" si="255"/>
        <v>Smoker</v>
      </c>
      <c r="AU527" t="str">
        <f t="shared" si="256"/>
        <v>30 - 39</v>
      </c>
      <c r="AV527">
        <f t="shared" si="242"/>
        <v>1</v>
      </c>
      <c r="AW527" s="8">
        <f t="shared" si="257"/>
        <v>19</v>
      </c>
      <c r="BJ527" s="76"/>
      <c r="BK527" s="76"/>
      <c r="BL527" s="77"/>
      <c r="BM527" s="77"/>
      <c r="BN527" s="77"/>
      <c r="BO527" s="77"/>
      <c r="BP527" s="77"/>
      <c r="BQ527" s="136"/>
    </row>
    <row r="528" spans="1:69" x14ac:dyDescent="0.25">
      <c r="A528" t="s">
        <v>78</v>
      </c>
      <c r="B528" t="s">
        <v>82</v>
      </c>
      <c r="C528" t="s">
        <v>348</v>
      </c>
      <c r="D528">
        <v>20</v>
      </c>
      <c r="E528" s="9">
        <v>2901</v>
      </c>
      <c r="F528" s="9">
        <v>27</v>
      </c>
      <c r="G528" s="54">
        <v>18.960670867852102</v>
      </c>
      <c r="H528" s="9">
        <v>611133229.51751804</v>
      </c>
      <c r="I528" s="9">
        <v>757614</v>
      </c>
      <c r="J528" s="9">
        <v>731150.74632448796</v>
      </c>
      <c r="K528" s="9">
        <v>85915916324.985397</v>
      </c>
      <c r="L528" s="9">
        <v>101994823.333542</v>
      </c>
      <c r="M528" s="9">
        <v>4.55670119043496E+16</v>
      </c>
      <c r="N528" s="9">
        <v>52632331914321.102</v>
      </c>
      <c r="O528" s="9">
        <v>61169722170.873001</v>
      </c>
      <c r="P528">
        <f t="shared" si="243"/>
        <v>778.7609783965579</v>
      </c>
      <c r="Q528">
        <f t="shared" si="244"/>
        <v>202895509310.5968</v>
      </c>
      <c r="R528">
        <f t="shared" si="245"/>
        <v>94731685</v>
      </c>
      <c r="S528">
        <f t="shared" si="246"/>
        <v>111900594.69015849</v>
      </c>
      <c r="T528">
        <f t="shared" si="247"/>
        <v>64495468195725.648</v>
      </c>
      <c r="U528">
        <f t="shared" si="248"/>
        <v>38255903109.985153</v>
      </c>
      <c r="V528" s="1">
        <f t="shared" si="249"/>
        <v>6.9922794288844925E+20</v>
      </c>
      <c r="W528" s="1">
        <f t="shared" si="250"/>
        <v>3.2858394076569574E+17</v>
      </c>
      <c r="X528" s="1">
        <f t="shared" si="251"/>
        <v>181366449792078.06</v>
      </c>
      <c r="Y528">
        <f t="shared" si="252"/>
        <v>0.84656998707024322</v>
      </c>
      <c r="Z528">
        <f t="shared" si="258"/>
        <v>54572510407479.43</v>
      </c>
      <c r="AA528">
        <f t="shared" si="259"/>
        <v>4.3582199384282769E-3</v>
      </c>
      <c r="AB528">
        <f t="shared" si="260"/>
        <v>6.6016815573217993E-2</v>
      </c>
      <c r="AC528">
        <f>Cells!$B$3*Y528/(Cells!$D$4*AB528)</f>
        <v>0.32713740876574215</v>
      </c>
      <c r="AD528">
        <f t="shared" si="261"/>
        <v>28.083410250083098</v>
      </c>
      <c r="AE528">
        <f t="shared" si="262"/>
        <v>704671248.27882397</v>
      </c>
      <c r="AF528">
        <f t="shared" si="263"/>
        <v>618889</v>
      </c>
      <c r="AG528">
        <f t="shared" si="264"/>
        <v>916012.11440264503</v>
      </c>
      <c r="AH528">
        <f t="shared" si="265"/>
        <v>94312186413.206207</v>
      </c>
      <c r="AI528">
        <f t="shared" si="266"/>
        <v>121839632.8958008</v>
      </c>
      <c r="AJ528">
        <f t="shared" si="267"/>
        <v>0.67563407761653171</v>
      </c>
      <c r="AK528">
        <f t="shared" si="268"/>
        <v>63664909548.252228</v>
      </c>
      <c r="AL528">
        <f t="shared" si="269"/>
        <v>7.5874823137825453E-2</v>
      </c>
      <c r="AM528">
        <f t="shared" si="270"/>
        <v>0.27545384937921169</v>
      </c>
      <c r="AN528">
        <f>IF(AM528=0,0,(Cells!$B$3*AJ528/(Cells!$D$4*AM528)))</f>
        <v>6.2572659473396033E-2</v>
      </c>
      <c r="AP528" s="7">
        <f t="shared" si="253"/>
        <v>0</v>
      </c>
      <c r="AQ528">
        <f t="shared" si="271"/>
        <v>92</v>
      </c>
      <c r="AR528" t="str">
        <f>IF(AP528=0,"",MAX(AR$4:AR527)+1)</f>
        <v/>
      </c>
      <c r="AS528" t="str">
        <f t="shared" si="254"/>
        <v>Female</v>
      </c>
      <c r="AT528" t="str">
        <f t="shared" si="255"/>
        <v>Smoker</v>
      </c>
      <c r="AU528" t="str">
        <f t="shared" si="256"/>
        <v>30 - 39</v>
      </c>
      <c r="AV528">
        <f t="shared" si="242"/>
        <v>1</v>
      </c>
      <c r="AW528" s="8">
        <f t="shared" si="257"/>
        <v>20</v>
      </c>
      <c r="BJ528" s="76"/>
      <c r="BK528" s="76"/>
      <c r="BL528" s="77"/>
      <c r="BM528" s="77"/>
      <c r="BN528" s="77"/>
      <c r="BO528" s="77"/>
      <c r="BP528" s="77"/>
      <c r="BQ528" s="136"/>
    </row>
    <row r="529" spans="1:69" x14ac:dyDescent="0.25">
      <c r="A529" t="s">
        <v>78</v>
      </c>
      <c r="B529" t="s">
        <v>82</v>
      </c>
      <c r="C529" t="s">
        <v>348</v>
      </c>
      <c r="D529">
        <v>21</v>
      </c>
      <c r="E529" s="9">
        <v>1708</v>
      </c>
      <c r="F529" s="9">
        <v>11</v>
      </c>
      <c r="G529" s="54">
        <v>16.661039360898599</v>
      </c>
      <c r="H529" s="9">
        <v>445498663.819655</v>
      </c>
      <c r="I529" s="9">
        <v>341000</v>
      </c>
      <c r="J529" s="9">
        <v>568954.85093296005</v>
      </c>
      <c r="K529" s="9">
        <v>60919011464.737198</v>
      </c>
      <c r="L529" s="9">
        <v>77449995.373853296</v>
      </c>
      <c r="M529" s="9">
        <v>3.36200191303239E+16</v>
      </c>
      <c r="N529" s="9">
        <v>42427715347664.203</v>
      </c>
      <c r="O529" s="9">
        <v>53681939078.923798</v>
      </c>
      <c r="P529">
        <f t="shared" si="243"/>
        <v>795.4220177574565</v>
      </c>
      <c r="Q529">
        <f t="shared" si="244"/>
        <v>203341007974.41644</v>
      </c>
      <c r="R529">
        <f t="shared" si="245"/>
        <v>95072685</v>
      </c>
      <c r="S529">
        <f t="shared" si="246"/>
        <v>112469549.54109144</v>
      </c>
      <c r="T529">
        <f t="shared" si="247"/>
        <v>64556387207190.383</v>
      </c>
      <c r="U529">
        <f t="shared" si="248"/>
        <v>38333353105.359009</v>
      </c>
      <c r="V529" s="1">
        <f t="shared" si="249"/>
        <v>6.9926156290757951E+20</v>
      </c>
      <c r="W529" s="1">
        <f t="shared" si="250"/>
        <v>3.2862636848104339E+17</v>
      </c>
      <c r="X529" s="1">
        <f t="shared" si="251"/>
        <v>181420131731157</v>
      </c>
      <c r="Y529">
        <f t="shared" si="252"/>
        <v>0.84531933654864166</v>
      </c>
      <c r="Z529">
        <f t="shared" si="258"/>
        <v>54543370739902.516</v>
      </c>
      <c r="AA529">
        <f t="shared" si="259"/>
        <v>4.3119335760502166E-3</v>
      </c>
      <c r="AB529">
        <f t="shared" si="260"/>
        <v>6.5665314862948895E-2</v>
      </c>
      <c r="AC529">
        <f>Cells!$B$3*Y529/(Cells!$D$4*AB529)</f>
        <v>0.32840267484127394</v>
      </c>
      <c r="AD529">
        <f t="shared" si="261"/>
        <v>11.422370889184499</v>
      </c>
      <c r="AE529">
        <f t="shared" si="262"/>
        <v>259172584.459169</v>
      </c>
      <c r="AF529">
        <f t="shared" si="263"/>
        <v>277889</v>
      </c>
      <c r="AG529">
        <f t="shared" si="264"/>
        <v>347057.26346968499</v>
      </c>
      <c r="AH529">
        <f t="shared" si="265"/>
        <v>33393174948.469002</v>
      </c>
      <c r="AI529">
        <f t="shared" si="266"/>
        <v>44389637.521947503</v>
      </c>
      <c r="AJ529">
        <f t="shared" si="267"/>
        <v>0.80070071786373442</v>
      </c>
      <c r="AK529">
        <f t="shared" si="268"/>
        <v>26709479995.799637</v>
      </c>
      <c r="AL529">
        <f t="shared" si="269"/>
        <v>0.22174975911432257</v>
      </c>
      <c r="AM529">
        <f t="shared" si="270"/>
        <v>0.47090313134903083</v>
      </c>
      <c r="AN529">
        <f>IF(AM529=0,0,(Cells!$B$3*AJ529/(Cells!$D$4*AM529)))</f>
        <v>4.3377103912323439E-2</v>
      </c>
      <c r="AP529" s="7">
        <f t="shared" si="253"/>
        <v>0</v>
      </c>
      <c r="AQ529">
        <f t="shared" si="271"/>
        <v>92</v>
      </c>
      <c r="AR529" t="str">
        <f>IF(AP529=0,"",MAX(AR$4:AR528)+1)</f>
        <v/>
      </c>
      <c r="AS529" t="str">
        <f t="shared" si="254"/>
        <v>Female</v>
      </c>
      <c r="AT529" t="str">
        <f t="shared" si="255"/>
        <v>Smoker</v>
      </c>
      <c r="AU529" t="str">
        <f t="shared" si="256"/>
        <v>30 - 39</v>
      </c>
      <c r="AV529">
        <f t="shared" si="242"/>
        <v>1</v>
      </c>
      <c r="AW529" s="8">
        <f t="shared" si="257"/>
        <v>21</v>
      </c>
      <c r="BJ529" s="76"/>
      <c r="BK529" s="76"/>
      <c r="BL529" s="77"/>
      <c r="BM529" s="77"/>
      <c r="BN529" s="77"/>
      <c r="BO529" s="77"/>
      <c r="BP529" s="77"/>
      <c r="BQ529" s="136"/>
    </row>
    <row r="530" spans="1:69" x14ac:dyDescent="0.25">
      <c r="A530" t="s">
        <v>78</v>
      </c>
      <c r="B530" t="s">
        <v>82</v>
      </c>
      <c r="C530" t="s">
        <v>348</v>
      </c>
      <c r="D530">
        <v>22</v>
      </c>
      <c r="E530" s="9">
        <v>817</v>
      </c>
      <c r="F530" s="9">
        <v>10</v>
      </c>
      <c r="G530" s="54">
        <v>11.422370889184499</v>
      </c>
      <c r="H530" s="9">
        <v>259172584.459169</v>
      </c>
      <c r="I530" s="9">
        <v>277889</v>
      </c>
      <c r="J530" s="9">
        <v>347057.26346968499</v>
      </c>
      <c r="K530" s="9">
        <v>33393174948.469002</v>
      </c>
      <c r="L530" s="9">
        <v>44389637.521947503</v>
      </c>
      <c r="M530" s="9">
        <v>1.78051325615046E+16</v>
      </c>
      <c r="N530" s="9">
        <v>23471081213776.898</v>
      </c>
      <c r="O530" s="9">
        <v>30950960787.455299</v>
      </c>
      <c r="P530">
        <f t="shared" si="243"/>
        <v>806.84438864664105</v>
      </c>
      <c r="Q530">
        <f t="shared" si="244"/>
        <v>203600180558.87561</v>
      </c>
      <c r="R530">
        <f t="shared" si="245"/>
        <v>95350574</v>
      </c>
      <c r="S530">
        <f t="shared" si="246"/>
        <v>112816606.80456112</v>
      </c>
      <c r="T530">
        <f t="shared" si="247"/>
        <v>64589780382138.852</v>
      </c>
      <c r="U530">
        <f t="shared" si="248"/>
        <v>38377742742.880959</v>
      </c>
      <c r="V530" s="1">
        <f t="shared" si="249"/>
        <v>6.9927936804014103E+20</v>
      </c>
      <c r="W530" s="1">
        <f t="shared" si="250"/>
        <v>3.2864983956225715E+17</v>
      </c>
      <c r="X530" s="1">
        <f t="shared" si="251"/>
        <v>181451082691944.47</v>
      </c>
      <c r="Y530">
        <f t="shared" si="252"/>
        <v>0.84518207647550891</v>
      </c>
      <c r="Z530">
        <f t="shared" si="258"/>
        <v>54562710224252.734</v>
      </c>
      <c r="AA530">
        <f t="shared" si="259"/>
        <v>4.2869643088212965E-3</v>
      </c>
      <c r="AB530">
        <f t="shared" si="260"/>
        <v>6.5474913583916217E-2</v>
      </c>
      <c r="AC530">
        <f>Cells!$B$3*Y530/(Cells!$D$4*AB530)</f>
        <v>0.32930419099877667</v>
      </c>
      <c r="AD530">
        <f t="shared" si="261"/>
        <v>0</v>
      </c>
      <c r="AE530">
        <f t="shared" si="262"/>
        <v>0</v>
      </c>
      <c r="AF530">
        <f t="shared" si="263"/>
        <v>0</v>
      </c>
      <c r="AG530">
        <f t="shared" si="264"/>
        <v>0</v>
      </c>
      <c r="AH530">
        <f t="shared" si="265"/>
        <v>0</v>
      </c>
      <c r="AI530">
        <f t="shared" si="266"/>
        <v>0</v>
      </c>
      <c r="AJ530" t="e">
        <f t="shared" si="267"/>
        <v>#DIV/0!</v>
      </c>
      <c r="AK530" t="e">
        <f t="shared" si="268"/>
        <v>#DIV/0!</v>
      </c>
      <c r="AL530" t="e">
        <f t="shared" si="269"/>
        <v>#DIV/0!</v>
      </c>
      <c r="AM530">
        <f t="shared" si="270"/>
        <v>0</v>
      </c>
      <c r="AN530">
        <f>IF(AM530=0,0,(Cells!$B$3*AJ530/(Cells!$D$4*AM530)))</f>
        <v>0</v>
      </c>
      <c r="AP530" s="7">
        <f t="shared" si="253"/>
        <v>1</v>
      </c>
      <c r="AQ530">
        <f t="shared" si="271"/>
        <v>92</v>
      </c>
      <c r="AR530">
        <f>IF(AP530=0,"",MAX(AR$4:AR529)+1)</f>
        <v>92</v>
      </c>
      <c r="AS530" t="str">
        <f t="shared" si="254"/>
        <v>Female</v>
      </c>
      <c r="AT530" t="str">
        <f t="shared" si="255"/>
        <v>Smoker</v>
      </c>
      <c r="AU530" t="str">
        <f t="shared" si="256"/>
        <v>30 - 39</v>
      </c>
      <c r="AV530">
        <f t="shared" ref="AV530:AV593" si="272">IF(AP529=1,AW530,AV529)</f>
        <v>1</v>
      </c>
      <c r="AW530" s="8">
        <f t="shared" si="257"/>
        <v>22</v>
      </c>
      <c r="BJ530" s="76"/>
      <c r="BK530" s="76"/>
      <c r="BL530" s="77"/>
      <c r="BM530" s="77"/>
      <c r="BN530" s="77"/>
      <c r="BO530" s="77"/>
      <c r="BP530" s="77"/>
      <c r="BQ530" s="136"/>
    </row>
    <row r="531" spans="1:69" x14ac:dyDescent="0.25">
      <c r="A531" t="s">
        <v>78</v>
      </c>
      <c r="B531" t="s">
        <v>82</v>
      </c>
      <c r="C531" t="s">
        <v>349</v>
      </c>
      <c r="D531">
        <v>1</v>
      </c>
      <c r="E531" s="9">
        <v>36977</v>
      </c>
      <c r="F531" s="9">
        <v>101</v>
      </c>
      <c r="G531" s="54">
        <v>57.039328003557102</v>
      </c>
      <c r="H531" s="9">
        <v>20281251206.091702</v>
      </c>
      <c r="I531" s="9">
        <v>15324760</v>
      </c>
      <c r="J531" s="9">
        <v>10302764.223049199</v>
      </c>
      <c r="K531" s="9">
        <v>15220131986319.699</v>
      </c>
      <c r="L531" s="9">
        <v>7854847168.4740601</v>
      </c>
      <c r="M531" s="9">
        <v>2.8986344765676801E+20</v>
      </c>
      <c r="N531" s="9">
        <v>1.4675232042915299E+17</v>
      </c>
      <c r="O531" s="9">
        <v>75271277811344.094</v>
      </c>
      <c r="P531">
        <f t="shared" si="243"/>
        <v>57.039328003557102</v>
      </c>
      <c r="Q531">
        <f t="shared" si="244"/>
        <v>20281251206.091702</v>
      </c>
      <c r="R531">
        <f t="shared" si="245"/>
        <v>15324760</v>
      </c>
      <c r="S531">
        <f t="shared" si="246"/>
        <v>10302764.223049199</v>
      </c>
      <c r="T531">
        <f t="shared" si="247"/>
        <v>15220131986319.699</v>
      </c>
      <c r="U531">
        <f t="shared" si="248"/>
        <v>7854847168.4740601</v>
      </c>
      <c r="V531" s="1">
        <f t="shared" si="249"/>
        <v>2.8986344765676801E+20</v>
      </c>
      <c r="W531" s="1">
        <f t="shared" si="250"/>
        <v>1.4675232042915299E+17</v>
      </c>
      <c r="X531" s="1">
        <f t="shared" si="251"/>
        <v>75271277811344.094</v>
      </c>
      <c r="Y531">
        <f t="shared" si="252"/>
        <v>1.4874415902594047</v>
      </c>
      <c r="Z531">
        <f t="shared" si="258"/>
        <v>22621678613911.258</v>
      </c>
      <c r="AA531">
        <f t="shared" si="259"/>
        <v>0.21311661313324554</v>
      </c>
      <c r="AB531">
        <f t="shared" si="260"/>
        <v>0.46164554924015627</v>
      </c>
      <c r="AC531">
        <f>Cells!$B$3*Y531/(Cells!$D$4*AB531)</f>
        <v>8.2196472703883458E-2</v>
      </c>
      <c r="AD531">
        <f t="shared" si="261"/>
        <v>3849.1808174276134</v>
      </c>
      <c r="AE531">
        <f t="shared" si="262"/>
        <v>274051017050.95276</v>
      </c>
      <c r="AF531">
        <f t="shared" si="263"/>
        <v>415361409</v>
      </c>
      <c r="AG531">
        <f t="shared" si="264"/>
        <v>436497673.26627034</v>
      </c>
      <c r="AH531">
        <f t="shared" si="265"/>
        <v>260977321030004</v>
      </c>
      <c r="AI531">
        <f t="shared" si="266"/>
        <v>402448547750.71613</v>
      </c>
      <c r="AJ531">
        <f t="shared" si="267"/>
        <v>0.95157760152967208</v>
      </c>
      <c r="AK531">
        <f t="shared" si="268"/>
        <v>247975756066856.16</v>
      </c>
      <c r="AL531">
        <f t="shared" si="269"/>
        <v>1.3015035497874416E-3</v>
      </c>
      <c r="AM531">
        <f t="shared" si="270"/>
        <v>3.6076357213380643E-2</v>
      </c>
      <c r="AN531">
        <f>IF(AM531=0,0,(Cells!$B$3*AJ531/(Cells!$D$4*AM531)))</f>
        <v>0.67288902637383141</v>
      </c>
      <c r="AP531" s="7">
        <f t="shared" si="253"/>
        <v>0</v>
      </c>
      <c r="AQ531">
        <f t="shared" si="271"/>
        <v>93</v>
      </c>
      <c r="AR531" t="str">
        <f>IF(AP531=0,"",MAX(AR$4:AR530)+1)</f>
        <v/>
      </c>
      <c r="AS531" t="str">
        <f t="shared" si="254"/>
        <v>Female</v>
      </c>
      <c r="AT531" t="str">
        <f t="shared" si="255"/>
        <v>Smoker</v>
      </c>
      <c r="AU531" t="str">
        <f t="shared" si="256"/>
        <v>40 - 49</v>
      </c>
      <c r="AV531">
        <f t="shared" si="272"/>
        <v>1</v>
      </c>
      <c r="AW531" s="8">
        <f t="shared" si="257"/>
        <v>1</v>
      </c>
      <c r="BJ531" s="76"/>
      <c r="BK531" s="76"/>
      <c r="BL531" s="77"/>
      <c r="BM531" s="77"/>
      <c r="BN531" s="77"/>
      <c r="BO531" s="77"/>
      <c r="BP531" s="77"/>
      <c r="BQ531" s="136"/>
    </row>
    <row r="532" spans="1:69" x14ac:dyDescent="0.25">
      <c r="A532" t="s">
        <v>78</v>
      </c>
      <c r="B532" t="s">
        <v>82</v>
      </c>
      <c r="C532" t="s">
        <v>349</v>
      </c>
      <c r="D532">
        <v>2</v>
      </c>
      <c r="E532" s="9">
        <v>36725</v>
      </c>
      <c r="F532" s="9">
        <v>116</v>
      </c>
      <c r="G532" s="54">
        <v>75.453399015107394</v>
      </c>
      <c r="H532" s="9">
        <v>19346920564.759499</v>
      </c>
      <c r="I532" s="9">
        <v>17238930</v>
      </c>
      <c r="J532" s="9">
        <v>14472781.665379999</v>
      </c>
      <c r="K532" s="9">
        <v>21869827396644.801</v>
      </c>
      <c r="L532" s="9">
        <v>16530472579.325001</v>
      </c>
      <c r="M532" s="9">
        <v>4.0338463160938201E+20</v>
      </c>
      <c r="N532" s="9">
        <v>2.99285381120152E+17</v>
      </c>
      <c r="O532" s="9">
        <v>226204503919281</v>
      </c>
      <c r="P532">
        <f t="shared" si="243"/>
        <v>132.49272701866448</v>
      </c>
      <c r="Q532">
        <f t="shared" si="244"/>
        <v>39628171770.851196</v>
      </c>
      <c r="R532">
        <f t="shared" si="245"/>
        <v>32563690</v>
      </c>
      <c r="S532">
        <f t="shared" si="246"/>
        <v>24775545.888429198</v>
      </c>
      <c r="T532">
        <f t="shared" si="247"/>
        <v>37089959382964.5</v>
      </c>
      <c r="U532">
        <f t="shared" si="248"/>
        <v>24385319747.799061</v>
      </c>
      <c r="V532" s="1">
        <f t="shared" si="249"/>
        <v>6.9324807926615009E+20</v>
      </c>
      <c r="W532" s="1">
        <f t="shared" si="250"/>
        <v>4.4603770154930496E+17</v>
      </c>
      <c r="X532" s="1">
        <f t="shared" si="251"/>
        <v>301475781730625.13</v>
      </c>
      <c r="Y532">
        <f t="shared" si="252"/>
        <v>1.3143480327998771</v>
      </c>
      <c r="Z532">
        <f t="shared" si="258"/>
        <v>48706989249587.914</v>
      </c>
      <c r="AA532">
        <f t="shared" si="259"/>
        <v>7.9349614406698021E-2</v>
      </c>
      <c r="AB532">
        <f t="shared" si="260"/>
        <v>0.28169063599398902</v>
      </c>
      <c r="AC532">
        <f>Cells!$B$3*Y532/(Cells!$D$4*AB532)</f>
        <v>0.119030945251452</v>
      </c>
      <c r="AD532">
        <f t="shared" si="261"/>
        <v>3773.7274184125058</v>
      </c>
      <c r="AE532">
        <f t="shared" si="262"/>
        <v>254704096486.19327</v>
      </c>
      <c r="AF532">
        <f t="shared" si="263"/>
        <v>398122479</v>
      </c>
      <c r="AG532">
        <f t="shared" si="264"/>
        <v>422024891.60089034</v>
      </c>
      <c r="AH532">
        <f t="shared" si="265"/>
        <v>239107493633359.19</v>
      </c>
      <c r="AI532">
        <f t="shared" si="266"/>
        <v>385918075171.39117</v>
      </c>
      <c r="AJ532">
        <f t="shared" si="267"/>
        <v>0.94336255259679114</v>
      </c>
      <c r="AK532">
        <f t="shared" si="268"/>
        <v>225221614345009.69</v>
      </c>
      <c r="AL532">
        <f t="shared" si="269"/>
        <v>1.2645439645084834E-3</v>
      </c>
      <c r="AM532">
        <f t="shared" si="270"/>
        <v>3.5560426944969088E-2</v>
      </c>
      <c r="AN532">
        <f>IF(AM532=0,0,(Cells!$B$3*AJ532/(Cells!$D$4*AM532)))</f>
        <v>0.6767582822311542</v>
      </c>
      <c r="AP532" s="7">
        <f t="shared" si="253"/>
        <v>0</v>
      </c>
      <c r="AQ532">
        <f t="shared" si="271"/>
        <v>93</v>
      </c>
      <c r="AR532" t="str">
        <f>IF(AP532=0,"",MAX(AR$4:AR531)+1)</f>
        <v/>
      </c>
      <c r="AS532" t="str">
        <f t="shared" si="254"/>
        <v>Female</v>
      </c>
      <c r="AT532" t="str">
        <f t="shared" si="255"/>
        <v>Smoker</v>
      </c>
      <c r="AU532" t="str">
        <f t="shared" si="256"/>
        <v>40 - 49</v>
      </c>
      <c r="AV532">
        <f t="shared" si="272"/>
        <v>1</v>
      </c>
      <c r="AW532" s="8">
        <f t="shared" si="257"/>
        <v>2</v>
      </c>
      <c r="BJ532" s="76"/>
      <c r="BK532" s="76"/>
      <c r="BL532" s="77"/>
      <c r="BM532" s="77"/>
      <c r="BN532" s="77"/>
      <c r="BO532" s="77"/>
      <c r="BP532" s="77"/>
      <c r="BQ532" s="136"/>
    </row>
    <row r="533" spans="1:69" x14ac:dyDescent="0.25">
      <c r="A533" t="s">
        <v>78</v>
      </c>
      <c r="B533" t="s">
        <v>82</v>
      </c>
      <c r="C533" t="s">
        <v>349</v>
      </c>
      <c r="D533">
        <v>3</v>
      </c>
      <c r="E533" s="9">
        <v>36130</v>
      </c>
      <c r="F533" s="9">
        <v>122</v>
      </c>
      <c r="G533" s="54">
        <v>95.477271234469299</v>
      </c>
      <c r="H533" s="9">
        <v>18658385215.908199</v>
      </c>
      <c r="I533" s="9">
        <v>16870043</v>
      </c>
      <c r="J533" s="9">
        <v>18706256.8952985</v>
      </c>
      <c r="K533" s="9">
        <v>24723766420818.102</v>
      </c>
      <c r="L533" s="9">
        <v>25702616620.401402</v>
      </c>
      <c r="M533" s="9">
        <v>3.5950838236741802E+20</v>
      </c>
      <c r="N533" s="9">
        <v>3.58864355388384E+17</v>
      </c>
      <c r="O533" s="9">
        <v>370411632117377</v>
      </c>
      <c r="P533">
        <f t="shared" si="243"/>
        <v>227.96999825313378</v>
      </c>
      <c r="Q533">
        <f t="shared" si="244"/>
        <v>58286556986.759399</v>
      </c>
      <c r="R533">
        <f t="shared" si="245"/>
        <v>49433733</v>
      </c>
      <c r="S533">
        <f t="shared" si="246"/>
        <v>43481802.783727698</v>
      </c>
      <c r="T533">
        <f t="shared" si="247"/>
        <v>61813725803782.602</v>
      </c>
      <c r="U533">
        <f t="shared" si="248"/>
        <v>50087936368.200462</v>
      </c>
      <c r="V533" s="1">
        <f t="shared" si="249"/>
        <v>1.0527564616335681E+21</v>
      </c>
      <c r="W533" s="1">
        <f t="shared" si="250"/>
        <v>8.0490205693768896E+17</v>
      </c>
      <c r="X533" s="1">
        <f t="shared" si="251"/>
        <v>671887413848002.13</v>
      </c>
      <c r="Y533">
        <f t="shared" si="252"/>
        <v>1.1368832439141578</v>
      </c>
      <c r="Z533">
        <f t="shared" si="258"/>
        <v>70210250276645.43</v>
      </c>
      <c r="AA533">
        <f t="shared" si="259"/>
        <v>3.7135171788721354E-2</v>
      </c>
      <c r="AB533">
        <f t="shared" si="260"/>
        <v>0.19270488262812999</v>
      </c>
      <c r="AC533">
        <f>Cells!$B$3*Y533/(Cells!$D$4*AB533)</f>
        <v>0.15050296652745121</v>
      </c>
      <c r="AD533">
        <f t="shared" si="261"/>
        <v>3678.2501471780365</v>
      </c>
      <c r="AE533">
        <f t="shared" si="262"/>
        <v>236045711270.28506</v>
      </c>
      <c r="AF533">
        <f t="shared" si="263"/>
        <v>381252436</v>
      </c>
      <c r="AG533">
        <f t="shared" si="264"/>
        <v>403318634.70559186</v>
      </c>
      <c r="AH533">
        <f t="shared" si="265"/>
        <v>214383727212541.09</v>
      </c>
      <c r="AI533">
        <f t="shared" si="266"/>
        <v>360215458550.98981</v>
      </c>
      <c r="AJ533">
        <f t="shared" si="267"/>
        <v>0.94528842258503776</v>
      </c>
      <c r="AK533">
        <f t="shared" si="268"/>
        <v>202332577524628.72</v>
      </c>
      <c r="AL533">
        <f t="shared" si="269"/>
        <v>1.2438535137256554E-3</v>
      </c>
      <c r="AM533">
        <f t="shared" si="270"/>
        <v>3.5268307497321946E-2</v>
      </c>
      <c r="AN533">
        <f>IF(AM533=0,0,(Cells!$B$3*AJ533/(Cells!$D$4*AM533)))</f>
        <v>0.68375676081789305</v>
      </c>
      <c r="AP533" s="7">
        <f t="shared" si="253"/>
        <v>0</v>
      </c>
      <c r="AQ533">
        <f t="shared" si="271"/>
        <v>93</v>
      </c>
      <c r="AR533" t="str">
        <f>IF(AP533=0,"",MAX(AR$4:AR532)+1)</f>
        <v/>
      </c>
      <c r="AS533" t="str">
        <f t="shared" si="254"/>
        <v>Female</v>
      </c>
      <c r="AT533" t="str">
        <f t="shared" si="255"/>
        <v>Smoker</v>
      </c>
      <c r="AU533" t="str">
        <f t="shared" si="256"/>
        <v>40 - 49</v>
      </c>
      <c r="AV533">
        <f t="shared" si="272"/>
        <v>1</v>
      </c>
      <c r="AW533" s="8">
        <f t="shared" si="257"/>
        <v>3</v>
      </c>
      <c r="BJ533" s="76"/>
      <c r="BK533" s="76"/>
      <c r="BL533" s="77"/>
      <c r="BM533" s="77"/>
      <c r="BN533" s="77"/>
      <c r="BO533" s="77"/>
      <c r="BP533" s="77"/>
      <c r="BQ533" s="136"/>
    </row>
    <row r="534" spans="1:69" x14ac:dyDescent="0.25">
      <c r="A534" t="s">
        <v>78</v>
      </c>
      <c r="B534" t="s">
        <v>82</v>
      </c>
      <c r="C534" t="s">
        <v>349</v>
      </c>
      <c r="D534">
        <v>4</v>
      </c>
      <c r="E534" s="9">
        <v>36349</v>
      </c>
      <c r="F534" s="9">
        <v>148</v>
      </c>
      <c r="G534" s="54">
        <v>109.748805276525</v>
      </c>
      <c r="H534" s="9">
        <v>18457949812.8302</v>
      </c>
      <c r="I534" s="9">
        <v>24696489</v>
      </c>
      <c r="J534" s="9">
        <v>21638212.3697697</v>
      </c>
      <c r="K534" s="9">
        <v>25179975393351.398</v>
      </c>
      <c r="L534" s="9">
        <v>31244748268.839199</v>
      </c>
      <c r="M534" s="9">
        <v>3.2443402761729003E+20</v>
      </c>
      <c r="N534" s="9">
        <v>3.9425771342973197E+17</v>
      </c>
      <c r="O534" s="9">
        <v>498104549039654</v>
      </c>
      <c r="P534">
        <f t="shared" si="243"/>
        <v>337.71880352965877</v>
      </c>
      <c r="Q534">
        <f t="shared" si="244"/>
        <v>76744506799.5896</v>
      </c>
      <c r="R534">
        <f t="shared" si="245"/>
        <v>74130222</v>
      </c>
      <c r="S534">
        <f t="shared" si="246"/>
        <v>65120015.153497398</v>
      </c>
      <c r="T534">
        <f t="shared" si="247"/>
        <v>86993701197134</v>
      </c>
      <c r="U534">
        <f t="shared" si="248"/>
        <v>81332684637.039658</v>
      </c>
      <c r="V534" s="1">
        <f t="shared" si="249"/>
        <v>1.377190489250858E+21</v>
      </c>
      <c r="W534" s="1">
        <f t="shared" si="250"/>
        <v>1.1991597703674209E+18</v>
      </c>
      <c r="X534" s="1">
        <f t="shared" si="251"/>
        <v>1169991962887656</v>
      </c>
      <c r="Y534">
        <f t="shared" si="252"/>
        <v>1.1383630950524846</v>
      </c>
      <c r="Z534">
        <f t="shared" si="258"/>
        <v>98925022315191.125</v>
      </c>
      <c r="AA534">
        <f t="shared" si="259"/>
        <v>2.3327981972442204E-2</v>
      </c>
      <c r="AB534">
        <f t="shared" si="260"/>
        <v>0.15273500572050339</v>
      </c>
      <c r="AC534">
        <f>Cells!$B$3*Y534/(Cells!$D$4*AB534)</f>
        <v>0.19013590473981568</v>
      </c>
      <c r="AD534">
        <f t="shared" si="261"/>
        <v>3568.5013419015118</v>
      </c>
      <c r="AE534">
        <f t="shared" si="262"/>
        <v>217587761457.45486</v>
      </c>
      <c r="AF534">
        <f t="shared" si="263"/>
        <v>356555947</v>
      </c>
      <c r="AG534">
        <f t="shared" si="264"/>
        <v>381680422.33582217</v>
      </c>
      <c r="AH534">
        <f t="shared" si="265"/>
        <v>189203751819189.69</v>
      </c>
      <c r="AI534">
        <f t="shared" si="266"/>
        <v>328970710282.15057</v>
      </c>
      <c r="AJ534">
        <f t="shared" si="267"/>
        <v>0.93417405277937904</v>
      </c>
      <c r="AK534">
        <f t="shared" si="268"/>
        <v>176462149096649.66</v>
      </c>
      <c r="AL534">
        <f t="shared" si="269"/>
        <v>1.2113002194339825E-3</v>
      </c>
      <c r="AM534">
        <f t="shared" si="270"/>
        <v>3.480373858415188E-2</v>
      </c>
      <c r="AN534">
        <f>IF(AM534=0,0,(Cells!$B$3*AJ534/(Cells!$D$4*AM534)))</f>
        <v>0.68473703146206988</v>
      </c>
      <c r="AP534" s="7">
        <f t="shared" si="253"/>
        <v>0</v>
      </c>
      <c r="AQ534">
        <f t="shared" si="271"/>
        <v>93</v>
      </c>
      <c r="AR534" t="str">
        <f>IF(AP534=0,"",MAX(AR$4:AR533)+1)</f>
        <v/>
      </c>
      <c r="AS534" t="str">
        <f t="shared" si="254"/>
        <v>Female</v>
      </c>
      <c r="AT534" t="str">
        <f t="shared" si="255"/>
        <v>Smoker</v>
      </c>
      <c r="AU534" t="str">
        <f t="shared" si="256"/>
        <v>40 - 49</v>
      </c>
      <c r="AV534">
        <f t="shared" si="272"/>
        <v>1</v>
      </c>
      <c r="AW534" s="8">
        <f t="shared" si="257"/>
        <v>4</v>
      </c>
      <c r="BJ534" s="76"/>
      <c r="BK534" s="76"/>
      <c r="BL534" s="77"/>
      <c r="BM534" s="77"/>
      <c r="BN534" s="77"/>
      <c r="BO534" s="77"/>
      <c r="BP534" s="77"/>
      <c r="BQ534" s="136"/>
    </row>
    <row r="535" spans="1:69" x14ac:dyDescent="0.25">
      <c r="A535" t="s">
        <v>78</v>
      </c>
      <c r="B535" t="s">
        <v>82</v>
      </c>
      <c r="C535" t="s">
        <v>349</v>
      </c>
      <c r="D535">
        <v>5</v>
      </c>
      <c r="E535" s="9">
        <v>36883</v>
      </c>
      <c r="F535" s="9">
        <v>123</v>
      </c>
      <c r="G535" s="54">
        <v>118.759818666903</v>
      </c>
      <c r="H535" s="9">
        <v>18681430535.894299</v>
      </c>
      <c r="I535" s="9">
        <v>22884730</v>
      </c>
      <c r="J535" s="9">
        <v>23636377.171455</v>
      </c>
      <c r="K535" s="9">
        <v>23919113695379.602</v>
      </c>
      <c r="L535" s="9">
        <v>31669337624.851501</v>
      </c>
      <c r="M535" s="9">
        <v>2.7790974194843301E+20</v>
      </c>
      <c r="N535" s="9">
        <v>3.5931080174006899E+17</v>
      </c>
      <c r="O535" s="9">
        <v>475293419334260</v>
      </c>
      <c r="P535">
        <f t="shared" si="243"/>
        <v>456.47862219656179</v>
      </c>
      <c r="Q535">
        <f t="shared" si="244"/>
        <v>95425937335.483902</v>
      </c>
      <c r="R535">
        <f t="shared" si="245"/>
        <v>97014952</v>
      </c>
      <c r="S535">
        <f t="shared" si="246"/>
        <v>88756392.324952394</v>
      </c>
      <c r="T535">
        <f t="shared" si="247"/>
        <v>110912814892513.59</v>
      </c>
      <c r="U535">
        <f t="shared" si="248"/>
        <v>113002022261.89116</v>
      </c>
      <c r="V535" s="1">
        <f t="shared" si="249"/>
        <v>1.6551002311992911E+21</v>
      </c>
      <c r="W535" s="1">
        <f t="shared" si="250"/>
        <v>1.5584705721074898E+18</v>
      </c>
      <c r="X535" s="1">
        <f t="shared" si="251"/>
        <v>1645285382221916</v>
      </c>
      <c r="Y535">
        <f t="shared" si="252"/>
        <v>1.093047491664731</v>
      </c>
      <c r="Z535">
        <f t="shared" si="258"/>
        <v>121097964627082.61</v>
      </c>
      <c r="AA535">
        <f t="shared" si="259"/>
        <v>1.5372254338102491E-2</v>
      </c>
      <c r="AB535">
        <f t="shared" si="260"/>
        <v>0.12398489560467633</v>
      </c>
      <c r="AC535">
        <f>Cells!$B$3*Y535/(Cells!$D$4*AB535)</f>
        <v>0.22490140294317035</v>
      </c>
      <c r="AD535">
        <f t="shared" si="261"/>
        <v>3449.7415232346088</v>
      </c>
      <c r="AE535">
        <f t="shared" si="262"/>
        <v>198906330921.56058</v>
      </c>
      <c r="AF535">
        <f t="shared" si="263"/>
        <v>333671217</v>
      </c>
      <c r="AG535">
        <f t="shared" si="264"/>
        <v>358044045.16436714</v>
      </c>
      <c r="AH535">
        <f t="shared" si="265"/>
        <v>165284638123810.13</v>
      </c>
      <c r="AI535">
        <f t="shared" si="266"/>
        <v>297301372657.29907</v>
      </c>
      <c r="AJ535">
        <f t="shared" si="267"/>
        <v>0.93192784939858919</v>
      </c>
      <c r="AK535">
        <f t="shared" si="268"/>
        <v>153775154219957.06</v>
      </c>
      <c r="AL535">
        <f t="shared" si="269"/>
        <v>1.1995359299236286E-3</v>
      </c>
      <c r="AM535">
        <f t="shared" si="270"/>
        <v>3.4634317229066729E-2</v>
      </c>
      <c r="AN535">
        <f>IF(AM535=0,0,(Cells!$B$3*AJ535/(Cells!$D$4*AM535)))</f>
        <v>0.68643208194525329</v>
      </c>
      <c r="AP535" s="7">
        <f t="shared" si="253"/>
        <v>0</v>
      </c>
      <c r="AQ535">
        <f t="shared" si="271"/>
        <v>93</v>
      </c>
      <c r="AR535" t="str">
        <f>IF(AP535=0,"",MAX(AR$4:AR534)+1)</f>
        <v/>
      </c>
      <c r="AS535" t="str">
        <f t="shared" si="254"/>
        <v>Female</v>
      </c>
      <c r="AT535" t="str">
        <f t="shared" si="255"/>
        <v>Smoker</v>
      </c>
      <c r="AU535" t="str">
        <f t="shared" si="256"/>
        <v>40 - 49</v>
      </c>
      <c r="AV535">
        <f t="shared" si="272"/>
        <v>1</v>
      </c>
      <c r="AW535" s="8">
        <f t="shared" si="257"/>
        <v>5</v>
      </c>
      <c r="BJ535" s="76"/>
      <c r="BK535" s="76"/>
      <c r="BL535" s="77"/>
      <c r="BM535" s="77"/>
      <c r="BN535" s="77"/>
      <c r="BO535" s="77"/>
      <c r="BP535" s="77"/>
      <c r="BQ535" s="136"/>
    </row>
    <row r="536" spans="1:69" x14ac:dyDescent="0.25">
      <c r="A536" t="s">
        <v>78</v>
      </c>
      <c r="B536" t="s">
        <v>82</v>
      </c>
      <c r="C536" t="s">
        <v>349</v>
      </c>
      <c r="D536">
        <v>6</v>
      </c>
      <c r="E536" s="9">
        <v>35737</v>
      </c>
      <c r="F536" s="9">
        <v>148</v>
      </c>
      <c r="G536" s="54">
        <v>121.50334566556801</v>
      </c>
      <c r="H536" s="9">
        <v>17972491576.5471</v>
      </c>
      <c r="I536" s="9">
        <v>24895961</v>
      </c>
      <c r="J536" s="9">
        <v>24536956.957733899</v>
      </c>
      <c r="K536" s="9">
        <v>27617836955683.5</v>
      </c>
      <c r="L536" s="9">
        <v>39452075897.647598</v>
      </c>
      <c r="M536" s="9">
        <v>4.5702494593700902E+20</v>
      </c>
      <c r="N536" s="9">
        <v>6.2182254527386099E+17</v>
      </c>
      <c r="O536" s="9">
        <v>867458140062879</v>
      </c>
      <c r="P536">
        <f t="shared" si="243"/>
        <v>577.98196786212975</v>
      </c>
      <c r="Q536">
        <f t="shared" si="244"/>
        <v>113398428912.03101</v>
      </c>
      <c r="R536">
        <f t="shared" si="245"/>
        <v>121910913</v>
      </c>
      <c r="S536">
        <f t="shared" si="246"/>
        <v>113293349.28268629</v>
      </c>
      <c r="T536">
        <f t="shared" si="247"/>
        <v>138530651848197.09</v>
      </c>
      <c r="U536">
        <f t="shared" si="248"/>
        <v>152454098159.53876</v>
      </c>
      <c r="V536" s="1">
        <f t="shared" si="249"/>
        <v>2.1121251771363002E+21</v>
      </c>
      <c r="W536" s="1">
        <f t="shared" si="250"/>
        <v>2.1802931173813509E+18</v>
      </c>
      <c r="X536" s="1">
        <f t="shared" si="251"/>
        <v>2512743522284795</v>
      </c>
      <c r="Y536">
        <f t="shared" si="252"/>
        <v>1.0760641623879563</v>
      </c>
      <c r="Z536">
        <f t="shared" si="258"/>
        <v>148891341099034.97</v>
      </c>
      <c r="AA536">
        <f t="shared" si="259"/>
        <v>1.160006999366096E-2</v>
      </c>
      <c r="AB536">
        <f t="shared" si="260"/>
        <v>0.10770362107961348</v>
      </c>
      <c r="AC536">
        <f>Cells!$B$3*Y536/(Cells!$D$4*AB536)</f>
        <v>0.25487648913812255</v>
      </c>
      <c r="AD536">
        <f t="shared" si="261"/>
        <v>3328.2381775690405</v>
      </c>
      <c r="AE536">
        <f t="shared" si="262"/>
        <v>180933839345.01346</v>
      </c>
      <c r="AF536">
        <f t="shared" si="263"/>
        <v>308775256</v>
      </c>
      <c r="AG536">
        <f t="shared" si="264"/>
        <v>333507088.20663321</v>
      </c>
      <c r="AH536">
        <f t="shared" si="265"/>
        <v>137666801168126.55</v>
      </c>
      <c r="AI536">
        <f t="shared" si="266"/>
        <v>257849296759.65161</v>
      </c>
      <c r="AJ536">
        <f t="shared" si="267"/>
        <v>0.92584315871778433</v>
      </c>
      <c r="AK536">
        <f t="shared" si="268"/>
        <v>127236841351639.59</v>
      </c>
      <c r="AL536">
        <f t="shared" si="269"/>
        <v>1.1439386718234835E-3</v>
      </c>
      <c r="AM536">
        <f t="shared" si="270"/>
        <v>3.3822162435649845E-2</v>
      </c>
      <c r="AN536">
        <f>IF(AM536=0,0,(Cells!$B$3*AJ536/(Cells!$D$4*AM536)))</f>
        <v>0.69832560156109058</v>
      </c>
      <c r="AP536" s="7">
        <f t="shared" si="253"/>
        <v>0</v>
      </c>
      <c r="AQ536">
        <f t="shared" si="271"/>
        <v>93</v>
      </c>
      <c r="AR536" t="str">
        <f>IF(AP536=0,"",MAX(AR$4:AR535)+1)</f>
        <v/>
      </c>
      <c r="AS536" t="str">
        <f t="shared" si="254"/>
        <v>Female</v>
      </c>
      <c r="AT536" t="str">
        <f t="shared" si="255"/>
        <v>Smoker</v>
      </c>
      <c r="AU536" t="str">
        <f t="shared" si="256"/>
        <v>40 - 49</v>
      </c>
      <c r="AV536">
        <f t="shared" si="272"/>
        <v>1</v>
      </c>
      <c r="AW536" s="8">
        <f t="shared" si="257"/>
        <v>6</v>
      </c>
      <c r="BJ536" s="76"/>
      <c r="BK536" s="76"/>
      <c r="BL536" s="77"/>
      <c r="BM536" s="77"/>
      <c r="BN536" s="77"/>
      <c r="BO536" s="77"/>
      <c r="BP536" s="77"/>
      <c r="BQ536" s="136"/>
    </row>
    <row r="537" spans="1:69" x14ac:dyDescent="0.25">
      <c r="A537" t="s">
        <v>78</v>
      </c>
      <c r="B537" t="s">
        <v>82</v>
      </c>
      <c r="C537" t="s">
        <v>349</v>
      </c>
      <c r="D537">
        <v>7</v>
      </c>
      <c r="E537" s="9">
        <v>35940</v>
      </c>
      <c r="F537" s="9">
        <v>156</v>
      </c>
      <c r="G537" s="54">
        <v>134.41091445134799</v>
      </c>
      <c r="H537" s="9">
        <v>18262316283.760899</v>
      </c>
      <c r="I537" s="9">
        <v>25358600</v>
      </c>
      <c r="J537" s="9">
        <v>26649592.012294501</v>
      </c>
      <c r="K537" s="9">
        <v>24812410202059.102</v>
      </c>
      <c r="L537" s="9">
        <v>39518899625.635902</v>
      </c>
      <c r="M537" s="9">
        <v>2.7851923614110899E+20</v>
      </c>
      <c r="N537" s="9">
        <v>4.4659780864367002E+17</v>
      </c>
      <c r="O537" s="9">
        <v>745236902611274</v>
      </c>
      <c r="P537">
        <f t="shared" si="243"/>
        <v>712.39288231347768</v>
      </c>
      <c r="Q537">
        <f t="shared" si="244"/>
        <v>131660745195.7919</v>
      </c>
      <c r="R537">
        <f t="shared" si="245"/>
        <v>147269513</v>
      </c>
      <c r="S537">
        <f t="shared" si="246"/>
        <v>139942941.29498079</v>
      </c>
      <c r="T537">
        <f t="shared" si="247"/>
        <v>163343062050256.19</v>
      </c>
      <c r="U537">
        <f t="shared" si="248"/>
        <v>191972997785.17465</v>
      </c>
      <c r="V537" s="1">
        <f t="shared" si="249"/>
        <v>2.3906444132774094E+21</v>
      </c>
      <c r="W537" s="1">
        <f t="shared" si="250"/>
        <v>2.6268909260250209E+18</v>
      </c>
      <c r="X537" s="1">
        <f t="shared" si="251"/>
        <v>3257980424896069</v>
      </c>
      <c r="Y537">
        <f t="shared" si="252"/>
        <v>1.0523539925431165</v>
      </c>
      <c r="Z537">
        <f t="shared" si="258"/>
        <v>171682123212659.56</v>
      </c>
      <c r="AA537">
        <f t="shared" si="259"/>
        <v>8.7664362802198359E-3</v>
      </c>
      <c r="AB537">
        <f t="shared" si="260"/>
        <v>9.3629249063633083E-2</v>
      </c>
      <c r="AC537">
        <f>Cells!$B$3*Y537/(Cells!$D$4*AB537)</f>
        <v>0.28672940016798359</v>
      </c>
      <c r="AD537">
        <f t="shared" si="261"/>
        <v>3193.8272631176928</v>
      </c>
      <c r="AE537">
        <f t="shared" si="262"/>
        <v>162671523061.25253</v>
      </c>
      <c r="AF537">
        <f t="shared" si="263"/>
        <v>283416656</v>
      </c>
      <c r="AG537">
        <f t="shared" si="264"/>
        <v>306857496.19433874</v>
      </c>
      <c r="AH537">
        <f t="shared" si="265"/>
        <v>112854390966067.42</v>
      </c>
      <c r="AI537">
        <f t="shared" si="266"/>
        <v>218330397134.01569</v>
      </c>
      <c r="AJ537">
        <f t="shared" si="267"/>
        <v>0.92361001283966282</v>
      </c>
      <c r="AK537">
        <f t="shared" si="268"/>
        <v>104047197552735.84</v>
      </c>
      <c r="AL537">
        <f t="shared" si="269"/>
        <v>1.104986349733932E-3</v>
      </c>
      <c r="AM537">
        <f t="shared" si="270"/>
        <v>3.3241334957157365E-2</v>
      </c>
      <c r="AN537">
        <f>IF(AM537=0,0,(Cells!$B$3*AJ537/(Cells!$D$4*AM537)))</f>
        <v>0.70881367747188473</v>
      </c>
      <c r="AP537" s="7">
        <f t="shared" si="253"/>
        <v>0</v>
      </c>
      <c r="AQ537">
        <f t="shared" si="271"/>
        <v>93</v>
      </c>
      <c r="AR537" t="str">
        <f>IF(AP537=0,"",MAX(AR$4:AR536)+1)</f>
        <v/>
      </c>
      <c r="AS537" t="str">
        <f t="shared" si="254"/>
        <v>Female</v>
      </c>
      <c r="AT537" t="str">
        <f t="shared" si="255"/>
        <v>Smoker</v>
      </c>
      <c r="AU537" t="str">
        <f t="shared" si="256"/>
        <v>40 - 49</v>
      </c>
      <c r="AV537">
        <f t="shared" si="272"/>
        <v>1</v>
      </c>
      <c r="AW537" s="8">
        <f t="shared" si="257"/>
        <v>7</v>
      </c>
      <c r="BJ537" s="76"/>
      <c r="BK537" s="76"/>
      <c r="BL537" s="77"/>
      <c r="BM537" s="77"/>
      <c r="BN537" s="77"/>
      <c r="BO537" s="77"/>
      <c r="BP537" s="77"/>
      <c r="BQ537" s="136"/>
    </row>
    <row r="538" spans="1:69" x14ac:dyDescent="0.25">
      <c r="A538" t="s">
        <v>78</v>
      </c>
      <c r="B538" t="s">
        <v>82</v>
      </c>
      <c r="C538" t="s">
        <v>349</v>
      </c>
      <c r="D538">
        <v>8</v>
      </c>
      <c r="E538" s="9">
        <v>35941</v>
      </c>
      <c r="F538" s="9">
        <v>136</v>
      </c>
      <c r="G538" s="54">
        <v>148.03153060514001</v>
      </c>
      <c r="H538" s="9">
        <v>18261743082.259499</v>
      </c>
      <c r="I538" s="9">
        <v>20584370</v>
      </c>
      <c r="J538" s="9">
        <v>28436235.708294202</v>
      </c>
      <c r="K538" s="9">
        <v>22425751084400.398</v>
      </c>
      <c r="L538" s="9">
        <v>38808049598.867798</v>
      </c>
      <c r="M538" s="9">
        <v>2.10453985122866E+20</v>
      </c>
      <c r="N538" s="9">
        <v>3.7034210019501702E+17</v>
      </c>
      <c r="O538" s="9">
        <v>690267304978960</v>
      </c>
      <c r="P538">
        <f t="shared" si="243"/>
        <v>860.42441291861769</v>
      </c>
      <c r="Q538">
        <f t="shared" si="244"/>
        <v>149922488278.05139</v>
      </c>
      <c r="R538">
        <f t="shared" si="245"/>
        <v>167853883</v>
      </c>
      <c r="S538">
        <f t="shared" si="246"/>
        <v>168379177.00327501</v>
      </c>
      <c r="T538">
        <f t="shared" si="247"/>
        <v>185768813134656.59</v>
      </c>
      <c r="U538">
        <f t="shared" si="248"/>
        <v>230781047384.04245</v>
      </c>
      <c r="V538" s="1">
        <f t="shared" si="249"/>
        <v>2.6010983984002755E+21</v>
      </c>
      <c r="W538" s="1">
        <f t="shared" si="250"/>
        <v>2.9972330262200381E+18</v>
      </c>
      <c r="X538" s="1">
        <f t="shared" si="251"/>
        <v>3948247729875029</v>
      </c>
      <c r="Y538">
        <f t="shared" si="252"/>
        <v>0.99688029118193877</v>
      </c>
      <c r="Z538">
        <f t="shared" si="258"/>
        <v>184959925176057</v>
      </c>
      <c r="AA538">
        <f t="shared" si="259"/>
        <v>6.5238035707961602E-3</v>
      </c>
      <c r="AB538">
        <f t="shared" si="260"/>
        <v>8.0770066056653433E-2</v>
      </c>
      <c r="AC538">
        <f>Cells!$B$3*Y538/(Cells!$D$4*AB538)</f>
        <v>0.31485782068522589</v>
      </c>
      <c r="AD538">
        <f t="shared" si="261"/>
        <v>3045.7957325125521</v>
      </c>
      <c r="AE538">
        <f t="shared" si="262"/>
        <v>144409779978.99304</v>
      </c>
      <c r="AF538">
        <f t="shared" si="263"/>
        <v>262832286</v>
      </c>
      <c r="AG538">
        <f t="shared" si="264"/>
        <v>278421260.48604453</v>
      </c>
      <c r="AH538">
        <f t="shared" si="265"/>
        <v>90428639881667.016</v>
      </c>
      <c r="AI538">
        <f t="shared" si="266"/>
        <v>179522347535.14789</v>
      </c>
      <c r="AJ538">
        <f t="shared" si="267"/>
        <v>0.94400939619757984</v>
      </c>
      <c r="AK538">
        <f t="shared" si="268"/>
        <v>85205503722221.719</v>
      </c>
      <c r="AL538">
        <f t="shared" si="269"/>
        <v>1.0991649156986292E-3</v>
      </c>
      <c r="AM538">
        <f t="shared" si="270"/>
        <v>3.3153656143759307E-2</v>
      </c>
      <c r="AN538">
        <f>IF(AM538=0,0,(Cells!$B$3*AJ538/(Cells!$D$4*AM538)))</f>
        <v>0.72638488997236206</v>
      </c>
      <c r="AP538" s="7">
        <f t="shared" si="253"/>
        <v>0</v>
      </c>
      <c r="AQ538">
        <f t="shared" si="271"/>
        <v>93</v>
      </c>
      <c r="AR538" t="str">
        <f>IF(AP538=0,"",MAX(AR$4:AR537)+1)</f>
        <v/>
      </c>
      <c r="AS538" t="str">
        <f t="shared" si="254"/>
        <v>Female</v>
      </c>
      <c r="AT538" t="str">
        <f t="shared" si="255"/>
        <v>Smoker</v>
      </c>
      <c r="AU538" t="str">
        <f t="shared" si="256"/>
        <v>40 - 49</v>
      </c>
      <c r="AV538">
        <f t="shared" si="272"/>
        <v>1</v>
      </c>
      <c r="AW538" s="8">
        <f t="shared" si="257"/>
        <v>8</v>
      </c>
      <c r="BJ538" s="76"/>
      <c r="BK538" s="76"/>
      <c r="BL538" s="77"/>
      <c r="BM538" s="77"/>
      <c r="BN538" s="77"/>
      <c r="BO538" s="77"/>
      <c r="BP538" s="77"/>
      <c r="BQ538" s="136"/>
    </row>
    <row r="539" spans="1:69" x14ac:dyDescent="0.25">
      <c r="A539" t="s">
        <v>78</v>
      </c>
      <c r="B539" t="s">
        <v>82</v>
      </c>
      <c r="C539" t="s">
        <v>349</v>
      </c>
      <c r="D539">
        <v>9</v>
      </c>
      <c r="E539" s="9">
        <v>35720</v>
      </c>
      <c r="F539" s="9">
        <v>153</v>
      </c>
      <c r="G539" s="54">
        <v>161.26293215853499</v>
      </c>
      <c r="H539" s="9">
        <v>17967687186.625599</v>
      </c>
      <c r="I539" s="9">
        <v>20809523</v>
      </c>
      <c r="J539" s="9">
        <v>29543455.387299001</v>
      </c>
      <c r="K539" s="9">
        <v>16379351581565.199</v>
      </c>
      <c r="L539" s="9">
        <v>28779229658.938702</v>
      </c>
      <c r="M539" s="9">
        <v>7.4508201182323507E+19</v>
      </c>
      <c r="N539" s="9">
        <v>1.22434849956366E+17</v>
      </c>
      <c r="O539" s="9">
        <v>215016843946061</v>
      </c>
      <c r="P539">
        <f t="shared" si="243"/>
        <v>1021.6873450771527</v>
      </c>
      <c r="Q539">
        <f t="shared" si="244"/>
        <v>167890175464.677</v>
      </c>
      <c r="R539">
        <f t="shared" si="245"/>
        <v>188663406</v>
      </c>
      <c r="S539">
        <f t="shared" si="246"/>
        <v>197922632.39057401</v>
      </c>
      <c r="T539">
        <f t="shared" si="247"/>
        <v>202148164716221.78</v>
      </c>
      <c r="U539">
        <f t="shared" si="248"/>
        <v>259560277042.98114</v>
      </c>
      <c r="V539" s="1">
        <f t="shared" si="249"/>
        <v>2.6756065995825988E+21</v>
      </c>
      <c r="W539" s="1">
        <f t="shared" si="250"/>
        <v>3.119667876176404E+18</v>
      </c>
      <c r="X539" s="1">
        <f t="shared" si="251"/>
        <v>4163264573821090</v>
      </c>
      <c r="Y539">
        <f t="shared" si="252"/>
        <v>0.95321795047520308</v>
      </c>
      <c r="Z539">
        <f t="shared" si="258"/>
        <v>192455416446267.44</v>
      </c>
      <c r="AA539">
        <f t="shared" si="259"/>
        <v>4.912914672542611E-3</v>
      </c>
      <c r="AB539">
        <f t="shared" si="260"/>
        <v>7.0092186957910016E-2</v>
      </c>
      <c r="AC539">
        <f>Cells!$B$3*Y539/(Cells!$D$4*AB539)</f>
        <v>0.34693212383759292</v>
      </c>
      <c r="AD539">
        <f t="shared" si="261"/>
        <v>2884.5328003540176</v>
      </c>
      <c r="AE539">
        <f t="shared" si="262"/>
        <v>126442092792.36739</v>
      </c>
      <c r="AF539">
        <f t="shared" si="263"/>
        <v>242022763</v>
      </c>
      <c r="AG539">
        <f t="shared" si="264"/>
        <v>248877805.0987455</v>
      </c>
      <c r="AH539">
        <f t="shared" si="265"/>
        <v>74049288300101.828</v>
      </c>
      <c r="AI539">
        <f t="shared" si="266"/>
        <v>150743117876.20917</v>
      </c>
      <c r="AJ539">
        <f t="shared" si="267"/>
        <v>0.97245619352828316</v>
      </c>
      <c r="AK539">
        <f t="shared" si="268"/>
        <v>71867135631484.703</v>
      </c>
      <c r="AL539">
        <f t="shared" si="269"/>
        <v>1.1602671588335047E-3</v>
      </c>
      <c r="AM539">
        <f t="shared" si="270"/>
        <v>3.4062694532780352E-2</v>
      </c>
      <c r="AN539">
        <f>IF(AM539=0,0,(Cells!$B$3*AJ539/(Cells!$D$4*AM539)))</f>
        <v>0.72830444422177798</v>
      </c>
      <c r="AP539" s="7">
        <f t="shared" si="253"/>
        <v>0</v>
      </c>
      <c r="AQ539">
        <f t="shared" si="271"/>
        <v>93</v>
      </c>
      <c r="AR539" t="str">
        <f>IF(AP539=0,"",MAX(AR$4:AR538)+1)</f>
        <v/>
      </c>
      <c r="AS539" t="str">
        <f t="shared" si="254"/>
        <v>Female</v>
      </c>
      <c r="AT539" t="str">
        <f t="shared" si="255"/>
        <v>Smoker</v>
      </c>
      <c r="AU539" t="str">
        <f t="shared" si="256"/>
        <v>40 - 49</v>
      </c>
      <c r="AV539">
        <f t="shared" si="272"/>
        <v>1</v>
      </c>
      <c r="AW539" s="8">
        <f t="shared" si="257"/>
        <v>9</v>
      </c>
      <c r="BJ539" s="76"/>
      <c r="BK539" s="76"/>
      <c r="BL539" s="77"/>
      <c r="BM539" s="77"/>
      <c r="BN539" s="77"/>
      <c r="BO539" s="77"/>
      <c r="BP539" s="77"/>
      <c r="BQ539" s="136"/>
    </row>
    <row r="540" spans="1:69" x14ac:dyDescent="0.25">
      <c r="A540" t="s">
        <v>78</v>
      </c>
      <c r="B540" t="s">
        <v>82</v>
      </c>
      <c r="C540" t="s">
        <v>349</v>
      </c>
      <c r="D540">
        <v>10</v>
      </c>
      <c r="E540" s="9">
        <v>35374</v>
      </c>
      <c r="F540" s="9">
        <v>195</v>
      </c>
      <c r="G540" s="54">
        <v>173.753241870095</v>
      </c>
      <c r="H540" s="9">
        <v>17467354522.283699</v>
      </c>
      <c r="I540" s="9">
        <v>28461528</v>
      </c>
      <c r="J540" s="9">
        <v>30433227.603980001</v>
      </c>
      <c r="K540" s="9">
        <v>14536413647078.9</v>
      </c>
      <c r="L540" s="9">
        <v>27251965016.868801</v>
      </c>
      <c r="M540" s="9">
        <v>3.6540317668239798E+19</v>
      </c>
      <c r="N540" s="9">
        <v>7.07927763652908E+16</v>
      </c>
      <c r="O540" s="9">
        <v>144263010390087</v>
      </c>
      <c r="P540">
        <f t="shared" si="243"/>
        <v>1195.4405869472478</v>
      </c>
      <c r="Q540">
        <f t="shared" si="244"/>
        <v>185357529986.96069</v>
      </c>
      <c r="R540">
        <f t="shared" si="245"/>
        <v>217124934</v>
      </c>
      <c r="S540">
        <f t="shared" si="246"/>
        <v>228355859.99455401</v>
      </c>
      <c r="T540">
        <f t="shared" si="247"/>
        <v>216684578363300.69</v>
      </c>
      <c r="U540">
        <f t="shared" si="248"/>
        <v>286812242059.84991</v>
      </c>
      <c r="V540" s="1">
        <f t="shared" si="249"/>
        <v>2.7121469172508388E+21</v>
      </c>
      <c r="W540" s="1">
        <f t="shared" si="250"/>
        <v>3.190460652541695E+18</v>
      </c>
      <c r="X540" s="1">
        <f t="shared" si="251"/>
        <v>4307527584211177</v>
      </c>
      <c r="Y540">
        <f t="shared" si="252"/>
        <v>0.95081831491067559</v>
      </c>
      <c r="Z540">
        <f t="shared" si="258"/>
        <v>205768371490808.97</v>
      </c>
      <c r="AA540">
        <f t="shared" si="259"/>
        <v>3.9459747221330162E-3</v>
      </c>
      <c r="AB540">
        <f t="shared" si="260"/>
        <v>6.2816993896023202E-2</v>
      </c>
      <c r="AC540">
        <f>Cells!$B$3*Y540/(Cells!$D$4*AB540)</f>
        <v>0.38613778634555296</v>
      </c>
      <c r="AD540">
        <f t="shared" si="261"/>
        <v>2710.7795584839218</v>
      </c>
      <c r="AE540">
        <f t="shared" si="262"/>
        <v>108974738270.08369</v>
      </c>
      <c r="AF540">
        <f t="shared" si="263"/>
        <v>213561235</v>
      </c>
      <c r="AG540">
        <f t="shared" si="264"/>
        <v>218444577.49476549</v>
      </c>
      <c r="AH540">
        <f t="shared" si="265"/>
        <v>59512874653022.938</v>
      </c>
      <c r="AI540">
        <f t="shared" si="266"/>
        <v>123491152859.34038</v>
      </c>
      <c r="AJ540">
        <f t="shared" si="267"/>
        <v>0.97764493607133596</v>
      </c>
      <c r="AK540">
        <f t="shared" si="268"/>
        <v>58064428973384.555</v>
      </c>
      <c r="AL540">
        <f t="shared" si="269"/>
        <v>1.2168235945893863E-3</v>
      </c>
      <c r="AM540">
        <f t="shared" si="270"/>
        <v>3.4882998646753212E-2</v>
      </c>
      <c r="AN540">
        <f>IF(AM540=0,0,(Cells!$B$3*AJ540/(Cells!$D$4*AM540)))</f>
        <v>0.71497236738313785</v>
      </c>
      <c r="AP540" s="7">
        <f t="shared" si="253"/>
        <v>0</v>
      </c>
      <c r="AQ540">
        <f t="shared" si="271"/>
        <v>93</v>
      </c>
      <c r="AR540" t="str">
        <f>IF(AP540=0,"",MAX(AR$4:AR539)+1)</f>
        <v/>
      </c>
      <c r="AS540" t="str">
        <f t="shared" si="254"/>
        <v>Female</v>
      </c>
      <c r="AT540" t="str">
        <f t="shared" si="255"/>
        <v>Smoker</v>
      </c>
      <c r="AU540" t="str">
        <f t="shared" si="256"/>
        <v>40 - 49</v>
      </c>
      <c r="AV540">
        <f t="shared" si="272"/>
        <v>1</v>
      </c>
      <c r="AW540" s="8">
        <f t="shared" si="257"/>
        <v>10</v>
      </c>
      <c r="BJ540" s="76"/>
      <c r="BK540" s="76"/>
      <c r="BL540" s="77"/>
      <c r="BM540" s="77"/>
      <c r="BN540" s="77"/>
      <c r="BO540" s="77"/>
      <c r="BP540" s="77"/>
      <c r="BQ540" s="136"/>
    </row>
    <row r="541" spans="1:69" x14ac:dyDescent="0.25">
      <c r="A541" t="s">
        <v>78</v>
      </c>
      <c r="B541" t="s">
        <v>82</v>
      </c>
      <c r="C541" t="s">
        <v>349</v>
      </c>
      <c r="D541">
        <v>11</v>
      </c>
      <c r="E541" s="9">
        <v>30801</v>
      </c>
      <c r="F541" s="9">
        <v>152</v>
      </c>
      <c r="G541" s="54">
        <v>148.069318822171</v>
      </c>
      <c r="H541" s="9">
        <v>13133711328.630699</v>
      </c>
      <c r="I541" s="9">
        <v>16733070</v>
      </c>
      <c r="J541" s="9">
        <v>23609806.037319899</v>
      </c>
      <c r="K541" s="9">
        <v>10413240600720.9</v>
      </c>
      <c r="L541" s="9">
        <v>20079017216.618</v>
      </c>
      <c r="M541" s="9">
        <v>3.0623670744955699E+19</v>
      </c>
      <c r="N541" s="9">
        <v>6.1480193426509696E+16</v>
      </c>
      <c r="O541" s="9">
        <v>125810352881465</v>
      </c>
      <c r="P541">
        <f t="shared" si="243"/>
        <v>1343.5099057694188</v>
      </c>
      <c r="Q541">
        <f t="shared" si="244"/>
        <v>198491241315.5914</v>
      </c>
      <c r="R541">
        <f t="shared" si="245"/>
        <v>233858004</v>
      </c>
      <c r="S541">
        <f t="shared" si="246"/>
        <v>251965666.03187391</v>
      </c>
      <c r="T541">
        <f t="shared" si="247"/>
        <v>227097818964021.59</v>
      </c>
      <c r="U541">
        <f t="shared" si="248"/>
        <v>306891259276.4679</v>
      </c>
      <c r="V541" s="1">
        <f t="shared" si="249"/>
        <v>2.7427705879957943E+21</v>
      </c>
      <c r="W541" s="1">
        <f t="shared" si="250"/>
        <v>3.2519408459682048E+18</v>
      </c>
      <c r="X541" s="1">
        <f t="shared" si="251"/>
        <v>4433337937092642</v>
      </c>
      <c r="Y541">
        <f t="shared" si="252"/>
        <v>0.92813440689342463</v>
      </c>
      <c r="Z541">
        <f t="shared" si="258"/>
        <v>210512933106343.47</v>
      </c>
      <c r="AA541">
        <f t="shared" si="259"/>
        <v>3.3158589676551956E-3</v>
      </c>
      <c r="AB541">
        <f t="shared" si="260"/>
        <v>5.7583495618581504E-2</v>
      </c>
      <c r="AC541">
        <f>Cells!$B$3*Y541/(Cells!$D$4*AB541)</f>
        <v>0.41118263066943772</v>
      </c>
      <c r="AD541">
        <f t="shared" si="261"/>
        <v>2562.7102396617515</v>
      </c>
      <c r="AE541">
        <f t="shared" si="262"/>
        <v>95841026941.452988</v>
      </c>
      <c r="AF541">
        <f t="shared" si="263"/>
        <v>196828165</v>
      </c>
      <c r="AG541">
        <f t="shared" si="264"/>
        <v>194834771.45744559</v>
      </c>
      <c r="AH541">
        <f t="shared" si="265"/>
        <v>49099634052302.039</v>
      </c>
      <c r="AI541">
        <f t="shared" si="266"/>
        <v>103412135642.72237</v>
      </c>
      <c r="AJ541">
        <f t="shared" si="267"/>
        <v>1.010231200147915</v>
      </c>
      <c r="AK541">
        <f t="shared" si="268"/>
        <v>49496443214403.508</v>
      </c>
      <c r="AL541">
        <f t="shared" si="269"/>
        <v>1.3038903136645026E-3</v>
      </c>
      <c r="AM541">
        <f t="shared" si="270"/>
        <v>3.6109421397531455E-2</v>
      </c>
      <c r="AN541">
        <f>IF(AM541=0,0,(Cells!$B$3*AJ541/(Cells!$D$4*AM541)))</f>
        <v>0.71371062311711042</v>
      </c>
      <c r="AP541" s="7">
        <f t="shared" si="253"/>
        <v>0</v>
      </c>
      <c r="AQ541">
        <f t="shared" si="271"/>
        <v>93</v>
      </c>
      <c r="AR541" t="str">
        <f>IF(AP541=0,"",MAX(AR$4:AR540)+1)</f>
        <v/>
      </c>
      <c r="AS541" t="str">
        <f t="shared" si="254"/>
        <v>Female</v>
      </c>
      <c r="AT541" t="str">
        <f t="shared" si="255"/>
        <v>Smoker</v>
      </c>
      <c r="AU541" t="str">
        <f t="shared" si="256"/>
        <v>40 - 49</v>
      </c>
      <c r="AV541">
        <f t="shared" si="272"/>
        <v>1</v>
      </c>
      <c r="AW541" s="8">
        <f t="shared" si="257"/>
        <v>11</v>
      </c>
      <c r="BJ541" s="76"/>
      <c r="BK541" s="76"/>
      <c r="BL541" s="77"/>
      <c r="BM541" s="77"/>
      <c r="BN541" s="77"/>
      <c r="BO541" s="77"/>
      <c r="BP541" s="77"/>
      <c r="BQ541" s="136"/>
    </row>
    <row r="542" spans="1:69" x14ac:dyDescent="0.25">
      <c r="A542" t="s">
        <v>78</v>
      </c>
      <c r="B542" t="s">
        <v>82</v>
      </c>
      <c r="C542" t="s">
        <v>349</v>
      </c>
      <c r="D542">
        <v>12</v>
      </c>
      <c r="E542" s="9">
        <v>30048</v>
      </c>
      <c r="F542" s="9">
        <v>148</v>
      </c>
      <c r="G542" s="54">
        <v>154.68536265673501</v>
      </c>
      <c r="H542" s="9">
        <v>12403415707.146799</v>
      </c>
      <c r="I542" s="9">
        <v>17553410</v>
      </c>
      <c r="J542" s="9">
        <v>22992383.359604001</v>
      </c>
      <c r="K542" s="9">
        <v>9000852462116.3691</v>
      </c>
      <c r="L542" s="9">
        <v>17971942350.908199</v>
      </c>
      <c r="M542" s="9">
        <v>1.9602866065033601E+19</v>
      </c>
      <c r="N542" s="9">
        <v>4.1842957259502896E+16</v>
      </c>
      <c r="O542" s="9">
        <v>91478686403080.703</v>
      </c>
      <c r="P542">
        <f t="shared" si="243"/>
        <v>1498.1952684261537</v>
      </c>
      <c r="Q542">
        <f t="shared" si="244"/>
        <v>210894657022.73819</v>
      </c>
      <c r="R542">
        <f t="shared" si="245"/>
        <v>251411414</v>
      </c>
      <c r="S542">
        <f t="shared" si="246"/>
        <v>274958049.39147794</v>
      </c>
      <c r="T542">
        <f t="shared" si="247"/>
        <v>236098671426137.97</v>
      </c>
      <c r="U542">
        <f t="shared" si="248"/>
        <v>324863201627.3761</v>
      </c>
      <c r="V542" s="1">
        <f t="shared" si="249"/>
        <v>2.7623734540608277E+21</v>
      </c>
      <c r="W542" s="1">
        <f t="shared" si="250"/>
        <v>3.2937838032277079E+18</v>
      </c>
      <c r="X542" s="1">
        <f t="shared" si="251"/>
        <v>4524816623495723</v>
      </c>
      <c r="Y542">
        <f t="shared" si="252"/>
        <v>0.91436280754976962</v>
      </c>
      <c r="Z542">
        <f t="shared" si="258"/>
        <v>215608239148786.91</v>
      </c>
      <c r="AA542">
        <f t="shared" si="259"/>
        <v>2.851888069710548E-3</v>
      </c>
      <c r="AB542">
        <f t="shared" si="260"/>
        <v>5.3403071725421823E-2</v>
      </c>
      <c r="AC542">
        <f>Cells!$B$3*Y542/(Cells!$D$4*AB542)</f>
        <v>0.43679154948424009</v>
      </c>
      <c r="AD542">
        <f t="shared" si="261"/>
        <v>2408.0248770050162</v>
      </c>
      <c r="AE542">
        <f t="shared" si="262"/>
        <v>83437611234.306183</v>
      </c>
      <c r="AF542">
        <f t="shared" si="263"/>
        <v>179274755</v>
      </c>
      <c r="AG542">
        <f t="shared" si="264"/>
        <v>171842388.09784159</v>
      </c>
      <c r="AH542">
        <f t="shared" si="265"/>
        <v>40098781590185.664</v>
      </c>
      <c r="AI542">
        <f t="shared" si="266"/>
        <v>85440193291.814148</v>
      </c>
      <c r="AJ542">
        <f t="shared" si="267"/>
        <v>1.0432510685194079</v>
      </c>
      <c r="AK542">
        <f t="shared" si="268"/>
        <v>41740105958568.352</v>
      </c>
      <c r="AL542">
        <f t="shared" si="269"/>
        <v>1.4134906767707147E-3</v>
      </c>
      <c r="AM542">
        <f t="shared" si="270"/>
        <v>3.7596418403495757E-2</v>
      </c>
      <c r="AN542">
        <f>IF(AM542=0,0,(Cells!$B$3*AJ542/(Cells!$D$4*AM542)))</f>
        <v>0.70788755513495172</v>
      </c>
      <c r="AP542" s="7">
        <f t="shared" si="253"/>
        <v>0</v>
      </c>
      <c r="AQ542">
        <f t="shared" si="271"/>
        <v>93</v>
      </c>
      <c r="AR542" t="str">
        <f>IF(AP542=0,"",MAX(AR$4:AR541)+1)</f>
        <v/>
      </c>
      <c r="AS542" t="str">
        <f t="shared" si="254"/>
        <v>Female</v>
      </c>
      <c r="AT542" t="str">
        <f t="shared" si="255"/>
        <v>Smoker</v>
      </c>
      <c r="AU542" t="str">
        <f t="shared" si="256"/>
        <v>40 - 49</v>
      </c>
      <c r="AV542">
        <f t="shared" si="272"/>
        <v>1</v>
      </c>
      <c r="AW542" s="8">
        <f t="shared" si="257"/>
        <v>12</v>
      </c>
      <c r="BJ542" s="76"/>
      <c r="BK542" s="76"/>
      <c r="BL542" s="77"/>
      <c r="BM542" s="77"/>
      <c r="BN542" s="77"/>
      <c r="BO542" s="77"/>
      <c r="BP542" s="77"/>
      <c r="BQ542" s="136"/>
    </row>
    <row r="543" spans="1:69" x14ac:dyDescent="0.25">
      <c r="A543" t="s">
        <v>78</v>
      </c>
      <c r="B543" t="s">
        <v>82</v>
      </c>
      <c r="C543" t="s">
        <v>349</v>
      </c>
      <c r="D543">
        <v>13</v>
      </c>
      <c r="E543" s="9">
        <v>28831</v>
      </c>
      <c r="F543" s="9">
        <v>180</v>
      </c>
      <c r="G543" s="54">
        <v>158.13413915043401</v>
      </c>
      <c r="H543" s="9">
        <v>11311227920.2059</v>
      </c>
      <c r="I543" s="9">
        <v>23772842</v>
      </c>
      <c r="J543" s="9">
        <v>21658451.264196299</v>
      </c>
      <c r="K543" s="9">
        <v>7432688274259.3398</v>
      </c>
      <c r="L543" s="9">
        <v>14983459533.688101</v>
      </c>
      <c r="M543" s="9">
        <v>1.2663373071020501E+19</v>
      </c>
      <c r="N543" s="9">
        <v>2.5375481828486E+16</v>
      </c>
      <c r="O543" s="9">
        <v>53813999060239.203</v>
      </c>
      <c r="P543">
        <f t="shared" si="243"/>
        <v>1656.3294075765878</v>
      </c>
      <c r="Q543">
        <f t="shared" si="244"/>
        <v>222205884942.94409</v>
      </c>
      <c r="R543">
        <f t="shared" si="245"/>
        <v>275184256</v>
      </c>
      <c r="S543">
        <f t="shared" si="246"/>
        <v>296616500.65567422</v>
      </c>
      <c r="T543">
        <f t="shared" si="247"/>
        <v>243531359700397.31</v>
      </c>
      <c r="U543">
        <f t="shared" si="248"/>
        <v>339846661161.06421</v>
      </c>
      <c r="V543" s="1">
        <f t="shared" si="249"/>
        <v>2.7750368271318484E+21</v>
      </c>
      <c r="W543" s="1">
        <f t="shared" si="250"/>
        <v>3.319159285056194E+18</v>
      </c>
      <c r="X543" s="1">
        <f t="shared" si="251"/>
        <v>4578630622555962</v>
      </c>
      <c r="Y543">
        <f t="shared" si="252"/>
        <v>0.9277442603216679</v>
      </c>
      <c r="Z543">
        <f t="shared" si="258"/>
        <v>225642311950286.81</v>
      </c>
      <c r="AA543">
        <f t="shared" si="259"/>
        <v>2.5646607593170791E-3</v>
      </c>
      <c r="AB543">
        <f t="shared" si="260"/>
        <v>5.0642479790360573E-2</v>
      </c>
      <c r="AC543">
        <f>Cells!$B$3*Y543/(Cells!$D$4*AB543)</f>
        <v>0.46734244468299385</v>
      </c>
      <c r="AD543">
        <f t="shared" si="261"/>
        <v>2249.8907378545819</v>
      </c>
      <c r="AE543">
        <f t="shared" si="262"/>
        <v>72126383314.100296</v>
      </c>
      <c r="AF543">
        <f t="shared" si="263"/>
        <v>155501913</v>
      </c>
      <c r="AG543">
        <f t="shared" si="264"/>
        <v>150183936.83364528</v>
      </c>
      <c r="AH543">
        <f t="shared" si="265"/>
        <v>32666093315926.324</v>
      </c>
      <c r="AI543">
        <f t="shared" si="266"/>
        <v>70456733758.126053</v>
      </c>
      <c r="AJ543">
        <f t="shared" si="267"/>
        <v>1.0354097533895739</v>
      </c>
      <c r="AK543">
        <f t="shared" si="268"/>
        <v>33747256837331.566</v>
      </c>
      <c r="AL543">
        <f t="shared" si="269"/>
        <v>1.4962063989462579E-3</v>
      </c>
      <c r="AM543">
        <f t="shared" si="270"/>
        <v>3.8680827278462622E-2</v>
      </c>
      <c r="AN543">
        <f>IF(AM543=0,0,(Cells!$B$3*AJ543/(Cells!$D$4*AM543)))</f>
        <v>0.68287059349496249</v>
      </c>
      <c r="AP543" s="7">
        <f t="shared" si="253"/>
        <v>0</v>
      </c>
      <c r="AQ543">
        <f t="shared" si="271"/>
        <v>93</v>
      </c>
      <c r="AR543" t="str">
        <f>IF(AP543=0,"",MAX(AR$4:AR542)+1)</f>
        <v/>
      </c>
      <c r="AS543" t="str">
        <f t="shared" si="254"/>
        <v>Female</v>
      </c>
      <c r="AT543" t="str">
        <f t="shared" si="255"/>
        <v>Smoker</v>
      </c>
      <c r="AU543" t="str">
        <f t="shared" si="256"/>
        <v>40 - 49</v>
      </c>
      <c r="AV543">
        <f t="shared" si="272"/>
        <v>1</v>
      </c>
      <c r="AW543" s="8">
        <f t="shared" si="257"/>
        <v>13</v>
      </c>
      <c r="BJ543" s="76"/>
      <c r="BK543" s="76"/>
      <c r="BL543" s="77"/>
      <c r="BM543" s="77"/>
      <c r="BN543" s="77"/>
      <c r="BO543" s="77"/>
      <c r="BP543" s="77"/>
      <c r="BQ543" s="136"/>
    </row>
    <row r="544" spans="1:69" x14ac:dyDescent="0.25">
      <c r="A544" t="s">
        <v>78</v>
      </c>
      <c r="B544" t="s">
        <v>82</v>
      </c>
      <c r="C544" t="s">
        <v>349</v>
      </c>
      <c r="D544">
        <v>14</v>
      </c>
      <c r="E544" s="9">
        <v>27052</v>
      </c>
      <c r="F544" s="9">
        <v>190</v>
      </c>
      <c r="G544" s="54">
        <v>156.259327317535</v>
      </c>
      <c r="H544" s="9">
        <v>10115609138.754601</v>
      </c>
      <c r="I544" s="9">
        <v>19870990</v>
      </c>
      <c r="J544" s="9">
        <v>19695969.955508102</v>
      </c>
      <c r="K544" s="9">
        <v>6248312406393.7197</v>
      </c>
      <c r="L544" s="9">
        <v>13004692088.9321</v>
      </c>
      <c r="M544" s="9">
        <v>9.5552338109980897E+18</v>
      </c>
      <c r="N544" s="9">
        <v>2.12574452875834E+16</v>
      </c>
      <c r="O544" s="9">
        <v>49384943459090.797</v>
      </c>
      <c r="P544">
        <f t="shared" si="243"/>
        <v>1812.5887348941228</v>
      </c>
      <c r="Q544">
        <f t="shared" si="244"/>
        <v>232321494081.6987</v>
      </c>
      <c r="R544">
        <f t="shared" si="245"/>
        <v>295055246</v>
      </c>
      <c r="S544">
        <f t="shared" si="246"/>
        <v>316312470.61118233</v>
      </c>
      <c r="T544">
        <f t="shared" si="247"/>
        <v>249779672106791.03</v>
      </c>
      <c r="U544">
        <f t="shared" si="248"/>
        <v>352851353249.99634</v>
      </c>
      <c r="V544" s="1">
        <f t="shared" si="249"/>
        <v>2.7845920609428465E+21</v>
      </c>
      <c r="W544" s="1">
        <f t="shared" si="250"/>
        <v>3.3404167303437773E+18</v>
      </c>
      <c r="X544" s="1">
        <f t="shared" si="251"/>
        <v>4628015566015053</v>
      </c>
      <c r="Y544">
        <f t="shared" si="252"/>
        <v>0.93279675451900812</v>
      </c>
      <c r="Z544">
        <f t="shared" si="258"/>
        <v>232686648070838.28</v>
      </c>
      <c r="AA544">
        <f t="shared" si="259"/>
        <v>2.3256204350436036E-3</v>
      </c>
      <c r="AB544">
        <f t="shared" si="260"/>
        <v>4.8224686987512977E-2</v>
      </c>
      <c r="AC544">
        <f>Cells!$B$3*Y544/(Cells!$D$4*AB544)</f>
        <v>0.49344587436562781</v>
      </c>
      <c r="AD544">
        <f t="shared" si="261"/>
        <v>2093.631410537047</v>
      </c>
      <c r="AE544">
        <f t="shared" si="262"/>
        <v>62010774175.345688</v>
      </c>
      <c r="AF544">
        <f t="shared" si="263"/>
        <v>135630923</v>
      </c>
      <c r="AG544">
        <f t="shared" si="264"/>
        <v>130487966.87813719</v>
      </c>
      <c r="AH544">
        <f t="shared" si="265"/>
        <v>26417780909532.605</v>
      </c>
      <c r="AI544">
        <f t="shared" si="266"/>
        <v>57452041669.193947</v>
      </c>
      <c r="AJ544">
        <f t="shared" si="267"/>
        <v>1.039413259666049</v>
      </c>
      <c r="AK544">
        <f t="shared" si="268"/>
        <v>27396921735887.367</v>
      </c>
      <c r="AL544">
        <f t="shared" si="269"/>
        <v>1.6090177687471696E-3</v>
      </c>
      <c r="AM544">
        <f t="shared" si="270"/>
        <v>4.0112563726931859E-2</v>
      </c>
      <c r="AN544">
        <f>IF(AM544=0,0,(Cells!$B$3*AJ544/(Cells!$D$4*AM544)))</f>
        <v>0.66104305373963879</v>
      </c>
      <c r="AP544" s="7">
        <f t="shared" si="253"/>
        <v>0</v>
      </c>
      <c r="AQ544">
        <f t="shared" si="271"/>
        <v>93</v>
      </c>
      <c r="AR544" t="str">
        <f>IF(AP544=0,"",MAX(AR$4:AR543)+1)</f>
        <v/>
      </c>
      <c r="AS544" t="str">
        <f t="shared" si="254"/>
        <v>Female</v>
      </c>
      <c r="AT544" t="str">
        <f t="shared" si="255"/>
        <v>Smoker</v>
      </c>
      <c r="AU544" t="str">
        <f t="shared" si="256"/>
        <v>40 - 49</v>
      </c>
      <c r="AV544">
        <f t="shared" si="272"/>
        <v>1</v>
      </c>
      <c r="AW544" s="8">
        <f t="shared" si="257"/>
        <v>14</v>
      </c>
      <c r="BJ544" s="76"/>
      <c r="BK544" s="76"/>
      <c r="BL544" s="77"/>
      <c r="BM544" s="77"/>
      <c r="BN544" s="77"/>
      <c r="BO544" s="77"/>
      <c r="BP544" s="77"/>
      <c r="BQ544" s="136"/>
    </row>
    <row r="545" spans="1:69" x14ac:dyDescent="0.25">
      <c r="A545" t="s">
        <v>78</v>
      </c>
      <c r="B545" t="s">
        <v>82</v>
      </c>
      <c r="C545" t="s">
        <v>349</v>
      </c>
      <c r="D545">
        <v>15</v>
      </c>
      <c r="E545" s="9">
        <v>25046</v>
      </c>
      <c r="F545" s="9">
        <v>172</v>
      </c>
      <c r="G545" s="54">
        <v>153.55080970345799</v>
      </c>
      <c r="H545" s="9">
        <v>8966493002.2140503</v>
      </c>
      <c r="I545" s="9">
        <v>14036082</v>
      </c>
      <c r="J545" s="9">
        <v>17685983.061848599</v>
      </c>
      <c r="K545" s="9">
        <v>5082493842638.2305</v>
      </c>
      <c r="L545" s="9">
        <v>10397933097.1241</v>
      </c>
      <c r="M545" s="9">
        <v>7.3970617070221804E+18</v>
      </c>
      <c r="N545" s="9">
        <v>1.41914883768501E+16</v>
      </c>
      <c r="O545" s="9">
        <v>28704646548865.301</v>
      </c>
      <c r="P545">
        <f t="shared" si="243"/>
        <v>1966.1395445975809</v>
      </c>
      <c r="Q545">
        <f t="shared" si="244"/>
        <v>241287987083.91275</v>
      </c>
      <c r="R545">
        <f t="shared" si="245"/>
        <v>309091328</v>
      </c>
      <c r="S545">
        <f t="shared" si="246"/>
        <v>333998453.67303091</v>
      </c>
      <c r="T545">
        <f t="shared" si="247"/>
        <v>254862165949429.25</v>
      </c>
      <c r="U545">
        <f t="shared" si="248"/>
        <v>363249286347.12042</v>
      </c>
      <c r="V545" s="1">
        <f t="shared" si="249"/>
        <v>2.7919891226498685E+21</v>
      </c>
      <c r="W545" s="1">
        <f t="shared" si="250"/>
        <v>3.3546082187206272E+18</v>
      </c>
      <c r="X545" s="1">
        <f t="shared" si="251"/>
        <v>4656720212563918</v>
      </c>
      <c r="Y545">
        <f t="shared" si="252"/>
        <v>0.92542742219575114</v>
      </c>
      <c r="Z545">
        <f t="shared" si="258"/>
        <v>235545344780319.38</v>
      </c>
      <c r="AA545">
        <f t="shared" si="259"/>
        <v>2.1114733928622649E-3</v>
      </c>
      <c r="AB545">
        <f t="shared" si="260"/>
        <v>4.5950771406607145E-2</v>
      </c>
      <c r="AC545">
        <f>Cells!$B$3*Y545/(Cells!$D$4*AB545)</f>
        <v>0.5137732292166417</v>
      </c>
      <c r="AD545">
        <f t="shared" si="261"/>
        <v>1940.0806008335887</v>
      </c>
      <c r="AE545">
        <f t="shared" si="262"/>
        <v>53044281173.131638</v>
      </c>
      <c r="AF545">
        <f t="shared" si="263"/>
        <v>121594841</v>
      </c>
      <c r="AG545">
        <f t="shared" si="264"/>
        <v>112801983.81628858</v>
      </c>
      <c r="AH545">
        <f t="shared" si="265"/>
        <v>21335287066894.375</v>
      </c>
      <c r="AI545">
        <f t="shared" si="266"/>
        <v>47054108572.069847</v>
      </c>
      <c r="AJ545">
        <f t="shared" si="267"/>
        <v>1.0779494906581752</v>
      </c>
      <c r="AK545">
        <f t="shared" si="268"/>
        <v>22943686124083.785</v>
      </c>
      <c r="AL545">
        <f t="shared" si="269"/>
        <v>1.8031411211602408E-3</v>
      </c>
      <c r="AM545">
        <f t="shared" si="270"/>
        <v>4.2463409203221551E-2</v>
      </c>
      <c r="AN545">
        <f>IF(AM545=0,0,(Cells!$B$3*AJ545/(Cells!$D$4*AM545)))</f>
        <v>0.64759795119930263</v>
      </c>
      <c r="AP545" s="7">
        <f t="shared" si="253"/>
        <v>0</v>
      </c>
      <c r="AQ545">
        <f t="shared" si="271"/>
        <v>93</v>
      </c>
      <c r="AR545" t="str">
        <f>IF(AP545=0,"",MAX(AR$4:AR544)+1)</f>
        <v/>
      </c>
      <c r="AS545" t="str">
        <f t="shared" si="254"/>
        <v>Female</v>
      </c>
      <c r="AT545" t="str">
        <f t="shared" si="255"/>
        <v>Smoker</v>
      </c>
      <c r="AU545" t="str">
        <f t="shared" si="256"/>
        <v>40 - 49</v>
      </c>
      <c r="AV545">
        <f t="shared" si="272"/>
        <v>1</v>
      </c>
      <c r="AW545" s="8">
        <f t="shared" si="257"/>
        <v>15</v>
      </c>
      <c r="BJ545" s="76"/>
      <c r="BK545" s="76"/>
      <c r="BL545" s="77"/>
      <c r="BM545" s="77"/>
      <c r="BN545" s="77"/>
      <c r="BO545" s="77"/>
      <c r="BP545" s="77"/>
      <c r="BQ545" s="136"/>
    </row>
    <row r="546" spans="1:69" x14ac:dyDescent="0.25">
      <c r="A546" t="s">
        <v>78</v>
      </c>
      <c r="B546" t="s">
        <v>82</v>
      </c>
      <c r="C546" t="s">
        <v>349</v>
      </c>
      <c r="D546">
        <v>16</v>
      </c>
      <c r="E546" s="9">
        <v>21099</v>
      </c>
      <c r="F546" s="9">
        <v>162</v>
      </c>
      <c r="G546" s="54">
        <v>149.72202155044499</v>
      </c>
      <c r="H546" s="9">
        <v>7598236290.4623899</v>
      </c>
      <c r="I546" s="9">
        <v>12706596</v>
      </c>
      <c r="J546" s="9">
        <v>15221057.638613099</v>
      </c>
      <c r="K546" s="9">
        <v>4079147390080.7998</v>
      </c>
      <c r="L546" s="9">
        <v>8476390303.0991096</v>
      </c>
      <c r="M546" s="9">
        <v>6.2269776724371702E+18</v>
      </c>
      <c r="N546" s="9">
        <v>1.20098898249958E+16</v>
      </c>
      <c r="O546" s="9">
        <v>24116106823223.301</v>
      </c>
      <c r="P546">
        <f t="shared" si="243"/>
        <v>2115.8615661480258</v>
      </c>
      <c r="Q546">
        <f t="shared" si="244"/>
        <v>248886223374.37515</v>
      </c>
      <c r="R546">
        <f t="shared" si="245"/>
        <v>321797924</v>
      </c>
      <c r="S546">
        <f t="shared" si="246"/>
        <v>349219511.31164402</v>
      </c>
      <c r="T546">
        <f t="shared" si="247"/>
        <v>258941313339510.06</v>
      </c>
      <c r="U546">
        <f t="shared" si="248"/>
        <v>371725676650.21954</v>
      </c>
      <c r="V546" s="1">
        <f t="shared" si="249"/>
        <v>2.7982161003223056E+21</v>
      </c>
      <c r="W546" s="1">
        <f t="shared" si="250"/>
        <v>3.366618108545623E+18</v>
      </c>
      <c r="X546" s="1">
        <f t="shared" si="251"/>
        <v>4680836319387141</v>
      </c>
      <c r="Y546">
        <f t="shared" si="252"/>
        <v>0.92147750505505699</v>
      </c>
      <c r="Z546">
        <f t="shared" si="258"/>
        <v>238292955370687.63</v>
      </c>
      <c r="AA546">
        <f t="shared" si="259"/>
        <v>1.9539534046227234E-3</v>
      </c>
      <c r="AB546">
        <f t="shared" si="260"/>
        <v>4.4203545158988361E-2</v>
      </c>
      <c r="AC546">
        <f>Cells!$B$3*Y546/(Cells!$D$4*AB546)</f>
        <v>0.53180148972377794</v>
      </c>
      <c r="AD546">
        <f t="shared" si="261"/>
        <v>1790.3585792831439</v>
      </c>
      <c r="AE546">
        <f t="shared" si="262"/>
        <v>45446044882.66925</v>
      </c>
      <c r="AF546">
        <f t="shared" si="263"/>
        <v>108888245</v>
      </c>
      <c r="AG546">
        <f t="shared" si="264"/>
        <v>97580926.177675486</v>
      </c>
      <c r="AH546">
        <f t="shared" si="265"/>
        <v>17256139676813.576</v>
      </c>
      <c r="AI546">
        <f t="shared" si="266"/>
        <v>38577718268.970741</v>
      </c>
      <c r="AJ546">
        <f t="shared" si="267"/>
        <v>1.1158763219948962</v>
      </c>
      <c r="AK546">
        <f t="shared" si="268"/>
        <v>19207681472470.844</v>
      </c>
      <c r="AL546">
        <f t="shared" si="269"/>
        <v>2.0171819498752417E-3</v>
      </c>
      <c r="AM546">
        <f t="shared" si="270"/>
        <v>4.4913048770655079E-2</v>
      </c>
      <c r="AN546">
        <f>IF(AM546=0,0,(Cells!$B$3*AJ546/(Cells!$D$4*AM546)))</f>
        <v>0.63381927004404559</v>
      </c>
      <c r="AP546" s="7">
        <f t="shared" si="253"/>
        <v>0</v>
      </c>
      <c r="AQ546">
        <f t="shared" si="271"/>
        <v>93</v>
      </c>
      <c r="AR546" t="str">
        <f>IF(AP546=0,"",MAX(AR$4:AR545)+1)</f>
        <v/>
      </c>
      <c r="AS546" t="str">
        <f t="shared" si="254"/>
        <v>Female</v>
      </c>
      <c r="AT546" t="str">
        <f t="shared" si="255"/>
        <v>Smoker</v>
      </c>
      <c r="AU546" t="str">
        <f t="shared" si="256"/>
        <v>40 - 49</v>
      </c>
      <c r="AV546">
        <f t="shared" si="272"/>
        <v>1</v>
      </c>
      <c r="AW546" s="8">
        <f t="shared" si="257"/>
        <v>16</v>
      </c>
      <c r="BJ546" s="76"/>
      <c r="BK546" s="76"/>
      <c r="BL546" s="77"/>
      <c r="BM546" s="77"/>
      <c r="BN546" s="77"/>
      <c r="BO546" s="77"/>
      <c r="BP546" s="77"/>
      <c r="BQ546" s="136"/>
    </row>
    <row r="547" spans="1:69" x14ac:dyDescent="0.25">
      <c r="A547" t="s">
        <v>78</v>
      </c>
      <c r="B547" t="s">
        <v>82</v>
      </c>
      <c r="C547" t="s">
        <v>349</v>
      </c>
      <c r="D547">
        <v>17</v>
      </c>
      <c r="E547" s="9">
        <v>19102</v>
      </c>
      <c r="F547" s="9">
        <v>194</v>
      </c>
      <c r="G547" s="54">
        <v>148.46266070656</v>
      </c>
      <c r="H547" s="9">
        <v>6688481805.9598398</v>
      </c>
      <c r="I547" s="9">
        <v>13973484</v>
      </c>
      <c r="J547" s="9">
        <v>13684601.298547</v>
      </c>
      <c r="K547" s="9">
        <v>3473795441492.6299</v>
      </c>
      <c r="L547" s="9">
        <v>7445547762.11625</v>
      </c>
      <c r="M547" s="9">
        <v>5.8827776902841303E+18</v>
      </c>
      <c r="N547" s="9">
        <v>1.20779854077199E+16</v>
      </c>
      <c r="O547" s="9">
        <v>25900043811456.602</v>
      </c>
      <c r="P547">
        <f t="shared" si="243"/>
        <v>2264.324226854586</v>
      </c>
      <c r="Q547">
        <f t="shared" si="244"/>
        <v>255574705180.33499</v>
      </c>
      <c r="R547">
        <f t="shared" si="245"/>
        <v>335771408</v>
      </c>
      <c r="S547">
        <f t="shared" si="246"/>
        <v>362904112.61019099</v>
      </c>
      <c r="T547">
        <f t="shared" si="247"/>
        <v>262415108781002.69</v>
      </c>
      <c r="U547">
        <f t="shared" si="248"/>
        <v>379171224412.33582</v>
      </c>
      <c r="V547" s="1">
        <f t="shared" si="249"/>
        <v>2.8040988780125896E+21</v>
      </c>
      <c r="W547" s="1">
        <f t="shared" si="250"/>
        <v>3.378696093953343E+18</v>
      </c>
      <c r="X547" s="1">
        <f t="shared" si="251"/>
        <v>4706736363198598</v>
      </c>
      <c r="Y547">
        <f t="shared" si="252"/>
        <v>0.92523450777386129</v>
      </c>
      <c r="Z547">
        <f t="shared" si="258"/>
        <v>242470921106265.84</v>
      </c>
      <c r="AA547">
        <f t="shared" si="259"/>
        <v>1.8410936602969456E-3</v>
      </c>
      <c r="AB547">
        <f t="shared" si="260"/>
        <v>4.2907967328888297E-2</v>
      </c>
      <c r="AC547">
        <f>Cells!$B$3*Y547/(Cells!$D$4*AB547)</f>
        <v>0.55009258893447721</v>
      </c>
      <c r="AD547">
        <f t="shared" si="261"/>
        <v>1641.8959185765839</v>
      </c>
      <c r="AE547">
        <f t="shared" si="262"/>
        <v>38757563076.709412</v>
      </c>
      <c r="AF547">
        <f t="shared" si="263"/>
        <v>94914761</v>
      </c>
      <c r="AG547">
        <f t="shared" si="264"/>
        <v>83896324.879128486</v>
      </c>
      <c r="AH547">
        <f t="shared" si="265"/>
        <v>13782344235320.947</v>
      </c>
      <c r="AI547">
        <f t="shared" si="266"/>
        <v>31132170506.854488</v>
      </c>
      <c r="AJ547">
        <f t="shared" si="267"/>
        <v>1.1313339545772243</v>
      </c>
      <c r="AK547">
        <f t="shared" si="268"/>
        <v>15552587427855.344</v>
      </c>
      <c r="AL547">
        <f t="shared" si="269"/>
        <v>2.2096158568347089E-3</v>
      </c>
      <c r="AM547">
        <f t="shared" si="270"/>
        <v>4.7006551211875872E-2</v>
      </c>
      <c r="AN547">
        <f>IF(AM547=0,0,(Cells!$B$3*AJ547/(Cells!$D$4*AM547)))</f>
        <v>0.61398017193319876</v>
      </c>
      <c r="AP547" s="7">
        <f t="shared" si="253"/>
        <v>0</v>
      </c>
      <c r="AQ547">
        <f t="shared" si="271"/>
        <v>93</v>
      </c>
      <c r="AR547" t="str">
        <f>IF(AP547=0,"",MAX(AR$4:AR546)+1)</f>
        <v/>
      </c>
      <c r="AS547" t="str">
        <f t="shared" si="254"/>
        <v>Female</v>
      </c>
      <c r="AT547" t="str">
        <f t="shared" si="255"/>
        <v>Smoker</v>
      </c>
      <c r="AU547" t="str">
        <f t="shared" si="256"/>
        <v>40 - 49</v>
      </c>
      <c r="AV547">
        <f t="shared" si="272"/>
        <v>1</v>
      </c>
      <c r="AW547" s="8">
        <f t="shared" si="257"/>
        <v>17</v>
      </c>
      <c r="BJ547" s="76"/>
      <c r="BK547" s="76"/>
      <c r="BL547" s="77"/>
      <c r="BM547" s="77"/>
      <c r="BN547" s="77"/>
      <c r="BO547" s="77"/>
      <c r="BP547" s="77"/>
      <c r="BQ547" s="136"/>
    </row>
    <row r="548" spans="1:69" x14ac:dyDescent="0.25">
      <c r="A548" t="s">
        <v>78</v>
      </c>
      <c r="B548" t="s">
        <v>82</v>
      </c>
      <c r="C548" t="s">
        <v>349</v>
      </c>
      <c r="D548">
        <v>18</v>
      </c>
      <c r="E548" s="9">
        <v>17224</v>
      </c>
      <c r="F548" s="9">
        <v>187</v>
      </c>
      <c r="G548" s="54">
        <v>147.64522438803499</v>
      </c>
      <c r="H548" s="9">
        <v>5907047309.3817101</v>
      </c>
      <c r="I548" s="9">
        <v>12946118</v>
      </c>
      <c r="J548" s="9">
        <v>12224191.9305628</v>
      </c>
      <c r="K548" s="9">
        <v>2694458630029.3599</v>
      </c>
      <c r="L548" s="9">
        <v>5883382610.6258802</v>
      </c>
      <c r="M548" s="9">
        <v>3.5794582169824502E+18</v>
      </c>
      <c r="N548" s="9">
        <v>8006565250066450</v>
      </c>
      <c r="O548" s="9">
        <v>18654677738489.398</v>
      </c>
      <c r="P548">
        <f t="shared" si="243"/>
        <v>2411.9694512426208</v>
      </c>
      <c r="Q548">
        <f t="shared" si="244"/>
        <v>261481752489.71671</v>
      </c>
      <c r="R548">
        <f t="shared" si="245"/>
        <v>348717526</v>
      </c>
      <c r="S548">
        <f t="shared" si="246"/>
        <v>375128304.54075378</v>
      </c>
      <c r="T548">
        <f t="shared" si="247"/>
        <v>265109567411032.06</v>
      </c>
      <c r="U548">
        <f t="shared" si="248"/>
        <v>385054607022.96167</v>
      </c>
      <c r="V548" s="1">
        <f t="shared" si="249"/>
        <v>2.8076783362295721E+21</v>
      </c>
      <c r="W548" s="1">
        <f t="shared" si="250"/>
        <v>3.3867026592034094E+18</v>
      </c>
      <c r="X548" s="1">
        <f t="shared" si="251"/>
        <v>4725391040937087</v>
      </c>
      <c r="Y548">
        <f t="shared" si="252"/>
        <v>0.92959534585616821</v>
      </c>
      <c r="Z548">
        <f t="shared" si="258"/>
        <v>246111876028505.31</v>
      </c>
      <c r="AA548">
        <f t="shared" si="259"/>
        <v>1.7489319133015631E-3</v>
      </c>
      <c r="AB548">
        <f t="shared" si="260"/>
        <v>4.1820233300420062E-2</v>
      </c>
      <c r="AC548">
        <f>Cells!$B$3*Y548/(Cells!$D$4*AB548)</f>
        <v>0.56706050817939968</v>
      </c>
      <c r="AD548">
        <f t="shared" si="261"/>
        <v>1494.2506941885488</v>
      </c>
      <c r="AE548">
        <f t="shared" si="262"/>
        <v>32850515767.327713</v>
      </c>
      <c r="AF548">
        <f t="shared" si="263"/>
        <v>81968643</v>
      </c>
      <c r="AG548">
        <f t="shared" si="264"/>
        <v>71672132.948565677</v>
      </c>
      <c r="AH548">
        <f t="shared" si="265"/>
        <v>11087885605291.588</v>
      </c>
      <c r="AI548">
        <f t="shared" si="266"/>
        <v>25248787896.228603</v>
      </c>
      <c r="AJ548">
        <f t="shared" si="267"/>
        <v>1.1436612756986519</v>
      </c>
      <c r="AK548">
        <f t="shared" si="268"/>
        <v>12647760963416.395</v>
      </c>
      <c r="AL548">
        <f t="shared" si="269"/>
        <v>2.4621413998822238E-3</v>
      </c>
      <c r="AM548">
        <f t="shared" si="270"/>
        <v>4.9619969769057942E-2</v>
      </c>
      <c r="AN548">
        <f>IF(AM548=0,0,(Cells!$B$3*AJ548/(Cells!$D$4*AM548)))</f>
        <v>0.5879803794126206</v>
      </c>
      <c r="AP548" s="7">
        <f t="shared" si="253"/>
        <v>0</v>
      </c>
      <c r="AQ548">
        <f t="shared" si="271"/>
        <v>93</v>
      </c>
      <c r="AR548" t="str">
        <f>IF(AP548=0,"",MAX(AR$4:AR547)+1)</f>
        <v/>
      </c>
      <c r="AS548" t="str">
        <f t="shared" si="254"/>
        <v>Female</v>
      </c>
      <c r="AT548" t="str">
        <f t="shared" si="255"/>
        <v>Smoker</v>
      </c>
      <c r="AU548" t="str">
        <f t="shared" si="256"/>
        <v>40 - 49</v>
      </c>
      <c r="AV548">
        <f t="shared" si="272"/>
        <v>1</v>
      </c>
      <c r="AW548" s="8">
        <f t="shared" si="257"/>
        <v>18</v>
      </c>
      <c r="BJ548" s="76"/>
      <c r="BK548" s="76"/>
      <c r="BL548" s="77"/>
      <c r="BM548" s="77"/>
      <c r="BN548" s="77"/>
      <c r="BO548" s="77"/>
      <c r="BP548" s="77"/>
      <c r="BQ548" s="136"/>
    </row>
    <row r="549" spans="1:69" x14ac:dyDescent="0.25">
      <c r="A549" t="s">
        <v>78</v>
      </c>
      <c r="B549" t="s">
        <v>82</v>
      </c>
      <c r="C549" t="s">
        <v>349</v>
      </c>
      <c r="D549">
        <v>19</v>
      </c>
      <c r="E549" s="9">
        <v>15428</v>
      </c>
      <c r="F549" s="9">
        <v>185</v>
      </c>
      <c r="G549" s="54">
        <v>144.19920641511601</v>
      </c>
      <c r="H549" s="9">
        <v>5095598522.8418303</v>
      </c>
      <c r="I549" s="9">
        <v>11871504</v>
      </c>
      <c r="J549" s="9">
        <v>10700496.499721499</v>
      </c>
      <c r="K549" s="9">
        <v>2210258955154.1499</v>
      </c>
      <c r="L549" s="9">
        <v>4987661875.35322</v>
      </c>
      <c r="M549" s="9">
        <v>3.06793366250577E+18</v>
      </c>
      <c r="N549" s="9">
        <v>7383279868349750</v>
      </c>
      <c r="O549" s="9">
        <v>18472298887286.801</v>
      </c>
      <c r="P549">
        <f t="shared" si="243"/>
        <v>2556.1686576577367</v>
      </c>
      <c r="Q549">
        <f t="shared" si="244"/>
        <v>266577351012.55853</v>
      </c>
      <c r="R549">
        <f t="shared" si="245"/>
        <v>360589030</v>
      </c>
      <c r="S549">
        <f t="shared" si="246"/>
        <v>385828801.04047531</v>
      </c>
      <c r="T549">
        <f t="shared" si="247"/>
        <v>267319826366186.22</v>
      </c>
      <c r="U549">
        <f t="shared" si="248"/>
        <v>390042268898.31488</v>
      </c>
      <c r="V549" s="1">
        <f t="shared" si="249"/>
        <v>2.8107462698920779E+21</v>
      </c>
      <c r="W549" s="1">
        <f t="shared" si="250"/>
        <v>3.3940859390717594E+18</v>
      </c>
      <c r="X549" s="1">
        <f t="shared" si="251"/>
        <v>4743863339824374</v>
      </c>
      <c r="Y549">
        <f t="shared" si="252"/>
        <v>0.93458297832507442</v>
      </c>
      <c r="Z549">
        <f t="shared" si="258"/>
        <v>249491878887163.44</v>
      </c>
      <c r="AA549">
        <f t="shared" si="259"/>
        <v>1.6759734207173983E-3</v>
      </c>
      <c r="AB549">
        <f t="shared" si="260"/>
        <v>4.0938654358898978E-2</v>
      </c>
      <c r="AC549">
        <f>Cells!$B$3*Y549/(Cells!$D$4*AB549)</f>
        <v>0.5823796844589294</v>
      </c>
      <c r="AD549">
        <f t="shared" si="261"/>
        <v>1350.0514877734329</v>
      </c>
      <c r="AE549">
        <f t="shared" si="262"/>
        <v>27754917244.485882</v>
      </c>
      <c r="AF549">
        <f t="shared" si="263"/>
        <v>70097139</v>
      </c>
      <c r="AG549">
        <f t="shared" si="264"/>
        <v>60971636.448844165</v>
      </c>
      <c r="AH549">
        <f t="shared" si="265"/>
        <v>8877626650137.4375</v>
      </c>
      <c r="AI549">
        <f t="shared" si="266"/>
        <v>20261126020.875393</v>
      </c>
      <c r="AJ549">
        <f t="shared" si="267"/>
        <v>1.1496679945405799</v>
      </c>
      <c r="AK549">
        <f t="shared" si="268"/>
        <v>10179543357397.813</v>
      </c>
      <c r="AL549">
        <f t="shared" si="269"/>
        <v>2.7382468303673584E-3</v>
      </c>
      <c r="AM549">
        <f t="shared" si="270"/>
        <v>5.2328260341495764E-2</v>
      </c>
      <c r="AN549">
        <f>IF(AM549=0,0,(Cells!$B$3*AJ549/(Cells!$D$4*AM549)))</f>
        <v>0.56047733861413596</v>
      </c>
      <c r="AP549" s="7">
        <f t="shared" si="253"/>
        <v>0</v>
      </c>
      <c r="AQ549">
        <f t="shared" si="271"/>
        <v>93</v>
      </c>
      <c r="AR549" t="str">
        <f>IF(AP549=0,"",MAX(AR$4:AR548)+1)</f>
        <v/>
      </c>
      <c r="AS549" t="str">
        <f t="shared" si="254"/>
        <v>Female</v>
      </c>
      <c r="AT549" t="str">
        <f t="shared" si="255"/>
        <v>Smoker</v>
      </c>
      <c r="AU549" t="str">
        <f t="shared" si="256"/>
        <v>40 - 49</v>
      </c>
      <c r="AV549">
        <f t="shared" si="272"/>
        <v>1</v>
      </c>
      <c r="AW549" s="8">
        <f t="shared" si="257"/>
        <v>19</v>
      </c>
      <c r="BJ549" s="76"/>
      <c r="BK549" s="76"/>
      <c r="BL549" s="77"/>
      <c r="BM549" s="77"/>
      <c r="BN549" s="77"/>
      <c r="BO549" s="77"/>
      <c r="BP549" s="77"/>
      <c r="BQ549" s="136"/>
    </row>
    <row r="550" spans="1:69" x14ac:dyDescent="0.25">
      <c r="A550" t="s">
        <v>78</v>
      </c>
      <c r="B550" t="s">
        <v>82</v>
      </c>
      <c r="C550" t="s">
        <v>349</v>
      </c>
      <c r="D550">
        <v>20</v>
      </c>
      <c r="E550" s="9">
        <v>13535</v>
      </c>
      <c r="F550" s="9">
        <v>188</v>
      </c>
      <c r="G550" s="54">
        <v>140.45022856811599</v>
      </c>
      <c r="H550" s="9">
        <v>4449458448.3917799</v>
      </c>
      <c r="I550" s="9">
        <v>12243653</v>
      </c>
      <c r="J550" s="9">
        <v>9547323.4226557706</v>
      </c>
      <c r="K550" s="9">
        <v>1721810202744.78</v>
      </c>
      <c r="L550" s="9">
        <v>3959856885.5368299</v>
      </c>
      <c r="M550" s="9">
        <v>1.76994456697806E+18</v>
      </c>
      <c r="N550" s="9">
        <v>4265351652422820</v>
      </c>
      <c r="O550" s="9">
        <v>10737647284122.5</v>
      </c>
      <c r="P550">
        <f t="shared" si="243"/>
        <v>2696.6188862258527</v>
      </c>
      <c r="Q550">
        <f t="shared" si="244"/>
        <v>271026809460.95032</v>
      </c>
      <c r="R550">
        <f t="shared" si="245"/>
        <v>372832683</v>
      </c>
      <c r="S550">
        <f t="shared" si="246"/>
        <v>395376124.46313107</v>
      </c>
      <c r="T550">
        <f t="shared" si="247"/>
        <v>269041636568931</v>
      </c>
      <c r="U550">
        <f t="shared" si="248"/>
        <v>394002125783.85168</v>
      </c>
      <c r="V550" s="1">
        <f t="shared" si="249"/>
        <v>2.8125162144590563E+21</v>
      </c>
      <c r="W550" s="1">
        <f t="shared" si="250"/>
        <v>3.398351290724182E+18</v>
      </c>
      <c r="X550" s="1">
        <f t="shared" si="251"/>
        <v>4754600987108496</v>
      </c>
      <c r="Y550">
        <f t="shared" si="252"/>
        <v>0.94298228934854855</v>
      </c>
      <c r="Z550">
        <f t="shared" si="258"/>
        <v>253351145545948.69</v>
      </c>
      <c r="AA550">
        <f t="shared" si="259"/>
        <v>1.6206976118657247E-3</v>
      </c>
      <c r="AB550">
        <f t="shared" si="260"/>
        <v>4.0257888815308292E-2</v>
      </c>
      <c r="AC550">
        <f>Cells!$B$3*Y550/(Cells!$D$4*AB550)</f>
        <v>0.59755027874722766</v>
      </c>
      <c r="AD550">
        <f t="shared" si="261"/>
        <v>1209.6012592053169</v>
      </c>
      <c r="AE550">
        <f t="shared" si="262"/>
        <v>23305458796.094101</v>
      </c>
      <c r="AF550">
        <f t="shared" si="263"/>
        <v>57853486</v>
      </c>
      <c r="AG550">
        <f t="shared" si="264"/>
        <v>51424313.026188388</v>
      </c>
      <c r="AH550">
        <f t="shared" si="265"/>
        <v>7155816447392.6563</v>
      </c>
      <c r="AI550">
        <f t="shared" si="266"/>
        <v>16301269135.338562</v>
      </c>
      <c r="AJ550">
        <f t="shared" si="267"/>
        <v>1.125022048822266</v>
      </c>
      <c r="AK550">
        <f t="shared" si="268"/>
        <v>8029819178180.8984</v>
      </c>
      <c r="AL550">
        <f t="shared" si="269"/>
        <v>3.036468416470988E-3</v>
      </c>
      <c r="AM550">
        <f t="shared" si="270"/>
        <v>5.5104159702067758E-2</v>
      </c>
      <c r="AN550">
        <f>IF(AM550=0,0,(Cells!$B$3*AJ550/(Cells!$D$4*AM550)))</f>
        <v>0.52083308388107596</v>
      </c>
      <c r="AP550" s="7">
        <f t="shared" si="253"/>
        <v>0</v>
      </c>
      <c r="AQ550">
        <f t="shared" si="271"/>
        <v>93</v>
      </c>
      <c r="AR550" t="str">
        <f>IF(AP550=0,"",MAX(AR$4:AR549)+1)</f>
        <v/>
      </c>
      <c r="AS550" t="str">
        <f t="shared" si="254"/>
        <v>Female</v>
      </c>
      <c r="AT550" t="str">
        <f t="shared" si="255"/>
        <v>Smoker</v>
      </c>
      <c r="AU550" t="str">
        <f t="shared" si="256"/>
        <v>40 - 49</v>
      </c>
      <c r="AV550">
        <f t="shared" si="272"/>
        <v>1</v>
      </c>
      <c r="AW550" s="8">
        <f t="shared" si="257"/>
        <v>20</v>
      </c>
      <c r="BJ550" s="76"/>
      <c r="BK550" s="76"/>
      <c r="BL550" s="77"/>
      <c r="BM550" s="77"/>
      <c r="BN550" s="77"/>
      <c r="BO550" s="77"/>
      <c r="BP550" s="77"/>
      <c r="BQ550" s="136"/>
    </row>
    <row r="551" spans="1:69" x14ac:dyDescent="0.25">
      <c r="A551" t="s">
        <v>78</v>
      </c>
      <c r="B551" t="s">
        <v>82</v>
      </c>
      <c r="C551" t="s">
        <v>349</v>
      </c>
      <c r="D551">
        <v>21</v>
      </c>
      <c r="E551" s="9">
        <v>11062</v>
      </c>
      <c r="F551" s="9">
        <v>194</v>
      </c>
      <c r="G551" s="54">
        <v>134.97432025403899</v>
      </c>
      <c r="H551" s="9">
        <v>3741370041.6926599</v>
      </c>
      <c r="I551" s="9">
        <v>8765535</v>
      </c>
      <c r="J551" s="9">
        <v>8103559.0993244098</v>
      </c>
      <c r="K551" s="9">
        <v>1236312155793.23</v>
      </c>
      <c r="L551" s="9">
        <v>2795377918.13732</v>
      </c>
      <c r="M551" s="9">
        <v>8.91937505202944E+17</v>
      </c>
      <c r="N551" s="9">
        <v>1877277713530200</v>
      </c>
      <c r="O551" s="9">
        <v>4106192576086.3101</v>
      </c>
      <c r="P551">
        <f t="shared" si="243"/>
        <v>2831.5932064798917</v>
      </c>
      <c r="Q551">
        <f t="shared" si="244"/>
        <v>274768179502.64297</v>
      </c>
      <c r="R551">
        <f t="shared" si="245"/>
        <v>381598218</v>
      </c>
      <c r="S551">
        <f t="shared" si="246"/>
        <v>403479683.56245548</v>
      </c>
      <c r="T551">
        <f t="shared" si="247"/>
        <v>270277948724724.22</v>
      </c>
      <c r="U551">
        <f t="shared" si="248"/>
        <v>396797503701.98901</v>
      </c>
      <c r="V551" s="1">
        <f t="shared" si="249"/>
        <v>2.8134081519642592E+21</v>
      </c>
      <c r="W551" s="1">
        <f t="shared" si="250"/>
        <v>3.4002285684377124E+18</v>
      </c>
      <c r="X551" s="1">
        <f t="shared" si="251"/>
        <v>4758707179684582</v>
      </c>
      <c r="Y551">
        <f t="shared" si="252"/>
        <v>0.94576811062887534</v>
      </c>
      <c r="Z551">
        <f t="shared" si="258"/>
        <v>255265338542700.47</v>
      </c>
      <c r="AA551">
        <f t="shared" si="259"/>
        <v>1.5680088320920113E-3</v>
      </c>
      <c r="AB551">
        <f t="shared" si="260"/>
        <v>3.9598091268292356E-2</v>
      </c>
      <c r="AC551">
        <f>Cells!$B$3*Y551/(Cells!$D$4*AB551)</f>
        <v>0.60930161242323255</v>
      </c>
      <c r="AD551">
        <f t="shared" si="261"/>
        <v>1074.6269389512779</v>
      </c>
      <c r="AE551">
        <f t="shared" si="262"/>
        <v>19564088754.401443</v>
      </c>
      <c r="AF551">
        <f t="shared" si="263"/>
        <v>49087951</v>
      </c>
      <c r="AG551">
        <f t="shared" si="264"/>
        <v>43320753.926863983</v>
      </c>
      <c r="AH551">
        <f t="shared" si="265"/>
        <v>5919504291599.4258</v>
      </c>
      <c r="AI551">
        <f t="shared" si="266"/>
        <v>13505891217.201241</v>
      </c>
      <c r="AJ551">
        <f t="shared" si="267"/>
        <v>1.1331278094299202</v>
      </c>
      <c r="AK551">
        <f t="shared" si="268"/>
        <v>6690213655115.2666</v>
      </c>
      <c r="AL551">
        <f t="shared" si="269"/>
        <v>3.5649051150034774E-3</v>
      </c>
      <c r="AM551">
        <f t="shared" si="270"/>
        <v>5.9706826368544137E-2</v>
      </c>
      <c r="AN551">
        <f>IF(AM551=0,0,(Cells!$B$3*AJ551/(Cells!$D$4*AM551)))</f>
        <v>0.48414653059778534</v>
      </c>
      <c r="AP551" s="7">
        <f t="shared" si="253"/>
        <v>0</v>
      </c>
      <c r="AQ551">
        <f t="shared" si="271"/>
        <v>93</v>
      </c>
      <c r="AR551" t="str">
        <f>IF(AP551=0,"",MAX(AR$4:AR550)+1)</f>
        <v/>
      </c>
      <c r="AS551" t="str">
        <f t="shared" si="254"/>
        <v>Female</v>
      </c>
      <c r="AT551" t="str">
        <f t="shared" si="255"/>
        <v>Smoker</v>
      </c>
      <c r="AU551" t="str">
        <f t="shared" si="256"/>
        <v>40 - 49</v>
      </c>
      <c r="AV551">
        <f t="shared" si="272"/>
        <v>1</v>
      </c>
      <c r="AW551" s="8">
        <f t="shared" si="257"/>
        <v>21</v>
      </c>
      <c r="BJ551" s="76"/>
      <c r="BK551" s="76"/>
      <c r="BL551" s="77"/>
      <c r="BM551" s="77"/>
      <c r="BN551" s="77"/>
      <c r="BO551" s="77"/>
      <c r="BP551" s="77"/>
      <c r="BQ551" s="136"/>
    </row>
    <row r="552" spans="1:69" x14ac:dyDescent="0.25">
      <c r="A552" t="s">
        <v>78</v>
      </c>
      <c r="B552" t="s">
        <v>82</v>
      </c>
      <c r="C552" t="s">
        <v>349</v>
      </c>
      <c r="D552">
        <v>22</v>
      </c>
      <c r="E552" s="9">
        <v>10062</v>
      </c>
      <c r="F552" s="9">
        <v>193</v>
      </c>
      <c r="G552" s="54">
        <v>136.96637809878001</v>
      </c>
      <c r="H552" s="9">
        <v>3442193315.6156301</v>
      </c>
      <c r="I552" s="9">
        <v>8569378</v>
      </c>
      <c r="J552" s="9">
        <v>7430390.9523097202</v>
      </c>
      <c r="K552" s="9">
        <v>1098372849520.96</v>
      </c>
      <c r="L552" s="9">
        <v>2468526268.8031001</v>
      </c>
      <c r="M552" s="9">
        <v>9.4100768284049894E+17</v>
      </c>
      <c r="N552" s="9">
        <v>1948899120002200</v>
      </c>
      <c r="O552" s="9">
        <v>4212598017657.1401</v>
      </c>
      <c r="P552">
        <f t="shared" si="243"/>
        <v>2968.5595845786715</v>
      </c>
      <c r="Q552">
        <f t="shared" si="244"/>
        <v>278210372818.25861</v>
      </c>
      <c r="R552">
        <f t="shared" si="245"/>
        <v>390167596</v>
      </c>
      <c r="S552">
        <f t="shared" si="246"/>
        <v>410910074.5147652</v>
      </c>
      <c r="T552">
        <f t="shared" si="247"/>
        <v>271376321574245.19</v>
      </c>
      <c r="U552">
        <f t="shared" si="248"/>
        <v>399266029970.79211</v>
      </c>
      <c r="V552" s="1">
        <f t="shared" si="249"/>
        <v>2.8143491596470997E+21</v>
      </c>
      <c r="W552" s="1">
        <f t="shared" si="250"/>
        <v>3.4021774675577144E+18</v>
      </c>
      <c r="X552" s="1">
        <f t="shared" si="251"/>
        <v>4762919777702239</v>
      </c>
      <c r="Y552">
        <f t="shared" si="252"/>
        <v>0.94952063772284112</v>
      </c>
      <c r="Z552">
        <f t="shared" si="258"/>
        <v>257317443887100.13</v>
      </c>
      <c r="AA552">
        <f t="shared" si="259"/>
        <v>1.5239673061370387E-3</v>
      </c>
      <c r="AB552">
        <f t="shared" si="260"/>
        <v>3.9038023850305727E-2</v>
      </c>
      <c r="AC552">
        <f>Cells!$B$3*Y552/(Cells!$D$4*AB552)</f>
        <v>0.62049530075032067</v>
      </c>
      <c r="AD552">
        <f t="shared" si="261"/>
        <v>937.66056085249784</v>
      </c>
      <c r="AE552">
        <f t="shared" si="262"/>
        <v>16121895438.785812</v>
      </c>
      <c r="AF552">
        <f t="shared" si="263"/>
        <v>40518573</v>
      </c>
      <c r="AG552">
        <f t="shared" si="264"/>
        <v>35890362.974554271</v>
      </c>
      <c r="AH552">
        <f t="shared" si="265"/>
        <v>4821131442078.4658</v>
      </c>
      <c r="AI552">
        <f t="shared" si="266"/>
        <v>11037364948.398142</v>
      </c>
      <c r="AJ552">
        <f t="shared" si="267"/>
        <v>1.1289541158646699</v>
      </c>
      <c r="AK552">
        <f t="shared" si="268"/>
        <v>5428768650282.0273</v>
      </c>
      <c r="AL552">
        <f t="shared" si="269"/>
        <v>4.2144958764438762E-3</v>
      </c>
      <c r="AM552">
        <f t="shared" si="270"/>
        <v>6.4919148765552034E-2</v>
      </c>
      <c r="AN552">
        <f>IF(AM552=0,0,(Cells!$B$3*AJ552/(Cells!$D$4*AM552)))</f>
        <v>0.44363457709898058</v>
      </c>
      <c r="AP552" s="7">
        <f t="shared" si="253"/>
        <v>0</v>
      </c>
      <c r="AQ552">
        <f t="shared" si="271"/>
        <v>93</v>
      </c>
      <c r="AR552" t="str">
        <f>IF(AP552=0,"",MAX(AR$4:AR551)+1)</f>
        <v/>
      </c>
      <c r="AS552" t="str">
        <f t="shared" si="254"/>
        <v>Female</v>
      </c>
      <c r="AT552" t="str">
        <f t="shared" si="255"/>
        <v>Smoker</v>
      </c>
      <c r="AU552" t="str">
        <f t="shared" si="256"/>
        <v>40 - 49</v>
      </c>
      <c r="AV552">
        <f t="shared" si="272"/>
        <v>1</v>
      </c>
      <c r="AW552" s="8">
        <f t="shared" si="257"/>
        <v>22</v>
      </c>
      <c r="BJ552" s="76"/>
      <c r="BK552" s="76"/>
      <c r="BL552" s="77"/>
      <c r="BM552" s="77"/>
      <c r="BN552" s="77"/>
      <c r="BO552" s="77"/>
      <c r="BP552" s="77"/>
      <c r="BQ552" s="136"/>
    </row>
    <row r="553" spans="1:69" x14ac:dyDescent="0.25">
      <c r="A553" t="s">
        <v>78</v>
      </c>
      <c r="B553" t="s">
        <v>82</v>
      </c>
      <c r="C553" t="s">
        <v>349</v>
      </c>
      <c r="D553">
        <v>23</v>
      </c>
      <c r="E553" s="9">
        <v>9290</v>
      </c>
      <c r="F553" s="9">
        <v>168</v>
      </c>
      <c r="G553" s="54">
        <v>143.04206749450199</v>
      </c>
      <c r="H553" s="9">
        <v>3262892997.1018701</v>
      </c>
      <c r="I553" s="9">
        <v>6363385</v>
      </c>
      <c r="J553" s="9">
        <v>6942701.5079754898</v>
      </c>
      <c r="K553" s="9">
        <v>1014310259634.08</v>
      </c>
      <c r="L553" s="9">
        <v>2264076320.5085602</v>
      </c>
      <c r="M553" s="9">
        <v>1.08124526110264E+18</v>
      </c>
      <c r="N553" s="9">
        <v>2276057929588550</v>
      </c>
      <c r="O553" s="9">
        <v>4925345625519.3604</v>
      </c>
      <c r="P553">
        <f t="shared" si="243"/>
        <v>3111.6016520731737</v>
      </c>
      <c r="Q553">
        <f t="shared" si="244"/>
        <v>281473265815.36047</v>
      </c>
      <c r="R553">
        <f t="shared" si="245"/>
        <v>396530981</v>
      </c>
      <c r="S553">
        <f t="shared" si="246"/>
        <v>417852776.02274072</v>
      </c>
      <c r="T553">
        <f t="shared" si="247"/>
        <v>272390631833879.28</v>
      </c>
      <c r="U553">
        <f t="shared" si="248"/>
        <v>401530106291.30066</v>
      </c>
      <c r="V553" s="1">
        <f t="shared" si="249"/>
        <v>2.8154304049082023E+21</v>
      </c>
      <c r="W553" s="1">
        <f t="shared" si="250"/>
        <v>3.4044535254873032E+18</v>
      </c>
      <c r="X553" s="1">
        <f t="shared" si="251"/>
        <v>4767845123327758</v>
      </c>
      <c r="Y553">
        <f t="shared" si="252"/>
        <v>0.94897294873642213</v>
      </c>
      <c r="Z553">
        <f t="shared" si="258"/>
        <v>258129743299903.69</v>
      </c>
      <c r="AA553">
        <f t="shared" si="259"/>
        <v>1.4783983391356754E-3</v>
      </c>
      <c r="AB553">
        <f t="shared" si="260"/>
        <v>3.8449945892493467E-2</v>
      </c>
      <c r="AC553">
        <f>Cells!$B$3*Y553/(Cells!$D$4*AB553)</f>
        <v>0.62962217171457457</v>
      </c>
      <c r="AD553">
        <f t="shared" si="261"/>
        <v>794.61849335799593</v>
      </c>
      <c r="AE553">
        <f t="shared" si="262"/>
        <v>12859002441.683943</v>
      </c>
      <c r="AF553">
        <f t="shared" si="263"/>
        <v>34155188</v>
      </c>
      <c r="AG553">
        <f t="shared" si="264"/>
        <v>28947661.466578782</v>
      </c>
      <c r="AH553">
        <f t="shared" si="265"/>
        <v>3806821182444.3862</v>
      </c>
      <c r="AI553">
        <f t="shared" si="266"/>
        <v>8773288627.8895798</v>
      </c>
      <c r="AJ553">
        <f t="shared" si="267"/>
        <v>1.1798945500117</v>
      </c>
      <c r="AK553">
        <f t="shared" si="268"/>
        <v>4479433822190.1094</v>
      </c>
      <c r="AL553">
        <f t="shared" si="269"/>
        <v>5.345596263572742E-3</v>
      </c>
      <c r="AM553">
        <f t="shared" si="270"/>
        <v>7.3113584671883933E-2</v>
      </c>
      <c r="AN553">
        <f>IF(AM553=0,0,(Cells!$B$3*AJ553/(Cells!$D$4*AM553)))</f>
        <v>0.41168688409250498</v>
      </c>
      <c r="AP553" s="7">
        <f t="shared" si="253"/>
        <v>0</v>
      </c>
      <c r="AQ553">
        <f t="shared" si="271"/>
        <v>93</v>
      </c>
      <c r="AR553" t="str">
        <f>IF(AP553=0,"",MAX(AR$4:AR552)+1)</f>
        <v/>
      </c>
      <c r="AS553" t="str">
        <f t="shared" si="254"/>
        <v>Female</v>
      </c>
      <c r="AT553" t="str">
        <f t="shared" si="255"/>
        <v>Smoker</v>
      </c>
      <c r="AU553" t="str">
        <f t="shared" si="256"/>
        <v>40 - 49</v>
      </c>
      <c r="AV553">
        <f t="shared" si="272"/>
        <v>1</v>
      </c>
      <c r="AW553" s="8">
        <f t="shared" si="257"/>
        <v>23</v>
      </c>
      <c r="BJ553" s="76"/>
      <c r="BK553" s="76"/>
      <c r="BL553" s="77"/>
      <c r="BM553" s="77"/>
      <c r="BN553" s="77"/>
      <c r="BO553" s="77"/>
      <c r="BP553" s="77"/>
      <c r="BQ553" s="136"/>
    </row>
    <row r="554" spans="1:69" x14ac:dyDescent="0.25">
      <c r="A554" t="s">
        <v>78</v>
      </c>
      <c r="B554" t="s">
        <v>82</v>
      </c>
      <c r="C554" t="s">
        <v>349</v>
      </c>
      <c r="D554">
        <v>24</v>
      </c>
      <c r="E554" s="9">
        <v>7937</v>
      </c>
      <c r="F554" s="9">
        <v>196</v>
      </c>
      <c r="G554" s="54">
        <v>138.362726064105</v>
      </c>
      <c r="H554" s="9">
        <v>2868176368.2093101</v>
      </c>
      <c r="I554" s="9">
        <v>7653062</v>
      </c>
      <c r="J554" s="9">
        <v>6177262.36931872</v>
      </c>
      <c r="K554" s="9">
        <v>858781178199.86597</v>
      </c>
      <c r="L554" s="9">
        <v>1943267783.05809</v>
      </c>
      <c r="M554" s="9">
        <v>9.8082800835432499E+17</v>
      </c>
      <c r="N554" s="9">
        <v>2155819347836950</v>
      </c>
      <c r="O554" s="9">
        <v>4837878177651.7598</v>
      </c>
      <c r="P554">
        <f t="shared" si="243"/>
        <v>3249.9643781372788</v>
      </c>
      <c r="Q554">
        <f t="shared" si="244"/>
        <v>284341442183.56976</v>
      </c>
      <c r="R554">
        <f t="shared" si="245"/>
        <v>404184043</v>
      </c>
      <c r="S554">
        <f t="shared" si="246"/>
        <v>424030038.39205945</v>
      </c>
      <c r="T554">
        <f t="shared" si="247"/>
        <v>273249413012079.16</v>
      </c>
      <c r="U554">
        <f t="shared" si="248"/>
        <v>403473374074.35876</v>
      </c>
      <c r="V554" s="1">
        <f t="shared" si="249"/>
        <v>2.8164112329165567E+21</v>
      </c>
      <c r="W554" s="1">
        <f t="shared" si="250"/>
        <v>3.4066093448351401E+18</v>
      </c>
      <c r="X554" s="1">
        <f t="shared" si="251"/>
        <v>4772683001505410</v>
      </c>
      <c r="Y554">
        <f t="shared" si="252"/>
        <v>0.95319672288473634</v>
      </c>
      <c r="Z554">
        <f t="shared" si="258"/>
        <v>260093855564200.41</v>
      </c>
      <c r="AA554">
        <f t="shared" si="259"/>
        <v>1.4465613132132653E-3</v>
      </c>
      <c r="AB554">
        <f t="shared" si="260"/>
        <v>3.8033686558277061E-2</v>
      </c>
      <c r="AC554">
        <f>Cells!$B$3*Y554/(Cells!$D$4*AB554)</f>
        <v>0.63934611540625785</v>
      </c>
      <c r="AD554">
        <f t="shared" si="261"/>
        <v>656.25576729389081</v>
      </c>
      <c r="AE554">
        <f t="shared" si="262"/>
        <v>9990826073.4746323</v>
      </c>
      <c r="AF554">
        <f t="shared" si="263"/>
        <v>26502126</v>
      </c>
      <c r="AG554">
        <f t="shared" si="264"/>
        <v>22770399.097260065</v>
      </c>
      <c r="AH554">
        <f t="shared" si="265"/>
        <v>2948040004244.5195</v>
      </c>
      <c r="AI554">
        <f t="shared" si="266"/>
        <v>6830020844.8314886</v>
      </c>
      <c r="AJ554">
        <f t="shared" si="267"/>
        <v>1.16388500205027</v>
      </c>
      <c r="AK554">
        <f t="shared" si="268"/>
        <v>3421927406872.0889</v>
      </c>
      <c r="AL554">
        <f t="shared" si="269"/>
        <v>6.5997807321022568E-3</v>
      </c>
      <c r="AM554">
        <f t="shared" si="270"/>
        <v>8.1239034534528146E-2</v>
      </c>
      <c r="AN554">
        <f>IF(AM554=0,0,(Cells!$B$3*AJ554/(Cells!$D$4*AM554)))</f>
        <v>0.36548304258000341</v>
      </c>
      <c r="AP554" s="7">
        <f t="shared" si="253"/>
        <v>0</v>
      </c>
      <c r="AQ554">
        <f t="shared" si="271"/>
        <v>93</v>
      </c>
      <c r="AR554" t="str">
        <f>IF(AP554=0,"",MAX(AR$4:AR553)+1)</f>
        <v/>
      </c>
      <c r="AS554" t="str">
        <f t="shared" si="254"/>
        <v>Female</v>
      </c>
      <c r="AT554" t="str">
        <f t="shared" si="255"/>
        <v>Smoker</v>
      </c>
      <c r="AU554" t="str">
        <f t="shared" si="256"/>
        <v>40 - 49</v>
      </c>
      <c r="AV554">
        <f t="shared" si="272"/>
        <v>1</v>
      </c>
      <c r="AW554" s="8">
        <f t="shared" si="257"/>
        <v>24</v>
      </c>
      <c r="BJ554" s="76"/>
      <c r="BK554" s="76"/>
      <c r="BL554" s="77"/>
      <c r="BM554" s="77"/>
      <c r="BN554" s="77"/>
      <c r="BO554" s="77"/>
      <c r="BP554" s="77"/>
      <c r="BQ554" s="136"/>
    </row>
    <row r="555" spans="1:69" x14ac:dyDescent="0.25">
      <c r="A555" t="s">
        <v>78</v>
      </c>
      <c r="B555" t="s">
        <v>82</v>
      </c>
      <c r="C555" t="s">
        <v>349</v>
      </c>
      <c r="D555">
        <v>25</v>
      </c>
      <c r="E555" s="9">
        <v>6661</v>
      </c>
      <c r="F555" s="9">
        <v>164</v>
      </c>
      <c r="G555" s="54">
        <v>133.905052126557</v>
      </c>
      <c r="H555" s="9">
        <v>2489323857.37888</v>
      </c>
      <c r="I555" s="9">
        <v>6194555</v>
      </c>
      <c r="J555" s="9">
        <v>5416252.7608346296</v>
      </c>
      <c r="K555" s="9">
        <v>649227462348.71106</v>
      </c>
      <c r="L555" s="9">
        <v>1472502050.05776</v>
      </c>
      <c r="M555" s="9">
        <v>6.3557493554944E+17</v>
      </c>
      <c r="N555" s="9">
        <v>1422129857090550</v>
      </c>
      <c r="O555" s="9">
        <v>3230202217918.5</v>
      </c>
      <c r="P555">
        <f t="shared" si="243"/>
        <v>3383.869430263836</v>
      </c>
      <c r="Q555">
        <f t="shared" si="244"/>
        <v>286830766040.94867</v>
      </c>
      <c r="R555">
        <f t="shared" si="245"/>
        <v>410378598</v>
      </c>
      <c r="S555">
        <f t="shared" si="246"/>
        <v>429446291.15289408</v>
      </c>
      <c r="T555">
        <f t="shared" si="247"/>
        <v>273898640474427.88</v>
      </c>
      <c r="U555">
        <f t="shared" si="248"/>
        <v>404945876124.4165</v>
      </c>
      <c r="V555" s="1">
        <f t="shared" si="249"/>
        <v>2.8170468078521061E+21</v>
      </c>
      <c r="W555" s="1">
        <f t="shared" si="250"/>
        <v>3.4080314746922307E+18</v>
      </c>
      <c r="X555" s="1">
        <f t="shared" si="251"/>
        <v>4775913203723328</v>
      </c>
      <c r="Y555">
        <f t="shared" si="252"/>
        <v>0.95559935306064736</v>
      </c>
      <c r="Z555">
        <f t="shared" si="258"/>
        <v>261367579165814.47</v>
      </c>
      <c r="AA555">
        <f t="shared" si="259"/>
        <v>1.4172093294452712E-3</v>
      </c>
      <c r="AB555">
        <f t="shared" si="260"/>
        <v>3.764584079875586E-2</v>
      </c>
      <c r="AC555">
        <f>Cells!$B$3*Y555/(Cells!$D$4*AB555)</f>
        <v>0.64756111035797215</v>
      </c>
      <c r="AD555">
        <f t="shared" si="261"/>
        <v>522.35071516733387</v>
      </c>
      <c r="AE555">
        <f t="shared" si="262"/>
        <v>7501502216.0957527</v>
      </c>
      <c r="AF555">
        <f t="shared" si="263"/>
        <v>20307571</v>
      </c>
      <c r="AG555">
        <f t="shared" si="264"/>
        <v>17354146.336425435</v>
      </c>
      <c r="AH555">
        <f t="shared" si="265"/>
        <v>2298812541895.8091</v>
      </c>
      <c r="AI555">
        <f t="shared" si="266"/>
        <v>5357518794.7737284</v>
      </c>
      <c r="AJ555">
        <f t="shared" si="267"/>
        <v>1.1701855341265321</v>
      </c>
      <c r="AK555">
        <f t="shared" si="268"/>
        <v>2682700948566.5171</v>
      </c>
      <c r="AL555">
        <f t="shared" si="269"/>
        <v>8.9077034905504643E-3</v>
      </c>
      <c r="AM555">
        <f t="shared" si="270"/>
        <v>9.4380630907779289E-2</v>
      </c>
      <c r="AN555">
        <f>IF(AM555=0,0,(Cells!$B$3*AJ555/(Cells!$D$4*AM555)))</f>
        <v>0.31629604552723412</v>
      </c>
      <c r="AP555" s="7">
        <f t="shared" si="253"/>
        <v>0</v>
      </c>
      <c r="AQ555">
        <f t="shared" si="271"/>
        <v>93</v>
      </c>
      <c r="AR555" t="str">
        <f>IF(AP555=0,"",MAX(AR$4:AR554)+1)</f>
        <v/>
      </c>
      <c r="AS555" t="str">
        <f t="shared" si="254"/>
        <v>Female</v>
      </c>
      <c r="AT555" t="str">
        <f t="shared" si="255"/>
        <v>Smoker</v>
      </c>
      <c r="AU555" t="str">
        <f t="shared" si="256"/>
        <v>40 - 49</v>
      </c>
      <c r="AV555">
        <f t="shared" si="272"/>
        <v>1</v>
      </c>
      <c r="AW555" s="8">
        <f t="shared" si="257"/>
        <v>25</v>
      </c>
      <c r="BJ555" s="76"/>
      <c r="BK555" s="76"/>
      <c r="BL555" s="77"/>
      <c r="BM555" s="77"/>
      <c r="BN555" s="77"/>
      <c r="BO555" s="77"/>
      <c r="BP555" s="77"/>
      <c r="BQ555" s="136"/>
    </row>
    <row r="556" spans="1:69" x14ac:dyDescent="0.25">
      <c r="A556" t="s">
        <v>78</v>
      </c>
      <c r="B556" t="s">
        <v>82</v>
      </c>
      <c r="C556" t="s">
        <v>349</v>
      </c>
      <c r="D556">
        <v>26</v>
      </c>
      <c r="E556" s="9">
        <v>5476</v>
      </c>
      <c r="F556" s="9">
        <v>152</v>
      </c>
      <c r="G556" s="54">
        <v>118.622220477391</v>
      </c>
      <c r="H556" s="9">
        <v>2084161373.9749401</v>
      </c>
      <c r="I556" s="9">
        <v>6331350</v>
      </c>
      <c r="J556" s="9">
        <v>4555996.0896414705</v>
      </c>
      <c r="K556" s="9">
        <v>583468373877.09399</v>
      </c>
      <c r="L556" s="9">
        <v>1335451037.0769899</v>
      </c>
      <c r="M556" s="9">
        <v>7.8666285408049702E+17</v>
      </c>
      <c r="N556" s="9">
        <v>1795935199073610</v>
      </c>
      <c r="O556" s="9">
        <v>4198239777581.54</v>
      </c>
      <c r="P556">
        <f t="shared" si="243"/>
        <v>3502.4916507412267</v>
      </c>
      <c r="Q556">
        <f t="shared" si="244"/>
        <v>288914927414.92358</v>
      </c>
      <c r="R556">
        <f t="shared" si="245"/>
        <v>416709948</v>
      </c>
      <c r="S556">
        <f t="shared" si="246"/>
        <v>434002287.24253553</v>
      </c>
      <c r="T556">
        <f t="shared" si="247"/>
        <v>274482108848304.97</v>
      </c>
      <c r="U556">
        <f t="shared" si="248"/>
        <v>406281327161.49347</v>
      </c>
      <c r="V556" s="1">
        <f t="shared" si="249"/>
        <v>2.8178334707061867E+21</v>
      </c>
      <c r="W556" s="1">
        <f t="shared" si="250"/>
        <v>3.4098274098913044E+18</v>
      </c>
      <c r="X556" s="1">
        <f t="shared" si="251"/>
        <v>4780111443500910</v>
      </c>
      <c r="Y556">
        <f t="shared" si="252"/>
        <v>0.96015611034586101</v>
      </c>
      <c r="Z556">
        <f t="shared" si="258"/>
        <v>263171123334844.94</v>
      </c>
      <c r="AA556">
        <f t="shared" si="259"/>
        <v>1.3971859110264175E-3</v>
      </c>
      <c r="AB556">
        <f t="shared" si="260"/>
        <v>3.7378950105994381E-2</v>
      </c>
      <c r="AC556">
        <f>Cells!$B$3*Y556/(Cells!$D$4*AB556)</f>
        <v>0.65529471381317594</v>
      </c>
      <c r="AD556">
        <f t="shared" si="261"/>
        <v>403.72849468994286</v>
      </c>
      <c r="AE556">
        <f t="shared" si="262"/>
        <v>5417340842.1208115</v>
      </c>
      <c r="AF556">
        <f t="shared" si="263"/>
        <v>13976221</v>
      </c>
      <c r="AG556">
        <f t="shared" si="264"/>
        <v>12798150.246783964</v>
      </c>
      <c r="AH556">
        <f t="shared" si="265"/>
        <v>1715344168018.7153</v>
      </c>
      <c r="AI556">
        <f t="shared" si="266"/>
        <v>4022067757.6967387</v>
      </c>
      <c r="AJ556">
        <f t="shared" si="267"/>
        <v>1.092050079933393</v>
      </c>
      <c r="AK556">
        <f t="shared" si="268"/>
        <v>1868445124869.4666</v>
      </c>
      <c r="AL556">
        <f t="shared" si="269"/>
        <v>1.1407380782006199E-2</v>
      </c>
      <c r="AM556">
        <f t="shared" si="270"/>
        <v>0.10680534060619909</v>
      </c>
      <c r="AN556">
        <f>IF(AM556=0,0,(Cells!$B$3*AJ556/(Cells!$D$4*AM556)))</f>
        <v>0.26083838282583133</v>
      </c>
      <c r="AP556" s="7">
        <f t="shared" si="253"/>
        <v>0</v>
      </c>
      <c r="AQ556">
        <f t="shared" si="271"/>
        <v>93</v>
      </c>
      <c r="AR556" t="str">
        <f>IF(AP556=0,"",MAX(AR$4:AR555)+1)</f>
        <v/>
      </c>
      <c r="AS556" t="str">
        <f t="shared" si="254"/>
        <v>Female</v>
      </c>
      <c r="AT556" t="str">
        <f t="shared" si="255"/>
        <v>Smoker</v>
      </c>
      <c r="AU556" t="str">
        <f t="shared" si="256"/>
        <v>40 - 49</v>
      </c>
      <c r="AV556">
        <f t="shared" si="272"/>
        <v>1</v>
      </c>
      <c r="AW556" s="8">
        <f t="shared" si="257"/>
        <v>26</v>
      </c>
      <c r="BJ556" s="76"/>
      <c r="BK556" s="76"/>
      <c r="BL556" s="77"/>
      <c r="BM556" s="77"/>
      <c r="BN556" s="77"/>
      <c r="BO556" s="77"/>
      <c r="BP556" s="77"/>
      <c r="BQ556" s="136"/>
    </row>
    <row r="557" spans="1:69" x14ac:dyDescent="0.25">
      <c r="A557" t="s">
        <v>78</v>
      </c>
      <c r="B557" t="s">
        <v>82</v>
      </c>
      <c r="C557" t="s">
        <v>349</v>
      </c>
      <c r="D557">
        <v>27</v>
      </c>
      <c r="E557" s="9">
        <v>4414</v>
      </c>
      <c r="F557" s="9">
        <v>125</v>
      </c>
      <c r="G557" s="54">
        <v>106.178388788848</v>
      </c>
      <c r="H557" s="9">
        <v>1693988138.1022201</v>
      </c>
      <c r="I557" s="9">
        <v>3647348</v>
      </c>
      <c r="J557" s="9">
        <v>3762732.76539707</v>
      </c>
      <c r="K557" s="9">
        <v>550036705165.36096</v>
      </c>
      <c r="L557" s="9">
        <v>1250436787.9553499</v>
      </c>
      <c r="M557" s="9">
        <v>1.3845047396838001E+18</v>
      </c>
      <c r="N557" s="9">
        <v>2993883041419800</v>
      </c>
      <c r="O557" s="9">
        <v>6689951991687.75</v>
      </c>
      <c r="P557">
        <f t="shared" si="243"/>
        <v>3608.670039530075</v>
      </c>
      <c r="Q557">
        <f t="shared" si="244"/>
        <v>290608915553.02582</v>
      </c>
      <c r="R557">
        <f t="shared" si="245"/>
        <v>420357296</v>
      </c>
      <c r="S557">
        <f t="shared" si="246"/>
        <v>437765020.0079326</v>
      </c>
      <c r="T557">
        <f t="shared" si="247"/>
        <v>275032145553470.34</v>
      </c>
      <c r="U557">
        <f t="shared" si="248"/>
        <v>407531763949.44879</v>
      </c>
      <c r="V557" s="1">
        <f t="shared" si="249"/>
        <v>2.8192179754458703E+21</v>
      </c>
      <c r="W557" s="1">
        <f t="shared" si="250"/>
        <v>3.4128212929327242E+18</v>
      </c>
      <c r="X557" s="1">
        <f t="shared" si="251"/>
        <v>4786801395492598</v>
      </c>
      <c r="Y557">
        <f t="shared" si="252"/>
        <v>0.96023500459763289</v>
      </c>
      <c r="Z557">
        <f t="shared" si="258"/>
        <v>263719728371941.44</v>
      </c>
      <c r="AA557">
        <f t="shared" si="259"/>
        <v>1.3761333118162242E-3</v>
      </c>
      <c r="AB557">
        <f t="shared" si="260"/>
        <v>3.7096270861317372E-2</v>
      </c>
      <c r="AC557">
        <f>Cells!$B$3*Y557/(Cells!$D$4*AB557)</f>
        <v>0.66034241418413708</v>
      </c>
      <c r="AD557">
        <f t="shared" si="261"/>
        <v>297.55010590109492</v>
      </c>
      <c r="AE557">
        <f t="shared" si="262"/>
        <v>3723352704.0185914</v>
      </c>
      <c r="AF557">
        <f t="shared" si="263"/>
        <v>10328873</v>
      </c>
      <c r="AG557">
        <f t="shared" si="264"/>
        <v>9035417.4813868925</v>
      </c>
      <c r="AH557">
        <f t="shared" si="265"/>
        <v>1165307462853.354</v>
      </c>
      <c r="AI557">
        <f t="shared" si="266"/>
        <v>2771630969.7413888</v>
      </c>
      <c r="AJ557">
        <f t="shared" si="267"/>
        <v>1.1431539296637534</v>
      </c>
      <c r="AK557">
        <f t="shared" si="268"/>
        <v>1328503835562.4441</v>
      </c>
      <c r="AL557">
        <f t="shared" si="269"/>
        <v>1.6272952799398915E-2</v>
      </c>
      <c r="AM557">
        <f t="shared" si="270"/>
        <v>0.12756548435763851</v>
      </c>
      <c r="AN557">
        <f>IF(AM557=0,0,(Cells!$B$3*AJ557/(Cells!$D$4*AM557)))</f>
        <v>0.22860906348913251</v>
      </c>
      <c r="AP557" s="7">
        <f t="shared" si="253"/>
        <v>0</v>
      </c>
      <c r="AQ557">
        <f t="shared" si="271"/>
        <v>93</v>
      </c>
      <c r="AR557" t="str">
        <f>IF(AP557=0,"",MAX(AR$4:AR556)+1)</f>
        <v/>
      </c>
      <c r="AS557" t="str">
        <f t="shared" si="254"/>
        <v>Female</v>
      </c>
      <c r="AT557" t="str">
        <f t="shared" si="255"/>
        <v>Smoker</v>
      </c>
      <c r="AU557" t="str">
        <f t="shared" si="256"/>
        <v>40 - 49</v>
      </c>
      <c r="AV557">
        <f t="shared" si="272"/>
        <v>1</v>
      </c>
      <c r="AW557" s="8">
        <f t="shared" si="257"/>
        <v>27</v>
      </c>
      <c r="BJ557" s="76"/>
      <c r="BK557" s="76"/>
      <c r="BL557" s="77"/>
      <c r="BM557" s="77"/>
      <c r="BN557" s="77"/>
      <c r="BO557" s="77"/>
      <c r="BP557" s="77"/>
      <c r="BQ557" s="136"/>
    </row>
    <row r="558" spans="1:69" x14ac:dyDescent="0.25">
      <c r="A558" t="s">
        <v>78</v>
      </c>
      <c r="B558" t="s">
        <v>82</v>
      </c>
      <c r="C558" t="s">
        <v>349</v>
      </c>
      <c r="D558">
        <v>28</v>
      </c>
      <c r="E558" s="9">
        <v>3403</v>
      </c>
      <c r="F558" s="9">
        <v>108</v>
      </c>
      <c r="G558" s="54">
        <v>93.135755446419594</v>
      </c>
      <c r="H558" s="9">
        <v>1322210835.4712999</v>
      </c>
      <c r="I558" s="9">
        <v>4502564</v>
      </c>
      <c r="J558" s="9">
        <v>3014731.53344983</v>
      </c>
      <c r="K558" s="9">
        <v>379339037970.98999</v>
      </c>
      <c r="L558" s="9">
        <v>840769071.17115796</v>
      </c>
      <c r="M558" s="9">
        <v>9.8737233305640704E+17</v>
      </c>
      <c r="N558" s="9">
        <v>2010704405630570</v>
      </c>
      <c r="O558" s="9">
        <v>4111656052059.1499</v>
      </c>
      <c r="P558">
        <f t="shared" si="243"/>
        <v>3701.8057949764948</v>
      </c>
      <c r="Q558">
        <f t="shared" si="244"/>
        <v>291931126388.49713</v>
      </c>
      <c r="R558">
        <f t="shared" si="245"/>
        <v>424859860</v>
      </c>
      <c r="S558">
        <f t="shared" si="246"/>
        <v>440779751.54138243</v>
      </c>
      <c r="T558">
        <f t="shared" si="247"/>
        <v>275411484591441.34</v>
      </c>
      <c r="U558">
        <f t="shared" si="248"/>
        <v>408372533020.61993</v>
      </c>
      <c r="V558" s="1">
        <f t="shared" si="249"/>
        <v>2.8202053477789267E+21</v>
      </c>
      <c r="W558" s="1">
        <f t="shared" si="250"/>
        <v>3.4148319973383547E+18</v>
      </c>
      <c r="X558" s="1">
        <f t="shared" si="251"/>
        <v>4790913051544657</v>
      </c>
      <c r="Y558">
        <f t="shared" si="252"/>
        <v>0.96388243451358313</v>
      </c>
      <c r="Z558">
        <f t="shared" si="258"/>
        <v>265084885858182.19</v>
      </c>
      <c r="AA558">
        <f t="shared" si="259"/>
        <v>1.3643999508112642E-3</v>
      </c>
      <c r="AB558">
        <f t="shared" si="260"/>
        <v>3.6937784866059094E-2</v>
      </c>
      <c r="AC558">
        <f>Cells!$B$3*Y558/(Cells!$D$4*AB558)</f>
        <v>0.66569474965188358</v>
      </c>
      <c r="AD558">
        <f t="shared" si="261"/>
        <v>204.41435045467529</v>
      </c>
      <c r="AE558">
        <f t="shared" si="262"/>
        <v>2401141868.5472922</v>
      </c>
      <c r="AF558">
        <f t="shared" si="263"/>
        <v>5826309</v>
      </c>
      <c r="AG558">
        <f t="shared" si="264"/>
        <v>6020685.9479370639</v>
      </c>
      <c r="AH558">
        <f t="shared" si="265"/>
        <v>785968424882.36401</v>
      </c>
      <c r="AI558">
        <f t="shared" si="266"/>
        <v>1930861898.5702312</v>
      </c>
      <c r="AJ558">
        <f t="shared" si="267"/>
        <v>0.96771514913451595</v>
      </c>
      <c r="AK558">
        <f t="shared" si="268"/>
        <v>758785352218.6156</v>
      </c>
      <c r="AL558">
        <f t="shared" si="269"/>
        <v>2.0932783921199974E-2</v>
      </c>
      <c r="AM558">
        <f t="shared" si="270"/>
        <v>0.14468166408083635</v>
      </c>
      <c r="AN558">
        <f>IF(AM558=0,0,(Cells!$B$3*AJ558/(Cells!$D$4*AM558)))</f>
        <v>0.17063022280501833</v>
      </c>
      <c r="AP558" s="7">
        <f t="shared" si="253"/>
        <v>0</v>
      </c>
      <c r="AQ558">
        <f t="shared" si="271"/>
        <v>93</v>
      </c>
      <c r="AR558" t="str">
        <f>IF(AP558=0,"",MAX(AR$4:AR557)+1)</f>
        <v/>
      </c>
      <c r="AS558" t="str">
        <f t="shared" si="254"/>
        <v>Female</v>
      </c>
      <c r="AT558" t="str">
        <f t="shared" si="255"/>
        <v>Smoker</v>
      </c>
      <c r="AU558" t="str">
        <f t="shared" si="256"/>
        <v>40 - 49</v>
      </c>
      <c r="AV558">
        <f t="shared" si="272"/>
        <v>1</v>
      </c>
      <c r="AW558" s="8">
        <f t="shared" si="257"/>
        <v>28</v>
      </c>
      <c r="BJ558" s="76"/>
      <c r="BK558" s="76"/>
      <c r="BL558" s="77"/>
      <c r="BM558" s="77"/>
      <c r="BN558" s="77"/>
      <c r="BO558" s="77"/>
      <c r="BP558" s="77"/>
      <c r="BQ558" s="136"/>
    </row>
    <row r="559" spans="1:69" x14ac:dyDescent="0.25">
      <c r="A559" t="s">
        <v>78</v>
      </c>
      <c r="B559" t="s">
        <v>82</v>
      </c>
      <c r="C559" t="s">
        <v>349</v>
      </c>
      <c r="D559">
        <v>29</v>
      </c>
      <c r="E559" s="9">
        <v>2465</v>
      </c>
      <c r="F559" s="9">
        <v>87</v>
      </c>
      <c r="G559" s="54">
        <v>78.696095509315896</v>
      </c>
      <c r="H559" s="9">
        <v>1012972590.78606</v>
      </c>
      <c r="I559" s="9">
        <v>2191439</v>
      </c>
      <c r="J559" s="9">
        <v>2411232.8963642898</v>
      </c>
      <c r="K559" s="9">
        <v>327116948499.89697</v>
      </c>
      <c r="L559" s="9">
        <v>764828572.02738905</v>
      </c>
      <c r="M559" s="9">
        <v>1.0344252732145E+18</v>
      </c>
      <c r="N559" s="9">
        <v>2292375942977150</v>
      </c>
      <c r="O559" s="9">
        <v>5096216688040.3301</v>
      </c>
      <c r="P559">
        <f t="shared" si="243"/>
        <v>3780.5018904858107</v>
      </c>
      <c r="Q559">
        <f t="shared" si="244"/>
        <v>292944098979.2832</v>
      </c>
      <c r="R559">
        <f t="shared" si="245"/>
        <v>427051299</v>
      </c>
      <c r="S559">
        <f t="shared" si="246"/>
        <v>443190984.4377467</v>
      </c>
      <c r="T559">
        <f t="shared" si="247"/>
        <v>275738601539941.25</v>
      </c>
      <c r="U559">
        <f t="shared" si="248"/>
        <v>409137361592.64734</v>
      </c>
      <c r="V559" s="1">
        <f t="shared" si="249"/>
        <v>2.821239773052141E+21</v>
      </c>
      <c r="W559" s="1">
        <f t="shared" si="250"/>
        <v>3.4171243732813317E+18</v>
      </c>
      <c r="X559" s="1">
        <f t="shared" si="251"/>
        <v>4796009268232697</v>
      </c>
      <c r="Y559">
        <f t="shared" si="252"/>
        <v>0.96358300144976483</v>
      </c>
      <c r="Z559">
        <f t="shared" si="258"/>
        <v>265317148438170.56</v>
      </c>
      <c r="AA559">
        <f t="shared" si="259"/>
        <v>1.3507764691512954E-3</v>
      </c>
      <c r="AB559">
        <f t="shared" si="260"/>
        <v>3.6752911029621797E-2</v>
      </c>
      <c r="AC559">
        <f>Cells!$B$3*Y559/(Cells!$D$4*AB559)</f>
        <v>0.66883547511008901</v>
      </c>
      <c r="AD559">
        <f t="shared" si="261"/>
        <v>125.7182549453594</v>
      </c>
      <c r="AE559">
        <f t="shared" si="262"/>
        <v>1388169277.7612319</v>
      </c>
      <c r="AF559">
        <f t="shared" si="263"/>
        <v>3634870</v>
      </c>
      <c r="AG559">
        <f t="shared" si="264"/>
        <v>3609453.0515727745</v>
      </c>
      <c r="AH559">
        <f t="shared" si="265"/>
        <v>458851476382.46722</v>
      </c>
      <c r="AI559">
        <f t="shared" si="266"/>
        <v>1166033326.5428421</v>
      </c>
      <c r="AJ559">
        <f t="shared" si="267"/>
        <v>1.0070417728293073</v>
      </c>
      <c r="AK559">
        <f t="shared" si="268"/>
        <v>460900091211.82129</v>
      </c>
      <c r="AL559">
        <f t="shared" si="269"/>
        <v>3.5377244206332988E-2</v>
      </c>
      <c r="AM559">
        <f t="shared" si="270"/>
        <v>0.18808839466148086</v>
      </c>
      <c r="AN559">
        <f>IF(AM559=0,0,(Cells!$B$3*AJ559/(Cells!$D$4*AM559)))</f>
        <v>0.13658638139464033</v>
      </c>
      <c r="AP559" s="7">
        <f t="shared" si="253"/>
        <v>0</v>
      </c>
      <c r="AQ559">
        <f t="shared" si="271"/>
        <v>93</v>
      </c>
      <c r="AR559" t="str">
        <f>IF(AP559=0,"",MAX(AR$4:AR558)+1)</f>
        <v/>
      </c>
      <c r="AS559" t="str">
        <f t="shared" si="254"/>
        <v>Female</v>
      </c>
      <c r="AT559" t="str">
        <f t="shared" si="255"/>
        <v>Smoker</v>
      </c>
      <c r="AU559" t="str">
        <f t="shared" si="256"/>
        <v>40 - 49</v>
      </c>
      <c r="AV559">
        <f t="shared" si="272"/>
        <v>1</v>
      </c>
      <c r="AW559" s="8">
        <f t="shared" si="257"/>
        <v>29</v>
      </c>
      <c r="BJ559" s="76"/>
      <c r="BK559" s="76"/>
      <c r="BL559" s="77"/>
      <c r="BM559" s="77"/>
      <c r="BN559" s="77"/>
      <c r="BO559" s="77"/>
      <c r="BP559" s="77"/>
      <c r="BQ559" s="136"/>
    </row>
    <row r="560" spans="1:69" x14ac:dyDescent="0.25">
      <c r="A560" t="s">
        <v>78</v>
      </c>
      <c r="B560" t="s">
        <v>82</v>
      </c>
      <c r="C560" t="s">
        <v>349</v>
      </c>
      <c r="D560">
        <v>30</v>
      </c>
      <c r="E560" s="9">
        <v>1611</v>
      </c>
      <c r="F560" s="9">
        <v>65</v>
      </c>
      <c r="G560" s="54">
        <v>62.833986398545697</v>
      </c>
      <c r="H560" s="9">
        <v>730998639.092242</v>
      </c>
      <c r="I560" s="9">
        <v>1796002</v>
      </c>
      <c r="J560" s="9">
        <v>1834055.05225544</v>
      </c>
      <c r="K560" s="9">
        <v>234934593906.38199</v>
      </c>
      <c r="L560" s="9">
        <v>573932535.566818</v>
      </c>
      <c r="M560" s="9">
        <v>8.1337905127960806E+17</v>
      </c>
      <c r="N560" s="9">
        <v>1934995259745140</v>
      </c>
      <c r="O560" s="9">
        <v>4605021825331.7695</v>
      </c>
      <c r="P560">
        <f t="shared" si="243"/>
        <v>3843.3358768843564</v>
      </c>
      <c r="Q560">
        <f t="shared" si="244"/>
        <v>293675097618.37543</v>
      </c>
      <c r="R560">
        <f t="shared" si="245"/>
        <v>428847301</v>
      </c>
      <c r="S560">
        <f t="shared" si="246"/>
        <v>445025039.49000216</v>
      </c>
      <c r="T560">
        <f t="shared" si="247"/>
        <v>275973536133847.63</v>
      </c>
      <c r="U560">
        <f t="shared" si="248"/>
        <v>409711294128.21417</v>
      </c>
      <c r="V560" s="1">
        <f t="shared" si="249"/>
        <v>2.8220531521034204E+21</v>
      </c>
      <c r="W560" s="1">
        <f t="shared" si="250"/>
        <v>3.419059368541077E+18</v>
      </c>
      <c r="X560" s="1">
        <f t="shared" si="251"/>
        <v>4800614290058029</v>
      </c>
      <c r="Y560">
        <f t="shared" si="252"/>
        <v>0.96364757698006875</v>
      </c>
      <c r="Z560">
        <f t="shared" si="258"/>
        <v>265560764675509.94</v>
      </c>
      <c r="AA560">
        <f t="shared" si="259"/>
        <v>1.3408957544603197E-3</v>
      </c>
      <c r="AB560">
        <f t="shared" si="260"/>
        <v>3.661824346497685E-2</v>
      </c>
      <c r="AC560">
        <f>Cells!$B$3*Y560/(Cells!$D$4*AB560)</f>
        <v>0.671340177715401</v>
      </c>
      <c r="AD560">
        <f t="shared" si="261"/>
        <v>62.884268546813701</v>
      </c>
      <c r="AE560">
        <f t="shared" si="262"/>
        <v>657170638.66899002</v>
      </c>
      <c r="AF560">
        <f t="shared" si="263"/>
        <v>1838868</v>
      </c>
      <c r="AG560">
        <f t="shared" si="264"/>
        <v>1775397.999317334</v>
      </c>
      <c r="AH560">
        <f t="shared" si="265"/>
        <v>223916882476.08521</v>
      </c>
      <c r="AI560">
        <f t="shared" si="266"/>
        <v>592100790.97602427</v>
      </c>
      <c r="AJ560">
        <f t="shared" si="267"/>
        <v>1.0357497308812285</v>
      </c>
      <c r="AK560">
        <f t="shared" si="268"/>
        <v>231286658355.10498</v>
      </c>
      <c r="AL560">
        <f t="shared" si="269"/>
        <v>7.3376861017369996E-2</v>
      </c>
      <c r="AM560">
        <f t="shared" si="270"/>
        <v>0.27088163654513386</v>
      </c>
      <c r="AN560">
        <f>IF(AM560=0,0,(Cells!$B$3*AJ560/(Cells!$D$4*AM560)))</f>
        <v>9.7543240184471081E-2</v>
      </c>
      <c r="AP560" s="7">
        <f t="shared" si="253"/>
        <v>0</v>
      </c>
      <c r="AQ560">
        <f t="shared" si="271"/>
        <v>93</v>
      </c>
      <c r="AR560" t="str">
        <f>IF(AP560=0,"",MAX(AR$4:AR559)+1)</f>
        <v/>
      </c>
      <c r="AS560" t="str">
        <f t="shared" si="254"/>
        <v>Female</v>
      </c>
      <c r="AT560" t="str">
        <f t="shared" si="255"/>
        <v>Smoker</v>
      </c>
      <c r="AU560" t="str">
        <f t="shared" si="256"/>
        <v>40 - 49</v>
      </c>
      <c r="AV560">
        <f t="shared" si="272"/>
        <v>1</v>
      </c>
      <c r="AW560" s="8">
        <f t="shared" si="257"/>
        <v>30</v>
      </c>
      <c r="BJ560" s="76"/>
      <c r="BK560" s="76"/>
      <c r="BL560" s="77"/>
      <c r="BM560" s="77"/>
      <c r="BN560" s="77"/>
      <c r="BO560" s="77"/>
      <c r="BP560" s="77"/>
      <c r="BQ560" s="136"/>
    </row>
    <row r="561" spans="1:69" x14ac:dyDescent="0.25">
      <c r="A561" t="s">
        <v>78</v>
      </c>
      <c r="B561" t="s">
        <v>82</v>
      </c>
      <c r="C561" t="s">
        <v>349</v>
      </c>
      <c r="D561">
        <v>31</v>
      </c>
      <c r="E561" s="9">
        <v>915</v>
      </c>
      <c r="F561" s="9">
        <v>42</v>
      </c>
      <c r="G561" s="54">
        <v>43.756615060636101</v>
      </c>
      <c r="H561" s="9">
        <v>474525465.52656102</v>
      </c>
      <c r="I561" s="9">
        <v>1157520</v>
      </c>
      <c r="J561" s="9">
        <v>1265691.4562152701</v>
      </c>
      <c r="K561" s="9">
        <v>191586185240.258</v>
      </c>
      <c r="L561" s="9">
        <v>502357658.90263402</v>
      </c>
      <c r="M561" s="9">
        <v>7.6601972981271501E+17</v>
      </c>
      <c r="N561" s="9">
        <v>1988623653503860</v>
      </c>
      <c r="O561" s="9">
        <v>5163037886033.2402</v>
      </c>
      <c r="P561">
        <f t="shared" si="243"/>
        <v>3887.0924919449926</v>
      </c>
      <c r="Q561">
        <f t="shared" si="244"/>
        <v>294149623083.90198</v>
      </c>
      <c r="R561">
        <f t="shared" si="245"/>
        <v>430004821</v>
      </c>
      <c r="S561">
        <f t="shared" si="246"/>
        <v>446290730.94621742</v>
      </c>
      <c r="T561">
        <f t="shared" si="247"/>
        <v>276165122319087.88</v>
      </c>
      <c r="U561">
        <f t="shared" si="248"/>
        <v>410213651787.11682</v>
      </c>
      <c r="V561" s="1">
        <f t="shared" si="249"/>
        <v>2.8228191718332333E+21</v>
      </c>
      <c r="W561" s="1">
        <f t="shared" si="250"/>
        <v>3.421047992194581E+18</v>
      </c>
      <c r="X561" s="1">
        <f t="shared" si="251"/>
        <v>4805777327944062</v>
      </c>
      <c r="Y561">
        <f t="shared" si="252"/>
        <v>0.96350829444365038</v>
      </c>
      <c r="Z561">
        <f t="shared" si="258"/>
        <v>265706564871508</v>
      </c>
      <c r="AA561">
        <f t="shared" si="259"/>
        <v>1.3340329318878368E-3</v>
      </c>
      <c r="AB561">
        <f t="shared" si="260"/>
        <v>3.6524415558470427E-2</v>
      </c>
      <c r="AC561">
        <f>Cells!$B$3*Y561/(Cells!$D$4*AB561)</f>
        <v>0.67296750703197217</v>
      </c>
      <c r="AD561">
        <f t="shared" si="261"/>
        <v>19.1276534861776</v>
      </c>
      <c r="AE561">
        <f t="shared" si="262"/>
        <v>182645173.14242899</v>
      </c>
      <c r="AF561">
        <f t="shared" si="263"/>
        <v>681348</v>
      </c>
      <c r="AG561">
        <f t="shared" si="264"/>
        <v>509706.543102064</v>
      </c>
      <c r="AH561">
        <f t="shared" si="265"/>
        <v>32330697235.827202</v>
      </c>
      <c r="AI561">
        <f t="shared" si="266"/>
        <v>89743132.073390201</v>
      </c>
      <c r="AJ561">
        <f t="shared" si="267"/>
        <v>1.3367456416261199</v>
      </c>
      <c r="AK561">
        <f t="shared" si="268"/>
        <v>43057557613.238571</v>
      </c>
      <c r="AL561">
        <f t="shared" si="269"/>
        <v>0.1657329932360663</v>
      </c>
      <c r="AM561">
        <f t="shared" si="270"/>
        <v>0.40710317271677743</v>
      </c>
      <c r="AN561">
        <f>IF(AM561=0,0,(Cells!$B$3*AJ561/(Cells!$D$4*AM561)))</f>
        <v>8.3765696333385514E-2</v>
      </c>
      <c r="AP561" s="7">
        <f t="shared" si="253"/>
        <v>0</v>
      </c>
      <c r="AQ561">
        <f t="shared" si="271"/>
        <v>93</v>
      </c>
      <c r="AR561" t="str">
        <f>IF(AP561=0,"",MAX(AR$4:AR560)+1)</f>
        <v/>
      </c>
      <c r="AS561" t="str">
        <f t="shared" si="254"/>
        <v>Female</v>
      </c>
      <c r="AT561" t="str">
        <f t="shared" si="255"/>
        <v>Smoker</v>
      </c>
      <c r="AU561" t="str">
        <f t="shared" si="256"/>
        <v>40 - 49</v>
      </c>
      <c r="AV561">
        <f t="shared" si="272"/>
        <v>1</v>
      </c>
      <c r="AW561" s="8">
        <f t="shared" si="257"/>
        <v>31</v>
      </c>
      <c r="BJ561" s="76"/>
      <c r="BK561" s="76"/>
      <c r="BL561" s="77"/>
      <c r="BM561" s="77"/>
      <c r="BN561" s="77"/>
      <c r="BO561" s="77"/>
      <c r="BP561" s="77"/>
      <c r="BQ561" s="136"/>
    </row>
    <row r="562" spans="1:69" x14ac:dyDescent="0.25">
      <c r="A562" t="s">
        <v>78</v>
      </c>
      <c r="B562" t="s">
        <v>82</v>
      </c>
      <c r="C562" t="s">
        <v>349</v>
      </c>
      <c r="D562">
        <v>32</v>
      </c>
      <c r="E562" s="9">
        <v>363</v>
      </c>
      <c r="F562" s="9">
        <v>20</v>
      </c>
      <c r="G562" s="54">
        <v>19.1276534861776</v>
      </c>
      <c r="H562" s="9">
        <v>182645173.14242899</v>
      </c>
      <c r="I562" s="9">
        <v>681348</v>
      </c>
      <c r="J562" s="9">
        <v>509706.543102064</v>
      </c>
      <c r="K562" s="9">
        <v>32330697235.827202</v>
      </c>
      <c r="L562" s="9">
        <v>89743132.073390201</v>
      </c>
      <c r="M562" s="9">
        <v>8950365648810600</v>
      </c>
      <c r="N562" s="9">
        <v>24750198454582.398</v>
      </c>
      <c r="O562" s="9">
        <v>68483046447.316704</v>
      </c>
      <c r="P562">
        <f t="shared" si="243"/>
        <v>3906.2201454311703</v>
      </c>
      <c r="Q562">
        <f t="shared" si="244"/>
        <v>294332268257.04443</v>
      </c>
      <c r="R562">
        <f t="shared" si="245"/>
        <v>430686169</v>
      </c>
      <c r="S562">
        <f t="shared" si="246"/>
        <v>446800437.4893195</v>
      </c>
      <c r="T562">
        <f t="shared" si="247"/>
        <v>276197453016323.69</v>
      </c>
      <c r="U562">
        <f t="shared" si="248"/>
        <v>410303394919.19019</v>
      </c>
      <c r="V562" s="1">
        <f t="shared" si="249"/>
        <v>2.8228281221988819E+21</v>
      </c>
      <c r="W562" s="1">
        <f t="shared" si="250"/>
        <v>3.4210727423930358E+18</v>
      </c>
      <c r="X562" s="1">
        <f t="shared" si="251"/>
        <v>4805845810990509</v>
      </c>
      <c r="Y562">
        <f t="shared" si="252"/>
        <v>0.96393408077245957</v>
      </c>
      <c r="Z562">
        <f t="shared" si="258"/>
        <v>265854896825906.97</v>
      </c>
      <c r="AA562">
        <f t="shared" si="259"/>
        <v>1.3317339907869599E-3</v>
      </c>
      <c r="AB562">
        <f t="shared" si="260"/>
        <v>3.6492930696053451E-2</v>
      </c>
      <c r="AC562">
        <f>Cells!$B$3*Y562/(Cells!$D$4*AB562)</f>
        <v>0.67384576987618128</v>
      </c>
      <c r="AD562">
        <f t="shared" si="261"/>
        <v>0</v>
      </c>
      <c r="AE562">
        <f t="shared" si="262"/>
        <v>0</v>
      </c>
      <c r="AF562">
        <f t="shared" si="263"/>
        <v>0</v>
      </c>
      <c r="AG562">
        <f t="shared" si="264"/>
        <v>0</v>
      </c>
      <c r="AH562">
        <f t="shared" si="265"/>
        <v>0</v>
      </c>
      <c r="AI562">
        <f t="shared" si="266"/>
        <v>0</v>
      </c>
      <c r="AJ562" t="e">
        <f t="shared" si="267"/>
        <v>#DIV/0!</v>
      </c>
      <c r="AK562" t="e">
        <f t="shared" si="268"/>
        <v>#DIV/0!</v>
      </c>
      <c r="AL562" t="e">
        <f t="shared" si="269"/>
        <v>#DIV/0!</v>
      </c>
      <c r="AM562">
        <f t="shared" si="270"/>
        <v>0</v>
      </c>
      <c r="AN562">
        <f>IF(AM562=0,0,(Cells!$B$3*AJ562/(Cells!$D$4*AM562)))</f>
        <v>0</v>
      </c>
      <c r="AP562" s="7">
        <f t="shared" si="253"/>
        <v>1</v>
      </c>
      <c r="AQ562">
        <f t="shared" si="271"/>
        <v>93</v>
      </c>
      <c r="AR562">
        <f>IF(AP562=0,"",MAX(AR$4:AR561)+1)</f>
        <v>93</v>
      </c>
      <c r="AS562" t="str">
        <f t="shared" si="254"/>
        <v>Female</v>
      </c>
      <c r="AT562" t="str">
        <f t="shared" si="255"/>
        <v>Smoker</v>
      </c>
      <c r="AU562" t="str">
        <f t="shared" si="256"/>
        <v>40 - 49</v>
      </c>
      <c r="AV562">
        <f t="shared" si="272"/>
        <v>1</v>
      </c>
      <c r="AW562" s="8">
        <f t="shared" si="257"/>
        <v>32</v>
      </c>
      <c r="BJ562" s="76"/>
      <c r="BK562" s="76"/>
      <c r="BL562" s="77"/>
      <c r="BM562" s="77"/>
      <c r="BN562" s="77"/>
      <c r="BO562" s="77"/>
      <c r="BP562" s="77"/>
      <c r="BQ562" s="136"/>
    </row>
    <row r="563" spans="1:69" x14ac:dyDescent="0.25">
      <c r="A563" t="s">
        <v>78</v>
      </c>
      <c r="B563" t="s">
        <v>82</v>
      </c>
      <c r="C563" t="s">
        <v>350</v>
      </c>
      <c r="D563">
        <v>1</v>
      </c>
      <c r="E563" s="9">
        <v>29524</v>
      </c>
      <c r="F563" s="9">
        <v>163</v>
      </c>
      <c r="G563" s="54">
        <v>74.906724604282502</v>
      </c>
      <c r="H563" s="9">
        <v>10555245588.705299</v>
      </c>
      <c r="I563" s="9">
        <v>10425961</v>
      </c>
      <c r="J563" s="9">
        <v>10163713.232220501</v>
      </c>
      <c r="K563" s="9">
        <v>17142505821324.699</v>
      </c>
      <c r="L563" s="9">
        <v>16897890434.598101</v>
      </c>
      <c r="M563" s="9">
        <v>3.0122941586032401E+20</v>
      </c>
      <c r="N563" s="9">
        <v>2.7337889592946499E+17</v>
      </c>
      <c r="O563" s="9">
        <v>256696021991333</v>
      </c>
      <c r="P563">
        <f t="shared" si="243"/>
        <v>74.906724604282502</v>
      </c>
      <c r="Q563">
        <f t="shared" si="244"/>
        <v>10555245588.705299</v>
      </c>
      <c r="R563">
        <f t="shared" si="245"/>
        <v>10425961</v>
      </c>
      <c r="S563">
        <f t="shared" si="246"/>
        <v>10163713.232220501</v>
      </c>
      <c r="T563">
        <f t="shared" si="247"/>
        <v>17142505821324.699</v>
      </c>
      <c r="U563">
        <f t="shared" si="248"/>
        <v>16897890434.598101</v>
      </c>
      <c r="V563" s="1">
        <f t="shared" si="249"/>
        <v>3.0122941586032401E+20</v>
      </c>
      <c r="W563" s="1">
        <f t="shared" si="250"/>
        <v>2.7337889592946499E+17</v>
      </c>
      <c r="X563" s="1">
        <f t="shared" si="251"/>
        <v>256696021991333</v>
      </c>
      <c r="Y563">
        <f t="shared" si="252"/>
        <v>1.0258023580346731</v>
      </c>
      <c r="Z563">
        <f t="shared" si="258"/>
        <v>17567041742897.416</v>
      </c>
      <c r="AA563">
        <f t="shared" si="259"/>
        <v>0.17005673135552338</v>
      </c>
      <c r="AB563">
        <f t="shared" si="260"/>
        <v>0.41237935369696116</v>
      </c>
      <c r="AC563">
        <f>Cells!$B$3*Y563/(Cells!$D$4*AB563)</f>
        <v>6.3458337877766197E-2</v>
      </c>
      <c r="AD563">
        <f t="shared" si="261"/>
        <v>13171.412530576332</v>
      </c>
      <c r="AE563">
        <f t="shared" si="262"/>
        <v>262029171813.96817</v>
      </c>
      <c r="AF563">
        <f t="shared" si="263"/>
        <v>1065287191</v>
      </c>
      <c r="AG563">
        <f t="shared" si="264"/>
        <v>1112981779.0904226</v>
      </c>
      <c r="AH563">
        <f t="shared" si="265"/>
        <v>591350985897518.5</v>
      </c>
      <c r="AI563">
        <f t="shared" si="266"/>
        <v>2588237145338.3545</v>
      </c>
      <c r="AJ563">
        <f t="shared" si="267"/>
        <v>0.95714701804965685</v>
      </c>
      <c r="AK563">
        <f t="shared" si="268"/>
        <v>563638670004627.88</v>
      </c>
      <c r="AL563">
        <f t="shared" si="269"/>
        <v>4.5501390905128991E-4</v>
      </c>
      <c r="AM563">
        <f t="shared" si="270"/>
        <v>2.1331055038400933E-2</v>
      </c>
      <c r="AN563">
        <f>IF(AM563=0,0,(Cells!$B$3*AJ563/(Cells!$D$4*AM563)))</f>
        <v>1.144690893125295</v>
      </c>
      <c r="AP563" s="7">
        <f t="shared" si="253"/>
        <v>0</v>
      </c>
      <c r="AQ563">
        <f t="shared" si="271"/>
        <v>94</v>
      </c>
      <c r="AR563" t="str">
        <f>IF(AP563=0,"",MAX(AR$4:AR562)+1)</f>
        <v/>
      </c>
      <c r="AS563" t="str">
        <f t="shared" si="254"/>
        <v>Female</v>
      </c>
      <c r="AT563" t="str">
        <f t="shared" si="255"/>
        <v>Smoker</v>
      </c>
      <c r="AU563" t="str">
        <f t="shared" si="256"/>
        <v>50 - 59</v>
      </c>
      <c r="AV563">
        <f t="shared" si="272"/>
        <v>1</v>
      </c>
      <c r="AW563" s="8">
        <f t="shared" si="257"/>
        <v>1</v>
      </c>
      <c r="BJ563" s="76"/>
      <c r="BK563" s="76"/>
      <c r="BL563" s="77"/>
      <c r="BM563" s="77"/>
      <c r="BN563" s="77"/>
      <c r="BO563" s="77"/>
      <c r="BP563" s="77"/>
      <c r="BQ563" s="136"/>
    </row>
    <row r="564" spans="1:69" x14ac:dyDescent="0.25">
      <c r="A564" t="s">
        <v>78</v>
      </c>
      <c r="B564" t="s">
        <v>82</v>
      </c>
      <c r="C564" t="s">
        <v>350</v>
      </c>
      <c r="D564">
        <v>2</v>
      </c>
      <c r="E564" s="9">
        <v>30121</v>
      </c>
      <c r="F564" s="9">
        <v>231</v>
      </c>
      <c r="G564" s="54">
        <v>119.644492093236</v>
      </c>
      <c r="H564" s="9">
        <v>10466324375.7633</v>
      </c>
      <c r="I564" s="9">
        <v>33881059</v>
      </c>
      <c r="J564" s="9">
        <v>16874598.889456201</v>
      </c>
      <c r="K564" s="9">
        <v>24759318721190</v>
      </c>
      <c r="L564" s="9">
        <v>41051349376.615898</v>
      </c>
      <c r="M564" s="9">
        <v>3.7823569433567697E+20</v>
      </c>
      <c r="N564" s="9">
        <v>5.7432312329868198E+17</v>
      </c>
      <c r="O564" s="9">
        <v>913714719211306</v>
      </c>
      <c r="P564">
        <f t="shared" si="243"/>
        <v>194.5512166975185</v>
      </c>
      <c r="Q564">
        <f t="shared" si="244"/>
        <v>21021569964.468597</v>
      </c>
      <c r="R564">
        <f t="shared" si="245"/>
        <v>44307020</v>
      </c>
      <c r="S564">
        <f t="shared" si="246"/>
        <v>27038312.121676702</v>
      </c>
      <c r="T564">
        <f t="shared" si="247"/>
        <v>41901824542514.703</v>
      </c>
      <c r="U564">
        <f t="shared" si="248"/>
        <v>57949239811.213997</v>
      </c>
      <c r="V564" s="1">
        <f t="shared" si="249"/>
        <v>6.7946511019600092E+20</v>
      </c>
      <c r="W564" s="1">
        <f t="shared" si="250"/>
        <v>8.4770201922814694E+17</v>
      </c>
      <c r="X564" s="1">
        <f t="shared" si="251"/>
        <v>1170410741202639</v>
      </c>
      <c r="Y564">
        <f t="shared" si="252"/>
        <v>1.6386755134940143</v>
      </c>
      <c r="Z564">
        <f t="shared" si="258"/>
        <v>68507885221281.453</v>
      </c>
      <c r="AA564">
        <f t="shared" si="259"/>
        <v>9.3709022406204365E-2</v>
      </c>
      <c r="AB564">
        <f t="shared" si="260"/>
        <v>0.30611929440367586</v>
      </c>
      <c r="AC564">
        <f>Cells!$B$3*Y564/(Cells!$D$4*AB564)</f>
        <v>0.13656020933705709</v>
      </c>
      <c r="AD564">
        <f t="shared" si="261"/>
        <v>13051.768038483098</v>
      </c>
      <c r="AE564">
        <f t="shared" si="262"/>
        <v>251562847438.20486</v>
      </c>
      <c r="AF564">
        <f t="shared" si="263"/>
        <v>1031406132</v>
      </c>
      <c r="AG564">
        <f t="shared" si="264"/>
        <v>1096107180.2009664</v>
      </c>
      <c r="AH564">
        <f t="shared" si="265"/>
        <v>566591667176328.63</v>
      </c>
      <c r="AI564">
        <f t="shared" si="266"/>
        <v>2547185795961.7383</v>
      </c>
      <c r="AJ564">
        <f t="shared" si="267"/>
        <v>0.94097196937519956</v>
      </c>
      <c r="AK564">
        <f t="shared" si="268"/>
        <v>530891526640004.19</v>
      </c>
      <c r="AL564">
        <f t="shared" si="269"/>
        <v>4.4187532285385335E-4</v>
      </c>
      <c r="AM564">
        <f t="shared" si="270"/>
        <v>2.1020830688958353E-2</v>
      </c>
      <c r="AN564">
        <f>IF(AM564=0,0,(Cells!$B$3*AJ564/(Cells!$D$4*AM564)))</f>
        <v>1.1419543034907309</v>
      </c>
      <c r="AP564" s="7">
        <f t="shared" si="253"/>
        <v>0</v>
      </c>
      <c r="AQ564">
        <f t="shared" si="271"/>
        <v>94</v>
      </c>
      <c r="AR564" t="str">
        <f>IF(AP564=0,"",MAX(AR$4:AR563)+1)</f>
        <v/>
      </c>
      <c r="AS564" t="str">
        <f t="shared" si="254"/>
        <v>Female</v>
      </c>
      <c r="AT564" t="str">
        <f t="shared" si="255"/>
        <v>Smoker</v>
      </c>
      <c r="AU564" t="str">
        <f t="shared" si="256"/>
        <v>50 - 59</v>
      </c>
      <c r="AV564">
        <f t="shared" si="272"/>
        <v>1</v>
      </c>
      <c r="AW564" s="8">
        <f t="shared" si="257"/>
        <v>2</v>
      </c>
      <c r="BJ564" s="76"/>
      <c r="BK564" s="76"/>
      <c r="BL564" s="77"/>
      <c r="BM564" s="77"/>
      <c r="BN564" s="77"/>
      <c r="BO564" s="77"/>
      <c r="BP564" s="77"/>
      <c r="BQ564" s="136"/>
    </row>
    <row r="565" spans="1:69" x14ac:dyDescent="0.25">
      <c r="A565" t="s">
        <v>78</v>
      </c>
      <c r="B565" t="s">
        <v>82</v>
      </c>
      <c r="C565" t="s">
        <v>350</v>
      </c>
      <c r="D565">
        <v>3</v>
      </c>
      <c r="E565" s="9">
        <v>30617</v>
      </c>
      <c r="F565" s="9">
        <v>266</v>
      </c>
      <c r="G565" s="54">
        <v>171.20849641203301</v>
      </c>
      <c r="H565" s="9">
        <v>10456963164.354601</v>
      </c>
      <c r="I565" s="9">
        <v>21266142</v>
      </c>
      <c r="J565" s="9">
        <v>24620570.9534785</v>
      </c>
      <c r="K565" s="9">
        <v>42601228496351.398</v>
      </c>
      <c r="L565" s="9">
        <v>108157692226.174</v>
      </c>
      <c r="M565" s="9">
        <v>9.9484687433974599E+20</v>
      </c>
      <c r="N565" s="9">
        <v>2.5677517537236398E+18</v>
      </c>
      <c r="O565" s="9">
        <v>6800887396616710</v>
      </c>
      <c r="P565">
        <f t="shared" si="243"/>
        <v>365.75971310955151</v>
      </c>
      <c r="Q565">
        <f t="shared" si="244"/>
        <v>31478533128.823196</v>
      </c>
      <c r="R565">
        <f t="shared" si="245"/>
        <v>65573162</v>
      </c>
      <c r="S565">
        <f t="shared" si="246"/>
        <v>51658883.075155199</v>
      </c>
      <c r="T565">
        <f t="shared" si="247"/>
        <v>84503053038866.094</v>
      </c>
      <c r="U565">
        <f t="shared" si="248"/>
        <v>166106932037.388</v>
      </c>
      <c r="V565" s="1">
        <f t="shared" si="249"/>
        <v>1.6743119845357469E+21</v>
      </c>
      <c r="W565" s="1">
        <f t="shared" si="250"/>
        <v>3.4154537729517865E+18</v>
      </c>
      <c r="X565" s="1">
        <f t="shared" si="251"/>
        <v>7971298137819349</v>
      </c>
      <c r="Y565">
        <f t="shared" si="252"/>
        <v>1.2693492018517281</v>
      </c>
      <c r="Z565">
        <f t="shared" si="258"/>
        <v>106996243567176</v>
      </c>
      <c r="AA565">
        <f t="shared" si="259"/>
        <v>4.0093918822110219E-2</v>
      </c>
      <c r="AB565">
        <f t="shared" si="260"/>
        <v>0.2002346593926991</v>
      </c>
      <c r="AC565">
        <f>Cells!$B$3*Y565/(Cells!$D$4*AB565)</f>
        <v>0.16172001547723427</v>
      </c>
      <c r="AD565">
        <f t="shared" si="261"/>
        <v>12880.559542071065</v>
      </c>
      <c r="AE565">
        <f t="shared" si="262"/>
        <v>241105884273.85031</v>
      </c>
      <c r="AF565">
        <f t="shared" si="263"/>
        <v>1010139990</v>
      </c>
      <c r="AG565">
        <f t="shared" si="264"/>
        <v>1071486609.2474879</v>
      </c>
      <c r="AH565">
        <f t="shared" si="265"/>
        <v>523990438679977.31</v>
      </c>
      <c r="AI565">
        <f t="shared" si="266"/>
        <v>2439028103735.564</v>
      </c>
      <c r="AJ565">
        <f t="shared" si="267"/>
        <v>0.9427462567259034</v>
      </c>
      <c r="AK565">
        <f t="shared" si="268"/>
        <v>491822288387293.44</v>
      </c>
      <c r="AL565">
        <f t="shared" si="269"/>
        <v>4.2838544874269078E-4</v>
      </c>
      <c r="AM565">
        <f t="shared" si="270"/>
        <v>2.0697474453244068E-2</v>
      </c>
      <c r="AN565">
        <f>IF(AM565=0,0,(Cells!$B$3*AJ565/(Cells!$D$4*AM565)))</f>
        <v>1.1619819310164907</v>
      </c>
      <c r="AP565" s="7">
        <f t="shared" si="253"/>
        <v>0</v>
      </c>
      <c r="AQ565">
        <f t="shared" si="271"/>
        <v>94</v>
      </c>
      <c r="AR565" t="str">
        <f>IF(AP565=0,"",MAX(AR$4:AR564)+1)</f>
        <v/>
      </c>
      <c r="AS565" t="str">
        <f t="shared" si="254"/>
        <v>Female</v>
      </c>
      <c r="AT565" t="str">
        <f t="shared" si="255"/>
        <v>Smoker</v>
      </c>
      <c r="AU565" t="str">
        <f t="shared" si="256"/>
        <v>50 - 59</v>
      </c>
      <c r="AV565">
        <f t="shared" si="272"/>
        <v>1</v>
      </c>
      <c r="AW565" s="8">
        <f t="shared" si="257"/>
        <v>3</v>
      </c>
      <c r="BJ565" s="76"/>
      <c r="BK565" s="76"/>
      <c r="BL565" s="77"/>
      <c r="BM565" s="77"/>
      <c r="BN565" s="77"/>
      <c r="BO565" s="77"/>
      <c r="BP565" s="77"/>
      <c r="BQ565" s="136"/>
    </row>
    <row r="566" spans="1:69" x14ac:dyDescent="0.25">
      <c r="A566" t="s">
        <v>78</v>
      </c>
      <c r="B566" t="s">
        <v>82</v>
      </c>
      <c r="C566" t="s">
        <v>350</v>
      </c>
      <c r="D566">
        <v>4</v>
      </c>
      <c r="E566" s="9">
        <v>31255</v>
      </c>
      <c r="F566" s="9">
        <v>301</v>
      </c>
      <c r="G566" s="54">
        <v>217.06943066971499</v>
      </c>
      <c r="H566" s="9">
        <v>10688935142.601801</v>
      </c>
      <c r="I566" s="9">
        <v>26501594</v>
      </c>
      <c r="J566" s="9">
        <v>31219833.401828699</v>
      </c>
      <c r="K566" s="9">
        <v>39249729029830.203</v>
      </c>
      <c r="L566" s="9">
        <v>127835482169.069</v>
      </c>
      <c r="M566" s="9">
        <v>4.85348627361823E+20</v>
      </c>
      <c r="N566" s="9">
        <v>1.6421393102549299E+18</v>
      </c>
      <c r="O566" s="9">
        <v>5912944855601770</v>
      </c>
      <c r="P566">
        <f t="shared" si="243"/>
        <v>582.82914377926647</v>
      </c>
      <c r="Q566">
        <f t="shared" si="244"/>
        <v>42167468271.424995</v>
      </c>
      <c r="R566">
        <f t="shared" si="245"/>
        <v>92074756</v>
      </c>
      <c r="S566">
        <f t="shared" si="246"/>
        <v>82878716.476983905</v>
      </c>
      <c r="T566">
        <f t="shared" si="247"/>
        <v>123752782068696.3</v>
      </c>
      <c r="U566">
        <f t="shared" si="248"/>
        <v>293942414206.45703</v>
      </c>
      <c r="V566" s="1">
        <f t="shared" si="249"/>
        <v>2.1596606118975698E+21</v>
      </c>
      <c r="W566" s="1">
        <f t="shared" si="250"/>
        <v>5.0575930832067164E+18</v>
      </c>
      <c r="X566" s="1">
        <f t="shared" si="251"/>
        <v>1.388424299342112E+16</v>
      </c>
      <c r="Y566">
        <f t="shared" si="252"/>
        <v>1.1109577936763766</v>
      </c>
      <c r="Z566">
        <f t="shared" si="258"/>
        <v>137121325999823.03</v>
      </c>
      <c r="AA566">
        <f t="shared" si="259"/>
        <v>1.9962685789205008E-2</v>
      </c>
      <c r="AB566">
        <f t="shared" si="260"/>
        <v>0.14128936898862918</v>
      </c>
      <c r="AC566">
        <f>Cells!$B$3*Y566/(Cells!$D$4*AB566)</f>
        <v>0.20059032766103876</v>
      </c>
      <c r="AD566">
        <f t="shared" si="261"/>
        <v>12663.49011140135</v>
      </c>
      <c r="AE566">
        <f t="shared" si="262"/>
        <v>230416949131.24844</v>
      </c>
      <c r="AF566">
        <f t="shared" si="263"/>
        <v>983638396</v>
      </c>
      <c r="AG566">
        <f t="shared" si="264"/>
        <v>1040266775.8456591</v>
      </c>
      <c r="AH566">
        <f t="shared" si="265"/>
        <v>484740709650147.13</v>
      </c>
      <c r="AI566">
        <f t="shared" si="266"/>
        <v>2311192621566.4951</v>
      </c>
      <c r="AJ566">
        <f t="shared" si="267"/>
        <v>0.9455635985301708</v>
      </c>
      <c r="AK566">
        <f t="shared" si="268"/>
        <v>456286754360647.69</v>
      </c>
      <c r="AL566">
        <f t="shared" si="269"/>
        <v>4.2164640846135206E-4</v>
      </c>
      <c r="AM566">
        <f t="shared" si="270"/>
        <v>2.0534030497234391E-2</v>
      </c>
      <c r="AN566">
        <f>IF(AM566=0,0,(Cells!$B$3*AJ566/(Cells!$D$4*AM566)))</f>
        <v>1.174731069999071</v>
      </c>
      <c r="AP566" s="7">
        <f t="shared" si="253"/>
        <v>0</v>
      </c>
      <c r="AQ566">
        <f t="shared" si="271"/>
        <v>94</v>
      </c>
      <c r="AR566" t="str">
        <f>IF(AP566=0,"",MAX(AR$4:AR565)+1)</f>
        <v/>
      </c>
      <c r="AS566" t="str">
        <f t="shared" si="254"/>
        <v>Female</v>
      </c>
      <c r="AT566" t="str">
        <f t="shared" si="255"/>
        <v>Smoker</v>
      </c>
      <c r="AU566" t="str">
        <f t="shared" si="256"/>
        <v>50 - 59</v>
      </c>
      <c r="AV566">
        <f t="shared" si="272"/>
        <v>1</v>
      </c>
      <c r="AW566" s="8">
        <f t="shared" si="257"/>
        <v>4</v>
      </c>
      <c r="BJ566" s="76"/>
      <c r="BK566" s="76"/>
      <c r="BL566" s="77"/>
      <c r="BM566" s="77"/>
      <c r="BN566" s="77"/>
      <c r="BO566" s="77"/>
      <c r="BP566" s="77"/>
      <c r="BQ566" s="136"/>
    </row>
    <row r="567" spans="1:69" x14ac:dyDescent="0.25">
      <c r="A567" t="s">
        <v>78</v>
      </c>
      <c r="B567" t="s">
        <v>82</v>
      </c>
      <c r="C567" t="s">
        <v>350</v>
      </c>
      <c r="D567">
        <v>5</v>
      </c>
      <c r="E567" s="9">
        <v>32200</v>
      </c>
      <c r="F567" s="9">
        <v>296</v>
      </c>
      <c r="G567" s="54">
        <v>247.91324571589399</v>
      </c>
      <c r="H567" s="9">
        <v>11093591561.3724</v>
      </c>
      <c r="I567" s="9">
        <v>28516062</v>
      </c>
      <c r="J567" s="9">
        <v>35635624.2312406</v>
      </c>
      <c r="K567" s="9">
        <v>35307774794939.797</v>
      </c>
      <c r="L567" s="9">
        <v>122959163814.285</v>
      </c>
      <c r="M567" s="9">
        <v>3.0551560859732902E+20</v>
      </c>
      <c r="N567" s="9">
        <v>1.02415517442441E+18</v>
      </c>
      <c r="O567" s="9">
        <v>3794709139956610</v>
      </c>
      <c r="P567">
        <f t="shared" si="243"/>
        <v>830.74238949516052</v>
      </c>
      <c r="Q567">
        <f t="shared" si="244"/>
        <v>53261059832.797394</v>
      </c>
      <c r="R567">
        <f t="shared" si="245"/>
        <v>120590818</v>
      </c>
      <c r="S567">
        <f t="shared" si="246"/>
        <v>118514340.70822451</v>
      </c>
      <c r="T567">
        <f t="shared" si="247"/>
        <v>159060556863636.09</v>
      </c>
      <c r="U567">
        <f t="shared" si="248"/>
        <v>416901578020.74207</v>
      </c>
      <c r="V567" s="1">
        <f t="shared" si="249"/>
        <v>2.4651762204948987E+21</v>
      </c>
      <c r="W567" s="1">
        <f t="shared" si="250"/>
        <v>6.0817482576311265E+18</v>
      </c>
      <c r="X567" s="1">
        <f t="shared" si="251"/>
        <v>1.767895213337773E+16</v>
      </c>
      <c r="Y567">
        <f t="shared" si="252"/>
        <v>1.0175208947657033</v>
      </c>
      <c r="Z567">
        <f t="shared" si="258"/>
        <v>161415801605267.56</v>
      </c>
      <c r="AA567">
        <f t="shared" si="259"/>
        <v>1.1492228101357034E-2</v>
      </c>
      <c r="AB567">
        <f t="shared" si="260"/>
        <v>0.1072018101589569</v>
      </c>
      <c r="AC567">
        <f>Cells!$B$3*Y567/(Cells!$D$4*AB567)</f>
        <v>0.24213810029965269</v>
      </c>
      <c r="AD567">
        <f t="shared" si="261"/>
        <v>12415.576865685456</v>
      </c>
      <c r="AE567">
        <f t="shared" si="262"/>
        <v>219323357569.87607</v>
      </c>
      <c r="AF567">
        <f t="shared" si="263"/>
        <v>955122334</v>
      </c>
      <c r="AG567">
        <f t="shared" si="264"/>
        <v>1004631151.6144185</v>
      </c>
      <c r="AH567">
        <f t="shared" si="265"/>
        <v>449432934855207.31</v>
      </c>
      <c r="AI567">
        <f t="shared" si="266"/>
        <v>2188233457752.2104</v>
      </c>
      <c r="AJ567">
        <f t="shared" si="267"/>
        <v>0.95071940827749668</v>
      </c>
      <c r="AK567">
        <f t="shared" si="268"/>
        <v>425306741014624.69</v>
      </c>
      <c r="AL567">
        <f t="shared" si="269"/>
        <v>4.213946183914978E-4</v>
      </c>
      <c r="AM567">
        <f t="shared" si="270"/>
        <v>2.0527898538123618E-2</v>
      </c>
      <c r="AN567">
        <f>IF(AM567=0,0,(Cells!$B$3*AJ567/(Cells!$D$4*AM567)))</f>
        <v>1.1814892668184478</v>
      </c>
      <c r="AP567" s="7">
        <f t="shared" si="253"/>
        <v>0</v>
      </c>
      <c r="AQ567">
        <f t="shared" si="271"/>
        <v>94</v>
      </c>
      <c r="AR567" t="str">
        <f>IF(AP567=0,"",MAX(AR$4:AR566)+1)</f>
        <v/>
      </c>
      <c r="AS567" t="str">
        <f t="shared" si="254"/>
        <v>Female</v>
      </c>
      <c r="AT567" t="str">
        <f t="shared" si="255"/>
        <v>Smoker</v>
      </c>
      <c r="AU567" t="str">
        <f t="shared" si="256"/>
        <v>50 - 59</v>
      </c>
      <c r="AV567">
        <f t="shared" si="272"/>
        <v>1</v>
      </c>
      <c r="AW567" s="8">
        <f t="shared" si="257"/>
        <v>5</v>
      </c>
      <c r="BJ567" s="76"/>
      <c r="BK567" s="76"/>
      <c r="BL567" s="77"/>
      <c r="BM567" s="77"/>
      <c r="BN567" s="77"/>
      <c r="BO567" s="77"/>
      <c r="BP567" s="77"/>
      <c r="BQ567" s="136"/>
    </row>
    <row r="568" spans="1:69" x14ac:dyDescent="0.25">
      <c r="A568" t="s">
        <v>78</v>
      </c>
      <c r="B568" t="s">
        <v>82</v>
      </c>
      <c r="C568" t="s">
        <v>350</v>
      </c>
      <c r="D568">
        <v>6</v>
      </c>
      <c r="E568" s="9">
        <v>31848</v>
      </c>
      <c r="F568" s="9">
        <v>287</v>
      </c>
      <c r="G568" s="54">
        <v>268.38242424478301</v>
      </c>
      <c r="H568" s="9">
        <v>11205184774.6987</v>
      </c>
      <c r="I568" s="9">
        <v>29428845</v>
      </c>
      <c r="J568" s="9">
        <v>39114330.604110003</v>
      </c>
      <c r="K568" s="9">
        <v>36116146100010.703</v>
      </c>
      <c r="L568" s="9">
        <v>134793239019.71201</v>
      </c>
      <c r="M568" s="9">
        <v>2.9473671999910901E+20</v>
      </c>
      <c r="N568" s="9">
        <v>1.0291422375685E+18</v>
      </c>
      <c r="O568" s="9">
        <v>3870461097868220</v>
      </c>
      <c r="P568">
        <f t="shared" si="243"/>
        <v>1099.1248137399434</v>
      </c>
      <c r="Q568">
        <f t="shared" si="244"/>
        <v>64466244607.496094</v>
      </c>
      <c r="R568">
        <f t="shared" si="245"/>
        <v>150019663</v>
      </c>
      <c r="S568">
        <f t="shared" si="246"/>
        <v>157628671.31233451</v>
      </c>
      <c r="T568">
        <f t="shared" si="247"/>
        <v>195176702963646.81</v>
      </c>
      <c r="U568">
        <f t="shared" si="248"/>
        <v>551694817040.4541</v>
      </c>
      <c r="V568" s="1">
        <f t="shared" si="249"/>
        <v>2.7599129404940076E+21</v>
      </c>
      <c r="W568" s="1">
        <f t="shared" si="250"/>
        <v>7.1108904951996262E+18</v>
      </c>
      <c r="X568" s="1">
        <f t="shared" si="251"/>
        <v>2.1549413231245952E+16</v>
      </c>
      <c r="Y568">
        <f t="shared" si="252"/>
        <v>0.95172827221732026</v>
      </c>
      <c r="Z568">
        <f t="shared" si="258"/>
        <v>185255468458647.75</v>
      </c>
      <c r="AA568">
        <f t="shared" si="259"/>
        <v>7.4559091401566547E-3</v>
      </c>
      <c r="AB568">
        <f t="shared" si="260"/>
        <v>8.6347606452968073E-2</v>
      </c>
      <c r="AC568">
        <f>Cells!$B$3*Y568/(Cells!$D$4*AB568)</f>
        <v>0.28118009969704028</v>
      </c>
      <c r="AD568">
        <f t="shared" si="261"/>
        <v>12147.194441440673</v>
      </c>
      <c r="AE568">
        <f t="shared" si="262"/>
        <v>208118172795.1774</v>
      </c>
      <c r="AF568">
        <f t="shared" si="263"/>
        <v>925693489</v>
      </c>
      <c r="AG568">
        <f t="shared" si="264"/>
        <v>965516821.0103085</v>
      </c>
      <c r="AH568">
        <f t="shared" si="265"/>
        <v>413316788755196.63</v>
      </c>
      <c r="AI568">
        <f t="shared" si="266"/>
        <v>2053440218732.498</v>
      </c>
      <c r="AJ568">
        <f t="shared" si="267"/>
        <v>0.95875438817457603</v>
      </c>
      <c r="AK568">
        <f t="shared" si="268"/>
        <v>394381742189357.38</v>
      </c>
      <c r="AL568">
        <f t="shared" si="269"/>
        <v>4.2305527294929455E-4</v>
      </c>
      <c r="AM568">
        <f t="shared" si="270"/>
        <v>2.056830748868984E-2</v>
      </c>
      <c r="AN568">
        <f>IF(AM568=0,0,(Cells!$B$3*AJ568/(Cells!$D$4*AM568)))</f>
        <v>1.189133794798668</v>
      </c>
      <c r="AP568" s="7">
        <f t="shared" si="253"/>
        <v>0</v>
      </c>
      <c r="AQ568">
        <f t="shared" si="271"/>
        <v>94</v>
      </c>
      <c r="AR568" t="str">
        <f>IF(AP568=0,"",MAX(AR$4:AR567)+1)</f>
        <v/>
      </c>
      <c r="AS568" t="str">
        <f t="shared" si="254"/>
        <v>Female</v>
      </c>
      <c r="AT568" t="str">
        <f t="shared" si="255"/>
        <v>Smoker</v>
      </c>
      <c r="AU568" t="str">
        <f t="shared" si="256"/>
        <v>50 - 59</v>
      </c>
      <c r="AV568">
        <f t="shared" si="272"/>
        <v>1</v>
      </c>
      <c r="AW568" s="8">
        <f t="shared" si="257"/>
        <v>6</v>
      </c>
      <c r="BJ568" s="76"/>
      <c r="BK568" s="76"/>
      <c r="BL568" s="77"/>
      <c r="BM568" s="77"/>
      <c r="BN568" s="77"/>
      <c r="BO568" s="77"/>
      <c r="BP568" s="77"/>
      <c r="BQ568" s="136"/>
    </row>
    <row r="569" spans="1:69" x14ac:dyDescent="0.25">
      <c r="A569" t="s">
        <v>78</v>
      </c>
      <c r="B569" t="s">
        <v>82</v>
      </c>
      <c r="C569" t="s">
        <v>350</v>
      </c>
      <c r="D569">
        <v>7</v>
      </c>
      <c r="E569" s="9">
        <v>32755</v>
      </c>
      <c r="F569" s="9">
        <v>338</v>
      </c>
      <c r="G569" s="54">
        <v>305.13724167437198</v>
      </c>
      <c r="H569" s="9">
        <v>11968223767.101601</v>
      </c>
      <c r="I569" s="9">
        <v>43116635</v>
      </c>
      <c r="J569" s="9">
        <v>44720450.172547899</v>
      </c>
      <c r="K569" s="9">
        <v>41229038562561.5</v>
      </c>
      <c r="L569" s="9">
        <v>168814774858.39001</v>
      </c>
      <c r="M569" s="9">
        <v>3.4896879874037999E+20</v>
      </c>
      <c r="N569" s="9">
        <v>1.4051625352229199E+18</v>
      </c>
      <c r="O569" s="9">
        <v>6030702766164480</v>
      </c>
      <c r="P569">
        <f t="shared" si="243"/>
        <v>1404.2620554143155</v>
      </c>
      <c r="Q569">
        <f t="shared" si="244"/>
        <v>76434468374.597687</v>
      </c>
      <c r="R569">
        <f t="shared" si="245"/>
        <v>193136298</v>
      </c>
      <c r="S569">
        <f t="shared" si="246"/>
        <v>202349121.48488241</v>
      </c>
      <c r="T569">
        <f t="shared" si="247"/>
        <v>236405741526208.31</v>
      </c>
      <c r="U569">
        <f t="shared" si="248"/>
        <v>720509591898.84412</v>
      </c>
      <c r="V569" s="1">
        <f t="shared" si="249"/>
        <v>3.1088817392343874E+21</v>
      </c>
      <c r="W569" s="1">
        <f t="shared" si="250"/>
        <v>8.5160530304225464E+18</v>
      </c>
      <c r="X569" s="1">
        <f t="shared" si="251"/>
        <v>2.7580115997410432E+16</v>
      </c>
      <c r="Y569">
        <f t="shared" si="252"/>
        <v>0.95447065241856899</v>
      </c>
      <c r="Z569">
        <f t="shared" si="258"/>
        <v>224985947861589.75</v>
      </c>
      <c r="AA569">
        <f t="shared" si="259"/>
        <v>5.4948108539902016E-3</v>
      </c>
      <c r="AB569">
        <f t="shared" si="260"/>
        <v>7.4126991399828188E-2</v>
      </c>
      <c r="AC569">
        <f>Cells!$B$3*Y569/(Cells!$D$4*AB569)</f>
        <v>0.32847938511149177</v>
      </c>
      <c r="AD569">
        <f t="shared" si="261"/>
        <v>11842.057199766301</v>
      </c>
      <c r="AE569">
        <f t="shared" si="262"/>
        <v>196149949028.07578</v>
      </c>
      <c r="AF569">
        <f t="shared" si="263"/>
        <v>882576854</v>
      </c>
      <c r="AG569">
        <f t="shared" si="264"/>
        <v>920796370.83776057</v>
      </c>
      <c r="AH569">
        <f t="shared" si="265"/>
        <v>372087750192635.19</v>
      </c>
      <c r="AI569">
        <f t="shared" si="266"/>
        <v>1884625443874.1082</v>
      </c>
      <c r="AJ569">
        <f t="shared" si="267"/>
        <v>0.95849297624513052</v>
      </c>
      <c r="AK569">
        <f t="shared" si="268"/>
        <v>354912073153808.38</v>
      </c>
      <c r="AL569">
        <f t="shared" si="269"/>
        <v>4.1859455543987248E-4</v>
      </c>
      <c r="AM569">
        <f t="shared" si="270"/>
        <v>2.0459583462032468E-2</v>
      </c>
      <c r="AN569">
        <f>IF(AM569=0,0,(Cells!$B$3*AJ569/(Cells!$D$4*AM569)))</f>
        <v>1.1951270067534583</v>
      </c>
      <c r="AP569" s="7">
        <f t="shared" si="253"/>
        <v>0</v>
      </c>
      <c r="AQ569">
        <f t="shared" si="271"/>
        <v>94</v>
      </c>
      <c r="AR569" t="str">
        <f>IF(AP569=0,"",MAX(AR$4:AR568)+1)</f>
        <v/>
      </c>
      <c r="AS569" t="str">
        <f t="shared" si="254"/>
        <v>Female</v>
      </c>
      <c r="AT569" t="str">
        <f t="shared" si="255"/>
        <v>Smoker</v>
      </c>
      <c r="AU569" t="str">
        <f t="shared" si="256"/>
        <v>50 - 59</v>
      </c>
      <c r="AV569">
        <f t="shared" si="272"/>
        <v>1</v>
      </c>
      <c r="AW569" s="8">
        <f t="shared" si="257"/>
        <v>7</v>
      </c>
      <c r="BJ569" s="76"/>
      <c r="BK569" s="76"/>
      <c r="BL569" s="77"/>
      <c r="BM569" s="77"/>
      <c r="BN569" s="77"/>
      <c r="BO569" s="77"/>
      <c r="BP569" s="77"/>
      <c r="BQ569" s="136"/>
    </row>
    <row r="570" spans="1:69" x14ac:dyDescent="0.25">
      <c r="A570" t="s">
        <v>78</v>
      </c>
      <c r="B570" t="s">
        <v>82</v>
      </c>
      <c r="C570" t="s">
        <v>350</v>
      </c>
      <c r="D570">
        <v>8</v>
      </c>
      <c r="E570" s="9">
        <v>33476</v>
      </c>
      <c r="F570" s="9">
        <v>349</v>
      </c>
      <c r="G570" s="54">
        <v>346.34734468294101</v>
      </c>
      <c r="H570" s="9">
        <v>12544038789.000999</v>
      </c>
      <c r="I570" s="9">
        <v>40425520</v>
      </c>
      <c r="J570" s="9">
        <v>49563998.674124099</v>
      </c>
      <c r="K570" s="9">
        <v>38639470178534.297</v>
      </c>
      <c r="L570" s="9">
        <v>165678331986.57599</v>
      </c>
      <c r="M570" s="9">
        <v>3.37837704785862E+20</v>
      </c>
      <c r="N570" s="9">
        <v>1.46440452061378E+18</v>
      </c>
      <c r="O570" s="9">
        <v>6609310536767530</v>
      </c>
      <c r="P570">
        <f t="shared" si="243"/>
        <v>1750.6094000972564</v>
      </c>
      <c r="Q570">
        <f t="shared" si="244"/>
        <v>88978507163.598694</v>
      </c>
      <c r="R570">
        <f t="shared" si="245"/>
        <v>233561818</v>
      </c>
      <c r="S570">
        <f t="shared" si="246"/>
        <v>251913120.15900651</v>
      </c>
      <c r="T570">
        <f t="shared" si="247"/>
        <v>275045211704742.63</v>
      </c>
      <c r="U570">
        <f t="shared" si="248"/>
        <v>886187923885.42017</v>
      </c>
      <c r="V570" s="1">
        <f t="shared" si="249"/>
        <v>3.4467194440202495E+21</v>
      </c>
      <c r="W570" s="1">
        <f t="shared" si="250"/>
        <v>9.9804575510363259E+18</v>
      </c>
      <c r="X570" s="1">
        <f t="shared" si="251"/>
        <v>3.418942653417796E+16</v>
      </c>
      <c r="Y570">
        <f t="shared" si="252"/>
        <v>0.92715225730433082</v>
      </c>
      <c r="Z570">
        <f t="shared" si="258"/>
        <v>254247011732215.78</v>
      </c>
      <c r="AA570">
        <f t="shared" si="259"/>
        <v>4.0063997776644779E-3</v>
      </c>
      <c r="AB570">
        <f t="shared" si="260"/>
        <v>6.3296127667215776E-2</v>
      </c>
      <c r="AC570">
        <f>Cells!$B$3*Y570/(Cells!$D$4*AB570)</f>
        <v>0.37367653893600894</v>
      </c>
      <c r="AD570">
        <f t="shared" si="261"/>
        <v>11495.70985508336</v>
      </c>
      <c r="AE570">
        <f t="shared" si="262"/>
        <v>183605910239.0748</v>
      </c>
      <c r="AF570">
        <f t="shared" si="263"/>
        <v>842151334</v>
      </c>
      <c r="AG570">
        <f t="shared" si="264"/>
        <v>871232372.16363645</v>
      </c>
      <c r="AH570">
        <f t="shared" si="265"/>
        <v>333448280014100.88</v>
      </c>
      <c r="AI570">
        <f t="shared" si="266"/>
        <v>1718947111887.5317</v>
      </c>
      <c r="AJ570">
        <f t="shared" si="267"/>
        <v>0.96662080164512709</v>
      </c>
      <c r="AK570">
        <f t="shared" si="268"/>
        <v>320711935574928.75</v>
      </c>
      <c r="AL570">
        <f t="shared" si="269"/>
        <v>4.2251984795881433E-4</v>
      </c>
      <c r="AM570">
        <f t="shared" si="270"/>
        <v>2.0555287591245575E-2</v>
      </c>
      <c r="AN570">
        <f>IF(AM570=0,0,(Cells!$B$3*AJ570/(Cells!$D$4*AM570)))</f>
        <v>1.1996498189416858</v>
      </c>
      <c r="AP570" s="7">
        <f t="shared" si="253"/>
        <v>0</v>
      </c>
      <c r="AQ570">
        <f t="shared" si="271"/>
        <v>94</v>
      </c>
      <c r="AR570" t="str">
        <f>IF(AP570=0,"",MAX(AR$4:AR569)+1)</f>
        <v/>
      </c>
      <c r="AS570" t="str">
        <f t="shared" si="254"/>
        <v>Female</v>
      </c>
      <c r="AT570" t="str">
        <f t="shared" si="255"/>
        <v>Smoker</v>
      </c>
      <c r="AU570" t="str">
        <f t="shared" si="256"/>
        <v>50 - 59</v>
      </c>
      <c r="AV570">
        <f t="shared" si="272"/>
        <v>1</v>
      </c>
      <c r="AW570" s="8">
        <f t="shared" si="257"/>
        <v>8</v>
      </c>
      <c r="BJ570" s="76"/>
      <c r="BK570" s="76"/>
      <c r="BL570" s="77"/>
      <c r="BM570" s="77"/>
      <c r="BN570" s="77"/>
      <c r="BO570" s="77"/>
      <c r="BP570" s="77"/>
      <c r="BQ570" s="136"/>
    </row>
    <row r="571" spans="1:69" x14ac:dyDescent="0.25">
      <c r="A571" t="s">
        <v>78</v>
      </c>
      <c r="B571" t="s">
        <v>82</v>
      </c>
      <c r="C571" t="s">
        <v>350</v>
      </c>
      <c r="D571">
        <v>9</v>
      </c>
      <c r="E571" s="9">
        <v>34172</v>
      </c>
      <c r="F571" s="9">
        <v>413</v>
      </c>
      <c r="G571" s="54">
        <v>381.94947068768698</v>
      </c>
      <c r="H571" s="9">
        <v>12957100517.0196</v>
      </c>
      <c r="I571" s="9">
        <v>42178112</v>
      </c>
      <c r="J571" s="9">
        <v>53619214.331628203</v>
      </c>
      <c r="K571" s="9">
        <v>43528099947672.797</v>
      </c>
      <c r="L571" s="9">
        <v>203265708596.215</v>
      </c>
      <c r="M571" s="9">
        <v>5.0431711235368799E+20</v>
      </c>
      <c r="N571" s="9">
        <v>2.61804717569139E+18</v>
      </c>
      <c r="O571" s="9">
        <v>1.40378968479053E+16</v>
      </c>
      <c r="P571">
        <f t="shared" si="243"/>
        <v>2132.5588707849433</v>
      </c>
      <c r="Q571">
        <f t="shared" si="244"/>
        <v>101935607680.61829</v>
      </c>
      <c r="R571">
        <f t="shared" si="245"/>
        <v>275739930</v>
      </c>
      <c r="S571">
        <f t="shared" si="246"/>
        <v>305532334.49063468</v>
      </c>
      <c r="T571">
        <f t="shared" si="247"/>
        <v>318573311652415.44</v>
      </c>
      <c r="U571">
        <f t="shared" si="248"/>
        <v>1089453632481.6351</v>
      </c>
      <c r="V571" s="1">
        <f t="shared" si="249"/>
        <v>3.9510365563739376E+21</v>
      </c>
      <c r="W571" s="1">
        <f t="shared" si="250"/>
        <v>1.2598504726727717E+19</v>
      </c>
      <c r="X571" s="1">
        <f t="shared" si="251"/>
        <v>4.8227323382083264E+16</v>
      </c>
      <c r="Y571">
        <f t="shared" si="252"/>
        <v>0.90249017492599337</v>
      </c>
      <c r="Z571">
        <f t="shared" si="258"/>
        <v>286621936287747.19</v>
      </c>
      <c r="AA571">
        <f t="shared" si="259"/>
        <v>3.0704007874400815E-3</v>
      </c>
      <c r="AB571">
        <f t="shared" si="260"/>
        <v>5.5411197311013606E-2</v>
      </c>
      <c r="AC571">
        <f>Cells!$B$3*Y571/(Cells!$D$4*AB571)</f>
        <v>0.41549601374342138</v>
      </c>
      <c r="AD571">
        <f t="shared" si="261"/>
        <v>11113.760384395673</v>
      </c>
      <c r="AE571">
        <f t="shared" si="262"/>
        <v>170648809722.05521</v>
      </c>
      <c r="AF571">
        <f t="shared" si="263"/>
        <v>799973222</v>
      </c>
      <c r="AG571">
        <f t="shared" si="264"/>
        <v>817613157.83200824</v>
      </c>
      <c r="AH571">
        <f t="shared" si="265"/>
        <v>289920180066428.19</v>
      </c>
      <c r="AI571">
        <f t="shared" si="266"/>
        <v>1515681403291.3169</v>
      </c>
      <c r="AJ571">
        <f t="shared" si="267"/>
        <v>0.97842508322788924</v>
      </c>
      <c r="AK571">
        <f t="shared" si="268"/>
        <v>282214190793022.75</v>
      </c>
      <c r="AL571">
        <f t="shared" si="269"/>
        <v>4.2216585464028401E-4</v>
      </c>
      <c r="AM571">
        <f t="shared" si="270"/>
        <v>2.0546675026395001E-2</v>
      </c>
      <c r="AN571">
        <f>IF(AM571=0,0,(Cells!$B$3*AJ571/(Cells!$D$4*AM571)))</f>
        <v>1.2148088277402453</v>
      </c>
      <c r="AP571" s="7">
        <f t="shared" si="253"/>
        <v>0</v>
      </c>
      <c r="AQ571">
        <f t="shared" si="271"/>
        <v>94</v>
      </c>
      <c r="AR571" t="str">
        <f>IF(AP571=0,"",MAX(AR$4:AR570)+1)</f>
        <v/>
      </c>
      <c r="AS571" t="str">
        <f t="shared" si="254"/>
        <v>Female</v>
      </c>
      <c r="AT571" t="str">
        <f t="shared" si="255"/>
        <v>Smoker</v>
      </c>
      <c r="AU571" t="str">
        <f t="shared" si="256"/>
        <v>50 - 59</v>
      </c>
      <c r="AV571">
        <f t="shared" si="272"/>
        <v>1</v>
      </c>
      <c r="AW571" s="8">
        <f t="shared" si="257"/>
        <v>9</v>
      </c>
      <c r="BJ571" s="76"/>
      <c r="BK571" s="76"/>
      <c r="BL571" s="77"/>
      <c r="BM571" s="77"/>
      <c r="BN571" s="77"/>
      <c r="BO571" s="77"/>
      <c r="BP571" s="77"/>
      <c r="BQ571" s="136"/>
    </row>
    <row r="572" spans="1:69" x14ac:dyDescent="0.25">
      <c r="A572" t="s">
        <v>78</v>
      </c>
      <c r="B572" t="s">
        <v>82</v>
      </c>
      <c r="C572" t="s">
        <v>350</v>
      </c>
      <c r="D572">
        <v>10</v>
      </c>
      <c r="E572" s="9">
        <v>34878</v>
      </c>
      <c r="F572" s="9">
        <v>444</v>
      </c>
      <c r="G572" s="54">
        <v>419.05884670532902</v>
      </c>
      <c r="H572" s="9">
        <v>13412481833.9083</v>
      </c>
      <c r="I572" s="9">
        <v>50983420</v>
      </c>
      <c r="J572" s="9">
        <v>57756449.114334702</v>
      </c>
      <c r="K572" s="9">
        <v>45340424159359.703</v>
      </c>
      <c r="L572" s="9">
        <v>230877455424.91599</v>
      </c>
      <c r="M572" s="9">
        <v>5.40409886904888E+20</v>
      </c>
      <c r="N572" s="9">
        <v>3.2166461620827602E+18</v>
      </c>
      <c r="O572" s="9">
        <v>1.98343080541447E+16</v>
      </c>
      <c r="P572">
        <f t="shared" si="243"/>
        <v>2551.6177174902723</v>
      </c>
      <c r="Q572">
        <f t="shared" si="244"/>
        <v>115348089514.52658</v>
      </c>
      <c r="R572">
        <f t="shared" si="245"/>
        <v>326723350</v>
      </c>
      <c r="S572">
        <f t="shared" si="246"/>
        <v>363288783.60496938</v>
      </c>
      <c r="T572">
        <f t="shared" si="247"/>
        <v>363913735811775.13</v>
      </c>
      <c r="U572">
        <f t="shared" si="248"/>
        <v>1320331087906.551</v>
      </c>
      <c r="V572" s="1">
        <f t="shared" si="249"/>
        <v>4.4914464432788257E+21</v>
      </c>
      <c r="W572" s="1">
        <f t="shared" si="250"/>
        <v>1.5815150888810478E+19</v>
      </c>
      <c r="X572" s="1">
        <f t="shared" si="251"/>
        <v>6.8061631436227968E+16</v>
      </c>
      <c r="Y572">
        <f t="shared" si="252"/>
        <v>0.89934885067982262</v>
      </c>
      <c r="Z572">
        <f t="shared" si="258"/>
        <v>326217478826744.44</v>
      </c>
      <c r="AA572">
        <f t="shared" si="259"/>
        <v>2.4717426314426337E-3</v>
      </c>
      <c r="AB572">
        <f t="shared" si="260"/>
        <v>4.9716623290833359E-2</v>
      </c>
      <c r="AC572">
        <f>Cells!$B$3*Y572/(Cells!$D$4*AB572)</f>
        <v>0.46147531319888574</v>
      </c>
      <c r="AD572">
        <f t="shared" si="261"/>
        <v>10694.701537690344</v>
      </c>
      <c r="AE572">
        <f t="shared" si="262"/>
        <v>157236327888.14691</v>
      </c>
      <c r="AF572">
        <f t="shared" si="263"/>
        <v>748989802</v>
      </c>
      <c r="AG572">
        <f t="shared" si="264"/>
        <v>759856708.71767354</v>
      </c>
      <c r="AH572">
        <f t="shared" si="265"/>
        <v>244579755907068.41</v>
      </c>
      <c r="AI572">
        <f t="shared" si="266"/>
        <v>1284803947866.4009</v>
      </c>
      <c r="AJ572">
        <f t="shared" si="267"/>
        <v>0.98569874215361941</v>
      </c>
      <c r="AK572">
        <f t="shared" si="268"/>
        <v>239833639655269.78</v>
      </c>
      <c r="AL572">
        <f t="shared" si="269"/>
        <v>4.1538106347657104E-4</v>
      </c>
      <c r="AM572">
        <f t="shared" si="270"/>
        <v>2.0380899476631815E-2</v>
      </c>
      <c r="AN572">
        <f>IF(AM572=0,0,(Cells!$B$3*AJ572/(Cells!$D$4*AM572)))</f>
        <v>1.2337943261461843</v>
      </c>
      <c r="AP572" s="7">
        <f t="shared" si="253"/>
        <v>0</v>
      </c>
      <c r="AQ572">
        <f t="shared" si="271"/>
        <v>94</v>
      </c>
      <c r="AR572" t="str">
        <f>IF(AP572=0,"",MAX(AR$4:AR571)+1)</f>
        <v/>
      </c>
      <c r="AS572" t="str">
        <f t="shared" si="254"/>
        <v>Female</v>
      </c>
      <c r="AT572" t="str">
        <f t="shared" si="255"/>
        <v>Smoker</v>
      </c>
      <c r="AU572" t="str">
        <f t="shared" si="256"/>
        <v>50 - 59</v>
      </c>
      <c r="AV572">
        <f t="shared" si="272"/>
        <v>1</v>
      </c>
      <c r="AW572" s="8">
        <f t="shared" si="257"/>
        <v>10</v>
      </c>
      <c r="BJ572" s="76"/>
      <c r="BK572" s="76"/>
      <c r="BL572" s="77"/>
      <c r="BM572" s="77"/>
      <c r="BN572" s="77"/>
      <c r="BO572" s="77"/>
      <c r="BP572" s="77"/>
      <c r="BQ572" s="136"/>
    </row>
    <row r="573" spans="1:69" x14ac:dyDescent="0.25">
      <c r="A573" t="s">
        <v>78</v>
      </c>
      <c r="B573" t="s">
        <v>82</v>
      </c>
      <c r="C573" t="s">
        <v>350</v>
      </c>
      <c r="D573">
        <v>11</v>
      </c>
      <c r="E573" s="9">
        <v>31107</v>
      </c>
      <c r="F573" s="9">
        <v>353</v>
      </c>
      <c r="G573" s="54">
        <v>363.98983490585499</v>
      </c>
      <c r="H573" s="9">
        <v>10432176974.335199</v>
      </c>
      <c r="I573" s="9">
        <v>32052123</v>
      </c>
      <c r="J573" s="9">
        <v>45589021.791353904</v>
      </c>
      <c r="K573" s="9">
        <v>29073259862496.5</v>
      </c>
      <c r="L573" s="9">
        <v>145445009054.06</v>
      </c>
      <c r="M573" s="9">
        <v>2.31311213239835E+20</v>
      </c>
      <c r="N573" s="9">
        <v>1.3509760950982999E+18</v>
      </c>
      <c r="O573" s="9">
        <v>8295124071052490</v>
      </c>
      <c r="P573">
        <f t="shared" si="243"/>
        <v>2915.6075523961272</v>
      </c>
      <c r="Q573">
        <f t="shared" si="244"/>
        <v>125780266488.86179</v>
      </c>
      <c r="R573">
        <f t="shared" si="245"/>
        <v>358775473</v>
      </c>
      <c r="S573">
        <f t="shared" si="246"/>
        <v>408877805.39632326</v>
      </c>
      <c r="T573">
        <f t="shared" si="247"/>
        <v>392986995674271.63</v>
      </c>
      <c r="U573">
        <f t="shared" si="248"/>
        <v>1465776096960.6111</v>
      </c>
      <c r="V573" s="1">
        <f t="shared" si="249"/>
        <v>4.7227576565186607E+21</v>
      </c>
      <c r="W573" s="1">
        <f t="shared" si="250"/>
        <v>1.7166126983908778E+19</v>
      </c>
      <c r="X573" s="1">
        <f t="shared" si="251"/>
        <v>7.6356755507280464E+16</v>
      </c>
      <c r="Y573">
        <f t="shared" si="252"/>
        <v>0.87746380034553517</v>
      </c>
      <c r="Z573">
        <f t="shared" si="258"/>
        <v>343703299074372.06</v>
      </c>
      <c r="AA573">
        <f t="shared" si="259"/>
        <v>2.0558746283649179E-3</v>
      </c>
      <c r="AB573">
        <f t="shared" si="260"/>
        <v>4.5341753697501798E-2</v>
      </c>
      <c r="AC573">
        <f>Cells!$B$3*Y573/(Cells!$D$4*AB573)</f>
        <v>0.49368827007369004</v>
      </c>
      <c r="AD573">
        <f t="shared" si="261"/>
        <v>10330.711702784489</v>
      </c>
      <c r="AE573">
        <f t="shared" si="262"/>
        <v>146804150913.81174</v>
      </c>
      <c r="AF573">
        <f t="shared" si="263"/>
        <v>716937679</v>
      </c>
      <c r="AG573">
        <f t="shared" si="264"/>
        <v>714267686.92631972</v>
      </c>
      <c r="AH573">
        <f t="shared" si="265"/>
        <v>215506496044571.91</v>
      </c>
      <c r="AI573">
        <f t="shared" si="266"/>
        <v>1139358938812.3411</v>
      </c>
      <c r="AJ573">
        <f t="shared" si="267"/>
        <v>1.0037380832460305</v>
      </c>
      <c r="AK573">
        <f t="shared" si="268"/>
        <v>215164184370347.84</v>
      </c>
      <c r="AL573">
        <f t="shared" si="269"/>
        <v>4.2174308925712147E-4</v>
      </c>
      <c r="AM573">
        <f t="shared" si="270"/>
        <v>2.0536384522527852E-2</v>
      </c>
      <c r="AN573">
        <f>IF(AM573=0,0,(Cells!$B$3*AJ573/(Cells!$D$4*AM573)))</f>
        <v>1.2468618240423506</v>
      </c>
      <c r="AP573" s="7">
        <f t="shared" si="253"/>
        <v>0</v>
      </c>
      <c r="AQ573">
        <f t="shared" si="271"/>
        <v>94</v>
      </c>
      <c r="AR573" t="str">
        <f>IF(AP573=0,"",MAX(AR$4:AR572)+1)</f>
        <v/>
      </c>
      <c r="AS573" t="str">
        <f t="shared" si="254"/>
        <v>Female</v>
      </c>
      <c r="AT573" t="str">
        <f t="shared" si="255"/>
        <v>Smoker</v>
      </c>
      <c r="AU573" t="str">
        <f t="shared" si="256"/>
        <v>50 - 59</v>
      </c>
      <c r="AV573">
        <f t="shared" si="272"/>
        <v>1</v>
      </c>
      <c r="AW573" s="8">
        <f t="shared" si="257"/>
        <v>11</v>
      </c>
      <c r="BJ573" s="76"/>
      <c r="BK573" s="76"/>
      <c r="BL573" s="77"/>
      <c r="BM573" s="77"/>
      <c r="BN573" s="77"/>
      <c r="BO573" s="77"/>
      <c r="BP573" s="77"/>
      <c r="BQ573" s="136"/>
    </row>
    <row r="574" spans="1:69" x14ac:dyDescent="0.25">
      <c r="A574" t="s">
        <v>78</v>
      </c>
      <c r="B574" t="s">
        <v>82</v>
      </c>
      <c r="C574" t="s">
        <v>350</v>
      </c>
      <c r="D574">
        <v>12</v>
      </c>
      <c r="E574" s="9">
        <v>31414</v>
      </c>
      <c r="F574" s="9">
        <v>463</v>
      </c>
      <c r="G574" s="54">
        <v>394.66332594887598</v>
      </c>
      <c r="H574" s="9">
        <v>10729679098.1035</v>
      </c>
      <c r="I574" s="9">
        <v>49037406</v>
      </c>
      <c r="J574" s="9">
        <v>47378246.598448798</v>
      </c>
      <c r="K574" s="9">
        <v>23456499432613.199</v>
      </c>
      <c r="L574" s="9">
        <v>112218058030.903</v>
      </c>
      <c r="M574" s="9">
        <v>9.3901477865249096E+19</v>
      </c>
      <c r="N574" s="9">
        <v>4.5939034037155501E+17</v>
      </c>
      <c r="O574" s="9">
        <v>2432176854100500</v>
      </c>
      <c r="P574">
        <f t="shared" si="243"/>
        <v>3310.270878345003</v>
      </c>
      <c r="Q574">
        <f t="shared" si="244"/>
        <v>136509945586.96529</v>
      </c>
      <c r="R574">
        <f t="shared" si="245"/>
        <v>407812879</v>
      </c>
      <c r="S574">
        <f t="shared" si="246"/>
        <v>456256051.99477208</v>
      </c>
      <c r="T574">
        <f t="shared" si="247"/>
        <v>416443495106884.81</v>
      </c>
      <c r="U574">
        <f t="shared" si="248"/>
        <v>1577994154991.5142</v>
      </c>
      <c r="V574" s="1">
        <f t="shared" si="249"/>
        <v>4.8166591343839098E+21</v>
      </c>
      <c r="W574" s="1">
        <f t="shared" si="250"/>
        <v>1.7625517324280332E+19</v>
      </c>
      <c r="X574" s="1">
        <f t="shared" si="251"/>
        <v>7.878893236138096E+16</v>
      </c>
      <c r="Y574">
        <f t="shared" si="252"/>
        <v>0.89382459085643617</v>
      </c>
      <c r="Z574">
        <f t="shared" si="258"/>
        <v>370966741752475.19</v>
      </c>
      <c r="AA574">
        <f t="shared" si="259"/>
        <v>1.7820410305607721E-3</v>
      </c>
      <c r="AB574">
        <f t="shared" si="260"/>
        <v>4.2214227821443948E-2</v>
      </c>
      <c r="AC574">
        <f>Cells!$B$3*Y574/(Cells!$D$4*AB574)</f>
        <v>0.54015122142476746</v>
      </c>
      <c r="AD574">
        <f t="shared" si="261"/>
        <v>9936.0483768356135</v>
      </c>
      <c r="AE574">
        <f t="shared" si="262"/>
        <v>136074471815.70822</v>
      </c>
      <c r="AF574">
        <f t="shared" si="263"/>
        <v>667900273</v>
      </c>
      <c r="AG574">
        <f t="shared" si="264"/>
        <v>666889440.32787085</v>
      </c>
      <c r="AH574">
        <f t="shared" si="265"/>
        <v>192049996611958.72</v>
      </c>
      <c r="AI574">
        <f t="shared" si="266"/>
        <v>1027140880781.4381</v>
      </c>
      <c r="AJ574">
        <f t="shared" si="267"/>
        <v>1.0015157425069321</v>
      </c>
      <c r="AK574">
        <f t="shared" si="268"/>
        <v>191310837952480.13</v>
      </c>
      <c r="AL574">
        <f t="shared" si="269"/>
        <v>4.3016185116833132E-4</v>
      </c>
      <c r="AM574">
        <f t="shared" si="270"/>
        <v>2.0740343564375478E-2</v>
      </c>
      <c r="AN574">
        <f>IF(AM574=0,0,(Cells!$B$3*AJ574/(Cells!$D$4*AM574)))</f>
        <v>1.2318667903520577</v>
      </c>
      <c r="AP574" s="7">
        <f t="shared" si="253"/>
        <v>0</v>
      </c>
      <c r="AQ574">
        <f t="shared" si="271"/>
        <v>94</v>
      </c>
      <c r="AR574" t="str">
        <f>IF(AP574=0,"",MAX(AR$4:AR573)+1)</f>
        <v/>
      </c>
      <c r="AS574" t="str">
        <f t="shared" si="254"/>
        <v>Female</v>
      </c>
      <c r="AT574" t="str">
        <f t="shared" si="255"/>
        <v>Smoker</v>
      </c>
      <c r="AU574" t="str">
        <f t="shared" si="256"/>
        <v>50 - 59</v>
      </c>
      <c r="AV574">
        <f t="shared" si="272"/>
        <v>1</v>
      </c>
      <c r="AW574" s="8">
        <f t="shared" si="257"/>
        <v>12</v>
      </c>
      <c r="BJ574" s="76"/>
      <c r="BK574" s="76"/>
      <c r="BL574" s="77"/>
      <c r="BM574" s="77"/>
      <c r="BN574" s="77"/>
      <c r="BO574" s="77"/>
      <c r="BP574" s="77"/>
      <c r="BQ574" s="136"/>
    </row>
    <row r="575" spans="1:69" x14ac:dyDescent="0.25">
      <c r="A575" t="s">
        <v>78</v>
      </c>
      <c r="B575" t="s">
        <v>82</v>
      </c>
      <c r="C575" t="s">
        <v>350</v>
      </c>
      <c r="D575">
        <v>13</v>
      </c>
      <c r="E575" s="9">
        <v>31336</v>
      </c>
      <c r="F575" s="9">
        <v>452</v>
      </c>
      <c r="G575" s="54">
        <v>426.07847977747798</v>
      </c>
      <c r="H575" s="9">
        <v>10890223526.094601</v>
      </c>
      <c r="I575" s="9">
        <v>43828589</v>
      </c>
      <c r="J575" s="9">
        <v>49253540.783628799</v>
      </c>
      <c r="K575" s="9">
        <v>25926734879406.5</v>
      </c>
      <c r="L575" s="9">
        <v>128698841388.235</v>
      </c>
      <c r="M575" s="9">
        <v>1.9485292992269399E+20</v>
      </c>
      <c r="N575" s="9">
        <v>9.7328509011562598E+17</v>
      </c>
      <c r="O575" s="9">
        <v>4966640541602950</v>
      </c>
      <c r="P575">
        <f t="shared" si="243"/>
        <v>3736.3493581224811</v>
      </c>
      <c r="Q575">
        <f t="shared" si="244"/>
        <v>147400169113.05988</v>
      </c>
      <c r="R575">
        <f t="shared" si="245"/>
        <v>451641468</v>
      </c>
      <c r="S575">
        <f t="shared" si="246"/>
        <v>505509592.7784009</v>
      </c>
      <c r="T575">
        <f t="shared" si="247"/>
        <v>442370229986291.31</v>
      </c>
      <c r="U575">
        <f t="shared" si="248"/>
        <v>1706692996379.7493</v>
      </c>
      <c r="V575" s="1">
        <f t="shared" si="249"/>
        <v>5.0115120643066036E+21</v>
      </c>
      <c r="W575" s="1">
        <f t="shared" si="250"/>
        <v>1.8598802414395957E+19</v>
      </c>
      <c r="X575" s="1">
        <f t="shared" si="251"/>
        <v>8.3755572902983904E+16</v>
      </c>
      <c r="Y575">
        <f t="shared" si="252"/>
        <v>0.89343797714633089</v>
      </c>
      <c r="Z575">
        <f t="shared" si="258"/>
        <v>393868027456399.19</v>
      </c>
      <c r="AA575">
        <f t="shared" si="259"/>
        <v>1.5413168466864048E-3</v>
      </c>
      <c r="AB575">
        <f t="shared" si="260"/>
        <v>3.9259608335876259E-2</v>
      </c>
      <c r="AC575">
        <f>Cells!$B$3*Y575/(Cells!$D$4*AB575)</f>
        <v>0.58055097616834805</v>
      </c>
      <c r="AD575">
        <f t="shared" si="261"/>
        <v>9509.9698970581358</v>
      </c>
      <c r="AE575">
        <f t="shared" si="262"/>
        <v>125184248289.61359</v>
      </c>
      <c r="AF575">
        <f t="shared" si="263"/>
        <v>624071684</v>
      </c>
      <c r="AG575">
        <f t="shared" si="264"/>
        <v>617635899.54424202</v>
      </c>
      <c r="AH575">
        <f t="shared" si="265"/>
        <v>166123261732552.16</v>
      </c>
      <c r="AI575">
        <f t="shared" si="266"/>
        <v>898442039393.203</v>
      </c>
      <c r="AJ575">
        <f t="shared" si="267"/>
        <v>1.010420029762692</v>
      </c>
      <c r="AK575">
        <f t="shared" si="268"/>
        <v>166937007888947.03</v>
      </c>
      <c r="AL575">
        <f t="shared" si="269"/>
        <v>4.3761032783329849E-4</v>
      </c>
      <c r="AM575">
        <f t="shared" si="270"/>
        <v>2.0919137836758438E-2</v>
      </c>
      <c r="AN575">
        <f>IF(AM575=0,0,(Cells!$B$3*AJ575/(Cells!$D$4*AM575)))</f>
        <v>1.2321968055138064</v>
      </c>
      <c r="AP575" s="7">
        <f t="shared" si="253"/>
        <v>0</v>
      </c>
      <c r="AQ575">
        <f t="shared" si="271"/>
        <v>94</v>
      </c>
      <c r="AR575" t="str">
        <f>IF(AP575=0,"",MAX(AR$4:AR574)+1)</f>
        <v/>
      </c>
      <c r="AS575" t="str">
        <f t="shared" si="254"/>
        <v>Female</v>
      </c>
      <c r="AT575" t="str">
        <f t="shared" si="255"/>
        <v>Smoker</v>
      </c>
      <c r="AU575" t="str">
        <f t="shared" si="256"/>
        <v>50 - 59</v>
      </c>
      <c r="AV575">
        <f t="shared" si="272"/>
        <v>1</v>
      </c>
      <c r="AW575" s="8">
        <f t="shared" si="257"/>
        <v>13</v>
      </c>
      <c r="BJ575" s="76"/>
      <c r="BK575" s="76"/>
      <c r="BL575" s="77"/>
      <c r="BM575" s="77"/>
      <c r="BN575" s="77"/>
      <c r="BO575" s="77"/>
      <c r="BP575" s="77"/>
      <c r="BQ575" s="136"/>
    </row>
    <row r="576" spans="1:69" x14ac:dyDescent="0.25">
      <c r="A576" t="s">
        <v>78</v>
      </c>
      <c r="B576" t="s">
        <v>82</v>
      </c>
      <c r="C576" t="s">
        <v>350</v>
      </c>
      <c r="D576">
        <v>14</v>
      </c>
      <c r="E576" s="9">
        <v>30668</v>
      </c>
      <c r="F576" s="9">
        <v>498</v>
      </c>
      <c r="G576" s="54">
        <v>450.26909666840999</v>
      </c>
      <c r="H576" s="9">
        <v>10788714251.436701</v>
      </c>
      <c r="I576" s="9">
        <v>43801882</v>
      </c>
      <c r="J576" s="9">
        <v>49715041.6740923</v>
      </c>
      <c r="K576" s="9">
        <v>24353309252302.801</v>
      </c>
      <c r="L576" s="9">
        <v>126475171929.496</v>
      </c>
      <c r="M576" s="9">
        <v>1.3831415214858101E+20</v>
      </c>
      <c r="N576" s="9">
        <v>7.0064923640224896E+17</v>
      </c>
      <c r="O576" s="9">
        <v>3877999820747280</v>
      </c>
      <c r="P576">
        <f t="shared" si="243"/>
        <v>4186.6184547908915</v>
      </c>
      <c r="Q576">
        <f t="shared" si="244"/>
        <v>158188883364.49658</v>
      </c>
      <c r="R576">
        <f t="shared" si="245"/>
        <v>495443350</v>
      </c>
      <c r="S576">
        <f t="shared" si="246"/>
        <v>555224634.45249319</v>
      </c>
      <c r="T576">
        <f t="shared" si="247"/>
        <v>466723539238594.13</v>
      </c>
      <c r="U576">
        <f t="shared" si="248"/>
        <v>1833168168309.2454</v>
      </c>
      <c r="V576" s="1">
        <f t="shared" si="249"/>
        <v>5.1498262164551846E+21</v>
      </c>
      <c r="W576" s="1">
        <f t="shared" si="250"/>
        <v>1.9299451650798207E+19</v>
      </c>
      <c r="X576" s="1">
        <f t="shared" si="251"/>
        <v>8.7633572723731184E+16</v>
      </c>
      <c r="Y576">
        <f t="shared" si="252"/>
        <v>0.89232955322408647</v>
      </c>
      <c r="Z576">
        <f t="shared" si="258"/>
        <v>415011543369737</v>
      </c>
      <c r="AA576">
        <f t="shared" si="259"/>
        <v>1.3462407209320734E-3</v>
      </c>
      <c r="AB576">
        <f t="shared" si="260"/>
        <v>3.6691153169832007E-2</v>
      </c>
      <c r="AC576">
        <f>Cells!$B$3*Y576/(Cells!$D$4*AB576)</f>
        <v>0.62042005597255234</v>
      </c>
      <c r="AD576">
        <f t="shared" si="261"/>
        <v>9059.7008003897245</v>
      </c>
      <c r="AE576">
        <f t="shared" si="262"/>
        <v>114395534038.17691</v>
      </c>
      <c r="AF576">
        <f t="shared" si="263"/>
        <v>580269802</v>
      </c>
      <c r="AG576">
        <f t="shared" si="264"/>
        <v>567920857.87014961</v>
      </c>
      <c r="AH576">
        <f t="shared" si="265"/>
        <v>141769952480249.31</v>
      </c>
      <c r="AI576">
        <f t="shared" si="266"/>
        <v>771966867463.70703</v>
      </c>
      <c r="AJ576">
        <f t="shared" si="267"/>
        <v>1.0217441285325601</v>
      </c>
      <c r="AK576">
        <f t="shared" si="268"/>
        <v>144046713196557.38</v>
      </c>
      <c r="AL576">
        <f t="shared" si="269"/>
        <v>4.4660925104507844E-4</v>
      </c>
      <c r="AM576">
        <f t="shared" si="270"/>
        <v>2.1133131595792387E-2</v>
      </c>
      <c r="AN576">
        <f>IF(AM576=0,0,(Cells!$B$3*AJ576/(Cells!$D$4*AM576)))</f>
        <v>1.2333893856385632</v>
      </c>
      <c r="AP576" s="7">
        <f t="shared" si="253"/>
        <v>0</v>
      </c>
      <c r="AQ576">
        <f t="shared" si="271"/>
        <v>94</v>
      </c>
      <c r="AR576" t="str">
        <f>IF(AP576=0,"",MAX(AR$4:AR575)+1)</f>
        <v/>
      </c>
      <c r="AS576" t="str">
        <f t="shared" si="254"/>
        <v>Female</v>
      </c>
      <c r="AT576" t="str">
        <f t="shared" si="255"/>
        <v>Smoker</v>
      </c>
      <c r="AU576" t="str">
        <f t="shared" si="256"/>
        <v>50 - 59</v>
      </c>
      <c r="AV576">
        <f t="shared" si="272"/>
        <v>1</v>
      </c>
      <c r="AW576" s="8">
        <f t="shared" si="257"/>
        <v>14</v>
      </c>
      <c r="BJ576" s="76"/>
      <c r="BK576" s="76"/>
      <c r="BL576" s="77"/>
      <c r="BM576" s="77"/>
      <c r="BN576" s="77"/>
      <c r="BO576" s="77"/>
      <c r="BP576" s="77"/>
      <c r="BQ576" s="136"/>
    </row>
    <row r="577" spans="1:69" x14ac:dyDescent="0.25">
      <c r="A577" t="s">
        <v>78</v>
      </c>
      <c r="B577" t="s">
        <v>82</v>
      </c>
      <c r="C577" t="s">
        <v>350</v>
      </c>
      <c r="D577">
        <v>15</v>
      </c>
      <c r="E577" s="9">
        <v>29270</v>
      </c>
      <c r="F577" s="9">
        <v>526</v>
      </c>
      <c r="G577" s="54">
        <v>467.09213405484599</v>
      </c>
      <c r="H577" s="9">
        <v>10430634010.7209</v>
      </c>
      <c r="I577" s="9">
        <v>53477327</v>
      </c>
      <c r="J577" s="9">
        <v>48602287.4608915</v>
      </c>
      <c r="K577" s="9">
        <v>26628796387224.5</v>
      </c>
      <c r="L577" s="9">
        <v>148676264540.38101</v>
      </c>
      <c r="M577" s="9">
        <v>2.5349861674550801E+20</v>
      </c>
      <c r="N577" s="9">
        <v>1.5458671135955E+18</v>
      </c>
      <c r="O577" s="9">
        <v>9641131043703010</v>
      </c>
      <c r="P577">
        <f t="shared" si="243"/>
        <v>4653.7105888457372</v>
      </c>
      <c r="Q577">
        <f t="shared" si="244"/>
        <v>168619517375.21747</v>
      </c>
      <c r="R577">
        <f t="shared" si="245"/>
        <v>548920677</v>
      </c>
      <c r="S577">
        <f t="shared" si="246"/>
        <v>603826921.91338468</v>
      </c>
      <c r="T577">
        <f t="shared" si="247"/>
        <v>493352335625818.63</v>
      </c>
      <c r="U577">
        <f t="shared" si="248"/>
        <v>1981844432849.6265</v>
      </c>
      <c r="V577" s="1">
        <f t="shared" si="249"/>
        <v>5.4033248332006923E+21</v>
      </c>
      <c r="W577" s="1">
        <f t="shared" si="250"/>
        <v>2.0845318764393705E+19</v>
      </c>
      <c r="X577" s="1">
        <f t="shared" si="251"/>
        <v>9.7274703767434192E+16</v>
      </c>
      <c r="Y577">
        <f t="shared" si="252"/>
        <v>0.90906956460404287</v>
      </c>
      <c r="Z577">
        <f t="shared" si="258"/>
        <v>446853781893546.69</v>
      </c>
      <c r="AA577">
        <f t="shared" si="259"/>
        <v>1.225576692652326E-3</v>
      </c>
      <c r="AB577">
        <f t="shared" si="260"/>
        <v>3.5008237497085253E-2</v>
      </c>
      <c r="AC577">
        <f>Cells!$B$3*Y577/(Cells!$D$4*AB577)</f>
        <v>0.66244341089755809</v>
      </c>
      <c r="AD577">
        <f t="shared" si="261"/>
        <v>8592.6086663348779</v>
      </c>
      <c r="AE577">
        <f t="shared" si="262"/>
        <v>103964900027.45599</v>
      </c>
      <c r="AF577">
        <f t="shared" si="263"/>
        <v>526792475</v>
      </c>
      <c r="AG577">
        <f t="shared" si="264"/>
        <v>519318570.40925801</v>
      </c>
      <c r="AH577">
        <f t="shared" si="265"/>
        <v>115141156093024.81</v>
      </c>
      <c r="AI577">
        <f t="shared" si="266"/>
        <v>623290602923.32605</v>
      </c>
      <c r="AJ577">
        <f t="shared" si="267"/>
        <v>1.0143917529944135</v>
      </c>
      <c r="AK577">
        <f t="shared" si="268"/>
        <v>116156878981739.78</v>
      </c>
      <c r="AL577">
        <f t="shared" si="269"/>
        <v>4.307023374146645E-4</v>
      </c>
      <c r="AM577">
        <f t="shared" si="270"/>
        <v>2.0753369302709969E-2</v>
      </c>
      <c r="AN577">
        <f>IF(AM577=0,0,(Cells!$B$3*AJ577/(Cells!$D$4*AM577)))</f>
        <v>1.24692119969059</v>
      </c>
      <c r="AP577" s="7">
        <f t="shared" si="253"/>
        <v>0</v>
      </c>
      <c r="AQ577">
        <f t="shared" si="271"/>
        <v>94</v>
      </c>
      <c r="AR577" t="str">
        <f>IF(AP577=0,"",MAX(AR$4:AR576)+1)</f>
        <v/>
      </c>
      <c r="AS577" t="str">
        <f t="shared" si="254"/>
        <v>Female</v>
      </c>
      <c r="AT577" t="str">
        <f t="shared" si="255"/>
        <v>Smoker</v>
      </c>
      <c r="AU577" t="str">
        <f t="shared" si="256"/>
        <v>50 - 59</v>
      </c>
      <c r="AV577">
        <f t="shared" si="272"/>
        <v>1</v>
      </c>
      <c r="AW577" s="8">
        <f t="shared" si="257"/>
        <v>15</v>
      </c>
      <c r="BJ577" s="76"/>
      <c r="BK577" s="76"/>
      <c r="BL577" s="77"/>
      <c r="BM577" s="77"/>
      <c r="BN577" s="77"/>
      <c r="BO577" s="77"/>
      <c r="BP577" s="77"/>
      <c r="BQ577" s="136"/>
    </row>
    <row r="578" spans="1:69" x14ac:dyDescent="0.25">
      <c r="A578" t="s">
        <v>78</v>
      </c>
      <c r="B578" t="s">
        <v>82</v>
      </c>
      <c r="C578" t="s">
        <v>350</v>
      </c>
      <c r="D578">
        <v>16</v>
      </c>
      <c r="E578" s="9">
        <v>24741</v>
      </c>
      <c r="F578" s="9">
        <v>505</v>
      </c>
      <c r="G578" s="54">
        <v>458.624230156441</v>
      </c>
      <c r="H578" s="9">
        <v>9276408723.5720692</v>
      </c>
      <c r="I578" s="9">
        <v>39730473</v>
      </c>
      <c r="J578" s="9">
        <v>43766018.381369799</v>
      </c>
      <c r="K578" s="9">
        <v>17789221047928.898</v>
      </c>
      <c r="L578" s="9">
        <v>96810650536.075897</v>
      </c>
      <c r="M578" s="9">
        <v>1.2451810251458E+20</v>
      </c>
      <c r="N578" s="9">
        <v>8.0105561266186598E+17</v>
      </c>
      <c r="O578" s="9">
        <v>5276502753549980</v>
      </c>
      <c r="P578">
        <f t="shared" si="243"/>
        <v>5112.3348190021779</v>
      </c>
      <c r="Q578">
        <f t="shared" si="244"/>
        <v>177895926098.78955</v>
      </c>
      <c r="R578">
        <f t="shared" si="245"/>
        <v>588651150</v>
      </c>
      <c r="S578">
        <f t="shared" si="246"/>
        <v>647592940.29475451</v>
      </c>
      <c r="T578">
        <f t="shared" si="247"/>
        <v>511141556673747.5</v>
      </c>
      <c r="U578">
        <f t="shared" si="248"/>
        <v>2078655083385.7024</v>
      </c>
      <c r="V578" s="1">
        <f t="shared" si="249"/>
        <v>5.5278429357152718E+21</v>
      </c>
      <c r="W578" s="1">
        <f t="shared" si="250"/>
        <v>2.1646374377055572E+19</v>
      </c>
      <c r="X578" s="1">
        <f t="shared" si="251"/>
        <v>1.0255120652098418E+17</v>
      </c>
      <c r="Y578">
        <f t="shared" si="252"/>
        <v>0.90898327231929532</v>
      </c>
      <c r="Z578">
        <f t="shared" si="258"/>
        <v>462901634815965.69</v>
      </c>
      <c r="AA578">
        <f t="shared" si="259"/>
        <v>1.1037850390380132E-3</v>
      </c>
      <c r="AB578">
        <f t="shared" si="260"/>
        <v>3.322326051184641E-2</v>
      </c>
      <c r="AC578">
        <f>Cells!$B$3*Y578/(Cells!$D$4*AB578)</f>
        <v>0.69796806591475802</v>
      </c>
      <c r="AD578">
        <f t="shared" si="261"/>
        <v>8133.9844361784344</v>
      </c>
      <c r="AE578">
        <f t="shared" si="262"/>
        <v>94688491303.883911</v>
      </c>
      <c r="AF578">
        <f t="shared" si="263"/>
        <v>487062002</v>
      </c>
      <c r="AG578">
        <f t="shared" si="264"/>
        <v>475552552.02788818</v>
      </c>
      <c r="AH578">
        <f t="shared" si="265"/>
        <v>97351935045095.922</v>
      </c>
      <c r="AI578">
        <f t="shared" si="266"/>
        <v>526479952387.25006</v>
      </c>
      <c r="AJ578">
        <f t="shared" si="267"/>
        <v>1.0242022672847246</v>
      </c>
      <c r="AK578">
        <f t="shared" si="268"/>
        <v>99155800242803.656</v>
      </c>
      <c r="AL578">
        <f t="shared" si="269"/>
        <v>4.3845102592509803E-4</v>
      </c>
      <c r="AM578">
        <f t="shared" si="270"/>
        <v>2.0939222190069478E-2</v>
      </c>
      <c r="AN578">
        <f>IF(AM578=0,0,(Cells!$B$3*AJ578/(Cells!$D$4*AM578)))</f>
        <v>1.2478060900209447</v>
      </c>
      <c r="AP578" s="7">
        <f t="shared" si="253"/>
        <v>0</v>
      </c>
      <c r="AQ578">
        <f t="shared" si="271"/>
        <v>94</v>
      </c>
      <c r="AR578" t="str">
        <f>IF(AP578=0,"",MAX(AR$4:AR577)+1)</f>
        <v/>
      </c>
      <c r="AS578" t="str">
        <f t="shared" si="254"/>
        <v>Female</v>
      </c>
      <c r="AT578" t="str">
        <f t="shared" si="255"/>
        <v>Smoker</v>
      </c>
      <c r="AU578" t="str">
        <f t="shared" si="256"/>
        <v>50 - 59</v>
      </c>
      <c r="AV578">
        <f t="shared" si="272"/>
        <v>1</v>
      </c>
      <c r="AW578" s="8">
        <f t="shared" si="257"/>
        <v>16</v>
      </c>
      <c r="BJ578" s="76"/>
      <c r="BK578" s="76"/>
      <c r="BL578" s="77"/>
      <c r="BM578" s="77"/>
      <c r="BN578" s="77"/>
      <c r="BO578" s="77"/>
      <c r="BP578" s="77"/>
      <c r="BQ578" s="136"/>
    </row>
    <row r="579" spans="1:69" x14ac:dyDescent="0.25">
      <c r="A579" t="s">
        <v>78</v>
      </c>
      <c r="B579" t="s">
        <v>82</v>
      </c>
      <c r="C579" t="s">
        <v>350</v>
      </c>
      <c r="D579">
        <v>17</v>
      </c>
      <c r="E579" s="9">
        <v>23088</v>
      </c>
      <c r="F579" s="9">
        <v>525</v>
      </c>
      <c r="G579" s="54">
        <v>483.54825246877999</v>
      </c>
      <c r="H579" s="9">
        <v>9023215278.2607994</v>
      </c>
      <c r="I579" s="9">
        <v>34969784</v>
      </c>
      <c r="J579" s="9">
        <v>43025077.367145501</v>
      </c>
      <c r="K579" s="9">
        <v>12894678692208.4</v>
      </c>
      <c r="L579" s="9">
        <v>67570506638.619202</v>
      </c>
      <c r="M579" s="9">
        <v>2.17174287883044E+19</v>
      </c>
      <c r="N579" s="9">
        <v>1.1402777633543901E+17</v>
      </c>
      <c r="O579" s="9">
        <v>633088150824846</v>
      </c>
      <c r="P579">
        <f t="shared" si="243"/>
        <v>5595.8830714709584</v>
      </c>
      <c r="Q579">
        <f t="shared" si="244"/>
        <v>186919141377.05035</v>
      </c>
      <c r="R579">
        <f t="shared" si="245"/>
        <v>623620934</v>
      </c>
      <c r="S579">
        <f t="shared" si="246"/>
        <v>690618017.66190004</v>
      </c>
      <c r="T579">
        <f t="shared" si="247"/>
        <v>524036235365955.88</v>
      </c>
      <c r="U579">
        <f t="shared" si="248"/>
        <v>2146225590024.3215</v>
      </c>
      <c r="V579" s="1">
        <f t="shared" si="249"/>
        <v>5.5495603645035766E+21</v>
      </c>
      <c r="W579" s="1">
        <f t="shared" si="250"/>
        <v>2.176040215339101E+19</v>
      </c>
      <c r="X579" s="1">
        <f t="shared" si="251"/>
        <v>1.0318429467180902E+17</v>
      </c>
      <c r="Y579">
        <f t="shared" si="252"/>
        <v>0.90298966730013808</v>
      </c>
      <c r="Z579">
        <f t="shared" si="258"/>
        <v>471449294214362.69</v>
      </c>
      <c r="AA579">
        <f t="shared" si="259"/>
        <v>9.8846018525428872E-4</v>
      </c>
      <c r="AB579">
        <f t="shared" si="260"/>
        <v>3.1439786660444898E-2</v>
      </c>
      <c r="AC579">
        <f>Cells!$B$3*Y579/(Cells!$D$4*AB579)</f>
        <v>0.73269816474309246</v>
      </c>
      <c r="AD579">
        <f t="shared" si="261"/>
        <v>7650.436183709654</v>
      </c>
      <c r="AE579">
        <f t="shared" si="262"/>
        <v>85665276025.623123</v>
      </c>
      <c r="AF579">
        <f t="shared" si="263"/>
        <v>452092218</v>
      </c>
      <c r="AG579">
        <f t="shared" si="264"/>
        <v>432527474.6607427</v>
      </c>
      <c r="AH579">
        <f t="shared" si="265"/>
        <v>84457256352887.516</v>
      </c>
      <c r="AI579">
        <f t="shared" si="266"/>
        <v>458909445748.63092</v>
      </c>
      <c r="AJ579">
        <f t="shared" si="267"/>
        <v>1.0452335273143125</v>
      </c>
      <c r="AK579">
        <f t="shared" si="268"/>
        <v>87776191371606.578</v>
      </c>
      <c r="AL579">
        <f t="shared" si="269"/>
        <v>4.6919063345478399E-4</v>
      </c>
      <c r="AM579">
        <f t="shared" si="270"/>
        <v>2.1660808698079209E-2</v>
      </c>
      <c r="AN579">
        <f>IF(AM579=0,0,(Cells!$B$3*AJ579/(Cells!$D$4*AM579)))</f>
        <v>1.2310071583612558</v>
      </c>
      <c r="AP579" s="7">
        <f t="shared" si="253"/>
        <v>0</v>
      </c>
      <c r="AQ579">
        <f t="shared" si="271"/>
        <v>94</v>
      </c>
      <c r="AR579" t="str">
        <f>IF(AP579=0,"",MAX(AR$4:AR578)+1)</f>
        <v/>
      </c>
      <c r="AS579" t="str">
        <f t="shared" si="254"/>
        <v>Female</v>
      </c>
      <c r="AT579" t="str">
        <f t="shared" si="255"/>
        <v>Smoker</v>
      </c>
      <c r="AU579" t="str">
        <f t="shared" si="256"/>
        <v>50 - 59</v>
      </c>
      <c r="AV579">
        <f t="shared" si="272"/>
        <v>1</v>
      </c>
      <c r="AW579" s="8">
        <f t="shared" si="257"/>
        <v>17</v>
      </c>
      <c r="BJ579" s="76"/>
      <c r="BK579" s="76"/>
      <c r="BL579" s="77"/>
      <c r="BM579" s="77"/>
      <c r="BN579" s="77"/>
      <c r="BO579" s="77"/>
      <c r="BP579" s="77"/>
      <c r="BQ579" s="136"/>
    </row>
    <row r="580" spans="1:69" x14ac:dyDescent="0.25">
      <c r="A580" t="s">
        <v>78</v>
      </c>
      <c r="B580" t="s">
        <v>82</v>
      </c>
      <c r="C580" t="s">
        <v>350</v>
      </c>
      <c r="D580">
        <v>18</v>
      </c>
      <c r="E580" s="9">
        <v>21482</v>
      </c>
      <c r="F580" s="9">
        <v>588</v>
      </c>
      <c r="G580" s="54">
        <v>509.64494152443598</v>
      </c>
      <c r="H580" s="9">
        <v>8794267746.8428497</v>
      </c>
      <c r="I580" s="9">
        <v>46374531</v>
      </c>
      <c r="J580" s="9">
        <v>42385635.680054799</v>
      </c>
      <c r="K580" s="9">
        <v>11906483368196.699</v>
      </c>
      <c r="L580" s="9">
        <v>64089929915.750198</v>
      </c>
      <c r="M580" s="9">
        <v>2.1740291631356101E+19</v>
      </c>
      <c r="N580" s="9">
        <v>1.2422111133254899E+17</v>
      </c>
      <c r="O580" s="9">
        <v>746378983467081</v>
      </c>
      <c r="P580">
        <f t="shared" si="243"/>
        <v>6105.5280129953944</v>
      </c>
      <c r="Q580">
        <f t="shared" si="244"/>
        <v>195713409123.89319</v>
      </c>
      <c r="R580">
        <f t="shared" si="245"/>
        <v>669995465</v>
      </c>
      <c r="S580">
        <f t="shared" si="246"/>
        <v>733003653.34195483</v>
      </c>
      <c r="T580">
        <f t="shared" si="247"/>
        <v>535942718734152.56</v>
      </c>
      <c r="U580">
        <f t="shared" si="248"/>
        <v>2210315519940.0718</v>
      </c>
      <c r="V580" s="1">
        <f t="shared" si="249"/>
        <v>5.5713006561349327E+21</v>
      </c>
      <c r="W580" s="1">
        <f t="shared" si="250"/>
        <v>2.1884623264723558E+19</v>
      </c>
      <c r="X580" s="1">
        <f t="shared" si="251"/>
        <v>1.0393067365527611E+17</v>
      </c>
      <c r="Y580">
        <f t="shared" si="252"/>
        <v>0.91404109917503951</v>
      </c>
      <c r="Z580">
        <f t="shared" si="258"/>
        <v>488027016919354.44</v>
      </c>
      <c r="AA580">
        <f t="shared" si="259"/>
        <v>9.0830475258058159E-4</v>
      </c>
      <c r="AB580">
        <f t="shared" si="260"/>
        <v>3.0138094707207051E-2</v>
      </c>
      <c r="AC580">
        <f>Cells!$B$3*Y580/(Cells!$D$4*AB580)</f>
        <v>0.77369865864444609</v>
      </c>
      <c r="AD580">
        <f t="shared" si="261"/>
        <v>7140.7912421852179</v>
      </c>
      <c r="AE580">
        <f t="shared" si="262"/>
        <v>76871008278.780273</v>
      </c>
      <c r="AF580">
        <f t="shared" si="263"/>
        <v>405717687</v>
      </c>
      <c r="AG580">
        <f t="shared" si="264"/>
        <v>390141838.98068786</v>
      </c>
      <c r="AH580">
        <f t="shared" si="265"/>
        <v>72550772984690.828</v>
      </c>
      <c r="AI580">
        <f t="shared" si="266"/>
        <v>394819515832.88074</v>
      </c>
      <c r="AJ580">
        <f t="shared" si="267"/>
        <v>1.0399235520599552</v>
      </c>
      <c r="AK580">
        <f t="shared" si="268"/>
        <v>75020283537231.281</v>
      </c>
      <c r="AL580">
        <f t="shared" si="269"/>
        <v>4.9287143381792904E-4</v>
      </c>
      <c r="AM580">
        <f t="shared" si="270"/>
        <v>2.2200707957583898E-2</v>
      </c>
      <c r="AN580">
        <f>IF(AM580=0,0,(Cells!$B$3*AJ580/(Cells!$D$4*AM580)))</f>
        <v>1.1949686276842917</v>
      </c>
      <c r="AP580" s="7">
        <f t="shared" si="253"/>
        <v>0</v>
      </c>
      <c r="AQ580">
        <f t="shared" si="271"/>
        <v>94</v>
      </c>
      <c r="AR580" t="str">
        <f>IF(AP580=0,"",MAX(AR$4:AR579)+1)</f>
        <v/>
      </c>
      <c r="AS580" t="str">
        <f t="shared" si="254"/>
        <v>Female</v>
      </c>
      <c r="AT580" t="str">
        <f t="shared" si="255"/>
        <v>Smoker</v>
      </c>
      <c r="AU580" t="str">
        <f t="shared" si="256"/>
        <v>50 - 59</v>
      </c>
      <c r="AV580">
        <f t="shared" si="272"/>
        <v>1</v>
      </c>
      <c r="AW580" s="8">
        <f t="shared" si="257"/>
        <v>18</v>
      </c>
      <c r="BJ580" s="76"/>
      <c r="BK580" s="76"/>
      <c r="BL580" s="77"/>
      <c r="BM580" s="77"/>
      <c r="BN580" s="77"/>
      <c r="BO580" s="77"/>
      <c r="BP580" s="77"/>
      <c r="BQ580" s="136"/>
    </row>
    <row r="581" spans="1:69" x14ac:dyDescent="0.25">
      <c r="A581" t="s">
        <v>78</v>
      </c>
      <c r="B581" t="s">
        <v>82</v>
      </c>
      <c r="C581" t="s">
        <v>350</v>
      </c>
      <c r="D581">
        <v>19</v>
      </c>
      <c r="E581" s="9">
        <v>19770</v>
      </c>
      <c r="F581" s="9">
        <v>592</v>
      </c>
      <c r="G581" s="54">
        <v>522.03977867292099</v>
      </c>
      <c r="H581" s="9">
        <v>8132611555.2733898</v>
      </c>
      <c r="I581" s="9">
        <v>36659262</v>
      </c>
      <c r="J581" s="9">
        <v>39654026.585196704</v>
      </c>
      <c r="K581" s="9">
        <v>9475416311281.6699</v>
      </c>
      <c r="L581" s="9">
        <v>51037552530.993896</v>
      </c>
      <c r="M581" s="9">
        <v>1.21254252298857E+19</v>
      </c>
      <c r="N581" s="9">
        <v>6.81416681463534E+16</v>
      </c>
      <c r="O581" s="9">
        <v>405357802376626</v>
      </c>
      <c r="P581">
        <f t="shared" ref="P581:P644" si="273">IF($AQ581&lt;&gt;$AQ580,G581,P580+G581)</f>
        <v>6627.5677916683153</v>
      </c>
      <c r="Q581">
        <f t="shared" ref="Q581:Q644" si="274">IF($AQ581&lt;&gt;$AQ580,H581,Q580+H581)</f>
        <v>203846020679.16656</v>
      </c>
      <c r="R581">
        <f t="shared" ref="R581:R644" si="275">IF($AQ581&lt;&gt;$AQ580,I581,R580+I581)</f>
        <v>706654727</v>
      </c>
      <c r="S581">
        <f t="shared" ref="S581:S644" si="276">IF($AQ581&lt;&gt;$AQ580,J581,S580+J581)</f>
        <v>772657679.92715156</v>
      </c>
      <c r="T581">
        <f t="shared" ref="T581:T644" si="277">IF($AQ581&lt;&gt;$AQ580,K581,T580+K581)</f>
        <v>545418135045434.25</v>
      </c>
      <c r="U581">
        <f t="shared" ref="U581:U644" si="278">IF($AQ581&lt;&gt;$AQ580,L581,U580+L581)</f>
        <v>2261353072471.0654</v>
      </c>
      <c r="V581" s="1">
        <f t="shared" ref="V581:V644" si="279">IF($AQ581&lt;&gt;$AQ580,M581,V580+M581)</f>
        <v>5.583426081364818E+21</v>
      </c>
      <c r="W581" s="1">
        <f t="shared" ref="W581:W644" si="280">IF($AQ581&lt;&gt;$AQ580,N581,W580+N581)</f>
        <v>2.1952764932869911E+19</v>
      </c>
      <c r="X581" s="1">
        <f t="shared" ref="X581:X644" si="281">IF($AQ581&lt;&gt;$AQ580,O581,X580+O581)</f>
        <v>1.0433603145765274E+17</v>
      </c>
      <c r="Y581">
        <f t="shared" ref="Y581:Y644" si="282">R581/S581</f>
        <v>0.91457672052988004</v>
      </c>
      <c r="Z581">
        <f t="shared" si="258"/>
        <v>496935219183444.81</v>
      </c>
      <c r="AA581">
        <f t="shared" si="259"/>
        <v>8.3238745469746921E-4</v>
      </c>
      <c r="AB581">
        <f t="shared" si="260"/>
        <v>2.8851125709363042E-2</v>
      </c>
      <c r="AC581">
        <f>Cells!$B$3*Y581/(Cells!$D$4*AB581)</f>
        <v>0.80868482378302542</v>
      </c>
      <c r="AD581">
        <f t="shared" si="261"/>
        <v>6618.7514635122971</v>
      </c>
      <c r="AE581">
        <f t="shared" si="262"/>
        <v>68738396723.506882</v>
      </c>
      <c r="AF581">
        <f t="shared" si="263"/>
        <v>369058425</v>
      </c>
      <c r="AG581">
        <f t="shared" si="264"/>
        <v>350487812.39549124</v>
      </c>
      <c r="AH581">
        <f t="shared" si="265"/>
        <v>63075356673409.156</v>
      </c>
      <c r="AI581">
        <f t="shared" si="266"/>
        <v>343781963301.88678</v>
      </c>
      <c r="AJ581">
        <f t="shared" si="267"/>
        <v>1.0529850452647227</v>
      </c>
      <c r="AK581">
        <f t="shared" si="268"/>
        <v>66036229594114.922</v>
      </c>
      <c r="AL581">
        <f t="shared" si="269"/>
        <v>5.3757173684370674E-4</v>
      </c>
      <c r="AM581">
        <f t="shared" si="270"/>
        <v>2.3185593303681206E-2</v>
      </c>
      <c r="AN581">
        <f>IF(AM581=0,0,(Cells!$B$3*AJ581/(Cells!$D$4*AM581)))</f>
        <v>1.1585796684124061</v>
      </c>
      <c r="AP581" s="7">
        <f t="shared" ref="AP581:AP644" si="283">IF(C581&lt;&gt;C582,1, IF(AN581&lt;1,0, (IF(AC581&gt;1,1,0)))  )</f>
        <v>0</v>
      </c>
      <c r="AQ581">
        <f t="shared" si="271"/>
        <v>94</v>
      </c>
      <c r="AR581" t="str">
        <f>IF(AP581=0,"",MAX(AR$4:AR580)+1)</f>
        <v/>
      </c>
      <c r="AS581" t="str">
        <f t="shared" ref="AS581:AS644" si="284">B581</f>
        <v>Female</v>
      </c>
      <c r="AT581" t="str">
        <f t="shared" ref="AT581:AT644" si="285">A581</f>
        <v>Smoker</v>
      </c>
      <c r="AU581" t="str">
        <f t="shared" ref="AU581:AU644" si="286">C581</f>
        <v>50 - 59</v>
      </c>
      <c r="AV581">
        <f t="shared" si="272"/>
        <v>1</v>
      </c>
      <c r="AW581" s="8">
        <f t="shared" ref="AW581:AW644" si="287">D581</f>
        <v>19</v>
      </c>
      <c r="BJ581" s="76"/>
      <c r="BK581" s="76"/>
      <c r="BL581" s="77"/>
      <c r="BM581" s="77"/>
      <c r="BN581" s="77"/>
      <c r="BO581" s="77"/>
      <c r="BP581" s="77"/>
      <c r="BQ581" s="136"/>
    </row>
    <row r="582" spans="1:69" x14ac:dyDescent="0.25">
      <c r="A582" t="s">
        <v>78</v>
      </c>
      <c r="B582" t="s">
        <v>82</v>
      </c>
      <c r="C582" t="s">
        <v>350</v>
      </c>
      <c r="D582">
        <v>20</v>
      </c>
      <c r="E582" s="9">
        <v>18113</v>
      </c>
      <c r="F582" s="9">
        <v>675</v>
      </c>
      <c r="G582" s="54">
        <v>540.38795982216095</v>
      </c>
      <c r="H582" s="9">
        <v>7827153034.0015202</v>
      </c>
      <c r="I582" s="9">
        <v>40682554</v>
      </c>
      <c r="J582" s="9">
        <v>38466167.094895497</v>
      </c>
      <c r="K582" s="9">
        <v>8328699346349.4004</v>
      </c>
      <c r="L582" s="9">
        <v>44205601266.047997</v>
      </c>
      <c r="M582" s="9">
        <v>9.8081899635498209E+18</v>
      </c>
      <c r="N582" s="9">
        <v>4.7461210662335296E+16</v>
      </c>
      <c r="O582" s="9">
        <v>253011515064188</v>
      </c>
      <c r="P582">
        <f t="shared" si="273"/>
        <v>7167.9557514904764</v>
      </c>
      <c r="Q582">
        <f t="shared" si="274"/>
        <v>211673173713.16809</v>
      </c>
      <c r="R582">
        <f t="shared" si="275"/>
        <v>747337281</v>
      </c>
      <c r="S582">
        <f t="shared" si="276"/>
        <v>811123847.02204704</v>
      </c>
      <c r="T582">
        <f t="shared" si="277"/>
        <v>553746834391783.63</v>
      </c>
      <c r="U582">
        <f t="shared" si="278"/>
        <v>2305558673737.1133</v>
      </c>
      <c r="V582" s="1">
        <f t="shared" si="279"/>
        <v>5.5932342713283678E+21</v>
      </c>
      <c r="W582" s="1">
        <f t="shared" si="280"/>
        <v>2.2000226143532245E+19</v>
      </c>
      <c r="X582" s="1">
        <f t="shared" si="281"/>
        <v>1.0458904297271693E+17</v>
      </c>
      <c r="Y582">
        <f t="shared" si="282"/>
        <v>0.92136026297804896</v>
      </c>
      <c r="Z582">
        <f t="shared" ref="Z582:Z645" si="288">Y582*T582-(Y582^2)*U582</f>
        <v>508243129285376.13</v>
      </c>
      <c r="AA582">
        <f t="shared" ref="AA582:AA645" si="289">Z582/(S582^2)</f>
        <v>7.7249766725701724E-4</v>
      </c>
      <c r="AB582">
        <f t="shared" ref="AB582:AB645" si="290">AA582^0.5</f>
        <v>2.7793842254301891E-2</v>
      </c>
      <c r="AC582">
        <f>Cells!$B$3*Y582/(Cells!$D$4*AB582)</f>
        <v>0.84567365775827341</v>
      </c>
      <c r="AD582">
        <f t="shared" ref="AD582:AD645" si="291">SUMIFS(G$5:G$1998,$B$5:$B$1998,$B582,$A$5:$A$1998,$A582,$C$5:$C$1998,$C582,$D$5:$D$1998,"&gt;"&amp;$D582)</f>
        <v>6078.363503690136</v>
      </c>
      <c r="AE582">
        <f t="shared" ref="AE582:AE645" si="292">SUMIFS(H$5:H$1998,$B$5:$B$1998,$B582,$A$5:$A$1998,$A582,$C$5:$C$1998,$C582,$D$5:$D$1998,"&gt;"&amp;$D582)</f>
        <v>60911243689.505356</v>
      </c>
      <c r="AF582">
        <f t="shared" ref="AF582:AF645" si="293">SUMIFS(I$5:I$1998,$B$5:$B$1998,$B582,$A$5:$A$1998,$A582,$C$5:$C$1998,$C582,$D$5:$D$1998,"&gt;"&amp;$D582)</f>
        <v>328375871</v>
      </c>
      <c r="AG582">
        <f t="shared" ref="AG582:AG645" si="294">SUMIFS(J$5:J$1998,$B$5:$B$1998,$B582,$A$5:$A$1998,$A582,$C$5:$C$1998,$C582,$D$5:$D$1998,"&gt;"&amp;$D582)</f>
        <v>312021645.30059576</v>
      </c>
      <c r="AH582">
        <f t="shared" ref="AH582:AH645" si="295">SUMIFS(K$5:K$1998,$B$5:$B$1998,$B582,$A$5:$A$1998,$A582,$C$5:$C$1998,$C582,$D$5:$D$1998,"&gt;"&amp;$D582)</f>
        <v>54746657327059.766</v>
      </c>
      <c r="AI582">
        <f t="shared" ref="AI582:AI645" si="296">SUMIFS(L$5:L$1998,$B$5:$B$1998,$B582,$A$5:$A$1998,$A582,$C$5:$C$1998,$C582,$D$5:$D$1998,"&gt;"&amp;$D582)</f>
        <v>299576362035.83875</v>
      </c>
      <c r="AJ582">
        <f t="shared" ref="AJ582:AJ645" si="297">AF582/AG582</f>
        <v>1.0524137538075247</v>
      </c>
      <c r="AK582">
        <f t="shared" ref="AK582:AK645" si="298">AJ582*AH582-(AJ582^2)*AI582</f>
        <v>57284331943919.188</v>
      </c>
      <c r="AL582">
        <f t="shared" ref="AL582:AL645" si="299">AK582/(AG582^2)</f>
        <v>5.8839152345842749E-4</v>
      </c>
      <c r="AM582">
        <f t="shared" ref="AM582:AM645" si="300">IF(AG582=0,0,AL582^0.5)</f>
        <v>2.4256783040181307E-2</v>
      </c>
      <c r="AN582">
        <f>IF(AM582=0,0,(Cells!$B$3*AJ582/(Cells!$D$4*AM582)))</f>
        <v>1.1068154803456898</v>
      </c>
      <c r="AP582" s="7">
        <f t="shared" si="283"/>
        <v>0</v>
      </c>
      <c r="AQ582">
        <f t="shared" ref="AQ582:AQ645" si="301">AQ581+(AP581=1)</f>
        <v>94</v>
      </c>
      <c r="AR582" t="str">
        <f>IF(AP582=0,"",MAX(AR$4:AR581)+1)</f>
        <v/>
      </c>
      <c r="AS582" t="str">
        <f t="shared" si="284"/>
        <v>Female</v>
      </c>
      <c r="AT582" t="str">
        <f t="shared" si="285"/>
        <v>Smoker</v>
      </c>
      <c r="AU582" t="str">
        <f t="shared" si="286"/>
        <v>50 - 59</v>
      </c>
      <c r="AV582">
        <f t="shared" si="272"/>
        <v>1</v>
      </c>
      <c r="AW582" s="8">
        <f t="shared" si="287"/>
        <v>20</v>
      </c>
      <c r="BJ582" s="76"/>
      <c r="BK582" s="76"/>
      <c r="BL582" s="77"/>
      <c r="BM582" s="77"/>
      <c r="BN582" s="77"/>
      <c r="BO582" s="77"/>
      <c r="BP582" s="77"/>
      <c r="BQ582" s="136"/>
    </row>
    <row r="583" spans="1:69" x14ac:dyDescent="0.25">
      <c r="A583" t="s">
        <v>78</v>
      </c>
      <c r="B583" t="s">
        <v>82</v>
      </c>
      <c r="C583" t="s">
        <v>350</v>
      </c>
      <c r="D583">
        <v>21</v>
      </c>
      <c r="E583" s="9">
        <v>15053</v>
      </c>
      <c r="F583" s="9">
        <v>649</v>
      </c>
      <c r="G583" s="54">
        <v>531.01948624572401</v>
      </c>
      <c r="H583" s="9">
        <v>7123572660.5173903</v>
      </c>
      <c r="I583" s="9">
        <v>37837721</v>
      </c>
      <c r="J583" s="9">
        <v>35401843.272699699</v>
      </c>
      <c r="K583" s="9">
        <v>8264280629258.8301</v>
      </c>
      <c r="L583" s="9">
        <v>42724028929.7444</v>
      </c>
      <c r="M583" s="9">
        <v>2.0504032478121398E+19</v>
      </c>
      <c r="N583" s="9">
        <v>8.4693541590999104E+16</v>
      </c>
      <c r="O583" s="9">
        <v>379257100437151</v>
      </c>
      <c r="P583">
        <f t="shared" si="273"/>
        <v>7698.9752377362001</v>
      </c>
      <c r="Q583">
        <f t="shared" si="274"/>
        <v>218796746373.68549</v>
      </c>
      <c r="R583">
        <f t="shared" si="275"/>
        <v>785175002</v>
      </c>
      <c r="S583">
        <f t="shared" si="276"/>
        <v>846525690.29474676</v>
      </c>
      <c r="T583">
        <f t="shared" si="277"/>
        <v>562011115021042.44</v>
      </c>
      <c r="U583">
        <f t="shared" si="278"/>
        <v>2348282702666.8579</v>
      </c>
      <c r="V583" s="1">
        <f t="shared" si="279"/>
        <v>5.6137383038064892E+21</v>
      </c>
      <c r="W583" s="1">
        <f t="shared" si="280"/>
        <v>2.2084919685123244E+19</v>
      </c>
      <c r="X583" s="1">
        <f t="shared" si="281"/>
        <v>1.0496830007315408E+17</v>
      </c>
      <c r="Y583">
        <f t="shared" si="282"/>
        <v>0.92752648974730412</v>
      </c>
      <c r="Z583">
        <f t="shared" si="288"/>
        <v>519259956450006.44</v>
      </c>
      <c r="AA583">
        <f t="shared" si="289"/>
        <v>7.2461037405752561E-4</v>
      </c>
      <c r="AB583">
        <f t="shared" si="290"/>
        <v>2.6918587891223523E-2</v>
      </c>
      <c r="AC583">
        <f>Cells!$B$3*Y583/(Cells!$D$4*AB583)</f>
        <v>0.87901434249724286</v>
      </c>
      <c r="AD583">
        <f t="shared" si="291"/>
        <v>5547.3440174444131</v>
      </c>
      <c r="AE583">
        <f t="shared" si="292"/>
        <v>53787671028.987968</v>
      </c>
      <c r="AF583">
        <f t="shared" si="293"/>
        <v>290538150</v>
      </c>
      <c r="AG583">
        <f t="shared" si="294"/>
        <v>276619802.02789605</v>
      </c>
      <c r="AH583">
        <f t="shared" si="295"/>
        <v>46482376697800.93</v>
      </c>
      <c r="AI583">
        <f t="shared" si="296"/>
        <v>256852333106.09439</v>
      </c>
      <c r="AJ583">
        <f t="shared" si="297"/>
        <v>1.0503158048341759</v>
      </c>
      <c r="AK583">
        <f t="shared" si="298"/>
        <v>48537824827152.305</v>
      </c>
      <c r="AL583">
        <f t="shared" si="299"/>
        <v>6.3432784741193431E-4</v>
      </c>
      <c r="AM583">
        <f t="shared" si="300"/>
        <v>2.5185866024656257E-2</v>
      </c>
      <c r="AN583">
        <f>IF(AM583=0,0,(Cells!$B$3*AJ583/(Cells!$D$4*AM583)))</f>
        <v>1.063861090030473</v>
      </c>
      <c r="AP583" s="7">
        <f t="shared" si="283"/>
        <v>0</v>
      </c>
      <c r="AQ583">
        <f t="shared" si="301"/>
        <v>94</v>
      </c>
      <c r="AR583" t="str">
        <f>IF(AP583=0,"",MAX(AR$4:AR582)+1)</f>
        <v/>
      </c>
      <c r="AS583" t="str">
        <f t="shared" si="284"/>
        <v>Female</v>
      </c>
      <c r="AT583" t="str">
        <f t="shared" si="285"/>
        <v>Smoker</v>
      </c>
      <c r="AU583" t="str">
        <f t="shared" si="286"/>
        <v>50 - 59</v>
      </c>
      <c r="AV583">
        <f t="shared" si="272"/>
        <v>1</v>
      </c>
      <c r="AW583" s="8">
        <f t="shared" si="287"/>
        <v>21</v>
      </c>
      <c r="BJ583" s="76"/>
      <c r="BK583" s="76"/>
      <c r="BL583" s="77"/>
      <c r="BM583" s="77"/>
      <c r="BN583" s="77"/>
      <c r="BO583" s="77"/>
      <c r="BP583" s="77"/>
      <c r="BQ583" s="136"/>
    </row>
    <row r="584" spans="1:69" x14ac:dyDescent="0.25">
      <c r="A584" t="s">
        <v>78</v>
      </c>
      <c r="B584" t="s">
        <v>82</v>
      </c>
      <c r="C584" t="s">
        <v>350</v>
      </c>
      <c r="D584">
        <v>22</v>
      </c>
      <c r="E584" s="9">
        <v>14074</v>
      </c>
      <c r="F584" s="9">
        <v>677</v>
      </c>
      <c r="G584" s="54">
        <v>549.50558925607095</v>
      </c>
      <c r="H584" s="9">
        <v>7038546485.7365503</v>
      </c>
      <c r="I584" s="9">
        <v>38442956</v>
      </c>
      <c r="J584" s="9">
        <v>35216776.779079601</v>
      </c>
      <c r="K584" s="9">
        <v>7872753919047.2998</v>
      </c>
      <c r="L584" s="9">
        <v>41250781967.668297</v>
      </c>
      <c r="M584" s="9">
        <v>2.1003164895880298E+19</v>
      </c>
      <c r="N584" s="9">
        <v>9.1046309734840496E+16</v>
      </c>
      <c r="O584" s="9">
        <v>419386661015215</v>
      </c>
      <c r="P584">
        <f t="shared" si="273"/>
        <v>8248.4808269922705</v>
      </c>
      <c r="Q584">
        <f t="shared" si="274"/>
        <v>225835292859.42203</v>
      </c>
      <c r="R584">
        <f t="shared" si="275"/>
        <v>823617958</v>
      </c>
      <c r="S584">
        <f t="shared" si="276"/>
        <v>881742467.07382631</v>
      </c>
      <c r="T584">
        <f t="shared" si="277"/>
        <v>569883868940089.75</v>
      </c>
      <c r="U584">
        <f t="shared" si="278"/>
        <v>2389533484634.5264</v>
      </c>
      <c r="V584" s="1">
        <f t="shared" si="279"/>
        <v>5.6347414687023691E+21</v>
      </c>
      <c r="W584" s="1">
        <f t="shared" si="280"/>
        <v>2.2175965994858086E+19</v>
      </c>
      <c r="X584" s="1">
        <f t="shared" si="281"/>
        <v>1.053876867341693E+17</v>
      </c>
      <c r="Y584">
        <f t="shared" si="282"/>
        <v>0.93407994823395557</v>
      </c>
      <c r="Z584">
        <f t="shared" si="288"/>
        <v>530232214050311.81</v>
      </c>
      <c r="AA584">
        <f t="shared" si="289"/>
        <v>6.819972028361622E-4</v>
      </c>
      <c r="AB584">
        <f t="shared" si="290"/>
        <v>2.6115076159876734E-2</v>
      </c>
      <c r="AC584">
        <f>Cells!$B$3*Y584/(Cells!$D$4*AB584)</f>
        <v>0.91246174530531787</v>
      </c>
      <c r="AD584">
        <f t="shared" si="291"/>
        <v>4997.8384281883418</v>
      </c>
      <c r="AE584">
        <f t="shared" si="292"/>
        <v>46749124543.251419</v>
      </c>
      <c r="AF584">
        <f t="shared" si="293"/>
        <v>252095194</v>
      </c>
      <c r="AG584">
        <f t="shared" si="294"/>
        <v>241403025.24881649</v>
      </c>
      <c r="AH584">
        <f t="shared" si="295"/>
        <v>38609622778753.633</v>
      </c>
      <c r="AI584">
        <f t="shared" si="296"/>
        <v>215601551138.42609</v>
      </c>
      <c r="AJ584">
        <f t="shared" si="297"/>
        <v>1.0442917761289983</v>
      </c>
      <c r="AK584">
        <f t="shared" si="298"/>
        <v>40084588286076.813</v>
      </c>
      <c r="AL584">
        <f t="shared" si="299"/>
        <v>6.878472583099908E-4</v>
      </c>
      <c r="AM584">
        <f t="shared" si="300"/>
        <v>2.622684232442005E-2</v>
      </c>
      <c r="AN584">
        <f>IF(AM584=0,0,(Cells!$B$3*AJ584/(Cells!$D$4*AM584)))</f>
        <v>1.0157755755458546</v>
      </c>
      <c r="AP584" s="7">
        <f t="shared" si="283"/>
        <v>0</v>
      </c>
      <c r="AQ584">
        <f t="shared" si="301"/>
        <v>94</v>
      </c>
      <c r="AR584" t="str">
        <f>IF(AP584=0,"",MAX(AR$4:AR583)+1)</f>
        <v/>
      </c>
      <c r="AS584" t="str">
        <f t="shared" si="284"/>
        <v>Female</v>
      </c>
      <c r="AT584" t="str">
        <f t="shared" si="285"/>
        <v>Smoker</v>
      </c>
      <c r="AU584" t="str">
        <f t="shared" si="286"/>
        <v>50 - 59</v>
      </c>
      <c r="AV584">
        <f t="shared" si="272"/>
        <v>1</v>
      </c>
      <c r="AW584" s="8">
        <f t="shared" si="287"/>
        <v>22</v>
      </c>
      <c r="BJ584" s="76"/>
      <c r="BK584" s="76"/>
      <c r="BL584" s="77"/>
      <c r="BM584" s="77"/>
      <c r="BN584" s="77"/>
      <c r="BO584" s="77"/>
      <c r="BP584" s="77"/>
      <c r="BQ584" s="136"/>
    </row>
    <row r="585" spans="1:69" x14ac:dyDescent="0.25">
      <c r="A585" t="s">
        <v>78</v>
      </c>
      <c r="B585" t="s">
        <v>82</v>
      </c>
      <c r="C585" t="s">
        <v>350</v>
      </c>
      <c r="D585">
        <v>23</v>
      </c>
      <c r="E585" s="9">
        <v>13289</v>
      </c>
      <c r="F585" s="9">
        <v>689</v>
      </c>
      <c r="G585" s="54">
        <v>568.14853436466694</v>
      </c>
      <c r="H585" s="9">
        <v>6920862032.8117704</v>
      </c>
      <c r="I585" s="9">
        <v>36745298</v>
      </c>
      <c r="J585" s="9">
        <v>34882245.3905477</v>
      </c>
      <c r="K585" s="9">
        <v>7202719760389.46</v>
      </c>
      <c r="L585" s="9">
        <v>38359948376.487701</v>
      </c>
      <c r="M585" s="9">
        <v>1.9598495407164502E+19</v>
      </c>
      <c r="N585" s="9">
        <v>8.93420665120092E+16</v>
      </c>
      <c r="O585" s="9">
        <v>423255713367713</v>
      </c>
      <c r="P585">
        <f t="shared" si="273"/>
        <v>8816.6293613569378</v>
      </c>
      <c r="Q585">
        <f t="shared" si="274"/>
        <v>232756154892.2338</v>
      </c>
      <c r="R585">
        <f t="shared" si="275"/>
        <v>860363256</v>
      </c>
      <c r="S585">
        <f t="shared" si="276"/>
        <v>916624712.46437407</v>
      </c>
      <c r="T585">
        <f t="shared" si="277"/>
        <v>577086588700479.25</v>
      </c>
      <c r="U585">
        <f t="shared" si="278"/>
        <v>2427893433011.0142</v>
      </c>
      <c r="V585" s="1">
        <f t="shared" si="279"/>
        <v>5.654339964109534E+21</v>
      </c>
      <c r="W585" s="1">
        <f t="shared" si="280"/>
        <v>2.2265308061370094E+19</v>
      </c>
      <c r="X585" s="1">
        <f t="shared" si="281"/>
        <v>1.0581094244753701E+17</v>
      </c>
      <c r="Y585">
        <f t="shared" si="282"/>
        <v>0.93862105647019556</v>
      </c>
      <c r="Z585">
        <f t="shared" si="288"/>
        <v>539526626411341.13</v>
      </c>
      <c r="AA585">
        <f t="shared" si="289"/>
        <v>6.4214005227701911E-4</v>
      </c>
      <c r="AB585">
        <f t="shared" si="290"/>
        <v>2.5340482479167974E-2</v>
      </c>
      <c r="AC585">
        <f>Cells!$B$3*Y585/(Cells!$D$4*AB585)</f>
        <v>0.94492497204349502</v>
      </c>
      <c r="AD585">
        <f t="shared" si="291"/>
        <v>4429.6898938236745</v>
      </c>
      <c r="AE585">
        <f t="shared" si="292"/>
        <v>39828262510.439651</v>
      </c>
      <c r="AF585">
        <f t="shared" si="293"/>
        <v>215349896</v>
      </c>
      <c r="AG585">
        <f t="shared" si="294"/>
        <v>206520779.8582688</v>
      </c>
      <c r="AH585">
        <f t="shared" si="295"/>
        <v>31406903018364.18</v>
      </c>
      <c r="AI585">
        <f t="shared" si="296"/>
        <v>177241602761.93839</v>
      </c>
      <c r="AJ585">
        <f t="shared" si="297"/>
        <v>1.0427517083161824</v>
      </c>
      <c r="AK585">
        <f t="shared" si="298"/>
        <v>32556881463957.176</v>
      </c>
      <c r="AL585">
        <f t="shared" si="299"/>
        <v>7.6333519290226303E-4</v>
      </c>
      <c r="AM585">
        <f t="shared" si="300"/>
        <v>2.7628521366556393E-2</v>
      </c>
      <c r="AN585">
        <f>IF(AM585=0,0,(Cells!$B$3*AJ585/(Cells!$D$4*AM585)))</f>
        <v>0.96282017187154212</v>
      </c>
      <c r="AP585" s="7">
        <f t="shared" si="283"/>
        <v>0</v>
      </c>
      <c r="AQ585">
        <f t="shared" si="301"/>
        <v>94</v>
      </c>
      <c r="AR585" t="str">
        <f>IF(AP585=0,"",MAX(AR$4:AR584)+1)</f>
        <v/>
      </c>
      <c r="AS585" t="str">
        <f t="shared" si="284"/>
        <v>Female</v>
      </c>
      <c r="AT585" t="str">
        <f t="shared" si="285"/>
        <v>Smoker</v>
      </c>
      <c r="AU585" t="str">
        <f t="shared" si="286"/>
        <v>50 - 59</v>
      </c>
      <c r="AV585">
        <f t="shared" si="272"/>
        <v>1</v>
      </c>
      <c r="AW585" s="8">
        <f t="shared" si="287"/>
        <v>23</v>
      </c>
      <c r="BJ585" s="76"/>
      <c r="BK585" s="76"/>
      <c r="BL585" s="77"/>
      <c r="BM585" s="77"/>
      <c r="BN585" s="77"/>
      <c r="BO585" s="77"/>
      <c r="BP585" s="77"/>
      <c r="BQ585" s="136"/>
    </row>
    <row r="586" spans="1:69" x14ac:dyDescent="0.25">
      <c r="A586" t="s">
        <v>78</v>
      </c>
      <c r="B586" t="s">
        <v>82</v>
      </c>
      <c r="C586" t="s">
        <v>350</v>
      </c>
      <c r="D586">
        <v>24</v>
      </c>
      <c r="E586" s="9">
        <v>12412</v>
      </c>
      <c r="F586" s="9">
        <v>690</v>
      </c>
      <c r="G586" s="54">
        <v>578.78574519183803</v>
      </c>
      <c r="H586" s="9">
        <v>6696588643.5410995</v>
      </c>
      <c r="I586" s="9">
        <v>34695679</v>
      </c>
      <c r="J586" s="9">
        <v>33982366.7149188</v>
      </c>
      <c r="K586" s="9">
        <v>6732588983227.6104</v>
      </c>
      <c r="L586" s="9">
        <v>36334313905.190399</v>
      </c>
      <c r="M586" s="9">
        <v>2.09703147926535E+19</v>
      </c>
      <c r="N586" s="9">
        <v>1.01763238045144E+17</v>
      </c>
      <c r="O586" s="9">
        <v>505219331977246</v>
      </c>
      <c r="P586">
        <f t="shared" si="273"/>
        <v>9395.4151065487749</v>
      </c>
      <c r="Q586">
        <f t="shared" si="274"/>
        <v>239452743535.7749</v>
      </c>
      <c r="R586">
        <f t="shared" si="275"/>
        <v>895058935</v>
      </c>
      <c r="S586">
        <f t="shared" si="276"/>
        <v>950607079.17929292</v>
      </c>
      <c r="T586">
        <f t="shared" si="277"/>
        <v>583819177683706.88</v>
      </c>
      <c r="U586">
        <f t="shared" si="278"/>
        <v>2464227746916.2046</v>
      </c>
      <c r="V586" s="1">
        <f t="shared" si="279"/>
        <v>5.6753102789021878E+21</v>
      </c>
      <c r="W586" s="1">
        <f t="shared" si="280"/>
        <v>2.2367071299415237E+19</v>
      </c>
      <c r="X586" s="1">
        <f t="shared" si="281"/>
        <v>1.0631616177951426E+17</v>
      </c>
      <c r="Y586">
        <f t="shared" si="282"/>
        <v>0.94156561065456146</v>
      </c>
      <c r="Z586">
        <f t="shared" si="288"/>
        <v>547519409790383.31</v>
      </c>
      <c r="AA586">
        <f t="shared" si="289"/>
        <v>6.0589508757334784E-4</v>
      </c>
      <c r="AB586">
        <f t="shared" si="290"/>
        <v>2.4614936269942846E-2</v>
      </c>
      <c r="AC586">
        <f>Cells!$B$3*Y586/(Cells!$D$4*AB586)</f>
        <v>0.97582914671213195</v>
      </c>
      <c r="AD586">
        <f t="shared" si="291"/>
        <v>3850.9041486318374</v>
      </c>
      <c r="AE586">
        <f t="shared" si="292"/>
        <v>33131673866.89856</v>
      </c>
      <c r="AF586">
        <f t="shared" si="293"/>
        <v>180654217</v>
      </c>
      <c r="AG586">
        <f t="shared" si="294"/>
        <v>172538413.14335001</v>
      </c>
      <c r="AH586">
        <f t="shared" si="295"/>
        <v>24674314035136.57</v>
      </c>
      <c r="AI586">
        <f t="shared" si="296"/>
        <v>140907288856.74799</v>
      </c>
      <c r="AJ586">
        <f t="shared" si="297"/>
        <v>1.0470376637224961</v>
      </c>
      <c r="AK586">
        <f t="shared" si="298"/>
        <v>25680461169841.543</v>
      </c>
      <c r="AL586">
        <f t="shared" si="299"/>
        <v>8.6264323252390287E-4</v>
      </c>
      <c r="AM586">
        <f t="shared" si="300"/>
        <v>2.9370788762372434E-2</v>
      </c>
      <c r="AN586">
        <f>IF(AM586=0,0,(Cells!$B$3*AJ586/(Cells!$D$4*AM586)))</f>
        <v>0.90942859972245593</v>
      </c>
      <c r="AP586" s="7">
        <f t="shared" si="283"/>
        <v>0</v>
      </c>
      <c r="AQ586">
        <f t="shared" si="301"/>
        <v>94</v>
      </c>
      <c r="AR586" t="str">
        <f>IF(AP586=0,"",MAX(AR$4:AR585)+1)</f>
        <v/>
      </c>
      <c r="AS586" t="str">
        <f t="shared" si="284"/>
        <v>Female</v>
      </c>
      <c r="AT586" t="str">
        <f t="shared" si="285"/>
        <v>Smoker</v>
      </c>
      <c r="AU586" t="str">
        <f t="shared" si="286"/>
        <v>50 - 59</v>
      </c>
      <c r="AV586">
        <f t="shared" si="272"/>
        <v>1</v>
      </c>
      <c r="AW586" s="8">
        <f t="shared" si="287"/>
        <v>24</v>
      </c>
      <c r="BJ586" s="76"/>
      <c r="BK586" s="76"/>
      <c r="BL586" s="77"/>
      <c r="BM586" s="77"/>
      <c r="BN586" s="77"/>
      <c r="BO586" s="77"/>
      <c r="BP586" s="77"/>
      <c r="BQ586" s="136"/>
    </row>
    <row r="587" spans="1:69" x14ac:dyDescent="0.25">
      <c r="A587" t="s">
        <v>78</v>
      </c>
      <c r="B587" t="s">
        <v>82</v>
      </c>
      <c r="C587" t="s">
        <v>350</v>
      </c>
      <c r="D587">
        <v>25</v>
      </c>
      <c r="E587" s="9">
        <v>11597</v>
      </c>
      <c r="F587" s="9">
        <v>688</v>
      </c>
      <c r="G587" s="54">
        <v>582.11815587552803</v>
      </c>
      <c r="H587" s="9">
        <v>6233522145.8989697</v>
      </c>
      <c r="I587" s="9">
        <v>32076231</v>
      </c>
      <c r="J587" s="9">
        <v>31823024.218718901</v>
      </c>
      <c r="K587" s="9">
        <v>5694208109127.5801</v>
      </c>
      <c r="L587" s="9">
        <v>30905436551.558601</v>
      </c>
      <c r="M587" s="9">
        <v>2.22665968817983E+19</v>
      </c>
      <c r="N587" s="9">
        <v>1.15219976927224E+17</v>
      </c>
      <c r="O587" s="9">
        <v>601342947272124</v>
      </c>
      <c r="P587">
        <f t="shared" si="273"/>
        <v>9977.5332624243038</v>
      </c>
      <c r="Q587">
        <f t="shared" si="274"/>
        <v>245686265681.67386</v>
      </c>
      <c r="R587">
        <f t="shared" si="275"/>
        <v>927135166</v>
      </c>
      <c r="S587">
        <f t="shared" si="276"/>
        <v>982430103.3980118</v>
      </c>
      <c r="T587">
        <f t="shared" si="277"/>
        <v>589513385792834.5</v>
      </c>
      <c r="U587">
        <f t="shared" si="278"/>
        <v>2495133183467.7632</v>
      </c>
      <c r="V587" s="1">
        <f t="shared" si="279"/>
        <v>5.6975768757839866E+21</v>
      </c>
      <c r="W587" s="1">
        <f t="shared" si="280"/>
        <v>2.248229127634246E+19</v>
      </c>
      <c r="X587" s="1">
        <f t="shared" si="281"/>
        <v>1.0691750472678638E+17</v>
      </c>
      <c r="Y587">
        <f t="shared" si="282"/>
        <v>0.94371616137701941</v>
      </c>
      <c r="Z587">
        <f t="shared" si="288"/>
        <v>554111143425417.31</v>
      </c>
      <c r="AA587">
        <f t="shared" si="289"/>
        <v>5.7410795022156053E-4</v>
      </c>
      <c r="AB587">
        <f t="shared" si="290"/>
        <v>2.3960549873105176E-2</v>
      </c>
      <c r="AC587">
        <f>Cells!$B$3*Y587/(Cells!$D$4*AB587)</f>
        <v>1.004769689347355</v>
      </c>
      <c r="AD587">
        <f t="shared" si="291"/>
        <v>3268.7859927563095</v>
      </c>
      <c r="AE587">
        <f t="shared" si="292"/>
        <v>26898151720.999592</v>
      </c>
      <c r="AF587">
        <f t="shared" si="293"/>
        <v>148577986</v>
      </c>
      <c r="AG587">
        <f t="shared" si="294"/>
        <v>140715388.92463109</v>
      </c>
      <c r="AH587">
        <f t="shared" si="295"/>
        <v>18980105926008.992</v>
      </c>
      <c r="AI587">
        <f t="shared" si="296"/>
        <v>110001852305.18941</v>
      </c>
      <c r="AJ587">
        <f t="shared" si="297"/>
        <v>1.0558758863224278</v>
      </c>
      <c r="AK587">
        <f t="shared" si="298"/>
        <v>19917997974426.734</v>
      </c>
      <c r="AL587">
        <f t="shared" si="299"/>
        <v>1.0059177998785504E-3</v>
      </c>
      <c r="AM587">
        <f t="shared" si="300"/>
        <v>3.171620721143293E-2</v>
      </c>
      <c r="AN587">
        <f>IF(AM587=0,0,(Cells!$B$3*AJ587/(Cells!$D$4*AM587)))</f>
        <v>0.8492851658658489</v>
      </c>
      <c r="AP587" s="7">
        <f t="shared" si="283"/>
        <v>0</v>
      </c>
      <c r="AQ587">
        <f t="shared" si="301"/>
        <v>94</v>
      </c>
      <c r="AR587" t="str">
        <f>IF(AP587=0,"",MAX(AR$4:AR586)+1)</f>
        <v/>
      </c>
      <c r="AS587" t="str">
        <f t="shared" si="284"/>
        <v>Female</v>
      </c>
      <c r="AT587" t="str">
        <f t="shared" si="285"/>
        <v>Smoker</v>
      </c>
      <c r="AU587" t="str">
        <f t="shared" si="286"/>
        <v>50 - 59</v>
      </c>
      <c r="AV587">
        <f t="shared" si="272"/>
        <v>1</v>
      </c>
      <c r="AW587" s="8">
        <f t="shared" si="287"/>
        <v>25</v>
      </c>
      <c r="BJ587" s="76"/>
      <c r="BK587" s="76"/>
      <c r="BL587" s="77"/>
      <c r="BM587" s="77"/>
      <c r="BN587" s="77"/>
      <c r="BO587" s="77"/>
      <c r="BP587" s="77"/>
      <c r="BQ587" s="136"/>
    </row>
    <row r="588" spans="1:69" x14ac:dyDescent="0.25">
      <c r="A588" t="s">
        <v>78</v>
      </c>
      <c r="B588" t="s">
        <v>82</v>
      </c>
      <c r="C588" t="s">
        <v>350</v>
      </c>
      <c r="D588">
        <v>26</v>
      </c>
      <c r="E588" s="9">
        <v>10859</v>
      </c>
      <c r="F588" s="9">
        <v>647</v>
      </c>
      <c r="G588" s="54">
        <v>579.31393399104195</v>
      </c>
      <c r="H588" s="9">
        <v>5739957787.3260298</v>
      </c>
      <c r="I588" s="9">
        <v>29371340</v>
      </c>
      <c r="J588" s="9">
        <v>29496983.035896201</v>
      </c>
      <c r="K588" s="9">
        <v>5075395853540.8799</v>
      </c>
      <c r="L588" s="9">
        <v>28636997024.9305</v>
      </c>
      <c r="M588" s="9">
        <v>2.28399893729425E+19</v>
      </c>
      <c r="N588" s="9">
        <v>1.2966656448877101E+17</v>
      </c>
      <c r="O588" s="9">
        <v>740314552417689</v>
      </c>
      <c r="P588">
        <f t="shared" si="273"/>
        <v>10556.847196415345</v>
      </c>
      <c r="Q588">
        <f t="shared" si="274"/>
        <v>251426223468.99988</v>
      </c>
      <c r="R588">
        <f t="shared" si="275"/>
        <v>956506506</v>
      </c>
      <c r="S588">
        <f t="shared" si="276"/>
        <v>1011927086.433908</v>
      </c>
      <c r="T588">
        <f t="shared" si="277"/>
        <v>594588781646375.38</v>
      </c>
      <c r="U588">
        <f t="shared" si="278"/>
        <v>2523770180492.6938</v>
      </c>
      <c r="V588" s="1">
        <f t="shared" si="279"/>
        <v>5.7204168651569292E+21</v>
      </c>
      <c r="W588" s="1">
        <f t="shared" si="280"/>
        <v>2.261195784083123E+19</v>
      </c>
      <c r="X588" s="1">
        <f t="shared" si="281"/>
        <v>1.0765781927920408E+17</v>
      </c>
      <c r="Y588">
        <f t="shared" si="282"/>
        <v>0.94523263466618579</v>
      </c>
      <c r="Z588">
        <f t="shared" si="288"/>
        <v>559769820966483.5</v>
      </c>
      <c r="AA588">
        <f t="shared" si="289"/>
        <v>5.4665212252587032E-4</v>
      </c>
      <c r="AB588">
        <f t="shared" si="290"/>
        <v>2.3380592860872247E-2</v>
      </c>
      <c r="AC588">
        <f>Cells!$B$3*Y588/(Cells!$D$4*AB588)</f>
        <v>1.0313476929366483</v>
      </c>
      <c r="AD588">
        <f t="shared" si="291"/>
        <v>2689.4720587652678</v>
      </c>
      <c r="AE588">
        <f t="shared" si="292"/>
        <v>21158193933.673557</v>
      </c>
      <c r="AF588">
        <f t="shared" si="293"/>
        <v>119206646</v>
      </c>
      <c r="AG588">
        <f t="shared" si="294"/>
        <v>111218405.88873489</v>
      </c>
      <c r="AH588">
        <f t="shared" si="295"/>
        <v>13904710072468.105</v>
      </c>
      <c r="AI588">
        <f t="shared" si="296"/>
        <v>81364855280.258881</v>
      </c>
      <c r="AJ588">
        <f t="shared" si="297"/>
        <v>1.071824803164835</v>
      </c>
      <c r="AK588">
        <f t="shared" si="298"/>
        <v>14809940506570.285</v>
      </c>
      <c r="AL588">
        <f t="shared" si="299"/>
        <v>1.197291727880275E-3</v>
      </c>
      <c r="AM588">
        <f t="shared" si="300"/>
        <v>3.4601903529723262E-2</v>
      </c>
      <c r="AN588">
        <f>IF(AM588=0,0,(Cells!$B$3*AJ588/(Cells!$D$4*AM588)))</f>
        <v>0.79021582955770275</v>
      </c>
      <c r="AP588" s="7">
        <f t="shared" si="283"/>
        <v>0</v>
      </c>
      <c r="AQ588">
        <f t="shared" si="301"/>
        <v>94</v>
      </c>
      <c r="AR588" t="str">
        <f>IF(AP588=0,"",MAX(AR$4:AR587)+1)</f>
        <v/>
      </c>
      <c r="AS588" t="str">
        <f t="shared" si="284"/>
        <v>Female</v>
      </c>
      <c r="AT588" t="str">
        <f t="shared" si="285"/>
        <v>Smoker</v>
      </c>
      <c r="AU588" t="str">
        <f t="shared" si="286"/>
        <v>50 - 59</v>
      </c>
      <c r="AV588">
        <f t="shared" si="272"/>
        <v>1</v>
      </c>
      <c r="AW588" s="8">
        <f t="shared" si="287"/>
        <v>26</v>
      </c>
      <c r="BJ588" s="76"/>
      <c r="BK588" s="76"/>
      <c r="BL588" s="77"/>
      <c r="BM588" s="77"/>
      <c r="BN588" s="77"/>
      <c r="BO588" s="77"/>
      <c r="BP588" s="77"/>
      <c r="BQ588" s="136"/>
    </row>
    <row r="589" spans="1:69" x14ac:dyDescent="0.25">
      <c r="A589" t="s">
        <v>78</v>
      </c>
      <c r="B589" t="s">
        <v>82</v>
      </c>
      <c r="C589" t="s">
        <v>350</v>
      </c>
      <c r="D589">
        <v>27</v>
      </c>
      <c r="E589" s="9">
        <v>10106</v>
      </c>
      <c r="F589" s="9">
        <v>625</v>
      </c>
      <c r="G589" s="54">
        <v>541.76774805872606</v>
      </c>
      <c r="H589" s="9">
        <v>5072091654.0785303</v>
      </c>
      <c r="I589" s="9">
        <v>26027940</v>
      </c>
      <c r="J589" s="9">
        <v>26315978.8624378</v>
      </c>
      <c r="K589" s="9">
        <v>4648942533189.0195</v>
      </c>
      <c r="L589" s="9">
        <v>27246895445.264198</v>
      </c>
      <c r="M589" s="9">
        <v>2.5269830613426098E+19</v>
      </c>
      <c r="N589" s="9">
        <v>1.56891884594488E+17</v>
      </c>
      <c r="O589" s="9">
        <v>977515691841695</v>
      </c>
      <c r="P589">
        <f t="shared" si="273"/>
        <v>11098.614944474071</v>
      </c>
      <c r="Q589">
        <f t="shared" si="274"/>
        <v>256498315123.0784</v>
      </c>
      <c r="R589">
        <f t="shared" si="275"/>
        <v>982534446</v>
      </c>
      <c r="S589">
        <f t="shared" si="276"/>
        <v>1038243065.2963458</v>
      </c>
      <c r="T589">
        <f t="shared" si="277"/>
        <v>599237724179564.38</v>
      </c>
      <c r="U589">
        <f t="shared" si="278"/>
        <v>2551017075937.958</v>
      </c>
      <c r="V589" s="1">
        <f t="shared" si="279"/>
        <v>5.7456866957703554E+21</v>
      </c>
      <c r="W589" s="1">
        <f t="shared" si="280"/>
        <v>2.2768849725425717E+19</v>
      </c>
      <c r="X589" s="1">
        <f t="shared" si="281"/>
        <v>1.0863533497104578E+17</v>
      </c>
      <c r="Y589">
        <f t="shared" si="282"/>
        <v>0.9463433745348977</v>
      </c>
      <c r="Z589">
        <f t="shared" si="288"/>
        <v>564800046444851.38</v>
      </c>
      <c r="AA589">
        <f t="shared" si="289"/>
        <v>5.2395820508160614E-4</v>
      </c>
      <c r="AB589">
        <f t="shared" si="290"/>
        <v>2.289013335657104E-2</v>
      </c>
      <c r="AC589">
        <f>Cells!$B$3*Y589/(Cells!$D$4*AB589)</f>
        <v>1.0546839484021298</v>
      </c>
      <c r="AD589">
        <f t="shared" si="291"/>
        <v>2147.7043107065415</v>
      </c>
      <c r="AE589">
        <f t="shared" si="292"/>
        <v>16086102279.595024</v>
      </c>
      <c r="AF589">
        <f t="shared" si="293"/>
        <v>93178706</v>
      </c>
      <c r="AG589">
        <f t="shared" si="294"/>
        <v>84902427.026297092</v>
      </c>
      <c r="AH589">
        <f t="shared" si="295"/>
        <v>9255767539279.084</v>
      </c>
      <c r="AI589">
        <f t="shared" si="296"/>
        <v>54117959834.994698</v>
      </c>
      <c r="AJ589">
        <f t="shared" si="297"/>
        <v>1.0974798867780242</v>
      </c>
      <c r="AK589">
        <f t="shared" si="298"/>
        <v>10092835679399.281</v>
      </c>
      <c r="AL589">
        <f t="shared" si="299"/>
        <v>1.4001449302558364E-3</v>
      </c>
      <c r="AM589">
        <f t="shared" si="300"/>
        <v>3.74185105296274E-2</v>
      </c>
      <c r="AN589">
        <f>IF(AM589=0,0,(Cells!$B$3*AJ589/(Cells!$D$4*AM589)))</f>
        <v>0.74822460730356266</v>
      </c>
      <c r="AP589" s="7">
        <f t="shared" si="283"/>
        <v>0</v>
      </c>
      <c r="AQ589">
        <f t="shared" si="301"/>
        <v>94</v>
      </c>
      <c r="AR589" t="str">
        <f>IF(AP589=0,"",MAX(AR$4:AR588)+1)</f>
        <v/>
      </c>
      <c r="AS589" t="str">
        <f t="shared" si="284"/>
        <v>Female</v>
      </c>
      <c r="AT589" t="str">
        <f t="shared" si="285"/>
        <v>Smoker</v>
      </c>
      <c r="AU589" t="str">
        <f t="shared" si="286"/>
        <v>50 - 59</v>
      </c>
      <c r="AV589">
        <f t="shared" si="272"/>
        <v>1</v>
      </c>
      <c r="AW589" s="8">
        <f t="shared" si="287"/>
        <v>27</v>
      </c>
      <c r="BJ589" s="76"/>
      <c r="BK589" s="76"/>
      <c r="BL589" s="77"/>
      <c r="BM589" s="77"/>
      <c r="BN589" s="77"/>
      <c r="BO589" s="77"/>
      <c r="BP589" s="77"/>
      <c r="BQ589" s="136"/>
    </row>
    <row r="590" spans="1:69" x14ac:dyDescent="0.25">
      <c r="A590" t="s">
        <v>78</v>
      </c>
      <c r="B590" t="s">
        <v>82</v>
      </c>
      <c r="C590" t="s">
        <v>350</v>
      </c>
      <c r="D590">
        <v>28</v>
      </c>
      <c r="E590" s="9">
        <v>9288</v>
      </c>
      <c r="F590" s="9">
        <v>591</v>
      </c>
      <c r="G590" s="54">
        <v>491.38479681638302</v>
      </c>
      <c r="H590" s="9">
        <v>4289315704.01578</v>
      </c>
      <c r="I590" s="9">
        <v>24111212</v>
      </c>
      <c r="J590" s="9">
        <v>22452185.8376518</v>
      </c>
      <c r="K590" s="9">
        <v>3771004711628.4199</v>
      </c>
      <c r="L590" s="9">
        <v>22865489862.867901</v>
      </c>
      <c r="M590" s="9">
        <v>2.2376347720850199E+19</v>
      </c>
      <c r="N590" s="9">
        <v>1.5178604862053501E+17</v>
      </c>
      <c r="O590" s="9">
        <v>1037146938558640</v>
      </c>
      <c r="P590">
        <f t="shared" si="273"/>
        <v>11589.999741290454</v>
      </c>
      <c r="Q590">
        <f t="shared" si="274"/>
        <v>260787630827.09418</v>
      </c>
      <c r="R590">
        <f t="shared" si="275"/>
        <v>1006645658</v>
      </c>
      <c r="S590">
        <f t="shared" si="276"/>
        <v>1060695251.1339977</v>
      </c>
      <c r="T590">
        <f t="shared" si="277"/>
        <v>603008728891192.75</v>
      </c>
      <c r="U590">
        <f t="shared" si="278"/>
        <v>2573882565800.8257</v>
      </c>
      <c r="V590" s="1">
        <f t="shared" si="279"/>
        <v>5.7680630434912052E+21</v>
      </c>
      <c r="W590" s="1">
        <f t="shared" si="280"/>
        <v>2.2920635774046253E+19</v>
      </c>
      <c r="X590" s="1">
        <f t="shared" si="281"/>
        <v>1.0967248190960442E+17</v>
      </c>
      <c r="Y590">
        <f t="shared" si="282"/>
        <v>0.94904324019909314</v>
      </c>
      <c r="Z590">
        <f t="shared" si="288"/>
        <v>569963105479499.63</v>
      </c>
      <c r="AA590">
        <f t="shared" si="289"/>
        <v>5.0660036126166453E-4</v>
      </c>
      <c r="AB590">
        <f t="shared" si="290"/>
        <v>2.2507784459196878E-2</v>
      </c>
      <c r="AC590">
        <f>Cells!$B$3*Y590/(Cells!$D$4*AB590)</f>
        <v>1.0756603637082989</v>
      </c>
      <c r="AD590">
        <f t="shared" si="291"/>
        <v>1656.3195138901585</v>
      </c>
      <c r="AE590">
        <f t="shared" si="292"/>
        <v>11796786575.579245</v>
      </c>
      <c r="AF590">
        <f t="shared" si="293"/>
        <v>69067494</v>
      </c>
      <c r="AG590">
        <f t="shared" si="294"/>
        <v>62450241.188645273</v>
      </c>
      <c r="AH590">
        <f t="shared" si="295"/>
        <v>5484762827650.667</v>
      </c>
      <c r="AI590">
        <f t="shared" si="296"/>
        <v>31252469972.126789</v>
      </c>
      <c r="AJ590">
        <f t="shared" si="297"/>
        <v>1.105960404402055</v>
      </c>
      <c r="AK590">
        <f t="shared" si="298"/>
        <v>6027704105772.1094</v>
      </c>
      <c r="AL590">
        <f t="shared" si="299"/>
        <v>1.5455522263776002E-3</v>
      </c>
      <c r="AM590">
        <f t="shared" si="300"/>
        <v>3.9313512007674918E-2</v>
      </c>
      <c r="AN590">
        <f>IF(AM590=0,0,(Cells!$B$3*AJ590/(Cells!$D$4*AM590)))</f>
        <v>0.7176615015234471</v>
      </c>
      <c r="AP590" s="7">
        <f t="shared" si="283"/>
        <v>0</v>
      </c>
      <c r="AQ590">
        <f t="shared" si="301"/>
        <v>94</v>
      </c>
      <c r="AR590" t="str">
        <f>IF(AP590=0,"",MAX(AR$4:AR589)+1)</f>
        <v/>
      </c>
      <c r="AS590" t="str">
        <f t="shared" si="284"/>
        <v>Female</v>
      </c>
      <c r="AT590" t="str">
        <f t="shared" si="285"/>
        <v>Smoker</v>
      </c>
      <c r="AU590" t="str">
        <f t="shared" si="286"/>
        <v>50 - 59</v>
      </c>
      <c r="AV590">
        <f t="shared" si="272"/>
        <v>1</v>
      </c>
      <c r="AW590" s="8">
        <f t="shared" si="287"/>
        <v>28</v>
      </c>
      <c r="BJ590" s="76"/>
      <c r="BK590" s="76"/>
      <c r="BL590" s="77"/>
      <c r="BM590" s="77"/>
      <c r="BN590" s="77"/>
      <c r="BO590" s="77"/>
      <c r="BP590" s="77"/>
      <c r="BQ590" s="136"/>
    </row>
    <row r="591" spans="1:69" x14ac:dyDescent="0.25">
      <c r="A591" t="s">
        <v>78</v>
      </c>
      <c r="B591" t="s">
        <v>82</v>
      </c>
      <c r="C591" t="s">
        <v>350</v>
      </c>
      <c r="D591">
        <v>29</v>
      </c>
      <c r="E591" s="9">
        <v>8241</v>
      </c>
      <c r="F591" s="9">
        <v>511</v>
      </c>
      <c r="G591" s="54">
        <v>430.197503191674</v>
      </c>
      <c r="H591" s="9">
        <v>3489241923.3295298</v>
      </c>
      <c r="I591" s="9">
        <v>22196249</v>
      </c>
      <c r="J591" s="9">
        <v>18449531.699560501</v>
      </c>
      <c r="K591" s="9">
        <v>1817269020486.8</v>
      </c>
      <c r="L591" s="9">
        <v>10362372563.7663</v>
      </c>
      <c r="M591" s="9">
        <v>6.9989824893008499E+17</v>
      </c>
      <c r="N591" s="9">
        <v>4078088706662140</v>
      </c>
      <c r="O591" s="9">
        <v>25265613976912.5</v>
      </c>
      <c r="P591">
        <f t="shared" si="273"/>
        <v>12020.197244482128</v>
      </c>
      <c r="Q591">
        <f t="shared" si="274"/>
        <v>264276872750.42371</v>
      </c>
      <c r="R591">
        <f t="shared" si="275"/>
        <v>1028841907</v>
      </c>
      <c r="S591">
        <f t="shared" si="276"/>
        <v>1079144782.8335581</v>
      </c>
      <c r="T591">
        <f t="shared" si="277"/>
        <v>604825997911679.5</v>
      </c>
      <c r="U591">
        <f t="shared" si="278"/>
        <v>2584244938364.5918</v>
      </c>
      <c r="V591" s="1">
        <f t="shared" si="279"/>
        <v>5.768762941740135E+21</v>
      </c>
      <c r="W591" s="1">
        <f t="shared" si="280"/>
        <v>2.2924713862752915E+19</v>
      </c>
      <c r="X591" s="1">
        <f t="shared" si="281"/>
        <v>1.0969774752358133E+17</v>
      </c>
      <c r="Y591">
        <f t="shared" si="282"/>
        <v>0.95338635127209193</v>
      </c>
      <c r="Z591">
        <f t="shared" si="288"/>
        <v>574283913405982.88</v>
      </c>
      <c r="AA591">
        <f t="shared" si="289"/>
        <v>4.9313658152150524E-4</v>
      </c>
      <c r="AB591">
        <f t="shared" si="290"/>
        <v>2.2206678759362133E-2</v>
      </c>
      <c r="AC591">
        <f>Cells!$B$3*Y591/(Cells!$D$4*AB591)</f>
        <v>1.0952347970140333</v>
      </c>
      <c r="AD591">
        <f t="shared" si="291"/>
        <v>1226.1220106984845</v>
      </c>
      <c r="AE591">
        <f t="shared" si="292"/>
        <v>8307544652.2497168</v>
      </c>
      <c r="AF591">
        <f t="shared" si="293"/>
        <v>46871245</v>
      </c>
      <c r="AG591">
        <f t="shared" si="294"/>
        <v>44000709.48908478</v>
      </c>
      <c r="AH591">
        <f t="shared" si="295"/>
        <v>3667493807163.8672</v>
      </c>
      <c r="AI591">
        <f t="shared" si="296"/>
        <v>20890097408.360485</v>
      </c>
      <c r="AJ591">
        <f t="shared" si="297"/>
        <v>1.0652383914770127</v>
      </c>
      <c r="AK591">
        <f t="shared" si="298"/>
        <v>3883050524529.8462</v>
      </c>
      <c r="AL591">
        <f t="shared" si="299"/>
        <v>2.0056432340422492E-3</v>
      </c>
      <c r="AM591">
        <f t="shared" si="300"/>
        <v>4.4784408381067724E-2</v>
      </c>
      <c r="AN591">
        <f>IF(AM591=0,0,(Cells!$B$3*AJ591/(Cells!$D$4*AM591)))</f>
        <v>0.60679484424550845</v>
      </c>
      <c r="AP591" s="7">
        <f t="shared" si="283"/>
        <v>0</v>
      </c>
      <c r="AQ591">
        <f t="shared" si="301"/>
        <v>94</v>
      </c>
      <c r="AR591" t="str">
        <f>IF(AP591=0,"",MAX(AR$4:AR590)+1)</f>
        <v/>
      </c>
      <c r="AS591" t="str">
        <f t="shared" si="284"/>
        <v>Female</v>
      </c>
      <c r="AT591" t="str">
        <f t="shared" si="285"/>
        <v>Smoker</v>
      </c>
      <c r="AU591" t="str">
        <f t="shared" si="286"/>
        <v>50 - 59</v>
      </c>
      <c r="AV591">
        <f t="shared" si="272"/>
        <v>1</v>
      </c>
      <c r="AW591" s="8">
        <f t="shared" si="287"/>
        <v>29</v>
      </c>
      <c r="BJ591" s="76"/>
      <c r="BK591" s="76"/>
      <c r="BL591" s="77"/>
      <c r="BM591" s="77"/>
      <c r="BN591" s="77"/>
      <c r="BO591" s="77"/>
      <c r="BP591" s="77"/>
      <c r="BQ591" s="136"/>
    </row>
    <row r="592" spans="1:69" x14ac:dyDescent="0.25">
      <c r="A592" t="s">
        <v>78</v>
      </c>
      <c r="B592" t="s">
        <v>82</v>
      </c>
      <c r="C592" t="s">
        <v>350</v>
      </c>
      <c r="D592">
        <v>30</v>
      </c>
      <c r="E592" s="9">
        <v>6954</v>
      </c>
      <c r="F592" s="9">
        <v>418</v>
      </c>
      <c r="G592" s="54">
        <v>354.88766898663903</v>
      </c>
      <c r="H592" s="9">
        <v>2697334758.2195001</v>
      </c>
      <c r="I592" s="9">
        <v>18044786</v>
      </c>
      <c r="J592" s="9">
        <v>14382454.2501048</v>
      </c>
      <c r="K592" s="9">
        <v>1332753903093.22</v>
      </c>
      <c r="L592" s="9">
        <v>7578055283.1613703</v>
      </c>
      <c r="M592" s="9">
        <v>4.9614074728969901E+17</v>
      </c>
      <c r="N592" s="9">
        <v>2733469210633580</v>
      </c>
      <c r="O592" s="9">
        <v>16122434201708.199</v>
      </c>
      <c r="P592">
        <f t="shared" si="273"/>
        <v>12375.084913468767</v>
      </c>
      <c r="Q592">
        <f t="shared" si="274"/>
        <v>266974207508.64322</v>
      </c>
      <c r="R592">
        <f t="shared" si="275"/>
        <v>1046886693</v>
      </c>
      <c r="S592">
        <f t="shared" si="276"/>
        <v>1093527237.083663</v>
      </c>
      <c r="T592">
        <f t="shared" si="277"/>
        <v>606158751814772.75</v>
      </c>
      <c r="U592">
        <f t="shared" si="278"/>
        <v>2591822993647.7529</v>
      </c>
      <c r="V592" s="1">
        <f t="shared" si="279"/>
        <v>5.7692590824874249E+21</v>
      </c>
      <c r="W592" s="1">
        <f t="shared" si="280"/>
        <v>2.2927447331963548E+19</v>
      </c>
      <c r="X592" s="1">
        <f t="shared" si="281"/>
        <v>1.0971386995778304E+17</v>
      </c>
      <c r="Y592">
        <f t="shared" si="282"/>
        <v>0.95734853005760601</v>
      </c>
      <c r="Z592">
        <f t="shared" si="288"/>
        <v>577929742249471.63</v>
      </c>
      <c r="AA592">
        <f t="shared" si="289"/>
        <v>4.8329893250892263E-4</v>
      </c>
      <c r="AB592">
        <f t="shared" si="290"/>
        <v>2.1984060873935975E-2</v>
      </c>
      <c r="AC592">
        <f>Cells!$B$3*Y592/(Cells!$D$4*AB592)</f>
        <v>1.1109232862012539</v>
      </c>
      <c r="AD592">
        <f t="shared" si="291"/>
        <v>871.23434171184556</v>
      </c>
      <c r="AE592">
        <f t="shared" si="292"/>
        <v>5610209894.0302153</v>
      </c>
      <c r="AF592">
        <f t="shared" si="293"/>
        <v>28826459</v>
      </c>
      <c r="AG592">
        <f t="shared" si="294"/>
        <v>29618255.23897998</v>
      </c>
      <c r="AH592">
        <f t="shared" si="295"/>
        <v>2334739904070.6475</v>
      </c>
      <c r="AI592">
        <f t="shared" si="296"/>
        <v>13312042125.199116</v>
      </c>
      <c r="AJ592">
        <f t="shared" si="297"/>
        <v>0.9732666143703862</v>
      </c>
      <c r="AK592">
        <f t="shared" si="298"/>
        <v>2259714597887.2227</v>
      </c>
      <c r="AL592">
        <f t="shared" si="299"/>
        <v>2.5759335075403364E-3</v>
      </c>
      <c r="AM592">
        <f t="shared" si="300"/>
        <v>5.0753655115078525E-2</v>
      </c>
      <c r="AN592">
        <f>IF(AM592=0,0,(Cells!$B$3*AJ592/(Cells!$D$4*AM592)))</f>
        <v>0.48919996274292044</v>
      </c>
      <c r="AP592" s="7">
        <f t="shared" si="283"/>
        <v>0</v>
      </c>
      <c r="AQ592">
        <f t="shared" si="301"/>
        <v>94</v>
      </c>
      <c r="AR592" t="str">
        <f>IF(AP592=0,"",MAX(AR$4:AR591)+1)</f>
        <v/>
      </c>
      <c r="AS592" t="str">
        <f t="shared" si="284"/>
        <v>Female</v>
      </c>
      <c r="AT592" t="str">
        <f t="shared" si="285"/>
        <v>Smoker</v>
      </c>
      <c r="AU592" t="str">
        <f t="shared" si="286"/>
        <v>50 - 59</v>
      </c>
      <c r="AV592">
        <f t="shared" si="272"/>
        <v>1</v>
      </c>
      <c r="AW592" s="8">
        <f t="shared" si="287"/>
        <v>30</v>
      </c>
      <c r="BJ592" s="76"/>
      <c r="BK592" s="76"/>
      <c r="BL592" s="77"/>
      <c r="BM592" s="77"/>
      <c r="BN592" s="77"/>
      <c r="BO592" s="77"/>
      <c r="BP592" s="77"/>
      <c r="BQ592" s="136"/>
    </row>
    <row r="593" spans="1:69" x14ac:dyDescent="0.25">
      <c r="A593" t="s">
        <v>78</v>
      </c>
      <c r="B593" t="s">
        <v>82</v>
      </c>
      <c r="C593" t="s">
        <v>350</v>
      </c>
      <c r="D593">
        <v>31</v>
      </c>
      <c r="E593" s="9">
        <v>5610</v>
      </c>
      <c r="F593" s="9">
        <v>287</v>
      </c>
      <c r="G593" s="54">
        <v>283.59511946273801</v>
      </c>
      <c r="H593" s="9">
        <v>2003139233.8431001</v>
      </c>
      <c r="I593" s="9">
        <v>12339172</v>
      </c>
      <c r="J593" s="9">
        <v>10702772.029729599</v>
      </c>
      <c r="K593" s="9">
        <v>940463748452.60095</v>
      </c>
      <c r="L593" s="9">
        <v>5374067718.7484102</v>
      </c>
      <c r="M593" s="9">
        <v>3.5783132018860102E+17</v>
      </c>
      <c r="N593" s="9">
        <v>1956393009393090</v>
      </c>
      <c r="O593" s="9">
        <v>11354775894988.199</v>
      </c>
      <c r="P593">
        <f t="shared" si="273"/>
        <v>12658.680032931505</v>
      </c>
      <c r="Q593">
        <f t="shared" si="274"/>
        <v>268977346742.48633</v>
      </c>
      <c r="R593">
        <f t="shared" si="275"/>
        <v>1059225865</v>
      </c>
      <c r="S593">
        <f t="shared" si="276"/>
        <v>1104230009.1133926</v>
      </c>
      <c r="T593">
        <f t="shared" si="277"/>
        <v>607099215563225.38</v>
      </c>
      <c r="U593">
        <f t="shared" si="278"/>
        <v>2597197061366.5015</v>
      </c>
      <c r="V593" s="1">
        <f t="shared" si="279"/>
        <v>5.7696169138076139E+21</v>
      </c>
      <c r="W593" s="1">
        <f t="shared" si="280"/>
        <v>2.2929403724972941E+19</v>
      </c>
      <c r="X593" s="1">
        <f t="shared" si="281"/>
        <v>1.0972522473367803E+17</v>
      </c>
      <c r="Y593">
        <f t="shared" si="282"/>
        <v>0.95924386790617355</v>
      </c>
      <c r="Z593">
        <f t="shared" si="288"/>
        <v>579966391985186.38</v>
      </c>
      <c r="AA593">
        <f t="shared" si="289"/>
        <v>4.7564587702181131E-4</v>
      </c>
      <c r="AB593">
        <f t="shared" si="290"/>
        <v>2.1809307119250977E-2</v>
      </c>
      <c r="AC593">
        <f>Cells!$B$3*Y593/(Cells!$D$4*AB593)</f>
        <v>1.1220419044082721</v>
      </c>
      <c r="AD593">
        <f t="shared" si="291"/>
        <v>587.63922224910743</v>
      </c>
      <c r="AE593">
        <f t="shared" si="292"/>
        <v>3607070660.1871161</v>
      </c>
      <c r="AF593">
        <f t="shared" si="293"/>
        <v>16487287</v>
      </c>
      <c r="AG593">
        <f t="shared" si="294"/>
        <v>18915483.209250383</v>
      </c>
      <c r="AH593">
        <f t="shared" si="295"/>
        <v>1394276155618.0461</v>
      </c>
      <c r="AI593">
        <f t="shared" si="296"/>
        <v>7937974406.4507055</v>
      </c>
      <c r="AJ593">
        <f t="shared" si="297"/>
        <v>0.87162917370977322</v>
      </c>
      <c r="AK593">
        <f t="shared" si="298"/>
        <v>1209260997277.0984</v>
      </c>
      <c r="AL593">
        <f t="shared" si="299"/>
        <v>3.3797545811645228E-3</v>
      </c>
      <c r="AM593">
        <f t="shared" si="300"/>
        <v>5.8135656710529407E-2</v>
      </c>
      <c r="AN593">
        <f>IF(AM593=0,0,(Cells!$B$3*AJ593/(Cells!$D$4*AM593)))</f>
        <v>0.38248207643820853</v>
      </c>
      <c r="AP593" s="7">
        <f t="shared" si="283"/>
        <v>0</v>
      </c>
      <c r="AQ593">
        <f t="shared" si="301"/>
        <v>94</v>
      </c>
      <c r="AR593" t="str">
        <f>IF(AP593=0,"",MAX(AR$4:AR592)+1)</f>
        <v/>
      </c>
      <c r="AS593" t="str">
        <f t="shared" si="284"/>
        <v>Female</v>
      </c>
      <c r="AT593" t="str">
        <f t="shared" si="285"/>
        <v>Smoker</v>
      </c>
      <c r="AU593" t="str">
        <f t="shared" si="286"/>
        <v>50 - 59</v>
      </c>
      <c r="AV593">
        <f t="shared" si="272"/>
        <v>1</v>
      </c>
      <c r="AW593" s="8">
        <f t="shared" si="287"/>
        <v>31</v>
      </c>
      <c r="BJ593" s="76"/>
      <c r="BK593" s="76"/>
      <c r="BL593" s="77"/>
      <c r="BM593" s="77"/>
      <c r="BN593" s="77"/>
      <c r="BO593" s="77"/>
      <c r="BP593" s="77"/>
      <c r="BQ593" s="136"/>
    </row>
    <row r="594" spans="1:69" x14ac:dyDescent="0.25">
      <c r="A594" t="s">
        <v>78</v>
      </c>
      <c r="B594" t="s">
        <v>82</v>
      </c>
      <c r="C594" t="s">
        <v>350</v>
      </c>
      <c r="D594">
        <v>32</v>
      </c>
      <c r="E594" s="9">
        <v>4334</v>
      </c>
      <c r="F594" s="9">
        <v>241</v>
      </c>
      <c r="G594" s="54">
        <v>226.82128844049399</v>
      </c>
      <c r="H594" s="9">
        <v>1504984982.9177499</v>
      </c>
      <c r="I594" s="9">
        <v>7339783</v>
      </c>
      <c r="J594" s="9">
        <v>7836270.5221857904</v>
      </c>
      <c r="K594" s="9">
        <v>613780998218.96106</v>
      </c>
      <c r="L594" s="9">
        <v>3522747106.6353102</v>
      </c>
      <c r="M594" s="9">
        <v>2.0703359829758099E+17</v>
      </c>
      <c r="N594" s="9">
        <v>1192396329355650</v>
      </c>
      <c r="O594" s="9">
        <v>7318517116410.3496</v>
      </c>
      <c r="P594">
        <f t="shared" si="273"/>
        <v>12885.501321371999</v>
      </c>
      <c r="Q594">
        <f t="shared" si="274"/>
        <v>270482331725.40408</v>
      </c>
      <c r="R594">
        <f t="shared" si="275"/>
        <v>1066565648</v>
      </c>
      <c r="S594">
        <f t="shared" si="276"/>
        <v>1112066279.6355784</v>
      </c>
      <c r="T594">
        <f t="shared" si="277"/>
        <v>607712996561444.38</v>
      </c>
      <c r="U594">
        <f t="shared" si="278"/>
        <v>2600719808473.1367</v>
      </c>
      <c r="V594" s="1">
        <f t="shared" si="279"/>
        <v>5.7698239474059119E+21</v>
      </c>
      <c r="W594" s="1">
        <f t="shared" si="280"/>
        <v>2.2930596121302299E+19</v>
      </c>
      <c r="X594" s="1">
        <f t="shared" si="281"/>
        <v>1.0973254325079445E+17</v>
      </c>
      <c r="Y594">
        <f t="shared" si="282"/>
        <v>0.95908460451611854</v>
      </c>
      <c r="Z594">
        <f t="shared" si="288"/>
        <v>580455924331040.63</v>
      </c>
      <c r="AA594">
        <f t="shared" si="289"/>
        <v>4.6936197623386979E-4</v>
      </c>
      <c r="AB594">
        <f t="shared" si="290"/>
        <v>2.1664763470526739E-2</v>
      </c>
      <c r="AC594">
        <f>Cells!$B$3*Y594/(Cells!$D$4*AB594)</f>
        <v>1.1293404431095924</v>
      </c>
      <c r="AD594">
        <f t="shared" si="291"/>
        <v>360.81793380861347</v>
      </c>
      <c r="AE594">
        <f t="shared" si="292"/>
        <v>2102085677.269366</v>
      </c>
      <c r="AF594">
        <f t="shared" si="293"/>
        <v>9147504</v>
      </c>
      <c r="AG594">
        <f t="shared" si="294"/>
        <v>11079212.687064592</v>
      </c>
      <c r="AH594">
        <f t="shared" si="295"/>
        <v>780495157399.08521</v>
      </c>
      <c r="AI594">
        <f t="shared" si="296"/>
        <v>4415227299.8153954</v>
      </c>
      <c r="AJ594">
        <f t="shared" si="297"/>
        <v>0.82564567161708735</v>
      </c>
      <c r="AK594">
        <f t="shared" si="298"/>
        <v>641402628704.57458</v>
      </c>
      <c r="AL594">
        <f t="shared" si="299"/>
        <v>5.2253205345555278E-3</v>
      </c>
      <c r="AM594">
        <f t="shared" si="300"/>
        <v>7.2286378623884096E-2</v>
      </c>
      <c r="AN594">
        <f>IF(AM594=0,0,(Cells!$B$3*AJ594/(Cells!$D$4*AM594)))</f>
        <v>0.29137960728568374</v>
      </c>
      <c r="AP594" s="7">
        <f t="shared" si="283"/>
        <v>0</v>
      </c>
      <c r="AQ594">
        <f t="shared" si="301"/>
        <v>94</v>
      </c>
      <c r="AR594" t="str">
        <f>IF(AP594=0,"",MAX(AR$4:AR593)+1)</f>
        <v/>
      </c>
      <c r="AS594" t="str">
        <f t="shared" si="284"/>
        <v>Female</v>
      </c>
      <c r="AT594" t="str">
        <f t="shared" si="285"/>
        <v>Smoker</v>
      </c>
      <c r="AU594" t="str">
        <f t="shared" si="286"/>
        <v>50 - 59</v>
      </c>
      <c r="AV594">
        <f t="shared" ref="AV594:AV657" si="302">IF(AP593=1,AW594,AV593)</f>
        <v>1</v>
      </c>
      <c r="AW594" s="8">
        <f t="shared" si="287"/>
        <v>32</v>
      </c>
      <c r="BJ594" s="76"/>
      <c r="BK594" s="76"/>
      <c r="BL594" s="77"/>
      <c r="BM594" s="77"/>
      <c r="BN594" s="77"/>
      <c r="BO594" s="77"/>
      <c r="BP594" s="77"/>
      <c r="BQ594" s="136"/>
    </row>
    <row r="595" spans="1:69" x14ac:dyDescent="0.25">
      <c r="A595" t="s">
        <v>78</v>
      </c>
      <c r="B595" t="s">
        <v>82</v>
      </c>
      <c r="C595" t="s">
        <v>350</v>
      </c>
      <c r="D595">
        <v>33</v>
      </c>
      <c r="E595" s="9">
        <v>3267</v>
      </c>
      <c r="F595" s="9">
        <v>152</v>
      </c>
      <c r="G595" s="54">
        <v>171.30120392896001</v>
      </c>
      <c r="H595" s="9">
        <v>1074501101.65259</v>
      </c>
      <c r="I595" s="9">
        <v>4716168</v>
      </c>
      <c r="J595" s="9">
        <v>5472027.8620900596</v>
      </c>
      <c r="K595" s="9">
        <v>387306527747.45599</v>
      </c>
      <c r="L595" s="9">
        <v>2150048416.9194298</v>
      </c>
      <c r="M595" s="9">
        <v>1.0451057429485501E+17</v>
      </c>
      <c r="N595" s="9">
        <v>547077907028828</v>
      </c>
      <c r="O595" s="9">
        <v>3060921721862.3301</v>
      </c>
      <c r="P595">
        <f t="shared" si="273"/>
        <v>13056.80252530096</v>
      </c>
      <c r="Q595">
        <f t="shared" si="274"/>
        <v>271556832827.05667</v>
      </c>
      <c r="R595">
        <f t="shared" si="275"/>
        <v>1071281816</v>
      </c>
      <c r="S595">
        <f t="shared" si="276"/>
        <v>1117538307.4976685</v>
      </c>
      <c r="T595">
        <f t="shared" si="277"/>
        <v>608100303089191.88</v>
      </c>
      <c r="U595">
        <f t="shared" si="278"/>
        <v>2602869856890.0562</v>
      </c>
      <c r="V595" s="1">
        <f t="shared" si="279"/>
        <v>5.7699284579802069E+21</v>
      </c>
      <c r="W595" s="1">
        <f t="shared" si="280"/>
        <v>2.2931143199209329E+19</v>
      </c>
      <c r="X595" s="1">
        <f t="shared" si="281"/>
        <v>1.097356041725163E+17</v>
      </c>
      <c r="Y595">
        <f t="shared" si="282"/>
        <v>0.95860858532783222</v>
      </c>
      <c r="Z595">
        <f t="shared" si="288"/>
        <v>580538314991312.38</v>
      </c>
      <c r="AA595">
        <f t="shared" si="289"/>
        <v>4.6484273741336912E-4</v>
      </c>
      <c r="AB595">
        <f t="shared" si="290"/>
        <v>2.1560211905576651E-2</v>
      </c>
      <c r="AC595">
        <f>Cells!$B$3*Y595/(Cells!$D$4*AB595)</f>
        <v>1.1342536944900314</v>
      </c>
      <c r="AD595">
        <f t="shared" si="291"/>
        <v>189.51672987965352</v>
      </c>
      <c r="AE595">
        <f t="shared" si="292"/>
        <v>1027584575.616776</v>
      </c>
      <c r="AF595">
        <f t="shared" si="293"/>
        <v>4431336</v>
      </c>
      <c r="AG595">
        <f t="shared" si="294"/>
        <v>5607184.8249745322</v>
      </c>
      <c r="AH595">
        <f t="shared" si="295"/>
        <v>393188629651.62915</v>
      </c>
      <c r="AI595">
        <f t="shared" si="296"/>
        <v>2265178882.8959661</v>
      </c>
      <c r="AJ595">
        <f t="shared" si="297"/>
        <v>0.79029604664763786</v>
      </c>
      <c r="AK595">
        <f t="shared" si="298"/>
        <v>309320661715.32983</v>
      </c>
      <c r="AL595">
        <f t="shared" si="299"/>
        <v>9.8382801992386998E-3</v>
      </c>
      <c r="AM595">
        <f t="shared" si="300"/>
        <v>9.9188105129792148E-2</v>
      </c>
      <c r="AN595">
        <f>IF(AM595=0,0,(Cells!$B$3*AJ595/(Cells!$D$4*AM595)))</f>
        <v>0.2032600972799852</v>
      </c>
      <c r="AP595" s="7">
        <f t="shared" si="283"/>
        <v>0</v>
      </c>
      <c r="AQ595">
        <f t="shared" si="301"/>
        <v>94</v>
      </c>
      <c r="AR595" t="str">
        <f>IF(AP595=0,"",MAX(AR$4:AR594)+1)</f>
        <v/>
      </c>
      <c r="AS595" t="str">
        <f t="shared" si="284"/>
        <v>Female</v>
      </c>
      <c r="AT595" t="str">
        <f t="shared" si="285"/>
        <v>Smoker</v>
      </c>
      <c r="AU595" t="str">
        <f t="shared" si="286"/>
        <v>50 - 59</v>
      </c>
      <c r="AV595">
        <f t="shared" si="302"/>
        <v>1</v>
      </c>
      <c r="AW595" s="8">
        <f t="shared" si="287"/>
        <v>33</v>
      </c>
      <c r="BJ595" s="76"/>
      <c r="BK595" s="76"/>
      <c r="BL595" s="77"/>
      <c r="BM595" s="77"/>
      <c r="BN595" s="77"/>
      <c r="BO595" s="77"/>
      <c r="BP595" s="77"/>
      <c r="BQ595" s="136"/>
    </row>
    <row r="596" spans="1:69" x14ac:dyDescent="0.25">
      <c r="A596" t="s">
        <v>78</v>
      </c>
      <c r="B596" t="s">
        <v>82</v>
      </c>
      <c r="C596" t="s">
        <v>350</v>
      </c>
      <c r="D596">
        <v>34</v>
      </c>
      <c r="E596" s="9">
        <v>2126</v>
      </c>
      <c r="F596" s="9">
        <v>112</v>
      </c>
      <c r="G596" s="54">
        <v>107.133982659643</v>
      </c>
      <c r="H596" s="9">
        <v>613001297.60605001</v>
      </c>
      <c r="I596" s="9">
        <v>2675746</v>
      </c>
      <c r="J596" s="9">
        <v>3256068.0674549001</v>
      </c>
      <c r="K596" s="9">
        <v>224199800488.28799</v>
      </c>
      <c r="L596" s="9">
        <v>1265315615.677</v>
      </c>
      <c r="M596" s="9">
        <v>6.10320964431362E+16</v>
      </c>
      <c r="N596" s="9">
        <v>317391705349137</v>
      </c>
      <c r="O596" s="9">
        <v>1763090241656.3</v>
      </c>
      <c r="P596">
        <f t="shared" si="273"/>
        <v>13163.936507960603</v>
      </c>
      <c r="Q596">
        <f t="shared" si="274"/>
        <v>272169834124.66272</v>
      </c>
      <c r="R596">
        <f t="shared" si="275"/>
        <v>1073957562</v>
      </c>
      <c r="S596">
        <f t="shared" si="276"/>
        <v>1120794375.5651233</v>
      </c>
      <c r="T596">
        <f t="shared" si="277"/>
        <v>608324502889680.13</v>
      </c>
      <c r="U596">
        <f t="shared" si="278"/>
        <v>2604135172505.7329</v>
      </c>
      <c r="V596" s="1">
        <f t="shared" si="279"/>
        <v>5.7699894900766498E+21</v>
      </c>
      <c r="W596" s="1">
        <f t="shared" si="280"/>
        <v>2.2931460590914679E+19</v>
      </c>
      <c r="X596" s="1">
        <f t="shared" si="281"/>
        <v>1.0973736726275797E+17</v>
      </c>
      <c r="Y596">
        <f t="shared" si="282"/>
        <v>0.95821105584910937</v>
      </c>
      <c r="Z596">
        <f t="shared" si="288"/>
        <v>580512229516334</v>
      </c>
      <c r="AA596">
        <f t="shared" si="289"/>
        <v>4.6212502554604301E-4</v>
      </c>
      <c r="AB596">
        <f t="shared" si="290"/>
        <v>2.149709342088002E-2</v>
      </c>
      <c r="AC596">
        <f>Cells!$B$3*Y596/(Cells!$D$4*AB596)</f>
        <v>1.1371122730325449</v>
      </c>
      <c r="AD596">
        <f t="shared" si="291"/>
        <v>82.382747220010501</v>
      </c>
      <c r="AE596">
        <f t="shared" si="292"/>
        <v>414583278.01072598</v>
      </c>
      <c r="AF596">
        <f t="shared" si="293"/>
        <v>1755590</v>
      </c>
      <c r="AG596">
        <f t="shared" si="294"/>
        <v>2351116.7575196321</v>
      </c>
      <c r="AH596">
        <f t="shared" si="295"/>
        <v>168988829163.34109</v>
      </c>
      <c r="AI596">
        <f t="shared" si="296"/>
        <v>999863267.21896601</v>
      </c>
      <c r="AJ596">
        <f t="shared" si="297"/>
        <v>0.74670472845938218</v>
      </c>
      <c r="AK596">
        <f t="shared" si="298"/>
        <v>125627266079.39456</v>
      </c>
      <c r="AL596">
        <f t="shared" si="299"/>
        <v>2.272665477078022E-2</v>
      </c>
      <c r="AM596">
        <f t="shared" si="300"/>
        <v>0.15075362274512749</v>
      </c>
      <c r="AN596">
        <f>IF(AM596=0,0,(Cells!$B$3*AJ596/(Cells!$D$4*AM596)))</f>
        <v>0.12635809139172416</v>
      </c>
      <c r="AP596" s="7">
        <f t="shared" si="283"/>
        <v>0</v>
      </c>
      <c r="AQ596">
        <f t="shared" si="301"/>
        <v>94</v>
      </c>
      <c r="AR596" t="str">
        <f>IF(AP596=0,"",MAX(AR$4:AR595)+1)</f>
        <v/>
      </c>
      <c r="AS596" t="str">
        <f t="shared" si="284"/>
        <v>Female</v>
      </c>
      <c r="AT596" t="str">
        <f t="shared" si="285"/>
        <v>Smoker</v>
      </c>
      <c r="AU596" t="str">
        <f t="shared" si="286"/>
        <v>50 - 59</v>
      </c>
      <c r="AV596">
        <f t="shared" si="302"/>
        <v>1</v>
      </c>
      <c r="AW596" s="8">
        <f t="shared" si="287"/>
        <v>34</v>
      </c>
      <c r="BJ596" s="76"/>
      <c r="BK596" s="76"/>
      <c r="BL596" s="77"/>
      <c r="BM596" s="77"/>
      <c r="BN596" s="77"/>
      <c r="BO596" s="77"/>
      <c r="BP596" s="77"/>
      <c r="BQ596" s="136"/>
    </row>
    <row r="597" spans="1:69" x14ac:dyDescent="0.25">
      <c r="A597" t="s">
        <v>78</v>
      </c>
      <c r="B597" t="s">
        <v>82</v>
      </c>
      <c r="C597" t="s">
        <v>350</v>
      </c>
      <c r="D597">
        <v>35</v>
      </c>
      <c r="E597" s="9">
        <v>1243</v>
      </c>
      <c r="F597" s="9">
        <v>45</v>
      </c>
      <c r="G597" s="54">
        <v>57.432089133480503</v>
      </c>
      <c r="H597" s="9">
        <v>299101888.68638301</v>
      </c>
      <c r="I597" s="9">
        <v>1207388</v>
      </c>
      <c r="J597" s="9">
        <v>1679240.09096659</v>
      </c>
      <c r="K597" s="9">
        <v>122711871738.284</v>
      </c>
      <c r="L597" s="9">
        <v>724194808.98608994</v>
      </c>
      <c r="M597" s="9">
        <v>4.28928462317328E+16</v>
      </c>
      <c r="N597" s="9">
        <v>236953550062551</v>
      </c>
      <c r="O597" s="9">
        <v>1375680021862.25</v>
      </c>
      <c r="P597">
        <f t="shared" si="273"/>
        <v>13221.368597094084</v>
      </c>
      <c r="Q597">
        <f t="shared" si="274"/>
        <v>272468936013.34909</v>
      </c>
      <c r="R597">
        <f t="shared" si="275"/>
        <v>1075164950</v>
      </c>
      <c r="S597">
        <f t="shared" si="276"/>
        <v>1122473615.65609</v>
      </c>
      <c r="T597">
        <f t="shared" si="277"/>
        <v>608447214761418.38</v>
      </c>
      <c r="U597">
        <f t="shared" si="278"/>
        <v>2604859367314.7192</v>
      </c>
      <c r="V597" s="1">
        <f t="shared" si="279"/>
        <v>5.7700323829228818E+21</v>
      </c>
      <c r="W597" s="1">
        <f t="shared" si="280"/>
        <v>2.293169754446474E+19</v>
      </c>
      <c r="X597" s="1">
        <f t="shared" si="281"/>
        <v>1.0973874294277982E+17</v>
      </c>
      <c r="Y597">
        <f t="shared" si="282"/>
        <v>0.95785320474687685</v>
      </c>
      <c r="Z597">
        <f t="shared" si="288"/>
        <v>580413201011997.13</v>
      </c>
      <c r="AA597">
        <f t="shared" si="289"/>
        <v>4.6066476827348238E-4</v>
      </c>
      <c r="AB597">
        <f t="shared" si="290"/>
        <v>2.1463102484810585E-2</v>
      </c>
      <c r="AC597">
        <f>Cells!$B$3*Y597/(Cells!$D$4*AB597)</f>
        <v>1.1384877725997948</v>
      </c>
      <c r="AD597">
        <f t="shared" si="291"/>
        <v>24.950658086530002</v>
      </c>
      <c r="AE597">
        <f t="shared" si="292"/>
        <v>115481389.324343</v>
      </c>
      <c r="AF597">
        <f t="shared" si="293"/>
        <v>548202</v>
      </c>
      <c r="AG597">
        <f t="shared" si="294"/>
        <v>671876.66655304201</v>
      </c>
      <c r="AH597">
        <f t="shared" si="295"/>
        <v>46276957425.057098</v>
      </c>
      <c r="AI597">
        <f t="shared" si="296"/>
        <v>275668458.232876</v>
      </c>
      <c r="AJ597">
        <f t="shared" si="297"/>
        <v>0.81592653427371498</v>
      </c>
      <c r="AK597">
        <f t="shared" si="298"/>
        <v>37575075041.709618</v>
      </c>
      <c r="AL597">
        <f t="shared" si="299"/>
        <v>8.3237827935970884E-2</v>
      </c>
      <c r="AM597">
        <f t="shared" si="300"/>
        <v>0.28850966697143943</v>
      </c>
      <c r="AN597">
        <f>IF(AM597=0,0,(Cells!$B$3*AJ597/(Cells!$D$4*AM597)))</f>
        <v>7.214605701401941E-2</v>
      </c>
      <c r="AP597" s="7">
        <f t="shared" si="283"/>
        <v>0</v>
      </c>
      <c r="AQ597">
        <f t="shared" si="301"/>
        <v>94</v>
      </c>
      <c r="AR597" t="str">
        <f>IF(AP597=0,"",MAX(AR$4:AR596)+1)</f>
        <v/>
      </c>
      <c r="AS597" t="str">
        <f t="shared" si="284"/>
        <v>Female</v>
      </c>
      <c r="AT597" t="str">
        <f t="shared" si="285"/>
        <v>Smoker</v>
      </c>
      <c r="AU597" t="str">
        <f t="shared" si="286"/>
        <v>50 - 59</v>
      </c>
      <c r="AV597">
        <f t="shared" si="302"/>
        <v>1</v>
      </c>
      <c r="AW597" s="8">
        <f t="shared" si="287"/>
        <v>35</v>
      </c>
      <c r="BJ597" s="76"/>
      <c r="BK597" s="76"/>
      <c r="BL597" s="77"/>
      <c r="BM597" s="77"/>
      <c r="BN597" s="77"/>
      <c r="BO597" s="77"/>
      <c r="BP597" s="77"/>
      <c r="BQ597" s="136"/>
    </row>
    <row r="598" spans="1:69" x14ac:dyDescent="0.25">
      <c r="A598" t="s">
        <v>78</v>
      </c>
      <c r="B598" t="s">
        <v>82</v>
      </c>
      <c r="C598" t="s">
        <v>350</v>
      </c>
      <c r="D598">
        <v>36</v>
      </c>
      <c r="E598" s="9">
        <v>607</v>
      </c>
      <c r="F598" s="9">
        <v>14</v>
      </c>
      <c r="G598" s="54">
        <v>24.950658086530002</v>
      </c>
      <c r="H598" s="9">
        <v>115481389.324343</v>
      </c>
      <c r="I598" s="9">
        <v>548202</v>
      </c>
      <c r="J598" s="9">
        <v>671876.66655304201</v>
      </c>
      <c r="K598" s="9">
        <v>46276957425.057098</v>
      </c>
      <c r="L598" s="9">
        <v>275668458.232876</v>
      </c>
      <c r="M598" s="9">
        <v>1.83999922260505E+16</v>
      </c>
      <c r="N598" s="9">
        <v>100387881014093</v>
      </c>
      <c r="O598" s="9">
        <v>561692998979.40405</v>
      </c>
      <c r="P598">
        <f t="shared" si="273"/>
        <v>13246.319255180615</v>
      </c>
      <c r="Q598">
        <f t="shared" si="274"/>
        <v>272584417402.67343</v>
      </c>
      <c r="R598">
        <f t="shared" si="275"/>
        <v>1075713152</v>
      </c>
      <c r="S598">
        <f t="shared" si="276"/>
        <v>1123145492.322643</v>
      </c>
      <c r="T598">
        <f t="shared" si="277"/>
        <v>608493491718843.38</v>
      </c>
      <c r="U598">
        <f t="shared" si="278"/>
        <v>2605135035772.9521</v>
      </c>
      <c r="V598" s="1">
        <f t="shared" si="279"/>
        <v>5.7700507829151077E+21</v>
      </c>
      <c r="W598" s="1">
        <f t="shared" si="280"/>
        <v>2.2931797932345754E+19</v>
      </c>
      <c r="X598" s="1">
        <f t="shared" si="281"/>
        <v>1.097393046357788E+17</v>
      </c>
      <c r="Y598">
        <f t="shared" si="282"/>
        <v>0.95776830281840519</v>
      </c>
      <c r="Z598">
        <f t="shared" si="288"/>
        <v>580406036051063.25</v>
      </c>
      <c r="AA598">
        <f t="shared" si="289"/>
        <v>4.60108104830979E-4</v>
      </c>
      <c r="AB598">
        <f t="shared" si="290"/>
        <v>2.1450130648342891E-2</v>
      </c>
      <c r="AC598">
        <f>Cells!$B$3*Y598/(Cells!$D$4*AB598)</f>
        <v>1.1390752921861316</v>
      </c>
      <c r="AD598">
        <f t="shared" si="291"/>
        <v>0</v>
      </c>
      <c r="AE598">
        <f t="shared" si="292"/>
        <v>0</v>
      </c>
      <c r="AF598">
        <f t="shared" si="293"/>
        <v>0</v>
      </c>
      <c r="AG598">
        <f t="shared" si="294"/>
        <v>0</v>
      </c>
      <c r="AH598">
        <f t="shared" si="295"/>
        <v>0</v>
      </c>
      <c r="AI598">
        <f t="shared" si="296"/>
        <v>0</v>
      </c>
      <c r="AJ598" t="e">
        <f t="shared" si="297"/>
        <v>#DIV/0!</v>
      </c>
      <c r="AK598" t="e">
        <f t="shared" si="298"/>
        <v>#DIV/0!</v>
      </c>
      <c r="AL598" t="e">
        <f t="shared" si="299"/>
        <v>#DIV/0!</v>
      </c>
      <c r="AM598">
        <f t="shared" si="300"/>
        <v>0</v>
      </c>
      <c r="AN598">
        <f>IF(AM598=0,0,(Cells!$B$3*AJ598/(Cells!$D$4*AM598)))</f>
        <v>0</v>
      </c>
      <c r="AP598" s="7">
        <f t="shared" si="283"/>
        <v>1</v>
      </c>
      <c r="AQ598">
        <f t="shared" si="301"/>
        <v>94</v>
      </c>
      <c r="AR598">
        <f>IF(AP598=0,"",MAX(AR$4:AR597)+1)</f>
        <v>94</v>
      </c>
      <c r="AS598" t="str">
        <f t="shared" si="284"/>
        <v>Female</v>
      </c>
      <c r="AT598" t="str">
        <f t="shared" si="285"/>
        <v>Smoker</v>
      </c>
      <c r="AU598" t="str">
        <f t="shared" si="286"/>
        <v>50 - 59</v>
      </c>
      <c r="AV598">
        <f t="shared" si="302"/>
        <v>1</v>
      </c>
      <c r="AW598" s="8">
        <f t="shared" si="287"/>
        <v>36</v>
      </c>
      <c r="BJ598" s="76"/>
      <c r="BK598" s="76"/>
      <c r="BL598" s="77"/>
      <c r="BM598" s="77"/>
      <c r="BN598" s="77"/>
      <c r="BO598" s="77"/>
      <c r="BP598" s="77"/>
      <c r="BQ598" s="136"/>
    </row>
    <row r="599" spans="1:69" x14ac:dyDescent="0.25">
      <c r="A599" t="s">
        <v>78</v>
      </c>
      <c r="B599" t="s">
        <v>82</v>
      </c>
      <c r="C599" t="s">
        <v>351</v>
      </c>
      <c r="D599">
        <v>1</v>
      </c>
      <c r="E599" s="9">
        <v>16385</v>
      </c>
      <c r="F599" s="9">
        <v>170</v>
      </c>
      <c r="G599" s="54">
        <v>71.025733828293397</v>
      </c>
      <c r="H599" s="9">
        <v>3288902937.1626801</v>
      </c>
      <c r="I599" s="9">
        <v>13832126</v>
      </c>
      <c r="J599" s="9">
        <v>7410649.8518784698</v>
      </c>
      <c r="K599" s="9">
        <v>11370265530947</v>
      </c>
      <c r="L599" s="9">
        <v>26673521681.177299</v>
      </c>
      <c r="M599" s="9">
        <v>1.4012933368716801E+20</v>
      </c>
      <c r="N599" s="9">
        <v>2.9220075390566797E+17</v>
      </c>
      <c r="O599" s="9">
        <v>654952000459880</v>
      </c>
      <c r="P599">
        <f t="shared" si="273"/>
        <v>71.025733828293397</v>
      </c>
      <c r="Q599">
        <f t="shared" si="274"/>
        <v>3288902937.1626801</v>
      </c>
      <c r="R599">
        <f t="shared" si="275"/>
        <v>13832126</v>
      </c>
      <c r="S599">
        <f t="shared" si="276"/>
        <v>7410649.8518784698</v>
      </c>
      <c r="T599">
        <f t="shared" si="277"/>
        <v>11370265530947</v>
      </c>
      <c r="U599">
        <f t="shared" si="278"/>
        <v>26673521681.177299</v>
      </c>
      <c r="V599" s="1">
        <f t="shared" si="279"/>
        <v>1.4012933368716801E+20</v>
      </c>
      <c r="W599" s="1">
        <f t="shared" si="280"/>
        <v>2.9220075390566797E+17</v>
      </c>
      <c r="X599" s="1">
        <f t="shared" si="281"/>
        <v>654952000459880</v>
      </c>
      <c r="Y599">
        <f t="shared" si="282"/>
        <v>1.866519978203234</v>
      </c>
      <c r="Z599">
        <f t="shared" si="288"/>
        <v>21129899973384.012</v>
      </c>
      <c r="AA599">
        <f t="shared" si="289"/>
        <v>0.38475551522673412</v>
      </c>
      <c r="AB599">
        <f t="shared" si="290"/>
        <v>0.62028663956813879</v>
      </c>
      <c r="AC599">
        <f>Cells!$B$3*Y599/(Cells!$D$4*AB599)</f>
        <v>7.6764801121706958E-2</v>
      </c>
      <c r="AD599">
        <f t="shared" si="291"/>
        <v>27055.17260956917</v>
      </c>
      <c r="AE599">
        <f t="shared" si="292"/>
        <v>132035807935.26331</v>
      </c>
      <c r="AF599">
        <f t="shared" si="293"/>
        <v>1478140947</v>
      </c>
      <c r="AG599">
        <f t="shared" si="294"/>
        <v>1576402651.1323714</v>
      </c>
      <c r="AH599">
        <f t="shared" si="295"/>
        <v>1281368760389718.3</v>
      </c>
      <c r="AI599">
        <f t="shared" si="296"/>
        <v>16515222077414.699</v>
      </c>
      <c r="AJ599">
        <f t="shared" si="297"/>
        <v>0.93766712834326471</v>
      </c>
      <c r="AK599">
        <f t="shared" si="298"/>
        <v>1186976858234921.3</v>
      </c>
      <c r="AL599">
        <f t="shared" si="299"/>
        <v>4.7764797261433666E-4</v>
      </c>
      <c r="AM599">
        <f t="shared" si="300"/>
        <v>2.1855158947359239E-2</v>
      </c>
      <c r="AN599">
        <f>IF(AM599=0,0,(Cells!$B$3*AJ599/(Cells!$D$4*AM599)))</f>
        <v>1.0945021908761656</v>
      </c>
      <c r="AP599" s="7">
        <f t="shared" si="283"/>
        <v>0</v>
      </c>
      <c r="AQ599">
        <f t="shared" si="301"/>
        <v>95</v>
      </c>
      <c r="AR599" t="str">
        <f>IF(AP599=0,"",MAX(AR$4:AR598)+1)</f>
        <v/>
      </c>
      <c r="AS599" t="str">
        <f t="shared" si="284"/>
        <v>Female</v>
      </c>
      <c r="AT599" t="str">
        <f t="shared" si="285"/>
        <v>Smoker</v>
      </c>
      <c r="AU599" t="str">
        <f t="shared" si="286"/>
        <v>60 - 69</v>
      </c>
      <c r="AV599">
        <f t="shared" si="302"/>
        <v>1</v>
      </c>
      <c r="AW599" s="8">
        <f t="shared" si="287"/>
        <v>1</v>
      </c>
      <c r="BJ599" s="76"/>
      <c r="BK599" s="76"/>
      <c r="BL599" s="77"/>
      <c r="BM599" s="77"/>
      <c r="BN599" s="77"/>
      <c r="BO599" s="77"/>
      <c r="BP599" s="77"/>
      <c r="BQ599" s="136"/>
    </row>
    <row r="600" spans="1:69" x14ac:dyDescent="0.25">
      <c r="A600" t="s">
        <v>78</v>
      </c>
      <c r="B600" t="s">
        <v>82</v>
      </c>
      <c r="C600" t="s">
        <v>351</v>
      </c>
      <c r="D600">
        <v>2</v>
      </c>
      <c r="E600" s="9">
        <v>17215</v>
      </c>
      <c r="F600" s="9">
        <v>197</v>
      </c>
      <c r="G600" s="54">
        <v>133.188611160422</v>
      </c>
      <c r="H600" s="9">
        <v>3395165750.2934299</v>
      </c>
      <c r="I600" s="9">
        <v>16386512</v>
      </c>
      <c r="J600" s="9">
        <v>14279007.999693099</v>
      </c>
      <c r="K600" s="9">
        <v>30820028687321</v>
      </c>
      <c r="L600" s="9">
        <v>124085663821.343</v>
      </c>
      <c r="M600" s="9">
        <v>6.3465414653409598E+20</v>
      </c>
      <c r="N600" s="9">
        <v>2.2157347022796201E+18</v>
      </c>
      <c r="O600" s="9">
        <v>8139804325249730</v>
      </c>
      <c r="P600">
        <f t="shared" si="273"/>
        <v>204.2143449887154</v>
      </c>
      <c r="Q600">
        <f t="shared" si="274"/>
        <v>6684068687.45611</v>
      </c>
      <c r="R600">
        <f t="shared" si="275"/>
        <v>30218638</v>
      </c>
      <c r="S600">
        <f t="shared" si="276"/>
        <v>21689657.851571567</v>
      </c>
      <c r="T600">
        <f t="shared" si="277"/>
        <v>42190294218268</v>
      </c>
      <c r="U600">
        <f t="shared" si="278"/>
        <v>150759185502.52029</v>
      </c>
      <c r="V600" s="1">
        <f t="shared" si="279"/>
        <v>7.7478348022126399E+20</v>
      </c>
      <c r="W600" s="1">
        <f t="shared" si="280"/>
        <v>2.5079354561852882E+18</v>
      </c>
      <c r="X600" s="1">
        <f t="shared" si="281"/>
        <v>8794756325709610</v>
      </c>
      <c r="Y600">
        <f t="shared" si="282"/>
        <v>1.3932279709894293</v>
      </c>
      <c r="Z600">
        <f t="shared" si="288"/>
        <v>58488061739324.5</v>
      </c>
      <c r="AA600">
        <f t="shared" si="289"/>
        <v>0.12432596159402874</v>
      </c>
      <c r="AB600">
        <f t="shared" si="290"/>
        <v>0.35259886782862582</v>
      </c>
      <c r="AC600">
        <f>Cells!$B$3*Y600/(Cells!$D$4*AB600)</f>
        <v>0.1008006156883253</v>
      </c>
      <c r="AD600">
        <f t="shared" si="291"/>
        <v>26921.983998408748</v>
      </c>
      <c r="AE600">
        <f t="shared" si="292"/>
        <v>128640642184.96988</v>
      </c>
      <c r="AF600">
        <f t="shared" si="293"/>
        <v>1461754435</v>
      </c>
      <c r="AG600">
        <f t="shared" si="294"/>
        <v>1562123643.1326785</v>
      </c>
      <c r="AH600">
        <f t="shared" si="295"/>
        <v>1250548731702397.3</v>
      </c>
      <c r="AI600">
        <f t="shared" si="296"/>
        <v>16391136413593.359</v>
      </c>
      <c r="AJ600">
        <f t="shared" si="297"/>
        <v>0.93574823057450285</v>
      </c>
      <c r="AK600">
        <f t="shared" si="298"/>
        <v>1155846278196565.3</v>
      </c>
      <c r="AL600">
        <f t="shared" si="299"/>
        <v>4.7366278886007174E-4</v>
      </c>
      <c r="AM600">
        <f t="shared" si="300"/>
        <v>2.1763795368916511E-2</v>
      </c>
      <c r="AN600">
        <f>IF(AM600=0,0,(Cells!$B$3*AJ600/(Cells!$D$4*AM600)))</f>
        <v>1.0968476119161239</v>
      </c>
      <c r="AP600" s="7">
        <f t="shared" si="283"/>
        <v>0</v>
      </c>
      <c r="AQ600">
        <f t="shared" si="301"/>
        <v>95</v>
      </c>
      <c r="AR600" t="str">
        <f>IF(AP600=0,"",MAX(AR$4:AR599)+1)</f>
        <v/>
      </c>
      <c r="AS600" t="str">
        <f t="shared" si="284"/>
        <v>Female</v>
      </c>
      <c r="AT600" t="str">
        <f t="shared" si="285"/>
        <v>Smoker</v>
      </c>
      <c r="AU600" t="str">
        <f t="shared" si="286"/>
        <v>60 - 69</v>
      </c>
      <c r="AV600">
        <f t="shared" si="302"/>
        <v>1</v>
      </c>
      <c r="AW600" s="8">
        <f t="shared" si="287"/>
        <v>2</v>
      </c>
      <c r="BJ600" s="76"/>
      <c r="BK600" s="76"/>
      <c r="BL600" s="77"/>
      <c r="BM600" s="77"/>
      <c r="BN600" s="77"/>
      <c r="BO600" s="77"/>
      <c r="BP600" s="77"/>
      <c r="BQ600" s="136"/>
    </row>
    <row r="601" spans="1:69" x14ac:dyDescent="0.25">
      <c r="A601" t="s">
        <v>78</v>
      </c>
      <c r="B601" t="s">
        <v>82</v>
      </c>
      <c r="C601" t="s">
        <v>351</v>
      </c>
      <c r="D601">
        <v>3</v>
      </c>
      <c r="E601" s="9">
        <v>17973</v>
      </c>
      <c r="F601" s="9">
        <v>268</v>
      </c>
      <c r="G601" s="54">
        <v>196.111466240776</v>
      </c>
      <c r="H601" s="9">
        <v>3300799943.6500902</v>
      </c>
      <c r="I601" s="9">
        <v>12824397</v>
      </c>
      <c r="J601" s="9">
        <v>21259579.775702599</v>
      </c>
      <c r="K601" s="9">
        <v>48406931372211.5</v>
      </c>
      <c r="L601" s="9">
        <v>314889602381.42999</v>
      </c>
      <c r="M601" s="9">
        <v>9.4659171514451205E+20</v>
      </c>
      <c r="N601" s="9">
        <v>5.6831324071050199E+18</v>
      </c>
      <c r="O601" s="9">
        <v>3.53744346539314E+16</v>
      </c>
      <c r="P601">
        <f t="shared" si="273"/>
        <v>400.32581122949136</v>
      </c>
      <c r="Q601">
        <f t="shared" si="274"/>
        <v>9984868631.1062012</v>
      </c>
      <c r="R601">
        <f t="shared" si="275"/>
        <v>43043035</v>
      </c>
      <c r="S601">
        <f t="shared" si="276"/>
        <v>42949237.627274171</v>
      </c>
      <c r="T601">
        <f t="shared" si="277"/>
        <v>90597225590479.5</v>
      </c>
      <c r="U601">
        <f t="shared" si="278"/>
        <v>465648787883.95032</v>
      </c>
      <c r="V601" s="1">
        <f t="shared" si="279"/>
        <v>1.721375195365776E+21</v>
      </c>
      <c r="W601" s="1">
        <f t="shared" si="280"/>
        <v>8.1910678632903086E+18</v>
      </c>
      <c r="X601" s="1">
        <f t="shared" si="281"/>
        <v>4.4169190979641008E+16</v>
      </c>
      <c r="Y601">
        <f t="shared" si="282"/>
        <v>1.0021839124023535</v>
      </c>
      <c r="Z601">
        <f t="shared" si="288"/>
        <v>90327397113955.906</v>
      </c>
      <c r="AA601">
        <f t="shared" si="289"/>
        <v>4.896757274679555E-2</v>
      </c>
      <c r="AB601">
        <f t="shared" si="290"/>
        <v>0.22128617839077874</v>
      </c>
      <c r="AC601">
        <f>Cells!$B$3*Y601/(Cells!$D$4*AB601)</f>
        <v>0.11553539451481329</v>
      </c>
      <c r="AD601">
        <f t="shared" si="291"/>
        <v>26725.87253216797</v>
      </c>
      <c r="AE601">
        <f t="shared" si="292"/>
        <v>125339842241.31978</v>
      </c>
      <c r="AF601">
        <f t="shared" si="293"/>
        <v>1448930038</v>
      </c>
      <c r="AG601">
        <f t="shared" si="294"/>
        <v>1540864063.356976</v>
      </c>
      <c r="AH601">
        <f t="shared" si="295"/>
        <v>1202141800330185.8</v>
      </c>
      <c r="AI601">
        <f t="shared" si="296"/>
        <v>16076246811211.926</v>
      </c>
      <c r="AJ601">
        <f t="shared" si="297"/>
        <v>0.94033605718814317</v>
      </c>
      <c r="AK601">
        <f t="shared" si="298"/>
        <v>1116202150433591.6</v>
      </c>
      <c r="AL601">
        <f t="shared" si="299"/>
        <v>4.7012592603751393E-4</v>
      </c>
      <c r="AM601">
        <f t="shared" si="300"/>
        <v>2.1682387461659149E-2</v>
      </c>
      <c r="AN601">
        <f>IF(AM601=0,0,(Cells!$B$3*AJ601/(Cells!$D$4*AM601)))</f>
        <v>1.1063636586543806</v>
      </c>
      <c r="AP601" s="7">
        <f t="shared" si="283"/>
        <v>0</v>
      </c>
      <c r="AQ601">
        <f t="shared" si="301"/>
        <v>95</v>
      </c>
      <c r="AR601" t="str">
        <f>IF(AP601=0,"",MAX(AR$4:AR600)+1)</f>
        <v/>
      </c>
      <c r="AS601" t="str">
        <f t="shared" si="284"/>
        <v>Female</v>
      </c>
      <c r="AT601" t="str">
        <f t="shared" si="285"/>
        <v>Smoker</v>
      </c>
      <c r="AU601" t="str">
        <f t="shared" si="286"/>
        <v>60 - 69</v>
      </c>
      <c r="AV601">
        <f t="shared" si="302"/>
        <v>1</v>
      </c>
      <c r="AW601" s="8">
        <f t="shared" si="287"/>
        <v>3</v>
      </c>
      <c r="BJ601" s="76"/>
      <c r="BK601" s="76"/>
      <c r="BL601" s="77"/>
      <c r="BM601" s="77"/>
      <c r="BN601" s="77"/>
      <c r="BO601" s="77"/>
      <c r="BP601" s="77"/>
      <c r="BQ601" s="136"/>
    </row>
    <row r="602" spans="1:69" x14ac:dyDescent="0.25">
      <c r="A602" t="s">
        <v>78</v>
      </c>
      <c r="B602" t="s">
        <v>82</v>
      </c>
      <c r="C602" t="s">
        <v>351</v>
      </c>
      <c r="D602">
        <v>4</v>
      </c>
      <c r="E602" s="9">
        <v>19095</v>
      </c>
      <c r="F602" s="9">
        <v>285</v>
      </c>
      <c r="G602" s="54">
        <v>268.89685651133698</v>
      </c>
      <c r="H602" s="9">
        <v>3532865998.01931</v>
      </c>
      <c r="I602" s="9">
        <v>17592900</v>
      </c>
      <c r="J602" s="9">
        <v>29962729.962463502</v>
      </c>
      <c r="K602" s="9">
        <v>78443244387271.703</v>
      </c>
      <c r="L602" s="9">
        <v>781352459494.45105</v>
      </c>
      <c r="M602" s="9">
        <v>1.84078199275961E+21</v>
      </c>
      <c r="N602" s="9">
        <v>1.90089047528267E+19</v>
      </c>
      <c r="O602" s="9">
        <v>1.99669967316768E+17</v>
      </c>
      <c r="P602">
        <f t="shared" si="273"/>
        <v>669.22266774082834</v>
      </c>
      <c r="Q602">
        <f t="shared" si="274"/>
        <v>13517734629.125511</v>
      </c>
      <c r="R602">
        <f t="shared" si="275"/>
        <v>60635935</v>
      </c>
      <c r="S602">
        <f t="shared" si="276"/>
        <v>72911967.589737669</v>
      </c>
      <c r="T602">
        <f t="shared" si="277"/>
        <v>169040469977751.19</v>
      </c>
      <c r="U602">
        <f t="shared" si="278"/>
        <v>1247001247378.4014</v>
      </c>
      <c r="V602" s="1">
        <f t="shared" si="279"/>
        <v>3.5621571881253858E+21</v>
      </c>
      <c r="W602" s="1">
        <f t="shared" si="280"/>
        <v>2.719997261611701E+19</v>
      </c>
      <c r="X602" s="1">
        <f t="shared" si="281"/>
        <v>2.4383915829640902E+17</v>
      </c>
      <c r="Y602">
        <f t="shared" si="282"/>
        <v>0.83163213124609858</v>
      </c>
      <c r="Z602">
        <f t="shared" si="288"/>
        <v>139717045285591.48</v>
      </c>
      <c r="AA602">
        <f t="shared" si="289"/>
        <v>2.6281597285556242E-2</v>
      </c>
      <c r="AB602">
        <f t="shared" si="290"/>
        <v>0.16211599947431543</v>
      </c>
      <c r="AC602">
        <f>Cells!$B$3*Y602/(Cells!$D$4*AB602)</f>
        <v>0.13086614089558582</v>
      </c>
      <c r="AD602">
        <f t="shared" si="291"/>
        <v>26456.975675656635</v>
      </c>
      <c r="AE602">
        <f t="shared" si="292"/>
        <v>121806976243.30046</v>
      </c>
      <c r="AF602">
        <f t="shared" si="293"/>
        <v>1431337138</v>
      </c>
      <c r="AG602">
        <f t="shared" si="294"/>
        <v>1510901333.3945122</v>
      </c>
      <c r="AH602">
        <f t="shared" si="295"/>
        <v>1123698555942914</v>
      </c>
      <c r="AI602">
        <f t="shared" si="296"/>
        <v>15294894351717.477</v>
      </c>
      <c r="AJ602">
        <f t="shared" si="297"/>
        <v>0.94733991317900501</v>
      </c>
      <c r="AK602">
        <f t="shared" si="298"/>
        <v>1050798044965387</v>
      </c>
      <c r="AL602">
        <f t="shared" si="299"/>
        <v>4.6030643591645989E-4</v>
      </c>
      <c r="AM602">
        <f t="shared" si="300"/>
        <v>2.1454753224319778E-2</v>
      </c>
      <c r="AN602">
        <f>IF(AM602=0,0,(Cells!$B$3*AJ602/(Cells!$D$4*AM602)))</f>
        <v>1.1264300431054859</v>
      </c>
      <c r="AP602" s="7">
        <f t="shared" si="283"/>
        <v>0</v>
      </c>
      <c r="AQ602">
        <f t="shared" si="301"/>
        <v>95</v>
      </c>
      <c r="AR602" t="str">
        <f>IF(AP602=0,"",MAX(AR$4:AR601)+1)</f>
        <v/>
      </c>
      <c r="AS602" t="str">
        <f t="shared" si="284"/>
        <v>Female</v>
      </c>
      <c r="AT602" t="str">
        <f t="shared" si="285"/>
        <v>Smoker</v>
      </c>
      <c r="AU602" t="str">
        <f t="shared" si="286"/>
        <v>60 - 69</v>
      </c>
      <c r="AV602">
        <f t="shared" si="302"/>
        <v>1</v>
      </c>
      <c r="AW602" s="8">
        <f t="shared" si="287"/>
        <v>4</v>
      </c>
      <c r="BJ602" s="76"/>
      <c r="BK602" s="76"/>
      <c r="BL602" s="77"/>
      <c r="BM602" s="77"/>
      <c r="BN602" s="77"/>
      <c r="BO602" s="77"/>
      <c r="BP602" s="77"/>
      <c r="BQ602" s="136"/>
    </row>
    <row r="603" spans="1:69" x14ac:dyDescent="0.25">
      <c r="A603" t="s">
        <v>78</v>
      </c>
      <c r="B603" t="s">
        <v>82</v>
      </c>
      <c r="C603" t="s">
        <v>351</v>
      </c>
      <c r="D603">
        <v>5</v>
      </c>
      <c r="E603" s="9">
        <v>20297</v>
      </c>
      <c r="F603" s="9">
        <v>303</v>
      </c>
      <c r="G603" s="54">
        <v>329.15130619331899</v>
      </c>
      <c r="H603" s="9">
        <v>3856376170.9860501</v>
      </c>
      <c r="I603" s="9">
        <v>19704034</v>
      </c>
      <c r="J603" s="9">
        <v>37544285.993579701</v>
      </c>
      <c r="K603" s="9">
        <v>77826702475084.094</v>
      </c>
      <c r="L603" s="9">
        <v>919891171474.14795</v>
      </c>
      <c r="M603" s="9">
        <v>1.04280026234166E+21</v>
      </c>
      <c r="N603" s="9">
        <v>1.30274162677476E+19</v>
      </c>
      <c r="O603" s="9">
        <v>1.6946333642909901E+17</v>
      </c>
      <c r="P603">
        <f t="shared" si="273"/>
        <v>998.37397393414733</v>
      </c>
      <c r="Q603">
        <f t="shared" si="274"/>
        <v>17374110800.111561</v>
      </c>
      <c r="R603">
        <f t="shared" si="275"/>
        <v>80339969</v>
      </c>
      <c r="S603">
        <f t="shared" si="276"/>
        <v>110456253.58331737</v>
      </c>
      <c r="T603">
        <f t="shared" si="277"/>
        <v>246867172452835.28</v>
      </c>
      <c r="U603">
        <f t="shared" si="278"/>
        <v>2166892418852.5493</v>
      </c>
      <c r="V603" s="1">
        <f t="shared" si="279"/>
        <v>4.6049574504670461E+21</v>
      </c>
      <c r="W603" s="1">
        <f t="shared" si="280"/>
        <v>4.0227388883864609E+19</v>
      </c>
      <c r="X603" s="1">
        <f t="shared" si="281"/>
        <v>4.1330249472550803E+17</v>
      </c>
      <c r="Y603">
        <f t="shared" si="282"/>
        <v>0.72734649595370715</v>
      </c>
      <c r="Z603">
        <f t="shared" si="288"/>
        <v>178411615414681.72</v>
      </c>
      <c r="AA603">
        <f t="shared" si="289"/>
        <v>1.4623202960042212E-2</v>
      </c>
      <c r="AB603">
        <f t="shared" si="290"/>
        <v>0.12092643615042251</v>
      </c>
      <c r="AC603">
        <f>Cells!$B$3*Y603/(Cells!$D$4*AB603)</f>
        <v>0.15344120851331244</v>
      </c>
      <c r="AD603">
        <f t="shared" si="291"/>
        <v>26127.824369463317</v>
      </c>
      <c r="AE603">
        <f t="shared" si="292"/>
        <v>117950600072.31442</v>
      </c>
      <c r="AF603">
        <f t="shared" si="293"/>
        <v>1411633104</v>
      </c>
      <c r="AG603">
        <f t="shared" si="294"/>
        <v>1473357047.4009328</v>
      </c>
      <c r="AH603">
        <f t="shared" si="295"/>
        <v>1045871853467830</v>
      </c>
      <c r="AI603">
        <f t="shared" si="296"/>
        <v>14375003180243.328</v>
      </c>
      <c r="AJ603">
        <f t="shared" si="297"/>
        <v>0.95810659506477636</v>
      </c>
      <c r="AK603">
        <f t="shared" si="298"/>
        <v>988860923922879.25</v>
      </c>
      <c r="AL603">
        <f t="shared" si="299"/>
        <v>4.5553233093358579E-4</v>
      </c>
      <c r="AM603">
        <f t="shared" si="300"/>
        <v>2.1343203389687915E-2</v>
      </c>
      <c r="AN603">
        <f>IF(AM603=0,0,(Cells!$B$3*AJ603/(Cells!$D$4*AM603)))</f>
        <v>1.1451862896234555</v>
      </c>
      <c r="AP603" s="7">
        <f t="shared" si="283"/>
        <v>0</v>
      </c>
      <c r="AQ603">
        <f t="shared" si="301"/>
        <v>95</v>
      </c>
      <c r="AR603" t="str">
        <f>IF(AP603=0,"",MAX(AR$4:AR602)+1)</f>
        <v/>
      </c>
      <c r="AS603" t="str">
        <f t="shared" si="284"/>
        <v>Female</v>
      </c>
      <c r="AT603" t="str">
        <f t="shared" si="285"/>
        <v>Smoker</v>
      </c>
      <c r="AU603" t="str">
        <f t="shared" si="286"/>
        <v>60 - 69</v>
      </c>
      <c r="AV603">
        <f t="shared" si="302"/>
        <v>1</v>
      </c>
      <c r="AW603" s="8">
        <f t="shared" si="287"/>
        <v>5</v>
      </c>
      <c r="BJ603" s="76"/>
      <c r="BK603" s="76"/>
      <c r="BL603" s="77"/>
      <c r="BM603" s="77"/>
      <c r="BN603" s="77"/>
      <c r="BO603" s="77"/>
      <c r="BP603" s="77"/>
      <c r="BQ603" s="136"/>
    </row>
    <row r="604" spans="1:69" x14ac:dyDescent="0.25">
      <c r="A604" t="s">
        <v>78</v>
      </c>
      <c r="B604" t="s">
        <v>82</v>
      </c>
      <c r="C604" t="s">
        <v>351</v>
      </c>
      <c r="D604">
        <v>6</v>
      </c>
      <c r="E604" s="9">
        <v>20685</v>
      </c>
      <c r="F604" s="9">
        <v>341</v>
      </c>
      <c r="G604" s="54">
        <v>354.10743219648299</v>
      </c>
      <c r="H604" s="9">
        <v>4159581338.6110501</v>
      </c>
      <c r="I604" s="9">
        <v>32479886</v>
      </c>
      <c r="J604" s="9">
        <v>43054474.440349497</v>
      </c>
      <c r="K604" s="9">
        <v>100251621566224</v>
      </c>
      <c r="L604" s="9">
        <v>1311513933511.1899</v>
      </c>
      <c r="M604" s="9">
        <v>1.4548955404747499E+21</v>
      </c>
      <c r="N604" s="9">
        <v>2.05543749244778E+19</v>
      </c>
      <c r="O604" s="9">
        <v>3.0355793442311501E+17</v>
      </c>
      <c r="P604">
        <f t="shared" si="273"/>
        <v>1352.4814061306304</v>
      </c>
      <c r="Q604">
        <f t="shared" si="274"/>
        <v>21533692138.72261</v>
      </c>
      <c r="R604">
        <f t="shared" si="275"/>
        <v>112819855</v>
      </c>
      <c r="S604">
        <f t="shared" si="276"/>
        <v>153510728.02366686</v>
      </c>
      <c r="T604">
        <f t="shared" si="277"/>
        <v>347118794019059.25</v>
      </c>
      <c r="U604">
        <f t="shared" si="278"/>
        <v>3478406352363.7393</v>
      </c>
      <c r="V604" s="1">
        <f t="shared" si="279"/>
        <v>6.0598529909417962E+21</v>
      </c>
      <c r="W604" s="1">
        <f t="shared" si="280"/>
        <v>6.0781763808342409E+19</v>
      </c>
      <c r="X604" s="1">
        <f t="shared" si="281"/>
        <v>7.168604291486231E+17</v>
      </c>
      <c r="Y604">
        <f t="shared" si="282"/>
        <v>0.73493140481104668</v>
      </c>
      <c r="Z604">
        <f t="shared" si="288"/>
        <v>253229731581524.19</v>
      </c>
      <c r="AA604">
        <f t="shared" si="289"/>
        <v>1.074576235891595E-2</v>
      </c>
      <c r="AB604">
        <f t="shared" si="290"/>
        <v>0.10366176903234842</v>
      </c>
      <c r="AC604">
        <f>Cells!$B$3*Y604/(Cells!$D$4*AB604)</f>
        <v>0.18086315531337485</v>
      </c>
      <c r="AD604">
        <f t="shared" si="291"/>
        <v>25773.716937266832</v>
      </c>
      <c r="AE604">
        <f t="shared" si="292"/>
        <v>113791018733.70337</v>
      </c>
      <c r="AF604">
        <f t="shared" si="293"/>
        <v>1379153218</v>
      </c>
      <c r="AG604">
        <f t="shared" si="294"/>
        <v>1430302572.9605832</v>
      </c>
      <c r="AH604">
        <f t="shared" si="295"/>
        <v>945620231901605.88</v>
      </c>
      <c r="AI604">
        <f t="shared" si="296"/>
        <v>13063489246732.141</v>
      </c>
      <c r="AJ604">
        <f t="shared" si="297"/>
        <v>0.96423878700385113</v>
      </c>
      <c r="AK604">
        <f t="shared" si="298"/>
        <v>899657842140474.38</v>
      </c>
      <c r="AL604">
        <f t="shared" si="299"/>
        <v>4.3976587934103245E-4</v>
      </c>
      <c r="AM604">
        <f t="shared" si="300"/>
        <v>2.0970595588610079E-2</v>
      </c>
      <c r="AN604">
        <f>IF(AM604=0,0,(Cells!$B$3*AJ604/(Cells!$D$4*AM604)))</f>
        <v>1.1729938778784048</v>
      </c>
      <c r="AP604" s="7">
        <f t="shared" si="283"/>
        <v>0</v>
      </c>
      <c r="AQ604">
        <f t="shared" si="301"/>
        <v>95</v>
      </c>
      <c r="AR604" t="str">
        <f>IF(AP604=0,"",MAX(AR$4:AR603)+1)</f>
        <v/>
      </c>
      <c r="AS604" t="str">
        <f t="shared" si="284"/>
        <v>Female</v>
      </c>
      <c r="AT604" t="str">
        <f t="shared" si="285"/>
        <v>Smoker</v>
      </c>
      <c r="AU604" t="str">
        <f t="shared" si="286"/>
        <v>60 - 69</v>
      </c>
      <c r="AV604">
        <f t="shared" si="302"/>
        <v>1</v>
      </c>
      <c r="AW604" s="8">
        <f t="shared" si="287"/>
        <v>6</v>
      </c>
      <c r="BJ604" s="76"/>
      <c r="BK604" s="76"/>
      <c r="BL604" s="77"/>
      <c r="BM604" s="77"/>
      <c r="BN604" s="77"/>
      <c r="BO604" s="77"/>
      <c r="BP604" s="77"/>
      <c r="BQ604" s="136"/>
    </row>
    <row r="605" spans="1:69" x14ac:dyDescent="0.25">
      <c r="A605" t="s">
        <v>78</v>
      </c>
      <c r="B605" t="s">
        <v>82</v>
      </c>
      <c r="C605" t="s">
        <v>351</v>
      </c>
      <c r="D605">
        <v>7</v>
      </c>
      <c r="E605" s="9">
        <v>21653</v>
      </c>
      <c r="F605" s="9">
        <v>382</v>
      </c>
      <c r="G605" s="54">
        <v>397.285607297252</v>
      </c>
      <c r="H605" s="9">
        <v>4418416919.1801996</v>
      </c>
      <c r="I605" s="9">
        <v>33222348</v>
      </c>
      <c r="J605" s="9">
        <v>47852970.363156199</v>
      </c>
      <c r="K605" s="9">
        <v>101029315743005</v>
      </c>
      <c r="L605" s="9">
        <v>1369079648130.73</v>
      </c>
      <c r="M605" s="9">
        <v>1.3457178915340401E+21</v>
      </c>
      <c r="N605" s="9">
        <v>1.9562090878760399E+19</v>
      </c>
      <c r="O605" s="9">
        <v>2.958492669178E+17</v>
      </c>
      <c r="P605">
        <f t="shared" si="273"/>
        <v>1749.7670134278824</v>
      </c>
      <c r="Q605">
        <f t="shared" si="274"/>
        <v>25952109057.902809</v>
      </c>
      <c r="R605">
        <f t="shared" si="275"/>
        <v>146042203</v>
      </c>
      <c r="S605">
        <f t="shared" si="276"/>
        <v>201363698.38682306</v>
      </c>
      <c r="T605">
        <f t="shared" si="277"/>
        <v>448148109762064.25</v>
      </c>
      <c r="U605">
        <f t="shared" si="278"/>
        <v>4847486000494.4688</v>
      </c>
      <c r="V605" s="1">
        <f t="shared" si="279"/>
        <v>7.4055708824758366E+21</v>
      </c>
      <c r="W605" s="1">
        <f t="shared" si="280"/>
        <v>8.0343854687102812E+19</v>
      </c>
      <c r="X605" s="1">
        <f t="shared" si="281"/>
        <v>1.012709696066423E+18</v>
      </c>
      <c r="Y605">
        <f t="shared" si="282"/>
        <v>0.72526579601974961</v>
      </c>
      <c r="Z605">
        <f t="shared" si="288"/>
        <v>322476667148254</v>
      </c>
      <c r="AA605">
        <f t="shared" si="289"/>
        <v>7.9530907546217222E-3</v>
      </c>
      <c r="AB605">
        <f t="shared" si="290"/>
        <v>8.918010290766501E-2</v>
      </c>
      <c r="AC605">
        <f>Cells!$B$3*Y605/(Cells!$D$4*AB605)</f>
        <v>0.20746800962966966</v>
      </c>
      <c r="AD605">
        <f t="shared" si="291"/>
        <v>25376.431329969579</v>
      </c>
      <c r="AE605">
        <f t="shared" si="292"/>
        <v>109372601814.52318</v>
      </c>
      <c r="AF605">
        <f t="shared" si="293"/>
        <v>1345930870</v>
      </c>
      <c r="AG605">
        <f t="shared" si="294"/>
        <v>1382449602.5974269</v>
      </c>
      <c r="AH605">
        <f t="shared" si="295"/>
        <v>844590916158600.88</v>
      </c>
      <c r="AI605">
        <f t="shared" si="296"/>
        <v>11694409598601.41</v>
      </c>
      <c r="AJ605">
        <f t="shared" si="297"/>
        <v>0.9735840405836037</v>
      </c>
      <c r="AK605">
        <f t="shared" si="298"/>
        <v>811195504900936.88</v>
      </c>
      <c r="AL605">
        <f t="shared" si="299"/>
        <v>4.2445037286969778E-4</v>
      </c>
      <c r="AM605">
        <f t="shared" si="300"/>
        <v>2.0602193399482924E-2</v>
      </c>
      <c r="AN605">
        <f>IF(AM605=0,0,(Cells!$B$3*AJ605/(Cells!$D$4*AM605)))</f>
        <v>1.2055407628716375</v>
      </c>
      <c r="AP605" s="7">
        <f t="shared" si="283"/>
        <v>0</v>
      </c>
      <c r="AQ605">
        <f t="shared" si="301"/>
        <v>95</v>
      </c>
      <c r="AR605" t="str">
        <f>IF(AP605=0,"",MAX(AR$4:AR604)+1)</f>
        <v/>
      </c>
      <c r="AS605" t="str">
        <f t="shared" si="284"/>
        <v>Female</v>
      </c>
      <c r="AT605" t="str">
        <f t="shared" si="285"/>
        <v>Smoker</v>
      </c>
      <c r="AU605" t="str">
        <f t="shared" si="286"/>
        <v>60 - 69</v>
      </c>
      <c r="AV605">
        <f t="shared" si="302"/>
        <v>1</v>
      </c>
      <c r="AW605" s="8">
        <f t="shared" si="287"/>
        <v>7</v>
      </c>
      <c r="BJ605" s="76"/>
      <c r="BK605" s="76"/>
      <c r="BL605" s="77"/>
      <c r="BM605" s="77"/>
      <c r="BN605" s="77"/>
      <c r="BO605" s="77"/>
      <c r="BP605" s="77"/>
      <c r="BQ605" s="136"/>
    </row>
    <row r="606" spans="1:69" x14ac:dyDescent="0.25">
      <c r="A606" t="s">
        <v>78</v>
      </c>
      <c r="B606" t="s">
        <v>82</v>
      </c>
      <c r="C606" t="s">
        <v>351</v>
      </c>
      <c r="D606">
        <v>8</v>
      </c>
      <c r="E606" s="9">
        <v>22440</v>
      </c>
      <c r="F606" s="9">
        <v>449</v>
      </c>
      <c r="G606" s="54">
        <v>445.04004021682101</v>
      </c>
      <c r="H606" s="9">
        <v>4598346306.2698803</v>
      </c>
      <c r="I606" s="9">
        <v>37865202</v>
      </c>
      <c r="J606" s="9">
        <v>51743159.5141313</v>
      </c>
      <c r="K606" s="9">
        <v>91085805829624.797</v>
      </c>
      <c r="L606" s="9">
        <v>1272449893588.48</v>
      </c>
      <c r="M606" s="9">
        <v>1.0235855627821101E+21</v>
      </c>
      <c r="N606" s="9">
        <v>1.4864899260907801E+19</v>
      </c>
      <c r="O606" s="9">
        <v>2.2290486611079398E+17</v>
      </c>
      <c r="P606">
        <f t="shared" si="273"/>
        <v>2194.8070536447035</v>
      </c>
      <c r="Q606">
        <f t="shared" si="274"/>
        <v>30550455364.172691</v>
      </c>
      <c r="R606">
        <f t="shared" si="275"/>
        <v>183907405</v>
      </c>
      <c r="S606">
        <f t="shared" si="276"/>
        <v>253106857.90095437</v>
      </c>
      <c r="T606">
        <f t="shared" si="277"/>
        <v>539233915591689.06</v>
      </c>
      <c r="U606">
        <f t="shared" si="278"/>
        <v>6119935894082.9492</v>
      </c>
      <c r="V606" s="1">
        <f t="shared" si="279"/>
        <v>8.4291564452579461E+21</v>
      </c>
      <c r="W606" s="1">
        <f t="shared" si="280"/>
        <v>9.5208753948010611E+19</v>
      </c>
      <c r="X606" s="1">
        <f t="shared" si="281"/>
        <v>1.235614562177217E+18</v>
      </c>
      <c r="Y606">
        <f t="shared" si="282"/>
        <v>0.72659985006003491</v>
      </c>
      <c r="Z606">
        <f t="shared" si="288"/>
        <v>388576278327058.88</v>
      </c>
      <c r="AA606">
        <f t="shared" si="289"/>
        <v>6.0655258711995409E-3</v>
      </c>
      <c r="AB606">
        <f t="shared" si="290"/>
        <v>7.7881486061833344E-2</v>
      </c>
      <c r="AC606">
        <f>Cells!$B$3*Y606/(Cells!$D$4*AB606)</f>
        <v>0.23800330479424531</v>
      </c>
      <c r="AD606">
        <f t="shared" si="291"/>
        <v>24931.391289752759</v>
      </c>
      <c r="AE606">
        <f t="shared" si="292"/>
        <v>104774255508.25331</v>
      </c>
      <c r="AF606">
        <f t="shared" si="293"/>
        <v>1308065668</v>
      </c>
      <c r="AG606">
        <f t="shared" si="294"/>
        <v>1330706443.0832958</v>
      </c>
      <c r="AH606">
        <f t="shared" si="295"/>
        <v>753505110328976</v>
      </c>
      <c r="AI606">
        <f t="shared" si="296"/>
        <v>10421959705012.93</v>
      </c>
      <c r="AJ606">
        <f t="shared" si="297"/>
        <v>0.98298589805364112</v>
      </c>
      <c r="AK606">
        <f t="shared" si="298"/>
        <v>730614561484122.88</v>
      </c>
      <c r="AL606">
        <f t="shared" si="299"/>
        <v>4.1259485141143442E-4</v>
      </c>
      <c r="AM606">
        <f t="shared" si="300"/>
        <v>2.0312430957702587E-2</v>
      </c>
      <c r="AN606">
        <f>IF(AM606=0,0,(Cells!$B$3*AJ606/(Cells!$D$4*AM606)))</f>
        <v>1.2345460624543068</v>
      </c>
      <c r="AP606" s="7">
        <f t="shared" si="283"/>
        <v>0</v>
      </c>
      <c r="AQ606">
        <f t="shared" si="301"/>
        <v>95</v>
      </c>
      <c r="AR606" t="str">
        <f>IF(AP606=0,"",MAX(AR$4:AR605)+1)</f>
        <v/>
      </c>
      <c r="AS606" t="str">
        <f t="shared" si="284"/>
        <v>Female</v>
      </c>
      <c r="AT606" t="str">
        <f t="shared" si="285"/>
        <v>Smoker</v>
      </c>
      <c r="AU606" t="str">
        <f t="shared" si="286"/>
        <v>60 - 69</v>
      </c>
      <c r="AV606">
        <f t="shared" si="302"/>
        <v>1</v>
      </c>
      <c r="AW606" s="8">
        <f t="shared" si="287"/>
        <v>8</v>
      </c>
      <c r="BJ606" s="76"/>
      <c r="BK606" s="76"/>
      <c r="BL606" s="77"/>
      <c r="BM606" s="77"/>
      <c r="BN606" s="77"/>
      <c r="BO606" s="77"/>
      <c r="BP606" s="77"/>
      <c r="BQ606" s="136"/>
    </row>
    <row r="607" spans="1:69" x14ac:dyDescent="0.25">
      <c r="A607" t="s">
        <v>78</v>
      </c>
      <c r="B607" t="s">
        <v>82</v>
      </c>
      <c r="C607" t="s">
        <v>351</v>
      </c>
      <c r="D607">
        <v>9</v>
      </c>
      <c r="E607" s="9">
        <v>23154</v>
      </c>
      <c r="F607" s="9">
        <v>508</v>
      </c>
      <c r="G607" s="54">
        <v>489.88556020754402</v>
      </c>
      <c r="H607" s="9">
        <v>4639490042.4568796</v>
      </c>
      <c r="I607" s="9">
        <v>47769088</v>
      </c>
      <c r="J607" s="9">
        <v>53303300.6052007</v>
      </c>
      <c r="K607" s="9">
        <v>69953317627250</v>
      </c>
      <c r="L607" s="9">
        <v>1010934131003.8101</v>
      </c>
      <c r="M607" s="9">
        <v>6.3186087804938499E+20</v>
      </c>
      <c r="N607" s="9">
        <v>9.8555965791146394E+18</v>
      </c>
      <c r="O607" s="9">
        <v>1.5861606633462099E+17</v>
      </c>
      <c r="P607">
        <f t="shared" si="273"/>
        <v>2684.6926138522476</v>
      </c>
      <c r="Q607">
        <f t="shared" si="274"/>
        <v>35189945406.62957</v>
      </c>
      <c r="R607">
        <f t="shared" si="275"/>
        <v>231676493</v>
      </c>
      <c r="S607">
        <f t="shared" si="276"/>
        <v>306410158.50615507</v>
      </c>
      <c r="T607">
        <f t="shared" si="277"/>
        <v>609187233218939</v>
      </c>
      <c r="U607">
        <f t="shared" si="278"/>
        <v>7130870025086.7598</v>
      </c>
      <c r="V607" s="1">
        <f t="shared" si="279"/>
        <v>9.061017323307331E+21</v>
      </c>
      <c r="W607" s="1">
        <f t="shared" si="280"/>
        <v>1.0506435052712526E+20</v>
      </c>
      <c r="X607" s="1">
        <f t="shared" si="281"/>
        <v>1.394230628511838E+18</v>
      </c>
      <c r="Y607">
        <f t="shared" si="282"/>
        <v>0.75609925640029374</v>
      </c>
      <c r="Z607">
        <f t="shared" si="288"/>
        <v>456529394874333.63</v>
      </c>
      <c r="AA607">
        <f t="shared" si="289"/>
        <v>4.8625314916823717E-3</v>
      </c>
      <c r="AB607">
        <f t="shared" si="290"/>
        <v>6.9731854210843783E-2</v>
      </c>
      <c r="AC607">
        <f>Cells!$B$3*Y607/(Cells!$D$4*AB607)</f>
        <v>0.27661104078755738</v>
      </c>
      <c r="AD607">
        <f t="shared" si="291"/>
        <v>24441.505729545213</v>
      </c>
      <c r="AE607">
        <f t="shared" si="292"/>
        <v>100134765465.79643</v>
      </c>
      <c r="AF607">
        <f t="shared" si="293"/>
        <v>1260296580</v>
      </c>
      <c r="AG607">
        <f t="shared" si="294"/>
        <v>1277403142.4780951</v>
      </c>
      <c r="AH607">
        <f t="shared" si="295"/>
        <v>683551792701726</v>
      </c>
      <c r="AI607">
        <f t="shared" si="296"/>
        <v>9411025574009.1191</v>
      </c>
      <c r="AJ607">
        <f t="shared" si="297"/>
        <v>0.98660832910986174</v>
      </c>
      <c r="AK607">
        <f t="shared" si="298"/>
        <v>665237237454268.5</v>
      </c>
      <c r="AL607">
        <f t="shared" si="299"/>
        <v>4.0768111204799709E-4</v>
      </c>
      <c r="AM607">
        <f t="shared" si="300"/>
        <v>2.0191114680670731E-2</v>
      </c>
      <c r="AN607">
        <f>IF(AM607=0,0,(Cells!$B$3*AJ607/(Cells!$D$4*AM607)))</f>
        <v>1.2465405060268755</v>
      </c>
      <c r="AP607" s="7">
        <f t="shared" si="283"/>
        <v>0</v>
      </c>
      <c r="AQ607">
        <f t="shared" si="301"/>
        <v>95</v>
      </c>
      <c r="AR607" t="str">
        <f>IF(AP607=0,"",MAX(AR$4:AR606)+1)</f>
        <v/>
      </c>
      <c r="AS607" t="str">
        <f t="shared" si="284"/>
        <v>Female</v>
      </c>
      <c r="AT607" t="str">
        <f t="shared" si="285"/>
        <v>Smoker</v>
      </c>
      <c r="AU607" t="str">
        <f t="shared" si="286"/>
        <v>60 - 69</v>
      </c>
      <c r="AV607">
        <f t="shared" si="302"/>
        <v>1</v>
      </c>
      <c r="AW607" s="8">
        <f t="shared" si="287"/>
        <v>9</v>
      </c>
      <c r="BJ607" s="76"/>
      <c r="BK607" s="76"/>
      <c r="BL607" s="77"/>
      <c r="BM607" s="77"/>
      <c r="BN607" s="77"/>
      <c r="BO607" s="77"/>
      <c r="BP607" s="77"/>
      <c r="BQ607" s="136"/>
    </row>
    <row r="608" spans="1:69" x14ac:dyDescent="0.25">
      <c r="A608" t="s">
        <v>78</v>
      </c>
      <c r="B608" t="s">
        <v>82</v>
      </c>
      <c r="C608" t="s">
        <v>351</v>
      </c>
      <c r="D608">
        <v>10</v>
      </c>
      <c r="E608" s="9">
        <v>23858</v>
      </c>
      <c r="F608" s="9">
        <v>541</v>
      </c>
      <c r="G608" s="54">
        <v>539.03923989209</v>
      </c>
      <c r="H608" s="9">
        <v>4759957631.9328499</v>
      </c>
      <c r="I608" s="9">
        <v>51125984</v>
      </c>
      <c r="J608" s="9">
        <v>56130251.327525198</v>
      </c>
      <c r="K608" s="9">
        <v>57790232693810</v>
      </c>
      <c r="L608" s="9">
        <v>853815454082.50403</v>
      </c>
      <c r="M608" s="9">
        <v>4.8837319029915497E+20</v>
      </c>
      <c r="N608" s="9">
        <v>7.9570981442368604E+18</v>
      </c>
      <c r="O608" s="9">
        <v>1.35443188889292E+17</v>
      </c>
      <c r="P608">
        <f t="shared" si="273"/>
        <v>3223.7318537443375</v>
      </c>
      <c r="Q608">
        <f t="shared" si="274"/>
        <v>39949903038.562424</v>
      </c>
      <c r="R608">
        <f t="shared" si="275"/>
        <v>282802477</v>
      </c>
      <c r="S608">
        <f t="shared" si="276"/>
        <v>362540409.83368027</v>
      </c>
      <c r="T608">
        <f t="shared" si="277"/>
        <v>666977465912749</v>
      </c>
      <c r="U608">
        <f t="shared" si="278"/>
        <v>7984685479169.2637</v>
      </c>
      <c r="V608" s="1">
        <f t="shared" si="279"/>
        <v>9.5493905136064859E+21</v>
      </c>
      <c r="W608" s="1">
        <f t="shared" si="280"/>
        <v>1.1302144867136212E+20</v>
      </c>
      <c r="X608" s="1">
        <f t="shared" si="281"/>
        <v>1.52967381740113E+18</v>
      </c>
      <c r="Y608">
        <f t="shared" si="282"/>
        <v>0.78005780687934623</v>
      </c>
      <c r="Z608">
        <f t="shared" si="288"/>
        <v>515422376576824.19</v>
      </c>
      <c r="AA608">
        <f t="shared" si="289"/>
        <v>3.9214838103554103E-3</v>
      </c>
      <c r="AB608">
        <f t="shared" si="290"/>
        <v>6.2621751894652466E-2</v>
      </c>
      <c r="AC608">
        <f>Cells!$B$3*Y608/(Cells!$D$4*AB608)</f>
        <v>0.3177777515059923</v>
      </c>
      <c r="AD608">
        <f t="shared" si="291"/>
        <v>23902.466489653121</v>
      </c>
      <c r="AE608">
        <f t="shared" si="292"/>
        <v>95374807833.863571</v>
      </c>
      <c r="AF608">
        <f t="shared" si="293"/>
        <v>1209170596</v>
      </c>
      <c r="AG608">
        <f t="shared" si="294"/>
        <v>1221272891.1505699</v>
      </c>
      <c r="AH608">
        <f t="shared" si="295"/>
        <v>625761560007916</v>
      </c>
      <c r="AI608">
        <f t="shared" si="296"/>
        <v>8557210119926.6172</v>
      </c>
      <c r="AJ608">
        <f t="shared" si="297"/>
        <v>0.99009042513080903</v>
      </c>
      <c r="AK608">
        <f t="shared" si="298"/>
        <v>611172075172294</v>
      </c>
      <c r="AL608">
        <f t="shared" si="299"/>
        <v>4.0976802701703761E-4</v>
      </c>
      <c r="AM608">
        <f t="shared" si="300"/>
        <v>2.0242727756333571E-2</v>
      </c>
      <c r="AN608">
        <f>IF(AM608=0,0,(Cells!$B$3*AJ608/(Cells!$D$4*AM608)))</f>
        <v>1.2477504626715541</v>
      </c>
      <c r="AP608" s="7">
        <f t="shared" si="283"/>
        <v>0</v>
      </c>
      <c r="AQ608">
        <f t="shared" si="301"/>
        <v>95</v>
      </c>
      <c r="AR608" t="str">
        <f>IF(AP608=0,"",MAX(AR$4:AR607)+1)</f>
        <v/>
      </c>
      <c r="AS608" t="str">
        <f t="shared" si="284"/>
        <v>Female</v>
      </c>
      <c r="AT608" t="str">
        <f t="shared" si="285"/>
        <v>Smoker</v>
      </c>
      <c r="AU608" t="str">
        <f t="shared" si="286"/>
        <v>60 - 69</v>
      </c>
      <c r="AV608">
        <f t="shared" si="302"/>
        <v>1</v>
      </c>
      <c r="AW608" s="8">
        <f t="shared" si="287"/>
        <v>10</v>
      </c>
      <c r="BJ608" s="76"/>
      <c r="BK608" s="76"/>
      <c r="BL608" s="77"/>
      <c r="BM608" s="77"/>
      <c r="BN608" s="77"/>
      <c r="BO608" s="77"/>
      <c r="BP608" s="77"/>
      <c r="BQ608" s="136"/>
    </row>
    <row r="609" spans="1:69" x14ac:dyDescent="0.25">
      <c r="A609" t="s">
        <v>78</v>
      </c>
      <c r="B609" t="s">
        <v>82</v>
      </c>
      <c r="C609" t="s">
        <v>351</v>
      </c>
      <c r="D609">
        <v>11</v>
      </c>
      <c r="E609" s="9">
        <v>21220</v>
      </c>
      <c r="F609" s="9">
        <v>486</v>
      </c>
      <c r="G609" s="54">
        <v>485.49797328798701</v>
      </c>
      <c r="H609" s="9">
        <v>3828652813.4798498</v>
      </c>
      <c r="I609" s="9">
        <v>32645895</v>
      </c>
      <c r="J609" s="9">
        <v>45403854.3493082</v>
      </c>
      <c r="K609" s="9">
        <v>52237242594536</v>
      </c>
      <c r="L609" s="9">
        <v>724571135761.55701</v>
      </c>
      <c r="M609" s="9">
        <v>6.0205560128536196E+20</v>
      </c>
      <c r="N609" s="9">
        <v>7.5992889109819904E+18</v>
      </c>
      <c r="O609" s="9">
        <v>1.1291760505216499E+17</v>
      </c>
      <c r="P609">
        <f t="shared" si="273"/>
        <v>3709.2298270323245</v>
      </c>
      <c r="Q609">
        <f t="shared" si="274"/>
        <v>43778555852.042274</v>
      </c>
      <c r="R609">
        <f t="shared" si="275"/>
        <v>315448372</v>
      </c>
      <c r="S609">
        <f t="shared" si="276"/>
        <v>407944264.18298846</v>
      </c>
      <c r="T609">
        <f t="shared" si="277"/>
        <v>719214708507285</v>
      </c>
      <c r="U609">
        <f t="shared" si="278"/>
        <v>8709256614930.8203</v>
      </c>
      <c r="V609" s="1">
        <f t="shared" si="279"/>
        <v>1.0151446114891848E+22</v>
      </c>
      <c r="W609" s="1">
        <f t="shared" si="280"/>
        <v>1.2062073758234411E+20</v>
      </c>
      <c r="X609" s="1">
        <f t="shared" si="281"/>
        <v>1.6425914224532951E+18</v>
      </c>
      <c r="Y609">
        <f t="shared" si="282"/>
        <v>0.77326340800933957</v>
      </c>
      <c r="Z609">
        <f t="shared" si="288"/>
        <v>550934835930675.56</v>
      </c>
      <c r="AA609">
        <f t="shared" si="289"/>
        <v>3.3105379561066662E-3</v>
      </c>
      <c r="AB609">
        <f t="shared" si="290"/>
        <v>5.7537274493207148E-2</v>
      </c>
      <c r="AC609">
        <f>Cells!$B$3*Y609/(Cells!$D$4*AB609)</f>
        <v>0.34284678931078194</v>
      </c>
      <c r="AD609">
        <f t="shared" si="291"/>
        <v>23416.968516365134</v>
      </c>
      <c r="AE609">
        <f t="shared" si="292"/>
        <v>91546155020.383713</v>
      </c>
      <c r="AF609">
        <f t="shared" si="293"/>
        <v>1176524701</v>
      </c>
      <c r="AG609">
        <f t="shared" si="294"/>
        <v>1175869036.8012619</v>
      </c>
      <c r="AH609">
        <f t="shared" si="295"/>
        <v>573524317413380.13</v>
      </c>
      <c r="AI609">
        <f t="shared" si="296"/>
        <v>7832638984165.0615</v>
      </c>
      <c r="AJ609">
        <f t="shared" si="297"/>
        <v>1.0005575996800815</v>
      </c>
      <c r="AK609">
        <f t="shared" si="298"/>
        <v>566002738015836.38</v>
      </c>
      <c r="AL609">
        <f t="shared" si="299"/>
        <v>4.0935549344473286E-4</v>
      </c>
      <c r="AM609">
        <f t="shared" si="300"/>
        <v>2.0232535516952217E-2</v>
      </c>
      <c r="AN609">
        <f>IF(AM609=0,0,(Cells!$B$3*AJ609/(Cells!$D$4*AM609)))</f>
        <v>1.2615768086933001</v>
      </c>
      <c r="AP609" s="7">
        <f t="shared" si="283"/>
        <v>0</v>
      </c>
      <c r="AQ609">
        <f t="shared" si="301"/>
        <v>95</v>
      </c>
      <c r="AR609" t="str">
        <f>IF(AP609=0,"",MAX(AR$4:AR608)+1)</f>
        <v/>
      </c>
      <c r="AS609" t="str">
        <f t="shared" si="284"/>
        <v>Female</v>
      </c>
      <c r="AT609" t="str">
        <f t="shared" si="285"/>
        <v>Smoker</v>
      </c>
      <c r="AU609" t="str">
        <f t="shared" si="286"/>
        <v>60 - 69</v>
      </c>
      <c r="AV609">
        <f t="shared" si="302"/>
        <v>1</v>
      </c>
      <c r="AW609" s="8">
        <f t="shared" si="287"/>
        <v>11</v>
      </c>
      <c r="BJ609" s="76"/>
      <c r="BK609" s="76"/>
      <c r="BL609" s="77"/>
      <c r="BM609" s="77"/>
      <c r="BN609" s="77"/>
      <c r="BO609" s="77"/>
      <c r="BP609" s="77"/>
      <c r="BQ609" s="136"/>
    </row>
    <row r="610" spans="1:69" x14ac:dyDescent="0.25">
      <c r="A610" t="s">
        <v>78</v>
      </c>
      <c r="B610" t="s">
        <v>82</v>
      </c>
      <c r="C610" t="s">
        <v>351</v>
      </c>
      <c r="D610">
        <v>12</v>
      </c>
      <c r="E610" s="9">
        <v>21799</v>
      </c>
      <c r="F610" s="9">
        <v>585</v>
      </c>
      <c r="G610" s="54">
        <v>550.93745657545901</v>
      </c>
      <c r="H610" s="9">
        <v>4035513667.6736002</v>
      </c>
      <c r="I610" s="9">
        <v>39326765</v>
      </c>
      <c r="J610" s="9">
        <v>47511770.6976844</v>
      </c>
      <c r="K610" s="9">
        <v>38763291343042.5</v>
      </c>
      <c r="L610" s="9">
        <v>472150872050.133</v>
      </c>
      <c r="M610" s="9">
        <v>4.2097105806570802E+20</v>
      </c>
      <c r="N610" s="9">
        <v>4.1463496397012101E+18</v>
      </c>
      <c r="O610" s="9">
        <v>4.44944444490782E+16</v>
      </c>
      <c r="P610">
        <f t="shared" si="273"/>
        <v>4260.1672836077832</v>
      </c>
      <c r="Q610">
        <f t="shared" si="274"/>
        <v>47814069519.715874</v>
      </c>
      <c r="R610">
        <f t="shared" si="275"/>
        <v>354775137</v>
      </c>
      <c r="S610">
        <f t="shared" si="276"/>
        <v>455456034.88067287</v>
      </c>
      <c r="T610">
        <f t="shared" si="277"/>
        <v>757977999850327.5</v>
      </c>
      <c r="U610">
        <f t="shared" si="278"/>
        <v>9181407486980.9531</v>
      </c>
      <c r="V610" s="1">
        <f t="shared" si="279"/>
        <v>1.0572417172957557E+22</v>
      </c>
      <c r="W610" s="1">
        <f t="shared" si="280"/>
        <v>1.2476708722204533E+20</v>
      </c>
      <c r="X610" s="1">
        <f t="shared" si="281"/>
        <v>1.6870858669023734E+18</v>
      </c>
      <c r="Y610">
        <f t="shared" si="282"/>
        <v>0.77894485928361723</v>
      </c>
      <c r="Z610">
        <f t="shared" si="288"/>
        <v>584852200672471.75</v>
      </c>
      <c r="AA610">
        <f t="shared" si="289"/>
        <v>2.8193773506402183E-3</v>
      </c>
      <c r="AB610">
        <f t="shared" si="290"/>
        <v>5.3097809282871722E-2</v>
      </c>
      <c r="AC610">
        <f>Cells!$B$3*Y610/(Cells!$D$4*AB610)</f>
        <v>0.37424156926280655</v>
      </c>
      <c r="AD610">
        <f t="shared" si="291"/>
        <v>22866.031059789675</v>
      </c>
      <c r="AE610">
        <f t="shared" si="292"/>
        <v>87510641352.710114</v>
      </c>
      <c r="AF610">
        <f t="shared" si="293"/>
        <v>1137197936</v>
      </c>
      <c r="AG610">
        <f t="shared" si="294"/>
        <v>1128357266.1035776</v>
      </c>
      <c r="AH610">
        <f t="shared" si="295"/>
        <v>534761026070337.75</v>
      </c>
      <c r="AI610">
        <f t="shared" si="296"/>
        <v>7360488112114.9287</v>
      </c>
      <c r="AJ610">
        <f t="shared" si="297"/>
        <v>1.0078349917725533</v>
      </c>
      <c r="AK610">
        <f t="shared" si="298"/>
        <v>531474595631174.38</v>
      </c>
      <c r="AL610">
        <f t="shared" si="299"/>
        <v>4.1743537535794217E-4</v>
      </c>
      <c r="AM610">
        <f t="shared" si="300"/>
        <v>2.0431235287126967E-2</v>
      </c>
      <c r="AN610">
        <f>IF(AM610=0,0,(Cells!$B$3*AJ610/(Cells!$D$4*AM610)))</f>
        <v>1.2583942378802022</v>
      </c>
      <c r="AP610" s="7">
        <f t="shared" si="283"/>
        <v>0</v>
      </c>
      <c r="AQ610">
        <f t="shared" si="301"/>
        <v>95</v>
      </c>
      <c r="AR610" t="str">
        <f>IF(AP610=0,"",MAX(AR$4:AR609)+1)</f>
        <v/>
      </c>
      <c r="AS610" t="str">
        <f t="shared" si="284"/>
        <v>Female</v>
      </c>
      <c r="AT610" t="str">
        <f t="shared" si="285"/>
        <v>Smoker</v>
      </c>
      <c r="AU610" t="str">
        <f t="shared" si="286"/>
        <v>60 - 69</v>
      </c>
      <c r="AV610">
        <f t="shared" si="302"/>
        <v>1</v>
      </c>
      <c r="AW610" s="8">
        <f t="shared" si="287"/>
        <v>12</v>
      </c>
      <c r="BJ610" s="76"/>
      <c r="BK610" s="76"/>
      <c r="BL610" s="77"/>
      <c r="BM610" s="77"/>
      <c r="BN610" s="77"/>
      <c r="BO610" s="77"/>
      <c r="BP610" s="77"/>
      <c r="BQ610" s="136"/>
    </row>
    <row r="611" spans="1:69" x14ac:dyDescent="0.25">
      <c r="A611" t="s">
        <v>78</v>
      </c>
      <c r="B611" t="s">
        <v>82</v>
      </c>
      <c r="C611" t="s">
        <v>351</v>
      </c>
      <c r="D611">
        <v>13</v>
      </c>
      <c r="E611" s="9">
        <v>22216</v>
      </c>
      <c r="F611" s="9">
        <v>668</v>
      </c>
      <c r="G611" s="54">
        <v>613.99754274519603</v>
      </c>
      <c r="H611" s="9">
        <v>4243982599.76122</v>
      </c>
      <c r="I611" s="9">
        <v>40406222</v>
      </c>
      <c r="J611" s="9">
        <v>50961746.386457697</v>
      </c>
      <c r="K611" s="9">
        <v>44181484684457.602</v>
      </c>
      <c r="L611" s="9">
        <v>544598905347.901</v>
      </c>
      <c r="M611" s="9">
        <v>5.3210033573955397E+20</v>
      </c>
      <c r="N611" s="9">
        <v>5.5648875696451799E+18</v>
      </c>
      <c r="O611" s="9">
        <v>6.2144271941713104E+16</v>
      </c>
      <c r="P611">
        <f t="shared" si="273"/>
        <v>4874.1648263529796</v>
      </c>
      <c r="Q611">
        <f t="shared" si="274"/>
        <v>52058052119.477097</v>
      </c>
      <c r="R611">
        <f t="shared" si="275"/>
        <v>395181359</v>
      </c>
      <c r="S611">
        <f t="shared" si="276"/>
        <v>506417781.26713055</v>
      </c>
      <c r="T611">
        <f t="shared" si="277"/>
        <v>802159484534785.13</v>
      </c>
      <c r="U611">
        <f t="shared" si="278"/>
        <v>9726006392328.8535</v>
      </c>
      <c r="V611" s="1">
        <f t="shared" si="279"/>
        <v>1.1104517508697111E+22</v>
      </c>
      <c r="W611" s="1">
        <f t="shared" si="280"/>
        <v>1.303319747916905E+20</v>
      </c>
      <c r="X611" s="1">
        <f t="shared" si="281"/>
        <v>1.7492301388440865E+18</v>
      </c>
      <c r="Y611">
        <f t="shared" si="282"/>
        <v>0.78034653129911646</v>
      </c>
      <c r="Z611">
        <f t="shared" si="288"/>
        <v>620039810077993.5</v>
      </c>
      <c r="AA611">
        <f t="shared" si="289"/>
        <v>2.4176959458738602E-3</v>
      </c>
      <c r="AB611">
        <f t="shared" si="290"/>
        <v>4.9170071648044815E-2</v>
      </c>
      <c r="AC611">
        <f>Cells!$B$3*Y611/(Cells!$D$4*AB611)</f>
        <v>0.40486345452489964</v>
      </c>
      <c r="AD611">
        <f t="shared" si="291"/>
        <v>22252.033517044481</v>
      </c>
      <c r="AE611">
        <f t="shared" si="292"/>
        <v>83266658752.948898</v>
      </c>
      <c r="AF611">
        <f t="shared" si="293"/>
        <v>1096791714</v>
      </c>
      <c r="AG611">
        <f t="shared" si="294"/>
        <v>1077395519.7171199</v>
      </c>
      <c r="AH611">
        <f t="shared" si="295"/>
        <v>490579541385880.13</v>
      </c>
      <c r="AI611">
        <f t="shared" si="296"/>
        <v>6815889206767.0283</v>
      </c>
      <c r="AJ611">
        <f t="shared" si="297"/>
        <v>1.018002854038202</v>
      </c>
      <c r="AK611">
        <f t="shared" si="298"/>
        <v>492347864091291.56</v>
      </c>
      <c r="AL611">
        <f t="shared" si="299"/>
        <v>4.2415220370664792E-4</v>
      </c>
      <c r="AM611">
        <f t="shared" si="300"/>
        <v>2.0594955783070957E-2</v>
      </c>
      <c r="AN611">
        <f>IF(AM611=0,0,(Cells!$B$3*AJ611/(Cells!$D$4*AM611)))</f>
        <v>1.2609853616314646</v>
      </c>
      <c r="AP611" s="7">
        <f t="shared" si="283"/>
        <v>0</v>
      </c>
      <c r="AQ611">
        <f t="shared" si="301"/>
        <v>95</v>
      </c>
      <c r="AR611" t="str">
        <f>IF(AP611=0,"",MAX(AR$4:AR610)+1)</f>
        <v/>
      </c>
      <c r="AS611" t="str">
        <f t="shared" si="284"/>
        <v>Female</v>
      </c>
      <c r="AT611" t="str">
        <f t="shared" si="285"/>
        <v>Smoker</v>
      </c>
      <c r="AU611" t="str">
        <f t="shared" si="286"/>
        <v>60 - 69</v>
      </c>
      <c r="AV611">
        <f t="shared" si="302"/>
        <v>1</v>
      </c>
      <c r="AW611" s="8">
        <f t="shared" si="287"/>
        <v>13</v>
      </c>
      <c r="BJ611" s="76"/>
      <c r="BK611" s="76"/>
      <c r="BL611" s="77"/>
      <c r="BM611" s="77"/>
      <c r="BN611" s="77"/>
      <c r="BO611" s="77"/>
      <c r="BP611" s="77"/>
      <c r="BQ611" s="136"/>
    </row>
    <row r="612" spans="1:69" x14ac:dyDescent="0.25">
      <c r="A612" t="s">
        <v>78</v>
      </c>
      <c r="B612" t="s">
        <v>82</v>
      </c>
      <c r="C612" t="s">
        <v>351</v>
      </c>
      <c r="D612">
        <v>14</v>
      </c>
      <c r="E612" s="9">
        <v>22359</v>
      </c>
      <c r="F612" s="9">
        <v>777</v>
      </c>
      <c r="G612" s="54">
        <v>674.17416848560197</v>
      </c>
      <c r="H612" s="9">
        <v>4352860557.8660002</v>
      </c>
      <c r="I612" s="9">
        <v>51606086</v>
      </c>
      <c r="J612" s="9">
        <v>53044551.557641603</v>
      </c>
      <c r="K612" s="9">
        <v>45991199864260.898</v>
      </c>
      <c r="L612" s="9">
        <v>571606735678.60706</v>
      </c>
      <c r="M612" s="9">
        <v>6.0377656384919005E+20</v>
      </c>
      <c r="N612" s="9">
        <v>6.8248230372907397E+18</v>
      </c>
      <c r="O612" s="9">
        <v>7.8354459739514704E+16</v>
      </c>
      <c r="P612">
        <f t="shared" si="273"/>
        <v>5548.3389948385811</v>
      </c>
      <c r="Q612">
        <f t="shared" si="274"/>
        <v>56410912677.343094</v>
      </c>
      <c r="R612">
        <f t="shared" si="275"/>
        <v>446787445</v>
      </c>
      <c r="S612">
        <f t="shared" si="276"/>
        <v>559462332.82477212</v>
      </c>
      <c r="T612">
        <f t="shared" si="277"/>
        <v>848150684399046</v>
      </c>
      <c r="U612">
        <f t="shared" si="278"/>
        <v>10297613128007.461</v>
      </c>
      <c r="V612" s="1">
        <f t="shared" si="279"/>
        <v>1.1708294072546301E+22</v>
      </c>
      <c r="W612" s="1">
        <f t="shared" si="280"/>
        <v>1.3715679782898124E+20</v>
      </c>
      <c r="X612" s="1">
        <f t="shared" si="281"/>
        <v>1.8275845985836012E+18</v>
      </c>
      <c r="Y612">
        <f t="shared" si="282"/>
        <v>0.79860147642850743</v>
      </c>
      <c r="Z612">
        <f t="shared" si="288"/>
        <v>670766938579731.88</v>
      </c>
      <c r="AA612">
        <f t="shared" si="289"/>
        <v>2.1430383590688778E-3</v>
      </c>
      <c r="AB612">
        <f t="shared" si="290"/>
        <v>4.6292962306044724E-2</v>
      </c>
      <c r="AC612">
        <f>Cells!$B$3*Y612/(Cells!$D$4*AB612)</f>
        <v>0.44008548999306263</v>
      </c>
      <c r="AD612">
        <f t="shared" si="291"/>
        <v>21577.859348558879</v>
      </c>
      <c r="AE612">
        <f t="shared" si="292"/>
        <v>78913798195.082901</v>
      </c>
      <c r="AF612">
        <f t="shared" si="293"/>
        <v>1045185628</v>
      </c>
      <c r="AG612">
        <f t="shared" si="294"/>
        <v>1024350968.1594781</v>
      </c>
      <c r="AH612">
        <f t="shared" si="295"/>
        <v>444588341521619.25</v>
      </c>
      <c r="AI612">
        <f t="shared" si="296"/>
        <v>6244282471088.4209</v>
      </c>
      <c r="AJ612">
        <f t="shared" si="297"/>
        <v>1.0203393763350046</v>
      </c>
      <c r="AK612">
        <f t="shared" si="298"/>
        <v>447130115822001.75</v>
      </c>
      <c r="AL612">
        <f t="shared" si="299"/>
        <v>4.2612435577296209E-4</v>
      </c>
      <c r="AM612">
        <f t="shared" si="300"/>
        <v>2.0642779749175305E-2</v>
      </c>
      <c r="AN612">
        <f>IF(AM612=0,0,(Cells!$B$3*AJ612/(Cells!$D$4*AM612)))</f>
        <v>1.2609514967503985</v>
      </c>
      <c r="AP612" s="7">
        <f t="shared" si="283"/>
        <v>0</v>
      </c>
      <c r="AQ612">
        <f t="shared" si="301"/>
        <v>95</v>
      </c>
      <c r="AR612" t="str">
        <f>IF(AP612=0,"",MAX(AR$4:AR611)+1)</f>
        <v/>
      </c>
      <c r="AS612" t="str">
        <f t="shared" si="284"/>
        <v>Female</v>
      </c>
      <c r="AT612" t="str">
        <f t="shared" si="285"/>
        <v>Smoker</v>
      </c>
      <c r="AU612" t="str">
        <f t="shared" si="286"/>
        <v>60 - 69</v>
      </c>
      <c r="AV612">
        <f t="shared" si="302"/>
        <v>1</v>
      </c>
      <c r="AW612" s="8">
        <f t="shared" si="287"/>
        <v>14</v>
      </c>
      <c r="BJ612" s="76"/>
      <c r="BK612" s="76"/>
      <c r="BL612" s="77"/>
      <c r="BM612" s="77"/>
      <c r="BN612" s="77"/>
      <c r="BO612" s="77"/>
      <c r="BP612" s="77"/>
      <c r="BQ612" s="136"/>
    </row>
    <row r="613" spans="1:69" x14ac:dyDescent="0.25">
      <c r="A613" t="s">
        <v>78</v>
      </c>
      <c r="B613" t="s">
        <v>82</v>
      </c>
      <c r="C613" t="s">
        <v>351</v>
      </c>
      <c r="D613">
        <v>15</v>
      </c>
      <c r="E613" s="9">
        <v>22210</v>
      </c>
      <c r="F613" s="9">
        <v>799</v>
      </c>
      <c r="G613" s="54">
        <v>728.57736104585695</v>
      </c>
      <c r="H613" s="9">
        <v>4443943661.3932896</v>
      </c>
      <c r="I613" s="9">
        <v>52331699</v>
      </c>
      <c r="J613" s="9">
        <v>54370425.517805897</v>
      </c>
      <c r="K613" s="9">
        <v>49026656138463.703</v>
      </c>
      <c r="L613" s="9">
        <v>617329735715.21106</v>
      </c>
      <c r="M613" s="9">
        <v>6.8395001861966594E+20</v>
      </c>
      <c r="N613" s="9">
        <v>8.2937470005087795E+18</v>
      </c>
      <c r="O613" s="9">
        <v>1.0210377856568899E+17</v>
      </c>
      <c r="P613">
        <f t="shared" si="273"/>
        <v>6276.9163558844384</v>
      </c>
      <c r="Q613">
        <f t="shared" si="274"/>
        <v>60854856338.736382</v>
      </c>
      <c r="R613">
        <f t="shared" si="275"/>
        <v>499119144</v>
      </c>
      <c r="S613">
        <f t="shared" si="276"/>
        <v>613832758.34257805</v>
      </c>
      <c r="T613">
        <f t="shared" si="277"/>
        <v>897177340537509.75</v>
      </c>
      <c r="U613">
        <f t="shared" si="278"/>
        <v>10914942863722.672</v>
      </c>
      <c r="V613" s="1">
        <f t="shared" si="279"/>
        <v>1.2392244091165967E+22</v>
      </c>
      <c r="W613" s="1">
        <f t="shared" si="280"/>
        <v>1.4545054482949002E+20</v>
      </c>
      <c r="X613" s="1">
        <f t="shared" si="281"/>
        <v>1.9296883771492902E+18</v>
      </c>
      <c r="Y613">
        <f t="shared" si="282"/>
        <v>0.81311910649356911</v>
      </c>
      <c r="Z613">
        <f t="shared" si="288"/>
        <v>722295484613631.25</v>
      </c>
      <c r="AA613">
        <f t="shared" si="289"/>
        <v>1.91696761747587E-3</v>
      </c>
      <c r="AB613">
        <f t="shared" si="290"/>
        <v>4.3783188754085399E-2</v>
      </c>
      <c r="AC613">
        <f>Cells!$B$3*Y613/(Cells!$D$4*AB613)</f>
        <v>0.47377123734147725</v>
      </c>
      <c r="AD613">
        <f t="shared" si="291"/>
        <v>20849.281987513023</v>
      </c>
      <c r="AE613">
        <f t="shared" si="292"/>
        <v>74469854533.689606</v>
      </c>
      <c r="AF613">
        <f t="shared" si="293"/>
        <v>992853929</v>
      </c>
      <c r="AG613">
        <f t="shared" si="294"/>
        <v>969980542.64167213</v>
      </c>
      <c r="AH613">
        <f t="shared" si="295"/>
        <v>395561685383155.56</v>
      </c>
      <c r="AI613">
        <f t="shared" si="296"/>
        <v>5626952735373.21</v>
      </c>
      <c r="AJ613">
        <f t="shared" si="297"/>
        <v>1.0235812836987779</v>
      </c>
      <c r="AK613">
        <f t="shared" si="298"/>
        <v>398994074414880.81</v>
      </c>
      <c r="AL613">
        <f t="shared" si="299"/>
        <v>4.2407278334187547E-4</v>
      </c>
      <c r="AM613">
        <f t="shared" si="300"/>
        <v>2.0593027541910284E-2</v>
      </c>
      <c r="AN613">
        <f>IF(AM613=0,0,(Cells!$B$3*AJ613/(Cells!$D$4*AM613)))</f>
        <v>1.2680140016723427</v>
      </c>
      <c r="AP613" s="7">
        <f t="shared" si="283"/>
        <v>0</v>
      </c>
      <c r="AQ613">
        <f t="shared" si="301"/>
        <v>95</v>
      </c>
      <c r="AR613" t="str">
        <f>IF(AP613=0,"",MAX(AR$4:AR612)+1)</f>
        <v/>
      </c>
      <c r="AS613" t="str">
        <f t="shared" si="284"/>
        <v>Female</v>
      </c>
      <c r="AT613" t="str">
        <f t="shared" si="285"/>
        <v>Smoker</v>
      </c>
      <c r="AU613" t="str">
        <f t="shared" si="286"/>
        <v>60 - 69</v>
      </c>
      <c r="AV613">
        <f t="shared" si="302"/>
        <v>1</v>
      </c>
      <c r="AW613" s="8">
        <f t="shared" si="287"/>
        <v>15</v>
      </c>
      <c r="BJ613" s="76"/>
      <c r="BK613" s="76"/>
      <c r="BL613" s="77"/>
      <c r="BM613" s="77"/>
      <c r="BN613" s="77"/>
      <c r="BO613" s="77"/>
      <c r="BP613" s="77"/>
      <c r="BQ613" s="136"/>
    </row>
    <row r="614" spans="1:69" x14ac:dyDescent="0.25">
      <c r="A614" t="s">
        <v>78</v>
      </c>
      <c r="B614" t="s">
        <v>82</v>
      </c>
      <c r="C614" t="s">
        <v>351</v>
      </c>
      <c r="D614">
        <v>16</v>
      </c>
      <c r="E614" s="9">
        <v>19317</v>
      </c>
      <c r="F614" s="9">
        <v>837</v>
      </c>
      <c r="G614" s="54">
        <v>745.33569127650003</v>
      </c>
      <c r="H614" s="9">
        <v>4150359144.0461202</v>
      </c>
      <c r="I614" s="9">
        <v>51455507</v>
      </c>
      <c r="J614" s="9">
        <v>51240326.381501697</v>
      </c>
      <c r="K614" s="9">
        <v>51572028558515.203</v>
      </c>
      <c r="L614" s="9">
        <v>673532389666.71106</v>
      </c>
      <c r="M614" s="9">
        <v>6.8807589787827097E+20</v>
      </c>
      <c r="N614" s="9">
        <v>8.9970770969129595E+18</v>
      </c>
      <c r="O614" s="9">
        <v>1.20707769857072E+17</v>
      </c>
      <c r="P614">
        <f t="shared" si="273"/>
        <v>7022.2520471609387</v>
      </c>
      <c r="Q614">
        <f t="shared" si="274"/>
        <v>65005215482.782501</v>
      </c>
      <c r="R614">
        <f t="shared" si="275"/>
        <v>550574651</v>
      </c>
      <c r="S614">
        <f t="shared" si="276"/>
        <v>665073084.72407973</v>
      </c>
      <c r="T614">
        <f t="shared" si="277"/>
        <v>948749369096025</v>
      </c>
      <c r="U614">
        <f t="shared" si="278"/>
        <v>11588475253389.383</v>
      </c>
      <c r="V614" s="1">
        <f t="shared" si="279"/>
        <v>1.3080319989044237E+22</v>
      </c>
      <c r="W614" s="1">
        <f t="shared" si="280"/>
        <v>1.5444762192640298E+20</v>
      </c>
      <c r="X614" s="1">
        <f t="shared" si="281"/>
        <v>2.0503961470063621E+18</v>
      </c>
      <c r="Y614">
        <f t="shared" si="282"/>
        <v>0.82784082478456944</v>
      </c>
      <c r="Z614">
        <f t="shared" si="288"/>
        <v>777471641368921.75</v>
      </c>
      <c r="AA614">
        <f t="shared" si="289"/>
        <v>1.7577042872014886E-3</v>
      </c>
      <c r="AB614">
        <f t="shared" si="290"/>
        <v>4.1924984045333742E-2</v>
      </c>
      <c r="AC614">
        <f>Cells!$B$3*Y614/(Cells!$D$4*AB614)</f>
        <v>0.50372771584119724</v>
      </c>
      <c r="AD614">
        <f t="shared" si="291"/>
        <v>20103.946296236525</v>
      </c>
      <c r="AE614">
        <f t="shared" si="292"/>
        <v>70319495389.643524</v>
      </c>
      <c r="AF614">
        <f t="shared" si="293"/>
        <v>941398422</v>
      </c>
      <c r="AG614">
        <f t="shared" si="294"/>
        <v>918740216.26017046</v>
      </c>
      <c r="AH614">
        <f t="shared" si="295"/>
        <v>343989656824640.25</v>
      </c>
      <c r="AI614">
        <f t="shared" si="296"/>
        <v>4953420345706.4971</v>
      </c>
      <c r="AJ614">
        <f t="shared" si="297"/>
        <v>1.0246622552695714</v>
      </c>
      <c r="AK614">
        <f t="shared" si="298"/>
        <v>347272459368409.5</v>
      </c>
      <c r="AL614">
        <f t="shared" si="299"/>
        <v>4.1141951525949284E-4</v>
      </c>
      <c r="AM614">
        <f t="shared" si="300"/>
        <v>2.0283478874677609E-2</v>
      </c>
      <c r="AN614">
        <f>IF(AM614=0,0,(Cells!$B$3*AJ614/(Cells!$D$4*AM614)))</f>
        <v>1.2887248648799896</v>
      </c>
      <c r="AP614" s="7">
        <f t="shared" si="283"/>
        <v>0</v>
      </c>
      <c r="AQ614">
        <f t="shared" si="301"/>
        <v>95</v>
      </c>
      <c r="AR614" t="str">
        <f>IF(AP614=0,"",MAX(AR$4:AR613)+1)</f>
        <v/>
      </c>
      <c r="AS614" t="str">
        <f t="shared" si="284"/>
        <v>Female</v>
      </c>
      <c r="AT614" t="str">
        <f t="shared" si="285"/>
        <v>Smoker</v>
      </c>
      <c r="AU614" t="str">
        <f t="shared" si="286"/>
        <v>60 - 69</v>
      </c>
      <c r="AV614">
        <f t="shared" si="302"/>
        <v>1</v>
      </c>
      <c r="AW614" s="8">
        <f t="shared" si="287"/>
        <v>16</v>
      </c>
      <c r="BJ614" s="76"/>
      <c r="BK614" s="76"/>
      <c r="BL614" s="77"/>
      <c r="BM614" s="77"/>
      <c r="BN614" s="77"/>
      <c r="BO614" s="77"/>
      <c r="BP614" s="77"/>
      <c r="BQ614" s="136"/>
    </row>
    <row r="615" spans="1:69" x14ac:dyDescent="0.25">
      <c r="A615" t="s">
        <v>78</v>
      </c>
      <c r="B615" t="s">
        <v>82</v>
      </c>
      <c r="C615" t="s">
        <v>351</v>
      </c>
      <c r="D615">
        <v>17</v>
      </c>
      <c r="E615" s="9">
        <v>18651</v>
      </c>
      <c r="F615" s="9">
        <v>1000</v>
      </c>
      <c r="G615" s="54">
        <v>832.72320904694197</v>
      </c>
      <c r="H615" s="9">
        <v>4234332831.6475201</v>
      </c>
      <c r="I615" s="9">
        <v>53263352</v>
      </c>
      <c r="J615" s="9">
        <v>52825170.227068797</v>
      </c>
      <c r="K615" s="9">
        <v>38368442967356.898</v>
      </c>
      <c r="L615" s="9">
        <v>516107056286.66699</v>
      </c>
      <c r="M615" s="9">
        <v>3.2788925658628797E+20</v>
      </c>
      <c r="N615" s="9">
        <v>4.5183741564600003E+18</v>
      </c>
      <c r="O615" s="9">
        <v>6.56457333688986E+16</v>
      </c>
      <c r="P615">
        <f t="shared" si="273"/>
        <v>7854.9752562078811</v>
      </c>
      <c r="Q615">
        <f t="shared" si="274"/>
        <v>69239548314.430023</v>
      </c>
      <c r="R615">
        <f t="shared" si="275"/>
        <v>603838003</v>
      </c>
      <c r="S615">
        <f t="shared" si="276"/>
        <v>717898254.95114851</v>
      </c>
      <c r="T615">
        <f t="shared" si="277"/>
        <v>987117812063381.88</v>
      </c>
      <c r="U615">
        <f t="shared" si="278"/>
        <v>12104582309676.051</v>
      </c>
      <c r="V615" s="1">
        <f t="shared" si="279"/>
        <v>1.3408209245630525E+22</v>
      </c>
      <c r="W615" s="1">
        <f t="shared" si="280"/>
        <v>1.5896599608286298E+20</v>
      </c>
      <c r="X615" s="1">
        <f t="shared" si="281"/>
        <v>2.1160418803752607E+18</v>
      </c>
      <c r="Y615">
        <f t="shared" si="282"/>
        <v>0.84111919598006257</v>
      </c>
      <c r="Z615">
        <f t="shared" si="288"/>
        <v>821719972348680.38</v>
      </c>
      <c r="AA615">
        <f t="shared" si="289"/>
        <v>1.5944027969274734E-3</v>
      </c>
      <c r="AB615">
        <f t="shared" si="290"/>
        <v>3.9929973665499371E-2</v>
      </c>
      <c r="AC615">
        <f>Cells!$B$3*Y615/(Cells!$D$4*AB615)</f>
        <v>0.53737868231737829</v>
      </c>
      <c r="AD615">
        <f t="shared" si="291"/>
        <v>19271.223087189584</v>
      </c>
      <c r="AE615">
        <f t="shared" si="292"/>
        <v>66085162557.996002</v>
      </c>
      <c r="AF615">
        <f t="shared" si="293"/>
        <v>888135070</v>
      </c>
      <c r="AG615">
        <f t="shared" si="294"/>
        <v>865915046.03310168</v>
      </c>
      <c r="AH615">
        <f t="shared" si="295"/>
        <v>305621213857283.38</v>
      </c>
      <c r="AI615">
        <f t="shared" si="296"/>
        <v>4437313289419.8311</v>
      </c>
      <c r="AJ615">
        <f t="shared" si="297"/>
        <v>1.0256607435899074</v>
      </c>
      <c r="AK615">
        <f t="shared" si="298"/>
        <v>308795716800822.75</v>
      </c>
      <c r="AL615">
        <f t="shared" si="299"/>
        <v>4.1183257549133823E-4</v>
      </c>
      <c r="AM615">
        <f t="shared" si="300"/>
        <v>2.0293658504353971E-2</v>
      </c>
      <c r="AN615">
        <f>IF(AM615=0,0,(Cells!$B$3*AJ615/(Cells!$D$4*AM615)))</f>
        <v>1.2893335952870291</v>
      </c>
      <c r="AP615" s="7">
        <f t="shared" si="283"/>
        <v>0</v>
      </c>
      <c r="AQ615">
        <f t="shared" si="301"/>
        <v>95</v>
      </c>
      <c r="AR615" t="str">
        <f>IF(AP615=0,"",MAX(AR$4:AR614)+1)</f>
        <v/>
      </c>
      <c r="AS615" t="str">
        <f t="shared" si="284"/>
        <v>Female</v>
      </c>
      <c r="AT615" t="str">
        <f t="shared" si="285"/>
        <v>Smoker</v>
      </c>
      <c r="AU615" t="str">
        <f t="shared" si="286"/>
        <v>60 - 69</v>
      </c>
      <c r="AV615">
        <f t="shared" si="302"/>
        <v>1</v>
      </c>
      <c r="AW615" s="8">
        <f t="shared" si="287"/>
        <v>17</v>
      </c>
      <c r="BJ615" s="76"/>
      <c r="BK615" s="76"/>
      <c r="BL615" s="77"/>
      <c r="BM615" s="77"/>
      <c r="BN615" s="77"/>
      <c r="BO615" s="77"/>
      <c r="BP615" s="77"/>
      <c r="BQ615" s="136"/>
    </row>
    <row r="616" spans="1:69" x14ac:dyDescent="0.25">
      <c r="A616" t="s">
        <v>78</v>
      </c>
      <c r="B616" t="s">
        <v>82</v>
      </c>
      <c r="C616" t="s">
        <v>351</v>
      </c>
      <c r="D616">
        <v>18</v>
      </c>
      <c r="E616" s="9">
        <v>17886</v>
      </c>
      <c r="F616" s="9">
        <v>1121</v>
      </c>
      <c r="G616" s="54">
        <v>934.51171085469605</v>
      </c>
      <c r="H616" s="9">
        <v>4418982595.4033699</v>
      </c>
      <c r="I616" s="9">
        <v>48557154</v>
      </c>
      <c r="J616" s="9">
        <v>55766514.241454698</v>
      </c>
      <c r="K616" s="9">
        <v>40543180675602.898</v>
      </c>
      <c r="L616" s="9">
        <v>570552642796.57703</v>
      </c>
      <c r="M616" s="9">
        <v>3.5458315629889402E+20</v>
      </c>
      <c r="N616" s="9">
        <v>5.2388279781451397E+18</v>
      </c>
      <c r="O616" s="9">
        <v>8.1689960279797296E+16</v>
      </c>
      <c r="P616">
        <f t="shared" si="273"/>
        <v>8789.4869670625776</v>
      </c>
      <c r="Q616">
        <f t="shared" si="274"/>
        <v>73658530909.833389</v>
      </c>
      <c r="R616">
        <f t="shared" si="275"/>
        <v>652395157</v>
      </c>
      <c r="S616">
        <f t="shared" si="276"/>
        <v>773664769.19260323</v>
      </c>
      <c r="T616">
        <f t="shared" si="277"/>
        <v>1027660992738984.8</v>
      </c>
      <c r="U616">
        <f t="shared" si="278"/>
        <v>12675134952472.627</v>
      </c>
      <c r="V616" s="1">
        <f t="shared" si="279"/>
        <v>1.3762792401929419E+22</v>
      </c>
      <c r="W616" s="1">
        <f t="shared" si="280"/>
        <v>1.6420482406100812E+20</v>
      </c>
      <c r="X616" s="1">
        <f t="shared" si="281"/>
        <v>2.1977318406550579E+18</v>
      </c>
      <c r="Y616">
        <f t="shared" si="282"/>
        <v>0.8432530250548177</v>
      </c>
      <c r="Z616">
        <f t="shared" si="288"/>
        <v>857565260852019.25</v>
      </c>
      <c r="AA616">
        <f t="shared" si="289"/>
        <v>1.4327207099694326E-3</v>
      </c>
      <c r="AB616">
        <f t="shared" si="290"/>
        <v>3.7851297335354736E-2</v>
      </c>
      <c r="AC616">
        <f>Cells!$B$3*Y616/(Cells!$D$4*AB616)</f>
        <v>0.56832799832930536</v>
      </c>
      <c r="AD616">
        <f t="shared" si="291"/>
        <v>18336.711376334886</v>
      </c>
      <c r="AE616">
        <f t="shared" si="292"/>
        <v>61666179962.592636</v>
      </c>
      <c r="AF616">
        <f t="shared" si="293"/>
        <v>839577916</v>
      </c>
      <c r="AG616">
        <f t="shared" si="294"/>
        <v>810148531.79164696</v>
      </c>
      <c r="AH616">
        <f t="shared" si="295"/>
        <v>265078033181680.41</v>
      </c>
      <c r="AI616">
        <f t="shared" si="296"/>
        <v>3866760646623.2539</v>
      </c>
      <c r="AJ616">
        <f t="shared" si="297"/>
        <v>1.0363259119204595</v>
      </c>
      <c r="AK616">
        <f t="shared" si="298"/>
        <v>270554444138526.25</v>
      </c>
      <c r="AL616">
        <f t="shared" si="299"/>
        <v>4.1221650189042112E-4</v>
      </c>
      <c r="AM616">
        <f t="shared" si="300"/>
        <v>2.0303115571025574E-2</v>
      </c>
      <c r="AN616">
        <f>IF(AM616=0,0,(Cells!$B$3*AJ616/(Cells!$D$4*AM616)))</f>
        <v>1.3021337148277474</v>
      </c>
      <c r="AP616" s="7">
        <f t="shared" si="283"/>
        <v>0</v>
      </c>
      <c r="AQ616">
        <f t="shared" si="301"/>
        <v>95</v>
      </c>
      <c r="AR616" t="str">
        <f>IF(AP616=0,"",MAX(AR$4:AR615)+1)</f>
        <v/>
      </c>
      <c r="AS616" t="str">
        <f t="shared" si="284"/>
        <v>Female</v>
      </c>
      <c r="AT616" t="str">
        <f t="shared" si="285"/>
        <v>Smoker</v>
      </c>
      <c r="AU616" t="str">
        <f t="shared" si="286"/>
        <v>60 - 69</v>
      </c>
      <c r="AV616">
        <f t="shared" si="302"/>
        <v>1</v>
      </c>
      <c r="AW616" s="8">
        <f t="shared" si="287"/>
        <v>18</v>
      </c>
      <c r="BJ616" s="76"/>
      <c r="BK616" s="76"/>
      <c r="BL616" s="77"/>
      <c r="BM616" s="77"/>
      <c r="BN616" s="77"/>
      <c r="BO616" s="77"/>
      <c r="BP616" s="77"/>
      <c r="BQ616" s="136"/>
    </row>
    <row r="617" spans="1:69" x14ac:dyDescent="0.25">
      <c r="A617" t="s">
        <v>78</v>
      </c>
      <c r="B617" t="s">
        <v>82</v>
      </c>
      <c r="C617" t="s">
        <v>351</v>
      </c>
      <c r="D617">
        <v>19</v>
      </c>
      <c r="E617" s="9">
        <v>16914</v>
      </c>
      <c r="F617" s="9">
        <v>1186</v>
      </c>
      <c r="G617" s="54">
        <v>1024.8730201350299</v>
      </c>
      <c r="H617" s="9">
        <v>4444084199.4797297</v>
      </c>
      <c r="I617" s="9">
        <v>58383291</v>
      </c>
      <c r="J617" s="9">
        <v>56695240.436256498</v>
      </c>
      <c r="K617" s="9">
        <v>42537444173991.898</v>
      </c>
      <c r="L617" s="9">
        <v>617179891999.80896</v>
      </c>
      <c r="M617" s="9">
        <v>3.8930475636645901E+20</v>
      </c>
      <c r="N617" s="9">
        <v>6.1084176776284201E+18</v>
      </c>
      <c r="O617" s="9">
        <v>1.0105781710694499E+17</v>
      </c>
      <c r="P617">
        <f t="shared" si="273"/>
        <v>9814.3599871976076</v>
      </c>
      <c r="Q617">
        <f t="shared" si="274"/>
        <v>78102615109.313126</v>
      </c>
      <c r="R617">
        <f t="shared" si="275"/>
        <v>710778448</v>
      </c>
      <c r="S617">
        <f t="shared" si="276"/>
        <v>830360009.62885976</v>
      </c>
      <c r="T617">
        <f t="shared" si="277"/>
        <v>1070198436912976.6</v>
      </c>
      <c r="U617">
        <f t="shared" si="278"/>
        <v>13292314844472.436</v>
      </c>
      <c r="V617" s="1">
        <f t="shared" si="279"/>
        <v>1.4152097158295877E+22</v>
      </c>
      <c r="W617" s="1">
        <f t="shared" si="280"/>
        <v>1.7031324173863653E+20</v>
      </c>
      <c r="X617" s="1">
        <f t="shared" si="281"/>
        <v>2.2987896577620029E+18</v>
      </c>
      <c r="Y617">
        <f t="shared" si="282"/>
        <v>0.85598829394215614</v>
      </c>
      <c r="Z617">
        <f t="shared" si="288"/>
        <v>906337842969238.5</v>
      </c>
      <c r="AA617">
        <f t="shared" si="289"/>
        <v>1.3144899294668254E-3</v>
      </c>
      <c r="AB617">
        <f t="shared" si="290"/>
        <v>3.6255895099512096E-2</v>
      </c>
      <c r="AC617">
        <f>Cells!$B$3*Y617/(Cells!$D$4*AB617)</f>
        <v>0.60229756476918661</v>
      </c>
      <c r="AD617">
        <f t="shared" si="291"/>
        <v>17311.838356199856</v>
      </c>
      <c r="AE617">
        <f t="shared" si="292"/>
        <v>57222095763.1129</v>
      </c>
      <c r="AF617">
        <f t="shared" si="293"/>
        <v>781194625</v>
      </c>
      <c r="AG617">
        <f t="shared" si="294"/>
        <v>753453291.35539055</v>
      </c>
      <c r="AH617">
        <f t="shared" si="295"/>
        <v>222540589007688.53</v>
      </c>
      <c r="AI617">
        <f t="shared" si="296"/>
        <v>3249580754623.4448</v>
      </c>
      <c r="AJ617">
        <f t="shared" si="297"/>
        <v>1.0368189162658052</v>
      </c>
      <c r="AK617">
        <f t="shared" si="298"/>
        <v>227241014244484.22</v>
      </c>
      <c r="AL617">
        <f t="shared" si="299"/>
        <v>4.0028936356798124E-4</v>
      </c>
      <c r="AM617">
        <f t="shared" si="300"/>
        <v>2.000723278137137E-2</v>
      </c>
      <c r="AN617">
        <f>IF(AM617=0,0,(Cells!$B$3*AJ617/(Cells!$D$4*AM617)))</f>
        <v>1.3220193148484736</v>
      </c>
      <c r="AP617" s="7">
        <f t="shared" si="283"/>
        <v>0</v>
      </c>
      <c r="AQ617">
        <f t="shared" si="301"/>
        <v>95</v>
      </c>
      <c r="AR617" t="str">
        <f>IF(AP617=0,"",MAX(AR$4:AR616)+1)</f>
        <v/>
      </c>
      <c r="AS617" t="str">
        <f t="shared" si="284"/>
        <v>Female</v>
      </c>
      <c r="AT617" t="str">
        <f t="shared" si="285"/>
        <v>Smoker</v>
      </c>
      <c r="AU617" t="str">
        <f t="shared" si="286"/>
        <v>60 - 69</v>
      </c>
      <c r="AV617">
        <f t="shared" si="302"/>
        <v>1</v>
      </c>
      <c r="AW617" s="8">
        <f t="shared" si="287"/>
        <v>19</v>
      </c>
      <c r="BJ617" s="76"/>
      <c r="BK617" s="76"/>
      <c r="BL617" s="77"/>
      <c r="BM617" s="77"/>
      <c r="BN617" s="77"/>
      <c r="BO617" s="77"/>
      <c r="BP617" s="77"/>
      <c r="BQ617" s="136"/>
    </row>
    <row r="618" spans="1:69" x14ac:dyDescent="0.25">
      <c r="A618" t="s">
        <v>78</v>
      </c>
      <c r="B618" t="s">
        <v>82</v>
      </c>
      <c r="C618" t="s">
        <v>351</v>
      </c>
      <c r="D618">
        <v>20</v>
      </c>
      <c r="E618" s="9">
        <v>15765</v>
      </c>
      <c r="F618" s="9">
        <v>1324</v>
      </c>
      <c r="G618" s="54">
        <v>1114.2448005041399</v>
      </c>
      <c r="H618" s="9">
        <v>4591923151.0817699</v>
      </c>
      <c r="I618" s="9">
        <v>59384151</v>
      </c>
      <c r="J618" s="9">
        <v>59164635.356950797</v>
      </c>
      <c r="K618" s="9">
        <v>36607216912081</v>
      </c>
      <c r="L618" s="9">
        <v>518380053177.26898</v>
      </c>
      <c r="M618" s="9">
        <v>2.5325094831488202E+20</v>
      </c>
      <c r="N618" s="9">
        <v>3.6289227719075901E+18</v>
      </c>
      <c r="O618" s="9">
        <v>5.4043174358067696E+16</v>
      </c>
      <c r="P618">
        <f t="shared" si="273"/>
        <v>10928.604787701748</v>
      </c>
      <c r="Q618">
        <f t="shared" si="274"/>
        <v>82694538260.394897</v>
      </c>
      <c r="R618">
        <f t="shared" si="275"/>
        <v>770162599</v>
      </c>
      <c r="S618">
        <f t="shared" si="276"/>
        <v>889524644.98581052</v>
      </c>
      <c r="T618">
        <f t="shared" si="277"/>
        <v>1106805653825057.6</v>
      </c>
      <c r="U618">
        <f t="shared" si="278"/>
        <v>13810694897649.705</v>
      </c>
      <c r="V618" s="1">
        <f t="shared" si="279"/>
        <v>1.440534810661076E+22</v>
      </c>
      <c r="W618" s="1">
        <f t="shared" si="280"/>
        <v>1.739421645105441E+20</v>
      </c>
      <c r="X618" s="1">
        <f t="shared" si="281"/>
        <v>2.3528328321200707E+18</v>
      </c>
      <c r="Y618">
        <f t="shared" si="282"/>
        <v>0.86581367176429991</v>
      </c>
      <c r="Z618">
        <f t="shared" si="288"/>
        <v>947934510080036.5</v>
      </c>
      <c r="AA618">
        <f t="shared" si="289"/>
        <v>1.1980152990343346E-3</v>
      </c>
      <c r="AB618">
        <f t="shared" si="290"/>
        <v>3.4612357605836884E-2</v>
      </c>
      <c r="AC618">
        <f>Cells!$B$3*Y618/(Cells!$D$4*AB618)</f>
        <v>0.63813882826779245</v>
      </c>
      <c r="AD618">
        <f t="shared" si="291"/>
        <v>16197.593555695721</v>
      </c>
      <c r="AE618">
        <f t="shared" si="292"/>
        <v>52630172612.031136</v>
      </c>
      <c r="AF618">
        <f t="shared" si="293"/>
        <v>721810474</v>
      </c>
      <c r="AG618">
        <f t="shared" si="294"/>
        <v>694288655.99843967</v>
      </c>
      <c r="AH618">
        <f t="shared" si="295"/>
        <v>185933372095607.53</v>
      </c>
      <c r="AI618">
        <f t="shared" si="296"/>
        <v>2731200701446.1758</v>
      </c>
      <c r="AJ618">
        <f t="shared" si="297"/>
        <v>1.0396403106456951</v>
      </c>
      <c r="AK618">
        <f t="shared" si="298"/>
        <v>190351805051180.75</v>
      </c>
      <c r="AL618">
        <f t="shared" si="299"/>
        <v>3.9489065895877189E-4</v>
      </c>
      <c r="AM618">
        <f t="shared" si="300"/>
        <v>1.9871855951540406E-2</v>
      </c>
      <c r="AN618">
        <f>IF(AM618=0,0,(Cells!$B$3*AJ618/(Cells!$D$4*AM618)))</f>
        <v>1.3346475491425938</v>
      </c>
      <c r="AP618" s="7">
        <f t="shared" si="283"/>
        <v>0</v>
      </c>
      <c r="AQ618">
        <f t="shared" si="301"/>
        <v>95</v>
      </c>
      <c r="AR618" t="str">
        <f>IF(AP618=0,"",MAX(AR$4:AR617)+1)</f>
        <v/>
      </c>
      <c r="AS618" t="str">
        <f t="shared" si="284"/>
        <v>Female</v>
      </c>
      <c r="AT618" t="str">
        <f t="shared" si="285"/>
        <v>Smoker</v>
      </c>
      <c r="AU618" t="str">
        <f t="shared" si="286"/>
        <v>60 - 69</v>
      </c>
      <c r="AV618">
        <f t="shared" si="302"/>
        <v>1</v>
      </c>
      <c r="AW618" s="8">
        <f t="shared" si="287"/>
        <v>20</v>
      </c>
      <c r="BJ618" s="76"/>
      <c r="BK618" s="76"/>
      <c r="BL618" s="77"/>
      <c r="BM618" s="77"/>
      <c r="BN618" s="77"/>
      <c r="BO618" s="77"/>
      <c r="BP618" s="77"/>
      <c r="BQ618" s="136"/>
    </row>
    <row r="619" spans="1:69" x14ac:dyDescent="0.25">
      <c r="A619" t="s">
        <v>78</v>
      </c>
      <c r="B619" t="s">
        <v>82</v>
      </c>
      <c r="C619" t="s">
        <v>351</v>
      </c>
      <c r="D619">
        <v>21</v>
      </c>
      <c r="E619" s="9">
        <v>13418</v>
      </c>
      <c r="F619" s="9">
        <v>1428</v>
      </c>
      <c r="G619" s="54">
        <v>1188.5112739645899</v>
      </c>
      <c r="H619" s="9">
        <v>4558108039.5268803</v>
      </c>
      <c r="I619" s="9">
        <v>65506339</v>
      </c>
      <c r="J619" s="9">
        <v>59477591.9801438</v>
      </c>
      <c r="K619" s="9">
        <v>35170893397067.602</v>
      </c>
      <c r="L619" s="9">
        <v>508278244764.633</v>
      </c>
      <c r="M619" s="9">
        <v>2.3444468144350799E+20</v>
      </c>
      <c r="N619" s="9">
        <v>3.41654030899294E+18</v>
      </c>
      <c r="O619" s="9">
        <v>5.06403296850732E+16</v>
      </c>
      <c r="P619">
        <f t="shared" si="273"/>
        <v>12117.116061666338</v>
      </c>
      <c r="Q619">
        <f t="shared" si="274"/>
        <v>87252646299.921783</v>
      </c>
      <c r="R619">
        <f t="shared" si="275"/>
        <v>835668938</v>
      </c>
      <c r="S619">
        <f t="shared" si="276"/>
        <v>949002236.9659543</v>
      </c>
      <c r="T619">
        <f t="shared" si="277"/>
        <v>1141976547222125.3</v>
      </c>
      <c r="U619">
        <f t="shared" si="278"/>
        <v>14318973142414.338</v>
      </c>
      <c r="V619" s="1">
        <f t="shared" si="279"/>
        <v>1.4639792788054267E+22</v>
      </c>
      <c r="W619" s="1">
        <f t="shared" si="280"/>
        <v>1.7735870481953705E+20</v>
      </c>
      <c r="X619" s="1">
        <f t="shared" si="281"/>
        <v>2.4034731618051441E+18</v>
      </c>
      <c r="Y619">
        <f t="shared" si="282"/>
        <v>0.88057636267719341</v>
      </c>
      <c r="Z619">
        <f t="shared" si="288"/>
        <v>994494411515174.25</v>
      </c>
      <c r="AA619">
        <f t="shared" si="289"/>
        <v>1.1042511868436791E-3</v>
      </c>
      <c r="AB619">
        <f t="shared" si="290"/>
        <v>3.323027515449848E-2</v>
      </c>
      <c r="AC619">
        <f>Cells!$B$3*Y619/(Cells!$D$4*AB619)</f>
        <v>0.67601292495895593</v>
      </c>
      <c r="AD619">
        <f t="shared" si="291"/>
        <v>15009.082281731131</v>
      </c>
      <c r="AE619">
        <f t="shared" si="292"/>
        <v>48072064572.504257</v>
      </c>
      <c r="AF619">
        <f t="shared" si="293"/>
        <v>656304135</v>
      </c>
      <c r="AG619">
        <f t="shared" si="294"/>
        <v>634811064.01829588</v>
      </c>
      <c r="AH619">
        <f t="shared" si="295"/>
        <v>150762478698539.91</v>
      </c>
      <c r="AI619">
        <f t="shared" si="296"/>
        <v>2222922456681.543</v>
      </c>
      <c r="AJ619">
        <f t="shared" si="297"/>
        <v>1.0338574297140553</v>
      </c>
      <c r="AK619">
        <f t="shared" si="298"/>
        <v>153490913193436.41</v>
      </c>
      <c r="AL619">
        <f t="shared" si="299"/>
        <v>3.8088484697057983E-4</v>
      </c>
      <c r="AM619">
        <f t="shared" si="300"/>
        <v>1.9516271338823402E-2</v>
      </c>
      <c r="AN619">
        <f>IF(AM619=0,0,(Cells!$B$3*AJ619/(Cells!$D$4*AM619)))</f>
        <v>1.3514056143816839</v>
      </c>
      <c r="AP619" s="7">
        <f t="shared" si="283"/>
        <v>0</v>
      </c>
      <c r="AQ619">
        <f t="shared" si="301"/>
        <v>95</v>
      </c>
      <c r="AR619" t="str">
        <f>IF(AP619=0,"",MAX(AR$4:AR618)+1)</f>
        <v/>
      </c>
      <c r="AS619" t="str">
        <f t="shared" si="284"/>
        <v>Female</v>
      </c>
      <c r="AT619" t="str">
        <f t="shared" si="285"/>
        <v>Smoker</v>
      </c>
      <c r="AU619" t="str">
        <f t="shared" si="286"/>
        <v>60 - 69</v>
      </c>
      <c r="AV619">
        <f t="shared" si="302"/>
        <v>1</v>
      </c>
      <c r="AW619" s="8">
        <f t="shared" si="287"/>
        <v>21</v>
      </c>
      <c r="BJ619" s="76"/>
      <c r="BK619" s="76"/>
      <c r="BL619" s="77"/>
      <c r="BM619" s="77"/>
      <c r="BN619" s="77"/>
      <c r="BO619" s="77"/>
      <c r="BP619" s="77"/>
      <c r="BQ619" s="136"/>
    </row>
    <row r="620" spans="1:69" x14ac:dyDescent="0.25">
      <c r="A620" t="s">
        <v>78</v>
      </c>
      <c r="B620" t="s">
        <v>82</v>
      </c>
      <c r="C620" t="s">
        <v>351</v>
      </c>
      <c r="D620">
        <v>22</v>
      </c>
      <c r="E620" s="9">
        <v>12835</v>
      </c>
      <c r="F620" s="9">
        <v>1477</v>
      </c>
      <c r="G620" s="54">
        <v>1292.80831191436</v>
      </c>
      <c r="H620" s="9">
        <v>4854648803.4889097</v>
      </c>
      <c r="I620" s="9">
        <v>56960276</v>
      </c>
      <c r="J620" s="9">
        <v>63591033.527212098</v>
      </c>
      <c r="K620" s="9">
        <v>35606426946387.398</v>
      </c>
      <c r="L620" s="9">
        <v>535054130774.25</v>
      </c>
      <c r="M620" s="9">
        <v>2.4349451883763401E+20</v>
      </c>
      <c r="N620" s="9">
        <v>3.7986692920281902E+18</v>
      </c>
      <c r="O620" s="9">
        <v>5.9922408378331296E+16</v>
      </c>
      <c r="P620">
        <f t="shared" si="273"/>
        <v>13409.924373580698</v>
      </c>
      <c r="Q620">
        <f t="shared" si="274"/>
        <v>92107295103.41069</v>
      </c>
      <c r="R620">
        <f t="shared" si="275"/>
        <v>892629214</v>
      </c>
      <c r="S620">
        <f t="shared" si="276"/>
        <v>1012593270.4931664</v>
      </c>
      <c r="T620">
        <f t="shared" si="277"/>
        <v>1177582974168512.8</v>
      </c>
      <c r="U620">
        <f t="shared" si="278"/>
        <v>14854027273188.588</v>
      </c>
      <c r="V620" s="1">
        <f t="shared" si="279"/>
        <v>1.4883287306891902E+22</v>
      </c>
      <c r="W620" s="1">
        <f t="shared" si="280"/>
        <v>1.8115737411156525E+20</v>
      </c>
      <c r="X620" s="1">
        <f t="shared" si="281"/>
        <v>2.4633955701834752E+18</v>
      </c>
      <c r="Y620">
        <f t="shared" si="282"/>
        <v>0.88152789477384141</v>
      </c>
      <c r="Z620">
        <f t="shared" si="288"/>
        <v>1026529302856233.4</v>
      </c>
      <c r="AA620">
        <f t="shared" si="289"/>
        <v>1.001154900308069E-3</v>
      </c>
      <c r="AB620">
        <f t="shared" si="290"/>
        <v>3.1641031909659154E-2</v>
      </c>
      <c r="AC620">
        <f>Cells!$B$3*Y620/(Cells!$D$4*AB620)</f>
        <v>0.71073439679881689</v>
      </c>
      <c r="AD620">
        <f t="shared" si="291"/>
        <v>13716.27396981677</v>
      </c>
      <c r="AE620">
        <f t="shared" si="292"/>
        <v>43217415769.015343</v>
      </c>
      <c r="AF620">
        <f t="shared" si="293"/>
        <v>599343859</v>
      </c>
      <c r="AG620">
        <f t="shared" si="294"/>
        <v>571220030.49108374</v>
      </c>
      <c r="AH620">
        <f t="shared" si="295"/>
        <v>115156051752152.52</v>
      </c>
      <c r="AI620">
        <f t="shared" si="296"/>
        <v>1687868325907.2927</v>
      </c>
      <c r="AJ620">
        <f t="shared" si="297"/>
        <v>1.0492346679172611</v>
      </c>
      <c r="AK620">
        <f t="shared" si="298"/>
        <v>118967558638420.02</v>
      </c>
      <c r="AL620">
        <f t="shared" si="299"/>
        <v>3.6460422194186005E-4</v>
      </c>
      <c r="AM620">
        <f t="shared" si="300"/>
        <v>1.9094612379984572E-2</v>
      </c>
      <c r="AN620">
        <f>IF(AM620=0,0,(Cells!$B$3*AJ620/(Cells!$D$4*AM620)))</f>
        <v>1.4017923914611816</v>
      </c>
      <c r="AP620" s="7">
        <f t="shared" si="283"/>
        <v>0</v>
      </c>
      <c r="AQ620">
        <f t="shared" si="301"/>
        <v>95</v>
      </c>
      <c r="AR620" t="str">
        <f>IF(AP620=0,"",MAX(AR$4:AR619)+1)</f>
        <v/>
      </c>
      <c r="AS620" t="str">
        <f t="shared" si="284"/>
        <v>Female</v>
      </c>
      <c r="AT620" t="str">
        <f t="shared" si="285"/>
        <v>Smoker</v>
      </c>
      <c r="AU620" t="str">
        <f t="shared" si="286"/>
        <v>60 - 69</v>
      </c>
      <c r="AV620">
        <f t="shared" si="302"/>
        <v>1</v>
      </c>
      <c r="AW620" s="8">
        <f t="shared" si="287"/>
        <v>22</v>
      </c>
      <c r="BJ620" s="76"/>
      <c r="BK620" s="76"/>
      <c r="BL620" s="77"/>
      <c r="BM620" s="77"/>
      <c r="BN620" s="77"/>
      <c r="BO620" s="77"/>
      <c r="BP620" s="77"/>
      <c r="BQ620" s="136"/>
    </row>
    <row r="621" spans="1:69" x14ac:dyDescent="0.25">
      <c r="A621" t="s">
        <v>78</v>
      </c>
      <c r="B621" t="s">
        <v>82</v>
      </c>
      <c r="C621" t="s">
        <v>351</v>
      </c>
      <c r="D621">
        <v>23</v>
      </c>
      <c r="E621" s="9">
        <v>12434</v>
      </c>
      <c r="F621" s="9">
        <v>1671</v>
      </c>
      <c r="G621" s="54">
        <v>1385.9192661084601</v>
      </c>
      <c r="H621" s="9">
        <v>5088641880.5246496</v>
      </c>
      <c r="I621" s="9">
        <v>73222903</v>
      </c>
      <c r="J621" s="9">
        <v>66813727.702809498</v>
      </c>
      <c r="K621" s="9">
        <v>29782780925935.699</v>
      </c>
      <c r="L621" s="9">
        <v>456330608547.37402</v>
      </c>
      <c r="M621" s="9">
        <v>1.7756478438662501E+20</v>
      </c>
      <c r="N621" s="9">
        <v>2.9085066059955599E+18</v>
      </c>
      <c r="O621" s="9">
        <v>4.9023979403366496E+16</v>
      </c>
      <c r="P621">
        <f t="shared" si="273"/>
        <v>14795.843639689157</v>
      </c>
      <c r="Q621">
        <f t="shared" si="274"/>
        <v>97195936983.935333</v>
      </c>
      <c r="R621">
        <f t="shared" si="275"/>
        <v>965852117</v>
      </c>
      <c r="S621">
        <f t="shared" si="276"/>
        <v>1079406998.195976</v>
      </c>
      <c r="T621">
        <f t="shared" si="277"/>
        <v>1207365755094448.5</v>
      </c>
      <c r="U621">
        <f t="shared" si="278"/>
        <v>15310357881735.961</v>
      </c>
      <c r="V621" s="1">
        <f t="shared" si="279"/>
        <v>1.5060852091278527E+22</v>
      </c>
      <c r="W621" s="1">
        <f t="shared" si="280"/>
        <v>1.8406588071756081E+20</v>
      </c>
      <c r="X621" s="1">
        <f t="shared" si="281"/>
        <v>2.5124195495868416E+18</v>
      </c>
      <c r="Y621">
        <f t="shared" si="282"/>
        <v>0.89479882807341304</v>
      </c>
      <c r="Z621">
        <f t="shared" si="288"/>
        <v>1068090995898057.4</v>
      </c>
      <c r="AA621">
        <f t="shared" si="289"/>
        <v>9.1672229797739549E-4</v>
      </c>
      <c r="AB621">
        <f t="shared" si="290"/>
        <v>3.0277422247896129E-2</v>
      </c>
      <c r="AC621">
        <f>Cells!$B$3*Y621/(Cells!$D$4*AB621)</f>
        <v>0.75392548213906907</v>
      </c>
      <c r="AD621">
        <f t="shared" si="291"/>
        <v>12330.35470370831</v>
      </c>
      <c r="AE621">
        <f t="shared" si="292"/>
        <v>38128773888.490692</v>
      </c>
      <c r="AF621">
        <f t="shared" si="293"/>
        <v>526120956</v>
      </c>
      <c r="AG621">
        <f t="shared" si="294"/>
        <v>504406302.78827429</v>
      </c>
      <c r="AH621">
        <f t="shared" si="295"/>
        <v>85373270826216.828</v>
      </c>
      <c r="AI621">
        <f t="shared" si="296"/>
        <v>1231537717359.9189</v>
      </c>
      <c r="AJ621">
        <f t="shared" si="297"/>
        <v>1.0430499244194427</v>
      </c>
      <c r="AK621">
        <f t="shared" si="298"/>
        <v>87708728350145.859</v>
      </c>
      <c r="AL621">
        <f t="shared" si="299"/>
        <v>3.4473216363016887E-4</v>
      </c>
      <c r="AM621">
        <f t="shared" si="300"/>
        <v>1.8566964308420718E-2</v>
      </c>
      <c r="AN621">
        <f>IF(AM621=0,0,(Cells!$B$3*AJ621/(Cells!$D$4*AM621)))</f>
        <v>1.433131714056463</v>
      </c>
      <c r="AP621" s="7">
        <f t="shared" si="283"/>
        <v>0</v>
      </c>
      <c r="AQ621">
        <f t="shared" si="301"/>
        <v>95</v>
      </c>
      <c r="AR621" t="str">
        <f>IF(AP621=0,"",MAX(AR$4:AR620)+1)</f>
        <v/>
      </c>
      <c r="AS621" t="str">
        <f t="shared" si="284"/>
        <v>Female</v>
      </c>
      <c r="AT621" t="str">
        <f t="shared" si="285"/>
        <v>Smoker</v>
      </c>
      <c r="AU621" t="str">
        <f t="shared" si="286"/>
        <v>60 - 69</v>
      </c>
      <c r="AV621">
        <f t="shared" si="302"/>
        <v>1</v>
      </c>
      <c r="AW621" s="8">
        <f t="shared" si="287"/>
        <v>23</v>
      </c>
      <c r="BJ621" s="76"/>
      <c r="BK621" s="76"/>
      <c r="BL621" s="77"/>
      <c r="BM621" s="77"/>
      <c r="BN621" s="77"/>
      <c r="BO621" s="77"/>
      <c r="BP621" s="77"/>
      <c r="BQ621" s="136"/>
    </row>
    <row r="622" spans="1:69" x14ac:dyDescent="0.25">
      <c r="A622" t="s">
        <v>78</v>
      </c>
      <c r="B622" t="s">
        <v>82</v>
      </c>
      <c r="C622" t="s">
        <v>351</v>
      </c>
      <c r="D622">
        <v>24</v>
      </c>
      <c r="E622" s="9">
        <v>12037</v>
      </c>
      <c r="F622" s="9">
        <v>1661</v>
      </c>
      <c r="G622" s="54">
        <v>1472.85758438433</v>
      </c>
      <c r="H622" s="9">
        <v>5209368757.0081997</v>
      </c>
      <c r="I622" s="9">
        <v>66438811</v>
      </c>
      <c r="J622" s="9">
        <v>68410858.203665897</v>
      </c>
      <c r="K622" s="9">
        <v>18756920520904.102</v>
      </c>
      <c r="L622" s="9">
        <v>268690532867.28699</v>
      </c>
      <c r="M622" s="9">
        <v>5.4375241785721299E+19</v>
      </c>
      <c r="N622" s="9">
        <v>7.8138362195649894E+17</v>
      </c>
      <c r="O622" s="9">
        <v>1.1851295239675E+16</v>
      </c>
      <c r="P622">
        <f t="shared" si="273"/>
        <v>16268.701224073488</v>
      </c>
      <c r="Q622">
        <f t="shared" si="274"/>
        <v>102405305740.94353</v>
      </c>
      <c r="R622">
        <f t="shared" si="275"/>
        <v>1032290928</v>
      </c>
      <c r="S622">
        <f t="shared" si="276"/>
        <v>1147817856.399642</v>
      </c>
      <c r="T622">
        <f t="shared" si="277"/>
        <v>1226122675615352.5</v>
      </c>
      <c r="U622">
        <f t="shared" si="278"/>
        <v>15579048414603.248</v>
      </c>
      <c r="V622" s="1">
        <f t="shared" si="279"/>
        <v>1.5115227333064248E+22</v>
      </c>
      <c r="W622" s="1">
        <f t="shared" si="280"/>
        <v>1.8484726433951731E+20</v>
      </c>
      <c r="X622" s="1">
        <f t="shared" si="281"/>
        <v>2.5242708448265165E+18</v>
      </c>
      <c r="Y622">
        <f t="shared" si="282"/>
        <v>0.89935081794073579</v>
      </c>
      <c r="Z622">
        <f t="shared" si="288"/>
        <v>1090113599978645.4</v>
      </c>
      <c r="AA622">
        <f t="shared" si="289"/>
        <v>8.2741960022632418E-4</v>
      </c>
      <c r="AB622">
        <f t="shared" si="290"/>
        <v>2.8764902228693986E-2</v>
      </c>
      <c r="AC622">
        <f>Cells!$B$3*Y622/(Cells!$D$4*AB622)</f>
        <v>0.79760550924422824</v>
      </c>
      <c r="AD622">
        <f t="shared" si="291"/>
        <v>10857.497119323978</v>
      </c>
      <c r="AE622">
        <f t="shared" si="292"/>
        <v>32919405131.482491</v>
      </c>
      <c r="AF622">
        <f t="shared" si="293"/>
        <v>459682145</v>
      </c>
      <c r="AG622">
        <f t="shared" si="294"/>
        <v>435995444.58460844</v>
      </c>
      <c r="AH622">
        <f t="shared" si="295"/>
        <v>66616350305312.734</v>
      </c>
      <c r="AI622">
        <f t="shared" si="296"/>
        <v>962847184492.63208</v>
      </c>
      <c r="AJ622">
        <f t="shared" si="297"/>
        <v>1.0543278621591079</v>
      </c>
      <c r="AK622">
        <f t="shared" si="298"/>
        <v>69165166300056.352</v>
      </c>
      <c r="AL622">
        <f t="shared" si="299"/>
        <v>3.6385095754644885E-4</v>
      </c>
      <c r="AM622">
        <f t="shared" si="300"/>
        <v>1.9074877654822554E-2</v>
      </c>
      <c r="AN622">
        <f>IF(AM622=0,0,(Cells!$B$3*AJ622/(Cells!$D$4*AM622)))</f>
        <v>1.4100542950223782</v>
      </c>
      <c r="AP622" s="7">
        <f t="shared" si="283"/>
        <v>0</v>
      </c>
      <c r="AQ622">
        <f t="shared" si="301"/>
        <v>95</v>
      </c>
      <c r="AR622" t="str">
        <f>IF(AP622=0,"",MAX(AR$4:AR621)+1)</f>
        <v/>
      </c>
      <c r="AS622" t="str">
        <f t="shared" si="284"/>
        <v>Female</v>
      </c>
      <c r="AT622" t="str">
        <f t="shared" si="285"/>
        <v>Smoker</v>
      </c>
      <c r="AU622" t="str">
        <f t="shared" si="286"/>
        <v>60 - 69</v>
      </c>
      <c r="AV622">
        <f t="shared" si="302"/>
        <v>1</v>
      </c>
      <c r="AW622" s="8">
        <f t="shared" si="287"/>
        <v>24</v>
      </c>
      <c r="BJ622" s="76"/>
      <c r="BK622" s="76"/>
      <c r="BL622" s="77"/>
      <c r="BM622" s="77"/>
      <c r="BN622" s="77"/>
      <c r="BO622" s="77"/>
      <c r="BP622" s="77"/>
      <c r="BQ622" s="136"/>
    </row>
    <row r="623" spans="1:69" x14ac:dyDescent="0.25">
      <c r="A623" t="s">
        <v>78</v>
      </c>
      <c r="B623" t="s">
        <v>82</v>
      </c>
      <c r="C623" t="s">
        <v>351</v>
      </c>
      <c r="D623">
        <v>25</v>
      </c>
      <c r="E623" s="9">
        <v>11476</v>
      </c>
      <c r="F623" s="9">
        <v>1729</v>
      </c>
      <c r="G623" s="54">
        <v>1534.2547830713299</v>
      </c>
      <c r="H623" s="9">
        <v>5106684185.0328197</v>
      </c>
      <c r="I623" s="9">
        <v>72585078</v>
      </c>
      <c r="J623" s="9">
        <v>67279415.561787203</v>
      </c>
      <c r="K623" s="9">
        <v>15360665245762.301</v>
      </c>
      <c r="L623" s="9">
        <v>221804010403.48001</v>
      </c>
      <c r="M623" s="9">
        <v>4.4421936089077703E+19</v>
      </c>
      <c r="N623" s="9">
        <v>6.4313866115809805E+17</v>
      </c>
      <c r="O623" s="9">
        <v>9656956581622730</v>
      </c>
      <c r="P623">
        <f t="shared" si="273"/>
        <v>17802.956007144818</v>
      </c>
      <c r="Q623">
        <f t="shared" si="274"/>
        <v>107511989925.97635</v>
      </c>
      <c r="R623">
        <f t="shared" si="275"/>
        <v>1104876006</v>
      </c>
      <c r="S623">
        <f t="shared" si="276"/>
        <v>1215097271.9614291</v>
      </c>
      <c r="T623">
        <f t="shared" si="277"/>
        <v>1241483340861114.8</v>
      </c>
      <c r="U623">
        <f t="shared" si="278"/>
        <v>15800852425006.729</v>
      </c>
      <c r="V623" s="1">
        <f t="shared" si="279"/>
        <v>1.5159649269153326E+22</v>
      </c>
      <c r="W623" s="1">
        <f t="shared" si="280"/>
        <v>1.854904030006754E+20</v>
      </c>
      <c r="X623" s="1">
        <f t="shared" si="281"/>
        <v>2.5339278014081393E+18</v>
      </c>
      <c r="Y623">
        <f t="shared" si="282"/>
        <v>0.90929017083257191</v>
      </c>
      <c r="Z623">
        <f t="shared" si="288"/>
        <v>1115804318191647.1</v>
      </c>
      <c r="AA623">
        <f t="shared" si="289"/>
        <v>7.5572875325982929E-4</v>
      </c>
      <c r="AB623">
        <f t="shared" si="290"/>
        <v>2.74905211529325E-2</v>
      </c>
      <c r="AC623">
        <f>Cells!$B$3*Y623/(Cells!$D$4*AB623)</f>
        <v>0.84380372206695453</v>
      </c>
      <c r="AD623">
        <f t="shared" si="291"/>
        <v>9323.2423362526479</v>
      </c>
      <c r="AE623">
        <f t="shared" si="292"/>
        <v>27812720946.449677</v>
      </c>
      <c r="AF623">
        <f t="shared" si="293"/>
        <v>387097067</v>
      </c>
      <c r="AG623">
        <f t="shared" si="294"/>
        <v>368716029.02282119</v>
      </c>
      <c r="AH623">
        <f t="shared" si="295"/>
        <v>51255685059550.438</v>
      </c>
      <c r="AI623">
        <f t="shared" si="296"/>
        <v>741043174089.1521</v>
      </c>
      <c r="AJ623">
        <f t="shared" si="297"/>
        <v>1.0498514752013701</v>
      </c>
      <c r="AK623">
        <f t="shared" si="298"/>
        <v>52994087589350.672</v>
      </c>
      <c r="AL623">
        <f t="shared" si="299"/>
        <v>3.8980138997060551E-4</v>
      </c>
      <c r="AM623">
        <f t="shared" si="300"/>
        <v>1.9743388512882116E-2</v>
      </c>
      <c r="AN623">
        <f>IF(AM623=0,0,(Cells!$B$3*AJ623/(Cells!$D$4*AM623)))</f>
        <v>1.3565258822477213</v>
      </c>
      <c r="AP623" s="7">
        <f t="shared" si="283"/>
        <v>0</v>
      </c>
      <c r="AQ623">
        <f t="shared" si="301"/>
        <v>95</v>
      </c>
      <c r="AR623" t="str">
        <f>IF(AP623=0,"",MAX(AR$4:AR622)+1)</f>
        <v/>
      </c>
      <c r="AS623" t="str">
        <f t="shared" si="284"/>
        <v>Female</v>
      </c>
      <c r="AT623" t="str">
        <f t="shared" si="285"/>
        <v>Smoker</v>
      </c>
      <c r="AU623" t="str">
        <f t="shared" si="286"/>
        <v>60 - 69</v>
      </c>
      <c r="AV623">
        <f t="shared" si="302"/>
        <v>1</v>
      </c>
      <c r="AW623" s="8">
        <f t="shared" si="287"/>
        <v>25</v>
      </c>
      <c r="BJ623" s="76"/>
      <c r="BK623" s="76"/>
      <c r="BL623" s="77"/>
      <c r="BM623" s="77"/>
      <c r="BN623" s="77"/>
      <c r="BO623" s="77"/>
      <c r="BP623" s="77"/>
      <c r="BQ623" s="136"/>
    </row>
    <row r="624" spans="1:69" x14ac:dyDescent="0.25">
      <c r="A624" t="s">
        <v>78</v>
      </c>
      <c r="B624" t="s">
        <v>82</v>
      </c>
      <c r="C624" t="s">
        <v>351</v>
      </c>
      <c r="D624">
        <v>26</v>
      </c>
      <c r="E624" s="9">
        <v>10837</v>
      </c>
      <c r="F624" s="9">
        <v>1765</v>
      </c>
      <c r="G624" s="54">
        <v>1542.6025899429501</v>
      </c>
      <c r="H624" s="9">
        <v>4885777123.02882</v>
      </c>
      <c r="I624" s="9">
        <v>65721776</v>
      </c>
      <c r="J624" s="9">
        <v>64450229.483920798</v>
      </c>
      <c r="K624" s="9">
        <v>11817837247274.1</v>
      </c>
      <c r="L624" s="9">
        <v>170172983534.36301</v>
      </c>
      <c r="M624" s="9">
        <v>3.24066321918911E+19</v>
      </c>
      <c r="N624" s="9">
        <v>4.7423051690171501E+17</v>
      </c>
      <c r="O624" s="9">
        <v>7092904837225670</v>
      </c>
      <c r="P624">
        <f t="shared" si="273"/>
        <v>19345.558597087769</v>
      </c>
      <c r="Q624">
        <f t="shared" si="274"/>
        <v>112397767049.00517</v>
      </c>
      <c r="R624">
        <f t="shared" si="275"/>
        <v>1170597782</v>
      </c>
      <c r="S624">
        <f t="shared" si="276"/>
        <v>1279547501.4453499</v>
      </c>
      <c r="T624">
        <f t="shared" si="277"/>
        <v>1253301178108388.8</v>
      </c>
      <c r="U624">
        <f t="shared" si="278"/>
        <v>15971025408541.092</v>
      </c>
      <c r="V624" s="1">
        <f t="shared" si="279"/>
        <v>1.5192055901345217E+22</v>
      </c>
      <c r="W624" s="1">
        <f t="shared" si="280"/>
        <v>1.8596463351757711E+20</v>
      </c>
      <c r="X624" s="1">
        <f t="shared" si="281"/>
        <v>2.5410207062453647E+18</v>
      </c>
      <c r="Y624">
        <f t="shared" si="282"/>
        <v>0.9148529309601382</v>
      </c>
      <c r="Z624">
        <f t="shared" si="288"/>
        <v>1133219212458517.3</v>
      </c>
      <c r="AA624">
        <f t="shared" si="289"/>
        <v>6.9215140158671192E-4</v>
      </c>
      <c r="AB624">
        <f t="shared" si="290"/>
        <v>2.6308770430917366E-2</v>
      </c>
      <c r="AC624">
        <f>Cells!$B$3*Y624/(Cells!$D$4*AB624)</f>
        <v>0.8871001358814703</v>
      </c>
      <c r="AD624">
        <f t="shared" si="291"/>
        <v>7780.639746309701</v>
      </c>
      <c r="AE624">
        <f t="shared" si="292"/>
        <v>22926943823.420853</v>
      </c>
      <c r="AF624">
        <f t="shared" si="293"/>
        <v>321375291</v>
      </c>
      <c r="AG624">
        <f t="shared" si="294"/>
        <v>304265799.53890038</v>
      </c>
      <c r="AH624">
        <f t="shared" si="295"/>
        <v>39437847812276.336</v>
      </c>
      <c r="AI624">
        <f t="shared" si="296"/>
        <v>570870190554.78894</v>
      </c>
      <c r="AJ624">
        <f t="shared" si="297"/>
        <v>1.0562320559426273</v>
      </c>
      <c r="AK624">
        <f t="shared" si="298"/>
        <v>41018641360449</v>
      </c>
      <c r="AL624">
        <f t="shared" si="299"/>
        <v>4.4307270167060121E-4</v>
      </c>
      <c r="AM624">
        <f t="shared" si="300"/>
        <v>2.1049292189301787E-2</v>
      </c>
      <c r="AN624">
        <f>IF(AM624=0,0,(Cells!$B$3*AJ624/(Cells!$D$4*AM624)))</f>
        <v>1.2800995960591446</v>
      </c>
      <c r="AP624" s="7">
        <f t="shared" si="283"/>
        <v>0</v>
      </c>
      <c r="AQ624">
        <f t="shared" si="301"/>
        <v>95</v>
      </c>
      <c r="AR624" t="str">
        <f>IF(AP624=0,"",MAX(AR$4:AR623)+1)</f>
        <v/>
      </c>
      <c r="AS624" t="str">
        <f t="shared" si="284"/>
        <v>Female</v>
      </c>
      <c r="AT624" t="str">
        <f t="shared" si="285"/>
        <v>Smoker</v>
      </c>
      <c r="AU624" t="str">
        <f t="shared" si="286"/>
        <v>60 - 69</v>
      </c>
      <c r="AV624">
        <f t="shared" si="302"/>
        <v>1</v>
      </c>
      <c r="AW624" s="8">
        <f t="shared" si="287"/>
        <v>26</v>
      </c>
      <c r="BJ624" s="76"/>
      <c r="BK624" s="76"/>
      <c r="BL624" s="77"/>
      <c r="BM624" s="77"/>
      <c r="BN624" s="77"/>
      <c r="BO624" s="77"/>
      <c r="BP624" s="77"/>
      <c r="BQ624" s="136"/>
    </row>
    <row r="625" spans="1:69" x14ac:dyDescent="0.25">
      <c r="A625" t="s">
        <v>78</v>
      </c>
      <c r="B625" t="s">
        <v>82</v>
      </c>
      <c r="C625" t="s">
        <v>351</v>
      </c>
      <c r="D625">
        <v>27</v>
      </c>
      <c r="E625" s="9">
        <v>10204</v>
      </c>
      <c r="F625" s="9">
        <v>1717</v>
      </c>
      <c r="G625" s="54">
        <v>1475.3680162580599</v>
      </c>
      <c r="H625" s="9">
        <v>4620414351.3223104</v>
      </c>
      <c r="I625" s="9">
        <v>74152114</v>
      </c>
      <c r="J625" s="9">
        <v>61067741.246622898</v>
      </c>
      <c r="K625" s="9">
        <v>10305617911486</v>
      </c>
      <c r="L625" s="9">
        <v>150329986375.995</v>
      </c>
      <c r="M625" s="9">
        <v>2.4529033404131701E+19</v>
      </c>
      <c r="N625" s="9">
        <v>3.8406862940204301E+17</v>
      </c>
      <c r="O625" s="9">
        <v>6139708625618280</v>
      </c>
      <c r="P625">
        <f t="shared" si="273"/>
        <v>20820.92661334583</v>
      </c>
      <c r="Q625">
        <f t="shared" si="274"/>
        <v>117018181400.32748</v>
      </c>
      <c r="R625">
        <f t="shared" si="275"/>
        <v>1244749896</v>
      </c>
      <c r="S625">
        <f t="shared" si="276"/>
        <v>1340615242.6919727</v>
      </c>
      <c r="T625">
        <f t="shared" si="277"/>
        <v>1263606796019874.8</v>
      </c>
      <c r="U625">
        <f t="shared" si="278"/>
        <v>16121355394917.086</v>
      </c>
      <c r="V625" s="1">
        <f t="shared" si="279"/>
        <v>1.5216584934749349E+22</v>
      </c>
      <c r="W625" s="1">
        <f t="shared" si="280"/>
        <v>1.8634870214697917E+20</v>
      </c>
      <c r="X625" s="1">
        <f t="shared" si="281"/>
        <v>2.5471604148709832E+18</v>
      </c>
      <c r="Y625">
        <f t="shared" si="282"/>
        <v>0.92849152863615525</v>
      </c>
      <c r="Z625">
        <f t="shared" si="288"/>
        <v>1159350041268053</v>
      </c>
      <c r="AA625">
        <f t="shared" si="289"/>
        <v>6.4506915490684599E-4</v>
      </c>
      <c r="AB625">
        <f t="shared" si="290"/>
        <v>2.5398211647807922E-2</v>
      </c>
      <c r="AC625">
        <f>Cells!$B$3*Y625/(Cells!$D$4*AB625)</f>
        <v>0.93260281298505521</v>
      </c>
      <c r="AD625">
        <f t="shared" si="291"/>
        <v>6305.2717300516406</v>
      </c>
      <c r="AE625">
        <f t="shared" si="292"/>
        <v>18306529472.098537</v>
      </c>
      <c r="AF625">
        <f t="shared" si="293"/>
        <v>247223177</v>
      </c>
      <c r="AG625">
        <f t="shared" si="294"/>
        <v>243198058.29227749</v>
      </c>
      <c r="AH625">
        <f t="shared" si="295"/>
        <v>29132229900790.332</v>
      </c>
      <c r="AI625">
        <f t="shared" si="296"/>
        <v>420540204178.79395</v>
      </c>
      <c r="AJ625">
        <f t="shared" si="297"/>
        <v>1.0165507847224877</v>
      </c>
      <c r="AK625">
        <f t="shared" si="298"/>
        <v>29179815223475.73</v>
      </c>
      <c r="AL625">
        <f t="shared" si="299"/>
        <v>4.9335817749508422E-4</v>
      </c>
      <c r="AM625">
        <f t="shared" si="300"/>
        <v>2.2211667598248542E-2</v>
      </c>
      <c r="AN625">
        <f>IF(AM625=0,0,(Cells!$B$3*AJ625/(Cells!$D$4*AM625)))</f>
        <v>1.1675347826059401</v>
      </c>
      <c r="AP625" s="7">
        <f t="shared" si="283"/>
        <v>0</v>
      </c>
      <c r="AQ625">
        <f t="shared" si="301"/>
        <v>95</v>
      </c>
      <c r="AR625" t="str">
        <f>IF(AP625=0,"",MAX(AR$4:AR624)+1)</f>
        <v/>
      </c>
      <c r="AS625" t="str">
        <f t="shared" si="284"/>
        <v>Female</v>
      </c>
      <c r="AT625" t="str">
        <f t="shared" si="285"/>
        <v>Smoker</v>
      </c>
      <c r="AU625" t="str">
        <f t="shared" si="286"/>
        <v>60 - 69</v>
      </c>
      <c r="AV625">
        <f t="shared" si="302"/>
        <v>1</v>
      </c>
      <c r="AW625" s="8">
        <f t="shared" si="287"/>
        <v>27</v>
      </c>
      <c r="BJ625" s="76"/>
      <c r="BK625" s="76"/>
      <c r="BL625" s="77"/>
      <c r="BM625" s="77"/>
      <c r="BN625" s="77"/>
      <c r="BO625" s="77"/>
      <c r="BP625" s="77"/>
      <c r="BQ625" s="136"/>
    </row>
    <row r="626" spans="1:69" x14ac:dyDescent="0.25">
      <c r="A626" t="s">
        <v>78</v>
      </c>
      <c r="B626" t="s">
        <v>82</v>
      </c>
      <c r="C626" t="s">
        <v>351</v>
      </c>
      <c r="D626">
        <v>28</v>
      </c>
      <c r="E626" s="9">
        <v>9569</v>
      </c>
      <c r="F626" s="9">
        <v>1444</v>
      </c>
      <c r="G626" s="54">
        <v>1369.87737976266</v>
      </c>
      <c r="H626" s="9">
        <v>4201221296.2632298</v>
      </c>
      <c r="I626" s="9">
        <v>60639181</v>
      </c>
      <c r="J626" s="9">
        <v>55623301.950226597</v>
      </c>
      <c r="K626" s="9">
        <v>8353430403699.9199</v>
      </c>
      <c r="L626" s="9">
        <v>124076096000.30499</v>
      </c>
      <c r="M626" s="9">
        <v>1.17717903127622E+19</v>
      </c>
      <c r="N626" s="9">
        <v>2.0079723016404998E+17</v>
      </c>
      <c r="O626" s="9">
        <v>3606816641217260</v>
      </c>
      <c r="P626">
        <f t="shared" si="273"/>
        <v>22190.80399310849</v>
      </c>
      <c r="Q626">
        <f t="shared" si="274"/>
        <v>121219402696.59071</v>
      </c>
      <c r="R626">
        <f t="shared" si="275"/>
        <v>1305389077</v>
      </c>
      <c r="S626">
        <f t="shared" si="276"/>
        <v>1396238544.6421993</v>
      </c>
      <c r="T626">
        <f t="shared" si="277"/>
        <v>1271960226423574.8</v>
      </c>
      <c r="U626">
        <f t="shared" si="278"/>
        <v>16245431490917.391</v>
      </c>
      <c r="V626" s="1">
        <f t="shared" si="279"/>
        <v>1.5228356725062112E+22</v>
      </c>
      <c r="W626" s="1">
        <f t="shared" si="280"/>
        <v>1.8654949937714322E+20</v>
      </c>
      <c r="X626" s="1">
        <f t="shared" si="281"/>
        <v>2.5507672315122002E+18</v>
      </c>
      <c r="Y626">
        <f t="shared" si="282"/>
        <v>0.93493270330430511</v>
      </c>
      <c r="Z626">
        <f t="shared" si="288"/>
        <v>1174997094970445.8</v>
      </c>
      <c r="AA626">
        <f t="shared" si="289"/>
        <v>6.0272269794923268E-4</v>
      </c>
      <c r="AB626">
        <f t="shared" si="290"/>
        <v>2.4550411360081785E-2</v>
      </c>
      <c r="AC626">
        <f>Cells!$B$3*Y626/(Cells!$D$4*AB626)</f>
        <v>0.97150153524599114</v>
      </c>
      <c r="AD626">
        <f t="shared" si="291"/>
        <v>4935.3943502889806</v>
      </c>
      <c r="AE626">
        <f t="shared" si="292"/>
        <v>14105308175.835308</v>
      </c>
      <c r="AF626">
        <f t="shared" si="293"/>
        <v>186583996</v>
      </c>
      <c r="AG626">
        <f t="shared" si="294"/>
        <v>187574756.34205088</v>
      </c>
      <c r="AH626">
        <f t="shared" si="295"/>
        <v>20778799497090.41</v>
      </c>
      <c r="AI626">
        <f t="shared" si="296"/>
        <v>296464108178.48889</v>
      </c>
      <c r="AJ626">
        <f t="shared" si="297"/>
        <v>0.99471805075815112</v>
      </c>
      <c r="AK626">
        <f t="shared" si="298"/>
        <v>20375706370356.055</v>
      </c>
      <c r="AL626">
        <f t="shared" si="299"/>
        <v>5.7911376992202156E-4</v>
      </c>
      <c r="AM626">
        <f t="shared" si="300"/>
        <v>2.4064782773214919E-2</v>
      </c>
      <c r="AN626">
        <f>IF(AM626=0,0,(Cells!$B$3*AJ626/(Cells!$D$4*AM626)))</f>
        <v>1.0544839322371913</v>
      </c>
      <c r="AP626" s="7">
        <f t="shared" si="283"/>
        <v>0</v>
      </c>
      <c r="AQ626">
        <f t="shared" si="301"/>
        <v>95</v>
      </c>
      <c r="AR626" t="str">
        <f>IF(AP626=0,"",MAX(AR$4:AR625)+1)</f>
        <v/>
      </c>
      <c r="AS626" t="str">
        <f t="shared" si="284"/>
        <v>Female</v>
      </c>
      <c r="AT626" t="str">
        <f t="shared" si="285"/>
        <v>Smoker</v>
      </c>
      <c r="AU626" t="str">
        <f t="shared" si="286"/>
        <v>60 - 69</v>
      </c>
      <c r="AV626">
        <f t="shared" si="302"/>
        <v>1</v>
      </c>
      <c r="AW626" s="8">
        <f t="shared" si="287"/>
        <v>28</v>
      </c>
      <c r="BJ626" s="76"/>
      <c r="BK626" s="76"/>
      <c r="BL626" s="77"/>
      <c r="BM626" s="77"/>
      <c r="BN626" s="77"/>
      <c r="BO626" s="77"/>
      <c r="BP626" s="77"/>
      <c r="BQ626" s="136"/>
    </row>
    <row r="627" spans="1:69" x14ac:dyDescent="0.25">
      <c r="A627" t="s">
        <v>78</v>
      </c>
      <c r="B627" t="s">
        <v>82</v>
      </c>
      <c r="C627" t="s">
        <v>351</v>
      </c>
      <c r="D627">
        <v>29</v>
      </c>
      <c r="E627" s="9">
        <v>8653</v>
      </c>
      <c r="F627" s="9">
        <v>1257</v>
      </c>
      <c r="G627" s="54">
        <v>1235.68993577474</v>
      </c>
      <c r="H627" s="9">
        <v>3710167633.1257801</v>
      </c>
      <c r="I627" s="9">
        <v>51915585</v>
      </c>
      <c r="J627" s="9">
        <v>49202467.531730503</v>
      </c>
      <c r="K627" s="9">
        <v>6116305983570.3799</v>
      </c>
      <c r="L627" s="9">
        <v>86711761649.146103</v>
      </c>
      <c r="M627" s="9">
        <v>4.57709964079437E+18</v>
      </c>
      <c r="N627" s="9">
        <v>6.3976154229687104E+16</v>
      </c>
      <c r="O627" s="9">
        <v>954929866833032</v>
      </c>
      <c r="P627">
        <f t="shared" si="273"/>
        <v>23426.493928883228</v>
      </c>
      <c r="Q627">
        <f t="shared" si="274"/>
        <v>124929570329.71649</v>
      </c>
      <c r="R627">
        <f t="shared" si="275"/>
        <v>1357304662</v>
      </c>
      <c r="S627">
        <f t="shared" si="276"/>
        <v>1445441012.1739297</v>
      </c>
      <c r="T627">
        <f t="shared" si="277"/>
        <v>1278076532407145.3</v>
      </c>
      <c r="U627">
        <f t="shared" si="278"/>
        <v>16332143252566.537</v>
      </c>
      <c r="V627" s="1">
        <f t="shared" si="279"/>
        <v>1.5232933824702907E+22</v>
      </c>
      <c r="W627" s="1">
        <f t="shared" si="280"/>
        <v>1.8661347553137292E+20</v>
      </c>
      <c r="X627" s="1">
        <f t="shared" si="281"/>
        <v>2.5517221613790331E+18</v>
      </c>
      <c r="Y627">
        <f t="shared" si="282"/>
        <v>0.93902459565515339</v>
      </c>
      <c r="Z627">
        <f t="shared" si="288"/>
        <v>1185744150977128.3</v>
      </c>
      <c r="AA627">
        <f t="shared" si="289"/>
        <v>5.6753185759385435E-4</v>
      </c>
      <c r="AB627">
        <f t="shared" si="290"/>
        <v>2.3822927141597321E-2</v>
      </c>
      <c r="AC627">
        <f>Cells!$B$3*Y627/(Cells!$D$4*AB627)</f>
        <v>1.0055502043028279</v>
      </c>
      <c r="AD627">
        <f t="shared" si="291"/>
        <v>3699.7044145142404</v>
      </c>
      <c r="AE627">
        <f t="shared" si="292"/>
        <v>10395140542.709528</v>
      </c>
      <c r="AF627">
        <f t="shared" si="293"/>
        <v>134668411</v>
      </c>
      <c r="AG627">
        <f t="shared" si="294"/>
        <v>138372288.81032038</v>
      </c>
      <c r="AH627">
        <f t="shared" si="295"/>
        <v>14662493513520.031</v>
      </c>
      <c r="AI627">
        <f t="shared" si="296"/>
        <v>209752346529.34283</v>
      </c>
      <c r="AJ627">
        <f t="shared" si="297"/>
        <v>0.97323251756428175</v>
      </c>
      <c r="AK627">
        <f t="shared" si="298"/>
        <v>14071341926745.754</v>
      </c>
      <c r="AL627">
        <f t="shared" si="299"/>
        <v>7.3491526292134859E-4</v>
      </c>
      <c r="AM627">
        <f t="shared" si="300"/>
        <v>2.7109320591290158E-2</v>
      </c>
      <c r="AN627">
        <f>IF(AM627=0,0,(Cells!$B$3*AJ627/(Cells!$D$4*AM627)))</f>
        <v>0.91584059715884736</v>
      </c>
      <c r="AP627" s="7">
        <f t="shared" si="283"/>
        <v>0</v>
      </c>
      <c r="AQ627">
        <f t="shared" si="301"/>
        <v>95</v>
      </c>
      <c r="AR627" t="str">
        <f>IF(AP627=0,"",MAX(AR$4:AR626)+1)</f>
        <v/>
      </c>
      <c r="AS627" t="str">
        <f t="shared" si="284"/>
        <v>Female</v>
      </c>
      <c r="AT627" t="str">
        <f t="shared" si="285"/>
        <v>Smoker</v>
      </c>
      <c r="AU627" t="str">
        <f t="shared" si="286"/>
        <v>60 - 69</v>
      </c>
      <c r="AV627">
        <f t="shared" si="302"/>
        <v>1</v>
      </c>
      <c r="AW627" s="8">
        <f t="shared" si="287"/>
        <v>29</v>
      </c>
      <c r="BJ627" s="76"/>
      <c r="BK627" s="76"/>
      <c r="BL627" s="77"/>
      <c r="BM627" s="77"/>
      <c r="BN627" s="77"/>
      <c r="BO627" s="77"/>
      <c r="BP627" s="77"/>
      <c r="BQ627" s="136"/>
    </row>
    <row r="628" spans="1:69" x14ac:dyDescent="0.25">
      <c r="A628" t="s">
        <v>78</v>
      </c>
      <c r="B628" t="s">
        <v>82</v>
      </c>
      <c r="C628" t="s">
        <v>351</v>
      </c>
      <c r="D628">
        <v>30</v>
      </c>
      <c r="E628" s="9">
        <v>7598</v>
      </c>
      <c r="F628" s="9">
        <v>1060</v>
      </c>
      <c r="G628" s="54">
        <v>1062.9935317212601</v>
      </c>
      <c r="H628" s="9">
        <v>3151004434.1220002</v>
      </c>
      <c r="I628" s="9">
        <v>37780379</v>
      </c>
      <c r="J628" s="9">
        <v>41949176.776106097</v>
      </c>
      <c r="K628" s="9">
        <v>5437642088918.9404</v>
      </c>
      <c r="L628" s="9">
        <v>78783828954.927505</v>
      </c>
      <c r="M628" s="9">
        <v>4.6873794671159695E+18</v>
      </c>
      <c r="N628" s="9">
        <v>6.85161145163554E+16</v>
      </c>
      <c r="O628" s="9">
        <v>1072923771119940</v>
      </c>
      <c r="P628">
        <f t="shared" si="273"/>
        <v>24489.487460604487</v>
      </c>
      <c r="Q628">
        <f t="shared" si="274"/>
        <v>128080574763.83849</v>
      </c>
      <c r="R628">
        <f t="shared" si="275"/>
        <v>1395085041</v>
      </c>
      <c r="S628">
        <f t="shared" si="276"/>
        <v>1487390188.9500358</v>
      </c>
      <c r="T628">
        <f t="shared" si="277"/>
        <v>1283514174496064.3</v>
      </c>
      <c r="U628">
        <f t="shared" si="278"/>
        <v>16410927081521.465</v>
      </c>
      <c r="V628" s="1">
        <f t="shared" si="279"/>
        <v>1.5237621204170022E+22</v>
      </c>
      <c r="W628" s="1">
        <f t="shared" si="280"/>
        <v>1.8668199164588927E+20</v>
      </c>
      <c r="X628" s="1">
        <f t="shared" si="281"/>
        <v>2.5527950851501532E+18</v>
      </c>
      <c r="Y628">
        <f t="shared" si="282"/>
        <v>0.93794153771096545</v>
      </c>
      <c r="Z628">
        <f t="shared" si="288"/>
        <v>1189424002590054.8</v>
      </c>
      <c r="AA628">
        <f t="shared" si="289"/>
        <v>5.3763418274979289E-4</v>
      </c>
      <c r="AB628">
        <f t="shared" si="290"/>
        <v>2.3186939917759584E-2</v>
      </c>
      <c r="AC628">
        <f>Cells!$B$3*Y628/(Cells!$D$4*AB628)</f>
        <v>1.0319395229514552</v>
      </c>
      <c r="AD628">
        <f t="shared" si="291"/>
        <v>2636.7108827929801</v>
      </c>
      <c r="AE628">
        <f t="shared" si="292"/>
        <v>7244136108.5875311</v>
      </c>
      <c r="AF628">
        <f t="shared" si="293"/>
        <v>96888032</v>
      </c>
      <c r="AG628">
        <f t="shared" si="294"/>
        <v>96423112.034214273</v>
      </c>
      <c r="AH628">
        <f t="shared" si="295"/>
        <v>9224851424601.0918</v>
      </c>
      <c r="AI628">
        <f t="shared" si="296"/>
        <v>130968517574.4153</v>
      </c>
      <c r="AJ628">
        <f t="shared" si="297"/>
        <v>1.0048216652208939</v>
      </c>
      <c r="AK628">
        <f t="shared" si="298"/>
        <v>9137096034800.3945</v>
      </c>
      <c r="AL628">
        <f t="shared" si="299"/>
        <v>9.8275644648492303E-4</v>
      </c>
      <c r="AM628">
        <f t="shared" si="300"/>
        <v>3.1348946497209804E-2</v>
      </c>
      <c r="AN628">
        <f>IF(AM628=0,0,(Cells!$B$3*AJ628/(Cells!$D$4*AM628)))</f>
        <v>0.81768861905896906</v>
      </c>
      <c r="AP628" s="7">
        <f t="shared" si="283"/>
        <v>0</v>
      </c>
      <c r="AQ628">
        <f t="shared" si="301"/>
        <v>95</v>
      </c>
      <c r="AR628" t="str">
        <f>IF(AP628=0,"",MAX(AR$4:AR627)+1)</f>
        <v/>
      </c>
      <c r="AS628" t="str">
        <f t="shared" si="284"/>
        <v>Female</v>
      </c>
      <c r="AT628" t="str">
        <f t="shared" si="285"/>
        <v>Smoker</v>
      </c>
      <c r="AU628" t="str">
        <f t="shared" si="286"/>
        <v>60 - 69</v>
      </c>
      <c r="AV628">
        <f t="shared" si="302"/>
        <v>1</v>
      </c>
      <c r="AW628" s="8">
        <f t="shared" si="287"/>
        <v>30</v>
      </c>
      <c r="BJ628" s="76"/>
      <c r="BK628" s="76"/>
      <c r="BL628" s="77"/>
      <c r="BM628" s="77"/>
      <c r="BN628" s="77"/>
      <c r="BO628" s="77"/>
      <c r="BP628" s="77"/>
      <c r="BQ628" s="136"/>
    </row>
    <row r="629" spans="1:69" x14ac:dyDescent="0.25">
      <c r="A629" t="s">
        <v>78</v>
      </c>
      <c r="B629" t="s">
        <v>82</v>
      </c>
      <c r="C629" t="s">
        <v>351</v>
      </c>
      <c r="D629">
        <v>31</v>
      </c>
      <c r="E629" s="9">
        <v>6234</v>
      </c>
      <c r="F629" s="9">
        <v>894</v>
      </c>
      <c r="G629" s="54">
        <v>860.91319137694802</v>
      </c>
      <c r="H629" s="9">
        <v>2464250188.2066498</v>
      </c>
      <c r="I629" s="9">
        <v>33622786</v>
      </c>
      <c r="J629" s="9">
        <v>32784217.355082899</v>
      </c>
      <c r="K629" s="9">
        <v>3667666797990.27</v>
      </c>
      <c r="L629" s="9">
        <v>52073827629.0261</v>
      </c>
      <c r="M629" s="9">
        <v>2.7656453967345398E+18</v>
      </c>
      <c r="N629" s="9">
        <v>3.9302397840905296E+16</v>
      </c>
      <c r="O629" s="9">
        <v>591185777321647</v>
      </c>
      <c r="P629">
        <f t="shared" si="273"/>
        <v>25350.400651981436</v>
      </c>
      <c r="Q629">
        <f t="shared" si="274"/>
        <v>130544824952.04514</v>
      </c>
      <c r="R629">
        <f t="shared" si="275"/>
        <v>1428707827</v>
      </c>
      <c r="S629">
        <f t="shared" si="276"/>
        <v>1520174406.3051188</v>
      </c>
      <c r="T629">
        <f t="shared" si="277"/>
        <v>1287181841294054.5</v>
      </c>
      <c r="U629">
        <f t="shared" si="278"/>
        <v>16463000909150.49</v>
      </c>
      <c r="V629" s="1">
        <f t="shared" si="279"/>
        <v>1.5240386849566756E+22</v>
      </c>
      <c r="W629" s="1">
        <f t="shared" si="280"/>
        <v>1.8672129404373018E+20</v>
      </c>
      <c r="X629" s="1">
        <f t="shared" si="281"/>
        <v>2.5533862709274747E+18</v>
      </c>
      <c r="Y629">
        <f t="shared" si="282"/>
        <v>0.9398315226688797</v>
      </c>
      <c r="Z629">
        <f t="shared" si="288"/>
        <v>1195192576232318.5</v>
      </c>
      <c r="AA629">
        <f t="shared" si="289"/>
        <v>5.1719111334471357E-4</v>
      </c>
      <c r="AB629">
        <f t="shared" si="290"/>
        <v>2.2741836191141507E-2</v>
      </c>
      <c r="AC629">
        <f>Cells!$B$3*Y629/(Cells!$D$4*AB629)</f>
        <v>1.0542567585075497</v>
      </c>
      <c r="AD629">
        <f t="shared" si="291"/>
        <v>1775.7976914160317</v>
      </c>
      <c r="AE629">
        <f t="shared" si="292"/>
        <v>4779885920.3808813</v>
      </c>
      <c r="AF629">
        <f t="shared" si="293"/>
        <v>63265246</v>
      </c>
      <c r="AG629">
        <f t="shared" si="294"/>
        <v>63638894.679131389</v>
      </c>
      <c r="AH629">
        <f t="shared" si="295"/>
        <v>5557184626610.8203</v>
      </c>
      <c r="AI629">
        <f t="shared" si="296"/>
        <v>78894689945.389206</v>
      </c>
      <c r="AJ629">
        <f t="shared" si="297"/>
        <v>0.99412861142520881</v>
      </c>
      <c r="AK629">
        <f t="shared" si="298"/>
        <v>5446585269350.332</v>
      </c>
      <c r="AL629">
        <f t="shared" si="299"/>
        <v>1.3448661148543982E-3</v>
      </c>
      <c r="AM629">
        <f t="shared" si="300"/>
        <v>3.6672416266921901E-2</v>
      </c>
      <c r="AN629">
        <f>IF(AM629=0,0,(Cells!$B$3*AJ629/(Cells!$D$4*AM629)))</f>
        <v>0.6915521897591278</v>
      </c>
      <c r="AP629" s="7">
        <f t="shared" si="283"/>
        <v>0</v>
      </c>
      <c r="AQ629">
        <f t="shared" si="301"/>
        <v>95</v>
      </c>
      <c r="AR629" t="str">
        <f>IF(AP629=0,"",MAX(AR$4:AR628)+1)</f>
        <v/>
      </c>
      <c r="AS629" t="str">
        <f t="shared" si="284"/>
        <v>Female</v>
      </c>
      <c r="AT629" t="str">
        <f t="shared" si="285"/>
        <v>Smoker</v>
      </c>
      <c r="AU629" t="str">
        <f t="shared" si="286"/>
        <v>60 - 69</v>
      </c>
      <c r="AV629">
        <f t="shared" si="302"/>
        <v>1</v>
      </c>
      <c r="AW629" s="8">
        <f t="shared" si="287"/>
        <v>31</v>
      </c>
      <c r="BJ629" s="76"/>
      <c r="BK629" s="76"/>
      <c r="BL629" s="77"/>
      <c r="BM629" s="77"/>
      <c r="BN629" s="77"/>
      <c r="BO629" s="77"/>
      <c r="BP629" s="77"/>
      <c r="BQ629" s="136"/>
    </row>
    <row r="630" spans="1:69" x14ac:dyDescent="0.25">
      <c r="A630" t="s">
        <v>78</v>
      </c>
      <c r="B630" t="s">
        <v>82</v>
      </c>
      <c r="C630" t="s">
        <v>351</v>
      </c>
      <c r="D630">
        <v>32</v>
      </c>
      <c r="E630" s="9">
        <v>4922</v>
      </c>
      <c r="F630" s="9">
        <v>687</v>
      </c>
      <c r="G630" s="54">
        <v>670.63760142567003</v>
      </c>
      <c r="H630" s="9">
        <v>1840278646.6724</v>
      </c>
      <c r="I630" s="9">
        <v>25227426</v>
      </c>
      <c r="J630" s="9">
        <v>24437186.339330502</v>
      </c>
      <c r="K630" s="9">
        <v>2105197224448.1799</v>
      </c>
      <c r="L630" s="9">
        <v>29444032651.134998</v>
      </c>
      <c r="M630" s="9">
        <v>7.7749161366688499E+17</v>
      </c>
      <c r="N630" s="9">
        <v>1.02848337056056E+16</v>
      </c>
      <c r="O630" s="9">
        <v>143128952786730</v>
      </c>
      <c r="P630">
        <f t="shared" si="273"/>
        <v>26021.038253407107</v>
      </c>
      <c r="Q630">
        <f t="shared" si="274"/>
        <v>132385103598.71753</v>
      </c>
      <c r="R630">
        <f t="shared" si="275"/>
        <v>1453935253</v>
      </c>
      <c r="S630">
        <f t="shared" si="276"/>
        <v>1544611592.6444492</v>
      </c>
      <c r="T630">
        <f t="shared" si="277"/>
        <v>1289287038518502.8</v>
      </c>
      <c r="U630">
        <f t="shared" si="278"/>
        <v>16492444941801.625</v>
      </c>
      <c r="V630" s="1">
        <f t="shared" si="279"/>
        <v>1.5241164341180423E+22</v>
      </c>
      <c r="W630" s="1">
        <f t="shared" si="280"/>
        <v>1.8673157887743577E+20</v>
      </c>
      <c r="X630" s="1">
        <f t="shared" si="281"/>
        <v>2.5535293998802616E+18</v>
      </c>
      <c r="Y630">
        <f t="shared" si="282"/>
        <v>0.94129505431899096</v>
      </c>
      <c r="Z630">
        <f t="shared" si="288"/>
        <v>1198986606753247.5</v>
      </c>
      <c r="AA630">
        <f t="shared" si="289"/>
        <v>5.0254592049223524E-4</v>
      </c>
      <c r="AB630">
        <f t="shared" si="290"/>
        <v>2.2417536004035662E-2</v>
      </c>
      <c r="AC630">
        <f>Cells!$B$3*Y630/(Cells!$D$4*AB630)</f>
        <v>1.07117348571162</v>
      </c>
      <c r="AD630">
        <f t="shared" si="291"/>
        <v>1105.1600899903617</v>
      </c>
      <c r="AE630">
        <f t="shared" si="292"/>
        <v>2939607273.7084808</v>
      </c>
      <c r="AF630">
        <f t="shared" si="293"/>
        <v>38037820</v>
      </c>
      <c r="AG630">
        <f t="shared" si="294"/>
        <v>39201708.339800887</v>
      </c>
      <c r="AH630">
        <f t="shared" si="295"/>
        <v>3451987402162.6411</v>
      </c>
      <c r="AI630">
        <f t="shared" si="296"/>
        <v>49450657294.254211</v>
      </c>
      <c r="AJ630">
        <f t="shared" si="297"/>
        <v>0.97031026480498528</v>
      </c>
      <c r="AK630">
        <f t="shared" si="298"/>
        <v>3302940917058.2402</v>
      </c>
      <c r="AL630">
        <f t="shared" si="299"/>
        <v>2.1492692178424243E-3</v>
      </c>
      <c r="AM630">
        <f t="shared" si="300"/>
        <v>4.6360211581079142E-2</v>
      </c>
      <c r="AN630">
        <f>IF(AM630=0,0,(Cells!$B$3*AJ630/(Cells!$D$4*AM630)))</f>
        <v>0.53393345027104844</v>
      </c>
      <c r="AP630" s="7">
        <f t="shared" si="283"/>
        <v>0</v>
      </c>
      <c r="AQ630">
        <f t="shared" si="301"/>
        <v>95</v>
      </c>
      <c r="AR630" t="str">
        <f>IF(AP630=0,"",MAX(AR$4:AR629)+1)</f>
        <v/>
      </c>
      <c r="AS630" t="str">
        <f t="shared" si="284"/>
        <v>Female</v>
      </c>
      <c r="AT630" t="str">
        <f t="shared" si="285"/>
        <v>Smoker</v>
      </c>
      <c r="AU630" t="str">
        <f t="shared" si="286"/>
        <v>60 - 69</v>
      </c>
      <c r="AV630">
        <f t="shared" si="302"/>
        <v>1</v>
      </c>
      <c r="AW630" s="8">
        <f t="shared" si="287"/>
        <v>32</v>
      </c>
      <c r="BJ630" s="76"/>
      <c r="BK630" s="76"/>
      <c r="BL630" s="77"/>
      <c r="BM630" s="77"/>
      <c r="BN630" s="77"/>
      <c r="BO630" s="77"/>
      <c r="BP630" s="77"/>
      <c r="BQ630" s="136"/>
    </row>
    <row r="631" spans="1:69" x14ac:dyDescent="0.25">
      <c r="A631" t="s">
        <v>78</v>
      </c>
      <c r="B631" t="s">
        <v>82</v>
      </c>
      <c r="C631" t="s">
        <v>351</v>
      </c>
      <c r="D631">
        <v>33</v>
      </c>
      <c r="E631" s="9">
        <v>3833</v>
      </c>
      <c r="F631" s="9">
        <v>482</v>
      </c>
      <c r="G631" s="54">
        <v>492.24796052864798</v>
      </c>
      <c r="H631" s="9">
        <v>1332863484.07038</v>
      </c>
      <c r="I631" s="9">
        <v>18633165</v>
      </c>
      <c r="J631" s="9">
        <v>17765362.783951402</v>
      </c>
      <c r="K631" s="9">
        <v>1617645466768.9199</v>
      </c>
      <c r="L631" s="9">
        <v>22921202349.6605</v>
      </c>
      <c r="M631" s="9">
        <v>7.1022043469080397E+17</v>
      </c>
      <c r="N631" s="9">
        <v>9634163602116190</v>
      </c>
      <c r="O631" s="9">
        <v>137010489028895</v>
      </c>
      <c r="P631">
        <f t="shared" si="273"/>
        <v>26513.286213935753</v>
      </c>
      <c r="Q631">
        <f t="shared" si="274"/>
        <v>133717967082.7879</v>
      </c>
      <c r="R631">
        <f t="shared" si="275"/>
        <v>1472568418</v>
      </c>
      <c r="S631">
        <f t="shared" si="276"/>
        <v>1562376955.4284005</v>
      </c>
      <c r="T631">
        <f t="shared" si="277"/>
        <v>1290904683985271.8</v>
      </c>
      <c r="U631">
        <f t="shared" si="278"/>
        <v>16515366144151.285</v>
      </c>
      <c r="V631" s="1">
        <f t="shared" si="279"/>
        <v>1.5241874561615115E+22</v>
      </c>
      <c r="W631" s="1">
        <f t="shared" si="280"/>
        <v>1.867412130410379E+20</v>
      </c>
      <c r="X631" s="1">
        <f t="shared" si="281"/>
        <v>2.5536664103692908E+18</v>
      </c>
      <c r="Y631">
        <f t="shared" si="282"/>
        <v>0.94251800942380437</v>
      </c>
      <c r="Z631">
        <f t="shared" si="288"/>
        <v>1202029649473668.8</v>
      </c>
      <c r="AA631">
        <f t="shared" si="289"/>
        <v>4.9242889747019803E-4</v>
      </c>
      <c r="AB631">
        <f t="shared" si="290"/>
        <v>2.2190739002345056E-2</v>
      </c>
      <c r="AC631">
        <f>Cells!$B$3*Y631/(Cells!$D$4*AB631)</f>
        <v>1.0835271681376728</v>
      </c>
      <c r="AD631">
        <f t="shared" si="291"/>
        <v>612.91212946171368</v>
      </c>
      <c r="AE631">
        <f t="shared" si="292"/>
        <v>1606743789.6381011</v>
      </c>
      <c r="AF631">
        <f t="shared" si="293"/>
        <v>19404655</v>
      </c>
      <c r="AG631">
        <f t="shared" si="294"/>
        <v>21436345.555849481</v>
      </c>
      <c r="AH631">
        <f t="shared" si="295"/>
        <v>1834341935393.7209</v>
      </c>
      <c r="AI631">
        <f t="shared" si="296"/>
        <v>26529454944.593712</v>
      </c>
      <c r="AJ631">
        <f t="shared" si="297"/>
        <v>0.90522215876040124</v>
      </c>
      <c r="AK631">
        <f t="shared" si="298"/>
        <v>1638748010827.4998</v>
      </c>
      <c r="AL631">
        <f t="shared" si="299"/>
        <v>3.5662409202980717E-3</v>
      </c>
      <c r="AM631">
        <f t="shared" si="300"/>
        <v>5.9718011690762712E-2</v>
      </c>
      <c r="AN631">
        <f>IF(AM631=0,0,(Cells!$B$3*AJ631/(Cells!$D$4*AM631)))</f>
        <v>0.38669784360669124</v>
      </c>
      <c r="AP631" s="7">
        <f t="shared" si="283"/>
        <v>0</v>
      </c>
      <c r="AQ631">
        <f t="shared" si="301"/>
        <v>95</v>
      </c>
      <c r="AR631" t="str">
        <f>IF(AP631=0,"",MAX(AR$4:AR630)+1)</f>
        <v/>
      </c>
      <c r="AS631" t="str">
        <f t="shared" si="284"/>
        <v>Female</v>
      </c>
      <c r="AT631" t="str">
        <f t="shared" si="285"/>
        <v>Smoker</v>
      </c>
      <c r="AU631" t="str">
        <f t="shared" si="286"/>
        <v>60 - 69</v>
      </c>
      <c r="AV631">
        <f t="shared" si="302"/>
        <v>1</v>
      </c>
      <c r="AW631" s="8">
        <f t="shared" si="287"/>
        <v>33</v>
      </c>
      <c r="BJ631" s="76"/>
      <c r="BK631" s="76"/>
      <c r="BL631" s="77"/>
      <c r="BM631" s="77"/>
      <c r="BN631" s="77"/>
      <c r="BO631" s="77"/>
      <c r="BP631" s="77"/>
      <c r="BQ631" s="136"/>
    </row>
    <row r="632" spans="1:69" x14ac:dyDescent="0.25">
      <c r="A632" t="s">
        <v>78</v>
      </c>
      <c r="B632" t="s">
        <v>82</v>
      </c>
      <c r="C632" t="s">
        <v>351</v>
      </c>
      <c r="D632">
        <v>34</v>
      </c>
      <c r="E632" s="9">
        <v>2843</v>
      </c>
      <c r="F632" s="9">
        <v>284</v>
      </c>
      <c r="G632" s="54">
        <v>324.17669988105803</v>
      </c>
      <c r="H632" s="9">
        <v>864028286.34813201</v>
      </c>
      <c r="I632" s="9">
        <v>10087759</v>
      </c>
      <c r="J632" s="9">
        <v>11535386.9146502</v>
      </c>
      <c r="K632" s="9">
        <v>1046572379529.6</v>
      </c>
      <c r="L632" s="9">
        <v>15058417829.7395</v>
      </c>
      <c r="M632" s="9">
        <v>4.59772532035408E+17</v>
      </c>
      <c r="N632" s="9">
        <v>6564889954036310</v>
      </c>
      <c r="O632" s="9">
        <v>97543176348049.203</v>
      </c>
      <c r="P632">
        <f t="shared" si="273"/>
        <v>26837.462913816809</v>
      </c>
      <c r="Q632">
        <f t="shared" si="274"/>
        <v>134581995369.13603</v>
      </c>
      <c r="R632">
        <f t="shared" si="275"/>
        <v>1482656177</v>
      </c>
      <c r="S632">
        <f t="shared" si="276"/>
        <v>1573912342.3430507</v>
      </c>
      <c r="T632">
        <f t="shared" si="277"/>
        <v>1291951256364801.3</v>
      </c>
      <c r="U632">
        <f t="shared" si="278"/>
        <v>16530424561981.025</v>
      </c>
      <c r="V632" s="1">
        <f t="shared" si="279"/>
        <v>1.5242334334147151E+22</v>
      </c>
      <c r="W632" s="1">
        <f t="shared" si="280"/>
        <v>1.8674777793099193E+20</v>
      </c>
      <c r="X632" s="1">
        <f t="shared" si="281"/>
        <v>2.5537639535456389E+18</v>
      </c>
      <c r="Y632">
        <f t="shared" si="282"/>
        <v>0.94201953762736268</v>
      </c>
      <c r="Z632">
        <f t="shared" si="288"/>
        <v>1202374213023954.3</v>
      </c>
      <c r="AA632">
        <f t="shared" si="289"/>
        <v>4.8537630519605174E-4</v>
      </c>
      <c r="AB632">
        <f t="shared" si="290"/>
        <v>2.2031257458348847E-2</v>
      </c>
      <c r="AC632">
        <f>Cells!$B$3*Y632/(Cells!$D$4*AB632)</f>
        <v>1.0907934912296247</v>
      </c>
      <c r="AD632">
        <f t="shared" si="291"/>
        <v>288.7354295806557</v>
      </c>
      <c r="AE632">
        <f t="shared" si="292"/>
        <v>742715503.28996897</v>
      </c>
      <c r="AF632">
        <f t="shared" si="293"/>
        <v>9316896</v>
      </c>
      <c r="AG632">
        <f t="shared" si="294"/>
        <v>9900958.6411992796</v>
      </c>
      <c r="AH632">
        <f t="shared" si="295"/>
        <v>787769555864.12097</v>
      </c>
      <c r="AI632">
        <f t="shared" si="296"/>
        <v>11471037114.85421</v>
      </c>
      <c r="AJ632">
        <f t="shared" si="297"/>
        <v>0.94100948581191801</v>
      </c>
      <c r="AK632">
        <f t="shared" si="298"/>
        <v>731141034501.07581</v>
      </c>
      <c r="AL632">
        <f t="shared" si="299"/>
        <v>7.4584170872155804E-3</v>
      </c>
      <c r="AM632">
        <f t="shared" si="300"/>
        <v>8.636212762094031E-2</v>
      </c>
      <c r="AN632">
        <f>IF(AM632=0,0,(Cells!$B$3*AJ632/(Cells!$D$4*AM632)))</f>
        <v>0.27796657862709706</v>
      </c>
      <c r="AP632" s="7">
        <f t="shared" si="283"/>
        <v>0</v>
      </c>
      <c r="AQ632">
        <f t="shared" si="301"/>
        <v>95</v>
      </c>
      <c r="AR632" t="str">
        <f>IF(AP632=0,"",MAX(AR$4:AR631)+1)</f>
        <v/>
      </c>
      <c r="AS632" t="str">
        <f t="shared" si="284"/>
        <v>Female</v>
      </c>
      <c r="AT632" t="str">
        <f t="shared" si="285"/>
        <v>Smoker</v>
      </c>
      <c r="AU632" t="str">
        <f t="shared" si="286"/>
        <v>60 - 69</v>
      </c>
      <c r="AV632">
        <f t="shared" si="302"/>
        <v>1</v>
      </c>
      <c r="AW632" s="8">
        <f t="shared" si="287"/>
        <v>34</v>
      </c>
      <c r="BJ632" s="76"/>
      <c r="BK632" s="76"/>
      <c r="BL632" s="77"/>
      <c r="BM632" s="77"/>
      <c r="BN632" s="77"/>
      <c r="BO632" s="77"/>
      <c r="BP632" s="77"/>
      <c r="BQ632" s="136"/>
    </row>
    <row r="633" spans="1:69" x14ac:dyDescent="0.25">
      <c r="A633" t="s">
        <v>78</v>
      </c>
      <c r="B633" t="s">
        <v>82</v>
      </c>
      <c r="C633" t="s">
        <v>351</v>
      </c>
      <c r="D633">
        <v>35</v>
      </c>
      <c r="E633" s="9">
        <v>1904</v>
      </c>
      <c r="F633" s="9">
        <v>178</v>
      </c>
      <c r="G633" s="54">
        <v>190.48866572625101</v>
      </c>
      <c r="H633" s="9">
        <v>499150274.13286</v>
      </c>
      <c r="I633" s="9">
        <v>6299367</v>
      </c>
      <c r="J633" s="9">
        <v>6661077.9836452203</v>
      </c>
      <c r="K633" s="9">
        <v>525625905536.30499</v>
      </c>
      <c r="L633" s="9">
        <v>7626147087.5721598</v>
      </c>
      <c r="M633" s="9">
        <v>1.2131965050440301E+17</v>
      </c>
      <c r="N633" s="9">
        <v>1745289893397810</v>
      </c>
      <c r="O633" s="9">
        <v>26210065150181.801</v>
      </c>
      <c r="P633">
        <f t="shared" si="273"/>
        <v>27027.95157954306</v>
      </c>
      <c r="Q633">
        <f t="shared" si="274"/>
        <v>135081145643.26889</v>
      </c>
      <c r="R633">
        <f t="shared" si="275"/>
        <v>1488955544</v>
      </c>
      <c r="S633">
        <f t="shared" si="276"/>
        <v>1580573420.3266959</v>
      </c>
      <c r="T633">
        <f t="shared" si="277"/>
        <v>1292476882270337.5</v>
      </c>
      <c r="U633">
        <f t="shared" si="278"/>
        <v>16538050709068.598</v>
      </c>
      <c r="V633" s="1">
        <f t="shared" si="279"/>
        <v>1.5242455653797656E+22</v>
      </c>
      <c r="W633" s="1">
        <f t="shared" si="280"/>
        <v>1.8674952322088534E+20</v>
      </c>
      <c r="X633" s="1">
        <f t="shared" si="281"/>
        <v>2.5537901636107889E+18</v>
      </c>
      <c r="Y633">
        <f t="shared" si="282"/>
        <v>0.94203503921522413</v>
      </c>
      <c r="Z633">
        <f t="shared" si="288"/>
        <v>1202882147883682</v>
      </c>
      <c r="AA633">
        <f t="shared" si="289"/>
        <v>4.8149716100888299E-4</v>
      </c>
      <c r="AB633">
        <f t="shared" si="290"/>
        <v>2.194304356758385E-2</v>
      </c>
      <c r="AC633">
        <f>Cells!$B$3*Y633/(Cells!$D$4*AB633)</f>
        <v>1.0951966449453547</v>
      </c>
      <c r="AD633">
        <f t="shared" si="291"/>
        <v>98.246763854404705</v>
      </c>
      <c r="AE633">
        <f t="shared" si="292"/>
        <v>243565229.15710899</v>
      </c>
      <c r="AF633">
        <f t="shared" si="293"/>
        <v>3017529</v>
      </c>
      <c r="AG633">
        <f t="shared" si="294"/>
        <v>3239880.6575540602</v>
      </c>
      <c r="AH633">
        <f t="shared" si="295"/>
        <v>262143650327.81601</v>
      </c>
      <c r="AI633">
        <f t="shared" si="296"/>
        <v>3844890027.2820501</v>
      </c>
      <c r="AJ633">
        <f t="shared" si="297"/>
        <v>0.93137041729125791</v>
      </c>
      <c r="AK633">
        <f t="shared" si="298"/>
        <v>240817587857.58038</v>
      </c>
      <c r="AL633">
        <f t="shared" si="299"/>
        <v>2.2941941913426345E-2</v>
      </c>
      <c r="AM633">
        <f t="shared" si="300"/>
        <v>0.15146597609174922</v>
      </c>
      <c r="AN633">
        <f>IF(AM633=0,0,(Cells!$B$3*AJ633/(Cells!$D$4*AM633)))</f>
        <v>0.15686615982842358</v>
      </c>
      <c r="AP633" s="7">
        <f t="shared" si="283"/>
        <v>0</v>
      </c>
      <c r="AQ633">
        <f t="shared" si="301"/>
        <v>95</v>
      </c>
      <c r="AR633" t="str">
        <f>IF(AP633=0,"",MAX(AR$4:AR632)+1)</f>
        <v/>
      </c>
      <c r="AS633" t="str">
        <f t="shared" si="284"/>
        <v>Female</v>
      </c>
      <c r="AT633" t="str">
        <f t="shared" si="285"/>
        <v>Smoker</v>
      </c>
      <c r="AU633" t="str">
        <f t="shared" si="286"/>
        <v>60 - 69</v>
      </c>
      <c r="AV633">
        <f t="shared" si="302"/>
        <v>1</v>
      </c>
      <c r="AW633" s="8">
        <f t="shared" si="287"/>
        <v>35</v>
      </c>
      <c r="BJ633" s="76"/>
      <c r="BK633" s="76"/>
      <c r="BL633" s="77"/>
      <c r="BM633" s="77"/>
      <c r="BN633" s="77"/>
      <c r="BO633" s="77"/>
      <c r="BP633" s="77"/>
      <c r="BQ633" s="136"/>
    </row>
    <row r="634" spans="1:69" x14ac:dyDescent="0.25">
      <c r="A634" t="s">
        <v>78</v>
      </c>
      <c r="B634" t="s">
        <v>82</v>
      </c>
      <c r="C634" t="s">
        <v>351</v>
      </c>
      <c r="D634">
        <v>36</v>
      </c>
      <c r="E634" s="9">
        <v>1042</v>
      </c>
      <c r="F634" s="9">
        <v>87</v>
      </c>
      <c r="G634" s="54">
        <v>98.246763854404705</v>
      </c>
      <c r="H634" s="9">
        <v>243565229.15710899</v>
      </c>
      <c r="I634" s="9">
        <v>3017529</v>
      </c>
      <c r="J634" s="9">
        <v>3239880.6575540602</v>
      </c>
      <c r="K634" s="9">
        <v>262143650327.81601</v>
      </c>
      <c r="L634" s="9">
        <v>3844890027.2820501</v>
      </c>
      <c r="M634" s="9">
        <v>6.6437819946456896E+16</v>
      </c>
      <c r="N634" s="9">
        <v>995391274949553</v>
      </c>
      <c r="O634" s="9">
        <v>15667998504350</v>
      </c>
      <c r="P634">
        <f t="shared" si="273"/>
        <v>27126.198343397464</v>
      </c>
      <c r="Q634">
        <f t="shared" si="274"/>
        <v>135324710872.42599</v>
      </c>
      <c r="R634">
        <f t="shared" si="275"/>
        <v>1491973073</v>
      </c>
      <c r="S634">
        <f t="shared" si="276"/>
        <v>1583813300.9842501</v>
      </c>
      <c r="T634">
        <f t="shared" si="277"/>
        <v>1292739025920665.3</v>
      </c>
      <c r="U634">
        <f t="shared" si="278"/>
        <v>16541895599095.879</v>
      </c>
      <c r="V634" s="1">
        <f t="shared" si="279"/>
        <v>1.5242522091617601E+22</v>
      </c>
      <c r="W634" s="1">
        <f t="shared" si="280"/>
        <v>1.8675051861216028E+20</v>
      </c>
      <c r="X634" s="1">
        <f t="shared" si="281"/>
        <v>2.5538058316092933E+18</v>
      </c>
      <c r="Y634">
        <f t="shared" si="282"/>
        <v>0.94201322344800575</v>
      </c>
      <c r="Z634">
        <f t="shared" si="288"/>
        <v>1203098162127423.5</v>
      </c>
      <c r="AA634">
        <f t="shared" si="289"/>
        <v>4.7961536924897289E-4</v>
      </c>
      <c r="AB634">
        <f t="shared" si="290"/>
        <v>2.1900122585249902E-2</v>
      </c>
      <c r="AC634">
        <f>Cells!$B$3*Y634/(Cells!$D$4*AB634)</f>
        <v>1.0973176550341652</v>
      </c>
      <c r="AD634">
        <f t="shared" si="291"/>
        <v>0</v>
      </c>
      <c r="AE634">
        <f t="shared" si="292"/>
        <v>0</v>
      </c>
      <c r="AF634">
        <f t="shared" si="293"/>
        <v>0</v>
      </c>
      <c r="AG634">
        <f t="shared" si="294"/>
        <v>0</v>
      </c>
      <c r="AH634">
        <f t="shared" si="295"/>
        <v>0</v>
      </c>
      <c r="AI634">
        <f t="shared" si="296"/>
        <v>0</v>
      </c>
      <c r="AJ634" t="e">
        <f t="shared" si="297"/>
        <v>#DIV/0!</v>
      </c>
      <c r="AK634" t="e">
        <f t="shared" si="298"/>
        <v>#DIV/0!</v>
      </c>
      <c r="AL634" t="e">
        <f t="shared" si="299"/>
        <v>#DIV/0!</v>
      </c>
      <c r="AM634">
        <f t="shared" si="300"/>
        <v>0</v>
      </c>
      <c r="AN634">
        <f>IF(AM634=0,0,(Cells!$B$3*AJ634/(Cells!$D$4*AM634)))</f>
        <v>0</v>
      </c>
      <c r="AP634" s="7">
        <f t="shared" si="283"/>
        <v>1</v>
      </c>
      <c r="AQ634">
        <f t="shared" si="301"/>
        <v>95</v>
      </c>
      <c r="AR634">
        <f>IF(AP634=0,"",MAX(AR$4:AR633)+1)</f>
        <v>95</v>
      </c>
      <c r="AS634" t="str">
        <f t="shared" si="284"/>
        <v>Female</v>
      </c>
      <c r="AT634" t="str">
        <f t="shared" si="285"/>
        <v>Smoker</v>
      </c>
      <c r="AU634" t="str">
        <f t="shared" si="286"/>
        <v>60 - 69</v>
      </c>
      <c r="AV634">
        <f t="shared" si="302"/>
        <v>1</v>
      </c>
      <c r="AW634" s="8">
        <f t="shared" si="287"/>
        <v>36</v>
      </c>
      <c r="BJ634" s="76"/>
      <c r="BK634" s="76"/>
      <c r="BL634" s="77"/>
      <c r="BM634" s="77"/>
      <c r="BN634" s="77"/>
      <c r="BO634" s="77"/>
      <c r="BP634" s="77"/>
      <c r="BQ634" s="136"/>
    </row>
    <row r="635" spans="1:69" x14ac:dyDescent="0.25">
      <c r="A635" t="s">
        <v>78</v>
      </c>
      <c r="B635" t="s">
        <v>82</v>
      </c>
      <c r="C635" t="s">
        <v>352</v>
      </c>
      <c r="D635">
        <v>1</v>
      </c>
      <c r="E635" s="9">
        <v>4692</v>
      </c>
      <c r="F635" s="9">
        <v>62</v>
      </c>
      <c r="G635" s="54">
        <v>28.164585340661802</v>
      </c>
      <c r="H635" s="9">
        <v>693623535.69048297</v>
      </c>
      <c r="I635" s="9">
        <v>3025137</v>
      </c>
      <c r="J635" s="9">
        <v>3915762.4027438601</v>
      </c>
      <c r="K635" s="9">
        <v>31157250157719.699</v>
      </c>
      <c r="L635" s="9">
        <v>233710867140.608</v>
      </c>
      <c r="M635" s="9">
        <v>1.1988711431201101E+21</v>
      </c>
      <c r="N635" s="9">
        <v>9.6706107467303997E+18</v>
      </c>
      <c r="O635" s="9">
        <v>8.2303622078739808E+16</v>
      </c>
      <c r="P635">
        <f t="shared" si="273"/>
        <v>28.164585340661802</v>
      </c>
      <c r="Q635">
        <f t="shared" si="274"/>
        <v>693623535.69048297</v>
      </c>
      <c r="R635">
        <f t="shared" si="275"/>
        <v>3025137</v>
      </c>
      <c r="S635">
        <f t="shared" si="276"/>
        <v>3915762.4027438601</v>
      </c>
      <c r="T635">
        <f t="shared" si="277"/>
        <v>31157250157719.699</v>
      </c>
      <c r="U635">
        <f t="shared" si="278"/>
        <v>233710867140.608</v>
      </c>
      <c r="V635" s="1">
        <f t="shared" si="279"/>
        <v>1.1988711431201101E+21</v>
      </c>
      <c r="W635" s="1">
        <f t="shared" si="280"/>
        <v>9.6706107467303997E+18</v>
      </c>
      <c r="X635" s="1">
        <f t="shared" si="281"/>
        <v>8.2303622078739808E+16</v>
      </c>
      <c r="Y635">
        <f t="shared" si="282"/>
        <v>0.77255376829815325</v>
      </c>
      <c r="Z635">
        <f t="shared" si="288"/>
        <v>23931163182985.859</v>
      </c>
      <c r="AA635">
        <f t="shared" si="289"/>
        <v>1.5607420944586725</v>
      </c>
      <c r="AB635">
        <f t="shared" si="290"/>
        <v>1.2492966398972953</v>
      </c>
      <c r="AC635">
        <f>Cells!$B$3*Y635/(Cells!$D$4*AB635)</f>
        <v>1.5775569876501611E-2</v>
      </c>
      <c r="AD635">
        <f t="shared" si="291"/>
        <v>35275.138793893188</v>
      </c>
      <c r="AE635">
        <f t="shared" si="292"/>
        <v>50306430363.605476</v>
      </c>
      <c r="AF635">
        <f t="shared" si="293"/>
        <v>1680125903</v>
      </c>
      <c r="AG635">
        <f t="shared" si="294"/>
        <v>1490438042.8212214</v>
      </c>
      <c r="AH635">
        <f t="shared" si="295"/>
        <v>2139145184408373.5</v>
      </c>
      <c r="AI635">
        <f t="shared" si="296"/>
        <v>64255417085996.461</v>
      </c>
      <c r="AJ635">
        <f t="shared" si="297"/>
        <v>1.127269872835319</v>
      </c>
      <c r="AK635">
        <f t="shared" si="298"/>
        <v>2329742160532232</v>
      </c>
      <c r="AL635">
        <f t="shared" si="299"/>
        <v>1.048769393135224E-3</v>
      </c>
      <c r="AM635">
        <f t="shared" si="300"/>
        <v>3.2384709248891273E-2</v>
      </c>
      <c r="AN635">
        <f>IF(AM635=0,0,(Cells!$B$3*AJ635/(Cells!$D$4*AM635)))</f>
        <v>0.88799355011349101</v>
      </c>
      <c r="AP635" s="7">
        <f t="shared" si="283"/>
        <v>0</v>
      </c>
      <c r="AQ635">
        <f t="shared" si="301"/>
        <v>96</v>
      </c>
      <c r="AR635" t="str">
        <f>IF(AP635=0,"",MAX(AR$4:AR634)+1)</f>
        <v/>
      </c>
      <c r="AS635" t="str">
        <f t="shared" si="284"/>
        <v>Female</v>
      </c>
      <c r="AT635" t="str">
        <f t="shared" si="285"/>
        <v>Smoker</v>
      </c>
      <c r="AU635" t="str">
        <f t="shared" si="286"/>
        <v>70 - 79</v>
      </c>
      <c r="AV635">
        <f t="shared" si="302"/>
        <v>1</v>
      </c>
      <c r="AW635" s="8">
        <f t="shared" si="287"/>
        <v>1</v>
      </c>
      <c r="BJ635" s="76"/>
      <c r="BK635" s="76"/>
      <c r="BL635" s="77"/>
      <c r="BM635" s="77"/>
      <c r="BN635" s="77"/>
      <c r="BO635" s="77"/>
      <c r="BP635" s="77"/>
      <c r="BQ635" s="136"/>
    </row>
    <row r="636" spans="1:69" x14ac:dyDescent="0.25">
      <c r="A636" t="s">
        <v>78</v>
      </c>
      <c r="B636" t="s">
        <v>82</v>
      </c>
      <c r="C636" t="s">
        <v>352</v>
      </c>
      <c r="D636">
        <v>2</v>
      </c>
      <c r="E636" s="9">
        <v>5488</v>
      </c>
      <c r="F636" s="9">
        <v>109</v>
      </c>
      <c r="G636" s="54">
        <v>65.772511525380494</v>
      </c>
      <c r="H636" s="9">
        <v>860128902.30761003</v>
      </c>
      <c r="I636" s="9">
        <v>8882894</v>
      </c>
      <c r="J636" s="9">
        <v>9859782.4566290695</v>
      </c>
      <c r="K636" s="9">
        <v>70757429063687.094</v>
      </c>
      <c r="L636" s="9">
        <v>992762324709.46802</v>
      </c>
      <c r="M636" s="9">
        <v>2.04714027644582E+21</v>
      </c>
      <c r="N636" s="9">
        <v>2.8896184658959102E+19</v>
      </c>
      <c r="O636" s="9">
        <v>4.2675048784721901E+17</v>
      </c>
      <c r="P636">
        <f t="shared" si="273"/>
        <v>93.937096866042296</v>
      </c>
      <c r="Q636">
        <f t="shared" si="274"/>
        <v>1553752437.9980931</v>
      </c>
      <c r="R636">
        <f t="shared" si="275"/>
        <v>11908031</v>
      </c>
      <c r="S636">
        <f t="shared" si="276"/>
        <v>13775544.859372929</v>
      </c>
      <c r="T636">
        <f t="shared" si="277"/>
        <v>101914679221406.8</v>
      </c>
      <c r="U636">
        <f t="shared" si="278"/>
        <v>1226473191850.0759</v>
      </c>
      <c r="V636" s="1">
        <f t="shared" si="279"/>
        <v>3.2460114195659301E+21</v>
      </c>
      <c r="W636" s="1">
        <f t="shared" si="280"/>
        <v>3.8566795405689504E+19</v>
      </c>
      <c r="X636" s="1">
        <f t="shared" si="281"/>
        <v>5.0905410992595878E+17</v>
      </c>
      <c r="Y636">
        <f t="shared" si="282"/>
        <v>0.86443266829462173</v>
      </c>
      <c r="Z636">
        <f t="shared" si="288"/>
        <v>87181903562650.609</v>
      </c>
      <c r="AA636">
        <f t="shared" si="289"/>
        <v>0.45941881428604275</v>
      </c>
      <c r="AB636">
        <f t="shared" si="290"/>
        <v>0.67780440710137224</v>
      </c>
      <c r="AC636">
        <f>Cells!$B$3*Y636/(Cells!$D$4*AB636)</f>
        <v>3.25348415670038E-2</v>
      </c>
      <c r="AD636">
        <f t="shared" si="291"/>
        <v>35209.36628236781</v>
      </c>
      <c r="AE636">
        <f t="shared" si="292"/>
        <v>49446301461.297867</v>
      </c>
      <c r="AF636">
        <f t="shared" si="293"/>
        <v>1671243009</v>
      </c>
      <c r="AG636">
        <f t="shared" si="294"/>
        <v>1480578260.3645921</v>
      </c>
      <c r="AH636">
        <f t="shared" si="295"/>
        <v>2068387755344686.5</v>
      </c>
      <c r="AI636">
        <f t="shared" si="296"/>
        <v>63262654761287</v>
      </c>
      <c r="AJ636">
        <f t="shared" si="297"/>
        <v>1.1287772174828885</v>
      </c>
      <c r="AK636">
        <f t="shared" si="298"/>
        <v>2254143622317024.5</v>
      </c>
      <c r="AL636">
        <f t="shared" si="299"/>
        <v>1.0282976589131531E-3</v>
      </c>
      <c r="AM636">
        <f t="shared" si="300"/>
        <v>3.2067080611012176E-2</v>
      </c>
      <c r="AN636">
        <f>IF(AM636=0,0,(Cells!$B$3*AJ636/(Cells!$D$4*AM636)))</f>
        <v>0.89798839691063204</v>
      </c>
      <c r="AP636" s="7">
        <f t="shared" si="283"/>
        <v>0</v>
      </c>
      <c r="AQ636">
        <f t="shared" si="301"/>
        <v>96</v>
      </c>
      <c r="AR636" t="str">
        <f>IF(AP636=0,"",MAX(AR$4:AR635)+1)</f>
        <v/>
      </c>
      <c r="AS636" t="str">
        <f t="shared" si="284"/>
        <v>Female</v>
      </c>
      <c r="AT636" t="str">
        <f t="shared" si="285"/>
        <v>Smoker</v>
      </c>
      <c r="AU636" t="str">
        <f t="shared" si="286"/>
        <v>70 - 79</v>
      </c>
      <c r="AV636">
        <f t="shared" si="302"/>
        <v>1</v>
      </c>
      <c r="AW636" s="8">
        <f t="shared" si="287"/>
        <v>2</v>
      </c>
      <c r="BJ636" s="76"/>
      <c r="BK636" s="76"/>
      <c r="BL636" s="77"/>
      <c r="BM636" s="77"/>
      <c r="BN636" s="77"/>
      <c r="BO636" s="77"/>
      <c r="BP636" s="77"/>
      <c r="BQ636" s="136"/>
    </row>
    <row r="637" spans="1:69" x14ac:dyDescent="0.25">
      <c r="A637" t="s">
        <v>78</v>
      </c>
      <c r="B637" t="s">
        <v>82</v>
      </c>
      <c r="C637" t="s">
        <v>352</v>
      </c>
      <c r="D637">
        <v>3</v>
      </c>
      <c r="E637" s="9">
        <v>6153</v>
      </c>
      <c r="F637" s="9">
        <v>145</v>
      </c>
      <c r="G637" s="54">
        <v>119.96655578788599</v>
      </c>
      <c r="H637" s="9">
        <v>974992855.63434303</v>
      </c>
      <c r="I637" s="9">
        <v>7707103</v>
      </c>
      <c r="J637" s="9">
        <v>19684706.047564499</v>
      </c>
      <c r="K637" s="9">
        <v>198021251738569</v>
      </c>
      <c r="L637" s="9">
        <v>4827099311345.9697</v>
      </c>
      <c r="M637" s="9">
        <v>6.34446518326173E+21</v>
      </c>
      <c r="N637" s="9">
        <v>1.48455688362436E+20</v>
      </c>
      <c r="O637" s="9">
        <v>3.8844730099791498E+18</v>
      </c>
      <c r="P637">
        <f t="shared" si="273"/>
        <v>213.9036526539283</v>
      </c>
      <c r="Q637">
        <f t="shared" si="274"/>
        <v>2528745293.6324363</v>
      </c>
      <c r="R637">
        <f t="shared" si="275"/>
        <v>19615134</v>
      </c>
      <c r="S637">
        <f t="shared" si="276"/>
        <v>33460250.906937428</v>
      </c>
      <c r="T637">
        <f t="shared" si="277"/>
        <v>299935930959975.81</v>
      </c>
      <c r="U637">
        <f t="shared" si="278"/>
        <v>6053572503196.0459</v>
      </c>
      <c r="V637" s="1">
        <f t="shared" si="279"/>
        <v>9.5904766028276606E+21</v>
      </c>
      <c r="W637" s="1">
        <f t="shared" si="280"/>
        <v>1.8702248376812549E+20</v>
      </c>
      <c r="X637" s="1">
        <f t="shared" si="281"/>
        <v>4.3935271199051085E+18</v>
      </c>
      <c r="Y637">
        <f t="shared" si="282"/>
        <v>0.58622196392236636</v>
      </c>
      <c r="Z637">
        <f t="shared" si="288"/>
        <v>173748682829940.44</v>
      </c>
      <c r="AA637">
        <f t="shared" si="289"/>
        <v>0.15518978605408729</v>
      </c>
      <c r="AB637">
        <f t="shared" si="290"/>
        <v>0.39394134849503587</v>
      </c>
      <c r="AC637">
        <f>Cells!$B$3*Y637/(Cells!$D$4*AB637)</f>
        <v>3.7962292595157654E-2</v>
      </c>
      <c r="AD637">
        <f t="shared" si="291"/>
        <v>35089.399726579919</v>
      </c>
      <c r="AE637">
        <f t="shared" si="292"/>
        <v>48471308605.663521</v>
      </c>
      <c r="AF637">
        <f t="shared" si="293"/>
        <v>1663535906</v>
      </c>
      <c r="AG637">
        <f t="shared" si="294"/>
        <v>1460893554.3170276</v>
      </c>
      <c r="AH637">
        <f t="shared" si="295"/>
        <v>1870366503606117.5</v>
      </c>
      <c r="AI637">
        <f t="shared" si="296"/>
        <v>58435555449941.031</v>
      </c>
      <c r="AJ637">
        <f t="shared" si="297"/>
        <v>1.138711236752433</v>
      </c>
      <c r="AK637">
        <f t="shared" si="298"/>
        <v>2054036115462033.3</v>
      </c>
      <c r="AL637">
        <f t="shared" si="299"/>
        <v>9.6243393928182686E-4</v>
      </c>
      <c r="AM637">
        <f t="shared" si="300"/>
        <v>3.1023119431833848E-2</v>
      </c>
      <c r="AN637">
        <f>IF(AM637=0,0,(Cells!$B$3*AJ637/(Cells!$D$4*AM637)))</f>
        <v>0.93637552764316534</v>
      </c>
      <c r="AP637" s="7">
        <f t="shared" si="283"/>
        <v>0</v>
      </c>
      <c r="AQ637">
        <f t="shared" si="301"/>
        <v>96</v>
      </c>
      <c r="AR637" t="str">
        <f>IF(AP637=0,"",MAX(AR$4:AR636)+1)</f>
        <v/>
      </c>
      <c r="AS637" t="str">
        <f t="shared" si="284"/>
        <v>Female</v>
      </c>
      <c r="AT637" t="str">
        <f t="shared" si="285"/>
        <v>Smoker</v>
      </c>
      <c r="AU637" t="str">
        <f t="shared" si="286"/>
        <v>70 - 79</v>
      </c>
      <c r="AV637">
        <f t="shared" si="302"/>
        <v>1</v>
      </c>
      <c r="AW637" s="8">
        <f t="shared" si="287"/>
        <v>3</v>
      </c>
      <c r="BJ637" s="76"/>
      <c r="BK637" s="76"/>
      <c r="BL637" s="77"/>
      <c r="BM637" s="77"/>
      <c r="BN637" s="77"/>
      <c r="BO637" s="77"/>
      <c r="BP637" s="77"/>
      <c r="BQ637" s="136"/>
    </row>
    <row r="638" spans="1:69" x14ac:dyDescent="0.25">
      <c r="A638" t="s">
        <v>78</v>
      </c>
      <c r="B638" t="s">
        <v>82</v>
      </c>
      <c r="C638" t="s">
        <v>352</v>
      </c>
      <c r="D638">
        <v>4</v>
      </c>
      <c r="E638" s="9">
        <v>6937</v>
      </c>
      <c r="F638" s="9">
        <v>179</v>
      </c>
      <c r="G638" s="54">
        <v>171.91013409042699</v>
      </c>
      <c r="H638" s="9">
        <v>1043127473.73994</v>
      </c>
      <c r="I638" s="9">
        <v>17083952</v>
      </c>
      <c r="J638" s="9">
        <v>25905015.270621698</v>
      </c>
      <c r="K638" s="9">
        <v>171565203268542</v>
      </c>
      <c r="L638" s="9">
        <v>4620122384833.8096</v>
      </c>
      <c r="M638" s="9">
        <v>4.8791721616573297E+21</v>
      </c>
      <c r="N638" s="9">
        <v>1.29791253871247E+20</v>
      </c>
      <c r="O638" s="9">
        <v>3.61806243241683E+18</v>
      </c>
      <c r="P638">
        <f t="shared" si="273"/>
        <v>385.8137867443553</v>
      </c>
      <c r="Q638">
        <f t="shared" si="274"/>
        <v>3571872767.3723764</v>
      </c>
      <c r="R638">
        <f t="shared" si="275"/>
        <v>36699086</v>
      </c>
      <c r="S638">
        <f t="shared" si="276"/>
        <v>59365266.177559122</v>
      </c>
      <c r="T638">
        <f t="shared" si="277"/>
        <v>471501134228517.81</v>
      </c>
      <c r="U638">
        <f t="shared" si="278"/>
        <v>10673694888029.855</v>
      </c>
      <c r="V638" s="1">
        <f t="shared" si="279"/>
        <v>1.4469648764484991E+22</v>
      </c>
      <c r="W638" s="1">
        <f t="shared" si="280"/>
        <v>3.1681373763937252E+20</v>
      </c>
      <c r="X638" s="1">
        <f t="shared" si="281"/>
        <v>8.0115895523219384E+18</v>
      </c>
      <c r="Y638">
        <f t="shared" si="282"/>
        <v>0.61819121454344217</v>
      </c>
      <c r="Z638">
        <f t="shared" si="288"/>
        <v>287398795557060.94</v>
      </c>
      <c r="AA638">
        <f t="shared" si="289"/>
        <v>8.1549275106916994E-2</v>
      </c>
      <c r="AB638">
        <f t="shared" si="290"/>
        <v>0.28556833701745893</v>
      </c>
      <c r="AC638">
        <f>Cells!$B$3*Y638/(Cells!$D$4*AB638)</f>
        <v>5.5224868398728817E-2</v>
      </c>
      <c r="AD638">
        <f t="shared" si="291"/>
        <v>34917.489592489488</v>
      </c>
      <c r="AE638">
        <f t="shared" si="292"/>
        <v>47428181131.923576</v>
      </c>
      <c r="AF638">
        <f t="shared" si="293"/>
        <v>1646451954</v>
      </c>
      <c r="AG638">
        <f t="shared" si="294"/>
        <v>1434988539.0464058</v>
      </c>
      <c r="AH638">
        <f t="shared" si="295"/>
        <v>1698801300337575.5</v>
      </c>
      <c r="AI638">
        <f t="shared" si="296"/>
        <v>53815433065107.219</v>
      </c>
      <c r="AJ638">
        <f t="shared" si="297"/>
        <v>1.1473624417196517</v>
      </c>
      <c r="AK638">
        <f t="shared" si="298"/>
        <v>1878295988429186.5</v>
      </c>
      <c r="AL638">
        <f t="shared" si="299"/>
        <v>9.1215189775964813E-4</v>
      </c>
      <c r="AM638">
        <f t="shared" si="300"/>
        <v>3.020185255509417E-2</v>
      </c>
      <c r="AN638">
        <f>IF(AM638=0,0,(Cells!$B$3*AJ638/(Cells!$D$4*AM638)))</f>
        <v>0.96914544673610703</v>
      </c>
      <c r="AP638" s="7">
        <f t="shared" si="283"/>
        <v>0</v>
      </c>
      <c r="AQ638">
        <f t="shared" si="301"/>
        <v>96</v>
      </c>
      <c r="AR638" t="str">
        <f>IF(AP638=0,"",MAX(AR$4:AR637)+1)</f>
        <v/>
      </c>
      <c r="AS638" t="str">
        <f t="shared" si="284"/>
        <v>Female</v>
      </c>
      <c r="AT638" t="str">
        <f t="shared" si="285"/>
        <v>Smoker</v>
      </c>
      <c r="AU638" t="str">
        <f t="shared" si="286"/>
        <v>70 - 79</v>
      </c>
      <c r="AV638">
        <f t="shared" si="302"/>
        <v>1</v>
      </c>
      <c r="AW638" s="8">
        <f t="shared" si="287"/>
        <v>4</v>
      </c>
      <c r="BJ638" s="76"/>
      <c r="BK638" s="76"/>
      <c r="BL638" s="77"/>
      <c r="BM638" s="77"/>
      <c r="BN638" s="77"/>
      <c r="BO638" s="77"/>
      <c r="BP638" s="77"/>
      <c r="BQ638" s="136"/>
    </row>
    <row r="639" spans="1:69" x14ac:dyDescent="0.25">
      <c r="A639" t="s">
        <v>78</v>
      </c>
      <c r="B639" t="s">
        <v>82</v>
      </c>
      <c r="C639" t="s">
        <v>352</v>
      </c>
      <c r="D639">
        <v>5</v>
      </c>
      <c r="E639" s="9">
        <v>7831</v>
      </c>
      <c r="F639" s="9">
        <v>244</v>
      </c>
      <c r="G639" s="54">
        <v>206.16700304179599</v>
      </c>
      <c r="H639" s="9">
        <v>1311062662.4547801</v>
      </c>
      <c r="I639" s="9">
        <v>17287919</v>
      </c>
      <c r="J639" s="9">
        <v>34211621.5827448</v>
      </c>
      <c r="K639" s="9">
        <v>217036676019098</v>
      </c>
      <c r="L639" s="9">
        <v>5898380652726.5195</v>
      </c>
      <c r="M639" s="9">
        <v>6.0575027563720899E+21</v>
      </c>
      <c r="N639" s="9">
        <v>1.6048798284288901E+20</v>
      </c>
      <c r="O639" s="9">
        <v>4.4453308961287501E+18</v>
      </c>
      <c r="P639">
        <f t="shared" si="273"/>
        <v>591.98078978615126</v>
      </c>
      <c r="Q639">
        <f t="shared" si="274"/>
        <v>4882935429.8271561</v>
      </c>
      <c r="R639">
        <f t="shared" si="275"/>
        <v>53987005</v>
      </c>
      <c r="S639">
        <f t="shared" si="276"/>
        <v>93576887.760303915</v>
      </c>
      <c r="T639">
        <f t="shared" si="277"/>
        <v>688537810247615.75</v>
      </c>
      <c r="U639">
        <f t="shared" si="278"/>
        <v>16572075540756.375</v>
      </c>
      <c r="V639" s="1">
        <f t="shared" si="279"/>
        <v>2.0527151520857081E+22</v>
      </c>
      <c r="W639" s="1">
        <f t="shared" si="280"/>
        <v>4.773017204822615E+20</v>
      </c>
      <c r="X639" s="1">
        <f t="shared" si="281"/>
        <v>1.2456920448450689E+19</v>
      </c>
      <c r="Y639">
        <f t="shared" si="282"/>
        <v>0.57692669944620378</v>
      </c>
      <c r="Z639">
        <f t="shared" si="288"/>
        <v>391719923495954.88</v>
      </c>
      <c r="AA639">
        <f t="shared" si="289"/>
        <v>4.4734075552860839E-2</v>
      </c>
      <c r="AB639">
        <f t="shared" si="290"/>
        <v>0.21150431568377237</v>
      </c>
      <c r="AC639">
        <f>Cells!$B$3*Y639/(Cells!$D$4*AB639)</f>
        <v>6.9586231553941516E-2</v>
      </c>
      <c r="AD639">
        <f t="shared" si="291"/>
        <v>34711.3225894477</v>
      </c>
      <c r="AE639">
        <f t="shared" si="292"/>
        <v>46117118469.468796</v>
      </c>
      <c r="AF639">
        <f t="shared" si="293"/>
        <v>1629164035</v>
      </c>
      <c r="AG639">
        <f t="shared" si="294"/>
        <v>1400776917.463661</v>
      </c>
      <c r="AH639">
        <f t="shared" si="295"/>
        <v>1481764624318477.5</v>
      </c>
      <c r="AI639">
        <f t="shared" si="296"/>
        <v>47917052412380.695</v>
      </c>
      <c r="AJ639">
        <f t="shared" si="297"/>
        <v>1.1630431760325348</v>
      </c>
      <c r="AK639">
        <f t="shared" si="298"/>
        <v>1658540302858865.3</v>
      </c>
      <c r="AL639">
        <f t="shared" si="299"/>
        <v>8.4525563767177047E-4</v>
      </c>
      <c r="AM639">
        <f t="shared" si="300"/>
        <v>2.9073280476612378E-2</v>
      </c>
      <c r="AN639">
        <f>IF(AM639=0,0,(Cells!$B$3*AJ639/(Cells!$D$4*AM639)))</f>
        <v>1.0205251517343248</v>
      </c>
      <c r="AP639" s="7">
        <f t="shared" si="283"/>
        <v>0</v>
      </c>
      <c r="AQ639">
        <f t="shared" si="301"/>
        <v>96</v>
      </c>
      <c r="AR639" t="str">
        <f>IF(AP639=0,"",MAX(AR$4:AR638)+1)</f>
        <v/>
      </c>
      <c r="AS639" t="str">
        <f t="shared" si="284"/>
        <v>Female</v>
      </c>
      <c r="AT639" t="str">
        <f t="shared" si="285"/>
        <v>Smoker</v>
      </c>
      <c r="AU639" t="str">
        <f t="shared" si="286"/>
        <v>70 - 79</v>
      </c>
      <c r="AV639">
        <f t="shared" si="302"/>
        <v>1</v>
      </c>
      <c r="AW639" s="8">
        <f t="shared" si="287"/>
        <v>5</v>
      </c>
      <c r="BJ639" s="76"/>
      <c r="BK639" s="76"/>
      <c r="BL639" s="77"/>
      <c r="BM639" s="77"/>
      <c r="BN639" s="77"/>
      <c r="BO639" s="77"/>
      <c r="BP639" s="77"/>
      <c r="BQ639" s="136"/>
    </row>
    <row r="640" spans="1:69" x14ac:dyDescent="0.25">
      <c r="A640" t="s">
        <v>78</v>
      </c>
      <c r="B640" t="s">
        <v>82</v>
      </c>
      <c r="C640" t="s">
        <v>352</v>
      </c>
      <c r="D640">
        <v>6</v>
      </c>
      <c r="E640" s="9">
        <v>8423</v>
      </c>
      <c r="F640" s="9">
        <v>268</v>
      </c>
      <c r="G640" s="54">
        <v>240.374635921953</v>
      </c>
      <c r="H640" s="9">
        <v>1529827608.7100201</v>
      </c>
      <c r="I640" s="9">
        <v>46243266</v>
      </c>
      <c r="J640" s="9">
        <v>42623266.969420798</v>
      </c>
      <c r="K640" s="9">
        <v>223479356517487</v>
      </c>
      <c r="L640" s="9">
        <v>7352751278757.0898</v>
      </c>
      <c r="M640" s="9">
        <v>5.2835108208404301E+21</v>
      </c>
      <c r="N640" s="9">
        <v>1.86930895711908E+20</v>
      </c>
      <c r="O640" s="9">
        <v>6.8102066468100198E+18</v>
      </c>
      <c r="P640">
        <f t="shared" si="273"/>
        <v>832.35542570810424</v>
      </c>
      <c r="Q640">
        <f t="shared" si="274"/>
        <v>6412763038.5371761</v>
      </c>
      <c r="R640">
        <f t="shared" si="275"/>
        <v>100230271</v>
      </c>
      <c r="S640">
        <f t="shared" si="276"/>
        <v>136200154.72972471</v>
      </c>
      <c r="T640">
        <f t="shared" si="277"/>
        <v>912017166765102.75</v>
      </c>
      <c r="U640">
        <f t="shared" si="278"/>
        <v>23924826819513.465</v>
      </c>
      <c r="V640" s="1">
        <f t="shared" si="279"/>
        <v>2.5810662341697509E+22</v>
      </c>
      <c r="W640" s="1">
        <f t="shared" si="280"/>
        <v>6.642326161941695E+20</v>
      </c>
      <c r="X640" s="1">
        <f t="shared" si="281"/>
        <v>1.9267127095260709E+19</v>
      </c>
      <c r="Y640">
        <f t="shared" si="282"/>
        <v>0.73590423739897159</v>
      </c>
      <c r="Z640">
        <f t="shared" si="288"/>
        <v>658200686899384.38</v>
      </c>
      <c r="AA640">
        <f t="shared" si="289"/>
        <v>3.5481594582495592E-2</v>
      </c>
      <c r="AB640">
        <f t="shared" si="290"/>
        <v>0.18836558757505467</v>
      </c>
      <c r="AC640">
        <f>Cells!$B$3*Y640/(Cells!$D$4*AB640)</f>
        <v>9.9664766203440544E-2</v>
      </c>
      <c r="AD640">
        <f t="shared" si="291"/>
        <v>34470.947953525741</v>
      </c>
      <c r="AE640">
        <f t="shared" si="292"/>
        <v>44587290860.758781</v>
      </c>
      <c r="AF640">
        <f t="shared" si="293"/>
        <v>1582920769</v>
      </c>
      <c r="AG640">
        <f t="shared" si="294"/>
        <v>1358153650.49424</v>
      </c>
      <c r="AH640">
        <f t="shared" si="295"/>
        <v>1258285267800990.8</v>
      </c>
      <c r="AI640">
        <f t="shared" si="296"/>
        <v>40564301133623.609</v>
      </c>
      <c r="AJ640">
        <f t="shared" si="297"/>
        <v>1.1654946172135723</v>
      </c>
      <c r="AK640">
        <f t="shared" si="298"/>
        <v>1411423064353487.5</v>
      </c>
      <c r="AL640">
        <f t="shared" si="299"/>
        <v>7.6517258144625209E-4</v>
      </c>
      <c r="AM640">
        <f t="shared" si="300"/>
        <v>2.7661753043620573E-2</v>
      </c>
      <c r="AN640">
        <f>IF(AM640=0,0,(Cells!$B$3*AJ640/(Cells!$D$4*AM640)))</f>
        <v>1.0748614463043822</v>
      </c>
      <c r="AP640" s="7">
        <f t="shared" si="283"/>
        <v>0</v>
      </c>
      <c r="AQ640">
        <f t="shared" si="301"/>
        <v>96</v>
      </c>
      <c r="AR640" t="str">
        <f>IF(AP640=0,"",MAX(AR$4:AR639)+1)</f>
        <v/>
      </c>
      <c r="AS640" t="str">
        <f t="shared" si="284"/>
        <v>Female</v>
      </c>
      <c r="AT640" t="str">
        <f t="shared" si="285"/>
        <v>Smoker</v>
      </c>
      <c r="AU640" t="str">
        <f t="shared" si="286"/>
        <v>70 - 79</v>
      </c>
      <c r="AV640">
        <f t="shared" si="302"/>
        <v>1</v>
      </c>
      <c r="AW640" s="8">
        <f t="shared" si="287"/>
        <v>6</v>
      </c>
      <c r="BJ640" s="76"/>
      <c r="BK640" s="76"/>
      <c r="BL640" s="77"/>
      <c r="BM640" s="77"/>
      <c r="BN640" s="77"/>
      <c r="BO640" s="77"/>
      <c r="BP640" s="77"/>
      <c r="BQ640" s="136"/>
    </row>
    <row r="641" spans="1:69" x14ac:dyDescent="0.25">
      <c r="A641" t="s">
        <v>78</v>
      </c>
      <c r="B641" t="s">
        <v>82</v>
      </c>
      <c r="C641" t="s">
        <v>352</v>
      </c>
      <c r="D641">
        <v>7</v>
      </c>
      <c r="E641" s="9">
        <v>9256</v>
      </c>
      <c r="F641" s="9">
        <v>314</v>
      </c>
      <c r="G641" s="54">
        <v>276.70229404778598</v>
      </c>
      <c r="H641" s="9">
        <v>1522998604.04076</v>
      </c>
      <c r="I641" s="9">
        <v>37157383</v>
      </c>
      <c r="J641" s="9">
        <v>42483168.069557898</v>
      </c>
      <c r="K641" s="9">
        <v>145534920710942</v>
      </c>
      <c r="L641" s="9">
        <v>4578101809893.8398</v>
      </c>
      <c r="M641" s="9">
        <v>1.4033796468406999E+21</v>
      </c>
      <c r="N641" s="9">
        <v>4.5112123454975001E+19</v>
      </c>
      <c r="O641" s="9">
        <v>1.5112461387202501E+18</v>
      </c>
      <c r="P641">
        <f t="shared" si="273"/>
        <v>1109.0577197558903</v>
      </c>
      <c r="Q641">
        <f t="shared" si="274"/>
        <v>7935761642.5779362</v>
      </c>
      <c r="R641">
        <f t="shared" si="275"/>
        <v>137387654</v>
      </c>
      <c r="S641">
        <f t="shared" si="276"/>
        <v>178683322.79928261</v>
      </c>
      <c r="T641">
        <f t="shared" si="277"/>
        <v>1057552087476044.8</v>
      </c>
      <c r="U641">
        <f t="shared" si="278"/>
        <v>28502928629407.305</v>
      </c>
      <c r="V641" s="1">
        <f t="shared" si="279"/>
        <v>2.7214041988538208E+22</v>
      </c>
      <c r="W641" s="1">
        <f t="shared" si="280"/>
        <v>7.0934473964914449E+20</v>
      </c>
      <c r="X641" s="1">
        <f t="shared" si="281"/>
        <v>2.0778373233980961E+19</v>
      </c>
      <c r="Y641">
        <f t="shared" si="282"/>
        <v>0.7688890706063789</v>
      </c>
      <c r="Z641">
        <f t="shared" si="288"/>
        <v>796289583797101.38</v>
      </c>
      <c r="AA641">
        <f t="shared" si="289"/>
        <v>2.4940375893404851E-2</v>
      </c>
      <c r="AB641">
        <f t="shared" si="290"/>
        <v>0.15792522247381782</v>
      </c>
      <c r="AC641">
        <f>Cells!$B$3*Y641/(Cells!$D$4*AB641)</f>
        <v>0.12420357703491708</v>
      </c>
      <c r="AD641">
        <f t="shared" si="291"/>
        <v>34194.245659477958</v>
      </c>
      <c r="AE641">
        <f t="shared" si="292"/>
        <v>43064292256.718018</v>
      </c>
      <c r="AF641">
        <f t="shared" si="293"/>
        <v>1545763386</v>
      </c>
      <c r="AG641">
        <f t="shared" si="294"/>
        <v>1315670482.4246821</v>
      </c>
      <c r="AH641">
        <f t="shared" si="295"/>
        <v>1112750347090049</v>
      </c>
      <c r="AI641">
        <f t="shared" si="296"/>
        <v>35986199323729.773</v>
      </c>
      <c r="AJ641">
        <f t="shared" si="297"/>
        <v>1.1748864222835447</v>
      </c>
      <c r="AK641">
        <f t="shared" si="298"/>
        <v>1257681432273163.8</v>
      </c>
      <c r="AL641">
        <f t="shared" si="299"/>
        <v>7.2656820134238984E-4</v>
      </c>
      <c r="AM641">
        <f t="shared" si="300"/>
        <v>2.6954929073221279E-2</v>
      </c>
      <c r="AN641">
        <f>IF(AM641=0,0,(Cells!$B$3*AJ641/(Cells!$D$4*AM641)))</f>
        <v>1.1119355227735519</v>
      </c>
      <c r="AP641" s="7">
        <f t="shared" si="283"/>
        <v>0</v>
      </c>
      <c r="AQ641">
        <f t="shared" si="301"/>
        <v>96</v>
      </c>
      <c r="AR641" t="str">
        <f>IF(AP641=0,"",MAX(AR$4:AR640)+1)</f>
        <v/>
      </c>
      <c r="AS641" t="str">
        <f t="shared" si="284"/>
        <v>Female</v>
      </c>
      <c r="AT641" t="str">
        <f t="shared" si="285"/>
        <v>Smoker</v>
      </c>
      <c r="AU641" t="str">
        <f t="shared" si="286"/>
        <v>70 - 79</v>
      </c>
      <c r="AV641">
        <f t="shared" si="302"/>
        <v>1</v>
      </c>
      <c r="AW641" s="8">
        <f t="shared" si="287"/>
        <v>7</v>
      </c>
      <c r="BJ641" s="76"/>
      <c r="BK641" s="76"/>
      <c r="BL641" s="77"/>
      <c r="BM641" s="77"/>
      <c r="BN641" s="77"/>
      <c r="BO641" s="77"/>
      <c r="BP641" s="77"/>
      <c r="BQ641" s="136"/>
    </row>
    <row r="642" spans="1:69" x14ac:dyDescent="0.25">
      <c r="A642" t="s">
        <v>78</v>
      </c>
      <c r="B642" t="s">
        <v>82</v>
      </c>
      <c r="C642" t="s">
        <v>352</v>
      </c>
      <c r="D642">
        <v>8</v>
      </c>
      <c r="E642" s="9">
        <v>10158</v>
      </c>
      <c r="F642" s="9">
        <v>328</v>
      </c>
      <c r="G642" s="54">
        <v>326.32332457979197</v>
      </c>
      <c r="H642" s="9">
        <v>1507679672.1724801</v>
      </c>
      <c r="I642" s="9">
        <v>33565571</v>
      </c>
      <c r="J642" s="9">
        <v>42609653.203787997</v>
      </c>
      <c r="K642" s="9">
        <v>126146726734657</v>
      </c>
      <c r="L642" s="9">
        <v>3877616061097.0898</v>
      </c>
      <c r="M642" s="9">
        <v>1.4001330683487301E+21</v>
      </c>
      <c r="N642" s="9">
        <v>4.0403920229386002E+19</v>
      </c>
      <c r="O642" s="9">
        <v>1.2561955022162401E+18</v>
      </c>
      <c r="P642">
        <f t="shared" si="273"/>
        <v>1435.3810443356822</v>
      </c>
      <c r="Q642">
        <f t="shared" si="274"/>
        <v>9443441314.7504158</v>
      </c>
      <c r="R642">
        <f t="shared" si="275"/>
        <v>170953225</v>
      </c>
      <c r="S642">
        <f t="shared" si="276"/>
        <v>221292976.00307059</v>
      </c>
      <c r="T642">
        <f t="shared" si="277"/>
        <v>1183698814210701.8</v>
      </c>
      <c r="U642">
        <f t="shared" si="278"/>
        <v>32380544690504.395</v>
      </c>
      <c r="V642" s="1">
        <f t="shared" si="279"/>
        <v>2.8614175056886938E+22</v>
      </c>
      <c r="W642" s="1">
        <f t="shared" si="280"/>
        <v>7.4974865987853051E+20</v>
      </c>
      <c r="X642" s="1">
        <f t="shared" si="281"/>
        <v>2.2034568736197202E+19</v>
      </c>
      <c r="Y642">
        <f t="shared" si="282"/>
        <v>0.77251988783244485</v>
      </c>
      <c r="Z642">
        <f t="shared" si="288"/>
        <v>895106587798860</v>
      </c>
      <c r="AA642">
        <f t="shared" si="289"/>
        <v>1.8278455459329133E-2</v>
      </c>
      <c r="AB642">
        <f t="shared" si="290"/>
        <v>0.13519783821988107</v>
      </c>
      <c r="AC642">
        <f>Cells!$B$3*Y642/(Cells!$D$4*AB642)</f>
        <v>0.14576787902222438</v>
      </c>
      <c r="AD642">
        <f t="shared" si="291"/>
        <v>33867.922334898161</v>
      </c>
      <c r="AE642">
        <f t="shared" si="292"/>
        <v>41556612584.54554</v>
      </c>
      <c r="AF642">
        <f t="shared" si="293"/>
        <v>1512197815</v>
      </c>
      <c r="AG642">
        <f t="shared" si="294"/>
        <v>1273060829.2208941</v>
      </c>
      <c r="AH642">
        <f t="shared" si="295"/>
        <v>986603620355392</v>
      </c>
      <c r="AI642">
        <f t="shared" si="296"/>
        <v>32108583262632.68</v>
      </c>
      <c r="AJ642">
        <f t="shared" si="297"/>
        <v>1.1878441157642532</v>
      </c>
      <c r="AK642">
        <f t="shared" si="298"/>
        <v>1126626940321793</v>
      </c>
      <c r="AL642">
        <f t="shared" si="299"/>
        <v>6.9515527227274876E-4</v>
      </c>
      <c r="AM642">
        <f t="shared" si="300"/>
        <v>2.636579739497269E-2</v>
      </c>
      <c r="AN642">
        <f>IF(AM642=0,0,(Cells!$B$3*AJ642/(Cells!$D$4*AM642)))</f>
        <v>1.149318648536775</v>
      </c>
      <c r="AP642" s="7">
        <f t="shared" si="283"/>
        <v>0</v>
      </c>
      <c r="AQ642">
        <f t="shared" si="301"/>
        <v>96</v>
      </c>
      <c r="AR642" t="str">
        <f>IF(AP642=0,"",MAX(AR$4:AR641)+1)</f>
        <v/>
      </c>
      <c r="AS642" t="str">
        <f t="shared" si="284"/>
        <v>Female</v>
      </c>
      <c r="AT642" t="str">
        <f t="shared" si="285"/>
        <v>Smoker</v>
      </c>
      <c r="AU642" t="str">
        <f t="shared" si="286"/>
        <v>70 - 79</v>
      </c>
      <c r="AV642">
        <f t="shared" si="302"/>
        <v>1</v>
      </c>
      <c r="AW642" s="8">
        <f t="shared" si="287"/>
        <v>8</v>
      </c>
      <c r="BJ642" s="76"/>
      <c r="BK642" s="76"/>
      <c r="BL642" s="77"/>
      <c r="BM642" s="77"/>
      <c r="BN642" s="77"/>
      <c r="BO642" s="77"/>
      <c r="BP642" s="77"/>
      <c r="BQ642" s="136"/>
    </row>
    <row r="643" spans="1:69" x14ac:dyDescent="0.25">
      <c r="A643" t="s">
        <v>78</v>
      </c>
      <c r="B643" t="s">
        <v>82</v>
      </c>
      <c r="C643" t="s">
        <v>352</v>
      </c>
      <c r="D643">
        <v>9</v>
      </c>
      <c r="E643" s="9">
        <v>11041</v>
      </c>
      <c r="F643" s="9">
        <v>408</v>
      </c>
      <c r="G643" s="54">
        <v>389.71992324839601</v>
      </c>
      <c r="H643" s="9">
        <v>1559841104.29739</v>
      </c>
      <c r="I643" s="9">
        <v>35597567</v>
      </c>
      <c r="J643" s="9">
        <v>44325090.719356701</v>
      </c>
      <c r="K643" s="9">
        <v>119449383233127</v>
      </c>
      <c r="L643" s="9">
        <v>3608934560256.25</v>
      </c>
      <c r="M643" s="9">
        <v>1.37046931126809E+21</v>
      </c>
      <c r="N643" s="9">
        <v>3.9056889111842898E+19</v>
      </c>
      <c r="O643" s="9">
        <v>1.19364091798286E+18</v>
      </c>
      <c r="P643">
        <f t="shared" si="273"/>
        <v>1825.1009675840783</v>
      </c>
      <c r="Q643">
        <f t="shared" si="274"/>
        <v>11003282419.047806</v>
      </c>
      <c r="R643">
        <f t="shared" si="275"/>
        <v>206550792</v>
      </c>
      <c r="S643">
        <f t="shared" si="276"/>
        <v>265618066.72242731</v>
      </c>
      <c r="T643">
        <f t="shared" si="277"/>
        <v>1303148197443828.8</v>
      </c>
      <c r="U643">
        <f t="shared" si="278"/>
        <v>35989479250760.641</v>
      </c>
      <c r="V643" s="1">
        <f t="shared" si="279"/>
        <v>2.9984644368155028E+22</v>
      </c>
      <c r="W643" s="1">
        <f t="shared" si="280"/>
        <v>7.8880554899037343E+20</v>
      </c>
      <c r="X643" s="1">
        <f t="shared" si="281"/>
        <v>2.3228209654180061E+19</v>
      </c>
      <c r="Y643">
        <f t="shared" si="282"/>
        <v>0.77762327897615102</v>
      </c>
      <c r="Z643">
        <f t="shared" si="288"/>
        <v>991595609459573.25</v>
      </c>
      <c r="AA643">
        <f t="shared" si="289"/>
        <v>1.4054628557501251E-2</v>
      </c>
      <c r="AB643">
        <f t="shared" si="290"/>
        <v>0.1185522186949753</v>
      </c>
      <c r="AC643">
        <f>Cells!$B$3*Y643/(Cells!$D$4*AB643)</f>
        <v>0.16733295492862954</v>
      </c>
      <c r="AD643">
        <f t="shared" si="291"/>
        <v>33478.202411649763</v>
      </c>
      <c r="AE643">
        <f t="shared" si="292"/>
        <v>39996771480.248146</v>
      </c>
      <c r="AF643">
        <f t="shared" si="293"/>
        <v>1476600248</v>
      </c>
      <c r="AG643">
        <f t="shared" si="294"/>
        <v>1228735738.5015376</v>
      </c>
      <c r="AH643">
        <f t="shared" si="295"/>
        <v>867154237122265.13</v>
      </c>
      <c r="AI643">
        <f t="shared" si="296"/>
        <v>28499648702376.422</v>
      </c>
      <c r="AJ643">
        <f t="shared" si="297"/>
        <v>1.2017232035594059</v>
      </c>
      <c r="AK643">
        <f t="shared" si="298"/>
        <v>1000921923384927</v>
      </c>
      <c r="AL643">
        <f t="shared" si="299"/>
        <v>6.6295373460084064E-4</v>
      </c>
      <c r="AM643">
        <f t="shared" si="300"/>
        <v>2.5747887963886294E-2</v>
      </c>
      <c r="AN643">
        <f>IF(AM643=0,0,(Cells!$B$3*AJ643/(Cells!$D$4*AM643)))</f>
        <v>1.1906517358134212</v>
      </c>
      <c r="AP643" s="7">
        <f t="shared" si="283"/>
        <v>0</v>
      </c>
      <c r="AQ643">
        <f t="shared" si="301"/>
        <v>96</v>
      </c>
      <c r="AR643" t="str">
        <f>IF(AP643=0,"",MAX(AR$4:AR642)+1)</f>
        <v/>
      </c>
      <c r="AS643" t="str">
        <f t="shared" si="284"/>
        <v>Female</v>
      </c>
      <c r="AT643" t="str">
        <f t="shared" si="285"/>
        <v>Smoker</v>
      </c>
      <c r="AU643" t="str">
        <f t="shared" si="286"/>
        <v>70 - 79</v>
      </c>
      <c r="AV643">
        <f t="shared" si="302"/>
        <v>1</v>
      </c>
      <c r="AW643" s="8">
        <f t="shared" si="287"/>
        <v>9</v>
      </c>
      <c r="BJ643" s="76"/>
      <c r="BK643" s="76"/>
      <c r="BL643" s="77"/>
      <c r="BM643" s="77"/>
      <c r="BN643" s="77"/>
      <c r="BO643" s="77"/>
      <c r="BP643" s="77"/>
      <c r="BQ643" s="136"/>
    </row>
    <row r="644" spans="1:69" x14ac:dyDescent="0.25">
      <c r="A644" t="s">
        <v>78</v>
      </c>
      <c r="B644" t="s">
        <v>82</v>
      </c>
      <c r="C644" t="s">
        <v>352</v>
      </c>
      <c r="D644">
        <v>10</v>
      </c>
      <c r="E644" s="9">
        <v>11819</v>
      </c>
      <c r="F644" s="9">
        <v>530</v>
      </c>
      <c r="G644" s="54">
        <v>454.38233298490798</v>
      </c>
      <c r="H644" s="9">
        <v>1560290256.3148899</v>
      </c>
      <c r="I644" s="9">
        <v>64227635</v>
      </c>
      <c r="J644" s="9">
        <v>45612343.719155699</v>
      </c>
      <c r="K644" s="9">
        <v>103201890663190</v>
      </c>
      <c r="L644" s="9">
        <v>3412761068721.7598</v>
      </c>
      <c r="M644" s="9">
        <v>1.03246869470787E+21</v>
      </c>
      <c r="N644" s="9">
        <v>3.4343433675002102E+19</v>
      </c>
      <c r="O644" s="9">
        <v>1.2234933834463501E+18</v>
      </c>
      <c r="P644">
        <f t="shared" si="273"/>
        <v>2279.4833005689861</v>
      </c>
      <c r="Q644">
        <f t="shared" si="274"/>
        <v>12563572675.362696</v>
      </c>
      <c r="R644">
        <f t="shared" si="275"/>
        <v>270778427</v>
      </c>
      <c r="S644">
        <f t="shared" si="276"/>
        <v>311230410.44158304</v>
      </c>
      <c r="T644">
        <f t="shared" si="277"/>
        <v>1406350088107018.8</v>
      </c>
      <c r="U644">
        <f t="shared" si="278"/>
        <v>39402240319482.398</v>
      </c>
      <c r="V644" s="1">
        <f t="shared" si="279"/>
        <v>3.1017113062862896E+22</v>
      </c>
      <c r="W644" s="1">
        <f t="shared" si="280"/>
        <v>8.2314898266537551E+20</v>
      </c>
      <c r="X644" s="1">
        <f t="shared" si="281"/>
        <v>2.4451703037626413E+19</v>
      </c>
      <c r="Y644">
        <f t="shared" si="282"/>
        <v>0.87002560776696414</v>
      </c>
      <c r="Z644">
        <f t="shared" si="288"/>
        <v>1193735278748883</v>
      </c>
      <c r="AA644">
        <f t="shared" si="289"/>
        <v>1.2323781166063396E-2</v>
      </c>
      <c r="AB644">
        <f t="shared" si="290"/>
        <v>0.11101252706818</v>
      </c>
      <c r="AC644">
        <f>Cells!$B$3*Y644/(Cells!$D$4*AB644)</f>
        <v>0.19993183862895444</v>
      </c>
      <c r="AD644">
        <f t="shared" si="291"/>
        <v>33023.820078664852</v>
      </c>
      <c r="AE644">
        <f t="shared" si="292"/>
        <v>38436481223.93325</v>
      </c>
      <c r="AF644">
        <f t="shared" si="293"/>
        <v>1412372613</v>
      </c>
      <c r="AG644">
        <f t="shared" si="294"/>
        <v>1183123394.7823818</v>
      </c>
      <c r="AH644">
        <f t="shared" si="295"/>
        <v>763952346459075.13</v>
      </c>
      <c r="AI644">
        <f t="shared" si="296"/>
        <v>25086887633654.668</v>
      </c>
      <c r="AJ644">
        <f t="shared" si="297"/>
        <v>1.1937661103048218</v>
      </c>
      <c r="AK644">
        <f t="shared" si="298"/>
        <v>876229661323865.75</v>
      </c>
      <c r="AL644">
        <f t="shared" si="299"/>
        <v>6.2597626471922439E-4</v>
      </c>
      <c r="AM644">
        <f t="shared" si="300"/>
        <v>2.5019517675591279E-2</v>
      </c>
      <c r="AN644">
        <f>IF(AM644=0,0,(Cells!$B$3*AJ644/(Cells!$D$4*AM644)))</f>
        <v>1.217200790589835</v>
      </c>
      <c r="AP644" s="7">
        <f t="shared" si="283"/>
        <v>0</v>
      </c>
      <c r="AQ644">
        <f t="shared" si="301"/>
        <v>96</v>
      </c>
      <c r="AR644" t="str">
        <f>IF(AP644=0,"",MAX(AR$4:AR643)+1)</f>
        <v/>
      </c>
      <c r="AS644" t="str">
        <f t="shared" si="284"/>
        <v>Female</v>
      </c>
      <c r="AT644" t="str">
        <f t="shared" si="285"/>
        <v>Smoker</v>
      </c>
      <c r="AU644" t="str">
        <f t="shared" si="286"/>
        <v>70 - 79</v>
      </c>
      <c r="AV644">
        <f t="shared" si="302"/>
        <v>1</v>
      </c>
      <c r="AW644" s="8">
        <f t="shared" si="287"/>
        <v>10</v>
      </c>
      <c r="BJ644" s="76"/>
      <c r="BK644" s="76"/>
      <c r="BL644" s="77"/>
      <c r="BM644" s="77"/>
      <c r="BN644" s="77"/>
      <c r="BO644" s="77"/>
      <c r="BP644" s="77"/>
      <c r="BQ644" s="136"/>
    </row>
    <row r="645" spans="1:69" x14ac:dyDescent="0.25">
      <c r="A645" t="s">
        <v>78</v>
      </c>
      <c r="B645" t="s">
        <v>82</v>
      </c>
      <c r="C645" t="s">
        <v>352</v>
      </c>
      <c r="D645">
        <v>11</v>
      </c>
      <c r="E645" s="9">
        <v>10781</v>
      </c>
      <c r="F645" s="9">
        <v>508</v>
      </c>
      <c r="G645" s="54">
        <v>449.08033431300498</v>
      </c>
      <c r="H645" s="9">
        <v>1363775546.1289401</v>
      </c>
      <c r="I645" s="9">
        <v>45395550</v>
      </c>
      <c r="J645" s="9">
        <v>39534401.297944702</v>
      </c>
      <c r="K645" s="9">
        <v>58530304671993.297</v>
      </c>
      <c r="L645" s="9">
        <v>1775925220999.79</v>
      </c>
      <c r="M645" s="9">
        <v>3.6885497580514397E+20</v>
      </c>
      <c r="N645" s="9">
        <v>1.04898060834408E+19</v>
      </c>
      <c r="O645" s="9">
        <v>3.1732537731307802E+17</v>
      </c>
      <c r="P645">
        <f t="shared" ref="P645:P708" si="303">IF($AQ645&lt;&gt;$AQ644,G645,P644+G645)</f>
        <v>2728.5636348819912</v>
      </c>
      <c r="Q645">
        <f t="shared" ref="Q645:Q708" si="304">IF($AQ645&lt;&gt;$AQ644,H645,Q644+H645)</f>
        <v>13927348221.491636</v>
      </c>
      <c r="R645">
        <f t="shared" ref="R645:R708" si="305">IF($AQ645&lt;&gt;$AQ644,I645,R644+I645)</f>
        <v>316173977</v>
      </c>
      <c r="S645">
        <f t="shared" ref="S645:S708" si="306">IF($AQ645&lt;&gt;$AQ644,J645,S644+J645)</f>
        <v>350764811.73952776</v>
      </c>
      <c r="T645">
        <f t="shared" ref="T645:T708" si="307">IF($AQ645&lt;&gt;$AQ644,K645,T644+K645)</f>
        <v>1464880392779012</v>
      </c>
      <c r="U645">
        <f t="shared" ref="U645:U708" si="308">IF($AQ645&lt;&gt;$AQ644,L645,U644+L645)</f>
        <v>41178165540482.188</v>
      </c>
      <c r="V645" s="1">
        <f t="shared" ref="V645:V708" si="309">IF($AQ645&lt;&gt;$AQ644,M645,V644+M645)</f>
        <v>3.1385968038668042E+22</v>
      </c>
      <c r="W645" s="1">
        <f t="shared" ref="W645:W708" si="310">IF($AQ645&lt;&gt;$AQ644,N645,W644+N645)</f>
        <v>8.3363878874881629E+20</v>
      </c>
      <c r="X645" s="1">
        <f t="shared" ref="X645:X708" si="311">IF($AQ645&lt;&gt;$AQ644,O645,X644+O645)</f>
        <v>2.4769028414939492E+19</v>
      </c>
      <c r="Y645">
        <f t="shared" ref="Y645:Y708" si="312">R645/S645</f>
        <v>0.90138453578629107</v>
      </c>
      <c r="Z645">
        <f t="shared" si="288"/>
        <v>1286963517044865</v>
      </c>
      <c r="AA645">
        <f t="shared" si="289"/>
        <v>1.0460060527405722E-2</v>
      </c>
      <c r="AB645">
        <f t="shared" si="290"/>
        <v>0.10227443731160647</v>
      </c>
      <c r="AC645">
        <f>Cells!$B$3*Y645/(Cells!$D$4*AB645)</f>
        <v>0.22483551711985669</v>
      </c>
      <c r="AD645">
        <f t="shared" si="291"/>
        <v>32574.739744351842</v>
      </c>
      <c r="AE645">
        <f t="shared" si="292"/>
        <v>37072705677.804306</v>
      </c>
      <c r="AF645">
        <f t="shared" si="293"/>
        <v>1366977063</v>
      </c>
      <c r="AG645">
        <f t="shared" si="294"/>
        <v>1143588993.484437</v>
      </c>
      <c r="AH645">
        <f t="shared" si="295"/>
        <v>705422041787081.88</v>
      </c>
      <c r="AI645">
        <f t="shared" si="296"/>
        <v>23310962412654.879</v>
      </c>
      <c r="AJ645">
        <f t="shared" si="297"/>
        <v>1.1953394714257566</v>
      </c>
      <c r="AK645">
        <f t="shared" si="298"/>
        <v>809911257736647.88</v>
      </c>
      <c r="AL645">
        <f t="shared" si="299"/>
        <v>6.1929489786950384E-4</v>
      </c>
      <c r="AM645">
        <f t="shared" si="300"/>
        <v>2.4885636376623037E-2</v>
      </c>
      <c r="AN645">
        <f>IF(AM645=0,0,(Cells!$B$3*AJ645/(Cells!$D$4*AM645)))</f>
        <v>1.2253620415500583</v>
      </c>
      <c r="AP645" s="7">
        <f t="shared" ref="AP645:AP708" si="313">IF(C645&lt;&gt;C646,1, IF(AN645&lt;1,0, (IF(AC645&gt;1,1,0)))  )</f>
        <v>0</v>
      </c>
      <c r="AQ645">
        <f t="shared" si="301"/>
        <v>96</v>
      </c>
      <c r="AR645" t="str">
        <f>IF(AP645=0,"",MAX(AR$4:AR644)+1)</f>
        <v/>
      </c>
      <c r="AS645" t="str">
        <f t="shared" ref="AS645:AS708" si="314">B645</f>
        <v>Female</v>
      </c>
      <c r="AT645" t="str">
        <f t="shared" ref="AT645:AT708" si="315">A645</f>
        <v>Smoker</v>
      </c>
      <c r="AU645" t="str">
        <f t="shared" ref="AU645:AU708" si="316">C645</f>
        <v>70 - 79</v>
      </c>
      <c r="AV645">
        <f t="shared" si="302"/>
        <v>1</v>
      </c>
      <c r="AW645" s="8">
        <f t="shared" ref="AW645:AW708" si="317">D645</f>
        <v>11</v>
      </c>
      <c r="BJ645" s="76"/>
      <c r="BK645" s="76"/>
      <c r="BL645" s="77"/>
      <c r="BM645" s="77"/>
      <c r="BN645" s="77"/>
      <c r="BO645" s="77"/>
      <c r="BP645" s="77"/>
      <c r="BQ645" s="136"/>
    </row>
    <row r="646" spans="1:69" x14ac:dyDescent="0.25">
      <c r="A646" t="s">
        <v>78</v>
      </c>
      <c r="B646" t="s">
        <v>82</v>
      </c>
      <c r="C646" t="s">
        <v>352</v>
      </c>
      <c r="D646">
        <v>12</v>
      </c>
      <c r="E646" s="9">
        <v>11480</v>
      </c>
      <c r="F646" s="9">
        <v>634</v>
      </c>
      <c r="G646" s="54">
        <v>538.59408103840406</v>
      </c>
      <c r="H646" s="9">
        <v>1479156616.51617</v>
      </c>
      <c r="I646" s="9">
        <v>55116912</v>
      </c>
      <c r="J646" s="9">
        <v>42858416.056279801</v>
      </c>
      <c r="K646" s="9">
        <v>70583784735016</v>
      </c>
      <c r="L646" s="9">
        <v>2024481099126.8201</v>
      </c>
      <c r="M646" s="9">
        <v>5.5280400812821302E+20</v>
      </c>
      <c r="N646" s="9">
        <v>1.43907688226101E+19</v>
      </c>
      <c r="O646" s="9">
        <v>3.9382603166552E+17</v>
      </c>
      <c r="P646">
        <f t="shared" si="303"/>
        <v>3267.1577159203953</v>
      </c>
      <c r="Q646">
        <f t="shared" si="304"/>
        <v>15406504838.007807</v>
      </c>
      <c r="R646">
        <f t="shared" si="305"/>
        <v>371290889</v>
      </c>
      <c r="S646">
        <f t="shared" si="306"/>
        <v>393623227.79580754</v>
      </c>
      <c r="T646">
        <f t="shared" si="307"/>
        <v>1535464177514028</v>
      </c>
      <c r="U646">
        <f t="shared" si="308"/>
        <v>43202646639609.008</v>
      </c>
      <c r="V646" s="1">
        <f t="shared" si="309"/>
        <v>3.1938772046796254E+22</v>
      </c>
      <c r="W646" s="1">
        <f t="shared" si="310"/>
        <v>8.4802955757142645E+20</v>
      </c>
      <c r="X646" s="1">
        <f t="shared" si="311"/>
        <v>2.5162854446605013E+19</v>
      </c>
      <c r="Y646">
        <f t="shared" si="312"/>
        <v>0.94326468252175288</v>
      </c>
      <c r="Z646">
        <f t="shared" ref="Z646:Z709" si="318">Y646*T646-(Y646^2)*U646</f>
        <v>1409909650195452</v>
      </c>
      <c r="AA646">
        <f t="shared" ref="AA646:AA709" si="319">Z646/(S646^2)</f>
        <v>9.0997580761801988E-3</v>
      </c>
      <c r="AB646">
        <f t="shared" ref="AB646:AB709" si="320">AA646^0.5</f>
        <v>9.5392652107907136E-2</v>
      </c>
      <c r="AC646">
        <f>Cells!$B$3*Y646/(Cells!$D$4*AB646)</f>
        <v>0.25225545355419859</v>
      </c>
      <c r="AD646">
        <f t="shared" ref="AD646:AD709" si="321">SUMIFS(G$5:G$1998,$B$5:$B$1998,$B646,$A$5:$A$1998,$A646,$C$5:$C$1998,$C646,$D$5:$D$1998,"&gt;"&amp;$D646)</f>
        <v>32036.145663313437</v>
      </c>
      <c r="AE646">
        <f t="shared" ref="AE646:AE709" si="322">SUMIFS(H$5:H$1998,$B$5:$B$1998,$B646,$A$5:$A$1998,$A646,$C$5:$C$1998,$C646,$D$5:$D$1998,"&gt;"&amp;$D646)</f>
        <v>35593549061.288132</v>
      </c>
      <c r="AF646">
        <f t="shared" ref="AF646:AF709" si="323">SUMIFS(I$5:I$1998,$B$5:$B$1998,$B646,$A$5:$A$1998,$A646,$C$5:$C$1998,$C646,$D$5:$D$1998,"&gt;"&amp;$D646)</f>
        <v>1311860151</v>
      </c>
      <c r="AG646">
        <f t="shared" ref="AG646:AG709" si="324">SUMIFS(J$5:J$1998,$B$5:$B$1998,$B646,$A$5:$A$1998,$A646,$C$5:$C$1998,$C646,$D$5:$D$1998,"&gt;"&amp;$D646)</f>
        <v>1100730577.4281573</v>
      </c>
      <c r="AH646">
        <f t="shared" ref="AH646:AH709" si="325">SUMIFS(K$5:K$1998,$B$5:$B$1998,$B646,$A$5:$A$1998,$A646,$C$5:$C$1998,$C646,$D$5:$D$1998,"&gt;"&amp;$D646)</f>
        <v>634838257052065.75</v>
      </c>
      <c r="AI646">
        <f t="shared" ref="AI646:AI709" si="326">SUMIFS(L$5:L$1998,$B$5:$B$1998,$B646,$A$5:$A$1998,$A646,$C$5:$C$1998,$C646,$D$5:$D$1998,"&gt;"&amp;$D646)</f>
        <v>21286481313528.063</v>
      </c>
      <c r="AJ646">
        <f t="shared" ref="AJ646:AJ709" si="327">AF646/AG646</f>
        <v>1.1918085841361328</v>
      </c>
      <c r="AK646">
        <f t="shared" ref="AK646:AK709" si="328">AJ646*AH646-(AJ646^2)*AI646</f>
        <v>726370202303049.63</v>
      </c>
      <c r="AL646">
        <f t="shared" ref="AL646:AL709" si="329">AK646/(AG646^2)</f>
        <v>5.9950934605559599E-4</v>
      </c>
      <c r="AM646">
        <f t="shared" ref="AM646:AM709" si="330">IF(AG646=0,0,AL646^0.5)</f>
        <v>2.4484879947747264E-2</v>
      </c>
      <c r="AN646">
        <f>IF(AM646=0,0,(Cells!$B$3*AJ646/(Cells!$D$4*AM646)))</f>
        <v>1.2417393489415902</v>
      </c>
      <c r="AP646" s="7">
        <f t="shared" si="313"/>
        <v>0</v>
      </c>
      <c r="AQ646">
        <f t="shared" ref="AQ646:AQ709" si="331">AQ645+(AP645=1)</f>
        <v>96</v>
      </c>
      <c r="AR646" t="str">
        <f>IF(AP646=0,"",MAX(AR$4:AR645)+1)</f>
        <v/>
      </c>
      <c r="AS646" t="str">
        <f t="shared" si="314"/>
        <v>Female</v>
      </c>
      <c r="AT646" t="str">
        <f t="shared" si="315"/>
        <v>Smoker</v>
      </c>
      <c r="AU646" t="str">
        <f t="shared" si="316"/>
        <v>70 - 79</v>
      </c>
      <c r="AV646">
        <f t="shared" si="302"/>
        <v>1</v>
      </c>
      <c r="AW646" s="8">
        <f t="shared" si="317"/>
        <v>12</v>
      </c>
      <c r="BJ646" s="76"/>
      <c r="BK646" s="76"/>
      <c r="BL646" s="77"/>
      <c r="BM646" s="77"/>
      <c r="BN646" s="77"/>
      <c r="BO646" s="77"/>
      <c r="BP646" s="77"/>
      <c r="BQ646" s="136"/>
    </row>
    <row r="647" spans="1:69" x14ac:dyDescent="0.25">
      <c r="A647" t="s">
        <v>78</v>
      </c>
      <c r="B647" t="s">
        <v>82</v>
      </c>
      <c r="C647" t="s">
        <v>352</v>
      </c>
      <c r="D647">
        <v>13</v>
      </c>
      <c r="E647" s="9">
        <v>11941</v>
      </c>
      <c r="F647" s="9">
        <v>717</v>
      </c>
      <c r="G647" s="54">
        <v>629.73407147784201</v>
      </c>
      <c r="H647" s="9">
        <v>1472080890.4757199</v>
      </c>
      <c r="I647" s="9">
        <v>47858617</v>
      </c>
      <c r="J647" s="9">
        <v>43560894.898957796</v>
      </c>
      <c r="K647" s="9">
        <v>65776021149410.797</v>
      </c>
      <c r="L647" s="9">
        <v>2010745767004.3999</v>
      </c>
      <c r="M647" s="9">
        <v>4.7755124949503502E+20</v>
      </c>
      <c r="N647" s="9">
        <v>1.39318379830081E+19</v>
      </c>
      <c r="O647" s="9">
        <v>4.2045119324312301E+17</v>
      </c>
      <c r="P647">
        <f t="shared" si="303"/>
        <v>3896.8917873982373</v>
      </c>
      <c r="Q647">
        <f t="shared" si="304"/>
        <v>16878585728.483526</v>
      </c>
      <c r="R647">
        <f t="shared" si="305"/>
        <v>419149506</v>
      </c>
      <c r="S647">
        <f t="shared" si="306"/>
        <v>437184122.69476533</v>
      </c>
      <c r="T647">
        <f t="shared" si="307"/>
        <v>1601240198663438.8</v>
      </c>
      <c r="U647">
        <f t="shared" si="308"/>
        <v>45213392406613.406</v>
      </c>
      <c r="V647" s="1">
        <f t="shared" si="309"/>
        <v>3.2416323296291289E+22</v>
      </c>
      <c r="W647" s="1">
        <f t="shared" si="310"/>
        <v>8.6196139555443455E+20</v>
      </c>
      <c r="X647" s="1">
        <f t="shared" si="311"/>
        <v>2.5583305639848137E+19</v>
      </c>
      <c r="Y647">
        <f t="shared" si="312"/>
        <v>0.95874823499169759</v>
      </c>
      <c r="Z647">
        <f t="shared" si="318"/>
        <v>1493626146340461.3</v>
      </c>
      <c r="AA647">
        <f t="shared" si="319"/>
        <v>7.8147150175657681E-3</v>
      </c>
      <c r="AB647">
        <f t="shared" si="320"/>
        <v>8.8400876791838265E-2</v>
      </c>
      <c r="AC647">
        <f>Cells!$B$3*Y647/(Cells!$D$4*AB647)</f>
        <v>0.27667499975559495</v>
      </c>
      <c r="AD647">
        <f t="shared" si="321"/>
        <v>31406.411591835596</v>
      </c>
      <c r="AE647">
        <f t="shared" si="322"/>
        <v>34121468170.81242</v>
      </c>
      <c r="AF647">
        <f t="shared" si="323"/>
        <v>1264001534</v>
      </c>
      <c r="AG647">
        <f t="shared" si="324"/>
        <v>1057169682.5291998</v>
      </c>
      <c r="AH647">
        <f t="shared" si="325"/>
        <v>569062235902654.88</v>
      </c>
      <c r="AI647">
        <f t="shared" si="326"/>
        <v>19275735546523.664</v>
      </c>
      <c r="AJ647">
        <f t="shared" si="327"/>
        <v>1.195646786782582</v>
      </c>
      <c r="AK647">
        <f t="shared" si="328"/>
        <v>652841396693384.75</v>
      </c>
      <c r="AL647">
        <f t="shared" si="329"/>
        <v>5.8414180100517684E-4</v>
      </c>
      <c r="AM647">
        <f t="shared" si="330"/>
        <v>2.4169025652789083E-2</v>
      </c>
      <c r="AN647">
        <f>IF(AM647=0,0,(Cells!$B$3*AJ647/(Cells!$D$4*AM647)))</f>
        <v>1.26201835586781</v>
      </c>
      <c r="AP647" s="7">
        <f t="shared" si="313"/>
        <v>0</v>
      </c>
      <c r="AQ647">
        <f t="shared" si="331"/>
        <v>96</v>
      </c>
      <c r="AR647" t="str">
        <f>IF(AP647=0,"",MAX(AR$4:AR646)+1)</f>
        <v/>
      </c>
      <c r="AS647" t="str">
        <f t="shared" si="314"/>
        <v>Female</v>
      </c>
      <c r="AT647" t="str">
        <f t="shared" si="315"/>
        <v>Smoker</v>
      </c>
      <c r="AU647" t="str">
        <f t="shared" si="316"/>
        <v>70 - 79</v>
      </c>
      <c r="AV647">
        <f t="shared" si="302"/>
        <v>1</v>
      </c>
      <c r="AW647" s="8">
        <f t="shared" si="317"/>
        <v>13</v>
      </c>
      <c r="BJ647" s="76"/>
      <c r="BK647" s="76"/>
      <c r="BL647" s="77"/>
      <c r="BM647" s="77"/>
      <c r="BN647" s="77"/>
      <c r="BO647" s="77"/>
      <c r="BP647" s="77"/>
      <c r="BQ647" s="136"/>
    </row>
    <row r="648" spans="1:69" x14ac:dyDescent="0.25">
      <c r="A648" t="s">
        <v>78</v>
      </c>
      <c r="B648" t="s">
        <v>82</v>
      </c>
      <c r="C648" t="s">
        <v>352</v>
      </c>
      <c r="D648">
        <v>14</v>
      </c>
      <c r="E648" s="9">
        <v>12164</v>
      </c>
      <c r="F648" s="9">
        <v>896</v>
      </c>
      <c r="G648" s="54">
        <v>737.19613342937498</v>
      </c>
      <c r="H648" s="9">
        <v>1494643814.2074599</v>
      </c>
      <c r="I648" s="9">
        <v>49742197</v>
      </c>
      <c r="J648" s="9">
        <v>45448615.844958998</v>
      </c>
      <c r="K648" s="9">
        <v>68092995738484.5</v>
      </c>
      <c r="L648" s="9">
        <v>2257776614562.6299</v>
      </c>
      <c r="M648" s="9">
        <v>5.0710684898898798E+20</v>
      </c>
      <c r="N648" s="9">
        <v>1.6677161946619199E+19</v>
      </c>
      <c r="O648" s="9">
        <v>5.6723994397415002E+17</v>
      </c>
      <c r="P648">
        <f t="shared" si="303"/>
        <v>4634.0879208276119</v>
      </c>
      <c r="Q648">
        <f t="shared" si="304"/>
        <v>18373229542.690987</v>
      </c>
      <c r="R648">
        <f t="shared" si="305"/>
        <v>468891703</v>
      </c>
      <c r="S648">
        <f t="shared" si="306"/>
        <v>482632738.53972435</v>
      </c>
      <c r="T648">
        <f t="shared" si="307"/>
        <v>1669333194401923.3</v>
      </c>
      <c r="U648">
        <f t="shared" si="308"/>
        <v>47471169021176.039</v>
      </c>
      <c r="V648" s="1">
        <f t="shared" si="309"/>
        <v>3.2923430145280277E+22</v>
      </c>
      <c r="W648" s="1">
        <f t="shared" si="310"/>
        <v>8.7863855750105373E+20</v>
      </c>
      <c r="X648" s="1">
        <f t="shared" si="311"/>
        <v>2.6150545583822287E+19</v>
      </c>
      <c r="Y648">
        <f t="shared" si="312"/>
        <v>0.97152900240190943</v>
      </c>
      <c r="Z648">
        <f t="shared" si="318"/>
        <v>1576999067070252.5</v>
      </c>
      <c r="AA648">
        <f t="shared" si="319"/>
        <v>6.7701435931097152E-3</v>
      </c>
      <c r="AB648">
        <f t="shared" si="320"/>
        <v>8.2280882306339634E-2</v>
      </c>
      <c r="AC648">
        <f>Cells!$B$3*Y648/(Cells!$D$4*AB648)</f>
        <v>0.30121648973849585</v>
      </c>
      <c r="AD648">
        <f t="shared" si="321"/>
        <v>30669.215458406219</v>
      </c>
      <c r="AE648">
        <f t="shared" si="322"/>
        <v>32626824356.604965</v>
      </c>
      <c r="AF648">
        <f t="shared" si="323"/>
        <v>1214259337</v>
      </c>
      <c r="AG648">
        <f t="shared" si="324"/>
        <v>1011721066.6842408</v>
      </c>
      <c r="AH648">
        <f t="shared" si="325"/>
        <v>500969240164170.44</v>
      </c>
      <c r="AI648">
        <f t="shared" si="326"/>
        <v>17017958931961.033</v>
      </c>
      <c r="AJ648">
        <f t="shared" si="327"/>
        <v>1.2001918087754633</v>
      </c>
      <c r="AK648">
        <f t="shared" si="328"/>
        <v>576745482940107.5</v>
      </c>
      <c r="AL648">
        <f t="shared" si="329"/>
        <v>5.6345938296866371E-4</v>
      </c>
      <c r="AM648">
        <f t="shared" si="330"/>
        <v>2.3737299403442332E-2</v>
      </c>
      <c r="AN648">
        <f>IF(AM648=0,0,(Cells!$B$3*AJ648/(Cells!$D$4*AM648)))</f>
        <v>1.289856106459988</v>
      </c>
      <c r="AP648" s="7">
        <f t="shared" si="313"/>
        <v>0</v>
      </c>
      <c r="AQ648">
        <f t="shared" si="331"/>
        <v>96</v>
      </c>
      <c r="AR648" t="str">
        <f>IF(AP648=0,"",MAX(AR$4:AR647)+1)</f>
        <v/>
      </c>
      <c r="AS648" t="str">
        <f t="shared" si="314"/>
        <v>Female</v>
      </c>
      <c r="AT648" t="str">
        <f t="shared" si="315"/>
        <v>Smoker</v>
      </c>
      <c r="AU648" t="str">
        <f t="shared" si="316"/>
        <v>70 - 79</v>
      </c>
      <c r="AV648">
        <f t="shared" si="302"/>
        <v>1</v>
      </c>
      <c r="AW648" s="8">
        <f t="shared" si="317"/>
        <v>14</v>
      </c>
      <c r="BJ648" s="76"/>
      <c r="BK648" s="76"/>
      <c r="BL648" s="77"/>
      <c r="BM648" s="77"/>
      <c r="BN648" s="77"/>
      <c r="BO648" s="77"/>
      <c r="BP648" s="77"/>
      <c r="BQ648" s="136"/>
    </row>
    <row r="649" spans="1:69" x14ac:dyDescent="0.25">
      <c r="A649" t="s">
        <v>78</v>
      </c>
      <c r="B649" t="s">
        <v>82</v>
      </c>
      <c r="C649" t="s">
        <v>352</v>
      </c>
      <c r="D649">
        <v>15</v>
      </c>
      <c r="E649" s="9">
        <v>12239</v>
      </c>
      <c r="F649" s="9">
        <v>1068</v>
      </c>
      <c r="G649" s="54">
        <v>857.14722310750506</v>
      </c>
      <c r="H649" s="9">
        <v>1471734046.9922099</v>
      </c>
      <c r="I649" s="9">
        <v>45226669</v>
      </c>
      <c r="J649" s="9">
        <v>44958290.892748304</v>
      </c>
      <c r="K649" s="9">
        <v>58715895434356.602</v>
      </c>
      <c r="L649" s="9">
        <v>2001344379044.1101</v>
      </c>
      <c r="M649" s="9">
        <v>4.5970493748319302E+20</v>
      </c>
      <c r="N649" s="9">
        <v>1.5854466874257101E+19</v>
      </c>
      <c r="O649" s="9">
        <v>5.7019006166210899E+17</v>
      </c>
      <c r="P649">
        <f t="shared" si="303"/>
        <v>5491.2351439351169</v>
      </c>
      <c r="Q649">
        <f t="shared" si="304"/>
        <v>19844963589.683197</v>
      </c>
      <c r="R649">
        <f t="shared" si="305"/>
        <v>514118372</v>
      </c>
      <c r="S649">
        <f t="shared" si="306"/>
        <v>527591029.43247265</v>
      </c>
      <c r="T649">
        <f t="shared" si="307"/>
        <v>1728049089836279.8</v>
      </c>
      <c r="U649">
        <f t="shared" si="308"/>
        <v>49472513400220.148</v>
      </c>
      <c r="V649" s="1">
        <f t="shared" si="309"/>
        <v>3.3383135082763468E+22</v>
      </c>
      <c r="W649" s="1">
        <f t="shared" si="310"/>
        <v>8.9449302437531078E+20</v>
      </c>
      <c r="X649" s="1">
        <f t="shared" si="311"/>
        <v>2.6720735645484397E+19</v>
      </c>
      <c r="Y649">
        <f t="shared" si="312"/>
        <v>0.97446382390738306</v>
      </c>
      <c r="Z649">
        <f t="shared" si="318"/>
        <v>1636943227366761.5</v>
      </c>
      <c r="AA649">
        <f t="shared" si="319"/>
        <v>5.8808325300933103E-3</v>
      </c>
      <c r="AB649">
        <f t="shared" si="320"/>
        <v>7.6686586376584209E-2</v>
      </c>
      <c r="AC649">
        <f>Cells!$B$3*Y649/(Cells!$D$4*AB649)</f>
        <v>0.32416657184496583</v>
      </c>
      <c r="AD649">
        <f t="shared" si="321"/>
        <v>29812.068235298713</v>
      </c>
      <c r="AE649">
        <f t="shared" si="322"/>
        <v>31155090309.612755</v>
      </c>
      <c r="AF649">
        <f t="shared" si="323"/>
        <v>1169032668</v>
      </c>
      <c r="AG649">
        <f t="shared" si="324"/>
        <v>966762775.79149258</v>
      </c>
      <c r="AH649">
        <f t="shared" si="325"/>
        <v>442253344729813.81</v>
      </c>
      <c r="AI649">
        <f t="shared" si="326"/>
        <v>15016614552916.924</v>
      </c>
      <c r="AJ649">
        <f t="shared" si="327"/>
        <v>1.209223914359868</v>
      </c>
      <c r="AK649">
        <f t="shared" si="328"/>
        <v>512825689354344.38</v>
      </c>
      <c r="AL649">
        <f t="shared" si="329"/>
        <v>5.4869364790263405E-4</v>
      </c>
      <c r="AM649">
        <f t="shared" si="330"/>
        <v>2.3424210721017562E-2</v>
      </c>
      <c r="AN649">
        <f>IF(AM649=0,0,(Cells!$B$3*AJ649/(Cells!$D$4*AM649)))</f>
        <v>1.3169329820533413</v>
      </c>
      <c r="AP649" s="7">
        <f t="shared" si="313"/>
        <v>0</v>
      </c>
      <c r="AQ649">
        <f t="shared" si="331"/>
        <v>96</v>
      </c>
      <c r="AR649" t="str">
        <f>IF(AP649=0,"",MAX(AR$4:AR648)+1)</f>
        <v/>
      </c>
      <c r="AS649" t="str">
        <f t="shared" si="314"/>
        <v>Female</v>
      </c>
      <c r="AT649" t="str">
        <f t="shared" si="315"/>
        <v>Smoker</v>
      </c>
      <c r="AU649" t="str">
        <f t="shared" si="316"/>
        <v>70 - 79</v>
      </c>
      <c r="AV649">
        <f t="shared" si="302"/>
        <v>1</v>
      </c>
      <c r="AW649" s="8">
        <f t="shared" si="317"/>
        <v>15</v>
      </c>
      <c r="BJ649" s="76"/>
      <c r="BK649" s="76"/>
      <c r="BL649" s="77"/>
      <c r="BM649" s="77"/>
      <c r="BN649" s="77"/>
      <c r="BO649" s="77"/>
      <c r="BP649" s="77"/>
      <c r="BQ649" s="136"/>
    </row>
    <row r="650" spans="1:69" x14ac:dyDescent="0.25">
      <c r="A650" t="s">
        <v>78</v>
      </c>
      <c r="B650" t="s">
        <v>82</v>
      </c>
      <c r="C650" t="s">
        <v>352</v>
      </c>
      <c r="D650">
        <v>16</v>
      </c>
      <c r="E650" s="9">
        <v>10941</v>
      </c>
      <c r="F650" s="9">
        <v>1164</v>
      </c>
      <c r="G650" s="54">
        <v>934.46859224105106</v>
      </c>
      <c r="H650" s="9">
        <v>1380742653.08935</v>
      </c>
      <c r="I650" s="9">
        <v>62937612</v>
      </c>
      <c r="J650" s="9">
        <v>42540751.479947098</v>
      </c>
      <c r="K650" s="9">
        <v>49861702961991.797</v>
      </c>
      <c r="L650" s="9">
        <v>1697294322447.53</v>
      </c>
      <c r="M650" s="9">
        <v>3.9992130958447201E+20</v>
      </c>
      <c r="N650" s="9">
        <v>1.3745398715298001E+19</v>
      </c>
      <c r="O650" s="9">
        <v>4.85367278552472E+17</v>
      </c>
      <c r="P650">
        <f t="shared" si="303"/>
        <v>6425.7037361761677</v>
      </c>
      <c r="Q650">
        <f t="shared" si="304"/>
        <v>21225706242.772549</v>
      </c>
      <c r="R650">
        <f t="shared" si="305"/>
        <v>577055984</v>
      </c>
      <c r="S650">
        <f t="shared" si="306"/>
        <v>570131780.9124198</v>
      </c>
      <c r="T650">
        <f t="shared" si="307"/>
        <v>1777910792798271.5</v>
      </c>
      <c r="U650">
        <f t="shared" si="308"/>
        <v>51169807722667.68</v>
      </c>
      <c r="V650" s="1">
        <f t="shared" si="309"/>
        <v>3.378305639234794E+22</v>
      </c>
      <c r="W650" s="1">
        <f t="shared" si="310"/>
        <v>9.0823842309060873E+20</v>
      </c>
      <c r="X650" s="1">
        <f t="shared" si="311"/>
        <v>2.720610292403687E+19</v>
      </c>
      <c r="Y650">
        <f t="shared" si="312"/>
        <v>1.0121449168760579</v>
      </c>
      <c r="Z650">
        <f t="shared" si="318"/>
        <v>1747083110248701.3</v>
      </c>
      <c r="AA650">
        <f t="shared" si="319"/>
        <v>5.3748093505973926E-3</v>
      </c>
      <c r="AB650">
        <f t="shared" si="320"/>
        <v>7.3313091263412108E-2</v>
      </c>
      <c r="AC650">
        <f>Cells!$B$3*Y650/(Cells!$D$4*AB650)</f>
        <v>0.35219491365641781</v>
      </c>
      <c r="AD650">
        <f t="shared" si="321"/>
        <v>28877.599643057663</v>
      </c>
      <c r="AE650">
        <f t="shared" si="322"/>
        <v>29774347656.523403</v>
      </c>
      <c r="AF650">
        <f t="shared" si="323"/>
        <v>1106095056</v>
      </c>
      <c r="AG650">
        <f t="shared" si="324"/>
        <v>924222024.31154537</v>
      </c>
      <c r="AH650">
        <f t="shared" si="325"/>
        <v>392391641767821.94</v>
      </c>
      <c r="AI650">
        <f t="shared" si="326"/>
        <v>13319320230469.393</v>
      </c>
      <c r="AJ650">
        <f t="shared" si="327"/>
        <v>1.1967850006863148</v>
      </c>
      <c r="AK650">
        <f t="shared" si="328"/>
        <v>450531244312058.38</v>
      </c>
      <c r="AL650">
        <f t="shared" si="329"/>
        <v>5.2743905846152532E-4</v>
      </c>
      <c r="AM650">
        <f t="shared" si="330"/>
        <v>2.2966041419050114E-2</v>
      </c>
      <c r="AN650">
        <f>IF(AM650=0,0,(Cells!$B$3*AJ650/(Cells!$D$4*AM650)))</f>
        <v>1.3293884680736472</v>
      </c>
      <c r="AP650" s="7">
        <f t="shared" si="313"/>
        <v>0</v>
      </c>
      <c r="AQ650">
        <f t="shared" si="331"/>
        <v>96</v>
      </c>
      <c r="AR650" t="str">
        <f>IF(AP650=0,"",MAX(AR$4:AR649)+1)</f>
        <v/>
      </c>
      <c r="AS650" t="str">
        <f t="shared" si="314"/>
        <v>Female</v>
      </c>
      <c r="AT650" t="str">
        <f t="shared" si="315"/>
        <v>Smoker</v>
      </c>
      <c r="AU650" t="str">
        <f t="shared" si="316"/>
        <v>70 - 79</v>
      </c>
      <c r="AV650">
        <f t="shared" si="302"/>
        <v>1</v>
      </c>
      <c r="AW650" s="8">
        <f t="shared" si="317"/>
        <v>16</v>
      </c>
      <c r="BJ650" s="76"/>
      <c r="BK650" s="76"/>
      <c r="BL650" s="77"/>
      <c r="BM650" s="77"/>
      <c r="BN650" s="77"/>
      <c r="BO650" s="77"/>
      <c r="BP650" s="77"/>
      <c r="BQ650" s="136"/>
    </row>
    <row r="651" spans="1:69" x14ac:dyDescent="0.25">
      <c r="A651" t="s">
        <v>78</v>
      </c>
      <c r="B651" t="s">
        <v>82</v>
      </c>
      <c r="C651" t="s">
        <v>352</v>
      </c>
      <c r="D651">
        <v>17</v>
      </c>
      <c r="E651" s="9">
        <v>10864</v>
      </c>
      <c r="F651" s="9">
        <v>1295</v>
      </c>
      <c r="G651" s="54">
        <v>1051.1226175230599</v>
      </c>
      <c r="H651" s="9">
        <v>1469931652.7571101</v>
      </c>
      <c r="I651" s="9">
        <v>67907800</v>
      </c>
      <c r="J651" s="9">
        <v>45655451.726239704</v>
      </c>
      <c r="K651" s="9">
        <v>49337791597087.898</v>
      </c>
      <c r="L651" s="9">
        <v>1703026434661.96</v>
      </c>
      <c r="M651" s="9">
        <v>3.9290258517941997E+20</v>
      </c>
      <c r="N651" s="9">
        <v>1.3781419690836199E+19</v>
      </c>
      <c r="O651" s="9">
        <v>4.9004438093996998E+17</v>
      </c>
      <c r="P651">
        <f t="shared" si="303"/>
        <v>7476.8263536992272</v>
      </c>
      <c r="Q651">
        <f t="shared" si="304"/>
        <v>22695637895.529659</v>
      </c>
      <c r="R651">
        <f t="shared" si="305"/>
        <v>644963784</v>
      </c>
      <c r="S651">
        <f t="shared" si="306"/>
        <v>615787232.63865948</v>
      </c>
      <c r="T651">
        <f t="shared" si="307"/>
        <v>1827248584395359.5</v>
      </c>
      <c r="U651">
        <f t="shared" si="308"/>
        <v>52872834157329.641</v>
      </c>
      <c r="V651" s="1">
        <f t="shared" si="309"/>
        <v>3.417595897752736E+22</v>
      </c>
      <c r="W651" s="1">
        <f t="shared" si="310"/>
        <v>9.2201984278144496E+20</v>
      </c>
      <c r="X651" s="1">
        <f t="shared" si="311"/>
        <v>2.7696147304976839E+19</v>
      </c>
      <c r="Y651">
        <f t="shared" si="312"/>
        <v>1.0473808968664688</v>
      </c>
      <c r="Z651">
        <f t="shared" si="318"/>
        <v>1855823405523498.5</v>
      </c>
      <c r="AA651">
        <f t="shared" si="319"/>
        <v>4.8941275896076976E-3</v>
      </c>
      <c r="AB651">
        <f t="shared" si="320"/>
        <v>6.9958041636453042E-2</v>
      </c>
      <c r="AC651">
        <f>Cells!$B$3*Y651/(Cells!$D$4*AB651)</f>
        <v>0.38193452504295961</v>
      </c>
      <c r="AD651">
        <f t="shared" si="321"/>
        <v>27826.477025534601</v>
      </c>
      <c r="AE651">
        <f t="shared" si="322"/>
        <v>28304416003.766293</v>
      </c>
      <c r="AF651">
        <f t="shared" si="323"/>
        <v>1038187256</v>
      </c>
      <c r="AG651">
        <f t="shared" si="324"/>
        <v>878566572.58530569</v>
      </c>
      <c r="AH651">
        <f t="shared" si="325"/>
        <v>343053850170734</v>
      </c>
      <c r="AI651">
        <f t="shared" si="326"/>
        <v>11616293795807.432</v>
      </c>
      <c r="AJ651">
        <f t="shared" si="327"/>
        <v>1.1816830828709861</v>
      </c>
      <c r="AK651">
        <f t="shared" si="328"/>
        <v>389160230076102.81</v>
      </c>
      <c r="AL651">
        <f t="shared" si="329"/>
        <v>5.0417243883528191E-4</v>
      </c>
      <c r="AM651">
        <f t="shared" si="330"/>
        <v>2.2453784510306541E-2</v>
      </c>
      <c r="AN651">
        <f>IF(AM651=0,0,(Cells!$B$3*AJ651/(Cells!$D$4*AM651)))</f>
        <v>1.3425590025241525</v>
      </c>
      <c r="AP651" s="7">
        <f t="shared" si="313"/>
        <v>0</v>
      </c>
      <c r="AQ651">
        <f t="shared" si="331"/>
        <v>96</v>
      </c>
      <c r="AR651" t="str">
        <f>IF(AP651=0,"",MAX(AR$4:AR650)+1)</f>
        <v/>
      </c>
      <c r="AS651" t="str">
        <f t="shared" si="314"/>
        <v>Female</v>
      </c>
      <c r="AT651" t="str">
        <f t="shared" si="315"/>
        <v>Smoker</v>
      </c>
      <c r="AU651" t="str">
        <f t="shared" si="316"/>
        <v>70 - 79</v>
      </c>
      <c r="AV651">
        <f t="shared" si="302"/>
        <v>1</v>
      </c>
      <c r="AW651" s="8">
        <f t="shared" si="317"/>
        <v>17</v>
      </c>
      <c r="BJ651" s="76"/>
      <c r="BK651" s="76"/>
      <c r="BL651" s="77"/>
      <c r="BM651" s="77"/>
      <c r="BN651" s="77"/>
      <c r="BO651" s="77"/>
      <c r="BP651" s="77"/>
      <c r="BQ651" s="136"/>
    </row>
    <row r="652" spans="1:69" x14ac:dyDescent="0.25">
      <c r="A652" t="s">
        <v>78</v>
      </c>
      <c r="B652" t="s">
        <v>82</v>
      </c>
      <c r="C652" t="s">
        <v>352</v>
      </c>
      <c r="D652">
        <v>18</v>
      </c>
      <c r="E652" s="9">
        <v>10783</v>
      </c>
      <c r="F652" s="9">
        <v>1493</v>
      </c>
      <c r="G652" s="54">
        <v>1176.2811854594399</v>
      </c>
      <c r="H652" s="9">
        <v>1514279319.0432999</v>
      </c>
      <c r="I652" s="9">
        <v>55844155</v>
      </c>
      <c r="J652" s="9">
        <v>47314953.542961501</v>
      </c>
      <c r="K652" s="9">
        <v>43170902140991.797</v>
      </c>
      <c r="L652" s="9">
        <v>1541536615024.3999</v>
      </c>
      <c r="M652" s="9">
        <v>3.8127710793888603E+20</v>
      </c>
      <c r="N652" s="9">
        <v>1.4337367455321E+19</v>
      </c>
      <c r="O652" s="9">
        <v>5.4476201675083597E+17</v>
      </c>
      <c r="P652">
        <f t="shared" si="303"/>
        <v>8653.1075391586674</v>
      </c>
      <c r="Q652">
        <f t="shared" si="304"/>
        <v>24209917214.57296</v>
      </c>
      <c r="R652">
        <f t="shared" si="305"/>
        <v>700807939</v>
      </c>
      <c r="S652">
        <f t="shared" si="306"/>
        <v>663102186.18162096</v>
      </c>
      <c r="T652">
        <f t="shared" si="307"/>
        <v>1870419486536351.3</v>
      </c>
      <c r="U652">
        <f t="shared" si="308"/>
        <v>54414370772354.039</v>
      </c>
      <c r="V652" s="1">
        <f t="shared" si="309"/>
        <v>3.4557236085466245E+22</v>
      </c>
      <c r="W652" s="1">
        <f t="shared" si="310"/>
        <v>9.36357210236766E+20</v>
      </c>
      <c r="X652" s="1">
        <f t="shared" si="311"/>
        <v>2.8240909321727676E+19</v>
      </c>
      <c r="Y652">
        <f t="shared" si="312"/>
        <v>1.0568626579796128</v>
      </c>
      <c r="Z652">
        <f t="shared" si="318"/>
        <v>1915997906444736.5</v>
      </c>
      <c r="AA652">
        <f t="shared" si="319"/>
        <v>4.3574670394280158E-3</v>
      </c>
      <c r="AB652">
        <f t="shared" si="320"/>
        <v>6.6011112999464078E-2</v>
      </c>
      <c r="AC652">
        <f>Cells!$B$3*Y652/(Cells!$D$4*AB652)</f>
        <v>0.40843543285411227</v>
      </c>
      <c r="AD652">
        <f t="shared" si="321"/>
        <v>26650.195840075161</v>
      </c>
      <c r="AE652">
        <f t="shared" si="322"/>
        <v>26790136684.722992</v>
      </c>
      <c r="AF652">
        <f t="shared" si="323"/>
        <v>982343101</v>
      </c>
      <c r="AG652">
        <f t="shared" si="324"/>
        <v>831251619.04234421</v>
      </c>
      <c r="AH652">
        <f t="shared" si="325"/>
        <v>299882948029742.25</v>
      </c>
      <c r="AI652">
        <f t="shared" si="326"/>
        <v>10074757180783.031</v>
      </c>
      <c r="AJ652">
        <f t="shared" si="327"/>
        <v>1.1817638347961632</v>
      </c>
      <c r="AK652">
        <f t="shared" si="328"/>
        <v>340320761722197.5</v>
      </c>
      <c r="AL652">
        <f t="shared" si="329"/>
        <v>4.9251950716763338E-4</v>
      </c>
      <c r="AM652">
        <f t="shared" si="330"/>
        <v>2.2192780519070462E-2</v>
      </c>
      <c r="AN652">
        <f>IF(AM652=0,0,(Cells!$B$3*AJ652/(Cells!$D$4*AM652)))</f>
        <v>1.3584413428992463</v>
      </c>
      <c r="AP652" s="7">
        <f t="shared" si="313"/>
        <v>0</v>
      </c>
      <c r="AQ652">
        <f t="shared" si="331"/>
        <v>96</v>
      </c>
      <c r="AR652" t="str">
        <f>IF(AP652=0,"",MAX(AR$4:AR651)+1)</f>
        <v/>
      </c>
      <c r="AS652" t="str">
        <f t="shared" si="314"/>
        <v>Female</v>
      </c>
      <c r="AT652" t="str">
        <f t="shared" si="315"/>
        <v>Smoker</v>
      </c>
      <c r="AU652" t="str">
        <f t="shared" si="316"/>
        <v>70 - 79</v>
      </c>
      <c r="AV652">
        <f t="shared" si="302"/>
        <v>1</v>
      </c>
      <c r="AW652" s="8">
        <f t="shared" si="317"/>
        <v>18</v>
      </c>
      <c r="BJ652" s="76"/>
      <c r="BK652" s="76"/>
      <c r="BL652" s="77"/>
      <c r="BM652" s="77"/>
      <c r="BN652" s="77"/>
      <c r="BO652" s="77"/>
      <c r="BP652" s="77"/>
      <c r="BQ652" s="136"/>
    </row>
    <row r="653" spans="1:69" x14ac:dyDescent="0.25">
      <c r="A653" t="s">
        <v>78</v>
      </c>
      <c r="B653" t="s">
        <v>82</v>
      </c>
      <c r="C653" t="s">
        <v>352</v>
      </c>
      <c r="D653">
        <v>19</v>
      </c>
      <c r="E653" s="9">
        <v>10403</v>
      </c>
      <c r="F653" s="9">
        <v>1629</v>
      </c>
      <c r="G653" s="54">
        <v>1308.1404122839799</v>
      </c>
      <c r="H653" s="9">
        <v>1580943148.0496299</v>
      </c>
      <c r="I653" s="9">
        <v>62594875</v>
      </c>
      <c r="J653" s="9">
        <v>49372594.742628299</v>
      </c>
      <c r="K653" s="9">
        <v>43929254735531.297</v>
      </c>
      <c r="L653" s="9">
        <v>1624342330316.79</v>
      </c>
      <c r="M653" s="9">
        <v>4.3649955621388603E+20</v>
      </c>
      <c r="N653" s="9">
        <v>1.7592647160369701E+19</v>
      </c>
      <c r="O653" s="9">
        <v>7.1899816447208397E+17</v>
      </c>
      <c r="P653">
        <f t="shared" si="303"/>
        <v>9961.2479514426468</v>
      </c>
      <c r="Q653">
        <f t="shared" si="304"/>
        <v>25790860362.622589</v>
      </c>
      <c r="R653">
        <f t="shared" si="305"/>
        <v>763402814</v>
      </c>
      <c r="S653">
        <f t="shared" si="306"/>
        <v>712474780.92424929</v>
      </c>
      <c r="T653">
        <f t="shared" si="307"/>
        <v>1914348741271882.5</v>
      </c>
      <c r="U653">
        <f t="shared" si="308"/>
        <v>56038713102670.828</v>
      </c>
      <c r="V653" s="1">
        <f t="shared" si="309"/>
        <v>3.499373564168013E+22</v>
      </c>
      <c r="W653" s="1">
        <f t="shared" si="310"/>
        <v>9.5394985739713564E+20</v>
      </c>
      <c r="X653" s="1">
        <f t="shared" si="311"/>
        <v>2.8959907486199759E+19</v>
      </c>
      <c r="Y653">
        <f t="shared" si="312"/>
        <v>1.0714804712240971</v>
      </c>
      <c r="Z653">
        <f t="shared" si="318"/>
        <v>1986850903605958.5</v>
      </c>
      <c r="AA653">
        <f t="shared" si="319"/>
        <v>3.9140492430070877E-3</v>
      </c>
      <c r="AB653">
        <f t="shared" si="320"/>
        <v>6.2562362831075108E-2</v>
      </c>
      <c r="AC653">
        <f>Cells!$B$3*Y653/(Cells!$D$4*AB653)</f>
        <v>0.43691105203827341</v>
      </c>
      <c r="AD653">
        <f t="shared" si="321"/>
        <v>25342.05542779118</v>
      </c>
      <c r="AE653">
        <f t="shared" si="322"/>
        <v>25209193536.673363</v>
      </c>
      <c r="AF653">
        <f t="shared" si="323"/>
        <v>919748226</v>
      </c>
      <c r="AG653">
        <f t="shared" si="324"/>
        <v>781879024.29971588</v>
      </c>
      <c r="AH653">
        <f t="shared" si="325"/>
        <v>255953693294210.97</v>
      </c>
      <c r="AI653">
        <f t="shared" si="326"/>
        <v>8450414850466.2441</v>
      </c>
      <c r="AJ653">
        <f t="shared" si="327"/>
        <v>1.1763306053948253</v>
      </c>
      <c r="AK653">
        <f t="shared" si="328"/>
        <v>289392870227512.56</v>
      </c>
      <c r="AL653">
        <f t="shared" si="329"/>
        <v>4.7337868895665604E-4</v>
      </c>
      <c r="AM653">
        <f t="shared" si="330"/>
        <v>2.1757267497474402E-2</v>
      </c>
      <c r="AN653">
        <f>IF(AM653=0,0,(Cells!$B$3*AJ653/(Cells!$D$4*AM653)))</f>
        <v>1.3792625952097022</v>
      </c>
      <c r="AP653" s="7">
        <f t="shared" si="313"/>
        <v>0</v>
      </c>
      <c r="AQ653">
        <f t="shared" si="331"/>
        <v>96</v>
      </c>
      <c r="AR653" t="str">
        <f>IF(AP653=0,"",MAX(AR$4:AR652)+1)</f>
        <v/>
      </c>
      <c r="AS653" t="str">
        <f t="shared" si="314"/>
        <v>Female</v>
      </c>
      <c r="AT653" t="str">
        <f t="shared" si="315"/>
        <v>Smoker</v>
      </c>
      <c r="AU653" t="str">
        <f t="shared" si="316"/>
        <v>70 - 79</v>
      </c>
      <c r="AV653">
        <f t="shared" si="302"/>
        <v>1</v>
      </c>
      <c r="AW653" s="8">
        <f t="shared" si="317"/>
        <v>19</v>
      </c>
      <c r="BJ653" s="76"/>
      <c r="BK653" s="76"/>
      <c r="BL653" s="77"/>
      <c r="BM653" s="77"/>
      <c r="BN653" s="77"/>
      <c r="BO653" s="77"/>
      <c r="BP653" s="77"/>
      <c r="BQ653" s="136"/>
    </row>
    <row r="654" spans="1:69" x14ac:dyDescent="0.25">
      <c r="A654" t="s">
        <v>78</v>
      </c>
      <c r="B654" t="s">
        <v>82</v>
      </c>
      <c r="C654" t="s">
        <v>352</v>
      </c>
      <c r="D654">
        <v>20</v>
      </c>
      <c r="E654" s="9">
        <v>9937</v>
      </c>
      <c r="F654" s="9">
        <v>1921</v>
      </c>
      <c r="G654" s="54">
        <v>1429.4450175831601</v>
      </c>
      <c r="H654" s="9">
        <v>1651110938.2837999</v>
      </c>
      <c r="I654" s="9">
        <v>70350472</v>
      </c>
      <c r="J654" s="9">
        <v>51611047.424033001</v>
      </c>
      <c r="K654" s="9">
        <v>52424164756596.797</v>
      </c>
      <c r="L654" s="9">
        <v>1900554163074.54</v>
      </c>
      <c r="M654" s="9">
        <v>6.6966421298851204E+20</v>
      </c>
      <c r="N654" s="9">
        <v>2.56038812628603E+19</v>
      </c>
      <c r="O654" s="9">
        <v>1.05846853082443E+18</v>
      </c>
      <c r="P654">
        <f t="shared" si="303"/>
        <v>11390.692969025808</v>
      </c>
      <c r="Q654">
        <f t="shared" si="304"/>
        <v>27441971300.906387</v>
      </c>
      <c r="R654">
        <f t="shared" si="305"/>
        <v>833753286</v>
      </c>
      <c r="S654">
        <f t="shared" si="306"/>
        <v>764085828.34828234</v>
      </c>
      <c r="T654">
        <f t="shared" si="307"/>
        <v>1966772906028479.3</v>
      </c>
      <c r="U654">
        <f t="shared" si="308"/>
        <v>57939267265745.367</v>
      </c>
      <c r="V654" s="1">
        <f t="shared" si="309"/>
        <v>3.5663399854668641E+22</v>
      </c>
      <c r="W654" s="1">
        <f t="shared" si="310"/>
        <v>9.7955373865999598E+20</v>
      </c>
      <c r="X654" s="1">
        <f t="shared" si="311"/>
        <v>3.0018376017024188E+19</v>
      </c>
      <c r="Y654">
        <f t="shared" si="312"/>
        <v>1.091177528841645</v>
      </c>
      <c r="Z654">
        <f t="shared" si="318"/>
        <v>2077111944772306.3</v>
      </c>
      <c r="AA654">
        <f t="shared" si="319"/>
        <v>3.5577515259523195E-3</v>
      </c>
      <c r="AB654">
        <f t="shared" si="320"/>
        <v>5.9646890329272985E-2</v>
      </c>
      <c r="AC654">
        <f>Cells!$B$3*Y654/(Cells!$D$4*AB654)</f>
        <v>0.46669110161101579</v>
      </c>
      <c r="AD654">
        <f t="shared" si="321"/>
        <v>23912.610410208024</v>
      </c>
      <c r="AE654">
        <f t="shared" si="322"/>
        <v>23558082598.389561</v>
      </c>
      <c r="AF654">
        <f t="shared" si="323"/>
        <v>849397754</v>
      </c>
      <c r="AG654">
        <f t="shared" si="324"/>
        <v>730267976.87568283</v>
      </c>
      <c r="AH654">
        <f t="shared" si="325"/>
        <v>203529528537614.19</v>
      </c>
      <c r="AI654">
        <f t="shared" si="326"/>
        <v>6549860687391.7012</v>
      </c>
      <c r="AJ654">
        <f t="shared" si="327"/>
        <v>1.1631315912741951</v>
      </c>
      <c r="AK654">
        <f t="shared" si="328"/>
        <v>227870480975839.28</v>
      </c>
      <c r="AL654">
        <f t="shared" si="329"/>
        <v>4.2729081322571017E-4</v>
      </c>
      <c r="AM654">
        <f t="shared" si="330"/>
        <v>2.0671013841263571E-2</v>
      </c>
      <c r="AN654">
        <f>IF(AM654=0,0,(Cells!$B$3*AJ654/(Cells!$D$4*AM654)))</f>
        <v>1.4354530324430497</v>
      </c>
      <c r="AP654" s="7">
        <f t="shared" si="313"/>
        <v>0</v>
      </c>
      <c r="AQ654">
        <f t="shared" si="331"/>
        <v>96</v>
      </c>
      <c r="AR654" t="str">
        <f>IF(AP654=0,"",MAX(AR$4:AR653)+1)</f>
        <v/>
      </c>
      <c r="AS654" t="str">
        <f t="shared" si="314"/>
        <v>Female</v>
      </c>
      <c r="AT654" t="str">
        <f t="shared" si="315"/>
        <v>Smoker</v>
      </c>
      <c r="AU654" t="str">
        <f t="shared" si="316"/>
        <v>70 - 79</v>
      </c>
      <c r="AV654">
        <f t="shared" si="302"/>
        <v>1</v>
      </c>
      <c r="AW654" s="8">
        <f t="shared" si="317"/>
        <v>20</v>
      </c>
      <c r="BJ654" s="76"/>
      <c r="BK654" s="76"/>
      <c r="BL654" s="77"/>
      <c r="BM654" s="77"/>
      <c r="BN654" s="77"/>
      <c r="BO654" s="77"/>
      <c r="BP654" s="77"/>
      <c r="BQ654" s="136"/>
    </row>
    <row r="655" spans="1:69" x14ac:dyDescent="0.25">
      <c r="A655" t="s">
        <v>78</v>
      </c>
      <c r="B655" t="s">
        <v>82</v>
      </c>
      <c r="C655" t="s">
        <v>352</v>
      </c>
      <c r="D655">
        <v>21</v>
      </c>
      <c r="E655" s="9">
        <v>8917</v>
      </c>
      <c r="F655" s="9">
        <v>2098</v>
      </c>
      <c r="G655" s="54">
        <v>1575.0675174586399</v>
      </c>
      <c r="H655" s="9">
        <v>1720591534.32656</v>
      </c>
      <c r="I655" s="9">
        <v>59469845</v>
      </c>
      <c r="J655" s="9">
        <v>53596894.350215502</v>
      </c>
      <c r="K655" s="9">
        <v>31093264076365.602</v>
      </c>
      <c r="L655" s="9">
        <v>996295907771.58606</v>
      </c>
      <c r="M655" s="9">
        <v>1.8655844639899599E+20</v>
      </c>
      <c r="N655" s="9">
        <v>5.2520222316352399E+18</v>
      </c>
      <c r="O655" s="9">
        <v>1.5892878917844E+17</v>
      </c>
      <c r="P655">
        <f t="shared" si="303"/>
        <v>12965.760486484447</v>
      </c>
      <c r="Q655">
        <f t="shared" si="304"/>
        <v>29162562835.232948</v>
      </c>
      <c r="R655">
        <f t="shared" si="305"/>
        <v>893223131</v>
      </c>
      <c r="S655">
        <f t="shared" si="306"/>
        <v>817682722.69849789</v>
      </c>
      <c r="T655">
        <f t="shared" si="307"/>
        <v>1997866170104844.8</v>
      </c>
      <c r="U655">
        <f t="shared" si="308"/>
        <v>58935563173516.953</v>
      </c>
      <c r="V655" s="1">
        <f t="shared" si="309"/>
        <v>3.5849958301067639E+22</v>
      </c>
      <c r="W655" s="1">
        <f t="shared" si="310"/>
        <v>9.8480576089163117E+20</v>
      </c>
      <c r="X655" s="1">
        <f t="shared" si="311"/>
        <v>3.017730480620263E+19</v>
      </c>
      <c r="Y655">
        <f t="shared" si="312"/>
        <v>1.0923835201656278</v>
      </c>
      <c r="Z655">
        <f t="shared" si="318"/>
        <v>2112108168744451</v>
      </c>
      <c r="AA655">
        <f t="shared" si="319"/>
        <v>3.1589773605961917E-3</v>
      </c>
      <c r="AB655">
        <f t="shared" si="320"/>
        <v>5.6204780584895017E-2</v>
      </c>
      <c r="AC655">
        <f>Cells!$B$3*Y655/(Cells!$D$4*AB655)</f>
        <v>0.49581972059242818</v>
      </c>
      <c r="AD655">
        <f t="shared" si="321"/>
        <v>22337.542892749385</v>
      </c>
      <c r="AE655">
        <f t="shared" si="322"/>
        <v>21837491064.063</v>
      </c>
      <c r="AF655">
        <f t="shared" si="323"/>
        <v>789927909</v>
      </c>
      <c r="AG655">
        <f t="shared" si="324"/>
        <v>676671082.52546728</v>
      </c>
      <c r="AH655">
        <f t="shared" si="325"/>
        <v>172436264461248.56</v>
      </c>
      <c r="AI655">
        <f t="shared" si="326"/>
        <v>5553564779620.1152</v>
      </c>
      <c r="AJ655">
        <f t="shared" si="327"/>
        <v>1.1673735281428554</v>
      </c>
      <c r="AK655">
        <f t="shared" si="328"/>
        <v>193729349185567.28</v>
      </c>
      <c r="AL655">
        <f t="shared" si="329"/>
        <v>4.2309723270242302E-4</v>
      </c>
      <c r="AM655">
        <f t="shared" si="330"/>
        <v>2.056932747326521E-2</v>
      </c>
      <c r="AN655">
        <f>IF(AM655=0,0,(Cells!$B$3*AJ655/(Cells!$D$4*AM655)))</f>
        <v>1.4478102993163835</v>
      </c>
      <c r="AP655" s="7">
        <f t="shared" si="313"/>
        <v>0</v>
      </c>
      <c r="AQ655">
        <f t="shared" si="331"/>
        <v>96</v>
      </c>
      <c r="AR655" t="str">
        <f>IF(AP655=0,"",MAX(AR$4:AR654)+1)</f>
        <v/>
      </c>
      <c r="AS655" t="str">
        <f t="shared" si="314"/>
        <v>Female</v>
      </c>
      <c r="AT655" t="str">
        <f t="shared" si="315"/>
        <v>Smoker</v>
      </c>
      <c r="AU655" t="str">
        <f t="shared" si="316"/>
        <v>70 - 79</v>
      </c>
      <c r="AV655">
        <f t="shared" si="302"/>
        <v>1</v>
      </c>
      <c r="AW655" s="8">
        <f t="shared" si="317"/>
        <v>21</v>
      </c>
      <c r="BJ655" s="76"/>
      <c r="BK655" s="76"/>
      <c r="BL655" s="77"/>
      <c r="BM655" s="77"/>
      <c r="BN655" s="77"/>
      <c r="BO655" s="77"/>
      <c r="BP655" s="77"/>
      <c r="BQ655" s="136"/>
    </row>
    <row r="656" spans="1:69" x14ac:dyDescent="0.25">
      <c r="A656" t="s">
        <v>78</v>
      </c>
      <c r="B656" t="s">
        <v>82</v>
      </c>
      <c r="C656" t="s">
        <v>352</v>
      </c>
      <c r="D656">
        <v>22</v>
      </c>
      <c r="E656" s="9">
        <v>8562</v>
      </c>
      <c r="F656" s="9">
        <v>2260</v>
      </c>
      <c r="G656" s="54">
        <v>1754.2734856187701</v>
      </c>
      <c r="H656" s="9">
        <v>1888935640.48281</v>
      </c>
      <c r="I656" s="9">
        <v>66296017</v>
      </c>
      <c r="J656" s="9">
        <v>58668431.115657002</v>
      </c>
      <c r="K656" s="9">
        <v>25437455777809</v>
      </c>
      <c r="L656" s="9">
        <v>837543218778.41101</v>
      </c>
      <c r="M656" s="9">
        <v>7.0990027364707099E+19</v>
      </c>
      <c r="N656" s="9">
        <v>2.2891550750306099E+18</v>
      </c>
      <c r="O656" s="9">
        <v>7.7542670978483104E+16</v>
      </c>
      <c r="P656">
        <f t="shared" si="303"/>
        <v>14720.033972103218</v>
      </c>
      <c r="Q656">
        <f t="shared" si="304"/>
        <v>31051498475.715759</v>
      </c>
      <c r="R656">
        <f t="shared" si="305"/>
        <v>959519148</v>
      </c>
      <c r="S656">
        <f t="shared" si="306"/>
        <v>876351153.81415486</v>
      </c>
      <c r="T656">
        <f t="shared" si="307"/>
        <v>2023303625882653.8</v>
      </c>
      <c r="U656">
        <f t="shared" si="308"/>
        <v>59773106392295.367</v>
      </c>
      <c r="V656" s="1">
        <f t="shared" si="309"/>
        <v>3.5920948328432348E+22</v>
      </c>
      <c r="W656" s="1">
        <f t="shared" si="310"/>
        <v>9.8709491596666182E+20</v>
      </c>
      <c r="X656" s="1">
        <f t="shared" si="311"/>
        <v>3.0254847477181112E+19</v>
      </c>
      <c r="Y656">
        <f t="shared" si="312"/>
        <v>1.0949025899308422</v>
      </c>
      <c r="Z656">
        <f t="shared" si="318"/>
        <v>2143663682016505.3</v>
      </c>
      <c r="AA656">
        <f t="shared" si="319"/>
        <v>2.7912602095779616E-3</v>
      </c>
      <c r="AB656">
        <f t="shared" si="320"/>
        <v>5.283237842060455E-2</v>
      </c>
      <c r="AC656">
        <f>Cells!$B$3*Y656/(Cells!$D$4*AB656)</f>
        <v>0.52868529877362624</v>
      </c>
      <c r="AD656">
        <f t="shared" si="321"/>
        <v>20583.269407130614</v>
      </c>
      <c r="AE656">
        <f t="shared" si="322"/>
        <v>19948555423.580189</v>
      </c>
      <c r="AF656">
        <f t="shared" si="323"/>
        <v>723631892</v>
      </c>
      <c r="AG656">
        <f t="shared" si="324"/>
        <v>618002651.40981042</v>
      </c>
      <c r="AH656">
        <f t="shared" si="325"/>
        <v>146998808683439.53</v>
      </c>
      <c r="AI656">
        <f t="shared" si="326"/>
        <v>4716021560841.7051</v>
      </c>
      <c r="AJ656">
        <f t="shared" si="327"/>
        <v>1.1709203679777493</v>
      </c>
      <c r="AK656">
        <f t="shared" si="328"/>
        <v>165657976534402.03</v>
      </c>
      <c r="AL656">
        <f t="shared" si="329"/>
        <v>4.3374219765280979E-4</v>
      </c>
      <c r="AM656">
        <f t="shared" si="330"/>
        <v>2.0826478282532788E-2</v>
      </c>
      <c r="AN656">
        <f>IF(AM656=0,0,(Cells!$B$3*AJ656/(Cells!$D$4*AM656)))</f>
        <v>1.4342783273888231</v>
      </c>
      <c r="AP656" s="7">
        <f t="shared" si="313"/>
        <v>0</v>
      </c>
      <c r="AQ656">
        <f t="shared" si="331"/>
        <v>96</v>
      </c>
      <c r="AR656" t="str">
        <f>IF(AP656=0,"",MAX(AR$4:AR655)+1)</f>
        <v/>
      </c>
      <c r="AS656" t="str">
        <f t="shared" si="314"/>
        <v>Female</v>
      </c>
      <c r="AT656" t="str">
        <f t="shared" si="315"/>
        <v>Smoker</v>
      </c>
      <c r="AU656" t="str">
        <f t="shared" si="316"/>
        <v>70 - 79</v>
      </c>
      <c r="AV656">
        <f t="shared" si="302"/>
        <v>1</v>
      </c>
      <c r="AW656" s="8">
        <f t="shared" si="317"/>
        <v>22</v>
      </c>
      <c r="BJ656" s="76"/>
      <c r="BK656" s="76"/>
      <c r="BL656" s="77"/>
      <c r="BM656" s="77"/>
      <c r="BN656" s="77"/>
      <c r="BO656" s="77"/>
      <c r="BP656" s="77"/>
      <c r="BQ656" s="136"/>
    </row>
    <row r="657" spans="1:69" x14ac:dyDescent="0.25">
      <c r="A657" t="s">
        <v>78</v>
      </c>
      <c r="B657" t="s">
        <v>82</v>
      </c>
      <c r="C657" t="s">
        <v>352</v>
      </c>
      <c r="D657">
        <v>23</v>
      </c>
      <c r="E657" s="9">
        <v>8350</v>
      </c>
      <c r="F657" s="9">
        <v>2478</v>
      </c>
      <c r="G657" s="54">
        <v>1952.0558090536399</v>
      </c>
      <c r="H657" s="9">
        <v>2068833588.00773</v>
      </c>
      <c r="I657" s="9">
        <v>79869970</v>
      </c>
      <c r="J657" s="9">
        <v>64246257.444988102</v>
      </c>
      <c r="K657" s="9">
        <v>23832883324659.102</v>
      </c>
      <c r="L657" s="9">
        <v>794704007312.81396</v>
      </c>
      <c r="M657" s="9">
        <v>5.8688339946884399E+19</v>
      </c>
      <c r="N657" s="9">
        <v>1.97553699768227E+18</v>
      </c>
      <c r="O657" s="9">
        <v>6.96821405662612E+16</v>
      </c>
      <c r="P657">
        <f t="shared" si="303"/>
        <v>16672.089781156857</v>
      </c>
      <c r="Q657">
        <f t="shared" si="304"/>
        <v>33120332063.723488</v>
      </c>
      <c r="R657">
        <f t="shared" si="305"/>
        <v>1039389118</v>
      </c>
      <c r="S657">
        <f t="shared" si="306"/>
        <v>940597411.25914299</v>
      </c>
      <c r="T657">
        <f t="shared" si="307"/>
        <v>2047136509207312.8</v>
      </c>
      <c r="U657">
        <f t="shared" si="308"/>
        <v>60567810399608.18</v>
      </c>
      <c r="V657" s="1">
        <f t="shared" si="309"/>
        <v>3.5979636668379234E+22</v>
      </c>
      <c r="W657" s="1">
        <f t="shared" si="310"/>
        <v>9.8907045296434407E+20</v>
      </c>
      <c r="X657" s="1">
        <f t="shared" si="311"/>
        <v>3.0324529617747374E+19</v>
      </c>
      <c r="Y657">
        <f t="shared" si="312"/>
        <v>1.1050308086736154</v>
      </c>
      <c r="Z657">
        <f t="shared" si="318"/>
        <v>2188189977593244.3</v>
      </c>
      <c r="AA657">
        <f t="shared" si="319"/>
        <v>2.4733038086583868E-3</v>
      </c>
      <c r="AB657">
        <f t="shared" si="320"/>
        <v>4.9732321569160499E-2</v>
      </c>
      <c r="AC657">
        <f>Cells!$B$3*Y657/(Cells!$D$4*AB657)</f>
        <v>0.56683618531417035</v>
      </c>
      <c r="AD657">
        <f t="shared" si="321"/>
        <v>18631.213598076974</v>
      </c>
      <c r="AE657">
        <f t="shared" si="322"/>
        <v>17879721835.57246</v>
      </c>
      <c r="AF657">
        <f t="shared" si="323"/>
        <v>643761922</v>
      </c>
      <c r="AG657">
        <f t="shared" si="324"/>
        <v>553756393.96482229</v>
      </c>
      <c r="AH657">
        <f t="shared" si="325"/>
        <v>123165925358780.45</v>
      </c>
      <c r="AI657">
        <f t="shared" si="326"/>
        <v>3921317553528.8911</v>
      </c>
      <c r="AJ657">
        <f t="shared" si="327"/>
        <v>1.1625363228598591</v>
      </c>
      <c r="AK657">
        <f t="shared" si="328"/>
        <v>137885237755168.25</v>
      </c>
      <c r="AL657">
        <f t="shared" si="329"/>
        <v>4.4965586725102748E-4</v>
      </c>
      <c r="AM657">
        <f t="shared" si="330"/>
        <v>2.1205090597567072E-2</v>
      </c>
      <c r="AN657">
        <f>IF(AM657=0,0,(Cells!$B$3*AJ657/(Cells!$D$4*AM657)))</f>
        <v>1.3985832160388354</v>
      </c>
      <c r="AP657" s="7">
        <f t="shared" si="313"/>
        <v>0</v>
      </c>
      <c r="AQ657">
        <f t="shared" si="331"/>
        <v>96</v>
      </c>
      <c r="AR657" t="str">
        <f>IF(AP657=0,"",MAX(AR$4:AR656)+1)</f>
        <v/>
      </c>
      <c r="AS657" t="str">
        <f t="shared" si="314"/>
        <v>Female</v>
      </c>
      <c r="AT657" t="str">
        <f t="shared" si="315"/>
        <v>Smoker</v>
      </c>
      <c r="AU657" t="str">
        <f t="shared" si="316"/>
        <v>70 - 79</v>
      </c>
      <c r="AV657">
        <f t="shared" si="302"/>
        <v>1</v>
      </c>
      <c r="AW657" s="8">
        <f t="shared" si="317"/>
        <v>23</v>
      </c>
      <c r="BJ657" s="76"/>
      <c r="BK657" s="76"/>
      <c r="BL657" s="77"/>
      <c r="BM657" s="77"/>
      <c r="BN657" s="77"/>
      <c r="BO657" s="77"/>
      <c r="BP657" s="77"/>
      <c r="BQ657" s="136"/>
    </row>
    <row r="658" spans="1:69" x14ac:dyDescent="0.25">
      <c r="A658" t="s">
        <v>78</v>
      </c>
      <c r="B658" t="s">
        <v>82</v>
      </c>
      <c r="C658" t="s">
        <v>352</v>
      </c>
      <c r="D658">
        <v>24</v>
      </c>
      <c r="E658" s="9">
        <v>8178</v>
      </c>
      <c r="F658" s="9">
        <v>2751</v>
      </c>
      <c r="G658" s="54">
        <v>2124.8744141871498</v>
      </c>
      <c r="H658" s="9">
        <v>2201764278.2899699</v>
      </c>
      <c r="I658" s="9">
        <v>84337311</v>
      </c>
      <c r="J658" s="9">
        <v>68162605.685172796</v>
      </c>
      <c r="K658" s="9">
        <v>23063196352782.199</v>
      </c>
      <c r="L658" s="9">
        <v>737931949710.57202</v>
      </c>
      <c r="M658" s="9">
        <v>6.2454984538698998E+19</v>
      </c>
      <c r="N658" s="9">
        <v>1.7425256317585001E+18</v>
      </c>
      <c r="O658" s="9">
        <v>5.26376549108362E+16</v>
      </c>
      <c r="P658">
        <f t="shared" si="303"/>
        <v>18796.964195344008</v>
      </c>
      <c r="Q658">
        <f t="shared" si="304"/>
        <v>35322096342.013458</v>
      </c>
      <c r="R658">
        <f t="shared" si="305"/>
        <v>1123726429</v>
      </c>
      <c r="S658">
        <f t="shared" si="306"/>
        <v>1008760016.9443158</v>
      </c>
      <c r="T658">
        <f t="shared" si="307"/>
        <v>2070199705560095</v>
      </c>
      <c r="U658">
        <f t="shared" si="308"/>
        <v>61305742349318.75</v>
      </c>
      <c r="V658" s="1">
        <f t="shared" si="309"/>
        <v>3.6042091652917934E+22</v>
      </c>
      <c r="W658" s="1">
        <f t="shared" si="310"/>
        <v>9.9081297859610254E+20</v>
      </c>
      <c r="X658" s="1">
        <f t="shared" si="311"/>
        <v>3.0377167272658211E+19</v>
      </c>
      <c r="Y658">
        <f t="shared" si="312"/>
        <v>1.1139680500065166</v>
      </c>
      <c r="Z658">
        <f t="shared" si="318"/>
        <v>2230060512055584.5</v>
      </c>
      <c r="AA658">
        <f t="shared" si="319"/>
        <v>2.1914972353368166E-3</v>
      </c>
      <c r="AB658">
        <f t="shared" si="320"/>
        <v>4.6813430074464916E-2</v>
      </c>
      <c r="AC658">
        <f>Cells!$B$3*Y658/(Cells!$D$4*AB658)</f>
        <v>0.60704961032909022</v>
      </c>
      <c r="AD658">
        <f t="shared" si="321"/>
        <v>16506.339183889828</v>
      </c>
      <c r="AE658">
        <f t="shared" si="322"/>
        <v>15677957557.282494</v>
      </c>
      <c r="AF658">
        <f t="shared" si="323"/>
        <v>559424611</v>
      </c>
      <c r="AG658">
        <f t="shared" si="324"/>
        <v>485593788.27964956</v>
      </c>
      <c r="AH658">
        <f t="shared" si="325"/>
        <v>100102729005998.25</v>
      </c>
      <c r="AI658">
        <f t="shared" si="326"/>
        <v>3183385603818.3188</v>
      </c>
      <c r="AJ658">
        <f t="shared" si="327"/>
        <v>1.1520423541287803</v>
      </c>
      <c r="AK658">
        <f t="shared" si="328"/>
        <v>111097589157482.39</v>
      </c>
      <c r="AL658">
        <f t="shared" si="329"/>
        <v>4.7114912570367894E-4</v>
      </c>
      <c r="AM658">
        <f t="shared" si="330"/>
        <v>2.1705969817165022E-2</v>
      </c>
      <c r="AN658">
        <f>IF(AM658=0,0,(Cells!$B$3*AJ658/(Cells!$D$4*AM658)))</f>
        <v>1.3539766178953239</v>
      </c>
      <c r="AP658" s="7">
        <f t="shared" si="313"/>
        <v>0</v>
      </c>
      <c r="AQ658">
        <f t="shared" si="331"/>
        <v>96</v>
      </c>
      <c r="AR658" t="str">
        <f>IF(AP658=0,"",MAX(AR$4:AR657)+1)</f>
        <v/>
      </c>
      <c r="AS658" t="str">
        <f t="shared" si="314"/>
        <v>Female</v>
      </c>
      <c r="AT658" t="str">
        <f t="shared" si="315"/>
        <v>Smoker</v>
      </c>
      <c r="AU658" t="str">
        <f t="shared" si="316"/>
        <v>70 - 79</v>
      </c>
      <c r="AV658">
        <f t="shared" ref="AV658:AV721" si="332">IF(AP657=1,AW658,AV657)</f>
        <v>1</v>
      </c>
      <c r="AW658" s="8">
        <f t="shared" si="317"/>
        <v>24</v>
      </c>
      <c r="BJ658" s="76"/>
      <c r="BK658" s="76"/>
      <c r="BL658" s="77"/>
      <c r="BM658" s="77"/>
      <c r="BN658" s="77"/>
      <c r="BO658" s="77"/>
      <c r="BP658" s="77"/>
      <c r="BQ658" s="136"/>
    </row>
    <row r="659" spans="1:69" x14ac:dyDescent="0.25">
      <c r="A659" t="s">
        <v>78</v>
      </c>
      <c r="B659" t="s">
        <v>82</v>
      </c>
      <c r="C659" t="s">
        <v>352</v>
      </c>
      <c r="D659">
        <v>25</v>
      </c>
      <c r="E659" s="9">
        <v>7980</v>
      </c>
      <c r="F659" s="9">
        <v>2901</v>
      </c>
      <c r="G659" s="54">
        <v>2280.8820872431302</v>
      </c>
      <c r="H659" s="9">
        <v>2238894396.0292101</v>
      </c>
      <c r="I659" s="9">
        <v>84888826</v>
      </c>
      <c r="J659" s="9">
        <v>69415404.0560036</v>
      </c>
      <c r="K659" s="9">
        <v>19966927166214.398</v>
      </c>
      <c r="L659" s="9">
        <v>631653015988.43701</v>
      </c>
      <c r="M659" s="9">
        <v>5.9650788741674598E+19</v>
      </c>
      <c r="N659" s="9">
        <v>1.62309404186179E+18</v>
      </c>
      <c r="O659" s="9">
        <v>4.6945799930833E+16</v>
      </c>
      <c r="P659">
        <f t="shared" si="303"/>
        <v>21077.846282587139</v>
      </c>
      <c r="Q659">
        <f t="shared" si="304"/>
        <v>37560990738.042671</v>
      </c>
      <c r="R659">
        <f t="shared" si="305"/>
        <v>1208615255</v>
      </c>
      <c r="S659">
        <f t="shared" si="306"/>
        <v>1078175421.0003195</v>
      </c>
      <c r="T659">
        <f t="shared" si="307"/>
        <v>2090166632726309.5</v>
      </c>
      <c r="U659">
        <f t="shared" si="308"/>
        <v>61937395365307.188</v>
      </c>
      <c r="V659" s="1">
        <f t="shared" si="309"/>
        <v>3.6101742441659611E+22</v>
      </c>
      <c r="W659" s="1">
        <f t="shared" si="310"/>
        <v>9.9243607263796435E+20</v>
      </c>
      <c r="X659" s="1">
        <f t="shared" si="311"/>
        <v>3.0424113072589046E+19</v>
      </c>
      <c r="Y659">
        <f t="shared" si="312"/>
        <v>1.1209820141129352</v>
      </c>
      <c r="Z659">
        <f t="shared" si="318"/>
        <v>2265208628901652.5</v>
      </c>
      <c r="AA659">
        <f t="shared" si="319"/>
        <v>1.9486298599458646E-3</v>
      </c>
      <c r="AB659">
        <f t="shared" si="320"/>
        <v>4.414328782437784E-2</v>
      </c>
      <c r="AC659">
        <f>Cells!$B$3*Y659/(Cells!$D$4*AB659)</f>
        <v>0.6478222814376231</v>
      </c>
      <c r="AD659">
        <f t="shared" si="321"/>
        <v>14225.457096646698</v>
      </c>
      <c r="AE659">
        <f t="shared" si="322"/>
        <v>13439063161.253281</v>
      </c>
      <c r="AF659">
        <f t="shared" si="323"/>
        <v>474535785</v>
      </c>
      <c r="AG659">
        <f t="shared" si="324"/>
        <v>416178384.22364593</v>
      </c>
      <c r="AH659">
        <f t="shared" si="325"/>
        <v>80135801839783.859</v>
      </c>
      <c r="AI659">
        <f t="shared" si="326"/>
        <v>2551732587829.8818</v>
      </c>
      <c r="AJ659">
        <f t="shared" si="327"/>
        <v>1.1402220850206242</v>
      </c>
      <c r="AK659">
        <f t="shared" si="328"/>
        <v>88055087181945.859</v>
      </c>
      <c r="AL659">
        <f t="shared" si="329"/>
        <v>5.0838814161793073E-4</v>
      </c>
      <c r="AM659">
        <f t="shared" si="330"/>
        <v>2.2547464194847516E-2</v>
      </c>
      <c r="AN659">
        <f>IF(AM659=0,0,(Cells!$B$3*AJ659/(Cells!$D$4*AM659)))</f>
        <v>1.2900711286929349</v>
      </c>
      <c r="AP659" s="7">
        <f t="shared" si="313"/>
        <v>0</v>
      </c>
      <c r="AQ659">
        <f t="shared" si="331"/>
        <v>96</v>
      </c>
      <c r="AR659" t="str">
        <f>IF(AP659=0,"",MAX(AR$4:AR658)+1)</f>
        <v/>
      </c>
      <c r="AS659" t="str">
        <f t="shared" si="314"/>
        <v>Female</v>
      </c>
      <c r="AT659" t="str">
        <f t="shared" si="315"/>
        <v>Smoker</v>
      </c>
      <c r="AU659" t="str">
        <f t="shared" si="316"/>
        <v>70 - 79</v>
      </c>
      <c r="AV659">
        <f t="shared" si="332"/>
        <v>1</v>
      </c>
      <c r="AW659" s="8">
        <f t="shared" si="317"/>
        <v>25</v>
      </c>
      <c r="BJ659" s="76"/>
      <c r="BK659" s="76"/>
      <c r="BL659" s="77"/>
      <c r="BM659" s="77"/>
      <c r="BN659" s="77"/>
      <c r="BO659" s="77"/>
      <c r="BP659" s="77"/>
      <c r="BQ659" s="136"/>
    </row>
    <row r="660" spans="1:69" x14ac:dyDescent="0.25">
      <c r="A660" t="s">
        <v>78</v>
      </c>
      <c r="B660" t="s">
        <v>82</v>
      </c>
      <c r="C660" t="s">
        <v>352</v>
      </c>
      <c r="D660">
        <v>26</v>
      </c>
      <c r="E660" s="9">
        <v>7708</v>
      </c>
      <c r="F660" s="9">
        <v>2855</v>
      </c>
      <c r="G660" s="54">
        <v>2344.6253492816099</v>
      </c>
      <c r="H660" s="9">
        <v>2248130316.9391999</v>
      </c>
      <c r="I660" s="9">
        <v>84398253</v>
      </c>
      <c r="J660" s="9">
        <v>69790309.768551007</v>
      </c>
      <c r="K660" s="9">
        <v>17613272616690.602</v>
      </c>
      <c r="L660" s="9">
        <v>550102211256.91504</v>
      </c>
      <c r="M660" s="9">
        <v>5.4084112125097001E+19</v>
      </c>
      <c r="N660" s="9">
        <v>1.46465822511437E+18</v>
      </c>
      <c r="O660" s="9">
        <v>4.17415788699564E+16</v>
      </c>
      <c r="P660">
        <f t="shared" si="303"/>
        <v>23422.47163186875</v>
      </c>
      <c r="Q660">
        <f t="shared" si="304"/>
        <v>39809121054.981873</v>
      </c>
      <c r="R660">
        <f t="shared" si="305"/>
        <v>1293013508</v>
      </c>
      <c r="S660">
        <f t="shared" si="306"/>
        <v>1147965730.7688706</v>
      </c>
      <c r="T660">
        <f t="shared" si="307"/>
        <v>2107779905343000</v>
      </c>
      <c r="U660">
        <f t="shared" si="308"/>
        <v>62487497576564.102</v>
      </c>
      <c r="V660" s="1">
        <f t="shared" si="309"/>
        <v>3.6155826553784707E+22</v>
      </c>
      <c r="W660" s="1">
        <f t="shared" si="310"/>
        <v>9.9390073086307874E+20</v>
      </c>
      <c r="X660" s="1">
        <f t="shared" si="311"/>
        <v>3.0465854651459002E+19</v>
      </c>
      <c r="Y660">
        <f t="shared" si="312"/>
        <v>1.1263520097712159</v>
      </c>
      <c r="Z660">
        <f t="shared" si="318"/>
        <v>2294826190853904</v>
      </c>
      <c r="AA660">
        <f t="shared" si="319"/>
        <v>1.7413735779192344E-3</v>
      </c>
      <c r="AB660">
        <f t="shared" si="320"/>
        <v>4.1729768486288468E-2</v>
      </c>
      <c r="AC660">
        <f>Cells!$B$3*Y660/(Cells!$D$4*AB660)</f>
        <v>0.68857313791260522</v>
      </c>
      <c r="AD660">
        <f t="shared" si="321"/>
        <v>11880.831747365088</v>
      </c>
      <c r="AE660">
        <f t="shared" si="322"/>
        <v>11190932844.314081</v>
      </c>
      <c r="AF660">
        <f t="shared" si="323"/>
        <v>390137532</v>
      </c>
      <c r="AG660">
        <f t="shared" si="324"/>
        <v>346388074.45509487</v>
      </c>
      <c r="AH660">
        <f t="shared" si="325"/>
        <v>62522529223093.266</v>
      </c>
      <c r="AI660">
        <f t="shared" si="326"/>
        <v>2001630376572.9673</v>
      </c>
      <c r="AJ660">
        <f t="shared" si="327"/>
        <v>1.1263018584393463</v>
      </c>
      <c r="AK660">
        <f t="shared" si="328"/>
        <v>67880060881868.172</v>
      </c>
      <c r="AL660">
        <f t="shared" si="329"/>
        <v>5.6573931461923377E-4</v>
      </c>
      <c r="AM660">
        <f t="shared" si="330"/>
        <v>2.378527516383264E-2</v>
      </c>
      <c r="AN660">
        <f>IF(AM660=0,0,(Cells!$B$3*AJ660/(Cells!$D$4*AM660)))</f>
        <v>1.2080044497631204</v>
      </c>
      <c r="AP660" s="7">
        <f t="shared" si="313"/>
        <v>0</v>
      </c>
      <c r="AQ660">
        <f t="shared" si="331"/>
        <v>96</v>
      </c>
      <c r="AR660" t="str">
        <f>IF(AP660=0,"",MAX(AR$4:AR659)+1)</f>
        <v/>
      </c>
      <c r="AS660" t="str">
        <f t="shared" si="314"/>
        <v>Female</v>
      </c>
      <c r="AT660" t="str">
        <f t="shared" si="315"/>
        <v>Smoker</v>
      </c>
      <c r="AU660" t="str">
        <f t="shared" si="316"/>
        <v>70 - 79</v>
      </c>
      <c r="AV660">
        <f t="shared" si="332"/>
        <v>1</v>
      </c>
      <c r="AW660" s="8">
        <f t="shared" si="317"/>
        <v>26</v>
      </c>
      <c r="BJ660" s="76"/>
      <c r="BK660" s="76"/>
      <c r="BL660" s="77"/>
      <c r="BM660" s="77"/>
      <c r="BN660" s="77"/>
      <c r="BO660" s="77"/>
      <c r="BP660" s="77"/>
      <c r="BQ660" s="136"/>
    </row>
    <row r="661" spans="1:69" x14ac:dyDescent="0.25">
      <c r="A661" t="s">
        <v>78</v>
      </c>
      <c r="B661" t="s">
        <v>82</v>
      </c>
      <c r="C661" t="s">
        <v>352</v>
      </c>
      <c r="D661">
        <v>27</v>
      </c>
      <c r="E661" s="9">
        <v>7300</v>
      </c>
      <c r="F661" s="9">
        <v>2799</v>
      </c>
      <c r="G661" s="54">
        <v>2247.0841165632</v>
      </c>
      <c r="H661" s="9">
        <v>2140738368.3795099</v>
      </c>
      <c r="I661" s="9">
        <v>76688426</v>
      </c>
      <c r="J661" s="9">
        <v>66476901.462326497</v>
      </c>
      <c r="K661" s="9">
        <v>12228868315923.301</v>
      </c>
      <c r="L661" s="9">
        <v>394710725426.41699</v>
      </c>
      <c r="M661" s="9">
        <v>2.0021669380589498E+19</v>
      </c>
      <c r="N661" s="9">
        <v>5.8555690550195302E+17</v>
      </c>
      <c r="O661" s="9">
        <v>1.82780697980297E+16</v>
      </c>
      <c r="P661">
        <f t="shared" si="303"/>
        <v>25669.555748431951</v>
      </c>
      <c r="Q661">
        <f t="shared" si="304"/>
        <v>41949859423.361382</v>
      </c>
      <c r="R661">
        <f t="shared" si="305"/>
        <v>1369701934</v>
      </c>
      <c r="S661">
        <f t="shared" si="306"/>
        <v>1214442632.2311971</v>
      </c>
      <c r="T661">
        <f t="shared" si="307"/>
        <v>2120008773658923.3</v>
      </c>
      <c r="U661">
        <f t="shared" si="308"/>
        <v>62882208301990.516</v>
      </c>
      <c r="V661" s="1">
        <f t="shared" si="309"/>
        <v>3.6175848223165295E+22</v>
      </c>
      <c r="W661" s="1">
        <f t="shared" si="310"/>
        <v>9.9448628776858065E+20</v>
      </c>
      <c r="X661" s="1">
        <f t="shared" si="311"/>
        <v>3.0484132721257034E+19</v>
      </c>
      <c r="Y661">
        <f t="shared" si="312"/>
        <v>1.1278440806080379</v>
      </c>
      <c r="Z661">
        <f t="shared" si="318"/>
        <v>2311051148029104</v>
      </c>
      <c r="AA661">
        <f t="shared" si="319"/>
        <v>1.5669514783231413E-3</v>
      </c>
      <c r="AB661">
        <f t="shared" si="320"/>
        <v>3.9584737946879743E-2</v>
      </c>
      <c r="AC661">
        <f>Cells!$B$3*Y661/(Cells!$D$4*AB661)</f>
        <v>0.7268473369853321</v>
      </c>
      <c r="AD661">
        <f t="shared" si="321"/>
        <v>9633.7476308018868</v>
      </c>
      <c r="AE661">
        <f t="shared" si="322"/>
        <v>9050194475.9345703</v>
      </c>
      <c r="AF661">
        <f t="shared" si="323"/>
        <v>313449106</v>
      </c>
      <c r="AG661">
        <f t="shared" si="324"/>
        <v>279911172.99276841</v>
      </c>
      <c r="AH661">
        <f t="shared" si="325"/>
        <v>50293660907169.961</v>
      </c>
      <c r="AI661">
        <f t="shared" si="326"/>
        <v>1606919651146.5505</v>
      </c>
      <c r="AJ661">
        <f t="shared" si="327"/>
        <v>1.1198163426227292</v>
      </c>
      <c r="AK661">
        <f t="shared" si="328"/>
        <v>54304604424308.008</v>
      </c>
      <c r="AL661">
        <f t="shared" si="329"/>
        <v>6.9310045838853957E-4</v>
      </c>
      <c r="AM661">
        <f t="shared" si="330"/>
        <v>2.6326801142344269E-2</v>
      </c>
      <c r="AN661">
        <f>IF(AM661=0,0,(Cells!$B$3*AJ661/(Cells!$D$4*AM661)))</f>
        <v>1.0851021440111621</v>
      </c>
      <c r="AP661" s="7">
        <f t="shared" si="313"/>
        <v>0</v>
      </c>
      <c r="AQ661">
        <f t="shared" si="331"/>
        <v>96</v>
      </c>
      <c r="AR661" t="str">
        <f>IF(AP661=0,"",MAX(AR$4:AR660)+1)</f>
        <v/>
      </c>
      <c r="AS661" t="str">
        <f t="shared" si="314"/>
        <v>Female</v>
      </c>
      <c r="AT661" t="str">
        <f t="shared" si="315"/>
        <v>Smoker</v>
      </c>
      <c r="AU661" t="str">
        <f t="shared" si="316"/>
        <v>70 - 79</v>
      </c>
      <c r="AV661">
        <f t="shared" si="332"/>
        <v>1</v>
      </c>
      <c r="AW661" s="8">
        <f t="shared" si="317"/>
        <v>27</v>
      </c>
      <c r="BJ661" s="76"/>
      <c r="BK661" s="76"/>
      <c r="BL661" s="77"/>
      <c r="BM661" s="77"/>
      <c r="BN661" s="77"/>
      <c r="BO661" s="77"/>
      <c r="BP661" s="77"/>
      <c r="BQ661" s="136"/>
    </row>
    <row r="662" spans="1:69" x14ac:dyDescent="0.25">
      <c r="A662" t="s">
        <v>78</v>
      </c>
      <c r="B662" t="s">
        <v>82</v>
      </c>
      <c r="C662" t="s">
        <v>352</v>
      </c>
      <c r="D662">
        <v>28</v>
      </c>
      <c r="E662" s="9">
        <v>6802</v>
      </c>
      <c r="F662" s="9">
        <v>2563</v>
      </c>
      <c r="G662" s="54">
        <v>2091.8117321301702</v>
      </c>
      <c r="H662" s="9">
        <v>1990467563.4583099</v>
      </c>
      <c r="I662" s="9">
        <v>75374342</v>
      </c>
      <c r="J662" s="9">
        <v>61800290.570376702</v>
      </c>
      <c r="K662" s="9">
        <v>10476960893829.199</v>
      </c>
      <c r="L662" s="9">
        <v>334265541713.81403</v>
      </c>
      <c r="M662" s="9">
        <v>1.7277947970827399E+19</v>
      </c>
      <c r="N662" s="9">
        <v>5.0698776634401299E+17</v>
      </c>
      <c r="O662" s="9">
        <v>1.54480959751379E+16</v>
      </c>
      <c r="P662">
        <f t="shared" si="303"/>
        <v>27761.367480562119</v>
      </c>
      <c r="Q662">
        <f t="shared" si="304"/>
        <v>43940326986.819695</v>
      </c>
      <c r="R662">
        <f t="shared" si="305"/>
        <v>1445076276</v>
      </c>
      <c r="S662">
        <f t="shared" si="306"/>
        <v>1276242922.8015738</v>
      </c>
      <c r="T662">
        <f t="shared" si="307"/>
        <v>2130485734552752.5</v>
      </c>
      <c r="U662">
        <f t="shared" si="308"/>
        <v>63216473843704.328</v>
      </c>
      <c r="V662" s="1">
        <f t="shared" si="309"/>
        <v>3.619312617113612E+22</v>
      </c>
      <c r="W662" s="1">
        <f t="shared" si="310"/>
        <v>9.9499327553492471E+20</v>
      </c>
      <c r="X662" s="1">
        <f t="shared" si="311"/>
        <v>3.0499580817232171E+19</v>
      </c>
      <c r="Y662">
        <f t="shared" si="312"/>
        <v>1.1322893550922171</v>
      </c>
      <c r="Z662">
        <f t="shared" si="318"/>
        <v>2331277793230811</v>
      </c>
      <c r="AA662">
        <f t="shared" si="319"/>
        <v>1.4312889988014517E-3</v>
      </c>
      <c r="AB662">
        <f t="shared" si="320"/>
        <v>3.7832380295210764E-2</v>
      </c>
      <c r="AC662">
        <f>Cells!$B$3*Y662/(Cells!$D$4*AB662)</f>
        <v>0.76351165535006005</v>
      </c>
      <c r="AD662">
        <f t="shared" si="321"/>
        <v>7541.935898671717</v>
      </c>
      <c r="AE662">
        <f t="shared" si="322"/>
        <v>7059726912.4762611</v>
      </c>
      <c r="AF662">
        <f t="shared" si="323"/>
        <v>238074764</v>
      </c>
      <c r="AG662">
        <f t="shared" si="324"/>
        <v>218110882.42239165</v>
      </c>
      <c r="AH662">
        <f t="shared" si="325"/>
        <v>39816700013340.766</v>
      </c>
      <c r="AI662">
        <f t="shared" si="326"/>
        <v>1272654109432.7363</v>
      </c>
      <c r="AJ662">
        <f t="shared" si="327"/>
        <v>1.0915308826221082</v>
      </c>
      <c r="AK662">
        <f t="shared" si="328"/>
        <v>41944867119399.328</v>
      </c>
      <c r="AL662">
        <f t="shared" si="329"/>
        <v>8.8170672502102131E-4</v>
      </c>
      <c r="AM662">
        <f t="shared" si="330"/>
        <v>2.9693546858215191E-2</v>
      </c>
      <c r="AN662">
        <f>IF(AM662=0,0,(Cells!$B$3*AJ662/(Cells!$D$4*AM662)))</f>
        <v>0.93776898331120995</v>
      </c>
      <c r="AP662" s="7">
        <f t="shared" si="313"/>
        <v>0</v>
      </c>
      <c r="AQ662">
        <f t="shared" si="331"/>
        <v>96</v>
      </c>
      <c r="AR662" t="str">
        <f>IF(AP662=0,"",MAX(AR$4:AR661)+1)</f>
        <v/>
      </c>
      <c r="AS662" t="str">
        <f t="shared" si="314"/>
        <v>Female</v>
      </c>
      <c r="AT662" t="str">
        <f t="shared" si="315"/>
        <v>Smoker</v>
      </c>
      <c r="AU662" t="str">
        <f t="shared" si="316"/>
        <v>70 - 79</v>
      </c>
      <c r="AV662">
        <f t="shared" si="332"/>
        <v>1</v>
      </c>
      <c r="AW662" s="8">
        <f t="shared" si="317"/>
        <v>28</v>
      </c>
      <c r="BJ662" s="76"/>
      <c r="BK662" s="76"/>
      <c r="BL662" s="77"/>
      <c r="BM662" s="77"/>
      <c r="BN662" s="77"/>
      <c r="BO662" s="77"/>
      <c r="BP662" s="77"/>
      <c r="BQ662" s="136"/>
    </row>
    <row r="663" spans="1:69" x14ac:dyDescent="0.25">
      <c r="A663" t="s">
        <v>78</v>
      </c>
      <c r="B663" t="s">
        <v>82</v>
      </c>
      <c r="C663" t="s">
        <v>352</v>
      </c>
      <c r="D663">
        <v>29</v>
      </c>
      <c r="E663" s="9">
        <v>6275</v>
      </c>
      <c r="F663" s="9">
        <v>2197</v>
      </c>
      <c r="G663" s="54">
        <v>1900.8807867568701</v>
      </c>
      <c r="H663" s="9">
        <v>1814284217.64977</v>
      </c>
      <c r="I663" s="9">
        <v>66498556</v>
      </c>
      <c r="J663" s="9">
        <v>56190929.481016599</v>
      </c>
      <c r="K663" s="9">
        <v>10203039318487.1</v>
      </c>
      <c r="L663" s="9">
        <v>314050364636.06201</v>
      </c>
      <c r="M663" s="9">
        <v>2.27461277453976E+19</v>
      </c>
      <c r="N663" s="9">
        <v>6.3542535173076301E+17</v>
      </c>
      <c r="O663" s="9">
        <v>1.83503759254054E+16</v>
      </c>
      <c r="P663">
        <f t="shared" si="303"/>
        <v>29662.248267318988</v>
      </c>
      <c r="Q663">
        <f t="shared" si="304"/>
        <v>45754611204.469467</v>
      </c>
      <c r="R663">
        <f t="shared" si="305"/>
        <v>1511574832</v>
      </c>
      <c r="S663">
        <f t="shared" si="306"/>
        <v>1332433852.2825904</v>
      </c>
      <c r="T663">
        <f t="shared" si="307"/>
        <v>2140688773871239.5</v>
      </c>
      <c r="U663">
        <f t="shared" si="308"/>
        <v>63530524208340.391</v>
      </c>
      <c r="V663" s="1">
        <f t="shared" si="309"/>
        <v>3.6215872298881517E+22</v>
      </c>
      <c r="W663" s="1">
        <f t="shared" si="310"/>
        <v>9.9562870088665543E+20</v>
      </c>
      <c r="X663" s="1">
        <f t="shared" si="311"/>
        <v>3.0517931193157575E+19</v>
      </c>
      <c r="Y663">
        <f t="shared" si="312"/>
        <v>1.1344464338027163</v>
      </c>
      <c r="Z663">
        <f t="shared" si="318"/>
        <v>2346734948539521</v>
      </c>
      <c r="AA663">
        <f t="shared" si="319"/>
        <v>1.3218212367253682E-3</v>
      </c>
      <c r="AB663">
        <f t="shared" si="320"/>
        <v>3.6356859555321447E-2</v>
      </c>
      <c r="AC663">
        <f>Cells!$B$3*Y663/(Cells!$D$4*AB663)</f>
        <v>0.7960118719902074</v>
      </c>
      <c r="AD663">
        <f t="shared" si="321"/>
        <v>5641.0551119148467</v>
      </c>
      <c r="AE663">
        <f t="shared" si="322"/>
        <v>5245442694.8264914</v>
      </c>
      <c r="AF663">
        <f t="shared" si="323"/>
        <v>171576208</v>
      </c>
      <c r="AG663">
        <f t="shared" si="324"/>
        <v>161919952.94137508</v>
      </c>
      <c r="AH663">
        <f t="shared" si="325"/>
        <v>29613660694853.668</v>
      </c>
      <c r="AI663">
        <f t="shared" si="326"/>
        <v>958603744796.67432</v>
      </c>
      <c r="AJ663">
        <f t="shared" si="327"/>
        <v>1.0596359798975552</v>
      </c>
      <c r="AK663">
        <f t="shared" si="328"/>
        <v>30303352850257.023</v>
      </c>
      <c r="AL663">
        <f t="shared" si="329"/>
        <v>1.1558193074046187E-3</v>
      </c>
      <c r="AM663">
        <f t="shared" si="330"/>
        <v>3.3997342652104717E-2</v>
      </c>
      <c r="AN663">
        <f>IF(AM663=0,0,(Cells!$B$3*AJ663/(Cells!$D$4*AM663)))</f>
        <v>0.79512175689385056</v>
      </c>
      <c r="AP663" s="7">
        <f t="shared" si="313"/>
        <v>0</v>
      </c>
      <c r="AQ663">
        <f t="shared" si="331"/>
        <v>96</v>
      </c>
      <c r="AR663" t="str">
        <f>IF(AP663=0,"",MAX(AR$4:AR662)+1)</f>
        <v/>
      </c>
      <c r="AS663" t="str">
        <f t="shared" si="314"/>
        <v>Female</v>
      </c>
      <c r="AT663" t="str">
        <f t="shared" si="315"/>
        <v>Smoker</v>
      </c>
      <c r="AU663" t="str">
        <f t="shared" si="316"/>
        <v>70 - 79</v>
      </c>
      <c r="AV663">
        <f t="shared" si="332"/>
        <v>1</v>
      </c>
      <c r="AW663" s="8">
        <f t="shared" si="317"/>
        <v>29</v>
      </c>
      <c r="BJ663" s="76"/>
      <c r="BK663" s="76"/>
      <c r="BL663" s="77"/>
      <c r="BM663" s="77"/>
      <c r="BN663" s="77"/>
      <c r="BO663" s="77"/>
      <c r="BP663" s="77"/>
      <c r="BQ663" s="136"/>
    </row>
    <row r="664" spans="1:69" x14ac:dyDescent="0.25">
      <c r="A664" t="s">
        <v>78</v>
      </c>
      <c r="B664" t="s">
        <v>82</v>
      </c>
      <c r="C664" t="s">
        <v>352</v>
      </c>
      <c r="D664">
        <v>30</v>
      </c>
      <c r="E664" s="9">
        <v>5534</v>
      </c>
      <c r="F664" s="9">
        <v>1920</v>
      </c>
      <c r="G664" s="54">
        <v>1658.62840123978</v>
      </c>
      <c r="H664" s="9">
        <v>1579694671.98664</v>
      </c>
      <c r="I664" s="9">
        <v>54585031</v>
      </c>
      <c r="J664" s="9">
        <v>49061971.767864503</v>
      </c>
      <c r="K664" s="9">
        <v>7700516510937.0801</v>
      </c>
      <c r="L664" s="9">
        <v>244428306846.561</v>
      </c>
      <c r="M664" s="9">
        <v>1.14825756767808E+19</v>
      </c>
      <c r="N664" s="9">
        <v>3.1635998268725402E+17</v>
      </c>
      <c r="O664" s="9">
        <v>9250397413343960</v>
      </c>
      <c r="P664">
        <f t="shared" si="303"/>
        <v>31320.876668558769</v>
      </c>
      <c r="Q664">
        <f t="shared" si="304"/>
        <v>47334305876.456108</v>
      </c>
      <c r="R664">
        <f t="shared" si="305"/>
        <v>1566159863</v>
      </c>
      <c r="S664">
        <f t="shared" si="306"/>
        <v>1381495824.0504549</v>
      </c>
      <c r="T664">
        <f t="shared" si="307"/>
        <v>2148389290382176.5</v>
      </c>
      <c r="U664">
        <f t="shared" si="308"/>
        <v>63774952515186.953</v>
      </c>
      <c r="V664" s="1">
        <f t="shared" si="309"/>
        <v>3.6227354874558296E+22</v>
      </c>
      <c r="W664" s="1">
        <f t="shared" si="310"/>
        <v>9.9594506086934263E+20</v>
      </c>
      <c r="X664" s="1">
        <f t="shared" si="311"/>
        <v>3.0527181590570918E+19</v>
      </c>
      <c r="Y664">
        <f t="shared" si="312"/>
        <v>1.1336696323902902</v>
      </c>
      <c r="Z664">
        <f t="shared" si="318"/>
        <v>2353599692158719</v>
      </c>
      <c r="AA664">
        <f t="shared" si="319"/>
        <v>1.2331997999938179E-3</v>
      </c>
      <c r="AB664">
        <f t="shared" si="320"/>
        <v>3.5116944627826295E-2</v>
      </c>
      <c r="AC664">
        <f>Cells!$B$3*Y664/(Cells!$D$4*AB664)</f>
        <v>0.82355328500592695</v>
      </c>
      <c r="AD664">
        <f t="shared" si="321"/>
        <v>3982.4267106750672</v>
      </c>
      <c r="AE664">
        <f t="shared" si="322"/>
        <v>3665748022.8398523</v>
      </c>
      <c r="AF664">
        <f t="shared" si="323"/>
        <v>116991177</v>
      </c>
      <c r="AG664">
        <f t="shared" si="324"/>
        <v>112857981.17351058</v>
      </c>
      <c r="AH664">
        <f t="shared" si="325"/>
        <v>21913144183916.59</v>
      </c>
      <c r="AI664">
        <f t="shared" si="326"/>
        <v>714175437950.11316</v>
      </c>
      <c r="AJ664">
        <f t="shared" si="327"/>
        <v>1.0366229821188715</v>
      </c>
      <c r="AK664">
        <f t="shared" si="328"/>
        <v>21948225082316.883</v>
      </c>
      <c r="AL664">
        <f t="shared" si="329"/>
        <v>1.7231966862286375E-3</v>
      </c>
      <c r="AM664">
        <f t="shared" si="330"/>
        <v>4.1511404291214207E-2</v>
      </c>
      <c r="AN664">
        <f>IF(AM664=0,0,(Cells!$B$3*AJ664/(Cells!$D$4*AM664)))</f>
        <v>0.63705264163558251</v>
      </c>
      <c r="AP664" s="7">
        <f t="shared" si="313"/>
        <v>0</v>
      </c>
      <c r="AQ664">
        <f t="shared" si="331"/>
        <v>96</v>
      </c>
      <c r="AR664" t="str">
        <f>IF(AP664=0,"",MAX(AR$4:AR663)+1)</f>
        <v/>
      </c>
      <c r="AS664" t="str">
        <f t="shared" si="314"/>
        <v>Female</v>
      </c>
      <c r="AT664" t="str">
        <f t="shared" si="315"/>
        <v>Smoker</v>
      </c>
      <c r="AU664" t="str">
        <f t="shared" si="316"/>
        <v>70 - 79</v>
      </c>
      <c r="AV664">
        <f t="shared" si="332"/>
        <v>1</v>
      </c>
      <c r="AW664" s="8">
        <f t="shared" si="317"/>
        <v>30</v>
      </c>
      <c r="BJ664" s="76"/>
      <c r="BK664" s="76"/>
      <c r="BL664" s="77"/>
      <c r="BM664" s="77"/>
      <c r="BN664" s="77"/>
      <c r="BO664" s="77"/>
      <c r="BP664" s="77"/>
      <c r="BQ664" s="136"/>
    </row>
    <row r="665" spans="1:69" x14ac:dyDescent="0.25">
      <c r="A665" t="s">
        <v>78</v>
      </c>
      <c r="B665" t="s">
        <v>82</v>
      </c>
      <c r="C665" t="s">
        <v>352</v>
      </c>
      <c r="D665">
        <v>31</v>
      </c>
      <c r="E665" s="9">
        <v>4595</v>
      </c>
      <c r="F665" s="9">
        <v>1580</v>
      </c>
      <c r="G665" s="54">
        <v>1359.6394906426499</v>
      </c>
      <c r="H665" s="9">
        <v>1266210539.6823399</v>
      </c>
      <c r="I665" s="9">
        <v>44258193</v>
      </c>
      <c r="J665" s="9">
        <v>39031211.4999303</v>
      </c>
      <c r="K665" s="9">
        <v>6247231394375.4404</v>
      </c>
      <c r="L665" s="9">
        <v>193743666829.85901</v>
      </c>
      <c r="M665" s="9">
        <v>1.11608613031028E+19</v>
      </c>
      <c r="N665" s="9">
        <v>3.0919096137618202E+17</v>
      </c>
      <c r="O665" s="9">
        <v>8925538748564170</v>
      </c>
      <c r="P665">
        <f t="shared" si="303"/>
        <v>32680.516159201419</v>
      </c>
      <c r="Q665">
        <f t="shared" si="304"/>
        <v>48600516416.138451</v>
      </c>
      <c r="R665">
        <f t="shared" si="305"/>
        <v>1610418056</v>
      </c>
      <c r="S665">
        <f t="shared" si="306"/>
        <v>1420527035.5503852</v>
      </c>
      <c r="T665">
        <f t="shared" si="307"/>
        <v>2154636521776552</v>
      </c>
      <c r="U665">
        <f t="shared" si="308"/>
        <v>63968696182016.813</v>
      </c>
      <c r="V665" s="1">
        <f t="shared" si="309"/>
        <v>3.6238515735861398E+22</v>
      </c>
      <c r="W665" s="1">
        <f t="shared" si="310"/>
        <v>9.9625425183071876E+20</v>
      </c>
      <c r="X665" s="1">
        <f t="shared" si="311"/>
        <v>3.0536107129319481E+19</v>
      </c>
      <c r="Y665">
        <f t="shared" si="312"/>
        <v>1.1336764564822528</v>
      </c>
      <c r="Z665">
        <f t="shared" si="318"/>
        <v>2360446701669227</v>
      </c>
      <c r="AA665">
        <f t="shared" si="319"/>
        <v>1.1697557570926464E-3</v>
      </c>
      <c r="AB665">
        <f t="shared" si="320"/>
        <v>3.420169231328541E-2</v>
      </c>
      <c r="AC665">
        <f>Cells!$B$3*Y665/(Cells!$D$4*AB665)</f>
        <v>0.84559702279881088</v>
      </c>
      <c r="AD665">
        <f t="shared" si="321"/>
        <v>2622.7872200324168</v>
      </c>
      <c r="AE665">
        <f t="shared" si="322"/>
        <v>2399537483.1575122</v>
      </c>
      <c r="AF665">
        <f t="shared" si="323"/>
        <v>72732984</v>
      </c>
      <c r="AG665">
        <f t="shared" si="324"/>
        <v>73826769.673580289</v>
      </c>
      <c r="AH665">
        <f t="shared" si="325"/>
        <v>15665912789541.15</v>
      </c>
      <c r="AI665">
        <f t="shared" si="326"/>
        <v>520431771120.25415</v>
      </c>
      <c r="AJ665">
        <f t="shared" si="327"/>
        <v>0.98518443000531675</v>
      </c>
      <c r="AK665">
        <f t="shared" si="328"/>
        <v>14928688342268.162</v>
      </c>
      <c r="AL665">
        <f t="shared" si="329"/>
        <v>2.7390119022989998E-3</v>
      </c>
      <c r="AM665">
        <f t="shared" si="330"/>
        <v>5.233557014401391E-2</v>
      </c>
      <c r="AN665">
        <f>IF(AM665=0,0,(Cells!$B$3*AJ665/(Cells!$D$4*AM665)))</f>
        <v>0.48022248764863285</v>
      </c>
      <c r="AP665" s="7">
        <f t="shared" si="313"/>
        <v>0</v>
      </c>
      <c r="AQ665">
        <f t="shared" si="331"/>
        <v>96</v>
      </c>
      <c r="AR665" t="str">
        <f>IF(AP665=0,"",MAX(AR$4:AR664)+1)</f>
        <v/>
      </c>
      <c r="AS665" t="str">
        <f t="shared" si="314"/>
        <v>Female</v>
      </c>
      <c r="AT665" t="str">
        <f t="shared" si="315"/>
        <v>Smoker</v>
      </c>
      <c r="AU665" t="str">
        <f t="shared" si="316"/>
        <v>70 - 79</v>
      </c>
      <c r="AV665">
        <f t="shared" si="332"/>
        <v>1</v>
      </c>
      <c r="AW665" s="8">
        <f t="shared" si="317"/>
        <v>31</v>
      </c>
      <c r="BJ665" s="76"/>
      <c r="BK665" s="76"/>
      <c r="BL665" s="77"/>
      <c r="BM665" s="77"/>
      <c r="BN665" s="77"/>
      <c r="BO665" s="77"/>
      <c r="BP665" s="77"/>
      <c r="BQ665" s="136"/>
    </row>
    <row r="666" spans="1:69" x14ac:dyDescent="0.25">
      <c r="A666" t="s">
        <v>78</v>
      </c>
      <c r="B666" t="s">
        <v>82</v>
      </c>
      <c r="C666" t="s">
        <v>352</v>
      </c>
      <c r="D666">
        <v>32</v>
      </c>
      <c r="E666" s="9">
        <v>3557</v>
      </c>
      <c r="F666" s="9">
        <v>1139</v>
      </c>
      <c r="G666" s="54">
        <v>1047.3076783517899</v>
      </c>
      <c r="H666" s="9">
        <v>935468349.95953405</v>
      </c>
      <c r="I666" s="9">
        <v>29191719</v>
      </c>
      <c r="J666" s="9">
        <v>28784709.6411958</v>
      </c>
      <c r="K666" s="9">
        <v>4510237831451.25</v>
      </c>
      <c r="L666" s="9">
        <v>143560074386.15601</v>
      </c>
      <c r="M666" s="9">
        <v>1.0606362049684799E+19</v>
      </c>
      <c r="N666" s="9">
        <v>3.1322938820923699E+17</v>
      </c>
      <c r="O666" s="9">
        <v>9508003339743040</v>
      </c>
      <c r="P666">
        <f t="shared" si="303"/>
        <v>33727.823837553209</v>
      </c>
      <c r="Q666">
        <f t="shared" si="304"/>
        <v>49535984766.097984</v>
      </c>
      <c r="R666">
        <f t="shared" si="305"/>
        <v>1639609775</v>
      </c>
      <c r="S666">
        <f t="shared" si="306"/>
        <v>1449311745.191581</v>
      </c>
      <c r="T666">
        <f t="shared" si="307"/>
        <v>2159146759608003.3</v>
      </c>
      <c r="U666">
        <f t="shared" si="308"/>
        <v>64112256256402.969</v>
      </c>
      <c r="V666" s="1">
        <f t="shared" si="309"/>
        <v>3.6249122097911084E+22</v>
      </c>
      <c r="W666" s="1">
        <f t="shared" si="310"/>
        <v>9.9656748121892795E+20</v>
      </c>
      <c r="X666" s="1">
        <f t="shared" si="311"/>
        <v>3.0545615132659225E+19</v>
      </c>
      <c r="Y666">
        <f t="shared" si="312"/>
        <v>1.1313023443298349</v>
      </c>
      <c r="Z666">
        <f t="shared" si="318"/>
        <v>2360594040654550.5</v>
      </c>
      <c r="AA666">
        <f t="shared" si="319"/>
        <v>1.123822396762979E-3</v>
      </c>
      <c r="AB666">
        <f t="shared" si="320"/>
        <v>3.3523460393625519E-2</v>
      </c>
      <c r="AC666">
        <f>Cells!$B$3*Y666/(Cells!$D$4*AB666)</f>
        <v>0.86089811903374691</v>
      </c>
      <c r="AD666">
        <f t="shared" si="321"/>
        <v>1575.4795416806269</v>
      </c>
      <c r="AE666">
        <f t="shared" si="322"/>
        <v>1464069133.197978</v>
      </c>
      <c r="AF666">
        <f t="shared" si="323"/>
        <v>43541265</v>
      </c>
      <c r="AG666">
        <f t="shared" si="324"/>
        <v>45042060.032384478</v>
      </c>
      <c r="AH666">
        <f t="shared" si="325"/>
        <v>11155674958089.9</v>
      </c>
      <c r="AI666">
        <f t="shared" si="326"/>
        <v>376871696734.09827</v>
      </c>
      <c r="AJ666">
        <f t="shared" si="327"/>
        <v>0.96668014226468701</v>
      </c>
      <c r="AK666">
        <f t="shared" si="328"/>
        <v>10431793973623.438</v>
      </c>
      <c r="AL666">
        <f t="shared" si="329"/>
        <v>5.1418867970959084E-3</v>
      </c>
      <c r="AM666">
        <f t="shared" si="330"/>
        <v>7.1706950828325622E-2</v>
      </c>
      <c r="AN666">
        <f>IF(AM666=0,0,(Cells!$B$3*AJ666/(Cells!$D$4*AM666)))</f>
        <v>0.34390893171994541</v>
      </c>
      <c r="AP666" s="7">
        <f t="shared" si="313"/>
        <v>0</v>
      </c>
      <c r="AQ666">
        <f t="shared" si="331"/>
        <v>96</v>
      </c>
      <c r="AR666" t="str">
        <f>IF(AP666=0,"",MAX(AR$4:AR665)+1)</f>
        <v/>
      </c>
      <c r="AS666" t="str">
        <f t="shared" si="314"/>
        <v>Female</v>
      </c>
      <c r="AT666" t="str">
        <f t="shared" si="315"/>
        <v>Smoker</v>
      </c>
      <c r="AU666" t="str">
        <f t="shared" si="316"/>
        <v>70 - 79</v>
      </c>
      <c r="AV666">
        <f t="shared" si="332"/>
        <v>1</v>
      </c>
      <c r="AW666" s="8">
        <f t="shared" si="317"/>
        <v>32</v>
      </c>
      <c r="BJ666" s="76"/>
      <c r="BK666" s="76"/>
      <c r="BL666" s="77"/>
      <c r="BM666" s="77"/>
      <c r="BN666" s="77"/>
      <c r="BO666" s="77"/>
      <c r="BP666" s="77"/>
      <c r="BQ666" s="136"/>
    </row>
    <row r="667" spans="1:69" x14ac:dyDescent="0.25">
      <c r="A667" t="s">
        <v>78</v>
      </c>
      <c r="B667" t="s">
        <v>82</v>
      </c>
      <c r="C667" t="s">
        <v>352</v>
      </c>
      <c r="D667">
        <v>33</v>
      </c>
      <c r="E667" s="9">
        <v>2688</v>
      </c>
      <c r="F667" s="9">
        <v>771</v>
      </c>
      <c r="G667" s="54">
        <v>743.88883708095602</v>
      </c>
      <c r="H667" s="9">
        <v>664056766.88487995</v>
      </c>
      <c r="I667" s="9">
        <v>18815133</v>
      </c>
      <c r="J667" s="9">
        <v>20422247.729614299</v>
      </c>
      <c r="K667" s="9">
        <v>3651534055003.96</v>
      </c>
      <c r="L667" s="9">
        <v>117912243080.78999</v>
      </c>
      <c r="M667" s="9">
        <v>1.12229293978757E+19</v>
      </c>
      <c r="N667" s="9">
        <v>3.4731717929018598E+17</v>
      </c>
      <c r="O667" s="9">
        <v>1.08978858714364E+16</v>
      </c>
      <c r="P667">
        <f t="shared" si="303"/>
        <v>34471.712674634167</v>
      </c>
      <c r="Q667">
        <f t="shared" si="304"/>
        <v>50200041532.982864</v>
      </c>
      <c r="R667">
        <f t="shared" si="305"/>
        <v>1658424908</v>
      </c>
      <c r="S667">
        <f t="shared" si="306"/>
        <v>1469733992.9211953</v>
      </c>
      <c r="T667">
        <f t="shared" si="307"/>
        <v>2162798293663007.3</v>
      </c>
      <c r="U667">
        <f t="shared" si="308"/>
        <v>64230168499483.758</v>
      </c>
      <c r="V667" s="1">
        <f t="shared" si="309"/>
        <v>3.6260345027308961E+22</v>
      </c>
      <c r="W667" s="1">
        <f t="shared" si="310"/>
        <v>9.9691479839821817E+20</v>
      </c>
      <c r="X667" s="1">
        <f t="shared" si="311"/>
        <v>3.055651301853066E+19</v>
      </c>
      <c r="Y667">
        <f t="shared" si="312"/>
        <v>1.1283843988011524</v>
      </c>
      <c r="Z667">
        <f t="shared" si="318"/>
        <v>2358686703476758</v>
      </c>
      <c r="AA667">
        <f t="shared" si="319"/>
        <v>1.091924928459557E-3</v>
      </c>
      <c r="AB667">
        <f t="shared" si="320"/>
        <v>3.3044287380113932E-2</v>
      </c>
      <c r="AC667">
        <f>Cells!$B$3*Y667/(Cells!$D$4*AB667)</f>
        <v>0.87112924880118636</v>
      </c>
      <c r="AD667">
        <f t="shared" si="321"/>
        <v>831.59070459967097</v>
      </c>
      <c r="AE667">
        <f t="shared" si="322"/>
        <v>800012366.31309795</v>
      </c>
      <c r="AF667">
        <f t="shared" si="323"/>
        <v>24726132</v>
      </c>
      <c r="AG667">
        <f t="shared" si="324"/>
        <v>24619812.302770182</v>
      </c>
      <c r="AH667">
        <f t="shared" si="325"/>
        <v>7504140903085.9395</v>
      </c>
      <c r="AI667">
        <f t="shared" si="326"/>
        <v>258959453653.3082</v>
      </c>
      <c r="AJ667">
        <f t="shared" si="327"/>
        <v>1.0043184609176672</v>
      </c>
      <c r="AK667">
        <f t="shared" si="328"/>
        <v>7275346346721.5879</v>
      </c>
      <c r="AL667">
        <f t="shared" si="329"/>
        <v>1.2002844997218395E-2</v>
      </c>
      <c r="AM667">
        <f t="shared" si="330"/>
        <v>0.10955749630773055</v>
      </c>
      <c r="AN667">
        <f>IF(AM667=0,0,(Cells!$B$3*AJ667/(Cells!$D$4*AM667)))</f>
        <v>0.23385747715462082</v>
      </c>
      <c r="AP667" s="7">
        <f t="shared" si="313"/>
        <v>0</v>
      </c>
      <c r="AQ667">
        <f t="shared" si="331"/>
        <v>96</v>
      </c>
      <c r="AR667" t="str">
        <f>IF(AP667=0,"",MAX(AR$4:AR666)+1)</f>
        <v/>
      </c>
      <c r="AS667" t="str">
        <f t="shared" si="314"/>
        <v>Female</v>
      </c>
      <c r="AT667" t="str">
        <f t="shared" si="315"/>
        <v>Smoker</v>
      </c>
      <c r="AU667" t="str">
        <f t="shared" si="316"/>
        <v>70 - 79</v>
      </c>
      <c r="AV667">
        <f t="shared" si="332"/>
        <v>1</v>
      </c>
      <c r="AW667" s="8">
        <f t="shared" si="317"/>
        <v>33</v>
      </c>
      <c r="BJ667" s="76"/>
      <c r="BK667" s="76"/>
      <c r="BL667" s="77"/>
      <c r="BM667" s="77"/>
      <c r="BN667" s="77"/>
      <c r="BO667" s="77"/>
      <c r="BP667" s="77"/>
      <c r="BQ667" s="136"/>
    </row>
    <row r="668" spans="1:69" x14ac:dyDescent="0.25">
      <c r="A668" t="s">
        <v>78</v>
      </c>
      <c r="B668" t="s">
        <v>82</v>
      </c>
      <c r="C668" t="s">
        <v>352</v>
      </c>
      <c r="D668">
        <v>34</v>
      </c>
      <c r="E668" s="9">
        <v>1925</v>
      </c>
      <c r="F668" s="9">
        <v>503</v>
      </c>
      <c r="G668" s="54">
        <v>465.27680163607602</v>
      </c>
      <c r="H668" s="9">
        <v>436189053.174465</v>
      </c>
      <c r="I668" s="9">
        <v>15403802</v>
      </c>
      <c r="J668" s="9">
        <v>13360339.9507118</v>
      </c>
      <c r="K668" s="9">
        <v>3198833921069.02</v>
      </c>
      <c r="L668" s="9">
        <v>104901745963.811</v>
      </c>
      <c r="M668" s="9">
        <v>1.24477759601594E+19</v>
      </c>
      <c r="N668" s="9">
        <v>4.0764949077948499E+17</v>
      </c>
      <c r="O668" s="9">
        <v>1.33783882411544E+16</v>
      </c>
      <c r="P668">
        <f t="shared" si="303"/>
        <v>34936.989476270246</v>
      </c>
      <c r="Q668">
        <f t="shared" si="304"/>
        <v>50636230586.157326</v>
      </c>
      <c r="R668">
        <f t="shared" si="305"/>
        <v>1673828710</v>
      </c>
      <c r="S668">
        <f t="shared" si="306"/>
        <v>1483094332.871907</v>
      </c>
      <c r="T668">
        <f t="shared" si="307"/>
        <v>2165997127584076.3</v>
      </c>
      <c r="U668">
        <f t="shared" si="308"/>
        <v>64335070245447.57</v>
      </c>
      <c r="V668" s="1">
        <f t="shared" si="309"/>
        <v>3.6272792803269121E+22</v>
      </c>
      <c r="W668" s="1">
        <f t="shared" si="310"/>
        <v>9.9732244788899768E+20</v>
      </c>
      <c r="X668" s="1">
        <f t="shared" si="311"/>
        <v>3.0569891406771814E+19</v>
      </c>
      <c r="Y668">
        <f t="shared" si="312"/>
        <v>1.1286056947967358</v>
      </c>
      <c r="Z668">
        <f t="shared" si="318"/>
        <v>2362609844989797</v>
      </c>
      <c r="AA668">
        <f t="shared" si="319"/>
        <v>1.0741240941308336E-3</v>
      </c>
      <c r="AB668">
        <f t="shared" si="320"/>
        <v>3.2773832460224021E-2</v>
      </c>
      <c r="AC668">
        <f>Cells!$B$3*Y668/(Cells!$D$4*AB668)</f>
        <v>0.87849020059822092</v>
      </c>
      <c r="AD668">
        <f t="shared" si="321"/>
        <v>366.31390296359501</v>
      </c>
      <c r="AE668">
        <f t="shared" si="322"/>
        <v>363823313.13863301</v>
      </c>
      <c r="AF668">
        <f t="shared" si="323"/>
        <v>9322330</v>
      </c>
      <c r="AG668">
        <f t="shared" si="324"/>
        <v>11259472.352058381</v>
      </c>
      <c r="AH668">
        <f t="shared" si="325"/>
        <v>4305306982016.9199</v>
      </c>
      <c r="AI668">
        <f t="shared" si="326"/>
        <v>154057707689.49719</v>
      </c>
      <c r="AJ668">
        <f t="shared" si="327"/>
        <v>0.82795442881439774</v>
      </c>
      <c r="AK668">
        <f t="shared" si="328"/>
        <v>3458990109478.9233</v>
      </c>
      <c r="AL668">
        <f t="shared" si="329"/>
        <v>2.7284326791323282E-2</v>
      </c>
      <c r="AM668">
        <f t="shared" si="330"/>
        <v>0.16517968032213673</v>
      </c>
      <c r="AN668">
        <f>IF(AM668=0,0,(Cells!$B$3*AJ668/(Cells!$D$4*AM668)))</f>
        <v>0.12787090109317109</v>
      </c>
      <c r="AP668" s="7">
        <f t="shared" si="313"/>
        <v>0</v>
      </c>
      <c r="AQ668">
        <f t="shared" si="331"/>
        <v>96</v>
      </c>
      <c r="AR668" t="str">
        <f>IF(AP668=0,"",MAX(AR$4:AR667)+1)</f>
        <v/>
      </c>
      <c r="AS668" t="str">
        <f t="shared" si="314"/>
        <v>Female</v>
      </c>
      <c r="AT668" t="str">
        <f t="shared" si="315"/>
        <v>Smoker</v>
      </c>
      <c r="AU668" t="str">
        <f t="shared" si="316"/>
        <v>70 - 79</v>
      </c>
      <c r="AV668">
        <f t="shared" si="332"/>
        <v>1</v>
      </c>
      <c r="AW668" s="8">
        <f t="shared" si="317"/>
        <v>34</v>
      </c>
      <c r="BJ668" s="76"/>
      <c r="BK668" s="76"/>
      <c r="BL668" s="77"/>
      <c r="BM668" s="77"/>
      <c r="BN668" s="77"/>
      <c r="BO668" s="77"/>
      <c r="BP668" s="77"/>
      <c r="BQ668" s="136"/>
    </row>
    <row r="669" spans="1:69" x14ac:dyDescent="0.25">
      <c r="A669" t="s">
        <v>78</v>
      </c>
      <c r="B669" t="s">
        <v>82</v>
      </c>
      <c r="C669" t="s">
        <v>352</v>
      </c>
      <c r="D669">
        <v>35</v>
      </c>
      <c r="E669" s="9">
        <v>1238</v>
      </c>
      <c r="F669" s="9">
        <v>226</v>
      </c>
      <c r="G669" s="54">
        <v>246.284639869589</v>
      </c>
      <c r="H669" s="9">
        <v>246357811.69184199</v>
      </c>
      <c r="I669" s="9">
        <v>6985412</v>
      </c>
      <c r="J669" s="9">
        <v>7634328.3716085898</v>
      </c>
      <c r="K669" s="9">
        <v>2858453031569.2598</v>
      </c>
      <c r="L669" s="9">
        <v>100322076443.395</v>
      </c>
      <c r="M669" s="9">
        <v>1.38401275435381E+19</v>
      </c>
      <c r="N669" s="9">
        <v>4.89313952632064E+17</v>
      </c>
      <c r="O669" s="9">
        <v>1.732279624571E+16</v>
      </c>
      <c r="P669">
        <f t="shared" si="303"/>
        <v>35183.274116139837</v>
      </c>
      <c r="Q669">
        <f t="shared" si="304"/>
        <v>50882588397.849167</v>
      </c>
      <c r="R669">
        <f t="shared" si="305"/>
        <v>1680814122</v>
      </c>
      <c r="S669">
        <f t="shared" si="306"/>
        <v>1490728661.2435155</v>
      </c>
      <c r="T669">
        <f t="shared" si="307"/>
        <v>2168855580615645.5</v>
      </c>
      <c r="U669">
        <f t="shared" si="308"/>
        <v>64435392321890.969</v>
      </c>
      <c r="V669" s="1">
        <f t="shared" si="309"/>
        <v>3.6286632930812661E+22</v>
      </c>
      <c r="W669" s="1">
        <f t="shared" si="310"/>
        <v>9.9781176184162969E+20</v>
      </c>
      <c r="X669" s="1">
        <f t="shared" si="311"/>
        <v>3.0587214203017523E+19</v>
      </c>
      <c r="Y669">
        <f t="shared" si="312"/>
        <v>1.1275117770915613</v>
      </c>
      <c r="Z669">
        <f t="shared" si="318"/>
        <v>2363494603502836.5</v>
      </c>
      <c r="AA669">
        <f t="shared" si="319"/>
        <v>1.0635487761041628E-3</v>
      </c>
      <c r="AB669">
        <f t="shared" si="320"/>
        <v>3.2612095549108197E-2</v>
      </c>
      <c r="AC669">
        <f>Cells!$B$3*Y669/(Cells!$D$4*AB669)</f>
        <v>0.88199128548315064</v>
      </c>
      <c r="AD669">
        <f t="shared" si="321"/>
        <v>120.029263094006</v>
      </c>
      <c r="AE669">
        <f t="shared" si="322"/>
        <v>117465501.44679099</v>
      </c>
      <c r="AF669">
        <f t="shared" si="323"/>
        <v>2336918</v>
      </c>
      <c r="AG669">
        <f t="shared" si="324"/>
        <v>3625143.9804497901</v>
      </c>
      <c r="AH669">
        <f t="shared" si="325"/>
        <v>1446853950447.6599</v>
      </c>
      <c r="AI669">
        <f t="shared" si="326"/>
        <v>53735631246.102203</v>
      </c>
      <c r="AJ669">
        <f t="shared" si="327"/>
        <v>0.64464143013432718</v>
      </c>
      <c r="AK669">
        <f t="shared" si="328"/>
        <v>910371482605.72473</v>
      </c>
      <c r="AL669">
        <f t="shared" si="329"/>
        <v>6.92736585427952E-2</v>
      </c>
      <c r="AM669">
        <f t="shared" si="330"/>
        <v>0.26319889540572772</v>
      </c>
      <c r="AN669">
        <f>IF(AM669=0,0,(Cells!$B$3*AJ669/(Cells!$D$4*AM669)))</f>
        <v>6.2482164303667195E-2</v>
      </c>
      <c r="AP669" s="7">
        <f t="shared" si="313"/>
        <v>0</v>
      </c>
      <c r="AQ669">
        <f t="shared" si="331"/>
        <v>96</v>
      </c>
      <c r="AR669" t="str">
        <f>IF(AP669=0,"",MAX(AR$4:AR668)+1)</f>
        <v/>
      </c>
      <c r="AS669" t="str">
        <f t="shared" si="314"/>
        <v>Female</v>
      </c>
      <c r="AT669" t="str">
        <f t="shared" si="315"/>
        <v>Smoker</v>
      </c>
      <c r="AU669" t="str">
        <f t="shared" si="316"/>
        <v>70 - 79</v>
      </c>
      <c r="AV669">
        <f t="shared" si="332"/>
        <v>1</v>
      </c>
      <c r="AW669" s="8">
        <f t="shared" si="317"/>
        <v>35</v>
      </c>
      <c r="BJ669" s="76"/>
      <c r="BK669" s="76"/>
      <c r="BL669" s="77"/>
      <c r="BM669" s="77"/>
      <c r="BN669" s="77"/>
      <c r="BO669" s="77"/>
      <c r="BP669" s="77"/>
      <c r="BQ669" s="136"/>
    </row>
    <row r="670" spans="1:69" x14ac:dyDescent="0.25">
      <c r="A670" t="s">
        <v>78</v>
      </c>
      <c r="B670" t="s">
        <v>82</v>
      </c>
      <c r="C670" t="s">
        <v>352</v>
      </c>
      <c r="D670">
        <v>36</v>
      </c>
      <c r="E670" s="9">
        <v>643</v>
      </c>
      <c r="F670" s="9">
        <v>94</v>
      </c>
      <c r="G670" s="54">
        <v>120.029263094006</v>
      </c>
      <c r="H670" s="9">
        <v>117465501.44679099</v>
      </c>
      <c r="I670" s="9">
        <v>2336918</v>
      </c>
      <c r="J670" s="9">
        <v>3625143.9804497901</v>
      </c>
      <c r="K670" s="9">
        <v>1446853950447.6599</v>
      </c>
      <c r="L670" s="9">
        <v>53735631246.102203</v>
      </c>
      <c r="M670" s="9">
        <v>7.9675173424866796E+18</v>
      </c>
      <c r="N670" s="9">
        <v>3.0500036592525101E+17</v>
      </c>
      <c r="O670" s="9">
        <v>1.16852134990304E+16</v>
      </c>
      <c r="P670">
        <f t="shared" si="303"/>
        <v>35303.303379233846</v>
      </c>
      <c r="Q670">
        <f t="shared" si="304"/>
        <v>51000053899.295959</v>
      </c>
      <c r="R670">
        <f t="shared" si="305"/>
        <v>1683151040</v>
      </c>
      <c r="S670">
        <f t="shared" si="306"/>
        <v>1494353805.2239652</v>
      </c>
      <c r="T670">
        <f t="shared" si="307"/>
        <v>2170302434566093.3</v>
      </c>
      <c r="U670">
        <f t="shared" si="308"/>
        <v>64489127953137.07</v>
      </c>
      <c r="V670" s="1">
        <f t="shared" si="309"/>
        <v>3.6294600448155148E+22</v>
      </c>
      <c r="W670" s="1">
        <f t="shared" si="310"/>
        <v>9.981167622075549E+20</v>
      </c>
      <c r="X670" s="1">
        <f t="shared" si="311"/>
        <v>3.0598899416516555E+19</v>
      </c>
      <c r="Y670">
        <f t="shared" si="312"/>
        <v>1.1263403847977882</v>
      </c>
      <c r="Z670">
        <f t="shared" si="318"/>
        <v>2362685620292723.5</v>
      </c>
      <c r="AA670">
        <f t="shared" si="319"/>
        <v>1.0580326515621493E-3</v>
      </c>
      <c r="AB670">
        <f t="shared" si="320"/>
        <v>3.2527413846817725E-2</v>
      </c>
      <c r="AC670">
        <f>Cells!$B$3*Y670/(Cells!$D$4*AB670)</f>
        <v>0.88336875490294631</v>
      </c>
      <c r="AD670">
        <f t="shared" si="321"/>
        <v>0</v>
      </c>
      <c r="AE670">
        <f t="shared" si="322"/>
        <v>0</v>
      </c>
      <c r="AF670">
        <f t="shared" si="323"/>
        <v>0</v>
      </c>
      <c r="AG670">
        <f t="shared" si="324"/>
        <v>0</v>
      </c>
      <c r="AH670">
        <f t="shared" si="325"/>
        <v>0</v>
      </c>
      <c r="AI670">
        <f t="shared" si="326"/>
        <v>0</v>
      </c>
      <c r="AJ670" t="e">
        <f t="shared" si="327"/>
        <v>#DIV/0!</v>
      </c>
      <c r="AK670" t="e">
        <f t="shared" si="328"/>
        <v>#DIV/0!</v>
      </c>
      <c r="AL670" t="e">
        <f t="shared" si="329"/>
        <v>#DIV/0!</v>
      </c>
      <c r="AM670">
        <f t="shared" si="330"/>
        <v>0</v>
      </c>
      <c r="AN670">
        <f>IF(AM670=0,0,(Cells!$B$3*AJ670/(Cells!$D$4*AM670)))</f>
        <v>0</v>
      </c>
      <c r="AP670" s="7">
        <f t="shared" si="313"/>
        <v>1</v>
      </c>
      <c r="AQ670">
        <f t="shared" si="331"/>
        <v>96</v>
      </c>
      <c r="AR670">
        <f>IF(AP670=0,"",MAX(AR$4:AR669)+1)</f>
        <v>96</v>
      </c>
      <c r="AS670" t="str">
        <f t="shared" si="314"/>
        <v>Female</v>
      </c>
      <c r="AT670" t="str">
        <f t="shared" si="315"/>
        <v>Smoker</v>
      </c>
      <c r="AU670" t="str">
        <f t="shared" si="316"/>
        <v>70 - 79</v>
      </c>
      <c r="AV670">
        <f t="shared" si="332"/>
        <v>1</v>
      </c>
      <c r="AW670" s="8">
        <f t="shared" si="317"/>
        <v>36</v>
      </c>
      <c r="BJ670" s="76"/>
      <c r="BK670" s="76"/>
      <c r="BL670" s="77"/>
      <c r="BM670" s="77"/>
      <c r="BN670" s="77"/>
      <c r="BO670" s="77"/>
      <c r="BP670" s="77"/>
      <c r="BQ670" s="136"/>
    </row>
    <row r="671" spans="1:69" x14ac:dyDescent="0.25">
      <c r="A671" t="s">
        <v>78</v>
      </c>
      <c r="B671" t="s">
        <v>82</v>
      </c>
      <c r="C671" t="s">
        <v>353</v>
      </c>
      <c r="D671">
        <v>1</v>
      </c>
      <c r="E671" s="9">
        <v>516</v>
      </c>
      <c r="F671" s="9">
        <v>14</v>
      </c>
      <c r="G671" s="54">
        <v>5.0203650041988102</v>
      </c>
      <c r="H671" s="9">
        <v>58738860.773157999</v>
      </c>
      <c r="I671" s="9">
        <v>679798</v>
      </c>
      <c r="J671" s="9">
        <v>905238.48998825205</v>
      </c>
      <c r="K671" s="9">
        <v>3712578962925.2202</v>
      </c>
      <c r="L671" s="9">
        <v>64704191775.389503</v>
      </c>
      <c r="M671" s="9">
        <v>2.8748357222716699E+19</v>
      </c>
      <c r="N671" s="9">
        <v>5.2041372252133798E+17</v>
      </c>
      <c r="O671" s="9">
        <v>9497454297734010</v>
      </c>
      <c r="P671">
        <f t="shared" si="303"/>
        <v>5.0203650041988102</v>
      </c>
      <c r="Q671">
        <f t="shared" si="304"/>
        <v>58738860.773157999</v>
      </c>
      <c r="R671">
        <f t="shared" si="305"/>
        <v>679798</v>
      </c>
      <c r="S671">
        <f t="shared" si="306"/>
        <v>905238.48998825205</v>
      </c>
      <c r="T671">
        <f t="shared" si="307"/>
        <v>3712578962925.2202</v>
      </c>
      <c r="U671">
        <f t="shared" si="308"/>
        <v>64704191775.389503</v>
      </c>
      <c r="V671" s="1">
        <f t="shared" si="309"/>
        <v>2.8748357222716699E+19</v>
      </c>
      <c r="W671" s="1">
        <f t="shared" si="310"/>
        <v>5.2041372252133798E+17</v>
      </c>
      <c r="X671" s="1">
        <f t="shared" si="311"/>
        <v>9497454297734010</v>
      </c>
      <c r="Y671">
        <f t="shared" si="312"/>
        <v>0.75096011439904886</v>
      </c>
      <c r="Z671">
        <f t="shared" si="318"/>
        <v>2751509370055.2695</v>
      </c>
      <c r="AA671">
        <f t="shared" si="319"/>
        <v>3.3577238312756181</v>
      </c>
      <c r="AB671">
        <f t="shared" si="320"/>
        <v>1.8324092968754602</v>
      </c>
      <c r="AC671">
        <f>Cells!$B$3*Y671/(Cells!$D$4*AB671)</f>
        <v>1.0454813688006334E-2</v>
      </c>
      <c r="AD671">
        <f t="shared" si="321"/>
        <v>39735.759097624221</v>
      </c>
      <c r="AE671">
        <f t="shared" si="322"/>
        <v>19581872377.400532</v>
      </c>
      <c r="AF671">
        <f t="shared" si="323"/>
        <v>1681795551</v>
      </c>
      <c r="AG671">
        <f t="shared" si="324"/>
        <v>1540452968.3118739</v>
      </c>
      <c r="AH671">
        <f t="shared" si="325"/>
        <v>2571623294647843.5</v>
      </c>
      <c r="AI671">
        <f t="shared" si="326"/>
        <v>209592563087069.31</v>
      </c>
      <c r="AJ671">
        <f t="shared" si="327"/>
        <v>1.0917539097886373</v>
      </c>
      <c r="AK671">
        <f t="shared" si="328"/>
        <v>2557760835426333</v>
      </c>
      <c r="AL671">
        <f t="shared" si="329"/>
        <v>1.0778617151667945E-3</v>
      </c>
      <c r="AM671">
        <f t="shared" si="330"/>
        <v>3.2830804363688605E-2</v>
      </c>
      <c r="AN671">
        <f>IF(AM671=0,0,(Cells!$B$3*AJ671/(Cells!$D$4*AM671)))</f>
        <v>0.8483306260999639</v>
      </c>
      <c r="AP671" s="7">
        <f t="shared" si="313"/>
        <v>0</v>
      </c>
      <c r="AQ671">
        <f t="shared" si="331"/>
        <v>97</v>
      </c>
      <c r="AR671" t="str">
        <f>IF(AP671=0,"",MAX(AR$4:AR670)+1)</f>
        <v/>
      </c>
      <c r="AS671" t="str">
        <f t="shared" si="314"/>
        <v>Female</v>
      </c>
      <c r="AT671" t="str">
        <f t="shared" si="315"/>
        <v>Smoker</v>
      </c>
      <c r="AU671" t="str">
        <f t="shared" si="316"/>
        <v>80 - 89</v>
      </c>
      <c r="AV671">
        <f t="shared" si="332"/>
        <v>1</v>
      </c>
      <c r="AW671" s="8">
        <f t="shared" si="317"/>
        <v>1</v>
      </c>
      <c r="BJ671" s="76"/>
      <c r="BK671" s="76"/>
      <c r="BL671" s="77"/>
      <c r="BM671" s="77"/>
      <c r="BN671" s="77"/>
      <c r="BO671" s="77"/>
      <c r="BP671" s="77"/>
      <c r="BQ671" s="136"/>
    </row>
    <row r="672" spans="1:69" x14ac:dyDescent="0.25">
      <c r="A672" t="s">
        <v>78</v>
      </c>
      <c r="B672" t="s">
        <v>82</v>
      </c>
      <c r="C672" t="s">
        <v>353</v>
      </c>
      <c r="D672">
        <v>2</v>
      </c>
      <c r="E672" s="9">
        <v>723</v>
      </c>
      <c r="F672" s="9">
        <v>23</v>
      </c>
      <c r="G672" s="54">
        <v>13.5618333675485</v>
      </c>
      <c r="H672" s="9">
        <v>110443760.40242399</v>
      </c>
      <c r="I672" s="9">
        <v>3306454</v>
      </c>
      <c r="J672" s="9">
        <v>3064940.8533441499</v>
      </c>
      <c r="K672" s="9">
        <v>39334280917207.602</v>
      </c>
      <c r="L672" s="9">
        <v>981238558122.96899</v>
      </c>
      <c r="M672" s="9">
        <v>1.57575610558674E+21</v>
      </c>
      <c r="N672" s="9">
        <v>3.4648025097897701E+19</v>
      </c>
      <c r="O672" s="9">
        <v>7.8409783875927398E+17</v>
      </c>
      <c r="P672">
        <f t="shared" si="303"/>
        <v>18.58219837174731</v>
      </c>
      <c r="Q672">
        <f t="shared" si="304"/>
        <v>169182621.17558199</v>
      </c>
      <c r="R672">
        <f t="shared" si="305"/>
        <v>3986252</v>
      </c>
      <c r="S672">
        <f t="shared" si="306"/>
        <v>3970179.3433324019</v>
      </c>
      <c r="T672">
        <f t="shared" si="307"/>
        <v>43046859880132.82</v>
      </c>
      <c r="U672">
        <f t="shared" si="308"/>
        <v>1045942749898.3585</v>
      </c>
      <c r="V672" s="1">
        <f t="shared" si="309"/>
        <v>1.6045044628094567E+21</v>
      </c>
      <c r="W672" s="1">
        <f t="shared" si="310"/>
        <v>3.5168438820419039E+19</v>
      </c>
      <c r="X672" s="1">
        <f t="shared" si="311"/>
        <v>7.93595293057008E+17</v>
      </c>
      <c r="Y672">
        <f t="shared" si="312"/>
        <v>1.0040483452453075</v>
      </c>
      <c r="Z672">
        <f t="shared" si="318"/>
        <v>42166699863979.273</v>
      </c>
      <c r="AA672">
        <f t="shared" si="319"/>
        <v>2.6751575348425187</v>
      </c>
      <c r="AB672">
        <f t="shared" si="320"/>
        <v>1.6355908824771916</v>
      </c>
      <c r="AC672">
        <f>Cells!$B$3*Y672/(Cells!$D$4*AB672)</f>
        <v>1.566036417283069E-2</v>
      </c>
      <c r="AD672">
        <f t="shared" si="321"/>
        <v>39722.197264256676</v>
      </c>
      <c r="AE672">
        <f t="shared" si="322"/>
        <v>19471428616.998108</v>
      </c>
      <c r="AF672">
        <f t="shared" si="323"/>
        <v>1678489097</v>
      </c>
      <c r="AG672">
        <f t="shared" si="324"/>
        <v>1537388027.4585295</v>
      </c>
      <c r="AH672">
        <f t="shared" si="325"/>
        <v>2532289013730635.5</v>
      </c>
      <c r="AI672">
        <f t="shared" si="326"/>
        <v>208611324528946.38</v>
      </c>
      <c r="AJ672">
        <f t="shared" si="327"/>
        <v>1.0917797374646698</v>
      </c>
      <c r="AK672">
        <f t="shared" si="328"/>
        <v>2516040683163694</v>
      </c>
      <c r="AL672">
        <f t="shared" si="329"/>
        <v>1.0645122656447214E-3</v>
      </c>
      <c r="AM672">
        <f t="shared" si="330"/>
        <v>3.2626864171181415E-2</v>
      </c>
      <c r="AN672">
        <f>IF(AM672=0,0,(Cells!$B$3*AJ672/(Cells!$D$4*AM672)))</f>
        <v>0.85365346655680474</v>
      </c>
      <c r="AP672" s="7">
        <f t="shared" si="313"/>
        <v>0</v>
      </c>
      <c r="AQ672">
        <f t="shared" si="331"/>
        <v>97</v>
      </c>
      <c r="AR672" t="str">
        <f>IF(AP672=0,"",MAX(AR$4:AR671)+1)</f>
        <v/>
      </c>
      <c r="AS672" t="str">
        <f t="shared" si="314"/>
        <v>Female</v>
      </c>
      <c r="AT672" t="str">
        <f t="shared" si="315"/>
        <v>Smoker</v>
      </c>
      <c r="AU672" t="str">
        <f t="shared" si="316"/>
        <v>80 - 89</v>
      </c>
      <c r="AV672">
        <f t="shared" si="332"/>
        <v>1</v>
      </c>
      <c r="AW672" s="8">
        <f t="shared" si="317"/>
        <v>2</v>
      </c>
      <c r="BJ672" s="76"/>
      <c r="BK672" s="76"/>
      <c r="BL672" s="77"/>
      <c r="BM672" s="77"/>
      <c r="BN672" s="77"/>
      <c r="BO672" s="77"/>
      <c r="BP672" s="77"/>
      <c r="BQ672" s="136"/>
    </row>
    <row r="673" spans="1:69" x14ac:dyDescent="0.25">
      <c r="A673" t="s">
        <v>78</v>
      </c>
      <c r="B673" t="s">
        <v>82</v>
      </c>
      <c r="C673" t="s">
        <v>353</v>
      </c>
      <c r="D673">
        <v>3</v>
      </c>
      <c r="E673" s="9">
        <v>962</v>
      </c>
      <c r="F673" s="9">
        <v>28</v>
      </c>
      <c r="G673" s="54">
        <v>29.061397164518599</v>
      </c>
      <c r="H673" s="9">
        <v>96605180.565662995</v>
      </c>
      <c r="I673" s="9">
        <v>2903095</v>
      </c>
      <c r="J673" s="9">
        <v>4253434.0773766302</v>
      </c>
      <c r="K673" s="9">
        <v>10485328547783.9</v>
      </c>
      <c r="L673" s="9">
        <v>531230568390.08002</v>
      </c>
      <c r="M673" s="9">
        <v>7.2780448016712303E+19</v>
      </c>
      <c r="N673" s="9">
        <v>3.8479246357733002E+18</v>
      </c>
      <c r="O673" s="9">
        <v>2.1207792118292899E+17</v>
      </c>
      <c r="P673">
        <f t="shared" si="303"/>
        <v>47.643595536265906</v>
      </c>
      <c r="Q673">
        <f t="shared" si="304"/>
        <v>265787801.74124497</v>
      </c>
      <c r="R673">
        <f t="shared" si="305"/>
        <v>6889347</v>
      </c>
      <c r="S673">
        <f t="shared" si="306"/>
        <v>8223613.4207090326</v>
      </c>
      <c r="T673">
        <f t="shared" si="307"/>
        <v>53532188427916.719</v>
      </c>
      <c r="U673">
        <f t="shared" si="308"/>
        <v>1577173318288.4385</v>
      </c>
      <c r="V673" s="1">
        <f t="shared" si="309"/>
        <v>1.677284910826169E+21</v>
      </c>
      <c r="W673" s="1">
        <f t="shared" si="310"/>
        <v>3.901636345619234E+19</v>
      </c>
      <c r="X673" s="1">
        <f t="shared" si="311"/>
        <v>1.005673214239937E+18</v>
      </c>
      <c r="Y673">
        <f t="shared" si="312"/>
        <v>0.83775180660255388</v>
      </c>
      <c r="Z673">
        <f t="shared" si="318"/>
        <v>43739783030144.688</v>
      </c>
      <c r="AA673">
        <f t="shared" si="319"/>
        <v>0.64677206099613993</v>
      </c>
      <c r="AB673">
        <f t="shared" si="320"/>
        <v>0.80422140048380952</v>
      </c>
      <c r="AC673">
        <f>Cells!$B$3*Y673/(Cells!$D$4*AB673)</f>
        <v>2.6574289432886606E-2</v>
      </c>
      <c r="AD673">
        <f t="shared" si="321"/>
        <v>39693.135867092155</v>
      </c>
      <c r="AE673">
        <f t="shared" si="322"/>
        <v>19374823436.432446</v>
      </c>
      <c r="AF673">
        <f t="shared" si="323"/>
        <v>1675586002</v>
      </c>
      <c r="AG673">
        <f t="shared" si="324"/>
        <v>1533134593.3811531</v>
      </c>
      <c r="AH673">
        <f t="shared" si="325"/>
        <v>2521803685182851.5</v>
      </c>
      <c r="AI673">
        <f t="shared" si="326"/>
        <v>208080093960556.28</v>
      </c>
      <c r="AJ673">
        <f t="shared" si="327"/>
        <v>1.0929151355881199</v>
      </c>
      <c r="AK673">
        <f t="shared" si="328"/>
        <v>2507573340537994</v>
      </c>
      <c r="AL673">
        <f t="shared" si="329"/>
        <v>1.066824738036765E-3</v>
      </c>
      <c r="AM673">
        <f t="shared" si="330"/>
        <v>3.2662283111208945E-2</v>
      </c>
      <c r="AN673">
        <f>IF(AM673=0,0,(Cells!$B$3*AJ673/(Cells!$D$4*AM673)))</f>
        <v>0.85361456141185887</v>
      </c>
      <c r="AP673" s="7">
        <f t="shared" si="313"/>
        <v>0</v>
      </c>
      <c r="AQ673">
        <f t="shared" si="331"/>
        <v>97</v>
      </c>
      <c r="AR673" t="str">
        <f>IF(AP673=0,"",MAX(AR$4:AR672)+1)</f>
        <v/>
      </c>
      <c r="AS673" t="str">
        <f t="shared" si="314"/>
        <v>Female</v>
      </c>
      <c r="AT673" t="str">
        <f t="shared" si="315"/>
        <v>Smoker</v>
      </c>
      <c r="AU673" t="str">
        <f t="shared" si="316"/>
        <v>80 - 89</v>
      </c>
      <c r="AV673">
        <f t="shared" si="332"/>
        <v>1</v>
      </c>
      <c r="AW673" s="8">
        <f t="shared" si="317"/>
        <v>3</v>
      </c>
      <c r="BJ673" s="76"/>
      <c r="BK673" s="76"/>
      <c r="BL673" s="77"/>
      <c r="BM673" s="77"/>
      <c r="BN673" s="77"/>
      <c r="BO673" s="77"/>
      <c r="BP673" s="77"/>
      <c r="BQ673" s="136"/>
    </row>
    <row r="674" spans="1:69" x14ac:dyDescent="0.25">
      <c r="A674" t="s">
        <v>78</v>
      </c>
      <c r="B674" t="s">
        <v>82</v>
      </c>
      <c r="C674" t="s">
        <v>353</v>
      </c>
      <c r="D674">
        <v>4</v>
      </c>
      <c r="E674" s="9">
        <v>1241</v>
      </c>
      <c r="F674" s="9">
        <v>39</v>
      </c>
      <c r="G674" s="54">
        <v>50.366162422681299</v>
      </c>
      <c r="H674" s="9">
        <v>169380959.194527</v>
      </c>
      <c r="I674" s="9">
        <v>3213159</v>
      </c>
      <c r="J674" s="9">
        <v>8896541.2334480602</v>
      </c>
      <c r="K674" s="9">
        <v>63319463194143.102</v>
      </c>
      <c r="L674" s="9">
        <v>2993719268220.0601</v>
      </c>
      <c r="M674" s="9">
        <v>1.48435886692943E+21</v>
      </c>
      <c r="N674" s="9">
        <v>6.3544358323428803E+19</v>
      </c>
      <c r="O674" s="9">
        <v>2.8175001720944998E+18</v>
      </c>
      <c r="P674">
        <f t="shared" si="303"/>
        <v>98.009757958947205</v>
      </c>
      <c r="Q674">
        <f t="shared" si="304"/>
        <v>435168760.93577194</v>
      </c>
      <c r="R674">
        <f t="shared" si="305"/>
        <v>10102506</v>
      </c>
      <c r="S674">
        <f t="shared" si="306"/>
        <v>17120154.654157095</v>
      </c>
      <c r="T674">
        <f t="shared" si="307"/>
        <v>116851651622059.81</v>
      </c>
      <c r="U674">
        <f t="shared" si="308"/>
        <v>4570892586508.498</v>
      </c>
      <c r="V674" s="1">
        <f t="shared" si="309"/>
        <v>3.1616437777555993E+21</v>
      </c>
      <c r="W674" s="1">
        <f t="shared" si="310"/>
        <v>1.0256072177962113E+20</v>
      </c>
      <c r="X674" s="1">
        <f t="shared" si="311"/>
        <v>3.8231733863344369E+18</v>
      </c>
      <c r="Y674">
        <f t="shared" si="312"/>
        <v>0.5900943188937211</v>
      </c>
      <c r="Z674">
        <f t="shared" si="318"/>
        <v>67361859302091.398</v>
      </c>
      <c r="AA674">
        <f t="shared" si="319"/>
        <v>0.22982575677616771</v>
      </c>
      <c r="AB674">
        <f t="shared" si="320"/>
        <v>0.47940145679395646</v>
      </c>
      <c r="AC674">
        <f>Cells!$B$3*Y674/(Cells!$D$4*AB674)</f>
        <v>3.1401037490355839E-2</v>
      </c>
      <c r="AD674">
        <f t="shared" si="321"/>
        <v>39642.769704669474</v>
      </c>
      <c r="AE674">
        <f t="shared" si="322"/>
        <v>19205442477.237919</v>
      </c>
      <c r="AF674">
        <f t="shared" si="323"/>
        <v>1672372843</v>
      </c>
      <c r="AG674">
        <f t="shared" si="324"/>
        <v>1524238052.1477051</v>
      </c>
      <c r="AH674">
        <f t="shared" si="325"/>
        <v>2458484221988709</v>
      </c>
      <c r="AI674">
        <f t="shared" si="326"/>
        <v>205086374692336.22</v>
      </c>
      <c r="AJ674">
        <f t="shared" si="327"/>
        <v>1.0971861256472162</v>
      </c>
      <c r="AK674">
        <f t="shared" si="328"/>
        <v>2450528233297426</v>
      </c>
      <c r="AL674">
        <f t="shared" si="329"/>
        <v>1.054761117331057E-3</v>
      </c>
      <c r="AM674">
        <f t="shared" si="330"/>
        <v>3.2477086035096449E-2</v>
      </c>
      <c r="AN674">
        <f>IF(AM674=0,0,(Cells!$B$3*AJ674/(Cells!$D$4*AM674)))</f>
        <v>0.86183705867466942</v>
      </c>
      <c r="AP674" s="7">
        <f t="shared" si="313"/>
        <v>0</v>
      </c>
      <c r="AQ674">
        <f t="shared" si="331"/>
        <v>97</v>
      </c>
      <c r="AR674" t="str">
        <f>IF(AP674=0,"",MAX(AR$4:AR673)+1)</f>
        <v/>
      </c>
      <c r="AS674" t="str">
        <f t="shared" si="314"/>
        <v>Female</v>
      </c>
      <c r="AT674" t="str">
        <f t="shared" si="315"/>
        <v>Smoker</v>
      </c>
      <c r="AU674" t="str">
        <f t="shared" si="316"/>
        <v>80 - 89</v>
      </c>
      <c r="AV674">
        <f t="shared" si="332"/>
        <v>1</v>
      </c>
      <c r="AW674" s="8">
        <f t="shared" si="317"/>
        <v>4</v>
      </c>
      <c r="BJ674" s="76"/>
      <c r="BK674" s="76"/>
      <c r="BL674" s="77"/>
      <c r="BM674" s="77"/>
      <c r="BN674" s="77"/>
      <c r="BO674" s="77"/>
      <c r="BP674" s="77"/>
      <c r="BQ674" s="136"/>
    </row>
    <row r="675" spans="1:69" x14ac:dyDescent="0.25">
      <c r="A675" t="s">
        <v>78</v>
      </c>
      <c r="B675" t="s">
        <v>82</v>
      </c>
      <c r="C675" t="s">
        <v>353</v>
      </c>
      <c r="D675">
        <v>5</v>
      </c>
      <c r="E675" s="9">
        <v>1589</v>
      </c>
      <c r="F675" s="9">
        <v>67</v>
      </c>
      <c r="G675" s="54">
        <v>68.118783359698796</v>
      </c>
      <c r="H675" s="9">
        <v>305368488.69471002</v>
      </c>
      <c r="I675" s="9">
        <v>3769833</v>
      </c>
      <c r="J675" s="9">
        <v>17738673.007321801</v>
      </c>
      <c r="K675" s="9">
        <v>135721583805916</v>
      </c>
      <c r="L675" s="9">
        <v>8019137799005.2402</v>
      </c>
      <c r="M675" s="9">
        <v>2.6491320305372999E+21</v>
      </c>
      <c r="N675" s="9">
        <v>1.49170110794381E+20</v>
      </c>
      <c r="O675" s="9">
        <v>8.77439997668787E+18</v>
      </c>
      <c r="P675">
        <f t="shared" si="303"/>
        <v>166.128541318646</v>
      </c>
      <c r="Q675">
        <f t="shared" si="304"/>
        <v>740537249.63048196</v>
      </c>
      <c r="R675">
        <f t="shared" si="305"/>
        <v>13872339</v>
      </c>
      <c r="S675">
        <f t="shared" si="306"/>
        <v>34858827.661478892</v>
      </c>
      <c r="T675">
        <f t="shared" si="307"/>
        <v>252573235427975.81</v>
      </c>
      <c r="U675">
        <f t="shared" si="308"/>
        <v>12590030385513.738</v>
      </c>
      <c r="V675" s="1">
        <f t="shared" si="309"/>
        <v>5.8107758082928998E+21</v>
      </c>
      <c r="W675" s="1">
        <f t="shared" si="310"/>
        <v>2.5173083257400214E+20</v>
      </c>
      <c r="X675" s="1">
        <f t="shared" si="311"/>
        <v>1.2597573363022307E+19</v>
      </c>
      <c r="Y675">
        <f t="shared" si="312"/>
        <v>0.3979577034178281</v>
      </c>
      <c r="Z675">
        <f t="shared" si="318"/>
        <v>98519577402159.953</v>
      </c>
      <c r="AA675">
        <f t="shared" si="319"/>
        <v>8.107687215107949E-2</v>
      </c>
      <c r="AB675">
        <f t="shared" si="320"/>
        <v>0.28474000799164051</v>
      </c>
      <c r="AC675">
        <f>Cells!$B$3*Y675/(Cells!$D$4*AB675)</f>
        <v>3.5654170448812965E-2</v>
      </c>
      <c r="AD675">
        <f t="shared" si="321"/>
        <v>39574.650921309774</v>
      </c>
      <c r="AE675">
        <f t="shared" si="322"/>
        <v>18900073988.543209</v>
      </c>
      <c r="AF675">
        <f t="shared" si="323"/>
        <v>1668603010</v>
      </c>
      <c r="AG675">
        <f t="shared" si="324"/>
        <v>1506499379.1403832</v>
      </c>
      <c r="AH675">
        <f t="shared" si="325"/>
        <v>2322762638182792.5</v>
      </c>
      <c r="AI675">
        <f t="shared" si="326"/>
        <v>197067236893330.97</v>
      </c>
      <c r="AJ675">
        <f t="shared" si="327"/>
        <v>1.1076028527486774</v>
      </c>
      <c r="AK675">
        <f t="shared" si="328"/>
        <v>2330939575513866.5</v>
      </c>
      <c r="AL675">
        <f t="shared" si="329"/>
        <v>1.0270535817393483E-3</v>
      </c>
      <c r="AM675">
        <f t="shared" si="330"/>
        <v>3.2047676697997129E-2</v>
      </c>
      <c r="AN675">
        <f>IF(AM675=0,0,(Cells!$B$3*AJ675/(Cells!$D$4*AM675)))</f>
        <v>0.88167683062627289</v>
      </c>
      <c r="AP675" s="7">
        <f t="shared" si="313"/>
        <v>0</v>
      </c>
      <c r="AQ675">
        <f t="shared" si="331"/>
        <v>97</v>
      </c>
      <c r="AR675" t="str">
        <f>IF(AP675=0,"",MAX(AR$4:AR674)+1)</f>
        <v/>
      </c>
      <c r="AS675" t="str">
        <f t="shared" si="314"/>
        <v>Female</v>
      </c>
      <c r="AT675" t="str">
        <f t="shared" si="315"/>
        <v>Smoker</v>
      </c>
      <c r="AU675" t="str">
        <f t="shared" si="316"/>
        <v>80 - 89</v>
      </c>
      <c r="AV675">
        <f t="shared" si="332"/>
        <v>1</v>
      </c>
      <c r="AW675" s="8">
        <f t="shared" si="317"/>
        <v>5</v>
      </c>
      <c r="BJ675" s="76"/>
      <c r="BK675" s="76"/>
      <c r="BL675" s="77"/>
      <c r="BM675" s="77"/>
      <c r="BN675" s="77"/>
      <c r="BO675" s="77"/>
      <c r="BP675" s="77"/>
      <c r="BQ675" s="136"/>
    </row>
    <row r="676" spans="1:69" x14ac:dyDescent="0.25">
      <c r="A676" t="s">
        <v>78</v>
      </c>
      <c r="B676" t="s">
        <v>82</v>
      </c>
      <c r="C676" t="s">
        <v>353</v>
      </c>
      <c r="D676">
        <v>6</v>
      </c>
      <c r="E676" s="9">
        <v>1902</v>
      </c>
      <c r="F676" s="9">
        <v>78</v>
      </c>
      <c r="G676" s="54">
        <v>84.502554495709603</v>
      </c>
      <c r="H676" s="9">
        <v>446061863.69747603</v>
      </c>
      <c r="I676" s="9">
        <v>16062850</v>
      </c>
      <c r="J676" s="9">
        <v>26912620.9828991</v>
      </c>
      <c r="K676" s="9">
        <v>165895992426788</v>
      </c>
      <c r="L676" s="9">
        <v>10413521100625.801</v>
      </c>
      <c r="M676" s="9">
        <v>2.8811704244132302E+21</v>
      </c>
      <c r="N676" s="9">
        <v>1.76126716068404E+20</v>
      </c>
      <c r="O676" s="9">
        <v>1.1054456051274101E+19</v>
      </c>
      <c r="P676">
        <f t="shared" si="303"/>
        <v>250.6310958143556</v>
      </c>
      <c r="Q676">
        <f t="shared" si="304"/>
        <v>1186599113.3279581</v>
      </c>
      <c r="R676">
        <f t="shared" si="305"/>
        <v>29935189</v>
      </c>
      <c r="S676">
        <f t="shared" si="306"/>
        <v>61771448.644377992</v>
      </c>
      <c r="T676">
        <f t="shared" si="307"/>
        <v>418469227854763.81</v>
      </c>
      <c r="U676">
        <f t="shared" si="308"/>
        <v>23003551486139.539</v>
      </c>
      <c r="V676" s="1">
        <f t="shared" si="309"/>
        <v>8.6919462327061295E+21</v>
      </c>
      <c r="W676" s="1">
        <f t="shared" si="310"/>
        <v>4.2785754864240611E+20</v>
      </c>
      <c r="X676" s="1">
        <f t="shared" si="311"/>
        <v>2.3652029414296408E+19</v>
      </c>
      <c r="Y676">
        <f t="shared" si="312"/>
        <v>0.48461206037661048</v>
      </c>
      <c r="Z676">
        <f t="shared" si="318"/>
        <v>197392877124037.38</v>
      </c>
      <c r="AA676">
        <f t="shared" si="319"/>
        <v>5.1731599232857826E-2</v>
      </c>
      <c r="AB676">
        <f t="shared" si="320"/>
        <v>0.22744581603726596</v>
      </c>
      <c r="AC676">
        <f>Cells!$B$3*Y676/(Cells!$D$4*AB676)</f>
        <v>5.4354834681069247E-2</v>
      </c>
      <c r="AD676">
        <f t="shared" si="321"/>
        <v>39490.148366814065</v>
      </c>
      <c r="AE676">
        <f t="shared" si="322"/>
        <v>18454012124.845734</v>
      </c>
      <c r="AF676">
        <f t="shared" si="323"/>
        <v>1652540160</v>
      </c>
      <c r="AG676">
        <f t="shared" si="324"/>
        <v>1479586758.1574841</v>
      </c>
      <c r="AH676">
        <f t="shared" si="325"/>
        <v>2156866645756004.5</v>
      </c>
      <c r="AI676">
        <f t="shared" si="326"/>
        <v>186653715792705.16</v>
      </c>
      <c r="AJ676">
        <f t="shared" si="327"/>
        <v>1.1168930452296648</v>
      </c>
      <c r="AK676">
        <f t="shared" si="328"/>
        <v>2176148164464690.8</v>
      </c>
      <c r="AL676">
        <f t="shared" si="329"/>
        <v>9.9404853486055491E-4</v>
      </c>
      <c r="AM676">
        <f t="shared" si="330"/>
        <v>3.152853524762219E-2</v>
      </c>
      <c r="AN676">
        <f>IF(AM676=0,0,(Cells!$B$3*AJ676/(Cells!$D$4*AM676)))</f>
        <v>0.90371128431142145</v>
      </c>
      <c r="AP676" s="7">
        <f t="shared" si="313"/>
        <v>0</v>
      </c>
      <c r="AQ676">
        <f t="shared" si="331"/>
        <v>97</v>
      </c>
      <c r="AR676" t="str">
        <f>IF(AP676=0,"",MAX(AR$4:AR675)+1)</f>
        <v/>
      </c>
      <c r="AS676" t="str">
        <f t="shared" si="314"/>
        <v>Female</v>
      </c>
      <c r="AT676" t="str">
        <f t="shared" si="315"/>
        <v>Smoker</v>
      </c>
      <c r="AU676" t="str">
        <f t="shared" si="316"/>
        <v>80 - 89</v>
      </c>
      <c r="AV676">
        <f t="shared" si="332"/>
        <v>1</v>
      </c>
      <c r="AW676" s="8">
        <f t="shared" si="317"/>
        <v>6</v>
      </c>
      <c r="BJ676" s="76"/>
      <c r="BK676" s="76"/>
      <c r="BL676" s="77"/>
      <c r="BM676" s="77"/>
      <c r="BN676" s="77"/>
      <c r="BO676" s="77"/>
      <c r="BP676" s="77"/>
      <c r="BQ676" s="136"/>
    </row>
    <row r="677" spans="1:69" x14ac:dyDescent="0.25">
      <c r="A677" t="s">
        <v>78</v>
      </c>
      <c r="B677" t="s">
        <v>82</v>
      </c>
      <c r="C677" t="s">
        <v>353</v>
      </c>
      <c r="D677">
        <v>7</v>
      </c>
      <c r="E677" s="9">
        <v>2163</v>
      </c>
      <c r="F677" s="9">
        <v>101</v>
      </c>
      <c r="G677" s="54">
        <v>99.248316059137693</v>
      </c>
      <c r="H677" s="9">
        <v>532591649.30685902</v>
      </c>
      <c r="I677" s="9">
        <v>16264967</v>
      </c>
      <c r="J677" s="9">
        <v>33746326.444542401</v>
      </c>
      <c r="K677" s="9">
        <v>184165847570936</v>
      </c>
      <c r="L677" s="9">
        <v>12288822120553.699</v>
      </c>
      <c r="M677" s="9">
        <v>3.0743619719941702E+21</v>
      </c>
      <c r="N677" s="9">
        <v>2.02121425021869E+20</v>
      </c>
      <c r="O677" s="9">
        <v>1.3798020535675699E+19</v>
      </c>
      <c r="P677">
        <f t="shared" si="303"/>
        <v>349.87941187349327</v>
      </c>
      <c r="Q677">
        <f t="shared" si="304"/>
        <v>1719190762.6348171</v>
      </c>
      <c r="R677">
        <f t="shared" si="305"/>
        <v>46200156</v>
      </c>
      <c r="S677">
        <f t="shared" si="306"/>
        <v>95517775.088920385</v>
      </c>
      <c r="T677">
        <f t="shared" si="307"/>
        <v>602635075425699.75</v>
      </c>
      <c r="U677">
        <f t="shared" si="308"/>
        <v>35292373606693.234</v>
      </c>
      <c r="V677" s="1">
        <f t="shared" si="309"/>
        <v>1.1766308204700299E+22</v>
      </c>
      <c r="W677" s="1">
        <f t="shared" si="310"/>
        <v>6.2997897366427507E+20</v>
      </c>
      <c r="X677" s="1">
        <f t="shared" si="311"/>
        <v>3.7450049949972103E+19</v>
      </c>
      <c r="Y677">
        <f t="shared" si="312"/>
        <v>0.48368124107780858</v>
      </c>
      <c r="Z677">
        <f t="shared" si="318"/>
        <v>283226717108036</v>
      </c>
      <c r="AA677">
        <f t="shared" si="319"/>
        <v>3.1043152818476059E-2</v>
      </c>
      <c r="AB677">
        <f t="shared" si="320"/>
        <v>0.17619067176918324</v>
      </c>
      <c r="AC677">
        <f>Cells!$B$3*Y677/(Cells!$D$4*AB677)</f>
        <v>7.0032276845850325E-2</v>
      </c>
      <c r="AD677">
        <f t="shared" si="321"/>
        <v>39390.900050754928</v>
      </c>
      <c r="AE677">
        <f t="shared" si="322"/>
        <v>17921420475.538876</v>
      </c>
      <c r="AF677">
        <f t="shared" si="323"/>
        <v>1636275193</v>
      </c>
      <c r="AG677">
        <f t="shared" si="324"/>
        <v>1445840431.7129416</v>
      </c>
      <c r="AH677">
        <f t="shared" si="325"/>
        <v>1972700798185068.5</v>
      </c>
      <c r="AI677">
        <f t="shared" si="326"/>
        <v>174364893672151.44</v>
      </c>
      <c r="AJ677">
        <f t="shared" si="327"/>
        <v>1.1317121565492834</v>
      </c>
      <c r="AK677">
        <f t="shared" si="328"/>
        <v>2009207730275394.3</v>
      </c>
      <c r="AL677">
        <f t="shared" si="329"/>
        <v>9.6113437455698481E-4</v>
      </c>
      <c r="AM677">
        <f t="shared" si="330"/>
        <v>3.1002167255806245E-2</v>
      </c>
      <c r="AN677">
        <f>IF(AM677=0,0,(Cells!$B$3*AJ677/(Cells!$D$4*AM677)))</f>
        <v>0.93124904280445742</v>
      </c>
      <c r="AP677" s="7">
        <f t="shared" si="313"/>
        <v>0</v>
      </c>
      <c r="AQ677">
        <f t="shared" si="331"/>
        <v>97</v>
      </c>
      <c r="AR677" t="str">
        <f>IF(AP677=0,"",MAX(AR$4:AR676)+1)</f>
        <v/>
      </c>
      <c r="AS677" t="str">
        <f t="shared" si="314"/>
        <v>Female</v>
      </c>
      <c r="AT677" t="str">
        <f t="shared" si="315"/>
        <v>Smoker</v>
      </c>
      <c r="AU677" t="str">
        <f t="shared" si="316"/>
        <v>80 - 89</v>
      </c>
      <c r="AV677">
        <f t="shared" si="332"/>
        <v>1</v>
      </c>
      <c r="AW677" s="8">
        <f t="shared" si="317"/>
        <v>7</v>
      </c>
      <c r="BJ677" s="76"/>
      <c r="BK677" s="76"/>
      <c r="BL677" s="77"/>
      <c r="BM677" s="77"/>
      <c r="BN677" s="77"/>
      <c r="BO677" s="77"/>
      <c r="BP677" s="77"/>
      <c r="BQ677" s="136"/>
    </row>
    <row r="678" spans="1:69" x14ac:dyDescent="0.25">
      <c r="A678" t="s">
        <v>78</v>
      </c>
      <c r="B678" t="s">
        <v>82</v>
      </c>
      <c r="C678" t="s">
        <v>353</v>
      </c>
      <c r="D678">
        <v>8</v>
      </c>
      <c r="E678" s="9">
        <v>2455</v>
      </c>
      <c r="F678" s="9">
        <v>119</v>
      </c>
      <c r="G678" s="54">
        <v>112.06828504604501</v>
      </c>
      <c r="H678" s="9">
        <v>538749600.80322599</v>
      </c>
      <c r="I678" s="9">
        <v>34827996</v>
      </c>
      <c r="J678" s="9">
        <v>36409824.277814597</v>
      </c>
      <c r="K678" s="9">
        <v>183398315988521</v>
      </c>
      <c r="L678" s="9">
        <v>13221579989046.301</v>
      </c>
      <c r="M678" s="9">
        <v>2.8130609045960498E+21</v>
      </c>
      <c r="N678" s="9">
        <v>2.0512634337538199E+20</v>
      </c>
      <c r="O678" s="9">
        <v>1.5704438119769301E+19</v>
      </c>
      <c r="P678">
        <f t="shared" si="303"/>
        <v>461.94769691953826</v>
      </c>
      <c r="Q678">
        <f t="shared" si="304"/>
        <v>2257940363.4380431</v>
      </c>
      <c r="R678">
        <f t="shared" si="305"/>
        <v>81028152</v>
      </c>
      <c r="S678">
        <f t="shared" si="306"/>
        <v>131927599.36673498</v>
      </c>
      <c r="T678">
        <f t="shared" si="307"/>
        <v>786033391414220.75</v>
      </c>
      <c r="U678">
        <f t="shared" si="308"/>
        <v>48513953595739.531</v>
      </c>
      <c r="V678" s="1">
        <f t="shared" si="309"/>
        <v>1.4579369109296347E+22</v>
      </c>
      <c r="W678" s="1">
        <f t="shared" si="310"/>
        <v>8.3510531703965706E+20</v>
      </c>
      <c r="X678" s="1">
        <f t="shared" si="311"/>
        <v>5.3154488069741404E+19</v>
      </c>
      <c r="Y678">
        <f t="shared" si="312"/>
        <v>0.61418651130576796</v>
      </c>
      <c r="Z678">
        <f t="shared" si="318"/>
        <v>464470426868909.88</v>
      </c>
      <c r="AA678">
        <f t="shared" si="319"/>
        <v>2.6686200689322221E-2</v>
      </c>
      <c r="AB678">
        <f t="shared" si="320"/>
        <v>0.16335911572153611</v>
      </c>
      <c r="AC678">
        <f>Cells!$B$3*Y678/(Cells!$D$4*AB678)</f>
        <v>9.5913295608179225E-2</v>
      </c>
      <c r="AD678">
        <f t="shared" si="321"/>
        <v>39278.831765708885</v>
      </c>
      <c r="AE678">
        <f t="shared" si="322"/>
        <v>17382670874.735649</v>
      </c>
      <c r="AF678">
        <f t="shared" si="323"/>
        <v>1601447197</v>
      </c>
      <c r="AG678">
        <f t="shared" si="324"/>
        <v>1409430607.4351273</v>
      </c>
      <c r="AH678">
        <f t="shared" si="325"/>
        <v>1789302482196547.5</v>
      </c>
      <c r="AI678">
        <f t="shared" si="326"/>
        <v>161143313683105.13</v>
      </c>
      <c r="AJ678">
        <f t="shared" si="327"/>
        <v>1.1362369942528092</v>
      </c>
      <c r="AK678">
        <f t="shared" si="328"/>
        <v>1825030095625372.3</v>
      </c>
      <c r="AL678">
        <f t="shared" si="329"/>
        <v>9.1871886360629564E-4</v>
      </c>
      <c r="AM678">
        <f t="shared" si="330"/>
        <v>3.0310375510809753E-2</v>
      </c>
      <c r="AN678">
        <f>IF(AM678=0,0,(Cells!$B$3*AJ678/(Cells!$D$4*AM678)))</f>
        <v>0.95631181559702927</v>
      </c>
      <c r="AP678" s="7">
        <f t="shared" si="313"/>
        <v>0</v>
      </c>
      <c r="AQ678">
        <f t="shared" si="331"/>
        <v>97</v>
      </c>
      <c r="AR678" t="str">
        <f>IF(AP678=0,"",MAX(AR$4:AR677)+1)</f>
        <v/>
      </c>
      <c r="AS678" t="str">
        <f t="shared" si="314"/>
        <v>Female</v>
      </c>
      <c r="AT678" t="str">
        <f t="shared" si="315"/>
        <v>Smoker</v>
      </c>
      <c r="AU678" t="str">
        <f t="shared" si="316"/>
        <v>80 - 89</v>
      </c>
      <c r="AV678">
        <f t="shared" si="332"/>
        <v>1</v>
      </c>
      <c r="AW678" s="8">
        <f t="shared" si="317"/>
        <v>8</v>
      </c>
      <c r="BJ678" s="76"/>
      <c r="BK678" s="76"/>
      <c r="BL678" s="77"/>
      <c r="BM678" s="77"/>
      <c r="BN678" s="77"/>
      <c r="BO678" s="77"/>
      <c r="BP678" s="77"/>
      <c r="BQ678" s="136"/>
    </row>
    <row r="679" spans="1:69" x14ac:dyDescent="0.25">
      <c r="A679" t="s">
        <v>78</v>
      </c>
      <c r="B679" t="s">
        <v>82</v>
      </c>
      <c r="C679" t="s">
        <v>353</v>
      </c>
      <c r="D679">
        <v>9</v>
      </c>
      <c r="E679" s="9">
        <v>2797</v>
      </c>
      <c r="F679" s="9">
        <v>128</v>
      </c>
      <c r="G679" s="54">
        <v>132.13310592898401</v>
      </c>
      <c r="H679" s="9">
        <v>502642224.07510298</v>
      </c>
      <c r="I679" s="9">
        <v>26177546</v>
      </c>
      <c r="J679" s="9">
        <v>35432680.700182997</v>
      </c>
      <c r="K679" s="9">
        <v>124741591539134</v>
      </c>
      <c r="L679" s="9">
        <v>9771315376481.6895</v>
      </c>
      <c r="M679" s="9">
        <v>1.31776693901966E+21</v>
      </c>
      <c r="N679" s="9">
        <v>1.10521107496252E+20</v>
      </c>
      <c r="O679" s="9">
        <v>1.0106235424846201E+19</v>
      </c>
      <c r="P679">
        <f t="shared" si="303"/>
        <v>594.08080284852224</v>
      </c>
      <c r="Q679">
        <f t="shared" si="304"/>
        <v>2760582587.5131459</v>
      </c>
      <c r="R679">
        <f t="shared" si="305"/>
        <v>107205698</v>
      </c>
      <c r="S679">
        <f t="shared" si="306"/>
        <v>167360280.06691799</v>
      </c>
      <c r="T679">
        <f t="shared" si="307"/>
        <v>910774982953354.75</v>
      </c>
      <c r="U679">
        <f t="shared" si="308"/>
        <v>58285268972221.219</v>
      </c>
      <c r="V679" s="1">
        <f t="shared" si="309"/>
        <v>1.5897136048316007E+22</v>
      </c>
      <c r="W679" s="1">
        <f t="shared" si="310"/>
        <v>9.4562642453590901E+20</v>
      </c>
      <c r="X679" s="1">
        <f t="shared" si="311"/>
        <v>6.3260723494587605E+19</v>
      </c>
      <c r="Y679">
        <f t="shared" si="312"/>
        <v>0.64056834726336775</v>
      </c>
      <c r="Z679">
        <f t="shared" si="318"/>
        <v>559497558931416.69</v>
      </c>
      <c r="AA679">
        <f t="shared" si="319"/>
        <v>1.9975304491141776E-2</v>
      </c>
      <c r="AB679">
        <f t="shared" si="320"/>
        <v>0.14133401745914453</v>
      </c>
      <c r="AC679">
        <f>Cells!$B$3*Y679/(Cells!$D$4*AB679)</f>
        <v>0.11562205501878944</v>
      </c>
      <c r="AD679">
        <f t="shared" si="321"/>
        <v>39146.698659779897</v>
      </c>
      <c r="AE679">
        <f t="shared" si="322"/>
        <v>16880028650.660542</v>
      </c>
      <c r="AF679">
        <f t="shared" si="323"/>
        <v>1575269651</v>
      </c>
      <c r="AG679">
        <f t="shared" si="324"/>
        <v>1373997926.7349443</v>
      </c>
      <c r="AH679">
        <f t="shared" si="325"/>
        <v>1664560890657413.5</v>
      </c>
      <c r="AI679">
        <f t="shared" si="326"/>
        <v>151371998306623.47</v>
      </c>
      <c r="AJ679">
        <f t="shared" si="327"/>
        <v>1.1464861921177285</v>
      </c>
      <c r="AK679">
        <f t="shared" si="328"/>
        <v>1709428092228528</v>
      </c>
      <c r="AL679">
        <f t="shared" si="329"/>
        <v>9.0547962421420262E-4</v>
      </c>
      <c r="AM679">
        <f t="shared" si="330"/>
        <v>3.0091188481251495E-2</v>
      </c>
      <c r="AN679">
        <f>IF(AM679=0,0,(Cells!$B$3*AJ679/(Cells!$D$4*AM679)))</f>
        <v>0.97196673332000139</v>
      </c>
      <c r="AP679" s="7">
        <f t="shared" si="313"/>
        <v>0</v>
      </c>
      <c r="AQ679">
        <f t="shared" si="331"/>
        <v>97</v>
      </c>
      <c r="AR679" t="str">
        <f>IF(AP679=0,"",MAX(AR$4:AR678)+1)</f>
        <v/>
      </c>
      <c r="AS679" t="str">
        <f t="shared" si="314"/>
        <v>Female</v>
      </c>
      <c r="AT679" t="str">
        <f t="shared" si="315"/>
        <v>Smoker</v>
      </c>
      <c r="AU679" t="str">
        <f t="shared" si="316"/>
        <v>80 - 89</v>
      </c>
      <c r="AV679">
        <f t="shared" si="332"/>
        <v>1</v>
      </c>
      <c r="AW679" s="8">
        <f t="shared" si="317"/>
        <v>9</v>
      </c>
      <c r="BJ679" s="76"/>
      <c r="BK679" s="76"/>
      <c r="BL679" s="77"/>
      <c r="BM679" s="77"/>
      <c r="BN679" s="77"/>
      <c r="BO679" s="77"/>
      <c r="BP679" s="77"/>
      <c r="BQ679" s="136"/>
    </row>
    <row r="680" spans="1:69" x14ac:dyDescent="0.25">
      <c r="A680" t="s">
        <v>78</v>
      </c>
      <c r="B680" t="s">
        <v>82</v>
      </c>
      <c r="C680" t="s">
        <v>353</v>
      </c>
      <c r="D680">
        <v>10</v>
      </c>
      <c r="E680" s="9">
        <v>3286</v>
      </c>
      <c r="F680" s="9">
        <v>175</v>
      </c>
      <c r="G680" s="54">
        <v>169.63895349972699</v>
      </c>
      <c r="H680" s="9">
        <v>567609990.73714101</v>
      </c>
      <c r="I680" s="9">
        <v>42766949</v>
      </c>
      <c r="J680" s="9">
        <v>43824806.877950102</v>
      </c>
      <c r="K680" s="9">
        <v>161403307394618</v>
      </c>
      <c r="L680" s="9">
        <v>15060234588865.5</v>
      </c>
      <c r="M680" s="9">
        <v>1.7131595357014899E+21</v>
      </c>
      <c r="N680" s="9">
        <v>1.7269488646671001E+20</v>
      </c>
      <c r="O680" s="9">
        <v>1.8979365784157401E+19</v>
      </c>
      <c r="P680">
        <f t="shared" si="303"/>
        <v>763.71975634824923</v>
      </c>
      <c r="Q680">
        <f t="shared" si="304"/>
        <v>3328192578.2502871</v>
      </c>
      <c r="R680">
        <f t="shared" si="305"/>
        <v>149972647</v>
      </c>
      <c r="S680">
        <f t="shared" si="306"/>
        <v>211185086.94486809</v>
      </c>
      <c r="T680">
        <f t="shared" si="307"/>
        <v>1072178290347972.8</v>
      </c>
      <c r="U680">
        <f t="shared" si="308"/>
        <v>73345503561086.719</v>
      </c>
      <c r="V680" s="1">
        <f t="shared" si="309"/>
        <v>1.7610295584017495E+22</v>
      </c>
      <c r="W680" s="1">
        <f t="shared" si="310"/>
        <v>1.118321311002619E+21</v>
      </c>
      <c r="X680" s="1">
        <f t="shared" si="311"/>
        <v>8.2240089278745002E+19</v>
      </c>
      <c r="Y680">
        <f t="shared" si="312"/>
        <v>0.7101479047104865</v>
      </c>
      <c r="Z680">
        <f t="shared" si="318"/>
        <v>724416292050481.88</v>
      </c>
      <c r="AA680">
        <f t="shared" si="319"/>
        <v>1.6242830616323901E-2</v>
      </c>
      <c r="AB680">
        <f t="shared" si="320"/>
        <v>0.12744736410112176</v>
      </c>
      <c r="AC680">
        <f>Cells!$B$3*Y680/(Cells!$D$4*AB680)</f>
        <v>0.14214770934872087</v>
      </c>
      <c r="AD680">
        <f t="shared" si="321"/>
        <v>38977.059706280175</v>
      </c>
      <c r="AE680">
        <f t="shared" si="322"/>
        <v>16312418659.923401</v>
      </c>
      <c r="AF680">
        <f t="shared" si="323"/>
        <v>1532502702</v>
      </c>
      <c r="AG680">
        <f t="shared" si="324"/>
        <v>1330173119.8569942</v>
      </c>
      <c r="AH680">
        <f t="shared" si="325"/>
        <v>1503157583262795.3</v>
      </c>
      <c r="AI680">
        <f t="shared" si="326"/>
        <v>136311763717757.94</v>
      </c>
      <c r="AJ680">
        <f t="shared" si="327"/>
        <v>1.1521077062245537</v>
      </c>
      <c r="AK680">
        <f t="shared" si="328"/>
        <v>1550865720423753</v>
      </c>
      <c r="AL680">
        <f t="shared" si="329"/>
        <v>8.7651199130357813E-4</v>
      </c>
      <c r="AM680">
        <f t="shared" si="330"/>
        <v>2.96059452019958E-2</v>
      </c>
      <c r="AN680">
        <f>IF(AM680=0,0,(Cells!$B$3*AJ680/(Cells!$D$4*AM680)))</f>
        <v>0.99274124087539206</v>
      </c>
      <c r="AP680" s="7">
        <f t="shared" si="313"/>
        <v>0</v>
      </c>
      <c r="AQ680">
        <f t="shared" si="331"/>
        <v>97</v>
      </c>
      <c r="AR680" t="str">
        <f>IF(AP680=0,"",MAX(AR$4:AR679)+1)</f>
        <v/>
      </c>
      <c r="AS680" t="str">
        <f t="shared" si="314"/>
        <v>Female</v>
      </c>
      <c r="AT680" t="str">
        <f t="shared" si="315"/>
        <v>Smoker</v>
      </c>
      <c r="AU680" t="str">
        <f t="shared" si="316"/>
        <v>80 - 89</v>
      </c>
      <c r="AV680">
        <f t="shared" si="332"/>
        <v>1</v>
      </c>
      <c r="AW680" s="8">
        <f t="shared" si="317"/>
        <v>10</v>
      </c>
      <c r="BJ680" s="76"/>
      <c r="BK680" s="76"/>
      <c r="BL680" s="77"/>
      <c r="BM680" s="77"/>
      <c r="BN680" s="77"/>
      <c r="BO680" s="77"/>
      <c r="BP680" s="77"/>
      <c r="BQ680" s="136"/>
    </row>
    <row r="681" spans="1:69" x14ac:dyDescent="0.25">
      <c r="A681" t="s">
        <v>78</v>
      </c>
      <c r="B681" t="s">
        <v>82</v>
      </c>
      <c r="C681" t="s">
        <v>353</v>
      </c>
      <c r="D681">
        <v>11</v>
      </c>
      <c r="E681" s="9">
        <v>3723</v>
      </c>
      <c r="F681" s="9">
        <v>251</v>
      </c>
      <c r="G681" s="54">
        <v>222.201503434458</v>
      </c>
      <c r="H681" s="9">
        <v>647699197.62624204</v>
      </c>
      <c r="I681" s="9">
        <v>74415826</v>
      </c>
      <c r="J681" s="9">
        <v>47759772.925243802</v>
      </c>
      <c r="K681" s="9">
        <v>177589417309957</v>
      </c>
      <c r="L681" s="9">
        <v>13014805863511.9</v>
      </c>
      <c r="M681" s="9">
        <v>1.82325007808152E+21</v>
      </c>
      <c r="N681" s="9">
        <v>1.28320372459978E+20</v>
      </c>
      <c r="O681" s="9">
        <v>9.54323336521489E+18</v>
      </c>
      <c r="P681">
        <f t="shared" si="303"/>
        <v>985.92125978270724</v>
      </c>
      <c r="Q681">
        <f t="shared" si="304"/>
        <v>3975891775.8765292</v>
      </c>
      <c r="R681">
        <f t="shared" si="305"/>
        <v>224388473</v>
      </c>
      <c r="S681">
        <f t="shared" si="306"/>
        <v>258944859.87011188</v>
      </c>
      <c r="T681">
        <f t="shared" si="307"/>
        <v>1249767707657929.8</v>
      </c>
      <c r="U681">
        <f t="shared" si="308"/>
        <v>86360309424598.625</v>
      </c>
      <c r="V681" s="1">
        <f t="shared" si="309"/>
        <v>1.9433545662099016E+22</v>
      </c>
      <c r="W681" s="1">
        <f t="shared" si="310"/>
        <v>1.2466416834625971E+21</v>
      </c>
      <c r="X681" s="1">
        <f t="shared" si="311"/>
        <v>9.178332264395989E+19</v>
      </c>
      <c r="Y681">
        <f t="shared" si="312"/>
        <v>0.86654924570641967</v>
      </c>
      <c r="Z681">
        <f t="shared" si="318"/>
        <v>1018136652105499.3</v>
      </c>
      <c r="AA681">
        <f t="shared" si="319"/>
        <v>1.518418487417844E-2</v>
      </c>
      <c r="AB681">
        <f t="shared" si="320"/>
        <v>0.12322412456243477</v>
      </c>
      <c r="AC681">
        <f>Cells!$B$3*Y681/(Cells!$D$4*AB681)</f>
        <v>0.17939875321382764</v>
      </c>
      <c r="AD681">
        <f t="shared" si="321"/>
        <v>38754.858202845717</v>
      </c>
      <c r="AE681">
        <f t="shared" si="322"/>
        <v>15664719462.297159</v>
      </c>
      <c r="AF681">
        <f t="shared" si="323"/>
        <v>1458086876</v>
      </c>
      <c r="AG681">
        <f t="shared" si="324"/>
        <v>1282413346.9317505</v>
      </c>
      <c r="AH681">
        <f t="shared" si="325"/>
        <v>1325568165952838.3</v>
      </c>
      <c r="AI681">
        <f t="shared" si="326"/>
        <v>123296957854246.06</v>
      </c>
      <c r="AJ681">
        <f t="shared" si="327"/>
        <v>1.1369866661857182</v>
      </c>
      <c r="AK681">
        <f t="shared" si="328"/>
        <v>1347762583377046.8</v>
      </c>
      <c r="AL681">
        <f t="shared" si="329"/>
        <v>8.1951581045092993E-4</v>
      </c>
      <c r="AM681">
        <f t="shared" si="330"/>
        <v>2.8627186561919246E-2</v>
      </c>
      <c r="AN681">
        <f>IF(AM681=0,0,(Cells!$B$3*AJ681/(Cells!$D$4*AM681)))</f>
        <v>1.0132080150054414</v>
      </c>
      <c r="AP681" s="7">
        <f t="shared" si="313"/>
        <v>0</v>
      </c>
      <c r="AQ681">
        <f t="shared" si="331"/>
        <v>97</v>
      </c>
      <c r="AR681" t="str">
        <f>IF(AP681=0,"",MAX(AR$4:AR680)+1)</f>
        <v/>
      </c>
      <c r="AS681" t="str">
        <f t="shared" si="314"/>
        <v>Female</v>
      </c>
      <c r="AT681" t="str">
        <f t="shared" si="315"/>
        <v>Smoker</v>
      </c>
      <c r="AU681" t="str">
        <f t="shared" si="316"/>
        <v>80 - 89</v>
      </c>
      <c r="AV681">
        <f t="shared" si="332"/>
        <v>1</v>
      </c>
      <c r="AW681" s="8">
        <f t="shared" si="317"/>
        <v>11</v>
      </c>
      <c r="BJ681" s="76"/>
      <c r="BK681" s="76"/>
      <c r="BL681" s="77"/>
      <c r="BM681" s="77"/>
      <c r="BN681" s="77"/>
      <c r="BO681" s="77"/>
      <c r="BP681" s="77"/>
      <c r="BQ681" s="136"/>
    </row>
    <row r="682" spans="1:69" x14ac:dyDescent="0.25">
      <c r="A682" t="s">
        <v>78</v>
      </c>
      <c r="B682" t="s">
        <v>82</v>
      </c>
      <c r="C682" t="s">
        <v>353</v>
      </c>
      <c r="D682">
        <v>12</v>
      </c>
      <c r="E682" s="9">
        <v>4144</v>
      </c>
      <c r="F682" s="9">
        <v>256</v>
      </c>
      <c r="G682" s="54">
        <v>273.13018558723701</v>
      </c>
      <c r="H682" s="9">
        <v>647315176.88554502</v>
      </c>
      <c r="I682" s="9">
        <v>45655584</v>
      </c>
      <c r="J682" s="9">
        <v>48919815.593116298</v>
      </c>
      <c r="K682" s="9">
        <v>163222862278229</v>
      </c>
      <c r="L682" s="9">
        <v>12296225281411.1</v>
      </c>
      <c r="M682" s="9">
        <v>1.6871392976353401E+21</v>
      </c>
      <c r="N682" s="9">
        <v>1.2328235972626701E+20</v>
      </c>
      <c r="O682" s="9">
        <v>9.4438702095560909E+18</v>
      </c>
      <c r="P682">
        <f t="shared" si="303"/>
        <v>1259.0514453699443</v>
      </c>
      <c r="Q682">
        <f t="shared" si="304"/>
        <v>4623206952.7620745</v>
      </c>
      <c r="R682">
        <f t="shared" si="305"/>
        <v>270044057</v>
      </c>
      <c r="S682">
        <f t="shared" si="306"/>
        <v>307864675.46322817</v>
      </c>
      <c r="T682">
        <f t="shared" si="307"/>
        <v>1412990569936158.8</v>
      </c>
      <c r="U682">
        <f t="shared" si="308"/>
        <v>98656534706009.719</v>
      </c>
      <c r="V682" s="1">
        <f t="shared" si="309"/>
        <v>2.1120684959734356E+22</v>
      </c>
      <c r="W682" s="1">
        <f t="shared" si="310"/>
        <v>1.369924043188864E+21</v>
      </c>
      <c r="X682" s="1">
        <f t="shared" si="311"/>
        <v>1.0122719285351598E+20</v>
      </c>
      <c r="Y682">
        <f t="shared" si="312"/>
        <v>0.87715180896827016</v>
      </c>
      <c r="Z682">
        <f t="shared" si="318"/>
        <v>1163501360754481.5</v>
      </c>
      <c r="AA682">
        <f t="shared" si="319"/>
        <v>1.2275725664067191E-2</v>
      </c>
      <c r="AB682">
        <f t="shared" si="320"/>
        <v>0.11079587385849345</v>
      </c>
      <c r="AC682">
        <f>Cells!$B$3*Y682/(Cells!$D$4*AB682)</f>
        <v>0.20196359355087462</v>
      </c>
      <c r="AD682">
        <f t="shared" si="321"/>
        <v>38481.72801725848</v>
      </c>
      <c r="AE682">
        <f t="shared" si="322"/>
        <v>15017404285.411615</v>
      </c>
      <c r="AF682">
        <f t="shared" si="323"/>
        <v>1412431292</v>
      </c>
      <c r="AG682">
        <f t="shared" si="324"/>
        <v>1233493531.338634</v>
      </c>
      <c r="AH682">
        <f t="shared" si="325"/>
        <v>1162345303674609.3</v>
      </c>
      <c r="AI682">
        <f t="shared" si="326"/>
        <v>111000732572834.97</v>
      </c>
      <c r="AJ682">
        <f t="shared" si="327"/>
        <v>1.145065828166262</v>
      </c>
      <c r="AK682">
        <f t="shared" si="328"/>
        <v>1185420418893011</v>
      </c>
      <c r="AL682">
        <f t="shared" si="329"/>
        <v>7.7910977117836558E-4</v>
      </c>
      <c r="AM682">
        <f t="shared" si="330"/>
        <v>2.7912537884942773E-2</v>
      </c>
      <c r="AN682">
        <f>IF(AM682=0,0,(Cells!$B$3*AJ682/(Cells!$D$4*AM682)))</f>
        <v>1.046533276556981</v>
      </c>
      <c r="AP682" s="7">
        <f t="shared" si="313"/>
        <v>0</v>
      </c>
      <c r="AQ682">
        <f t="shared" si="331"/>
        <v>97</v>
      </c>
      <c r="AR682" t="str">
        <f>IF(AP682=0,"",MAX(AR$4:AR681)+1)</f>
        <v/>
      </c>
      <c r="AS682" t="str">
        <f t="shared" si="314"/>
        <v>Female</v>
      </c>
      <c r="AT682" t="str">
        <f t="shared" si="315"/>
        <v>Smoker</v>
      </c>
      <c r="AU682" t="str">
        <f t="shared" si="316"/>
        <v>80 - 89</v>
      </c>
      <c r="AV682">
        <f t="shared" si="332"/>
        <v>1</v>
      </c>
      <c r="AW682" s="8">
        <f t="shared" si="317"/>
        <v>12</v>
      </c>
      <c r="BJ682" s="76"/>
      <c r="BK682" s="76"/>
      <c r="BL682" s="77"/>
      <c r="BM682" s="77"/>
      <c r="BN682" s="77"/>
      <c r="BO682" s="77"/>
      <c r="BP682" s="77"/>
      <c r="BQ682" s="136"/>
    </row>
    <row r="683" spans="1:69" x14ac:dyDescent="0.25">
      <c r="A683" t="s">
        <v>78</v>
      </c>
      <c r="B683" t="s">
        <v>82</v>
      </c>
      <c r="C683" t="s">
        <v>353</v>
      </c>
      <c r="D683">
        <v>13</v>
      </c>
      <c r="E683" s="9">
        <v>4642</v>
      </c>
      <c r="F683" s="9">
        <v>345</v>
      </c>
      <c r="G683" s="54">
        <v>348.78878264435002</v>
      </c>
      <c r="H683" s="9">
        <v>646084222.70685899</v>
      </c>
      <c r="I683" s="9">
        <v>47356458</v>
      </c>
      <c r="J683" s="9">
        <v>50584783.097520202</v>
      </c>
      <c r="K683" s="9">
        <v>134088445359523</v>
      </c>
      <c r="L683" s="9">
        <v>11594534939715.5</v>
      </c>
      <c r="M683" s="9">
        <v>1.2378173134215001E+21</v>
      </c>
      <c r="N683" s="9">
        <v>1.1146005940068E+20</v>
      </c>
      <c r="O683" s="9">
        <v>1.02599991065048E+19</v>
      </c>
      <c r="P683">
        <f t="shared" si="303"/>
        <v>1607.8402280142943</v>
      </c>
      <c r="Q683">
        <f t="shared" si="304"/>
        <v>5269291175.4689331</v>
      </c>
      <c r="R683">
        <f t="shared" si="305"/>
        <v>317400515</v>
      </c>
      <c r="S683">
        <f t="shared" si="306"/>
        <v>358449458.56074834</v>
      </c>
      <c r="T683">
        <f t="shared" si="307"/>
        <v>1547079015295681.8</v>
      </c>
      <c r="U683">
        <f t="shared" si="308"/>
        <v>110251069645725.22</v>
      </c>
      <c r="V683" s="1">
        <f t="shared" si="309"/>
        <v>2.2358502273155854E+22</v>
      </c>
      <c r="W683" s="1">
        <f t="shared" si="310"/>
        <v>1.481384102589544E+21</v>
      </c>
      <c r="X683" s="1">
        <f t="shared" si="311"/>
        <v>1.1148719196002078E+20</v>
      </c>
      <c r="Y683">
        <f t="shared" si="312"/>
        <v>0.88548192058772057</v>
      </c>
      <c r="Z683">
        <f t="shared" si="318"/>
        <v>1283465034035480</v>
      </c>
      <c r="AA683">
        <f t="shared" si="319"/>
        <v>9.9891419358239444E-3</v>
      </c>
      <c r="AB683">
        <f t="shared" si="320"/>
        <v>9.9945694933918708E-2</v>
      </c>
      <c r="AC683">
        <f>Cells!$B$3*Y683/(Cells!$D$4*AB683)</f>
        <v>0.22601513354129482</v>
      </c>
      <c r="AD683">
        <f t="shared" si="321"/>
        <v>38132.939234614125</v>
      </c>
      <c r="AE683">
        <f t="shared" si="322"/>
        <v>14371320062.704756</v>
      </c>
      <c r="AF683">
        <f t="shared" si="323"/>
        <v>1365074834</v>
      </c>
      <c r="AG683">
        <f t="shared" si="324"/>
        <v>1182908748.2411137</v>
      </c>
      <c r="AH683">
        <f t="shared" si="325"/>
        <v>1028256858315085.9</v>
      </c>
      <c r="AI683">
        <f t="shared" si="326"/>
        <v>99406197633119.453</v>
      </c>
      <c r="AJ683">
        <f t="shared" si="327"/>
        <v>1.1539984263619252</v>
      </c>
      <c r="AK683">
        <f t="shared" si="328"/>
        <v>1054226333543036</v>
      </c>
      <c r="AL683">
        <f t="shared" si="329"/>
        <v>7.5340998731504843E-4</v>
      </c>
      <c r="AM683">
        <f t="shared" si="330"/>
        <v>2.7448314835615106E-2</v>
      </c>
      <c r="AN683">
        <f>IF(AM683=0,0,(Cells!$B$3*AJ683/(Cells!$D$4*AM683)))</f>
        <v>1.0725349259615744</v>
      </c>
      <c r="AP683" s="7">
        <f t="shared" si="313"/>
        <v>0</v>
      </c>
      <c r="AQ683">
        <f t="shared" si="331"/>
        <v>97</v>
      </c>
      <c r="AR683" t="str">
        <f>IF(AP683=0,"",MAX(AR$4:AR682)+1)</f>
        <v/>
      </c>
      <c r="AS683" t="str">
        <f t="shared" si="314"/>
        <v>Female</v>
      </c>
      <c r="AT683" t="str">
        <f t="shared" si="315"/>
        <v>Smoker</v>
      </c>
      <c r="AU683" t="str">
        <f t="shared" si="316"/>
        <v>80 - 89</v>
      </c>
      <c r="AV683">
        <f t="shared" si="332"/>
        <v>1</v>
      </c>
      <c r="AW683" s="8">
        <f t="shared" si="317"/>
        <v>13</v>
      </c>
      <c r="BJ683" s="76"/>
      <c r="BK683" s="76"/>
      <c r="BL683" s="77"/>
      <c r="BM683" s="77"/>
      <c r="BN683" s="77"/>
      <c r="BO683" s="77"/>
      <c r="BP683" s="77"/>
      <c r="BQ683" s="136"/>
    </row>
    <row r="684" spans="1:69" x14ac:dyDescent="0.25">
      <c r="A684" t="s">
        <v>78</v>
      </c>
      <c r="B684" t="s">
        <v>82</v>
      </c>
      <c r="C684" t="s">
        <v>353</v>
      </c>
      <c r="D684">
        <v>14</v>
      </c>
      <c r="E684" s="9">
        <v>4946</v>
      </c>
      <c r="F684" s="9">
        <v>440</v>
      </c>
      <c r="G684" s="54">
        <v>436.48451154222801</v>
      </c>
      <c r="H684" s="9">
        <v>641515481.45645499</v>
      </c>
      <c r="I684" s="9">
        <v>46513229</v>
      </c>
      <c r="J684" s="9">
        <v>52166581.873000003</v>
      </c>
      <c r="K684" s="9">
        <v>125444003358115</v>
      </c>
      <c r="L684" s="9">
        <v>12063355637765.9</v>
      </c>
      <c r="M684" s="9">
        <v>1.1941939359579101E+21</v>
      </c>
      <c r="N684" s="9">
        <v>1.2357939257820501E+20</v>
      </c>
      <c r="O684" s="9">
        <v>1.30427495780293E+19</v>
      </c>
      <c r="P684">
        <f t="shared" si="303"/>
        <v>2044.3247395565222</v>
      </c>
      <c r="Q684">
        <f t="shared" si="304"/>
        <v>5910806656.9253883</v>
      </c>
      <c r="R684">
        <f t="shared" si="305"/>
        <v>363913744</v>
      </c>
      <c r="S684">
        <f t="shared" si="306"/>
        <v>410616040.43374836</v>
      </c>
      <c r="T684">
        <f t="shared" si="307"/>
        <v>1672523018653796.8</v>
      </c>
      <c r="U684">
        <f t="shared" si="308"/>
        <v>122314425283491.13</v>
      </c>
      <c r="V684" s="1">
        <f t="shared" si="309"/>
        <v>2.3552696209113763E+22</v>
      </c>
      <c r="W684" s="1">
        <f t="shared" si="310"/>
        <v>1.604963495167749E+21</v>
      </c>
      <c r="X684" s="1">
        <f t="shared" si="311"/>
        <v>1.2452994153805008E+20</v>
      </c>
      <c r="Y684">
        <f t="shared" si="312"/>
        <v>0.88626285426060059</v>
      </c>
      <c r="Z684">
        <f t="shared" si="318"/>
        <v>1386221709950062.8</v>
      </c>
      <c r="AA684">
        <f t="shared" si="319"/>
        <v>8.2216857778515985E-3</v>
      </c>
      <c r="AB684">
        <f t="shared" si="320"/>
        <v>9.0673511996897965E-2</v>
      </c>
      <c r="AC684">
        <f>Cells!$B$3*Y684/(Cells!$D$4*AB684)</f>
        <v>0.24934692869935465</v>
      </c>
      <c r="AD684">
        <f t="shared" si="321"/>
        <v>37696.454723071896</v>
      </c>
      <c r="AE684">
        <f t="shared" si="322"/>
        <v>13729804581.248302</v>
      </c>
      <c r="AF684">
        <f t="shared" si="323"/>
        <v>1318561605</v>
      </c>
      <c r="AG684">
        <f t="shared" si="324"/>
        <v>1130742166.3681138</v>
      </c>
      <c r="AH684">
        <f t="shared" si="325"/>
        <v>902812854956970.88</v>
      </c>
      <c r="AI684">
        <f t="shared" si="326"/>
        <v>87342841995353.547</v>
      </c>
      <c r="AJ684">
        <f t="shared" si="327"/>
        <v>1.1661027988680679</v>
      </c>
      <c r="AK684">
        <f t="shared" si="328"/>
        <v>934004172770536.5</v>
      </c>
      <c r="AL684">
        <f t="shared" si="329"/>
        <v>7.3050238990614335E-4</v>
      </c>
      <c r="AM684">
        <f t="shared" si="330"/>
        <v>2.7027807715501888E-2</v>
      </c>
      <c r="AN684">
        <f>IF(AM684=0,0,(Cells!$B$3*AJ684/(Cells!$D$4*AM684)))</f>
        <v>1.1006466865582101</v>
      </c>
      <c r="AP684" s="7">
        <f t="shared" si="313"/>
        <v>0</v>
      </c>
      <c r="AQ684">
        <f t="shared" si="331"/>
        <v>97</v>
      </c>
      <c r="AR684" t="str">
        <f>IF(AP684=0,"",MAX(AR$4:AR683)+1)</f>
        <v/>
      </c>
      <c r="AS684" t="str">
        <f t="shared" si="314"/>
        <v>Female</v>
      </c>
      <c r="AT684" t="str">
        <f t="shared" si="315"/>
        <v>Smoker</v>
      </c>
      <c r="AU684" t="str">
        <f t="shared" si="316"/>
        <v>80 - 89</v>
      </c>
      <c r="AV684">
        <f t="shared" si="332"/>
        <v>1</v>
      </c>
      <c r="AW684" s="8">
        <f t="shared" si="317"/>
        <v>14</v>
      </c>
      <c r="BJ684" s="76"/>
      <c r="BK684" s="76"/>
      <c r="BL684" s="77"/>
      <c r="BM684" s="77"/>
      <c r="BN684" s="77"/>
      <c r="BO684" s="77"/>
      <c r="BP684" s="77"/>
      <c r="BQ684" s="136"/>
    </row>
    <row r="685" spans="1:69" x14ac:dyDescent="0.25">
      <c r="A685" t="s">
        <v>78</v>
      </c>
      <c r="B685" t="s">
        <v>82</v>
      </c>
      <c r="C685" t="s">
        <v>353</v>
      </c>
      <c r="D685">
        <v>15</v>
      </c>
      <c r="E685" s="9">
        <v>5135</v>
      </c>
      <c r="F685" s="9">
        <v>518</v>
      </c>
      <c r="G685" s="54">
        <v>524.06284013667698</v>
      </c>
      <c r="H685" s="9">
        <v>662755318.79610598</v>
      </c>
      <c r="I685" s="9">
        <v>68825769</v>
      </c>
      <c r="J685" s="9">
        <v>54543126.088750601</v>
      </c>
      <c r="K685" s="9">
        <v>122414465770812</v>
      </c>
      <c r="L685" s="9">
        <v>12629474290812.301</v>
      </c>
      <c r="M685" s="9">
        <v>1.10969216159508E+21</v>
      </c>
      <c r="N685" s="9">
        <v>1.2740437818182101E+20</v>
      </c>
      <c r="O685" s="9">
        <v>1.50265104239483E+19</v>
      </c>
      <c r="P685">
        <f t="shared" si="303"/>
        <v>2568.3875796931993</v>
      </c>
      <c r="Q685">
        <f t="shared" si="304"/>
        <v>6573561975.7214947</v>
      </c>
      <c r="R685">
        <f t="shared" si="305"/>
        <v>432739513</v>
      </c>
      <c r="S685">
        <f t="shared" si="306"/>
        <v>465159166.52249897</v>
      </c>
      <c r="T685">
        <f t="shared" si="307"/>
        <v>1794937484424608.8</v>
      </c>
      <c r="U685">
        <f t="shared" si="308"/>
        <v>134943899574303.42</v>
      </c>
      <c r="V685" s="1">
        <f t="shared" si="309"/>
        <v>2.4662388370708841E+22</v>
      </c>
      <c r="W685" s="1">
        <f t="shared" si="310"/>
        <v>1.73236787334957E+21</v>
      </c>
      <c r="X685" s="1">
        <f t="shared" si="311"/>
        <v>1.3955645196199838E+20</v>
      </c>
      <c r="Y685">
        <f t="shared" si="312"/>
        <v>0.93030417144121591</v>
      </c>
      <c r="Z685">
        <f t="shared" si="318"/>
        <v>1553048492299980.3</v>
      </c>
      <c r="AA685">
        <f t="shared" si="319"/>
        <v>7.1776429220974007E-3</v>
      </c>
      <c r="AB685">
        <f t="shared" si="320"/>
        <v>8.4720970969987125E-2</v>
      </c>
      <c r="AC685">
        <f>Cells!$B$3*Y685/(Cells!$D$4*AB685)</f>
        <v>0.28012763656273343</v>
      </c>
      <c r="AD685">
        <f t="shared" si="321"/>
        <v>37172.391882935233</v>
      </c>
      <c r="AE685">
        <f t="shared" si="322"/>
        <v>13067049262.452196</v>
      </c>
      <c r="AF685">
        <f t="shared" si="323"/>
        <v>1249735836</v>
      </c>
      <c r="AG685">
        <f t="shared" si="324"/>
        <v>1076199040.2793632</v>
      </c>
      <c r="AH685">
        <f t="shared" si="325"/>
        <v>780398389186159</v>
      </c>
      <c r="AI685">
        <f t="shared" si="326"/>
        <v>74713367704541.219</v>
      </c>
      <c r="AJ685">
        <f t="shared" si="327"/>
        <v>1.1612497216830724</v>
      </c>
      <c r="AK685">
        <f t="shared" si="328"/>
        <v>805486367449181.75</v>
      </c>
      <c r="AL685">
        <f t="shared" si="329"/>
        <v>6.9546134112750263E-4</v>
      </c>
      <c r="AM685">
        <f t="shared" si="330"/>
        <v>2.6371601034588375E-2</v>
      </c>
      <c r="AN685">
        <f>IF(AM685=0,0,(Cells!$B$3*AJ685/(Cells!$D$4*AM685)))</f>
        <v>1.1233395235951413</v>
      </c>
      <c r="AP685" s="7">
        <f t="shared" si="313"/>
        <v>0</v>
      </c>
      <c r="AQ685">
        <f t="shared" si="331"/>
        <v>97</v>
      </c>
      <c r="AR685" t="str">
        <f>IF(AP685=0,"",MAX(AR$4:AR684)+1)</f>
        <v/>
      </c>
      <c r="AS685" t="str">
        <f t="shared" si="314"/>
        <v>Female</v>
      </c>
      <c r="AT685" t="str">
        <f t="shared" si="315"/>
        <v>Smoker</v>
      </c>
      <c r="AU685" t="str">
        <f t="shared" si="316"/>
        <v>80 - 89</v>
      </c>
      <c r="AV685">
        <f t="shared" si="332"/>
        <v>1</v>
      </c>
      <c r="AW685" s="8">
        <f t="shared" si="317"/>
        <v>15</v>
      </c>
      <c r="BJ685" s="76"/>
      <c r="BK685" s="76"/>
      <c r="BL685" s="77"/>
      <c r="BM685" s="77"/>
      <c r="BN685" s="77"/>
      <c r="BO685" s="77"/>
      <c r="BP685" s="77"/>
      <c r="BQ685" s="136"/>
    </row>
    <row r="686" spans="1:69" x14ac:dyDescent="0.25">
      <c r="A686" t="s">
        <v>78</v>
      </c>
      <c r="B686" t="s">
        <v>82</v>
      </c>
      <c r="C686" t="s">
        <v>353</v>
      </c>
      <c r="D686">
        <v>16</v>
      </c>
      <c r="E686" s="9">
        <v>5256</v>
      </c>
      <c r="F686" s="9">
        <v>708</v>
      </c>
      <c r="G686" s="54">
        <v>664.15177993874897</v>
      </c>
      <c r="H686" s="9">
        <v>681633692.04342604</v>
      </c>
      <c r="I686" s="9">
        <v>70174412</v>
      </c>
      <c r="J686" s="9">
        <v>56423568.528290302</v>
      </c>
      <c r="K686" s="9">
        <v>139753134549042</v>
      </c>
      <c r="L686" s="9">
        <v>15194770623496.6</v>
      </c>
      <c r="M686" s="9">
        <v>1.3361849606672799E+21</v>
      </c>
      <c r="N686" s="9">
        <v>1.6105706388390199E+20</v>
      </c>
      <c r="O686" s="9">
        <v>2.0426312328936399E+19</v>
      </c>
      <c r="P686">
        <f t="shared" si="303"/>
        <v>3232.5393596319482</v>
      </c>
      <c r="Q686">
        <f t="shared" si="304"/>
        <v>7255195667.7649212</v>
      </c>
      <c r="R686">
        <f t="shared" si="305"/>
        <v>502913925</v>
      </c>
      <c r="S686">
        <f t="shared" si="306"/>
        <v>521582735.05078924</v>
      </c>
      <c r="T686">
        <f t="shared" si="307"/>
        <v>1934690618973650.8</v>
      </c>
      <c r="U686">
        <f t="shared" si="308"/>
        <v>150138670197800.03</v>
      </c>
      <c r="V686" s="1">
        <f t="shared" si="309"/>
        <v>2.5998573331376121E+22</v>
      </c>
      <c r="W686" s="1">
        <f t="shared" si="310"/>
        <v>1.893424937233472E+21</v>
      </c>
      <c r="X686" s="1">
        <f t="shared" si="311"/>
        <v>1.5998276429093477E+20</v>
      </c>
      <c r="Y686">
        <f t="shared" si="312"/>
        <v>0.96420738495308633</v>
      </c>
      <c r="Z686">
        <f t="shared" si="318"/>
        <v>1725859679122401.8</v>
      </c>
      <c r="AA686">
        <f t="shared" si="319"/>
        <v>6.3439400146589565E-3</v>
      </c>
      <c r="AB686">
        <f t="shared" si="320"/>
        <v>7.9648854446620621E-2</v>
      </c>
      <c r="AC686">
        <f>Cells!$B$3*Y686/(Cells!$D$4*AB686)</f>
        <v>0.30882527218197026</v>
      </c>
      <c r="AD686">
        <f t="shared" si="321"/>
        <v>36508.240102996482</v>
      </c>
      <c r="AE686">
        <f t="shared" si="322"/>
        <v>12385415570.40877</v>
      </c>
      <c r="AF686">
        <f t="shared" si="323"/>
        <v>1179561424</v>
      </c>
      <c r="AG686">
        <f t="shared" si="324"/>
        <v>1019775471.7510728</v>
      </c>
      <c r="AH686">
        <f t="shared" si="325"/>
        <v>640645254637117</v>
      </c>
      <c r="AI686">
        <f t="shared" si="326"/>
        <v>59518597081044.609</v>
      </c>
      <c r="AJ686">
        <f t="shared" si="327"/>
        <v>1.1566873852874262</v>
      </c>
      <c r="AK686">
        <f t="shared" si="328"/>
        <v>661394823386852</v>
      </c>
      <c r="AL686">
        <f t="shared" si="329"/>
        <v>6.3599202191623743E-4</v>
      </c>
      <c r="AM686">
        <f t="shared" si="330"/>
        <v>2.5218882249541462E-2</v>
      </c>
      <c r="AN686">
        <f>IF(AM686=0,0,(Cells!$B$3*AJ686/(Cells!$D$4*AM686)))</f>
        <v>1.1700706311822513</v>
      </c>
      <c r="AP686" s="7">
        <f t="shared" si="313"/>
        <v>0</v>
      </c>
      <c r="AQ686">
        <f t="shared" si="331"/>
        <v>97</v>
      </c>
      <c r="AR686" t="str">
        <f>IF(AP686=0,"",MAX(AR$4:AR685)+1)</f>
        <v/>
      </c>
      <c r="AS686" t="str">
        <f t="shared" si="314"/>
        <v>Female</v>
      </c>
      <c r="AT686" t="str">
        <f t="shared" si="315"/>
        <v>Smoker</v>
      </c>
      <c r="AU686" t="str">
        <f t="shared" si="316"/>
        <v>80 - 89</v>
      </c>
      <c r="AV686">
        <f t="shared" si="332"/>
        <v>1</v>
      </c>
      <c r="AW686" s="8">
        <f t="shared" si="317"/>
        <v>16</v>
      </c>
      <c r="BJ686" s="76"/>
      <c r="BK686" s="76"/>
      <c r="BL686" s="77"/>
      <c r="BM686" s="77"/>
      <c r="BN686" s="77"/>
      <c r="BO686" s="77"/>
      <c r="BP686" s="77"/>
      <c r="BQ686" s="136"/>
    </row>
    <row r="687" spans="1:69" x14ac:dyDescent="0.25">
      <c r="A687" t="s">
        <v>78</v>
      </c>
      <c r="B687" t="s">
        <v>82</v>
      </c>
      <c r="C687" t="s">
        <v>353</v>
      </c>
      <c r="D687">
        <v>17</v>
      </c>
      <c r="E687" s="9">
        <v>5425</v>
      </c>
      <c r="F687" s="9">
        <v>898</v>
      </c>
      <c r="G687" s="54">
        <v>862.870335692906</v>
      </c>
      <c r="H687" s="9">
        <v>651690958.83375204</v>
      </c>
      <c r="I687" s="9">
        <v>46328531</v>
      </c>
      <c r="J687" s="9">
        <v>54032293.983633801</v>
      </c>
      <c r="K687" s="9">
        <v>82277540053282.5</v>
      </c>
      <c r="L687" s="9">
        <v>7852703787541.3301</v>
      </c>
      <c r="M687" s="9">
        <v>4.6937137329065597E+20</v>
      </c>
      <c r="N687" s="9">
        <v>4.5511866746735198E+19</v>
      </c>
      <c r="O687" s="9">
        <v>4.81560106092446E+18</v>
      </c>
      <c r="P687">
        <f t="shared" si="303"/>
        <v>4095.4096953248541</v>
      </c>
      <c r="Q687">
        <f t="shared" si="304"/>
        <v>7906886626.5986729</v>
      </c>
      <c r="R687">
        <f t="shared" si="305"/>
        <v>549242456</v>
      </c>
      <c r="S687">
        <f t="shared" si="306"/>
        <v>575615029.03442299</v>
      </c>
      <c r="T687">
        <f t="shared" si="307"/>
        <v>2016968159026933.3</v>
      </c>
      <c r="U687">
        <f t="shared" si="308"/>
        <v>157991373985341.38</v>
      </c>
      <c r="V687" s="1">
        <f t="shared" si="309"/>
        <v>2.6467944704666776E+22</v>
      </c>
      <c r="W687" s="1">
        <f t="shared" si="310"/>
        <v>1.9389368039802072E+21</v>
      </c>
      <c r="X687" s="1">
        <f t="shared" si="311"/>
        <v>1.6479836535185922E+20</v>
      </c>
      <c r="Y687">
        <f t="shared" si="312"/>
        <v>0.95418366146786993</v>
      </c>
      <c r="Z687">
        <f t="shared" si="318"/>
        <v>1780712216091124</v>
      </c>
      <c r="AA687">
        <f t="shared" si="319"/>
        <v>5.3743938409867706E-3</v>
      </c>
      <c r="AB687">
        <f t="shared" si="320"/>
        <v>7.331025740636006E-2</v>
      </c>
      <c r="AC687">
        <f>Cells!$B$3*Y687/(Cells!$D$4*AB687)</f>
        <v>0.33203903633839243</v>
      </c>
      <c r="AD687">
        <f t="shared" si="321"/>
        <v>35645.369767303571</v>
      </c>
      <c r="AE687">
        <f t="shared" si="322"/>
        <v>11733724611.575016</v>
      </c>
      <c r="AF687">
        <f t="shared" si="323"/>
        <v>1133232893</v>
      </c>
      <c r="AG687">
        <f t="shared" si="324"/>
        <v>965743177.76743877</v>
      </c>
      <c r="AH687">
        <f t="shared" si="325"/>
        <v>558367714583834.5</v>
      </c>
      <c r="AI687">
        <f t="shared" si="326"/>
        <v>51665893293503.289</v>
      </c>
      <c r="AJ687">
        <f t="shared" si="327"/>
        <v>1.1734309069826994</v>
      </c>
      <c r="AK687">
        <f t="shared" si="328"/>
        <v>584065093813599.25</v>
      </c>
      <c r="AL687">
        <f t="shared" si="329"/>
        <v>6.2623589043971821E-4</v>
      </c>
      <c r="AM687">
        <f t="shared" si="330"/>
        <v>2.5024705601459495E-2</v>
      </c>
      <c r="AN687">
        <f>IF(AM687=0,0,(Cells!$B$3*AJ687/(Cells!$D$4*AM687)))</f>
        <v>1.1962183472778953</v>
      </c>
      <c r="AP687" s="7">
        <f t="shared" si="313"/>
        <v>0</v>
      </c>
      <c r="AQ687">
        <f t="shared" si="331"/>
        <v>97</v>
      </c>
      <c r="AR687" t="str">
        <f>IF(AP687=0,"",MAX(AR$4:AR686)+1)</f>
        <v/>
      </c>
      <c r="AS687" t="str">
        <f t="shared" si="314"/>
        <v>Female</v>
      </c>
      <c r="AT687" t="str">
        <f t="shared" si="315"/>
        <v>Smoker</v>
      </c>
      <c r="AU687" t="str">
        <f t="shared" si="316"/>
        <v>80 - 89</v>
      </c>
      <c r="AV687">
        <f t="shared" si="332"/>
        <v>1</v>
      </c>
      <c r="AW687" s="8">
        <f t="shared" si="317"/>
        <v>17</v>
      </c>
      <c r="BJ687" s="76"/>
      <c r="BK687" s="76"/>
      <c r="BL687" s="77"/>
      <c r="BM687" s="77"/>
      <c r="BN687" s="77"/>
      <c r="BO687" s="77"/>
      <c r="BP687" s="77"/>
      <c r="BQ687" s="136"/>
    </row>
    <row r="688" spans="1:69" x14ac:dyDescent="0.25">
      <c r="A688" t="s">
        <v>78</v>
      </c>
      <c r="B688" t="s">
        <v>82</v>
      </c>
      <c r="C688" t="s">
        <v>353</v>
      </c>
      <c r="D688">
        <v>18</v>
      </c>
      <c r="E688" s="9">
        <v>5654</v>
      </c>
      <c r="F688" s="9">
        <v>1213</v>
      </c>
      <c r="G688" s="54">
        <v>1117.6203721199499</v>
      </c>
      <c r="H688" s="9">
        <v>703532465.66858804</v>
      </c>
      <c r="I688" s="9">
        <v>73483091</v>
      </c>
      <c r="J688" s="9">
        <v>57439541.462572701</v>
      </c>
      <c r="K688" s="9">
        <v>68430512007708.898</v>
      </c>
      <c r="L688" s="9">
        <v>6074925285945.46</v>
      </c>
      <c r="M688" s="9">
        <v>3.3492454709017903E+20</v>
      </c>
      <c r="N688" s="9">
        <v>2.8785361090170999E+19</v>
      </c>
      <c r="O688" s="9">
        <v>2.6608489319673201E+18</v>
      </c>
      <c r="P688">
        <f t="shared" si="303"/>
        <v>5213.0300674448044</v>
      </c>
      <c r="Q688">
        <f t="shared" si="304"/>
        <v>8610419092.2672615</v>
      </c>
      <c r="R688">
        <f t="shared" si="305"/>
        <v>622725547</v>
      </c>
      <c r="S688">
        <f t="shared" si="306"/>
        <v>633054570.49699569</v>
      </c>
      <c r="T688">
        <f t="shared" si="307"/>
        <v>2085398671034642.3</v>
      </c>
      <c r="U688">
        <f t="shared" si="308"/>
        <v>164066299271286.84</v>
      </c>
      <c r="V688" s="1">
        <f t="shared" si="309"/>
        <v>2.6802869251756956E+22</v>
      </c>
      <c r="W688" s="1">
        <f t="shared" si="310"/>
        <v>1.9677221650703783E+21</v>
      </c>
      <c r="X688" s="1">
        <f t="shared" si="311"/>
        <v>1.6745921428382653E+20</v>
      </c>
      <c r="Y688">
        <f t="shared" si="312"/>
        <v>0.98368383394043479</v>
      </c>
      <c r="Z688">
        <f t="shared" si="318"/>
        <v>1892616849430642.8</v>
      </c>
      <c r="AA688">
        <f t="shared" si="319"/>
        <v>4.7225917587354642E-3</v>
      </c>
      <c r="AB688">
        <f t="shared" si="320"/>
        <v>6.872111581410377E-2</v>
      </c>
      <c r="AC688">
        <f>Cells!$B$3*Y688/(Cells!$D$4*AB688)</f>
        <v>0.3651634024637323</v>
      </c>
      <c r="AD688">
        <f t="shared" si="321"/>
        <v>34527.749395183622</v>
      </c>
      <c r="AE688">
        <f t="shared" si="322"/>
        <v>11030192145.906429</v>
      </c>
      <c r="AF688">
        <f t="shared" si="323"/>
        <v>1059749802</v>
      </c>
      <c r="AG688">
        <f t="shared" si="324"/>
        <v>908303636.30486619</v>
      </c>
      <c r="AH688">
        <f t="shared" si="325"/>
        <v>489937202576125.56</v>
      </c>
      <c r="AI688">
        <f t="shared" si="326"/>
        <v>45590968007557.836</v>
      </c>
      <c r="AJ688">
        <f t="shared" si="327"/>
        <v>1.1667351749369215</v>
      </c>
      <c r="AK688">
        <f t="shared" si="328"/>
        <v>509565306584220.38</v>
      </c>
      <c r="AL688">
        <f t="shared" si="329"/>
        <v>6.1764331606480873E-4</v>
      </c>
      <c r="AM688">
        <f t="shared" si="330"/>
        <v>2.4852430787848677E-2</v>
      </c>
      <c r="AN688">
        <f>IF(AM688=0,0,(Cells!$B$3*AJ688/(Cells!$D$4*AM688)))</f>
        <v>1.1976373498467106</v>
      </c>
      <c r="AP688" s="7">
        <f t="shared" si="313"/>
        <v>0</v>
      </c>
      <c r="AQ688">
        <f t="shared" si="331"/>
        <v>97</v>
      </c>
      <c r="AR688" t="str">
        <f>IF(AP688=0,"",MAX(AR$4:AR687)+1)</f>
        <v/>
      </c>
      <c r="AS688" t="str">
        <f t="shared" si="314"/>
        <v>Female</v>
      </c>
      <c r="AT688" t="str">
        <f t="shared" si="315"/>
        <v>Smoker</v>
      </c>
      <c r="AU688" t="str">
        <f t="shared" si="316"/>
        <v>80 - 89</v>
      </c>
      <c r="AV688">
        <f t="shared" si="332"/>
        <v>1</v>
      </c>
      <c r="AW688" s="8">
        <f t="shared" si="317"/>
        <v>18</v>
      </c>
      <c r="BJ688" s="76"/>
      <c r="BK688" s="76"/>
      <c r="BL688" s="77"/>
      <c r="BM688" s="77"/>
      <c r="BN688" s="77"/>
      <c r="BO688" s="77"/>
      <c r="BP688" s="77"/>
      <c r="BQ688" s="136"/>
    </row>
    <row r="689" spans="1:69" x14ac:dyDescent="0.25">
      <c r="A689" t="s">
        <v>78</v>
      </c>
      <c r="B689" t="s">
        <v>82</v>
      </c>
      <c r="C689" t="s">
        <v>353</v>
      </c>
      <c r="D689">
        <v>19</v>
      </c>
      <c r="E689" s="9">
        <v>5836</v>
      </c>
      <c r="F689" s="9">
        <v>1544</v>
      </c>
      <c r="G689" s="54">
        <v>1420.29479220811</v>
      </c>
      <c r="H689" s="9">
        <v>762579648.83035195</v>
      </c>
      <c r="I689" s="9">
        <v>70297197</v>
      </c>
      <c r="J689" s="9">
        <v>62192022.772222899</v>
      </c>
      <c r="K689" s="9">
        <v>67658462775361.5</v>
      </c>
      <c r="L689" s="9">
        <v>6238757223813.3398</v>
      </c>
      <c r="M689" s="9">
        <v>2.9170159563352801E+20</v>
      </c>
      <c r="N689" s="9">
        <v>2.7859959207673999E+19</v>
      </c>
      <c r="O689" s="9">
        <v>2.8608897410087398E+18</v>
      </c>
      <c r="P689">
        <f t="shared" si="303"/>
        <v>6633.3248596529147</v>
      </c>
      <c r="Q689">
        <f t="shared" si="304"/>
        <v>9372998741.0976143</v>
      </c>
      <c r="R689">
        <f t="shared" si="305"/>
        <v>693022744</v>
      </c>
      <c r="S689">
        <f t="shared" si="306"/>
        <v>695246593.26921856</v>
      </c>
      <c r="T689">
        <f t="shared" si="307"/>
        <v>2153057133810003.8</v>
      </c>
      <c r="U689">
        <f t="shared" si="308"/>
        <v>170305056495100.19</v>
      </c>
      <c r="V689" s="1">
        <f t="shared" si="309"/>
        <v>2.7094570847390482E+22</v>
      </c>
      <c r="W689" s="1">
        <f t="shared" si="310"/>
        <v>1.9955821242780523E+21</v>
      </c>
      <c r="X689" s="1">
        <f t="shared" si="311"/>
        <v>1.7032010402483526E+20</v>
      </c>
      <c r="Y689">
        <f t="shared" si="312"/>
        <v>0.99680135179266183</v>
      </c>
      <c r="Z689">
        <f t="shared" si="318"/>
        <v>1976952954450162.8</v>
      </c>
      <c r="AA689">
        <f t="shared" si="319"/>
        <v>4.0899556204421449E-3</v>
      </c>
      <c r="AB689">
        <f t="shared" si="320"/>
        <v>6.3952760850819759E-2</v>
      </c>
      <c r="AC689">
        <f>Cells!$B$3*Y689/(Cells!$D$4*AB689)</f>
        <v>0.39762275842293299</v>
      </c>
      <c r="AD689">
        <f t="shared" si="321"/>
        <v>33107.454602975515</v>
      </c>
      <c r="AE689">
        <f t="shared" si="322"/>
        <v>10267612497.076078</v>
      </c>
      <c r="AF689">
        <f t="shared" si="323"/>
        <v>989452605</v>
      </c>
      <c r="AG689">
        <f t="shared" si="324"/>
        <v>846111613.5326432</v>
      </c>
      <c r="AH689">
        <f t="shared" si="325"/>
        <v>422278739800764.06</v>
      </c>
      <c r="AI689">
        <f t="shared" si="326"/>
        <v>39352210783744.484</v>
      </c>
      <c r="AJ689">
        <f t="shared" si="327"/>
        <v>1.1694114454579894</v>
      </c>
      <c r="AK689">
        <f t="shared" si="328"/>
        <v>440002533081659.94</v>
      </c>
      <c r="AL689">
        <f t="shared" si="329"/>
        <v>6.1461034293222355E-4</v>
      </c>
      <c r="AM689">
        <f t="shared" si="330"/>
        <v>2.4791336045728224E-2</v>
      </c>
      <c r="AN689">
        <f>IF(AM689=0,0,(Cells!$B$3*AJ689/(Cells!$D$4*AM689)))</f>
        <v>1.2033426820035897</v>
      </c>
      <c r="AP689" s="7">
        <f t="shared" si="313"/>
        <v>0</v>
      </c>
      <c r="AQ689">
        <f t="shared" si="331"/>
        <v>97</v>
      </c>
      <c r="AR689" t="str">
        <f>IF(AP689=0,"",MAX(AR$4:AR688)+1)</f>
        <v/>
      </c>
      <c r="AS689" t="str">
        <f t="shared" si="314"/>
        <v>Female</v>
      </c>
      <c r="AT689" t="str">
        <f t="shared" si="315"/>
        <v>Smoker</v>
      </c>
      <c r="AU689" t="str">
        <f t="shared" si="316"/>
        <v>80 - 89</v>
      </c>
      <c r="AV689">
        <f t="shared" si="332"/>
        <v>1</v>
      </c>
      <c r="AW689" s="8">
        <f t="shared" si="317"/>
        <v>19</v>
      </c>
      <c r="BJ689" s="76"/>
      <c r="BK689" s="76"/>
      <c r="BL689" s="77"/>
      <c r="BM689" s="77"/>
      <c r="BN689" s="77"/>
      <c r="BO689" s="77"/>
      <c r="BP689" s="77"/>
      <c r="BQ689" s="136"/>
    </row>
    <row r="690" spans="1:69" x14ac:dyDescent="0.25">
      <c r="A690" t="s">
        <v>78</v>
      </c>
      <c r="B690" t="s">
        <v>82</v>
      </c>
      <c r="C690" t="s">
        <v>353</v>
      </c>
      <c r="D690">
        <v>20</v>
      </c>
      <c r="E690" s="9">
        <v>5806</v>
      </c>
      <c r="F690" s="9">
        <v>1854</v>
      </c>
      <c r="G690" s="54">
        <v>1696.09541784364</v>
      </c>
      <c r="H690" s="9">
        <v>789590442.79433095</v>
      </c>
      <c r="I690" s="9">
        <v>91360852</v>
      </c>
      <c r="J690" s="9">
        <v>63927637.133332297</v>
      </c>
      <c r="K690" s="9">
        <v>60288226622979.398</v>
      </c>
      <c r="L690" s="9">
        <v>5214870599503.4297</v>
      </c>
      <c r="M690" s="9">
        <v>2.17200761613536E+20</v>
      </c>
      <c r="N690" s="9">
        <v>1.8528927330898502E+19</v>
      </c>
      <c r="O690" s="9">
        <v>1.6852274467496901E+18</v>
      </c>
      <c r="P690">
        <f t="shared" si="303"/>
        <v>8329.4202774965543</v>
      </c>
      <c r="Q690">
        <f t="shared" si="304"/>
        <v>10162589183.891945</v>
      </c>
      <c r="R690">
        <f t="shared" si="305"/>
        <v>784383596</v>
      </c>
      <c r="S690">
        <f t="shared" si="306"/>
        <v>759174230.40255082</v>
      </c>
      <c r="T690">
        <f t="shared" si="307"/>
        <v>2213345360432983.3</v>
      </c>
      <c r="U690">
        <f t="shared" si="308"/>
        <v>175519927094603.63</v>
      </c>
      <c r="V690" s="1">
        <f t="shared" si="309"/>
        <v>2.7311771609004016E+22</v>
      </c>
      <c r="W690" s="1">
        <f t="shared" si="310"/>
        <v>2.0141110516089508E+21</v>
      </c>
      <c r="X690" s="1">
        <f t="shared" si="311"/>
        <v>1.7200533147158495E+20</v>
      </c>
      <c r="Y690">
        <f t="shared" si="312"/>
        <v>1.0332062978271561</v>
      </c>
      <c r="Z690">
        <f t="shared" si="318"/>
        <v>2099472166134288.3</v>
      </c>
      <c r="AA690">
        <f t="shared" si="319"/>
        <v>3.6427318718210192E-3</v>
      </c>
      <c r="AB690">
        <f t="shared" si="320"/>
        <v>6.0355048436903924E-2</v>
      </c>
      <c r="AC690">
        <f>Cells!$B$3*Y690/(Cells!$D$4*AB690)</f>
        <v>0.43671223085987043</v>
      </c>
      <c r="AD690">
        <f t="shared" si="321"/>
        <v>31411.359185131878</v>
      </c>
      <c r="AE690">
        <f t="shared" si="322"/>
        <v>9478022054.2817478</v>
      </c>
      <c r="AF690">
        <f t="shared" si="323"/>
        <v>898091753</v>
      </c>
      <c r="AG690">
        <f t="shared" si="324"/>
        <v>782183976.39931095</v>
      </c>
      <c r="AH690">
        <f t="shared" si="325"/>
        <v>361990513177784.63</v>
      </c>
      <c r="AI690">
        <f t="shared" si="326"/>
        <v>34137340184241.063</v>
      </c>
      <c r="AJ690">
        <f t="shared" si="327"/>
        <v>1.148184800632527</v>
      </c>
      <c r="AK690">
        <f t="shared" si="328"/>
        <v>370627782309568.06</v>
      </c>
      <c r="AL690">
        <f t="shared" si="329"/>
        <v>6.0578726775896267E-4</v>
      </c>
      <c r="AM690">
        <f t="shared" si="330"/>
        <v>2.4612746042629266E-2</v>
      </c>
      <c r="AN690">
        <f>IF(AM690=0,0,(Cells!$B$3*AJ690/(Cells!$D$4*AM690)))</f>
        <v>1.1900730932347563</v>
      </c>
      <c r="AP690" s="7">
        <f t="shared" si="313"/>
        <v>0</v>
      </c>
      <c r="AQ690">
        <f t="shared" si="331"/>
        <v>97</v>
      </c>
      <c r="AR690" t="str">
        <f>IF(AP690=0,"",MAX(AR$4:AR689)+1)</f>
        <v/>
      </c>
      <c r="AS690" t="str">
        <f t="shared" si="314"/>
        <v>Female</v>
      </c>
      <c r="AT690" t="str">
        <f t="shared" si="315"/>
        <v>Smoker</v>
      </c>
      <c r="AU690" t="str">
        <f t="shared" si="316"/>
        <v>80 - 89</v>
      </c>
      <c r="AV690">
        <f t="shared" si="332"/>
        <v>1</v>
      </c>
      <c r="AW690" s="8">
        <f t="shared" si="317"/>
        <v>20</v>
      </c>
      <c r="BJ690" s="76"/>
      <c r="BK690" s="76"/>
      <c r="BL690" s="77"/>
      <c r="BM690" s="77"/>
      <c r="BN690" s="77"/>
      <c r="BO690" s="77"/>
      <c r="BP690" s="77"/>
      <c r="BQ690" s="136"/>
    </row>
    <row r="691" spans="1:69" x14ac:dyDescent="0.25">
      <c r="A691" t="s">
        <v>78</v>
      </c>
      <c r="B691" t="s">
        <v>82</v>
      </c>
      <c r="C691" t="s">
        <v>353</v>
      </c>
      <c r="D691">
        <v>21</v>
      </c>
      <c r="E691" s="9">
        <v>5588</v>
      </c>
      <c r="F691" s="9">
        <v>2321</v>
      </c>
      <c r="G691" s="54">
        <v>2057.6817209392898</v>
      </c>
      <c r="H691" s="9">
        <v>781730247.72344697</v>
      </c>
      <c r="I691" s="9">
        <v>82811770</v>
      </c>
      <c r="J691" s="9">
        <v>63147154.591637202</v>
      </c>
      <c r="K691" s="9">
        <v>54674776494355.797</v>
      </c>
      <c r="L691" s="9">
        <v>4558064911723.4199</v>
      </c>
      <c r="M691" s="9">
        <v>2.6569582324220399E+20</v>
      </c>
      <c r="N691" s="9">
        <v>1.86307183653468E+19</v>
      </c>
      <c r="O691" s="9">
        <v>1.4518594888347599E+18</v>
      </c>
      <c r="P691">
        <f t="shared" si="303"/>
        <v>10387.101998435845</v>
      </c>
      <c r="Q691">
        <f t="shared" si="304"/>
        <v>10944319431.615393</v>
      </c>
      <c r="R691">
        <f t="shared" si="305"/>
        <v>867195366</v>
      </c>
      <c r="S691">
        <f t="shared" si="306"/>
        <v>822321384.99418807</v>
      </c>
      <c r="T691">
        <f t="shared" si="307"/>
        <v>2268020136927339</v>
      </c>
      <c r="U691">
        <f t="shared" si="308"/>
        <v>180077992006327.03</v>
      </c>
      <c r="V691" s="1">
        <f t="shared" si="309"/>
        <v>2.757746743224622E+22</v>
      </c>
      <c r="W691" s="1">
        <f t="shared" si="310"/>
        <v>2.0327417699742977E+21</v>
      </c>
      <c r="X691" s="1">
        <f t="shared" si="311"/>
        <v>1.734571909604197E+20</v>
      </c>
      <c r="Y691">
        <f t="shared" si="312"/>
        <v>1.0545698820736968</v>
      </c>
      <c r="Z691">
        <f t="shared" si="318"/>
        <v>2191517817542668.8</v>
      </c>
      <c r="AA691">
        <f t="shared" si="319"/>
        <v>3.2408716882171866E-3</v>
      </c>
      <c r="AB691">
        <f t="shared" si="320"/>
        <v>5.6928654368579509E-2</v>
      </c>
      <c r="AC691">
        <f>Cells!$B$3*Y691/(Cells!$D$4*AB691)</f>
        <v>0.47257022941193344</v>
      </c>
      <c r="AD691">
        <f t="shared" si="321"/>
        <v>29353.677464192588</v>
      </c>
      <c r="AE691">
        <f t="shared" si="322"/>
        <v>8696291806.5583038</v>
      </c>
      <c r="AF691">
        <f t="shared" si="323"/>
        <v>815279983</v>
      </c>
      <c r="AG691">
        <f t="shared" si="324"/>
        <v>719036821.80767381</v>
      </c>
      <c r="AH691">
        <f t="shared" si="325"/>
        <v>307315736683428.94</v>
      </c>
      <c r="AI691">
        <f t="shared" si="326"/>
        <v>29579275272517.648</v>
      </c>
      <c r="AJ691">
        <f t="shared" si="327"/>
        <v>1.1338501148666751</v>
      </c>
      <c r="AK691">
        <f t="shared" si="328"/>
        <v>310422391325507.63</v>
      </c>
      <c r="AL691">
        <f t="shared" si="329"/>
        <v>6.0041395528278815E-4</v>
      </c>
      <c r="AM691">
        <f t="shared" si="330"/>
        <v>2.4503345797722974E-2</v>
      </c>
      <c r="AN691">
        <f>IF(AM691=0,0,(Cells!$B$3*AJ691/(Cells!$D$4*AM691)))</f>
        <v>1.1804624387137803</v>
      </c>
      <c r="AP691" s="7">
        <f t="shared" si="313"/>
        <v>0</v>
      </c>
      <c r="AQ691">
        <f t="shared" si="331"/>
        <v>97</v>
      </c>
      <c r="AR691" t="str">
        <f>IF(AP691=0,"",MAX(AR$4:AR690)+1)</f>
        <v/>
      </c>
      <c r="AS691" t="str">
        <f t="shared" si="314"/>
        <v>Female</v>
      </c>
      <c r="AT691" t="str">
        <f t="shared" si="315"/>
        <v>Smoker</v>
      </c>
      <c r="AU691" t="str">
        <f t="shared" si="316"/>
        <v>80 - 89</v>
      </c>
      <c r="AV691">
        <f t="shared" si="332"/>
        <v>1</v>
      </c>
      <c r="AW691" s="8">
        <f t="shared" si="317"/>
        <v>21</v>
      </c>
      <c r="BJ691" s="76"/>
      <c r="BK691" s="76"/>
      <c r="BL691" s="77"/>
      <c r="BM691" s="77"/>
      <c r="BN691" s="77"/>
      <c r="BO691" s="77"/>
      <c r="BP691" s="77"/>
      <c r="BQ691" s="136"/>
    </row>
    <row r="692" spans="1:69" x14ac:dyDescent="0.25">
      <c r="A692" t="s">
        <v>78</v>
      </c>
      <c r="B692" t="s">
        <v>82</v>
      </c>
      <c r="C692" t="s">
        <v>353</v>
      </c>
      <c r="D692">
        <v>22</v>
      </c>
      <c r="E692" s="9">
        <v>5432</v>
      </c>
      <c r="F692" s="9">
        <v>2635</v>
      </c>
      <c r="G692" s="54">
        <v>2459.96347443685</v>
      </c>
      <c r="H692" s="9">
        <v>818580502.749017</v>
      </c>
      <c r="I692" s="9">
        <v>91431830</v>
      </c>
      <c r="J692" s="9">
        <v>67366383.753457695</v>
      </c>
      <c r="K692" s="9">
        <v>49705015273166.898</v>
      </c>
      <c r="L692" s="9">
        <v>4705544753751.0898</v>
      </c>
      <c r="M692" s="9">
        <v>1.46472675110593E+20</v>
      </c>
      <c r="N692" s="9">
        <v>1.4588122919186901E+19</v>
      </c>
      <c r="O692" s="9">
        <v>1.5306962247568399E+18</v>
      </c>
      <c r="P692">
        <f t="shared" si="303"/>
        <v>12847.065472872695</v>
      </c>
      <c r="Q692">
        <f t="shared" si="304"/>
        <v>11762899934.36441</v>
      </c>
      <c r="R692">
        <f t="shared" si="305"/>
        <v>958627196</v>
      </c>
      <c r="S692">
        <f t="shared" si="306"/>
        <v>889687768.74764574</v>
      </c>
      <c r="T692">
        <f t="shared" si="307"/>
        <v>2317725152200506</v>
      </c>
      <c r="U692">
        <f t="shared" si="308"/>
        <v>184783536760078.13</v>
      </c>
      <c r="V692" s="1">
        <f t="shared" si="309"/>
        <v>2.7723940107356811E+22</v>
      </c>
      <c r="W692" s="1">
        <f t="shared" si="310"/>
        <v>2.0473298928934846E+21</v>
      </c>
      <c r="X692" s="1">
        <f t="shared" si="311"/>
        <v>1.7498788718517653E+20</v>
      </c>
      <c r="Y692">
        <f t="shared" si="312"/>
        <v>1.0774872148117711</v>
      </c>
      <c r="Z692">
        <f t="shared" si="318"/>
        <v>2282789469008855.5</v>
      </c>
      <c r="AA692">
        <f t="shared" si="319"/>
        <v>2.8839692161661975E-3</v>
      </c>
      <c r="AB692">
        <f t="shared" si="320"/>
        <v>5.3702599715155293E-2</v>
      </c>
      <c r="AC692">
        <f>Cells!$B$3*Y692/(Cells!$D$4*AB692)</f>
        <v>0.51184531063408445</v>
      </c>
      <c r="AD692">
        <f t="shared" si="321"/>
        <v>26893.713989755739</v>
      </c>
      <c r="AE692">
        <f t="shared" si="322"/>
        <v>7877711303.8092861</v>
      </c>
      <c r="AF692">
        <f t="shared" si="323"/>
        <v>723848153</v>
      </c>
      <c r="AG692">
        <f t="shared" si="324"/>
        <v>651670438.05421603</v>
      </c>
      <c r="AH692">
        <f t="shared" si="325"/>
        <v>257610721410262.03</v>
      </c>
      <c r="AI692">
        <f t="shared" si="326"/>
        <v>24873730518766.563</v>
      </c>
      <c r="AJ692">
        <f t="shared" si="327"/>
        <v>1.1107580008712612</v>
      </c>
      <c r="AK692">
        <f t="shared" si="328"/>
        <v>255454375686032.31</v>
      </c>
      <c r="AL692">
        <f t="shared" si="329"/>
        <v>6.0153001887380808E-4</v>
      </c>
      <c r="AM692">
        <f t="shared" si="330"/>
        <v>2.4526108922407731E-2</v>
      </c>
      <c r="AN692">
        <f>IF(AM692=0,0,(Cells!$B$3*AJ692/(Cells!$D$4*AM692)))</f>
        <v>1.1553477178629623</v>
      </c>
      <c r="AP692" s="7">
        <f t="shared" si="313"/>
        <v>0</v>
      </c>
      <c r="AQ692">
        <f t="shared" si="331"/>
        <v>97</v>
      </c>
      <c r="AR692" t="str">
        <f>IF(AP692=0,"",MAX(AR$4:AR691)+1)</f>
        <v/>
      </c>
      <c r="AS692" t="str">
        <f t="shared" si="314"/>
        <v>Female</v>
      </c>
      <c r="AT692" t="str">
        <f t="shared" si="315"/>
        <v>Smoker</v>
      </c>
      <c r="AU692" t="str">
        <f t="shared" si="316"/>
        <v>80 - 89</v>
      </c>
      <c r="AV692">
        <f t="shared" si="332"/>
        <v>1</v>
      </c>
      <c r="AW692" s="8">
        <f t="shared" si="317"/>
        <v>22</v>
      </c>
      <c r="BJ692" s="76"/>
      <c r="BK692" s="76"/>
      <c r="BL692" s="77"/>
      <c r="BM692" s="77"/>
      <c r="BN692" s="77"/>
      <c r="BO692" s="77"/>
      <c r="BP692" s="77"/>
      <c r="BQ692" s="136"/>
    </row>
    <row r="693" spans="1:69" x14ac:dyDescent="0.25">
      <c r="A693" t="s">
        <v>78</v>
      </c>
      <c r="B693" t="s">
        <v>82</v>
      </c>
      <c r="C693" t="s">
        <v>353</v>
      </c>
      <c r="D693">
        <v>23</v>
      </c>
      <c r="E693" s="9">
        <v>5362</v>
      </c>
      <c r="F693" s="9">
        <v>3073</v>
      </c>
      <c r="G693" s="54">
        <v>2869.1273426278699</v>
      </c>
      <c r="H693" s="9">
        <v>871908230.13813102</v>
      </c>
      <c r="I693" s="9">
        <v>92890982</v>
      </c>
      <c r="J693" s="9">
        <v>72176449.801407397</v>
      </c>
      <c r="K693" s="9">
        <v>42185507979961</v>
      </c>
      <c r="L693" s="9">
        <v>3975016512994.5698</v>
      </c>
      <c r="M693" s="9">
        <v>1.0294299897396499E+20</v>
      </c>
      <c r="N693" s="9">
        <v>1.00072335825397E+19</v>
      </c>
      <c r="O693" s="9">
        <v>1.0335328352167601E+18</v>
      </c>
      <c r="P693">
        <f t="shared" si="303"/>
        <v>15716.192815500564</v>
      </c>
      <c r="Q693">
        <f t="shared" si="304"/>
        <v>12634808164.502541</v>
      </c>
      <c r="R693">
        <f t="shared" si="305"/>
        <v>1051518178</v>
      </c>
      <c r="S693">
        <f t="shared" si="306"/>
        <v>961864218.54905319</v>
      </c>
      <c r="T693">
        <f t="shared" si="307"/>
        <v>2359910660180467</v>
      </c>
      <c r="U693">
        <f t="shared" si="308"/>
        <v>188758553273072.69</v>
      </c>
      <c r="V693" s="1">
        <f t="shared" si="309"/>
        <v>2.7826883106330775E+22</v>
      </c>
      <c r="W693" s="1">
        <f t="shared" si="310"/>
        <v>2.0573371264760244E+21</v>
      </c>
      <c r="X693" s="1">
        <f t="shared" si="311"/>
        <v>1.7602142002039328E+20</v>
      </c>
      <c r="Y693">
        <f t="shared" si="312"/>
        <v>1.093208539960232</v>
      </c>
      <c r="Z693">
        <f t="shared" si="318"/>
        <v>2354288213083640</v>
      </c>
      <c r="AA693">
        <f t="shared" si="319"/>
        <v>2.5446736330283922E-3</v>
      </c>
      <c r="AB693">
        <f t="shared" si="320"/>
        <v>5.0444758231439589E-2</v>
      </c>
      <c r="AC693">
        <f>Cells!$B$3*Y693/(Cells!$D$4*AB693)</f>
        <v>0.55285199876826352</v>
      </c>
      <c r="AD693">
        <f t="shared" si="321"/>
        <v>24024.586647127868</v>
      </c>
      <c r="AE693">
        <f t="shared" si="322"/>
        <v>7005803073.671155</v>
      </c>
      <c r="AF693">
        <f t="shared" si="323"/>
        <v>630957171</v>
      </c>
      <c r="AG693">
        <f t="shared" si="324"/>
        <v>579493988.25280869</v>
      </c>
      <c r="AH693">
        <f t="shared" si="325"/>
        <v>215425213430301.06</v>
      </c>
      <c r="AI693">
        <f t="shared" si="326"/>
        <v>20898714005771.988</v>
      </c>
      <c r="AJ693">
        <f t="shared" si="327"/>
        <v>1.0888071037671232</v>
      </c>
      <c r="AK693">
        <f t="shared" si="328"/>
        <v>209781058258219.63</v>
      </c>
      <c r="AL693">
        <f t="shared" si="329"/>
        <v>6.2469553540509264E-4</v>
      </c>
      <c r="AM693">
        <f t="shared" si="330"/>
        <v>2.4993909966331652E-2</v>
      </c>
      <c r="AN693">
        <f>IF(AM693=0,0,(Cells!$B$3*AJ693/(Cells!$D$4*AM693)))</f>
        <v>1.1113187914285316</v>
      </c>
      <c r="AP693" s="7">
        <f t="shared" si="313"/>
        <v>0</v>
      </c>
      <c r="AQ693">
        <f t="shared" si="331"/>
        <v>97</v>
      </c>
      <c r="AR693" t="str">
        <f>IF(AP693=0,"",MAX(AR$4:AR692)+1)</f>
        <v/>
      </c>
      <c r="AS693" t="str">
        <f t="shared" si="314"/>
        <v>Female</v>
      </c>
      <c r="AT693" t="str">
        <f t="shared" si="315"/>
        <v>Smoker</v>
      </c>
      <c r="AU693" t="str">
        <f t="shared" si="316"/>
        <v>80 - 89</v>
      </c>
      <c r="AV693">
        <f t="shared" si="332"/>
        <v>1</v>
      </c>
      <c r="AW693" s="8">
        <f t="shared" si="317"/>
        <v>23</v>
      </c>
      <c r="BJ693" s="76"/>
      <c r="BK693" s="76"/>
      <c r="BL693" s="77"/>
      <c r="BM693" s="77"/>
      <c r="BN693" s="77"/>
      <c r="BO693" s="77"/>
      <c r="BP693" s="77"/>
      <c r="BQ693" s="136"/>
    </row>
    <row r="694" spans="1:69" x14ac:dyDescent="0.25">
      <c r="A694" t="s">
        <v>78</v>
      </c>
      <c r="B694" t="s">
        <v>82</v>
      </c>
      <c r="C694" t="s">
        <v>353</v>
      </c>
      <c r="D694">
        <v>24</v>
      </c>
      <c r="E694" s="9">
        <v>5275</v>
      </c>
      <c r="F694" s="9">
        <v>3384</v>
      </c>
      <c r="G694" s="54">
        <v>3136.94988141155</v>
      </c>
      <c r="H694" s="9">
        <v>890313247.65273094</v>
      </c>
      <c r="I694" s="9">
        <v>88183643</v>
      </c>
      <c r="J694" s="9">
        <v>74015469.435341895</v>
      </c>
      <c r="K694" s="9">
        <v>35571639183284.602</v>
      </c>
      <c r="L694" s="9">
        <v>3318690742159.6201</v>
      </c>
      <c r="M694" s="9">
        <v>7.9748291900772303E+19</v>
      </c>
      <c r="N694" s="9">
        <v>7.5526787313243996E+18</v>
      </c>
      <c r="O694" s="9">
        <v>7.6194854780190003E+17</v>
      </c>
      <c r="P694">
        <f t="shared" si="303"/>
        <v>18853.142696912113</v>
      </c>
      <c r="Q694">
        <f t="shared" si="304"/>
        <v>13525121412.155272</v>
      </c>
      <c r="R694">
        <f t="shared" si="305"/>
        <v>1139701821</v>
      </c>
      <c r="S694">
        <f t="shared" si="306"/>
        <v>1035879687.984395</v>
      </c>
      <c r="T694">
        <f t="shared" si="307"/>
        <v>2395482299363751.5</v>
      </c>
      <c r="U694">
        <f t="shared" si="308"/>
        <v>192077244015232.31</v>
      </c>
      <c r="V694" s="1">
        <f t="shared" si="309"/>
        <v>2.7906631398231548E+22</v>
      </c>
      <c r="W694" s="1">
        <f t="shared" si="310"/>
        <v>2.0648898052073487E+21</v>
      </c>
      <c r="X694" s="1">
        <f t="shared" si="311"/>
        <v>1.7678336856819519E+20</v>
      </c>
      <c r="Y694">
        <f t="shared" si="312"/>
        <v>1.1002260534885293</v>
      </c>
      <c r="Z694">
        <f t="shared" si="318"/>
        <v>2403063037948626.5</v>
      </c>
      <c r="AA694">
        <f t="shared" si="319"/>
        <v>2.2394765999383809E-3</v>
      </c>
      <c r="AB694">
        <f t="shared" si="320"/>
        <v>4.7323108519394419E-2</v>
      </c>
      <c r="AC694">
        <f>Cells!$B$3*Y694/(Cells!$D$4*AB694)</f>
        <v>0.59310361862523675</v>
      </c>
      <c r="AD694">
        <f t="shared" si="321"/>
        <v>20887.636765716317</v>
      </c>
      <c r="AE694">
        <f t="shared" si="322"/>
        <v>6115489826.018424</v>
      </c>
      <c r="AF694">
        <f t="shared" si="323"/>
        <v>542773528</v>
      </c>
      <c r="AG694">
        <f t="shared" si="324"/>
        <v>505478518.81746691</v>
      </c>
      <c r="AH694">
        <f t="shared" si="325"/>
        <v>179853574247016.44</v>
      </c>
      <c r="AI694">
        <f t="shared" si="326"/>
        <v>17580023263612.365</v>
      </c>
      <c r="AJ694">
        <f t="shared" si="327"/>
        <v>1.0737815906990118</v>
      </c>
      <c r="AK694">
        <f t="shared" si="328"/>
        <v>172853568843224.75</v>
      </c>
      <c r="AL694">
        <f t="shared" si="329"/>
        <v>6.7650800864941499E-4</v>
      </c>
      <c r="AM694">
        <f t="shared" si="330"/>
        <v>2.6009767562387306E-2</v>
      </c>
      <c r="AN694">
        <f>IF(AM694=0,0,(Cells!$B$3*AJ694/(Cells!$D$4*AM694)))</f>
        <v>1.0531770729178935</v>
      </c>
      <c r="AP694" s="7">
        <f t="shared" si="313"/>
        <v>0</v>
      </c>
      <c r="AQ694">
        <f t="shared" si="331"/>
        <v>97</v>
      </c>
      <c r="AR694" t="str">
        <f>IF(AP694=0,"",MAX(AR$4:AR693)+1)</f>
        <v/>
      </c>
      <c r="AS694" t="str">
        <f t="shared" si="314"/>
        <v>Female</v>
      </c>
      <c r="AT694" t="str">
        <f t="shared" si="315"/>
        <v>Smoker</v>
      </c>
      <c r="AU694" t="str">
        <f t="shared" si="316"/>
        <v>80 - 89</v>
      </c>
      <c r="AV694">
        <f t="shared" si="332"/>
        <v>1</v>
      </c>
      <c r="AW694" s="8">
        <f t="shared" si="317"/>
        <v>24</v>
      </c>
      <c r="BJ694" s="76"/>
      <c r="BK694" s="76"/>
      <c r="BL694" s="77"/>
      <c r="BM694" s="77"/>
      <c r="BN694" s="77"/>
      <c r="BO694" s="77"/>
      <c r="BP694" s="77"/>
      <c r="BQ694" s="136"/>
    </row>
    <row r="695" spans="1:69" x14ac:dyDescent="0.25">
      <c r="A695" t="s">
        <v>78</v>
      </c>
      <c r="B695" t="s">
        <v>82</v>
      </c>
      <c r="C695" t="s">
        <v>353</v>
      </c>
      <c r="D695">
        <v>25</v>
      </c>
      <c r="E695" s="9">
        <v>5091</v>
      </c>
      <c r="F695" s="9">
        <v>3394</v>
      </c>
      <c r="G695" s="54">
        <v>3305.8872754415802</v>
      </c>
      <c r="H695" s="9">
        <v>927814795.66401601</v>
      </c>
      <c r="I695" s="9">
        <v>82710004</v>
      </c>
      <c r="J695" s="9">
        <v>77410850.714082703</v>
      </c>
      <c r="K695" s="9">
        <v>35803124542363.797</v>
      </c>
      <c r="L695" s="9">
        <v>3402192595999.29</v>
      </c>
      <c r="M695" s="9">
        <v>8.0650441461156495E+19</v>
      </c>
      <c r="N695" s="9">
        <v>7.9358798352793201E+18</v>
      </c>
      <c r="O695" s="9">
        <v>8.3620860583406106E+17</v>
      </c>
      <c r="P695">
        <f t="shared" si="303"/>
        <v>22159.029972353692</v>
      </c>
      <c r="Q695">
        <f t="shared" si="304"/>
        <v>14452936207.819288</v>
      </c>
      <c r="R695">
        <f t="shared" si="305"/>
        <v>1222411825</v>
      </c>
      <c r="S695">
        <f t="shared" si="306"/>
        <v>1113290538.6984777</v>
      </c>
      <c r="T695">
        <f t="shared" si="307"/>
        <v>2431285423906115.5</v>
      </c>
      <c r="U695">
        <f t="shared" si="308"/>
        <v>195479436611231.59</v>
      </c>
      <c r="V695" s="1">
        <f t="shared" si="309"/>
        <v>2.7987281839692706E+22</v>
      </c>
      <c r="W695" s="1">
        <f t="shared" si="310"/>
        <v>2.0728256850426281E+21</v>
      </c>
      <c r="X695" s="1">
        <f t="shared" si="311"/>
        <v>1.7761957717402924E+20</v>
      </c>
      <c r="Y695">
        <f t="shared" si="312"/>
        <v>1.0980168990110106</v>
      </c>
      <c r="Z695">
        <f t="shared" si="318"/>
        <v>2433914436729495</v>
      </c>
      <c r="AA695">
        <f t="shared" si="319"/>
        <v>1.963759369916108E-3</v>
      </c>
      <c r="AB695">
        <f t="shared" si="320"/>
        <v>4.4314324658242372E-2</v>
      </c>
      <c r="AC695">
        <f>Cells!$B$3*Y695/(Cells!$D$4*AB695)</f>
        <v>0.63210147297358876</v>
      </c>
      <c r="AD695">
        <f t="shared" si="321"/>
        <v>17581.749490274735</v>
      </c>
      <c r="AE695">
        <f t="shared" si="322"/>
        <v>5187675030.3544073</v>
      </c>
      <c r="AF695">
        <f t="shared" si="323"/>
        <v>460063524</v>
      </c>
      <c r="AG695">
        <f t="shared" si="324"/>
        <v>428067668.1033842</v>
      </c>
      <c r="AH695">
        <f t="shared" si="325"/>
        <v>144050449704652.66</v>
      </c>
      <c r="AI695">
        <f t="shared" si="326"/>
        <v>14177830667613.076</v>
      </c>
      <c r="AJ695">
        <f t="shared" si="327"/>
        <v>1.074744855266407</v>
      </c>
      <c r="AK695">
        <f t="shared" si="328"/>
        <v>138441000638148.66</v>
      </c>
      <c r="AL695">
        <f t="shared" si="329"/>
        <v>7.5550940655310771E-4</v>
      </c>
      <c r="AM695">
        <f t="shared" si="330"/>
        <v>2.748653136634573E-2</v>
      </c>
      <c r="AN695">
        <f>IF(AM695=0,0,(Cells!$B$3*AJ695/(Cells!$D$4*AM695)))</f>
        <v>0.99748724313183912</v>
      </c>
      <c r="AP695" s="7">
        <f t="shared" si="313"/>
        <v>0</v>
      </c>
      <c r="AQ695">
        <f t="shared" si="331"/>
        <v>97</v>
      </c>
      <c r="AR695" t="str">
        <f>IF(AP695=0,"",MAX(AR$4:AR694)+1)</f>
        <v/>
      </c>
      <c r="AS695" t="str">
        <f t="shared" si="314"/>
        <v>Female</v>
      </c>
      <c r="AT695" t="str">
        <f t="shared" si="315"/>
        <v>Smoker</v>
      </c>
      <c r="AU695" t="str">
        <f t="shared" si="316"/>
        <v>80 - 89</v>
      </c>
      <c r="AV695">
        <f t="shared" si="332"/>
        <v>1</v>
      </c>
      <c r="AW695" s="8">
        <f t="shared" si="317"/>
        <v>25</v>
      </c>
      <c r="BJ695" s="76"/>
      <c r="BK695" s="76"/>
      <c r="BL695" s="77"/>
      <c r="BM695" s="77"/>
      <c r="BN695" s="77"/>
      <c r="BO695" s="77"/>
      <c r="BP695" s="77"/>
      <c r="BQ695" s="136"/>
    </row>
    <row r="696" spans="1:69" x14ac:dyDescent="0.25">
      <c r="A696" t="s">
        <v>78</v>
      </c>
      <c r="B696" t="s">
        <v>82</v>
      </c>
      <c r="C696" t="s">
        <v>353</v>
      </c>
      <c r="D696">
        <v>26</v>
      </c>
      <c r="E696" s="9">
        <v>4897</v>
      </c>
      <c r="F696" s="9">
        <v>3438</v>
      </c>
      <c r="G696" s="54">
        <v>3247.9609230708702</v>
      </c>
      <c r="H696" s="9">
        <v>904424013.81598103</v>
      </c>
      <c r="I696" s="9">
        <v>71946166</v>
      </c>
      <c r="J696" s="9">
        <v>75373793.555588901</v>
      </c>
      <c r="K696" s="9">
        <v>34332703372233.5</v>
      </c>
      <c r="L696" s="9">
        <v>3291649714327.3999</v>
      </c>
      <c r="M696" s="9">
        <v>8.2293247029100806E+19</v>
      </c>
      <c r="N696" s="9">
        <v>8.19394645218159E+18</v>
      </c>
      <c r="O696" s="9">
        <v>8.5366872264633306E+17</v>
      </c>
      <c r="P696">
        <f t="shared" si="303"/>
        <v>25406.990895424562</v>
      </c>
      <c r="Q696">
        <f t="shared" si="304"/>
        <v>15357360221.635269</v>
      </c>
      <c r="R696">
        <f t="shared" si="305"/>
        <v>1294357991</v>
      </c>
      <c r="S696">
        <f t="shared" si="306"/>
        <v>1188664332.2540667</v>
      </c>
      <c r="T696">
        <f t="shared" si="307"/>
        <v>2465618127278349</v>
      </c>
      <c r="U696">
        <f t="shared" si="308"/>
        <v>198771086325559</v>
      </c>
      <c r="V696" s="1">
        <f t="shared" si="309"/>
        <v>2.8069575086721806E+22</v>
      </c>
      <c r="W696" s="1">
        <f t="shared" si="310"/>
        <v>2.0810196314948098E+21</v>
      </c>
      <c r="X696" s="1">
        <f t="shared" si="311"/>
        <v>1.7847324589667556E+20</v>
      </c>
      <c r="Y696">
        <f t="shared" si="312"/>
        <v>1.0889180030711498</v>
      </c>
      <c r="Z696">
        <f t="shared" si="318"/>
        <v>2449164659080599</v>
      </c>
      <c r="AA696">
        <f t="shared" si="319"/>
        <v>1.7334029111858015E-3</v>
      </c>
      <c r="AB696">
        <f t="shared" si="320"/>
        <v>4.1634155583916935E-2</v>
      </c>
      <c r="AC696">
        <f>Cells!$B$3*Y696/(Cells!$D$4*AB696)</f>
        <v>0.66721734938829946</v>
      </c>
      <c r="AD696">
        <f t="shared" si="321"/>
        <v>14333.788567203866</v>
      </c>
      <c r="AE696">
        <f t="shared" si="322"/>
        <v>4283251016.5384264</v>
      </c>
      <c r="AF696">
        <f t="shared" si="323"/>
        <v>388117358</v>
      </c>
      <c r="AG696">
        <f t="shared" si="324"/>
        <v>352693874.54779524</v>
      </c>
      <c r="AH696">
        <f t="shared" si="325"/>
        <v>109717746332419.19</v>
      </c>
      <c r="AI696">
        <f t="shared" si="326"/>
        <v>10886180953285.676</v>
      </c>
      <c r="AJ696">
        <f t="shared" si="327"/>
        <v>1.1004369114650001</v>
      </c>
      <c r="AK696">
        <f t="shared" si="328"/>
        <v>107554713021400.42</v>
      </c>
      <c r="AL696">
        <f t="shared" si="329"/>
        <v>8.6463659290336584E-4</v>
      </c>
      <c r="AM696">
        <f t="shared" si="330"/>
        <v>2.9404703584688042E-2</v>
      </c>
      <c r="AN696">
        <f>IF(AM696=0,0,(Cells!$B$3*AJ696/(Cells!$D$4*AM696)))</f>
        <v>0.95470732957569415</v>
      </c>
      <c r="AP696" s="7">
        <f t="shared" si="313"/>
        <v>0</v>
      </c>
      <c r="AQ696">
        <f t="shared" si="331"/>
        <v>97</v>
      </c>
      <c r="AR696" t="str">
        <f>IF(AP696=0,"",MAX(AR$4:AR695)+1)</f>
        <v/>
      </c>
      <c r="AS696" t="str">
        <f t="shared" si="314"/>
        <v>Female</v>
      </c>
      <c r="AT696" t="str">
        <f t="shared" si="315"/>
        <v>Smoker</v>
      </c>
      <c r="AU696" t="str">
        <f t="shared" si="316"/>
        <v>80 - 89</v>
      </c>
      <c r="AV696">
        <f t="shared" si="332"/>
        <v>1</v>
      </c>
      <c r="AW696" s="8">
        <f t="shared" si="317"/>
        <v>26</v>
      </c>
      <c r="BJ696" s="76"/>
      <c r="BK696" s="76"/>
      <c r="BL696" s="77"/>
      <c r="BM696" s="77"/>
      <c r="BN696" s="77"/>
      <c r="BO696" s="77"/>
      <c r="BP696" s="77"/>
      <c r="BQ696" s="136"/>
    </row>
    <row r="697" spans="1:69" x14ac:dyDescent="0.25">
      <c r="A697" t="s">
        <v>78</v>
      </c>
      <c r="B697" t="s">
        <v>82</v>
      </c>
      <c r="C697" t="s">
        <v>353</v>
      </c>
      <c r="D697">
        <v>27</v>
      </c>
      <c r="E697" s="9">
        <v>4795</v>
      </c>
      <c r="F697" s="9">
        <v>3137</v>
      </c>
      <c r="G697" s="54">
        <v>2946.00964058504</v>
      </c>
      <c r="H697" s="9">
        <v>847731998.60611498</v>
      </c>
      <c r="I697" s="9">
        <v>73624408</v>
      </c>
      <c r="J697" s="9">
        <v>70486634.027845696</v>
      </c>
      <c r="K697" s="9">
        <v>28729856609670.898</v>
      </c>
      <c r="L697" s="9">
        <v>2811426423951.6499</v>
      </c>
      <c r="M697" s="9">
        <v>7.1374560338385002E+19</v>
      </c>
      <c r="N697" s="9">
        <v>7.4025293153926298E+18</v>
      </c>
      <c r="O697" s="9">
        <v>7.9238753118725504E+17</v>
      </c>
      <c r="P697">
        <f t="shared" si="303"/>
        <v>28353.000536009604</v>
      </c>
      <c r="Q697">
        <f t="shared" si="304"/>
        <v>16205092220.241385</v>
      </c>
      <c r="R697">
        <f t="shared" si="305"/>
        <v>1367982399</v>
      </c>
      <c r="S697">
        <f t="shared" si="306"/>
        <v>1259150966.2819123</v>
      </c>
      <c r="T697">
        <f t="shared" si="307"/>
        <v>2494347983888020</v>
      </c>
      <c r="U697">
        <f t="shared" si="308"/>
        <v>201582512749510.66</v>
      </c>
      <c r="V697" s="1">
        <f t="shared" si="309"/>
        <v>2.8140949647060189E+22</v>
      </c>
      <c r="W697" s="1">
        <f t="shared" si="310"/>
        <v>2.0884221608102024E+21</v>
      </c>
      <c r="X697" s="1">
        <f t="shared" si="311"/>
        <v>1.7926563342786281E+20</v>
      </c>
      <c r="Y697">
        <f t="shared" si="312"/>
        <v>1.0864323942342282</v>
      </c>
      <c r="Z697">
        <f t="shared" si="318"/>
        <v>2472005487004770</v>
      </c>
      <c r="AA697">
        <f t="shared" si="319"/>
        <v>1.5591712719187848E-3</v>
      </c>
      <c r="AB697">
        <f t="shared" si="320"/>
        <v>3.9486342853178806E-2</v>
      </c>
      <c r="AC697">
        <f>Cells!$B$3*Y697/(Cells!$D$4*AB697)</f>
        <v>0.70190398442097035</v>
      </c>
      <c r="AD697">
        <f t="shared" si="321"/>
        <v>11387.778926618828</v>
      </c>
      <c r="AE697">
        <f t="shared" si="322"/>
        <v>3435519017.9323111</v>
      </c>
      <c r="AF697">
        <f t="shared" si="323"/>
        <v>314492950</v>
      </c>
      <c r="AG697">
        <f t="shared" si="324"/>
        <v>282207240.51994962</v>
      </c>
      <c r="AH697">
        <f t="shared" si="325"/>
        <v>80987889722748.266</v>
      </c>
      <c r="AI697">
        <f t="shared" si="326"/>
        <v>8074754529334.0273</v>
      </c>
      <c r="AJ697">
        <f t="shared" si="327"/>
        <v>1.1144042563208723</v>
      </c>
      <c r="AK697">
        <f t="shared" si="328"/>
        <v>80225236831185.5</v>
      </c>
      <c r="AL697">
        <f t="shared" si="329"/>
        <v>1.007336808525869E-3</v>
      </c>
      <c r="AM697">
        <f t="shared" si="330"/>
        <v>3.1738569730311875E-2</v>
      </c>
      <c r="AN697">
        <f>IF(AM697=0,0,(Cells!$B$3*AJ697/(Cells!$D$4*AM697)))</f>
        <v>0.89573042021171345</v>
      </c>
      <c r="AP697" s="7">
        <f t="shared" si="313"/>
        <v>0</v>
      </c>
      <c r="AQ697">
        <f t="shared" si="331"/>
        <v>97</v>
      </c>
      <c r="AR697" t="str">
        <f>IF(AP697=0,"",MAX(AR$4:AR696)+1)</f>
        <v/>
      </c>
      <c r="AS697" t="str">
        <f t="shared" si="314"/>
        <v>Female</v>
      </c>
      <c r="AT697" t="str">
        <f t="shared" si="315"/>
        <v>Smoker</v>
      </c>
      <c r="AU697" t="str">
        <f t="shared" si="316"/>
        <v>80 - 89</v>
      </c>
      <c r="AV697">
        <f t="shared" si="332"/>
        <v>1</v>
      </c>
      <c r="AW697" s="8">
        <f t="shared" si="317"/>
        <v>27</v>
      </c>
      <c r="BJ697" s="76"/>
      <c r="BK697" s="76"/>
      <c r="BL697" s="77"/>
      <c r="BM697" s="77"/>
      <c r="BN697" s="77"/>
      <c r="BO697" s="77"/>
      <c r="BP697" s="77"/>
      <c r="BQ697" s="136"/>
    </row>
    <row r="698" spans="1:69" x14ac:dyDescent="0.25">
      <c r="A698" t="s">
        <v>78</v>
      </c>
      <c r="B698" t="s">
        <v>82</v>
      </c>
      <c r="C698" t="s">
        <v>353</v>
      </c>
      <c r="D698">
        <v>28</v>
      </c>
      <c r="E698" s="9">
        <v>4626</v>
      </c>
      <c r="F698" s="9">
        <v>2814</v>
      </c>
      <c r="G698" s="54">
        <v>2629.0370016257698</v>
      </c>
      <c r="H698" s="9">
        <v>780776207.13868499</v>
      </c>
      <c r="I698" s="9">
        <v>71210822</v>
      </c>
      <c r="J698" s="9">
        <v>65154521.316482902</v>
      </c>
      <c r="K698" s="9">
        <v>25756639271192.602</v>
      </c>
      <c r="L698" s="9">
        <v>2660254452899.9199</v>
      </c>
      <c r="M698" s="9">
        <v>6.8578625429870698E+19</v>
      </c>
      <c r="N698" s="9">
        <v>7.7324323659981701E+18</v>
      </c>
      <c r="O698" s="9">
        <v>9.0068674307567603E+17</v>
      </c>
      <c r="P698">
        <f t="shared" si="303"/>
        <v>30982.037537635373</v>
      </c>
      <c r="Q698">
        <f t="shared" si="304"/>
        <v>16985868427.38007</v>
      </c>
      <c r="R698">
        <f t="shared" si="305"/>
        <v>1439193221</v>
      </c>
      <c r="S698">
        <f t="shared" si="306"/>
        <v>1324305487.5983953</v>
      </c>
      <c r="T698">
        <f t="shared" si="307"/>
        <v>2520104623159212.5</v>
      </c>
      <c r="U698">
        <f t="shared" si="308"/>
        <v>204242767202410.56</v>
      </c>
      <c r="V698" s="1">
        <f t="shared" si="309"/>
        <v>2.820952827249006E+22</v>
      </c>
      <c r="W698" s="1">
        <f t="shared" si="310"/>
        <v>2.0961545931762004E+21</v>
      </c>
      <c r="X698" s="1">
        <f t="shared" si="311"/>
        <v>1.801663201709385E+20</v>
      </c>
      <c r="Y698">
        <f t="shared" si="312"/>
        <v>1.0867531959034251</v>
      </c>
      <c r="Z698">
        <f t="shared" si="318"/>
        <v>2497514405474665.5</v>
      </c>
      <c r="AA698">
        <f t="shared" si="319"/>
        <v>1.4240710067703946E-3</v>
      </c>
      <c r="AB698">
        <f t="shared" si="320"/>
        <v>3.7736865354324203E-2</v>
      </c>
      <c r="AC698">
        <f>Cells!$B$3*Y698/(Cells!$D$4*AB698)</f>
        <v>0.73466105318981645</v>
      </c>
      <c r="AD698">
        <f t="shared" si="321"/>
        <v>8758.7419249930572</v>
      </c>
      <c r="AE698">
        <f t="shared" si="322"/>
        <v>2654742810.7936258</v>
      </c>
      <c r="AF698">
        <f t="shared" si="323"/>
        <v>243282128</v>
      </c>
      <c r="AG698">
        <f t="shared" si="324"/>
        <v>217052719.20346668</v>
      </c>
      <c r="AH698">
        <f t="shared" si="325"/>
        <v>55231250451555.656</v>
      </c>
      <c r="AI698">
        <f t="shared" si="326"/>
        <v>5414500076434.1074</v>
      </c>
      <c r="AJ698">
        <f t="shared" si="327"/>
        <v>1.1208434931973632</v>
      </c>
      <c r="AK698">
        <f t="shared" si="328"/>
        <v>55103404651069.664</v>
      </c>
      <c r="AL698">
        <f t="shared" si="329"/>
        <v>1.1696285786773457E-3</v>
      </c>
      <c r="AM698">
        <f t="shared" si="330"/>
        <v>3.4199833021190992E-2</v>
      </c>
      <c r="AN698">
        <f>IF(AM698=0,0,(Cells!$B$3*AJ698/(Cells!$D$4*AM698)))</f>
        <v>0.83607050505391123</v>
      </c>
      <c r="AP698" s="7">
        <f t="shared" si="313"/>
        <v>0</v>
      </c>
      <c r="AQ698">
        <f t="shared" si="331"/>
        <v>97</v>
      </c>
      <c r="AR698" t="str">
        <f>IF(AP698=0,"",MAX(AR$4:AR697)+1)</f>
        <v/>
      </c>
      <c r="AS698" t="str">
        <f t="shared" si="314"/>
        <v>Female</v>
      </c>
      <c r="AT698" t="str">
        <f t="shared" si="315"/>
        <v>Smoker</v>
      </c>
      <c r="AU698" t="str">
        <f t="shared" si="316"/>
        <v>80 - 89</v>
      </c>
      <c r="AV698">
        <f t="shared" si="332"/>
        <v>1</v>
      </c>
      <c r="AW698" s="8">
        <f t="shared" si="317"/>
        <v>28</v>
      </c>
      <c r="BJ698" s="76"/>
      <c r="BK698" s="76"/>
      <c r="BL698" s="77"/>
      <c r="BM698" s="77"/>
      <c r="BN698" s="77"/>
      <c r="BO698" s="77"/>
      <c r="BP698" s="77"/>
      <c r="BQ698" s="136"/>
    </row>
    <row r="699" spans="1:69" x14ac:dyDescent="0.25">
      <c r="A699" t="s">
        <v>78</v>
      </c>
      <c r="B699" t="s">
        <v>82</v>
      </c>
      <c r="C699" t="s">
        <v>353</v>
      </c>
      <c r="D699">
        <v>29</v>
      </c>
      <c r="E699" s="9">
        <v>4264</v>
      </c>
      <c r="F699" s="9">
        <v>2529</v>
      </c>
      <c r="G699" s="54">
        <v>2309.1712632144599</v>
      </c>
      <c r="H699" s="9">
        <v>723681053.415676</v>
      </c>
      <c r="I699" s="9">
        <v>73888983</v>
      </c>
      <c r="J699" s="9">
        <v>60037249.247891597</v>
      </c>
      <c r="K699" s="9">
        <v>21712036612246.398</v>
      </c>
      <c r="L699" s="9">
        <v>2256717502237.0298</v>
      </c>
      <c r="M699" s="9">
        <v>5.8545757095382196E+19</v>
      </c>
      <c r="N699" s="9">
        <v>6.9096063074520003E+18</v>
      </c>
      <c r="O699" s="9">
        <v>8.4372911947236506E+17</v>
      </c>
      <c r="P699">
        <f t="shared" si="303"/>
        <v>33291.208800849832</v>
      </c>
      <c r="Q699">
        <f t="shared" si="304"/>
        <v>17709549480.795746</v>
      </c>
      <c r="R699">
        <f t="shared" si="305"/>
        <v>1513082204</v>
      </c>
      <c r="S699">
        <f t="shared" si="306"/>
        <v>1384342736.846287</v>
      </c>
      <c r="T699">
        <f t="shared" si="307"/>
        <v>2541816659771459</v>
      </c>
      <c r="U699">
        <f t="shared" si="308"/>
        <v>206499484704647.59</v>
      </c>
      <c r="V699" s="1">
        <f t="shared" si="309"/>
        <v>2.8268074029585441E+22</v>
      </c>
      <c r="W699" s="1">
        <f t="shared" si="310"/>
        <v>2.1030641994836523E+21</v>
      </c>
      <c r="X699" s="1">
        <f t="shared" si="311"/>
        <v>1.8101004929041085E+20</v>
      </c>
      <c r="Y699">
        <f t="shared" si="312"/>
        <v>1.0929968162703683</v>
      </c>
      <c r="Z699">
        <f t="shared" si="318"/>
        <v>2531504550928794</v>
      </c>
      <c r="AA699">
        <f t="shared" si="319"/>
        <v>1.3209654524337531E-3</v>
      </c>
      <c r="AB699">
        <f t="shared" si="320"/>
        <v>3.6345088422423094E-2</v>
      </c>
      <c r="AC699">
        <f>Cells!$B$3*Y699/(Cells!$D$4*AB699)</f>
        <v>0.76717612783808276</v>
      </c>
      <c r="AD699">
        <f t="shared" si="321"/>
        <v>6449.5706617785991</v>
      </c>
      <c r="AE699">
        <f t="shared" si="322"/>
        <v>1931061757.3779502</v>
      </c>
      <c r="AF699">
        <f t="shared" si="323"/>
        <v>169393145</v>
      </c>
      <c r="AG699">
        <f t="shared" si="324"/>
        <v>157015469.95557508</v>
      </c>
      <c r="AH699">
        <f t="shared" si="325"/>
        <v>33519213839309.258</v>
      </c>
      <c r="AI699">
        <f t="shared" si="326"/>
        <v>3157782574197.0781</v>
      </c>
      <c r="AJ699">
        <f t="shared" si="327"/>
        <v>1.0788309269648844</v>
      </c>
      <c r="AK699">
        <f t="shared" si="328"/>
        <v>32486296652480.801</v>
      </c>
      <c r="AL699">
        <f t="shared" si="329"/>
        <v>1.3176962773511511E-3</v>
      </c>
      <c r="AM699">
        <f t="shared" si="330"/>
        <v>3.6300086464788911E-2</v>
      </c>
      <c r="AN699">
        <f>IF(AM699=0,0,(Cells!$B$3*AJ699/(Cells!$D$4*AM699)))</f>
        <v>0.75817182586865706</v>
      </c>
      <c r="AP699" s="7">
        <f t="shared" si="313"/>
        <v>0</v>
      </c>
      <c r="AQ699">
        <f t="shared" si="331"/>
        <v>97</v>
      </c>
      <c r="AR699" t="str">
        <f>IF(AP699=0,"",MAX(AR$4:AR698)+1)</f>
        <v/>
      </c>
      <c r="AS699" t="str">
        <f t="shared" si="314"/>
        <v>Female</v>
      </c>
      <c r="AT699" t="str">
        <f t="shared" si="315"/>
        <v>Smoker</v>
      </c>
      <c r="AU699" t="str">
        <f t="shared" si="316"/>
        <v>80 - 89</v>
      </c>
      <c r="AV699">
        <f t="shared" si="332"/>
        <v>1</v>
      </c>
      <c r="AW699" s="8">
        <f t="shared" si="317"/>
        <v>29</v>
      </c>
      <c r="BJ699" s="76"/>
      <c r="BK699" s="76"/>
      <c r="BL699" s="77"/>
      <c r="BM699" s="77"/>
      <c r="BN699" s="77"/>
      <c r="BO699" s="77"/>
      <c r="BP699" s="77"/>
      <c r="BQ699" s="136"/>
    </row>
    <row r="700" spans="1:69" x14ac:dyDescent="0.25">
      <c r="A700" t="s">
        <v>78</v>
      </c>
      <c r="B700" t="s">
        <v>82</v>
      </c>
      <c r="C700" t="s">
        <v>353</v>
      </c>
      <c r="D700">
        <v>30</v>
      </c>
      <c r="E700" s="9">
        <v>3737</v>
      </c>
      <c r="F700" s="9">
        <v>2066</v>
      </c>
      <c r="G700" s="54">
        <v>1957.5433802049399</v>
      </c>
      <c r="H700" s="9">
        <v>617723982.22504103</v>
      </c>
      <c r="I700" s="9">
        <v>50902213</v>
      </c>
      <c r="J700" s="9">
        <v>50794099.007916398</v>
      </c>
      <c r="K700" s="9">
        <v>12400959079114.4</v>
      </c>
      <c r="L700" s="9">
        <v>1161024265043.0601</v>
      </c>
      <c r="M700" s="9">
        <v>1.7876997557051601E+19</v>
      </c>
      <c r="N700" s="9">
        <v>1.7968146363706099E+18</v>
      </c>
      <c r="O700" s="9">
        <v>1.88559504417636E+17</v>
      </c>
      <c r="P700">
        <f t="shared" si="303"/>
        <v>35248.75218105477</v>
      </c>
      <c r="Q700">
        <f t="shared" si="304"/>
        <v>18327273463.020786</v>
      </c>
      <c r="R700">
        <f t="shared" si="305"/>
        <v>1563984417</v>
      </c>
      <c r="S700">
        <f t="shared" si="306"/>
        <v>1435136835.8542035</v>
      </c>
      <c r="T700">
        <f t="shared" si="307"/>
        <v>2554217618850573.5</v>
      </c>
      <c r="U700">
        <f t="shared" si="308"/>
        <v>207660508969690.66</v>
      </c>
      <c r="V700" s="1">
        <f t="shared" si="309"/>
        <v>2.8285951027142491E+22</v>
      </c>
      <c r="W700" s="1">
        <f t="shared" si="310"/>
        <v>2.1048610141200229E+21</v>
      </c>
      <c r="X700" s="1">
        <f t="shared" si="311"/>
        <v>1.8119860879482847E+20</v>
      </c>
      <c r="Y700">
        <f t="shared" si="312"/>
        <v>1.0897806940263683</v>
      </c>
      <c r="Z700">
        <f t="shared" si="318"/>
        <v>2536914868465439</v>
      </c>
      <c r="AA700">
        <f t="shared" si="319"/>
        <v>1.2317406391100835E-3</v>
      </c>
      <c r="AB700">
        <f t="shared" si="320"/>
        <v>3.5096162740534523E-2</v>
      </c>
      <c r="AC700">
        <f>Cells!$B$3*Y700/(Cells!$D$4*AB700)</f>
        <v>0.79213898581961295</v>
      </c>
      <c r="AD700">
        <f t="shared" si="321"/>
        <v>4492.0272815736589</v>
      </c>
      <c r="AE700">
        <f t="shared" si="322"/>
        <v>1313337775.152909</v>
      </c>
      <c r="AF700">
        <f t="shared" si="323"/>
        <v>118490932</v>
      </c>
      <c r="AG700">
        <f t="shared" si="324"/>
        <v>106221370.9476587</v>
      </c>
      <c r="AH700">
        <f t="shared" si="325"/>
        <v>21118254760194.859</v>
      </c>
      <c r="AI700">
        <f t="shared" si="326"/>
        <v>1996758309154.0176</v>
      </c>
      <c r="AJ700">
        <f t="shared" si="327"/>
        <v>1.1155093456512364</v>
      </c>
      <c r="AK700">
        <f t="shared" si="328"/>
        <v>21072922182358.305</v>
      </c>
      <c r="AL700">
        <f t="shared" si="329"/>
        <v>1.8676735085513328E-3</v>
      </c>
      <c r="AM700">
        <f t="shared" si="330"/>
        <v>4.3216588349282416E-2</v>
      </c>
      <c r="AN700">
        <f>IF(AM700=0,0,(Cells!$B$3*AJ700/(Cells!$D$4*AM700)))</f>
        <v>0.65848312096797723</v>
      </c>
      <c r="AP700" s="7">
        <f t="shared" si="313"/>
        <v>0</v>
      </c>
      <c r="AQ700">
        <f t="shared" si="331"/>
        <v>97</v>
      </c>
      <c r="AR700" t="str">
        <f>IF(AP700=0,"",MAX(AR$4:AR699)+1)</f>
        <v/>
      </c>
      <c r="AS700" t="str">
        <f t="shared" si="314"/>
        <v>Female</v>
      </c>
      <c r="AT700" t="str">
        <f t="shared" si="315"/>
        <v>Smoker</v>
      </c>
      <c r="AU700" t="str">
        <f t="shared" si="316"/>
        <v>80 - 89</v>
      </c>
      <c r="AV700">
        <f t="shared" si="332"/>
        <v>1</v>
      </c>
      <c r="AW700" s="8">
        <f t="shared" si="317"/>
        <v>30</v>
      </c>
      <c r="BJ700" s="76"/>
      <c r="BK700" s="76"/>
      <c r="BL700" s="77"/>
      <c r="BM700" s="77"/>
      <c r="BN700" s="77"/>
      <c r="BO700" s="77"/>
      <c r="BP700" s="77"/>
      <c r="BQ700" s="136"/>
    </row>
    <row r="701" spans="1:69" x14ac:dyDescent="0.25">
      <c r="A701" t="s">
        <v>78</v>
      </c>
      <c r="B701" t="s">
        <v>82</v>
      </c>
      <c r="C701" t="s">
        <v>353</v>
      </c>
      <c r="D701">
        <v>31</v>
      </c>
      <c r="E701" s="9">
        <v>3063</v>
      </c>
      <c r="F701" s="9">
        <v>1643</v>
      </c>
      <c r="G701" s="54">
        <v>1579.2394505561899</v>
      </c>
      <c r="H701" s="9">
        <v>485650692.506356</v>
      </c>
      <c r="I701" s="9">
        <v>45502200</v>
      </c>
      <c r="J701" s="9">
        <v>39641758.101501197</v>
      </c>
      <c r="K701" s="9">
        <v>9867758085651.4609</v>
      </c>
      <c r="L701" s="9">
        <v>970406575035.18201</v>
      </c>
      <c r="M701" s="9">
        <v>1.55229635969618E+19</v>
      </c>
      <c r="N701" s="9">
        <v>1.7197677507150899E+18</v>
      </c>
      <c r="O701" s="9">
        <v>2.0056139747115002E+17</v>
      </c>
      <c r="P701">
        <f t="shared" si="303"/>
        <v>36827.991631610959</v>
      </c>
      <c r="Q701">
        <f t="shared" si="304"/>
        <v>18812924155.527142</v>
      </c>
      <c r="R701">
        <f t="shared" si="305"/>
        <v>1609486617</v>
      </c>
      <c r="S701">
        <f t="shared" si="306"/>
        <v>1474778593.9557047</v>
      </c>
      <c r="T701">
        <f t="shared" si="307"/>
        <v>2564085376936225</v>
      </c>
      <c r="U701">
        <f t="shared" si="308"/>
        <v>208630915544725.84</v>
      </c>
      <c r="V701" s="1">
        <f t="shared" si="309"/>
        <v>2.8301473990739453E+22</v>
      </c>
      <c r="W701" s="1">
        <f t="shared" si="310"/>
        <v>2.106580781870738E+21</v>
      </c>
      <c r="X701" s="1">
        <f t="shared" si="311"/>
        <v>1.8139917019229962E+20</v>
      </c>
      <c r="Y701">
        <f t="shared" si="312"/>
        <v>1.0913411840912177</v>
      </c>
      <c r="Z701">
        <f t="shared" si="318"/>
        <v>2549807214164435.5</v>
      </c>
      <c r="AA701">
        <f t="shared" si="319"/>
        <v>1.1723403013939588E-3</v>
      </c>
      <c r="AB701">
        <f t="shared" si="320"/>
        <v>3.4239455331444145E-2</v>
      </c>
      <c r="AC701">
        <f>Cells!$B$3*Y701/(Cells!$D$4*AB701)</f>
        <v>0.81312181053894739</v>
      </c>
      <c r="AD701">
        <f t="shared" si="321"/>
        <v>2912.7878310174692</v>
      </c>
      <c r="AE701">
        <f t="shared" si="322"/>
        <v>827687082.64655292</v>
      </c>
      <c r="AF701">
        <f t="shared" si="323"/>
        <v>72988732</v>
      </c>
      <c r="AG701">
        <f t="shared" si="324"/>
        <v>66579612.846157499</v>
      </c>
      <c r="AH701">
        <f t="shared" si="325"/>
        <v>11250496674543.402</v>
      </c>
      <c r="AI701">
        <f t="shared" si="326"/>
        <v>1026351734118.8357</v>
      </c>
      <c r="AJ701">
        <f t="shared" si="327"/>
        <v>1.0962624875673543</v>
      </c>
      <c r="AK701">
        <f t="shared" si="328"/>
        <v>11100036740619.25</v>
      </c>
      <c r="AL701">
        <f t="shared" si="329"/>
        <v>2.5040435937594033E-3</v>
      </c>
      <c r="AM701">
        <f t="shared" si="330"/>
        <v>5.004041960015327E-2</v>
      </c>
      <c r="AN701">
        <f>IF(AM701=0,0,(Cells!$B$3*AJ701/(Cells!$D$4*AM701)))</f>
        <v>0.55887608252274457</v>
      </c>
      <c r="AP701" s="7">
        <f t="shared" si="313"/>
        <v>0</v>
      </c>
      <c r="AQ701">
        <f t="shared" si="331"/>
        <v>97</v>
      </c>
      <c r="AR701" t="str">
        <f>IF(AP701=0,"",MAX(AR$4:AR700)+1)</f>
        <v/>
      </c>
      <c r="AS701" t="str">
        <f t="shared" si="314"/>
        <v>Female</v>
      </c>
      <c r="AT701" t="str">
        <f t="shared" si="315"/>
        <v>Smoker</v>
      </c>
      <c r="AU701" t="str">
        <f t="shared" si="316"/>
        <v>80 - 89</v>
      </c>
      <c r="AV701">
        <f t="shared" si="332"/>
        <v>1</v>
      </c>
      <c r="AW701" s="8">
        <f t="shared" si="317"/>
        <v>31</v>
      </c>
      <c r="BJ701" s="76"/>
      <c r="BK701" s="76"/>
      <c r="BL701" s="77"/>
      <c r="BM701" s="77"/>
      <c r="BN701" s="77"/>
      <c r="BO701" s="77"/>
      <c r="BP701" s="77"/>
      <c r="BQ701" s="136"/>
    </row>
    <row r="702" spans="1:69" x14ac:dyDescent="0.25">
      <c r="A702" t="s">
        <v>78</v>
      </c>
      <c r="B702" t="s">
        <v>82</v>
      </c>
      <c r="C702" t="s">
        <v>353</v>
      </c>
      <c r="D702">
        <v>32</v>
      </c>
      <c r="E702" s="9">
        <v>2414</v>
      </c>
      <c r="F702" s="9">
        <v>1304</v>
      </c>
      <c r="G702" s="54">
        <v>1181.6135865522001</v>
      </c>
      <c r="H702" s="9">
        <v>330413028.565525</v>
      </c>
      <c r="I702" s="9">
        <v>31395526</v>
      </c>
      <c r="J702" s="9">
        <v>26594337.991914</v>
      </c>
      <c r="K702" s="9">
        <v>5179408738544.3398</v>
      </c>
      <c r="L702" s="9">
        <v>473445769055.83197</v>
      </c>
      <c r="M702" s="9">
        <v>6.2131940287604603E+18</v>
      </c>
      <c r="N702" s="9">
        <v>5.8251746339658803E+17</v>
      </c>
      <c r="O702" s="9">
        <v>5.7990032498317504E+16</v>
      </c>
      <c r="P702">
        <f t="shared" si="303"/>
        <v>38009.60521816316</v>
      </c>
      <c r="Q702">
        <f t="shared" si="304"/>
        <v>19143337184.092667</v>
      </c>
      <c r="R702">
        <f t="shared" si="305"/>
        <v>1640882143</v>
      </c>
      <c r="S702">
        <f t="shared" si="306"/>
        <v>1501372931.9476187</v>
      </c>
      <c r="T702">
        <f t="shared" si="307"/>
        <v>2569264785674769.5</v>
      </c>
      <c r="U702">
        <f t="shared" si="308"/>
        <v>209104361313781.69</v>
      </c>
      <c r="V702" s="1">
        <f t="shared" si="309"/>
        <v>2.8307687184768212E+22</v>
      </c>
      <c r="W702" s="1">
        <f t="shared" si="310"/>
        <v>2.1071632993341347E+21</v>
      </c>
      <c r="X702" s="1">
        <f t="shared" si="311"/>
        <v>1.8145716022479795E+20</v>
      </c>
      <c r="Y702">
        <f t="shared" si="312"/>
        <v>1.0929210911451603</v>
      </c>
      <c r="Z702">
        <f t="shared" si="318"/>
        <v>2558233424965272</v>
      </c>
      <c r="AA702">
        <f t="shared" si="319"/>
        <v>1.1349141360410112E-3</v>
      </c>
      <c r="AB702">
        <f t="shared" si="320"/>
        <v>3.3688486698589051E-2</v>
      </c>
      <c r="AC702">
        <f>Cells!$B$3*Y702/(Cells!$D$4*AB702)</f>
        <v>0.82761664696917314</v>
      </c>
      <c r="AD702">
        <f t="shared" si="321"/>
        <v>1731.1742444652689</v>
      </c>
      <c r="AE702">
        <f t="shared" si="322"/>
        <v>497274054.08102798</v>
      </c>
      <c r="AF702">
        <f t="shared" si="323"/>
        <v>41593206</v>
      </c>
      <c r="AG702">
        <f t="shared" si="324"/>
        <v>39985274.854243495</v>
      </c>
      <c r="AH702">
        <f t="shared" si="325"/>
        <v>6071087935999.0605</v>
      </c>
      <c r="AI702">
        <f t="shared" si="326"/>
        <v>552905965063.00366</v>
      </c>
      <c r="AJ702">
        <f t="shared" si="327"/>
        <v>1.040213082231342</v>
      </c>
      <c r="AK702">
        <f t="shared" si="328"/>
        <v>5716956923458.335</v>
      </c>
      <c r="AL702">
        <f t="shared" si="329"/>
        <v>3.5757302500390386E-3</v>
      </c>
      <c r="AM702">
        <f t="shared" si="330"/>
        <v>5.9797410061298129E-2</v>
      </c>
      <c r="AN702">
        <f>IF(AM702=0,0,(Cells!$B$3*AJ702/(Cells!$D$4*AM702)))</f>
        <v>0.44377399629804387</v>
      </c>
      <c r="AP702" s="7">
        <f t="shared" si="313"/>
        <v>0</v>
      </c>
      <c r="AQ702">
        <f t="shared" si="331"/>
        <v>97</v>
      </c>
      <c r="AR702" t="str">
        <f>IF(AP702=0,"",MAX(AR$4:AR701)+1)</f>
        <v/>
      </c>
      <c r="AS702" t="str">
        <f t="shared" si="314"/>
        <v>Female</v>
      </c>
      <c r="AT702" t="str">
        <f t="shared" si="315"/>
        <v>Smoker</v>
      </c>
      <c r="AU702" t="str">
        <f t="shared" si="316"/>
        <v>80 - 89</v>
      </c>
      <c r="AV702">
        <f t="shared" si="332"/>
        <v>1</v>
      </c>
      <c r="AW702" s="8">
        <f t="shared" si="317"/>
        <v>32</v>
      </c>
      <c r="BJ702" s="76"/>
      <c r="BK702" s="76"/>
      <c r="BL702" s="77"/>
      <c r="BM702" s="77"/>
      <c r="BN702" s="77"/>
      <c r="BO702" s="77"/>
      <c r="BP702" s="77"/>
      <c r="BQ702" s="136"/>
    </row>
    <row r="703" spans="1:69" x14ac:dyDescent="0.25">
      <c r="A703" t="s">
        <v>78</v>
      </c>
      <c r="B703" t="s">
        <v>82</v>
      </c>
      <c r="C703" t="s">
        <v>353</v>
      </c>
      <c r="D703">
        <v>33</v>
      </c>
      <c r="E703" s="9">
        <v>1827</v>
      </c>
      <c r="F703" s="9">
        <v>886</v>
      </c>
      <c r="G703" s="54">
        <v>830.09926782522996</v>
      </c>
      <c r="H703" s="9">
        <v>227262928.68331999</v>
      </c>
      <c r="I703" s="9">
        <v>20117309</v>
      </c>
      <c r="J703" s="9">
        <v>18185605.462306201</v>
      </c>
      <c r="K703" s="9">
        <v>2650984598696.6299</v>
      </c>
      <c r="L703" s="9">
        <v>234563259109.38101</v>
      </c>
      <c r="M703" s="9">
        <v>2.14008415462771E+18</v>
      </c>
      <c r="N703" s="9">
        <v>1.8844248513225299E+17</v>
      </c>
      <c r="O703" s="9">
        <v>1.7487721333362E+16</v>
      </c>
      <c r="P703">
        <f t="shared" si="303"/>
        <v>38839.70448598839</v>
      </c>
      <c r="Q703">
        <f t="shared" si="304"/>
        <v>19370600112.775986</v>
      </c>
      <c r="R703">
        <f t="shared" si="305"/>
        <v>1660999452</v>
      </c>
      <c r="S703">
        <f t="shared" si="306"/>
        <v>1519558537.409925</v>
      </c>
      <c r="T703">
        <f t="shared" si="307"/>
        <v>2571915770273466</v>
      </c>
      <c r="U703">
        <f t="shared" si="308"/>
        <v>209338924572891.06</v>
      </c>
      <c r="V703" s="1">
        <f t="shared" si="309"/>
        <v>2.8309827268922839E+22</v>
      </c>
      <c r="W703" s="1">
        <f t="shared" si="310"/>
        <v>2.1073517418192671E+21</v>
      </c>
      <c r="X703" s="1">
        <f t="shared" si="311"/>
        <v>1.8147464794613131E+20</v>
      </c>
      <c r="Y703">
        <f t="shared" si="312"/>
        <v>1.0930802671354536</v>
      </c>
      <c r="Z703">
        <f t="shared" si="318"/>
        <v>2561187107533304.5</v>
      </c>
      <c r="AA703">
        <f t="shared" si="319"/>
        <v>1.1091912557806747E-3</v>
      </c>
      <c r="AB703">
        <f t="shared" si="320"/>
        <v>3.3304523052892901E-2</v>
      </c>
      <c r="AC703">
        <f>Cells!$B$3*Y703/(Cells!$D$4*AB703)</f>
        <v>0.83728006088779694</v>
      </c>
      <c r="AD703">
        <f t="shared" si="321"/>
        <v>901.07497664003904</v>
      </c>
      <c r="AE703">
        <f t="shared" si="322"/>
        <v>270011125.39770794</v>
      </c>
      <c r="AF703">
        <f t="shared" si="323"/>
        <v>21475897</v>
      </c>
      <c r="AG703">
        <f t="shared" si="324"/>
        <v>21799669.391937293</v>
      </c>
      <c r="AH703">
        <f t="shared" si="325"/>
        <v>3420103337302.4307</v>
      </c>
      <c r="AI703">
        <f t="shared" si="326"/>
        <v>318342705953.62262</v>
      </c>
      <c r="AJ703">
        <f t="shared" si="327"/>
        <v>0.98514783017502816</v>
      </c>
      <c r="AK703">
        <f t="shared" si="328"/>
        <v>3060350613380.8809</v>
      </c>
      <c r="AL703">
        <f t="shared" si="329"/>
        <v>6.4397850328941899E-3</v>
      </c>
      <c r="AM703">
        <f t="shared" si="330"/>
        <v>8.0248271214364425E-2</v>
      </c>
      <c r="AN703">
        <f>IF(AM703=0,0,(Cells!$B$3*AJ703/(Cells!$D$4*AM703)))</f>
        <v>0.31317539456566607</v>
      </c>
      <c r="AP703" s="7">
        <f t="shared" si="313"/>
        <v>0</v>
      </c>
      <c r="AQ703">
        <f t="shared" si="331"/>
        <v>97</v>
      </c>
      <c r="AR703" t="str">
        <f>IF(AP703=0,"",MAX(AR$4:AR702)+1)</f>
        <v/>
      </c>
      <c r="AS703" t="str">
        <f t="shared" si="314"/>
        <v>Female</v>
      </c>
      <c r="AT703" t="str">
        <f t="shared" si="315"/>
        <v>Smoker</v>
      </c>
      <c r="AU703" t="str">
        <f t="shared" si="316"/>
        <v>80 - 89</v>
      </c>
      <c r="AV703">
        <f t="shared" si="332"/>
        <v>1</v>
      </c>
      <c r="AW703" s="8">
        <f t="shared" si="317"/>
        <v>33</v>
      </c>
      <c r="BJ703" s="76"/>
      <c r="BK703" s="76"/>
      <c r="BL703" s="77"/>
      <c r="BM703" s="77"/>
      <c r="BN703" s="77"/>
      <c r="BO703" s="77"/>
      <c r="BP703" s="77"/>
      <c r="BQ703" s="136"/>
    </row>
    <row r="704" spans="1:69" x14ac:dyDescent="0.25">
      <c r="A704" t="s">
        <v>78</v>
      </c>
      <c r="B704" t="s">
        <v>82</v>
      </c>
      <c r="C704" t="s">
        <v>353</v>
      </c>
      <c r="D704">
        <v>34</v>
      </c>
      <c r="E704" s="9">
        <v>1275</v>
      </c>
      <c r="F704" s="9">
        <v>477</v>
      </c>
      <c r="G704" s="54">
        <v>510.42980296478498</v>
      </c>
      <c r="H704" s="9">
        <v>150066647.72710499</v>
      </c>
      <c r="I704" s="9">
        <v>11100422</v>
      </c>
      <c r="J704" s="9">
        <v>12065512.8084902</v>
      </c>
      <c r="K704" s="9">
        <v>1914724320215.04</v>
      </c>
      <c r="L704" s="9">
        <v>173784219168.86801</v>
      </c>
      <c r="M704" s="9">
        <v>1.3590740340010099E+18</v>
      </c>
      <c r="N704" s="9">
        <v>1.2233291713879E+17</v>
      </c>
      <c r="O704" s="9">
        <v>1.1843943228146E+16</v>
      </c>
      <c r="P704">
        <f t="shared" si="303"/>
        <v>39350.134288953173</v>
      </c>
      <c r="Q704">
        <f t="shared" si="304"/>
        <v>19520666760.50309</v>
      </c>
      <c r="R704">
        <f t="shared" si="305"/>
        <v>1672099874</v>
      </c>
      <c r="S704">
        <f t="shared" si="306"/>
        <v>1531624050.2184153</v>
      </c>
      <c r="T704">
        <f t="shared" si="307"/>
        <v>2573830494593681</v>
      </c>
      <c r="U704">
        <f t="shared" si="308"/>
        <v>209512708792059.94</v>
      </c>
      <c r="V704" s="1">
        <f t="shared" si="309"/>
        <v>2.8311186342956839E+22</v>
      </c>
      <c r="W704" s="1">
        <f t="shared" si="310"/>
        <v>2.1074740747364058E+21</v>
      </c>
      <c r="X704" s="1">
        <f t="shared" si="311"/>
        <v>1.8148649188935945E+20</v>
      </c>
      <c r="Y704">
        <f t="shared" si="312"/>
        <v>1.0917169090949912</v>
      </c>
      <c r="Z704">
        <f t="shared" si="318"/>
        <v>2560187428059662.5</v>
      </c>
      <c r="AA704">
        <f t="shared" si="319"/>
        <v>1.0913584269429237E-3</v>
      </c>
      <c r="AB704">
        <f t="shared" si="320"/>
        <v>3.3035714415506796E-2</v>
      </c>
      <c r="AC704">
        <f>Cells!$B$3*Y704/(Cells!$D$4*AB704)</f>
        <v>0.84304012797585626</v>
      </c>
      <c r="AD704">
        <f t="shared" si="321"/>
        <v>390.645173675254</v>
      </c>
      <c r="AE704">
        <f t="shared" si="322"/>
        <v>119944477.67060299</v>
      </c>
      <c r="AF704">
        <f t="shared" si="323"/>
        <v>10375475</v>
      </c>
      <c r="AG704">
        <f t="shared" si="324"/>
        <v>9734156.5834470913</v>
      </c>
      <c r="AH704">
        <f t="shared" si="325"/>
        <v>1505379017087.3911</v>
      </c>
      <c r="AI704">
        <f t="shared" si="326"/>
        <v>144558486784.75458</v>
      </c>
      <c r="AJ704">
        <f t="shared" si="327"/>
        <v>1.0658833059705932</v>
      </c>
      <c r="AK704">
        <f t="shared" si="328"/>
        <v>1440324422642.0098</v>
      </c>
      <c r="AL704">
        <f t="shared" si="329"/>
        <v>1.5200702830859714E-2</v>
      </c>
      <c r="AM704">
        <f t="shared" si="330"/>
        <v>0.12329113038195293</v>
      </c>
      <c r="AN704">
        <f>IF(AM704=0,0,(Cells!$B$3*AJ704/(Cells!$D$4*AM704)))</f>
        <v>0.22054628120156303</v>
      </c>
      <c r="AP704" s="7">
        <f t="shared" si="313"/>
        <v>0</v>
      </c>
      <c r="AQ704">
        <f t="shared" si="331"/>
        <v>97</v>
      </c>
      <c r="AR704" t="str">
        <f>IF(AP704=0,"",MAX(AR$4:AR703)+1)</f>
        <v/>
      </c>
      <c r="AS704" t="str">
        <f t="shared" si="314"/>
        <v>Female</v>
      </c>
      <c r="AT704" t="str">
        <f t="shared" si="315"/>
        <v>Smoker</v>
      </c>
      <c r="AU704" t="str">
        <f t="shared" si="316"/>
        <v>80 - 89</v>
      </c>
      <c r="AV704">
        <f t="shared" si="332"/>
        <v>1</v>
      </c>
      <c r="AW704" s="8">
        <f t="shared" si="317"/>
        <v>34</v>
      </c>
      <c r="BJ704" s="76"/>
      <c r="BK704" s="76"/>
      <c r="BL704" s="77"/>
      <c r="BM704" s="77"/>
      <c r="BN704" s="77"/>
      <c r="BO704" s="77"/>
      <c r="BP704" s="77"/>
      <c r="BQ704" s="136"/>
    </row>
    <row r="705" spans="1:69" x14ac:dyDescent="0.25">
      <c r="A705" t="s">
        <v>78</v>
      </c>
      <c r="B705" t="s">
        <v>82</v>
      </c>
      <c r="C705" t="s">
        <v>353</v>
      </c>
      <c r="D705">
        <v>35</v>
      </c>
      <c r="E705" s="9">
        <v>795</v>
      </c>
      <c r="F705" s="9">
        <v>291</v>
      </c>
      <c r="G705" s="54">
        <v>263.56419777637598</v>
      </c>
      <c r="H705" s="9">
        <v>81777310.210145995</v>
      </c>
      <c r="I705" s="9">
        <v>8198917</v>
      </c>
      <c r="J705" s="9">
        <v>6725022.3237252804</v>
      </c>
      <c r="K705" s="9">
        <v>1074309382276.63</v>
      </c>
      <c r="L705" s="9">
        <v>105637939530.45399</v>
      </c>
      <c r="M705" s="9">
        <v>5.8405174907078298E+17</v>
      </c>
      <c r="N705" s="9">
        <v>6.08074939050832E+16</v>
      </c>
      <c r="O705" s="9">
        <v>6721623557685840</v>
      </c>
      <c r="P705">
        <f t="shared" si="303"/>
        <v>39613.698486729547</v>
      </c>
      <c r="Q705">
        <f t="shared" si="304"/>
        <v>19602444070.713238</v>
      </c>
      <c r="R705">
        <f t="shared" si="305"/>
        <v>1680298791</v>
      </c>
      <c r="S705">
        <f t="shared" si="306"/>
        <v>1538349072.5421405</v>
      </c>
      <c r="T705">
        <f t="shared" si="307"/>
        <v>2574904803975957.5</v>
      </c>
      <c r="U705">
        <f t="shared" si="308"/>
        <v>209618346731590.41</v>
      </c>
      <c r="V705" s="1">
        <f t="shared" si="309"/>
        <v>2.8311770394705908E+22</v>
      </c>
      <c r="W705" s="1">
        <f t="shared" si="310"/>
        <v>2.1075348822303108E+21</v>
      </c>
      <c r="X705" s="1">
        <f t="shared" si="311"/>
        <v>1.8149321351291716E+20</v>
      </c>
      <c r="Y705">
        <f t="shared" si="312"/>
        <v>1.0922740624943374</v>
      </c>
      <c r="Z705">
        <f t="shared" si="318"/>
        <v>2562413915230689</v>
      </c>
      <c r="AA705">
        <f t="shared" si="319"/>
        <v>1.082778181735398E-3</v>
      </c>
      <c r="AB705">
        <f t="shared" si="320"/>
        <v>3.290559499135972E-2</v>
      </c>
      <c r="AC705">
        <f>Cells!$B$3*Y705/(Cells!$D$4*AB705)</f>
        <v>0.84680572632208051</v>
      </c>
      <c r="AD705">
        <f t="shared" si="321"/>
        <v>127.08097589887799</v>
      </c>
      <c r="AE705">
        <f t="shared" si="322"/>
        <v>38167167.460456997</v>
      </c>
      <c r="AF705">
        <f t="shared" si="323"/>
        <v>2176558</v>
      </c>
      <c r="AG705">
        <f t="shared" si="324"/>
        <v>3009134.25972181</v>
      </c>
      <c r="AH705">
        <f t="shared" si="325"/>
        <v>431069634810.76099</v>
      </c>
      <c r="AI705">
        <f t="shared" si="326"/>
        <v>38920547254.300598</v>
      </c>
      <c r="AJ705">
        <f t="shared" si="327"/>
        <v>0.72331701151852879</v>
      </c>
      <c r="AK705">
        <f t="shared" si="328"/>
        <v>291437256224.09473</v>
      </c>
      <c r="AL705">
        <f t="shared" si="329"/>
        <v>3.2185624412224098E-2</v>
      </c>
      <c r="AM705">
        <f t="shared" si="330"/>
        <v>0.17940352396824344</v>
      </c>
      <c r="AN705">
        <f>IF(AM705=0,0,(Cells!$B$3*AJ705/(Cells!$D$4*AM705)))</f>
        <v>0.10285362983299144</v>
      </c>
      <c r="AP705" s="7">
        <f t="shared" si="313"/>
        <v>0</v>
      </c>
      <c r="AQ705">
        <f t="shared" si="331"/>
        <v>97</v>
      </c>
      <c r="AR705" t="str">
        <f>IF(AP705=0,"",MAX(AR$4:AR704)+1)</f>
        <v/>
      </c>
      <c r="AS705" t="str">
        <f t="shared" si="314"/>
        <v>Female</v>
      </c>
      <c r="AT705" t="str">
        <f t="shared" si="315"/>
        <v>Smoker</v>
      </c>
      <c r="AU705" t="str">
        <f t="shared" si="316"/>
        <v>80 - 89</v>
      </c>
      <c r="AV705">
        <f t="shared" si="332"/>
        <v>1</v>
      </c>
      <c r="AW705" s="8">
        <f t="shared" si="317"/>
        <v>35</v>
      </c>
      <c r="BJ705" s="76"/>
      <c r="BK705" s="76"/>
      <c r="BL705" s="77"/>
      <c r="BM705" s="77"/>
      <c r="BN705" s="77"/>
      <c r="BO705" s="77"/>
      <c r="BP705" s="77"/>
      <c r="BQ705" s="136"/>
    </row>
    <row r="706" spans="1:69" x14ac:dyDescent="0.25">
      <c r="A706" t="s">
        <v>78</v>
      </c>
      <c r="B706" t="s">
        <v>82</v>
      </c>
      <c r="C706" t="s">
        <v>353</v>
      </c>
      <c r="D706">
        <v>36</v>
      </c>
      <c r="E706" s="9">
        <v>420</v>
      </c>
      <c r="F706" s="9">
        <v>117</v>
      </c>
      <c r="G706" s="54">
        <v>127.08097589887799</v>
      </c>
      <c r="H706" s="9">
        <v>38167167.460456997</v>
      </c>
      <c r="I706" s="9">
        <v>2176558</v>
      </c>
      <c r="J706" s="9">
        <v>3009134.25972181</v>
      </c>
      <c r="K706" s="9">
        <v>431069634810.76099</v>
      </c>
      <c r="L706" s="9">
        <v>38920547254.300598</v>
      </c>
      <c r="M706" s="9">
        <v>2.2486389734805798E+17</v>
      </c>
      <c r="N706" s="9">
        <v>2.17602616571747E+16</v>
      </c>
      <c r="O706" s="9">
        <v>2267662355528040</v>
      </c>
      <c r="P706">
        <f t="shared" si="303"/>
        <v>39740.779462628423</v>
      </c>
      <c r="Q706">
        <f t="shared" si="304"/>
        <v>19640611238.173695</v>
      </c>
      <c r="R706">
        <f t="shared" si="305"/>
        <v>1682475349</v>
      </c>
      <c r="S706">
        <f t="shared" si="306"/>
        <v>1541358206.8018622</v>
      </c>
      <c r="T706">
        <f t="shared" si="307"/>
        <v>2575335873610768.5</v>
      </c>
      <c r="U706">
        <f t="shared" si="308"/>
        <v>209657267278844.72</v>
      </c>
      <c r="V706" s="1">
        <f t="shared" si="309"/>
        <v>2.8311995258603257E+22</v>
      </c>
      <c r="W706" s="1">
        <f t="shared" si="310"/>
        <v>2.107556642491968E+21</v>
      </c>
      <c r="X706" s="1">
        <f t="shared" si="311"/>
        <v>1.8149548117527269E+20</v>
      </c>
      <c r="Y706">
        <f t="shared" si="312"/>
        <v>1.0915537618545785</v>
      </c>
      <c r="Z706">
        <f t="shared" si="318"/>
        <v>2561313104202900.5</v>
      </c>
      <c r="AA706">
        <f t="shared" si="319"/>
        <v>1.0780912300673935E-3</v>
      </c>
      <c r="AB706">
        <f t="shared" si="320"/>
        <v>3.2834299597637125E-2</v>
      </c>
      <c r="AC706">
        <f>Cells!$B$3*Y706/(Cells!$D$4*AB706)</f>
        <v>0.84808481539075298</v>
      </c>
      <c r="AD706">
        <f t="shared" si="321"/>
        <v>0</v>
      </c>
      <c r="AE706">
        <f t="shared" si="322"/>
        <v>0</v>
      </c>
      <c r="AF706">
        <f t="shared" si="323"/>
        <v>0</v>
      </c>
      <c r="AG706">
        <f t="shared" si="324"/>
        <v>0</v>
      </c>
      <c r="AH706">
        <f t="shared" si="325"/>
        <v>0</v>
      </c>
      <c r="AI706">
        <f t="shared" si="326"/>
        <v>0</v>
      </c>
      <c r="AJ706" t="e">
        <f t="shared" si="327"/>
        <v>#DIV/0!</v>
      </c>
      <c r="AK706" t="e">
        <f t="shared" si="328"/>
        <v>#DIV/0!</v>
      </c>
      <c r="AL706" t="e">
        <f t="shared" si="329"/>
        <v>#DIV/0!</v>
      </c>
      <c r="AM706">
        <f t="shared" si="330"/>
        <v>0</v>
      </c>
      <c r="AN706">
        <f>IF(AM706=0,0,(Cells!$B$3*AJ706/(Cells!$D$4*AM706)))</f>
        <v>0</v>
      </c>
      <c r="AP706" s="7">
        <f t="shared" si="313"/>
        <v>1</v>
      </c>
      <c r="AQ706">
        <f t="shared" si="331"/>
        <v>97</v>
      </c>
      <c r="AR706">
        <f>IF(AP706=0,"",MAX(AR$4:AR705)+1)</f>
        <v>97</v>
      </c>
      <c r="AS706" t="str">
        <f t="shared" si="314"/>
        <v>Female</v>
      </c>
      <c r="AT706" t="str">
        <f t="shared" si="315"/>
        <v>Smoker</v>
      </c>
      <c r="AU706" t="str">
        <f t="shared" si="316"/>
        <v>80 - 89</v>
      </c>
      <c r="AV706">
        <f t="shared" si="332"/>
        <v>1</v>
      </c>
      <c r="AW706" s="8">
        <f t="shared" si="317"/>
        <v>36</v>
      </c>
      <c r="BJ706" s="76"/>
      <c r="BK706" s="76"/>
      <c r="BL706" s="77"/>
      <c r="BM706" s="77"/>
      <c r="BN706" s="77"/>
      <c r="BO706" s="77"/>
      <c r="BP706" s="77"/>
      <c r="BQ706" s="136"/>
    </row>
    <row r="707" spans="1:69" x14ac:dyDescent="0.25">
      <c r="A707" t="s">
        <v>78</v>
      </c>
      <c r="B707" t="s">
        <v>82</v>
      </c>
      <c r="C707" t="s">
        <v>202</v>
      </c>
      <c r="D707">
        <v>1</v>
      </c>
      <c r="E707" s="9">
        <v>17</v>
      </c>
      <c r="F707" s="9">
        <v>2</v>
      </c>
      <c r="G707" s="54">
        <v>1.06408388006645</v>
      </c>
      <c r="H707" s="9">
        <v>1070197.133374</v>
      </c>
      <c r="I707" s="9">
        <v>97036</v>
      </c>
      <c r="J707" s="9">
        <v>106276.54866650399</v>
      </c>
      <c r="K707" s="9">
        <v>18199361552.427799</v>
      </c>
      <c r="L707" s="9">
        <v>1937383056.06024</v>
      </c>
      <c r="M707" s="9">
        <v>5041604543892330</v>
      </c>
      <c r="N707" s="9">
        <v>414792351759562</v>
      </c>
      <c r="O707" s="9">
        <v>43523935847965.602</v>
      </c>
      <c r="P707">
        <f t="shared" si="303"/>
        <v>1.06408388006645</v>
      </c>
      <c r="Q707">
        <f t="shared" si="304"/>
        <v>1070197.133374</v>
      </c>
      <c r="R707">
        <f t="shared" si="305"/>
        <v>97036</v>
      </c>
      <c r="S707">
        <f t="shared" si="306"/>
        <v>106276.54866650399</v>
      </c>
      <c r="T707">
        <f t="shared" si="307"/>
        <v>18199361552.427799</v>
      </c>
      <c r="U707">
        <f t="shared" si="308"/>
        <v>1937383056.06024</v>
      </c>
      <c r="V707" s="1">
        <f t="shared" si="309"/>
        <v>5041604543892330</v>
      </c>
      <c r="W707" s="1">
        <f t="shared" si="310"/>
        <v>414792351759562</v>
      </c>
      <c r="X707" s="1">
        <f t="shared" si="311"/>
        <v>43523935847965.602</v>
      </c>
      <c r="Y707">
        <f t="shared" si="312"/>
        <v>0.91305185591319071</v>
      </c>
      <c r="Z707">
        <f t="shared" si="318"/>
        <v>15001834931.347012</v>
      </c>
      <c r="AA707">
        <f t="shared" si="319"/>
        <v>1.3282184175405691</v>
      </c>
      <c r="AB707">
        <f t="shared" si="320"/>
        <v>1.1524835866686212</v>
      </c>
      <c r="AC707">
        <f>Cells!$B$3*Y707/(Cells!$D$4*AB707)</f>
        <v>2.0210758276546656E-2</v>
      </c>
      <c r="AD707">
        <f t="shared" si="321"/>
        <v>11335.302156192411</v>
      </c>
      <c r="AE707">
        <f t="shared" si="322"/>
        <v>3061280076.3592377</v>
      </c>
      <c r="AF707">
        <f t="shared" si="323"/>
        <v>512880020</v>
      </c>
      <c r="AG707">
        <f t="shared" si="324"/>
        <v>545696775.01675296</v>
      </c>
      <c r="AH707">
        <f t="shared" si="325"/>
        <v>1205238721204580.8</v>
      </c>
      <c r="AI707">
        <f t="shared" si="326"/>
        <v>229735300691566.91</v>
      </c>
      <c r="AJ707">
        <f t="shared" si="327"/>
        <v>0.93986265538082847</v>
      </c>
      <c r="AK707">
        <f t="shared" si="328"/>
        <v>929824068320322.13</v>
      </c>
      <c r="AL707">
        <f t="shared" si="329"/>
        <v>3.1224680933257818E-3</v>
      </c>
      <c r="AM707">
        <f t="shared" si="330"/>
        <v>5.5879048786873435E-2</v>
      </c>
      <c r="AN707">
        <f>IF(AM707=0,0,(Cells!$B$3*AJ707/(Cells!$D$4*AM707)))</f>
        <v>0.42907904200839225</v>
      </c>
      <c r="AP707" s="7">
        <f t="shared" si="313"/>
        <v>0</v>
      </c>
      <c r="AQ707">
        <f t="shared" si="331"/>
        <v>98</v>
      </c>
      <c r="AR707" t="str">
        <f>IF(AP707=0,"",MAX(AR$4:AR706)+1)</f>
        <v/>
      </c>
      <c r="AS707" t="str">
        <f t="shared" si="314"/>
        <v>Female</v>
      </c>
      <c r="AT707" t="str">
        <f t="shared" si="315"/>
        <v>Smoker</v>
      </c>
      <c r="AU707" t="str">
        <f t="shared" si="316"/>
        <v>90 PLUS</v>
      </c>
      <c r="AV707">
        <f t="shared" si="332"/>
        <v>1</v>
      </c>
      <c r="AW707" s="8">
        <f t="shared" si="317"/>
        <v>1</v>
      </c>
      <c r="BJ707" s="76"/>
      <c r="BK707" s="76"/>
      <c r="BL707" s="77"/>
      <c r="BM707" s="77"/>
      <c r="BN707" s="77"/>
      <c r="BO707" s="77"/>
      <c r="BP707" s="77"/>
      <c r="BQ707" s="136"/>
    </row>
    <row r="708" spans="1:69" x14ac:dyDescent="0.25">
      <c r="A708" t="s">
        <v>78</v>
      </c>
      <c r="B708" t="s">
        <v>82</v>
      </c>
      <c r="C708" t="s">
        <v>202</v>
      </c>
      <c r="D708">
        <v>2</v>
      </c>
      <c r="E708" s="9">
        <v>21</v>
      </c>
      <c r="F708" s="9">
        <v>1</v>
      </c>
      <c r="G708" s="54">
        <v>1.12635756754303</v>
      </c>
      <c r="H708" s="9">
        <v>1328413.6498050001</v>
      </c>
      <c r="I708" s="9">
        <v>236976</v>
      </c>
      <c r="J708" s="9">
        <v>161096.01812394799</v>
      </c>
      <c r="K708" s="9">
        <v>37020583955.758499</v>
      </c>
      <c r="L708" s="9">
        <v>5267586306.3158798</v>
      </c>
      <c r="M708" s="9">
        <v>1.13525961673698E+16</v>
      </c>
      <c r="N708" s="9">
        <v>1545267762026870</v>
      </c>
      <c r="O708" s="9">
        <v>226471487949994</v>
      </c>
      <c r="P708">
        <f t="shared" si="303"/>
        <v>2.19044144760948</v>
      </c>
      <c r="Q708">
        <f t="shared" si="304"/>
        <v>2398610.783179</v>
      </c>
      <c r="R708">
        <f t="shared" si="305"/>
        <v>334012</v>
      </c>
      <c r="S708">
        <f t="shared" si="306"/>
        <v>267372.56679045199</v>
      </c>
      <c r="T708">
        <f t="shared" si="307"/>
        <v>55219945508.186295</v>
      </c>
      <c r="U708">
        <f t="shared" si="308"/>
        <v>7204969362.3761196</v>
      </c>
      <c r="V708" s="1">
        <f t="shared" si="309"/>
        <v>1.639420071126213E+16</v>
      </c>
      <c r="W708" s="1">
        <f t="shared" si="310"/>
        <v>1960060113786432</v>
      </c>
      <c r="X708" s="1">
        <f t="shared" si="311"/>
        <v>269995423797959.59</v>
      </c>
      <c r="Y708">
        <f t="shared" si="312"/>
        <v>1.2492381099882075</v>
      </c>
      <c r="Z708">
        <f t="shared" si="318"/>
        <v>57738815034.752335</v>
      </c>
      <c r="AA708">
        <f t="shared" si="319"/>
        <v>0.80767041700386266</v>
      </c>
      <c r="AB708">
        <f t="shared" si="320"/>
        <v>0.89870485533564504</v>
      </c>
      <c r="AC708">
        <f>Cells!$B$3*Y708/(Cells!$D$4*AB708)</f>
        <v>3.5460924175215396E-2</v>
      </c>
      <c r="AD708">
        <f t="shared" si="321"/>
        <v>11334.175798624869</v>
      </c>
      <c r="AE708">
        <f t="shared" si="322"/>
        <v>3059951662.7094326</v>
      </c>
      <c r="AF708">
        <f t="shared" si="323"/>
        <v>512643044</v>
      </c>
      <c r="AG708">
        <f t="shared" si="324"/>
        <v>545535678.99862897</v>
      </c>
      <c r="AH708">
        <f t="shared" si="325"/>
        <v>1205201700620624.8</v>
      </c>
      <c r="AI708">
        <f t="shared" si="326"/>
        <v>229730033105260.56</v>
      </c>
      <c r="AJ708">
        <f t="shared" si="327"/>
        <v>0.93970580428578776</v>
      </c>
      <c r="AK708">
        <f t="shared" si="328"/>
        <v>929672617184494.75</v>
      </c>
      <c r="AL708">
        <f t="shared" si="329"/>
        <v>3.123803594925837E-3</v>
      </c>
      <c r="AM708">
        <f t="shared" si="330"/>
        <v>5.589099744078501E-2</v>
      </c>
      <c r="AN708">
        <f>IF(AM708=0,0,(Cells!$B$3*AJ708/(Cells!$D$4*AM708)))</f>
        <v>0.42891571885506163</v>
      </c>
      <c r="AP708" s="7">
        <f t="shared" si="313"/>
        <v>0</v>
      </c>
      <c r="AQ708">
        <f t="shared" si="331"/>
        <v>98</v>
      </c>
      <c r="AR708" t="str">
        <f>IF(AP708=0,"",MAX(AR$4:AR707)+1)</f>
        <v/>
      </c>
      <c r="AS708" t="str">
        <f t="shared" si="314"/>
        <v>Female</v>
      </c>
      <c r="AT708" t="str">
        <f t="shared" si="315"/>
        <v>Smoker</v>
      </c>
      <c r="AU708" t="str">
        <f t="shared" si="316"/>
        <v>90 PLUS</v>
      </c>
      <c r="AV708">
        <f t="shared" si="332"/>
        <v>1</v>
      </c>
      <c r="AW708" s="8">
        <f t="shared" si="317"/>
        <v>2</v>
      </c>
      <c r="BJ708" s="76"/>
      <c r="BK708" s="76"/>
      <c r="BL708" s="77"/>
      <c r="BM708" s="77"/>
      <c r="BN708" s="77"/>
      <c r="BO708" s="77"/>
      <c r="BP708" s="77"/>
      <c r="BQ708" s="136"/>
    </row>
    <row r="709" spans="1:69" x14ac:dyDescent="0.25">
      <c r="A709" t="s">
        <v>78</v>
      </c>
      <c r="B709" t="s">
        <v>82</v>
      </c>
      <c r="C709" t="s">
        <v>202</v>
      </c>
      <c r="D709">
        <v>3</v>
      </c>
      <c r="E709" s="9">
        <v>18</v>
      </c>
      <c r="F709" s="9">
        <v>1</v>
      </c>
      <c r="G709" s="54">
        <v>1.1668649872121399</v>
      </c>
      <c r="H709" s="9">
        <v>871387.79749400006</v>
      </c>
      <c r="I709" s="9">
        <v>25000</v>
      </c>
      <c r="J709" s="9">
        <v>128000.195687214</v>
      </c>
      <c r="K709" s="9">
        <v>26224704666.159698</v>
      </c>
      <c r="L709" s="9">
        <v>4958828812.9911604</v>
      </c>
      <c r="M709" s="9">
        <v>7728867121667380</v>
      </c>
      <c r="N709" s="9">
        <v>1508618481299340</v>
      </c>
      <c r="O709" s="9">
        <v>307233497516860</v>
      </c>
      <c r="P709">
        <f t="shared" ref="P709:P772" si="333">IF($AQ709&lt;&gt;$AQ708,G709,P708+G709)</f>
        <v>3.3573064348216199</v>
      </c>
      <c r="Q709">
        <f t="shared" ref="Q709:Q772" si="334">IF($AQ709&lt;&gt;$AQ708,H709,Q708+H709)</f>
        <v>3269998.5806729998</v>
      </c>
      <c r="R709">
        <f t="shared" ref="R709:R772" si="335">IF($AQ709&lt;&gt;$AQ708,I709,R708+I709)</f>
        <v>359012</v>
      </c>
      <c r="S709">
        <f t="shared" ref="S709:S772" si="336">IF($AQ709&lt;&gt;$AQ708,J709,S708+J709)</f>
        <v>395372.76247766602</v>
      </c>
      <c r="T709">
        <f t="shared" ref="T709:T772" si="337">IF($AQ709&lt;&gt;$AQ708,K709,T708+K709)</f>
        <v>81444650174.345993</v>
      </c>
      <c r="U709">
        <f t="shared" ref="U709:U772" si="338">IF($AQ709&lt;&gt;$AQ708,L709,U708+L709)</f>
        <v>12163798175.367279</v>
      </c>
      <c r="V709" s="1">
        <f t="shared" ref="V709:V772" si="339">IF($AQ709&lt;&gt;$AQ708,M709,V708+M709)</f>
        <v>2.4123067832929512E+16</v>
      </c>
      <c r="W709" s="1">
        <f t="shared" ref="W709:W772" si="340">IF($AQ709&lt;&gt;$AQ708,N709,W708+N709)</f>
        <v>3468678595085772</v>
      </c>
      <c r="X709" s="1">
        <f t="shared" ref="X709:X772" si="341">IF($AQ709&lt;&gt;$AQ708,O709,X708+O709)</f>
        <v>577228921314819.63</v>
      </c>
      <c r="Y709">
        <f t="shared" ref="Y709:Y772" si="342">R709/S709</f>
        <v>0.90803422509480536</v>
      </c>
      <c r="Z709">
        <f t="shared" si="318"/>
        <v>63925160082.298927</v>
      </c>
      <c r="AA709">
        <f t="shared" si="319"/>
        <v>0.40893881105204632</v>
      </c>
      <c r="AB709">
        <f t="shared" si="320"/>
        <v>0.63948323750669678</v>
      </c>
      <c r="AC709">
        <f>Cells!$B$3*Y709/(Cells!$D$4*AB709)</f>
        <v>3.6223879987680556E-2</v>
      </c>
      <c r="AD709">
        <f t="shared" si="321"/>
        <v>11333.008933637655</v>
      </c>
      <c r="AE709">
        <f t="shared" si="322"/>
        <v>3059080274.9119387</v>
      </c>
      <c r="AF709">
        <f t="shared" si="323"/>
        <v>512618044</v>
      </c>
      <c r="AG709">
        <f t="shared" si="324"/>
        <v>545407678.8029418</v>
      </c>
      <c r="AH709">
        <f t="shared" si="325"/>
        <v>1205175475915958.8</v>
      </c>
      <c r="AI709">
        <f t="shared" si="326"/>
        <v>229725074276447.59</v>
      </c>
      <c r="AJ709">
        <f t="shared" si="327"/>
        <v>0.93988050392889899</v>
      </c>
      <c r="AK709">
        <f t="shared" si="328"/>
        <v>929787463054018.88</v>
      </c>
      <c r="AL709">
        <f t="shared" si="329"/>
        <v>3.1256560764264772E-3</v>
      </c>
      <c r="AM709">
        <f t="shared" si="330"/>
        <v>5.5907567255484091E-2</v>
      </c>
      <c r="AN709">
        <f>IF(AM709=0,0,(Cells!$B$3*AJ709/(Cells!$D$4*AM709)))</f>
        <v>0.4288683129550861</v>
      </c>
      <c r="AP709" s="7">
        <f t="shared" ref="AP709:AP772" si="343">IF(C709&lt;&gt;C710,1, IF(AN709&lt;1,0, (IF(AC709&gt;1,1,0)))  )</f>
        <v>0</v>
      </c>
      <c r="AQ709">
        <f t="shared" si="331"/>
        <v>98</v>
      </c>
      <c r="AR709" t="str">
        <f>IF(AP709=0,"",MAX(AR$4:AR708)+1)</f>
        <v/>
      </c>
      <c r="AS709" t="str">
        <f t="shared" ref="AS709:AS772" si="344">B709</f>
        <v>Female</v>
      </c>
      <c r="AT709" t="str">
        <f t="shared" ref="AT709:AT772" si="345">A709</f>
        <v>Smoker</v>
      </c>
      <c r="AU709" t="str">
        <f t="shared" ref="AU709:AU772" si="346">C709</f>
        <v>90 PLUS</v>
      </c>
      <c r="AV709">
        <f t="shared" si="332"/>
        <v>1</v>
      </c>
      <c r="AW709" s="8">
        <f t="shared" ref="AW709:AW772" si="347">D709</f>
        <v>3</v>
      </c>
      <c r="BJ709" s="76"/>
      <c r="BK709" s="76"/>
      <c r="BL709" s="77"/>
      <c r="BM709" s="77"/>
      <c r="BN709" s="77"/>
      <c r="BO709" s="77"/>
      <c r="BP709" s="77"/>
      <c r="BQ709" s="136"/>
    </row>
    <row r="710" spans="1:69" x14ac:dyDescent="0.25">
      <c r="A710" t="s">
        <v>78</v>
      </c>
      <c r="B710" t="s">
        <v>82</v>
      </c>
      <c r="C710" t="s">
        <v>202</v>
      </c>
      <c r="D710">
        <v>4</v>
      </c>
      <c r="E710" s="9">
        <v>20</v>
      </c>
      <c r="F710" s="9">
        <v>3</v>
      </c>
      <c r="G710" s="54">
        <v>1.32419075417725</v>
      </c>
      <c r="H710" s="9">
        <v>850558.35227999999</v>
      </c>
      <c r="I710" s="9">
        <v>162865</v>
      </c>
      <c r="J710" s="9">
        <v>105889.153791053</v>
      </c>
      <c r="K710" s="9">
        <v>14312141616.712999</v>
      </c>
      <c r="L710" s="9">
        <v>1889008044.41049</v>
      </c>
      <c r="M710" s="9">
        <v>2557263573255580</v>
      </c>
      <c r="N710" s="9">
        <v>304337610550631</v>
      </c>
      <c r="O710" s="9">
        <v>41330408867433.703</v>
      </c>
      <c r="P710">
        <f t="shared" si="333"/>
        <v>4.6814971889988701</v>
      </c>
      <c r="Q710">
        <f t="shared" si="334"/>
        <v>4120556.9329530001</v>
      </c>
      <c r="R710">
        <f t="shared" si="335"/>
        <v>521877</v>
      </c>
      <c r="S710">
        <f t="shared" si="336"/>
        <v>501261.91626871901</v>
      </c>
      <c r="T710">
        <f t="shared" si="337"/>
        <v>95756791791.05899</v>
      </c>
      <c r="U710">
        <f t="shared" si="338"/>
        <v>14052806219.777769</v>
      </c>
      <c r="V710" s="1">
        <f t="shared" si="339"/>
        <v>2.6680331406185092E+16</v>
      </c>
      <c r="W710" s="1">
        <f t="shared" si="340"/>
        <v>3773016205636403</v>
      </c>
      <c r="X710" s="1">
        <f t="shared" si="341"/>
        <v>618559330182253.38</v>
      </c>
      <c r="Y710">
        <f t="shared" si="342"/>
        <v>1.0411263713883054</v>
      </c>
      <c r="Z710">
        <f t="shared" ref="Z710:Z773" si="348">Y710*T710-(Y710^2)*U710</f>
        <v>84462464484.917297</v>
      </c>
      <c r="AA710">
        <f t="shared" ref="AA710:AA773" si="349">Z710/(S710^2)</f>
        <v>0.33615093939206231</v>
      </c>
      <c r="AB710">
        <f t="shared" ref="AB710:AB773" si="350">AA710^0.5</f>
        <v>0.57978525282389026</v>
      </c>
      <c r="AC710">
        <f>Cells!$B$3*Y710/(Cells!$D$4*AB710)</f>
        <v>4.5809778918505843E-2</v>
      </c>
      <c r="AD710">
        <f t="shared" ref="AD710:AD773" si="351">SUMIFS(G$5:G$1998,$B$5:$B$1998,$B710,$A$5:$A$1998,$A710,$C$5:$C$1998,$C710,$D$5:$D$1998,"&gt;"&amp;$D710)</f>
        <v>11331.684742883479</v>
      </c>
      <c r="AE710">
        <f t="shared" ref="AE710:AE773" si="352">SUMIFS(H$5:H$1998,$B$5:$B$1998,$B710,$A$5:$A$1998,$A710,$C$5:$C$1998,$C710,$D$5:$D$1998,"&gt;"&amp;$D710)</f>
        <v>3058229716.5596585</v>
      </c>
      <c r="AF710">
        <f t="shared" ref="AF710:AF773" si="353">SUMIFS(I$5:I$1998,$B$5:$B$1998,$B710,$A$5:$A$1998,$A710,$C$5:$C$1998,$C710,$D$5:$D$1998,"&gt;"&amp;$D710)</f>
        <v>512455179</v>
      </c>
      <c r="AG710">
        <f t="shared" ref="AG710:AG773" si="354">SUMIFS(J$5:J$1998,$B$5:$B$1998,$B710,$A$5:$A$1998,$A710,$C$5:$C$1998,$C710,$D$5:$D$1998,"&gt;"&amp;$D710)</f>
        <v>545301789.64915073</v>
      </c>
      <c r="AH710">
        <f t="shared" ref="AH710:AH773" si="355">SUMIFS(K$5:K$1998,$B$5:$B$1998,$B710,$A$5:$A$1998,$A710,$C$5:$C$1998,$C710,$D$5:$D$1998,"&gt;"&amp;$D710)</f>
        <v>1205161163774342</v>
      </c>
      <c r="AI710">
        <f t="shared" ref="AI710:AI773" si="356">SUMIFS(L$5:L$1998,$B$5:$B$1998,$B710,$A$5:$A$1998,$A710,$C$5:$C$1998,$C710,$D$5:$D$1998,"&gt;"&amp;$D710)</f>
        <v>229723185268403.19</v>
      </c>
      <c r="AJ710">
        <f t="shared" ref="AJ710:AJ773" si="357">AF710/AG710</f>
        <v>0.93976434467547898</v>
      </c>
      <c r="AK710">
        <f t="shared" ref="AK710:AK773" si="358">AJ710*AH710-(AJ710^2)*AI710</f>
        <v>929685846766790</v>
      </c>
      <c r="AL710">
        <f t="shared" ref="AL710:AL773" si="359">AK710/(AG710^2)</f>
        <v>3.1265283671815134E-3</v>
      </c>
      <c r="AM710">
        <f t="shared" ref="AM710:AM773" si="360">IF(AG710=0,0,AL710^0.5)</f>
        <v>5.591536789811468E-2</v>
      </c>
      <c r="AN710">
        <f>IF(AM710=0,0,(Cells!$B$3*AJ710/(Cells!$D$4*AM710)))</f>
        <v>0.42875548620648085</v>
      </c>
      <c r="AP710" s="7">
        <f t="shared" si="343"/>
        <v>0</v>
      </c>
      <c r="AQ710">
        <f t="shared" ref="AQ710:AQ773" si="361">AQ709+(AP709=1)</f>
        <v>98</v>
      </c>
      <c r="AR710" t="str">
        <f>IF(AP710=0,"",MAX(AR$4:AR709)+1)</f>
        <v/>
      </c>
      <c r="AS710" t="str">
        <f t="shared" si="344"/>
        <v>Female</v>
      </c>
      <c r="AT710" t="str">
        <f t="shared" si="345"/>
        <v>Smoker</v>
      </c>
      <c r="AU710" t="str">
        <f t="shared" si="346"/>
        <v>90 PLUS</v>
      </c>
      <c r="AV710">
        <f t="shared" si="332"/>
        <v>1</v>
      </c>
      <c r="AW710" s="8">
        <f t="shared" si="347"/>
        <v>4</v>
      </c>
      <c r="BJ710" s="76"/>
      <c r="BK710" s="76"/>
      <c r="BL710" s="77"/>
      <c r="BM710" s="77"/>
      <c r="BN710" s="77"/>
      <c r="BO710" s="77"/>
      <c r="BP710" s="77"/>
      <c r="BQ710" s="136"/>
    </row>
    <row r="711" spans="1:69" x14ac:dyDescent="0.25">
      <c r="A711" t="s">
        <v>78</v>
      </c>
      <c r="B711" t="s">
        <v>82</v>
      </c>
      <c r="C711" t="s">
        <v>202</v>
      </c>
      <c r="D711">
        <v>5</v>
      </c>
      <c r="E711" s="9">
        <v>31</v>
      </c>
      <c r="F711" s="9">
        <v>4</v>
      </c>
      <c r="G711" s="54">
        <v>1.8913371235307599</v>
      </c>
      <c r="H711" s="9">
        <v>5028569.1688609999</v>
      </c>
      <c r="I711" s="9">
        <v>431501</v>
      </c>
      <c r="J711" s="9">
        <v>558916.97355674696</v>
      </c>
      <c r="K711" s="9">
        <v>890679681305.34705</v>
      </c>
      <c r="L711" s="9">
        <v>97980474514.826004</v>
      </c>
      <c r="M711" s="9">
        <v>1.9041379240081201E+18</v>
      </c>
      <c r="N711" s="9">
        <v>2.1592769008015002E+17</v>
      </c>
      <c r="O711" s="9">
        <v>2.49045651771535E+16</v>
      </c>
      <c r="P711">
        <f t="shared" si="333"/>
        <v>6.57283431252963</v>
      </c>
      <c r="Q711">
        <f t="shared" si="334"/>
        <v>9149126.1018139999</v>
      </c>
      <c r="R711">
        <f t="shared" si="335"/>
        <v>953378</v>
      </c>
      <c r="S711">
        <f t="shared" si="336"/>
        <v>1060178.8898254661</v>
      </c>
      <c r="T711">
        <f t="shared" si="337"/>
        <v>986436473096.40601</v>
      </c>
      <c r="U711">
        <f t="shared" si="338"/>
        <v>112033280734.60378</v>
      </c>
      <c r="V711" s="1">
        <f t="shared" si="339"/>
        <v>1.9308182554143053E+18</v>
      </c>
      <c r="W711" s="1">
        <f t="shared" si="340"/>
        <v>2.1970070628578643E+17</v>
      </c>
      <c r="X711" s="1">
        <f t="shared" si="341"/>
        <v>2.5523124507335752E+16</v>
      </c>
      <c r="Y711">
        <f t="shared" si="342"/>
        <v>0.89926144460106316</v>
      </c>
      <c r="Z711">
        <f t="shared" si="348"/>
        <v>796466206310.51758</v>
      </c>
      <c r="AA711">
        <f t="shared" si="349"/>
        <v>0.70861289135324268</v>
      </c>
      <c r="AB711">
        <f t="shared" si="350"/>
        <v>0.84179147735840298</v>
      </c>
      <c r="AC711">
        <f>Cells!$B$3*Y711/(Cells!$D$4*AB711)</f>
        <v>2.7252312637374241E-2</v>
      </c>
      <c r="AD711">
        <f t="shared" si="351"/>
        <v>11329.793405759947</v>
      </c>
      <c r="AE711">
        <f t="shared" si="352"/>
        <v>3053201147.3907976</v>
      </c>
      <c r="AF711">
        <f t="shared" si="353"/>
        <v>512023678</v>
      </c>
      <c r="AG711">
        <f t="shared" si="354"/>
        <v>544742872.67559397</v>
      </c>
      <c r="AH711">
        <f t="shared" si="355"/>
        <v>1204270484093036.8</v>
      </c>
      <c r="AI711">
        <f t="shared" si="356"/>
        <v>229625204793888.34</v>
      </c>
      <c r="AJ711">
        <f t="shared" si="357"/>
        <v>0.93993644283056288</v>
      </c>
      <c r="AK711">
        <f t="shared" si="358"/>
        <v>929068320477525.5</v>
      </c>
      <c r="AL711">
        <f t="shared" si="359"/>
        <v>3.1308664173197017E-3</v>
      </c>
      <c r="AM711">
        <f t="shared" si="360"/>
        <v>5.5954145666962891E-2</v>
      </c>
      <c r="AN711">
        <f>IF(AM711=0,0,(Cells!$B$3*AJ711/(Cells!$D$4*AM711)))</f>
        <v>0.42853680998045901</v>
      </c>
      <c r="AP711" s="7">
        <f t="shared" si="343"/>
        <v>0</v>
      </c>
      <c r="AQ711">
        <f t="shared" si="361"/>
        <v>98</v>
      </c>
      <c r="AR711" t="str">
        <f>IF(AP711=0,"",MAX(AR$4:AR710)+1)</f>
        <v/>
      </c>
      <c r="AS711" t="str">
        <f t="shared" si="344"/>
        <v>Female</v>
      </c>
      <c r="AT711" t="str">
        <f t="shared" si="345"/>
        <v>Smoker</v>
      </c>
      <c r="AU711" t="str">
        <f t="shared" si="346"/>
        <v>90 PLUS</v>
      </c>
      <c r="AV711">
        <f t="shared" si="332"/>
        <v>1</v>
      </c>
      <c r="AW711" s="8">
        <f t="shared" si="347"/>
        <v>5</v>
      </c>
      <c r="BJ711" s="76"/>
      <c r="BK711" s="76"/>
      <c r="BL711" s="77"/>
      <c r="BM711" s="77"/>
      <c r="BN711" s="77"/>
      <c r="BO711" s="77"/>
      <c r="BP711" s="77"/>
      <c r="BQ711" s="136"/>
    </row>
    <row r="712" spans="1:69" x14ac:dyDescent="0.25">
      <c r="A712" t="s">
        <v>78</v>
      </c>
      <c r="B712" t="s">
        <v>82</v>
      </c>
      <c r="C712" t="s">
        <v>202</v>
      </c>
      <c r="D712">
        <v>6</v>
      </c>
      <c r="E712" s="9">
        <v>57</v>
      </c>
      <c r="F712" s="9">
        <v>3</v>
      </c>
      <c r="G712" s="54">
        <v>3.8484480322813699</v>
      </c>
      <c r="H712" s="9">
        <v>19955605.738095</v>
      </c>
      <c r="I712" s="9">
        <v>598796</v>
      </c>
      <c r="J712" s="9">
        <v>2537714.2630895302</v>
      </c>
      <c r="K712" s="9">
        <v>12202557131702.801</v>
      </c>
      <c r="L712" s="9">
        <v>1524280916863.28</v>
      </c>
      <c r="M712" s="9">
        <v>9.0420262206134305E+19</v>
      </c>
      <c r="N712" s="9">
        <v>1.0657252267927599E+19</v>
      </c>
      <c r="O712" s="9">
        <v>1.2901924373938401E+18</v>
      </c>
      <c r="P712">
        <f t="shared" si="333"/>
        <v>10.421282344811001</v>
      </c>
      <c r="Q712">
        <f t="shared" si="334"/>
        <v>29104731.839909002</v>
      </c>
      <c r="R712">
        <f t="shared" si="335"/>
        <v>1552174</v>
      </c>
      <c r="S712">
        <f t="shared" si="336"/>
        <v>3597893.1529149963</v>
      </c>
      <c r="T712">
        <f t="shared" si="337"/>
        <v>13188993604799.207</v>
      </c>
      <c r="U712">
        <f t="shared" si="338"/>
        <v>1636314197597.8838</v>
      </c>
      <c r="V712" s="1">
        <f t="shared" si="339"/>
        <v>9.2351080461548618E+19</v>
      </c>
      <c r="W712" s="1">
        <f t="shared" si="340"/>
        <v>1.0876952974213386E+19</v>
      </c>
      <c r="X712" s="1">
        <f t="shared" si="341"/>
        <v>1.3157155619011758E+18</v>
      </c>
      <c r="Y712">
        <f t="shared" si="342"/>
        <v>0.43141192193059869</v>
      </c>
      <c r="Z712">
        <f t="shared" si="348"/>
        <v>5385344423015.2764</v>
      </c>
      <c r="AA712">
        <f t="shared" si="349"/>
        <v>0.41602263488552654</v>
      </c>
      <c r="AB712">
        <f t="shared" si="350"/>
        <v>0.64499816657532183</v>
      </c>
      <c r="AC712">
        <f>Cells!$B$3*Y712/(Cells!$D$4*AB712)</f>
        <v>1.7063007265231925E-2</v>
      </c>
      <c r="AD712">
        <f t="shared" si="351"/>
        <v>11325.944957727666</v>
      </c>
      <c r="AE712">
        <f t="shared" si="352"/>
        <v>3033245541.6527028</v>
      </c>
      <c r="AF712">
        <f t="shared" si="353"/>
        <v>511424882</v>
      </c>
      <c r="AG712">
        <f t="shared" si="354"/>
        <v>542205158.41250443</v>
      </c>
      <c r="AH712">
        <f t="shared" si="355"/>
        <v>1192067926961333.8</v>
      </c>
      <c r="AI712">
        <f t="shared" si="356"/>
        <v>228100923877025.06</v>
      </c>
      <c r="AJ712">
        <f t="shared" si="357"/>
        <v>0.94323131026155393</v>
      </c>
      <c r="AK712">
        <f t="shared" si="358"/>
        <v>921457752716273</v>
      </c>
      <c r="AL712">
        <f t="shared" si="359"/>
        <v>3.1343546733674462E-3</v>
      </c>
      <c r="AM712">
        <f t="shared" si="360"/>
        <v>5.598530765627216E-2</v>
      </c>
      <c r="AN712">
        <f>IF(AM712=0,0,(Cells!$B$3*AJ712/(Cells!$D$4*AM712)))</f>
        <v>0.42979964533087905</v>
      </c>
      <c r="AP712" s="7">
        <f t="shared" si="343"/>
        <v>0</v>
      </c>
      <c r="AQ712">
        <f t="shared" si="361"/>
        <v>98</v>
      </c>
      <c r="AR712" t="str">
        <f>IF(AP712=0,"",MAX(AR$4:AR711)+1)</f>
        <v/>
      </c>
      <c r="AS712" t="str">
        <f t="shared" si="344"/>
        <v>Female</v>
      </c>
      <c r="AT712" t="str">
        <f t="shared" si="345"/>
        <v>Smoker</v>
      </c>
      <c r="AU712" t="str">
        <f t="shared" si="346"/>
        <v>90 PLUS</v>
      </c>
      <c r="AV712">
        <f t="shared" si="332"/>
        <v>1</v>
      </c>
      <c r="AW712" s="8">
        <f t="shared" si="347"/>
        <v>6</v>
      </c>
      <c r="BJ712" s="76"/>
      <c r="BK712" s="76"/>
      <c r="BL712" s="77"/>
      <c r="BM712" s="77"/>
      <c r="BN712" s="77"/>
      <c r="BO712" s="77"/>
      <c r="BP712" s="77"/>
      <c r="BQ712" s="136"/>
    </row>
    <row r="713" spans="1:69" x14ac:dyDescent="0.25">
      <c r="A713" t="s">
        <v>78</v>
      </c>
      <c r="B713" t="s">
        <v>82</v>
      </c>
      <c r="C713" t="s">
        <v>202</v>
      </c>
      <c r="D713">
        <v>7</v>
      </c>
      <c r="E713" s="9">
        <v>84</v>
      </c>
      <c r="F713" s="9">
        <v>11</v>
      </c>
      <c r="G713" s="54">
        <v>6.5061704850491999</v>
      </c>
      <c r="H713" s="9">
        <v>20266243.773706999</v>
      </c>
      <c r="I713" s="9">
        <v>12607603</v>
      </c>
      <c r="J713" s="9">
        <v>2864477.88351611</v>
      </c>
      <c r="K713" s="9">
        <v>12741406106332.199</v>
      </c>
      <c r="L713" s="9">
        <v>1744519838655.52</v>
      </c>
      <c r="M713" s="9">
        <v>1.0047531343398401E+20</v>
      </c>
      <c r="N713" s="9">
        <v>1.3519166124113601E+19</v>
      </c>
      <c r="O713" s="9">
        <v>1.82113538303123E+18</v>
      </c>
      <c r="P713">
        <f t="shared" si="333"/>
        <v>16.927452829860201</v>
      </c>
      <c r="Q713">
        <f t="shared" si="334"/>
        <v>49370975.613616005</v>
      </c>
      <c r="R713">
        <f t="shared" si="335"/>
        <v>14159777</v>
      </c>
      <c r="S713">
        <f t="shared" si="336"/>
        <v>6462371.0364311058</v>
      </c>
      <c r="T713">
        <f t="shared" si="337"/>
        <v>25930399711131.406</v>
      </c>
      <c r="U713">
        <f t="shared" si="338"/>
        <v>3380834036253.4038</v>
      </c>
      <c r="V713" s="1">
        <f t="shared" si="339"/>
        <v>1.9282639389553263E+20</v>
      </c>
      <c r="W713" s="1">
        <f t="shared" si="340"/>
        <v>2.4396119098326987E+19</v>
      </c>
      <c r="X713" s="1">
        <f t="shared" si="341"/>
        <v>3.1368509449324058E+18</v>
      </c>
      <c r="Y713">
        <f t="shared" si="342"/>
        <v>2.1911117328570855</v>
      </c>
      <c r="Z713">
        <f t="shared" si="348"/>
        <v>40585118145760.258</v>
      </c>
      <c r="AA713">
        <f t="shared" si="349"/>
        <v>0.97181374171254431</v>
      </c>
      <c r="AB713">
        <f t="shared" si="350"/>
        <v>0.9858061379969919</v>
      </c>
      <c r="AC713">
        <f>Cells!$B$3*Y713/(Cells!$D$4*AB713)</f>
        <v>5.6701548541818574E-2</v>
      </c>
      <c r="AD713">
        <f t="shared" si="351"/>
        <v>11319.438787242618</v>
      </c>
      <c r="AE713">
        <f t="shared" si="352"/>
        <v>3012979297.8789959</v>
      </c>
      <c r="AF713">
        <f t="shared" si="353"/>
        <v>498817279</v>
      </c>
      <c r="AG713">
        <f t="shared" si="354"/>
        <v>539340680.52898836</v>
      </c>
      <c r="AH713">
        <f t="shared" si="355"/>
        <v>1179326520855001.8</v>
      </c>
      <c r="AI713">
        <f t="shared" si="356"/>
        <v>226356404038369.56</v>
      </c>
      <c r="AJ713">
        <f t="shared" si="357"/>
        <v>0.92486492676717291</v>
      </c>
      <c r="AK713">
        <f t="shared" si="358"/>
        <v>897098097188833.13</v>
      </c>
      <c r="AL713">
        <f t="shared" si="359"/>
        <v>3.0839943796853852E-3</v>
      </c>
      <c r="AM713">
        <f t="shared" si="360"/>
        <v>5.5533722904964555E-2</v>
      </c>
      <c r="AN713">
        <f>IF(AM713=0,0,(Cells!$B$3*AJ713/(Cells!$D$4*AM713)))</f>
        <v>0.42485764215896082</v>
      </c>
      <c r="AP713" s="7">
        <f t="shared" si="343"/>
        <v>0</v>
      </c>
      <c r="AQ713">
        <f t="shared" si="361"/>
        <v>98</v>
      </c>
      <c r="AR713" t="str">
        <f>IF(AP713=0,"",MAX(AR$4:AR712)+1)</f>
        <v/>
      </c>
      <c r="AS713" t="str">
        <f t="shared" si="344"/>
        <v>Female</v>
      </c>
      <c r="AT713" t="str">
        <f t="shared" si="345"/>
        <v>Smoker</v>
      </c>
      <c r="AU713" t="str">
        <f t="shared" si="346"/>
        <v>90 PLUS</v>
      </c>
      <c r="AV713">
        <f t="shared" si="332"/>
        <v>1</v>
      </c>
      <c r="AW713" s="8">
        <f t="shared" si="347"/>
        <v>7</v>
      </c>
      <c r="BJ713" s="76"/>
      <c r="BK713" s="76"/>
      <c r="BL713" s="77"/>
      <c r="BM713" s="77"/>
      <c r="BN713" s="77"/>
      <c r="BO713" s="77"/>
      <c r="BP713" s="77"/>
      <c r="BQ713" s="136"/>
    </row>
    <row r="714" spans="1:69" x14ac:dyDescent="0.25">
      <c r="A714" t="s">
        <v>78</v>
      </c>
      <c r="B714" t="s">
        <v>82</v>
      </c>
      <c r="C714" t="s">
        <v>202</v>
      </c>
      <c r="D714">
        <v>8</v>
      </c>
      <c r="E714" s="9">
        <v>122</v>
      </c>
      <c r="F714" s="9">
        <v>8</v>
      </c>
      <c r="G714" s="54">
        <v>8.7667293647124698</v>
      </c>
      <c r="H714" s="9">
        <v>31590268.352983002</v>
      </c>
      <c r="I714" s="9">
        <v>414295</v>
      </c>
      <c r="J714" s="9">
        <v>4358050.1432915898</v>
      </c>
      <c r="K714" s="9">
        <v>41913414588881.602</v>
      </c>
      <c r="L714" s="9">
        <v>5517029422988.6797</v>
      </c>
      <c r="M714" s="9">
        <v>6.5379382313093798E+20</v>
      </c>
      <c r="N714" s="9">
        <v>8.5320849855829E+19</v>
      </c>
      <c r="O714" s="9">
        <v>1.11388311811642E+19</v>
      </c>
      <c r="P714">
        <f t="shared" si="333"/>
        <v>25.694182194572669</v>
      </c>
      <c r="Q714">
        <f t="shared" si="334"/>
        <v>80961243.966599002</v>
      </c>
      <c r="R714">
        <f t="shared" si="335"/>
        <v>14574072</v>
      </c>
      <c r="S714">
        <f t="shared" si="336"/>
        <v>10820421.179722697</v>
      </c>
      <c r="T714">
        <f t="shared" si="337"/>
        <v>67843814300013.008</v>
      </c>
      <c r="U714">
        <f t="shared" si="338"/>
        <v>8897863459242.084</v>
      </c>
      <c r="V714" s="1">
        <f t="shared" si="339"/>
        <v>8.4662021702647061E+20</v>
      </c>
      <c r="W714" s="1">
        <f t="shared" si="340"/>
        <v>1.0971696895415599E+20</v>
      </c>
      <c r="X714" s="1">
        <f t="shared" si="341"/>
        <v>1.4275682126096605E+19</v>
      </c>
      <c r="Y714">
        <f t="shared" si="342"/>
        <v>1.3469043171176727</v>
      </c>
      <c r="Z714">
        <f t="shared" si="348"/>
        <v>75237056347196.375</v>
      </c>
      <c r="AA714">
        <f t="shared" si="349"/>
        <v>0.64260405807238374</v>
      </c>
      <c r="AB714">
        <f t="shared" si="350"/>
        <v>0.80162588410828139</v>
      </c>
      <c r="AC714">
        <f>Cells!$B$3*Y714/(Cells!$D$4*AB714)</f>
        <v>4.2863430523316419E-2</v>
      </c>
      <c r="AD714">
        <f t="shared" si="351"/>
        <v>11310.672057877904</v>
      </c>
      <c r="AE714">
        <f t="shared" si="352"/>
        <v>2981389029.5260129</v>
      </c>
      <c r="AF714">
        <f t="shared" si="353"/>
        <v>498402984</v>
      </c>
      <c r="AG714">
        <f t="shared" si="354"/>
        <v>534982630.38569671</v>
      </c>
      <c r="AH714">
        <f t="shared" si="355"/>
        <v>1137413106266119.8</v>
      </c>
      <c r="AI714">
        <f t="shared" si="356"/>
        <v>220839374615380.88</v>
      </c>
      <c r="AJ714">
        <f t="shared" si="357"/>
        <v>0.93162460927128687</v>
      </c>
      <c r="AK714">
        <f t="shared" si="358"/>
        <v>867970156213235.63</v>
      </c>
      <c r="AL714">
        <f t="shared" si="359"/>
        <v>3.0326719153940091E-3</v>
      </c>
      <c r="AM714">
        <f t="shared" si="360"/>
        <v>5.5069700520286188E-2</v>
      </c>
      <c r="AN714">
        <f>IF(AM714=0,0,(Cells!$B$3*AJ714/(Cells!$D$4*AM714)))</f>
        <v>0.43156890991016528</v>
      </c>
      <c r="AP714" s="7">
        <f t="shared" si="343"/>
        <v>0</v>
      </c>
      <c r="AQ714">
        <f t="shared" si="361"/>
        <v>98</v>
      </c>
      <c r="AR714" t="str">
        <f>IF(AP714=0,"",MAX(AR$4:AR713)+1)</f>
        <v/>
      </c>
      <c r="AS714" t="str">
        <f t="shared" si="344"/>
        <v>Female</v>
      </c>
      <c r="AT714" t="str">
        <f t="shared" si="345"/>
        <v>Smoker</v>
      </c>
      <c r="AU714" t="str">
        <f t="shared" si="346"/>
        <v>90 PLUS</v>
      </c>
      <c r="AV714">
        <f t="shared" si="332"/>
        <v>1</v>
      </c>
      <c r="AW714" s="8">
        <f t="shared" si="347"/>
        <v>8</v>
      </c>
      <c r="BJ714" s="76"/>
      <c r="BK714" s="76"/>
      <c r="BL714" s="77"/>
      <c r="BM714" s="77"/>
      <c r="BN714" s="77"/>
      <c r="BO714" s="77"/>
      <c r="BP714" s="77"/>
      <c r="BQ714" s="136"/>
    </row>
    <row r="715" spans="1:69" x14ac:dyDescent="0.25">
      <c r="A715" t="s">
        <v>78</v>
      </c>
      <c r="B715" t="s">
        <v>82</v>
      </c>
      <c r="C715" t="s">
        <v>202</v>
      </c>
      <c r="D715">
        <v>9</v>
      </c>
      <c r="E715" s="9">
        <v>163</v>
      </c>
      <c r="F715" s="9">
        <v>9</v>
      </c>
      <c r="G715" s="54">
        <v>13.859430983753301</v>
      </c>
      <c r="H715" s="9">
        <v>34405973.651897997</v>
      </c>
      <c r="I715" s="9">
        <v>592544</v>
      </c>
      <c r="J715" s="9">
        <v>5307794.8456148198</v>
      </c>
      <c r="K715" s="9">
        <v>27952809147091.301</v>
      </c>
      <c r="L715" s="9">
        <v>4226569009068.3701</v>
      </c>
      <c r="M715" s="9">
        <v>2.57537671085535E+20</v>
      </c>
      <c r="N715" s="9">
        <v>3.8590918614642999E+19</v>
      </c>
      <c r="O715" s="9">
        <v>5.7861931422377902E+18</v>
      </c>
      <c r="P715">
        <f t="shared" si="333"/>
        <v>39.553613178325968</v>
      </c>
      <c r="Q715">
        <f t="shared" si="334"/>
        <v>115367217.618497</v>
      </c>
      <c r="R715">
        <f t="shared" si="335"/>
        <v>15166616</v>
      </c>
      <c r="S715">
        <f t="shared" si="336"/>
        <v>16128216.025337517</v>
      </c>
      <c r="T715">
        <f t="shared" si="337"/>
        <v>95796623447104.313</v>
      </c>
      <c r="U715">
        <f t="shared" si="338"/>
        <v>13124432468310.453</v>
      </c>
      <c r="V715" s="1">
        <f t="shared" si="339"/>
        <v>1.1041578881120056E+21</v>
      </c>
      <c r="W715" s="1">
        <f t="shared" si="340"/>
        <v>1.4830788756879901E+20</v>
      </c>
      <c r="X715" s="1">
        <f t="shared" si="341"/>
        <v>2.0061875268334395E+19</v>
      </c>
      <c r="Y715">
        <f t="shared" si="342"/>
        <v>0.94037778116148507</v>
      </c>
      <c r="Z715">
        <f t="shared" si="348"/>
        <v>78478944450768.016</v>
      </c>
      <c r="AA715">
        <f t="shared" si="349"/>
        <v>0.3017035979795511</v>
      </c>
      <c r="AB715">
        <f t="shared" si="350"/>
        <v>0.54927552100885679</v>
      </c>
      <c r="AC715">
        <f>Cells!$B$3*Y715/(Cells!$D$4*AB715)</f>
        <v>4.367511205126149E-2</v>
      </c>
      <c r="AD715">
        <f t="shared" si="351"/>
        <v>11296.812626894151</v>
      </c>
      <c r="AE715">
        <f t="shared" si="352"/>
        <v>2946983055.8741145</v>
      </c>
      <c r="AF715">
        <f t="shared" si="353"/>
        <v>497810440</v>
      </c>
      <c r="AG715">
        <f t="shared" si="354"/>
        <v>529674835.54008192</v>
      </c>
      <c r="AH715">
        <f t="shared" si="355"/>
        <v>1109460297119028.4</v>
      </c>
      <c r="AI715">
        <f t="shared" si="356"/>
        <v>216612805606312.5</v>
      </c>
      <c r="AJ715">
        <f t="shared" si="357"/>
        <v>0.93984159072312456</v>
      </c>
      <c r="AK715">
        <f t="shared" si="358"/>
        <v>851382359357635.38</v>
      </c>
      <c r="AL715">
        <f t="shared" si="359"/>
        <v>3.0346315346516726E-3</v>
      </c>
      <c r="AM715">
        <f t="shared" si="360"/>
        <v>5.5087489819846326E-2</v>
      </c>
      <c r="AN715">
        <f>IF(AM715=0,0,(Cells!$B$3*AJ715/(Cells!$D$4*AM715)))</f>
        <v>0.43523477701797103</v>
      </c>
      <c r="AP715" s="7">
        <f t="shared" si="343"/>
        <v>0</v>
      </c>
      <c r="AQ715">
        <f t="shared" si="361"/>
        <v>98</v>
      </c>
      <c r="AR715" t="str">
        <f>IF(AP715=0,"",MAX(AR$4:AR714)+1)</f>
        <v/>
      </c>
      <c r="AS715" t="str">
        <f t="shared" si="344"/>
        <v>Female</v>
      </c>
      <c r="AT715" t="str">
        <f t="shared" si="345"/>
        <v>Smoker</v>
      </c>
      <c r="AU715" t="str">
        <f t="shared" si="346"/>
        <v>90 PLUS</v>
      </c>
      <c r="AV715">
        <f t="shared" si="332"/>
        <v>1</v>
      </c>
      <c r="AW715" s="8">
        <f t="shared" si="347"/>
        <v>9</v>
      </c>
      <c r="BJ715" s="76"/>
      <c r="BK715" s="76"/>
      <c r="BL715" s="77"/>
      <c r="BM715" s="77"/>
      <c r="BN715" s="77"/>
      <c r="BO715" s="77"/>
      <c r="BP715" s="77"/>
      <c r="BQ715" s="136"/>
    </row>
    <row r="716" spans="1:69" x14ac:dyDescent="0.25">
      <c r="A716" t="s">
        <v>78</v>
      </c>
      <c r="B716" t="s">
        <v>82</v>
      </c>
      <c r="C716" t="s">
        <v>202</v>
      </c>
      <c r="D716">
        <v>10</v>
      </c>
      <c r="E716" s="9">
        <v>225</v>
      </c>
      <c r="F716" s="9">
        <v>12</v>
      </c>
      <c r="G716" s="54">
        <v>19.951409362114301</v>
      </c>
      <c r="H716" s="9">
        <v>43770131.354442</v>
      </c>
      <c r="I716" s="9">
        <v>741588</v>
      </c>
      <c r="J716" s="9">
        <v>7242872.7241787799</v>
      </c>
      <c r="K716" s="9">
        <v>31591453832943.699</v>
      </c>
      <c r="L716" s="9">
        <v>5384823679550.8701</v>
      </c>
      <c r="M716" s="9">
        <v>2.7884020405458E+20</v>
      </c>
      <c r="N716" s="9">
        <v>4.7623647940565402E+19</v>
      </c>
      <c r="O716" s="9">
        <v>8.1378343252542802E+18</v>
      </c>
      <c r="P716">
        <f t="shared" si="333"/>
        <v>59.505022540440265</v>
      </c>
      <c r="Q716">
        <f t="shared" si="334"/>
        <v>159137348.97293901</v>
      </c>
      <c r="R716">
        <f t="shared" si="335"/>
        <v>15908204</v>
      </c>
      <c r="S716">
        <f t="shared" si="336"/>
        <v>23371088.749516297</v>
      </c>
      <c r="T716">
        <f t="shared" si="337"/>
        <v>127388077280048.02</v>
      </c>
      <c r="U716">
        <f t="shared" si="338"/>
        <v>18509256147861.324</v>
      </c>
      <c r="V716" s="1">
        <f t="shared" si="339"/>
        <v>1.3829980921665856E+21</v>
      </c>
      <c r="W716" s="1">
        <f t="shared" si="340"/>
        <v>1.9593153550936441E+20</v>
      </c>
      <c r="X716" s="1">
        <f t="shared" si="341"/>
        <v>2.8199709593588675E+19</v>
      </c>
      <c r="Y716">
        <f t="shared" si="342"/>
        <v>0.68067877241402575</v>
      </c>
      <c r="Z716">
        <f t="shared" si="348"/>
        <v>78134585034019.5</v>
      </c>
      <c r="AA716">
        <f t="shared" si="349"/>
        <v>0.14304919585411141</v>
      </c>
      <c r="AB716">
        <f t="shared" si="350"/>
        <v>0.37821844991236403</v>
      </c>
      <c r="AC716">
        <f>Cells!$B$3*Y716/(Cells!$D$4*AB716)</f>
        <v>4.5911492367580152E-2</v>
      </c>
      <c r="AD716">
        <f t="shared" si="351"/>
        <v>11276.861217532038</v>
      </c>
      <c r="AE716">
        <f t="shared" si="352"/>
        <v>2903212924.5196729</v>
      </c>
      <c r="AF716">
        <f t="shared" si="353"/>
        <v>497068852</v>
      </c>
      <c r="AG716">
        <f t="shared" si="354"/>
        <v>522431962.81590313</v>
      </c>
      <c r="AH716">
        <f t="shared" si="355"/>
        <v>1077868843286084.6</v>
      </c>
      <c r="AI716">
        <f t="shared" si="356"/>
        <v>211227981926761.66</v>
      </c>
      <c r="AJ716">
        <f t="shared" si="357"/>
        <v>0.95145183943341405</v>
      </c>
      <c r="AK716">
        <f t="shared" si="358"/>
        <v>834323923373453.63</v>
      </c>
      <c r="AL716">
        <f t="shared" si="359"/>
        <v>3.056857666483258E-3</v>
      </c>
      <c r="AM716">
        <f t="shared" si="360"/>
        <v>5.5288856621232979E-2</v>
      </c>
      <c r="AN716">
        <f>IF(AM716=0,0,(Cells!$B$3*AJ716/(Cells!$D$4*AM716)))</f>
        <v>0.43900666586421572</v>
      </c>
      <c r="AP716" s="7">
        <f t="shared" si="343"/>
        <v>0</v>
      </c>
      <c r="AQ716">
        <f t="shared" si="361"/>
        <v>98</v>
      </c>
      <c r="AR716" t="str">
        <f>IF(AP716=0,"",MAX(AR$4:AR715)+1)</f>
        <v/>
      </c>
      <c r="AS716" t="str">
        <f t="shared" si="344"/>
        <v>Female</v>
      </c>
      <c r="AT716" t="str">
        <f t="shared" si="345"/>
        <v>Smoker</v>
      </c>
      <c r="AU716" t="str">
        <f t="shared" si="346"/>
        <v>90 PLUS</v>
      </c>
      <c r="AV716">
        <f t="shared" si="332"/>
        <v>1</v>
      </c>
      <c r="AW716" s="8">
        <f t="shared" si="347"/>
        <v>10</v>
      </c>
      <c r="BJ716" s="76"/>
      <c r="BK716" s="76"/>
      <c r="BL716" s="77"/>
      <c r="BM716" s="77"/>
      <c r="BN716" s="77"/>
      <c r="BO716" s="77"/>
      <c r="BP716" s="77"/>
      <c r="BQ716" s="136"/>
    </row>
    <row r="717" spans="1:69" x14ac:dyDescent="0.25">
      <c r="A717" t="s">
        <v>78</v>
      </c>
      <c r="B717" t="s">
        <v>82</v>
      </c>
      <c r="C717" t="s">
        <v>202</v>
      </c>
      <c r="D717">
        <v>11</v>
      </c>
      <c r="E717" s="9">
        <v>358</v>
      </c>
      <c r="F717" s="9">
        <v>38</v>
      </c>
      <c r="G717" s="54">
        <v>36.195059942312902</v>
      </c>
      <c r="H717" s="9">
        <v>95081806.949493006</v>
      </c>
      <c r="I717" s="9">
        <v>10577461</v>
      </c>
      <c r="J717" s="9">
        <v>14929129.9724427</v>
      </c>
      <c r="K717" s="9">
        <v>101162408478178</v>
      </c>
      <c r="L717" s="9">
        <v>15616719888148.801</v>
      </c>
      <c r="M717" s="9">
        <v>1.33627036665516E+21</v>
      </c>
      <c r="N717" s="9">
        <v>2.00692844915204E+20</v>
      </c>
      <c r="O717" s="9">
        <v>3.05885383607506E+19</v>
      </c>
      <c r="P717">
        <f t="shared" si="333"/>
        <v>95.700082482753174</v>
      </c>
      <c r="Q717">
        <f t="shared" si="334"/>
        <v>254219155.92243201</v>
      </c>
      <c r="R717">
        <f t="shared" si="335"/>
        <v>26485665</v>
      </c>
      <c r="S717">
        <f t="shared" si="336"/>
        <v>38300218.721958995</v>
      </c>
      <c r="T717">
        <f t="shared" si="337"/>
        <v>228550485758226</v>
      </c>
      <c r="U717">
        <f t="shared" si="338"/>
        <v>34125976036010.125</v>
      </c>
      <c r="V717" s="1">
        <f t="shared" si="339"/>
        <v>2.7192684588217454E+21</v>
      </c>
      <c r="W717" s="1">
        <f t="shared" si="340"/>
        <v>3.9662438042456844E+20</v>
      </c>
      <c r="X717" s="1">
        <f t="shared" si="341"/>
        <v>5.8788247954339275E+19</v>
      </c>
      <c r="Y717">
        <f t="shared" si="342"/>
        <v>0.69152777409113708</v>
      </c>
      <c r="Z717">
        <f t="shared" si="348"/>
        <v>141729603080673.81</v>
      </c>
      <c r="AA717">
        <f t="shared" si="349"/>
        <v>9.6618004300354415E-2</v>
      </c>
      <c r="AB717">
        <f t="shared" si="350"/>
        <v>0.31083436795237818</v>
      </c>
      <c r="AC717">
        <f>Cells!$B$3*Y717/(Cells!$D$4*AB717)</f>
        <v>5.675478849116608E-2</v>
      </c>
      <c r="AD717">
        <f t="shared" si="351"/>
        <v>11240.666157589723</v>
      </c>
      <c r="AE717">
        <f t="shared" si="352"/>
        <v>2808131117.5701799</v>
      </c>
      <c r="AF717">
        <f t="shared" si="353"/>
        <v>486491391</v>
      </c>
      <c r="AG717">
        <f t="shared" si="354"/>
        <v>507502832.84346044</v>
      </c>
      <c r="AH717">
        <f t="shared" si="355"/>
        <v>976706434807906.63</v>
      </c>
      <c r="AI717">
        <f t="shared" si="356"/>
        <v>195611262038612.81</v>
      </c>
      <c r="AJ717">
        <f t="shared" si="357"/>
        <v>0.95859837525292901</v>
      </c>
      <c r="AK717">
        <f t="shared" si="358"/>
        <v>756519891407175.75</v>
      </c>
      <c r="AL717">
        <f t="shared" si="359"/>
        <v>2.9372668912287713E-3</v>
      </c>
      <c r="AM717">
        <f t="shared" si="360"/>
        <v>5.4196557927868177E-2</v>
      </c>
      <c r="AN717">
        <f>IF(AM717=0,0,(Cells!$B$3*AJ717/(Cells!$D$4*AM717)))</f>
        <v>0.451218499421216</v>
      </c>
      <c r="AP717" s="7">
        <f t="shared" si="343"/>
        <v>0</v>
      </c>
      <c r="AQ717">
        <f t="shared" si="361"/>
        <v>98</v>
      </c>
      <c r="AR717" t="str">
        <f>IF(AP717=0,"",MAX(AR$4:AR716)+1)</f>
        <v/>
      </c>
      <c r="AS717" t="str">
        <f t="shared" si="344"/>
        <v>Female</v>
      </c>
      <c r="AT717" t="str">
        <f t="shared" si="345"/>
        <v>Smoker</v>
      </c>
      <c r="AU717" t="str">
        <f t="shared" si="346"/>
        <v>90 PLUS</v>
      </c>
      <c r="AV717">
        <f t="shared" si="332"/>
        <v>1</v>
      </c>
      <c r="AW717" s="8">
        <f t="shared" si="347"/>
        <v>11</v>
      </c>
      <c r="BJ717" s="76"/>
      <c r="BK717" s="76"/>
      <c r="BL717" s="77"/>
      <c r="BM717" s="77"/>
      <c r="BN717" s="77"/>
      <c r="BO717" s="77"/>
      <c r="BP717" s="77"/>
      <c r="BQ717" s="136"/>
    </row>
    <row r="718" spans="1:69" x14ac:dyDescent="0.25">
      <c r="A718" t="s">
        <v>78</v>
      </c>
      <c r="B718" t="s">
        <v>82</v>
      </c>
      <c r="C718" t="s">
        <v>202</v>
      </c>
      <c r="D718">
        <v>12</v>
      </c>
      <c r="E718" s="9">
        <v>523</v>
      </c>
      <c r="F718" s="9">
        <v>36</v>
      </c>
      <c r="G718" s="54">
        <v>52.347386340623601</v>
      </c>
      <c r="H718" s="9">
        <v>100643684.993248</v>
      </c>
      <c r="I718" s="9">
        <v>5566892</v>
      </c>
      <c r="J718" s="9">
        <v>16842488.467259701</v>
      </c>
      <c r="K718" s="9">
        <v>109574121448918</v>
      </c>
      <c r="L718" s="9">
        <v>18371220633633.898</v>
      </c>
      <c r="M718" s="9">
        <v>1.4730563441177301E+21</v>
      </c>
      <c r="N718" s="9">
        <v>2.4296919729124E+20</v>
      </c>
      <c r="O718" s="9">
        <v>4.0452810103080198E+19</v>
      </c>
      <c r="P718">
        <f t="shared" si="333"/>
        <v>148.04746882337679</v>
      </c>
      <c r="Q718">
        <f t="shared" si="334"/>
        <v>354862840.91567999</v>
      </c>
      <c r="R718">
        <f t="shared" si="335"/>
        <v>32052557</v>
      </c>
      <c r="S718">
        <f t="shared" si="336"/>
        <v>55142707.1892187</v>
      </c>
      <c r="T718">
        <f t="shared" si="337"/>
        <v>338124607207144</v>
      </c>
      <c r="U718">
        <f t="shared" si="338"/>
        <v>52497196669644.023</v>
      </c>
      <c r="V718" s="1">
        <f t="shared" si="339"/>
        <v>4.1923248029394755E+21</v>
      </c>
      <c r="W718" s="1">
        <f t="shared" si="340"/>
        <v>6.3959357771580847E+20</v>
      </c>
      <c r="X718" s="1">
        <f t="shared" si="341"/>
        <v>9.9241058057419473E+19</v>
      </c>
      <c r="Y718">
        <f t="shared" si="342"/>
        <v>0.58126556772074478</v>
      </c>
      <c r="Z718">
        <f t="shared" si="348"/>
        <v>178802981767458.94</v>
      </c>
      <c r="AA718">
        <f t="shared" si="349"/>
        <v>5.8802878986161086E-2</v>
      </c>
      <c r="AB718">
        <f t="shared" si="350"/>
        <v>0.24249304935639102</v>
      </c>
      <c r="AC718">
        <f>Cells!$B$3*Y718/(Cells!$D$4*AB718)</f>
        <v>6.1150106257727384E-2</v>
      </c>
      <c r="AD718">
        <f t="shared" si="351"/>
        <v>11188.3187712491</v>
      </c>
      <c r="AE718">
        <f t="shared" si="352"/>
        <v>2707487432.5769324</v>
      </c>
      <c r="AF718">
        <f t="shared" si="353"/>
        <v>480924499</v>
      </c>
      <c r="AG718">
        <f t="shared" si="354"/>
        <v>490660344.37620074</v>
      </c>
      <c r="AH718">
        <f t="shared" si="355"/>
        <v>867132313358988.75</v>
      </c>
      <c r="AI718">
        <f t="shared" si="356"/>
        <v>177240041404978.94</v>
      </c>
      <c r="AJ718">
        <f t="shared" si="357"/>
        <v>0.98015766815519123</v>
      </c>
      <c r="AK718">
        <f t="shared" si="358"/>
        <v>679650273656272.75</v>
      </c>
      <c r="AL718">
        <f t="shared" si="359"/>
        <v>2.8230825492985925E-3</v>
      </c>
      <c r="AM718">
        <f t="shared" si="360"/>
        <v>5.3132688142974588E-2</v>
      </c>
      <c r="AN718">
        <f>IF(AM718=0,0,(Cells!$B$3*AJ718/(Cells!$D$4*AM718)))</f>
        <v>0.47060449007866717</v>
      </c>
      <c r="AP718" s="7">
        <f t="shared" si="343"/>
        <v>0</v>
      </c>
      <c r="AQ718">
        <f t="shared" si="361"/>
        <v>98</v>
      </c>
      <c r="AR718" t="str">
        <f>IF(AP718=0,"",MAX(AR$4:AR717)+1)</f>
        <v/>
      </c>
      <c r="AS718" t="str">
        <f t="shared" si="344"/>
        <v>Female</v>
      </c>
      <c r="AT718" t="str">
        <f t="shared" si="345"/>
        <v>Smoker</v>
      </c>
      <c r="AU718" t="str">
        <f t="shared" si="346"/>
        <v>90 PLUS</v>
      </c>
      <c r="AV718">
        <f t="shared" si="332"/>
        <v>1</v>
      </c>
      <c r="AW718" s="8">
        <f t="shared" si="347"/>
        <v>12</v>
      </c>
      <c r="BJ718" s="76"/>
      <c r="BK718" s="76"/>
      <c r="BL718" s="77"/>
      <c r="BM718" s="77"/>
      <c r="BN718" s="77"/>
      <c r="BO718" s="77"/>
      <c r="BP718" s="77"/>
      <c r="BQ718" s="136"/>
    </row>
    <row r="719" spans="1:69" x14ac:dyDescent="0.25">
      <c r="A719" t="s">
        <v>78</v>
      </c>
      <c r="B719" t="s">
        <v>82</v>
      </c>
      <c r="C719" t="s">
        <v>202</v>
      </c>
      <c r="D719">
        <v>13</v>
      </c>
      <c r="E719" s="9">
        <v>704</v>
      </c>
      <c r="F719" s="9">
        <v>66</v>
      </c>
      <c r="G719" s="54">
        <v>76.236237300481903</v>
      </c>
      <c r="H719" s="9">
        <v>104851058.16159999</v>
      </c>
      <c r="I719" s="9">
        <v>13624423</v>
      </c>
      <c r="J719" s="9">
        <v>18347702.390671398</v>
      </c>
      <c r="K719" s="9">
        <v>71536971556172.797</v>
      </c>
      <c r="L719" s="9">
        <v>13272025191731.199</v>
      </c>
      <c r="M719" s="9">
        <v>6.9891133983841596E+20</v>
      </c>
      <c r="N719" s="9">
        <v>1.3178029486170001E+20</v>
      </c>
      <c r="O719" s="9">
        <v>2.5108221329919902E+19</v>
      </c>
      <c r="P719">
        <f t="shared" si="333"/>
        <v>224.28370612385868</v>
      </c>
      <c r="Q719">
        <f t="shared" si="334"/>
        <v>459713899.07727998</v>
      </c>
      <c r="R719">
        <f t="shared" si="335"/>
        <v>45676980</v>
      </c>
      <c r="S719">
        <f t="shared" si="336"/>
        <v>73490409.579890102</v>
      </c>
      <c r="T719">
        <f t="shared" si="337"/>
        <v>409661578763316.81</v>
      </c>
      <c r="U719">
        <f t="shared" si="338"/>
        <v>65769221861375.219</v>
      </c>
      <c r="V719" s="1">
        <f t="shared" si="339"/>
        <v>4.8912361427778918E+21</v>
      </c>
      <c r="W719" s="1">
        <f t="shared" si="340"/>
        <v>7.7137387257750854E+20</v>
      </c>
      <c r="X719" s="1">
        <f t="shared" si="341"/>
        <v>1.2434927938733937E+20</v>
      </c>
      <c r="Y719">
        <f t="shared" si="342"/>
        <v>0.62153660948569589</v>
      </c>
      <c r="Z719">
        <f t="shared" si="348"/>
        <v>229212508128745.81</v>
      </c>
      <c r="AA719">
        <f t="shared" si="349"/>
        <v>4.2440156602928783E-2</v>
      </c>
      <c r="AB719">
        <f t="shared" si="350"/>
        <v>0.20601008859502193</v>
      </c>
      <c r="AC719">
        <f>Cells!$B$3*Y719/(Cells!$D$4*AB719)</f>
        <v>7.6966216628914286E-2</v>
      </c>
      <c r="AD719">
        <f t="shared" si="351"/>
        <v>11112.082533948618</v>
      </c>
      <c r="AE719">
        <f t="shared" si="352"/>
        <v>2602636374.4153323</v>
      </c>
      <c r="AF719">
        <f t="shared" si="353"/>
        <v>467300076</v>
      </c>
      <c r="AG719">
        <f t="shared" si="354"/>
        <v>472312641.98552936</v>
      </c>
      <c r="AH719">
        <f t="shared" si="355"/>
        <v>795595341802816</v>
      </c>
      <c r="AI719">
        <f t="shared" si="356"/>
        <v>163968016213247.72</v>
      </c>
      <c r="AJ719">
        <f t="shared" si="357"/>
        <v>0.98938718649482404</v>
      </c>
      <c r="AK719">
        <f t="shared" si="358"/>
        <v>626645676540668.5</v>
      </c>
      <c r="AL719">
        <f t="shared" si="359"/>
        <v>2.8090722365427898E-3</v>
      </c>
      <c r="AM719">
        <f t="shared" si="360"/>
        <v>5.3000681472437597E-2</v>
      </c>
      <c r="AN719">
        <f>IF(AM719=0,0,(Cells!$B$3*AJ719/(Cells!$D$4*AM719)))</f>
        <v>0.47621902458084092</v>
      </c>
      <c r="AP719" s="7">
        <f t="shared" si="343"/>
        <v>0</v>
      </c>
      <c r="AQ719">
        <f t="shared" si="361"/>
        <v>98</v>
      </c>
      <c r="AR719" t="str">
        <f>IF(AP719=0,"",MAX(AR$4:AR718)+1)</f>
        <v/>
      </c>
      <c r="AS719" t="str">
        <f t="shared" si="344"/>
        <v>Female</v>
      </c>
      <c r="AT719" t="str">
        <f t="shared" si="345"/>
        <v>Smoker</v>
      </c>
      <c r="AU719" t="str">
        <f t="shared" si="346"/>
        <v>90 PLUS</v>
      </c>
      <c r="AV719">
        <f t="shared" si="332"/>
        <v>1</v>
      </c>
      <c r="AW719" s="8">
        <f t="shared" si="347"/>
        <v>13</v>
      </c>
      <c r="BJ719" s="76"/>
      <c r="BK719" s="76"/>
      <c r="BL719" s="77"/>
      <c r="BM719" s="77"/>
      <c r="BN719" s="77"/>
      <c r="BO719" s="77"/>
      <c r="BP719" s="77"/>
      <c r="BQ719" s="136"/>
    </row>
    <row r="720" spans="1:69" x14ac:dyDescent="0.25">
      <c r="A720" t="s">
        <v>78</v>
      </c>
      <c r="B720" t="s">
        <v>82</v>
      </c>
      <c r="C720" t="s">
        <v>202</v>
      </c>
      <c r="D720">
        <v>14</v>
      </c>
      <c r="E720" s="9">
        <v>884</v>
      </c>
      <c r="F720" s="9">
        <v>117</v>
      </c>
      <c r="G720" s="54">
        <v>106.115348502245</v>
      </c>
      <c r="H720" s="9">
        <v>111180850.090921</v>
      </c>
      <c r="I720" s="9">
        <v>14713639</v>
      </c>
      <c r="J720" s="9">
        <v>20140263.046177998</v>
      </c>
      <c r="K720" s="9">
        <v>73469193012861.594</v>
      </c>
      <c r="L720" s="9">
        <v>14615173814000.301</v>
      </c>
      <c r="M720" s="9">
        <v>7.1302866985671603E+20</v>
      </c>
      <c r="N720" s="9">
        <v>1.45811275950224E+20</v>
      </c>
      <c r="O720" s="9">
        <v>3.0129500945349399E+19</v>
      </c>
      <c r="P720">
        <f t="shared" si="333"/>
        <v>330.39905462610369</v>
      </c>
      <c r="Q720">
        <f t="shared" si="334"/>
        <v>570894749.16820097</v>
      </c>
      <c r="R720">
        <f t="shared" si="335"/>
        <v>60390619</v>
      </c>
      <c r="S720">
        <f t="shared" si="336"/>
        <v>93630672.6260681</v>
      </c>
      <c r="T720">
        <f t="shared" si="337"/>
        <v>483130771776178.38</v>
      </c>
      <c r="U720">
        <f t="shared" si="338"/>
        <v>80384395675375.516</v>
      </c>
      <c r="V720" s="1">
        <f t="shared" si="339"/>
        <v>5.6042648126346075E+21</v>
      </c>
      <c r="W720" s="1">
        <f t="shared" si="340"/>
        <v>9.1718514852773259E+20</v>
      </c>
      <c r="X720" s="1">
        <f t="shared" si="341"/>
        <v>1.5447878033268877E+20</v>
      </c>
      <c r="Y720">
        <f t="shared" si="342"/>
        <v>0.64498755916430739</v>
      </c>
      <c r="Z720">
        <f t="shared" si="348"/>
        <v>278172709085081.69</v>
      </c>
      <c r="AA720">
        <f t="shared" si="349"/>
        <v>3.1730596284746955E-2</v>
      </c>
      <c r="AB720">
        <f t="shared" si="350"/>
        <v>0.17813084035266594</v>
      </c>
      <c r="AC720">
        <f>Cells!$B$3*Y720/(Cells!$D$4*AB720)</f>
        <v>9.2370678649215457E-2</v>
      </c>
      <c r="AD720">
        <f t="shared" si="351"/>
        <v>11005.967185446374</v>
      </c>
      <c r="AE720">
        <f t="shared" si="352"/>
        <v>2491455524.3244109</v>
      </c>
      <c r="AF720">
        <f t="shared" si="353"/>
        <v>452586437</v>
      </c>
      <c r="AG720">
        <f t="shared" si="354"/>
        <v>452172378.93935132</v>
      </c>
      <c r="AH720">
        <f t="shared" si="355"/>
        <v>722126148789954.38</v>
      </c>
      <c r="AI720">
        <f t="shared" si="356"/>
        <v>149352842399247.44</v>
      </c>
      <c r="AJ720">
        <f t="shared" si="357"/>
        <v>1.0009157084331863</v>
      </c>
      <c r="AK720">
        <f t="shared" si="358"/>
        <v>573160910844733.25</v>
      </c>
      <c r="AL720">
        <f t="shared" si="359"/>
        <v>2.8032930770467267E-3</v>
      </c>
      <c r="AM720">
        <f t="shared" si="360"/>
        <v>5.2946133730865812E-2</v>
      </c>
      <c r="AN720">
        <f>IF(AM720=0,0,(Cells!$B$3*AJ720/(Cells!$D$4*AM720)))</f>
        <v>0.48226435785260702</v>
      </c>
      <c r="AP720" s="7">
        <f t="shared" si="343"/>
        <v>0</v>
      </c>
      <c r="AQ720">
        <f t="shared" si="361"/>
        <v>98</v>
      </c>
      <c r="AR720" t="str">
        <f>IF(AP720=0,"",MAX(AR$4:AR719)+1)</f>
        <v/>
      </c>
      <c r="AS720" t="str">
        <f t="shared" si="344"/>
        <v>Female</v>
      </c>
      <c r="AT720" t="str">
        <f t="shared" si="345"/>
        <v>Smoker</v>
      </c>
      <c r="AU720" t="str">
        <f t="shared" si="346"/>
        <v>90 PLUS</v>
      </c>
      <c r="AV720">
        <f t="shared" si="332"/>
        <v>1</v>
      </c>
      <c r="AW720" s="8">
        <f t="shared" si="347"/>
        <v>14</v>
      </c>
      <c r="BJ720" s="76"/>
      <c r="BK720" s="76"/>
      <c r="BL720" s="77"/>
      <c r="BM720" s="77"/>
      <c r="BN720" s="77"/>
      <c r="BO720" s="77"/>
      <c r="BP720" s="77"/>
      <c r="BQ720" s="136"/>
    </row>
    <row r="721" spans="1:69" x14ac:dyDescent="0.25">
      <c r="A721" t="s">
        <v>78</v>
      </c>
      <c r="B721" t="s">
        <v>82</v>
      </c>
      <c r="C721" t="s">
        <v>202</v>
      </c>
      <c r="D721">
        <v>15</v>
      </c>
      <c r="E721" s="9">
        <v>1038</v>
      </c>
      <c r="F721" s="9">
        <v>101</v>
      </c>
      <c r="G721" s="54">
        <v>127.857771837472</v>
      </c>
      <c r="H721" s="9">
        <v>100230426.633876</v>
      </c>
      <c r="I721" s="9">
        <v>11707271</v>
      </c>
      <c r="J721" s="9">
        <v>18288322.000494801</v>
      </c>
      <c r="K721" s="9">
        <v>50621957029935.797</v>
      </c>
      <c r="L721" s="9">
        <v>10159490575765.6</v>
      </c>
      <c r="M721" s="9">
        <v>4.5018575134132201E+20</v>
      </c>
      <c r="N721" s="9">
        <v>9.2659304726907601E+19</v>
      </c>
      <c r="O721" s="9">
        <v>1.92878329822102E+19</v>
      </c>
      <c r="P721">
        <f t="shared" si="333"/>
        <v>458.25682646357569</v>
      </c>
      <c r="Q721">
        <f t="shared" si="334"/>
        <v>671125175.80207694</v>
      </c>
      <c r="R721">
        <f t="shared" si="335"/>
        <v>72097890</v>
      </c>
      <c r="S721">
        <f t="shared" si="336"/>
        <v>111918994.62656289</v>
      </c>
      <c r="T721">
        <f t="shared" si="337"/>
        <v>533752728806114.19</v>
      </c>
      <c r="U721">
        <f t="shared" si="338"/>
        <v>90543886251141.109</v>
      </c>
      <c r="V721" s="1">
        <f t="shared" si="339"/>
        <v>6.0544505639759291E+21</v>
      </c>
      <c r="W721" s="1">
        <f t="shared" si="340"/>
        <v>1.0098444532546402E+21</v>
      </c>
      <c r="X721" s="1">
        <f t="shared" si="341"/>
        <v>1.7376661331489895E+20</v>
      </c>
      <c r="Y721">
        <f t="shared" si="342"/>
        <v>0.64419708415508103</v>
      </c>
      <c r="Z721">
        <f t="shared" si="348"/>
        <v>306267154773811.13</v>
      </c>
      <c r="AA721">
        <f t="shared" si="349"/>
        <v>2.4450785939188976E-2</v>
      </c>
      <c r="AB721">
        <f t="shared" si="350"/>
        <v>0.1563674708473248</v>
      </c>
      <c r="AC721">
        <f>Cells!$B$3*Y721/(Cells!$D$4*AB721)</f>
        <v>0.10509795274762204</v>
      </c>
      <c r="AD721">
        <f t="shared" si="351"/>
        <v>10878.109413608901</v>
      </c>
      <c r="AE721">
        <f t="shared" si="352"/>
        <v>2391225097.6905351</v>
      </c>
      <c r="AF721">
        <f t="shared" si="353"/>
        <v>440879166</v>
      </c>
      <c r="AG721">
        <f t="shared" si="354"/>
        <v>433884056.93885648</v>
      </c>
      <c r="AH721">
        <f t="shared" si="355"/>
        <v>671504191760018.63</v>
      </c>
      <c r="AI721">
        <f t="shared" si="356"/>
        <v>139193351823481.84</v>
      </c>
      <c r="AJ721">
        <f t="shared" si="357"/>
        <v>1.0161220698232045</v>
      </c>
      <c r="AK721">
        <f t="shared" si="358"/>
        <v>538612528234574.25</v>
      </c>
      <c r="AL721">
        <f t="shared" si="359"/>
        <v>2.8610738398239985E-3</v>
      </c>
      <c r="AM721">
        <f t="shared" si="360"/>
        <v>5.3489006719362422E-2</v>
      </c>
      <c r="AN721">
        <f>IF(AM721=0,0,(Cells!$B$3*AJ721/(Cells!$D$4*AM721)))</f>
        <v>0.4846221548121053</v>
      </c>
      <c r="AP721" s="7">
        <f t="shared" si="343"/>
        <v>0</v>
      </c>
      <c r="AQ721">
        <f t="shared" si="361"/>
        <v>98</v>
      </c>
      <c r="AR721" t="str">
        <f>IF(AP721=0,"",MAX(AR$4:AR720)+1)</f>
        <v/>
      </c>
      <c r="AS721" t="str">
        <f t="shared" si="344"/>
        <v>Female</v>
      </c>
      <c r="AT721" t="str">
        <f t="shared" si="345"/>
        <v>Smoker</v>
      </c>
      <c r="AU721" t="str">
        <f t="shared" si="346"/>
        <v>90 PLUS</v>
      </c>
      <c r="AV721">
        <f t="shared" si="332"/>
        <v>1</v>
      </c>
      <c r="AW721" s="8">
        <f t="shared" si="347"/>
        <v>15</v>
      </c>
      <c r="BJ721" s="76"/>
      <c r="BK721" s="76"/>
      <c r="BL721" s="77"/>
      <c r="BM721" s="77"/>
      <c r="BN721" s="77"/>
      <c r="BO721" s="77"/>
      <c r="BP721" s="77"/>
      <c r="BQ721" s="136"/>
    </row>
    <row r="722" spans="1:69" x14ac:dyDescent="0.25">
      <c r="A722" t="s">
        <v>78</v>
      </c>
      <c r="B722" t="s">
        <v>82</v>
      </c>
      <c r="C722" t="s">
        <v>202</v>
      </c>
      <c r="D722">
        <v>16</v>
      </c>
      <c r="E722" s="9">
        <v>1182</v>
      </c>
      <c r="F722" s="9">
        <v>124</v>
      </c>
      <c r="G722" s="54">
        <v>157.567977499417</v>
      </c>
      <c r="H722" s="9">
        <v>103944084.336799</v>
      </c>
      <c r="I722" s="9">
        <v>16848406</v>
      </c>
      <c r="J722" s="9">
        <v>19130344.137361798</v>
      </c>
      <c r="K722" s="9">
        <v>42514927258615.898</v>
      </c>
      <c r="L722" s="9">
        <v>8638449954804.8799</v>
      </c>
      <c r="M722" s="9">
        <v>3.4421888503627901E+20</v>
      </c>
      <c r="N722" s="9">
        <v>7.0878258027285103E+19</v>
      </c>
      <c r="O722" s="9">
        <v>1.46470535384756E+19</v>
      </c>
      <c r="P722">
        <f t="shared" si="333"/>
        <v>615.82480396299275</v>
      </c>
      <c r="Q722">
        <f t="shared" si="334"/>
        <v>775069260.13887596</v>
      </c>
      <c r="R722">
        <f t="shared" si="335"/>
        <v>88946296</v>
      </c>
      <c r="S722">
        <f t="shared" si="336"/>
        <v>131049338.76392469</v>
      </c>
      <c r="T722">
        <f t="shared" si="337"/>
        <v>576267656064730.13</v>
      </c>
      <c r="U722">
        <f t="shared" si="338"/>
        <v>99182336205945.984</v>
      </c>
      <c r="V722" s="1">
        <f t="shared" si="339"/>
        <v>6.3986694490122082E+21</v>
      </c>
      <c r="W722" s="1">
        <f t="shared" si="340"/>
        <v>1.0807227112819252E+21</v>
      </c>
      <c r="X722" s="1">
        <f t="shared" si="341"/>
        <v>1.8841366685337456E+20</v>
      </c>
      <c r="Y722">
        <f t="shared" si="342"/>
        <v>0.67872372984826668</v>
      </c>
      <c r="Z722">
        <f t="shared" si="348"/>
        <v>345436612598035.88</v>
      </c>
      <c r="AA722">
        <f t="shared" si="349"/>
        <v>2.0114011695697771E-2</v>
      </c>
      <c r="AB722">
        <f t="shared" si="350"/>
        <v>0.14182387561936732</v>
      </c>
      <c r="AC722">
        <f>Cells!$B$3*Y722/(Cells!$D$4*AB722)</f>
        <v>0.12208592488054584</v>
      </c>
      <c r="AD722">
        <f t="shared" si="351"/>
        <v>10720.541436109484</v>
      </c>
      <c r="AE722">
        <f t="shared" si="352"/>
        <v>2287281013.3537359</v>
      </c>
      <c r="AF722">
        <f t="shared" si="353"/>
        <v>424030760</v>
      </c>
      <c r="AG722">
        <f t="shared" si="354"/>
        <v>414753712.80149472</v>
      </c>
      <c r="AH722">
        <f t="shared" si="355"/>
        <v>628989264501402.63</v>
      </c>
      <c r="AI722">
        <f t="shared" si="356"/>
        <v>130554901868676.97</v>
      </c>
      <c r="AJ722">
        <f t="shared" si="357"/>
        <v>1.0223676049476267</v>
      </c>
      <c r="AK722">
        <f t="shared" si="358"/>
        <v>506597627188983.88</v>
      </c>
      <c r="AL722">
        <f t="shared" si="359"/>
        <v>2.9449816049207577E-3</v>
      </c>
      <c r="AM722">
        <f t="shared" si="360"/>
        <v>5.4267684720473913E-2</v>
      </c>
      <c r="AN722">
        <f>IF(AM722=0,0,(Cells!$B$3*AJ722/(Cells!$D$4*AM722)))</f>
        <v>0.48060435289890913</v>
      </c>
      <c r="AP722" s="7">
        <f t="shared" si="343"/>
        <v>0</v>
      </c>
      <c r="AQ722">
        <f t="shared" si="361"/>
        <v>98</v>
      </c>
      <c r="AR722" t="str">
        <f>IF(AP722=0,"",MAX(AR$4:AR721)+1)</f>
        <v/>
      </c>
      <c r="AS722" t="str">
        <f t="shared" si="344"/>
        <v>Female</v>
      </c>
      <c r="AT722" t="str">
        <f t="shared" si="345"/>
        <v>Smoker</v>
      </c>
      <c r="AU722" t="str">
        <f t="shared" si="346"/>
        <v>90 PLUS</v>
      </c>
      <c r="AV722">
        <f t="shared" ref="AV722:AV785" si="362">IF(AP721=1,AW722,AV721)</f>
        <v>1</v>
      </c>
      <c r="AW722" s="8">
        <f t="shared" si="347"/>
        <v>16</v>
      </c>
      <c r="BJ722" s="76"/>
      <c r="BK722" s="76"/>
      <c r="BL722" s="77"/>
      <c r="BM722" s="77"/>
      <c r="BN722" s="77"/>
      <c r="BO722" s="77"/>
      <c r="BP722" s="77"/>
      <c r="BQ722" s="136"/>
    </row>
    <row r="723" spans="1:69" x14ac:dyDescent="0.25">
      <c r="A723" t="s">
        <v>78</v>
      </c>
      <c r="B723" t="s">
        <v>82</v>
      </c>
      <c r="C723" t="s">
        <v>202</v>
      </c>
      <c r="D723">
        <v>17</v>
      </c>
      <c r="E723" s="9">
        <v>1330</v>
      </c>
      <c r="F723" s="9">
        <v>176</v>
      </c>
      <c r="G723" s="54">
        <v>192.57542866439701</v>
      </c>
      <c r="H723" s="9">
        <v>116161777.01587901</v>
      </c>
      <c r="I723" s="9">
        <v>17414324</v>
      </c>
      <c r="J723" s="9">
        <v>20825051.374479499</v>
      </c>
      <c r="K723" s="9">
        <v>64438758352711.297</v>
      </c>
      <c r="L723" s="9">
        <v>11773709490069.199</v>
      </c>
      <c r="M723" s="9">
        <v>7.0966913646642895E+20</v>
      </c>
      <c r="N723" s="9">
        <v>1.2720962369830701E+20</v>
      </c>
      <c r="O723" s="9">
        <v>2.3861987457138602E+19</v>
      </c>
      <c r="P723">
        <f t="shared" si="333"/>
        <v>808.40023262738976</v>
      </c>
      <c r="Q723">
        <f t="shared" si="334"/>
        <v>891231037.154755</v>
      </c>
      <c r="R723">
        <f t="shared" si="335"/>
        <v>106360620</v>
      </c>
      <c r="S723">
        <f t="shared" si="336"/>
        <v>151874390.13840419</v>
      </c>
      <c r="T723">
        <f t="shared" si="337"/>
        <v>640706414417441.38</v>
      </c>
      <c r="U723">
        <f t="shared" si="338"/>
        <v>110956045696015.19</v>
      </c>
      <c r="V723" s="1">
        <f t="shared" si="339"/>
        <v>7.1083385854786368E+21</v>
      </c>
      <c r="W723" s="1">
        <f t="shared" si="340"/>
        <v>1.2079323349802321E+21</v>
      </c>
      <c r="X723" s="1">
        <f t="shared" si="341"/>
        <v>2.1227565431051315E+20</v>
      </c>
      <c r="Y723">
        <f t="shared" si="342"/>
        <v>0.70031965167447141</v>
      </c>
      <c r="Z723">
        <f t="shared" si="348"/>
        <v>394281165042078.06</v>
      </c>
      <c r="AA723">
        <f t="shared" si="349"/>
        <v>1.7093733828262844E-2</v>
      </c>
      <c r="AB723">
        <f t="shared" si="350"/>
        <v>0.13074300680442852</v>
      </c>
      <c r="AC723">
        <f>Cells!$B$3*Y723/(Cells!$D$4*AB723)</f>
        <v>0.13664689193188984</v>
      </c>
      <c r="AD723">
        <f t="shared" si="351"/>
        <v>10527.966007445088</v>
      </c>
      <c r="AE723">
        <f t="shared" si="352"/>
        <v>2171119236.3378568</v>
      </c>
      <c r="AF723">
        <f t="shared" si="353"/>
        <v>406616436</v>
      </c>
      <c r="AG723">
        <f t="shared" si="354"/>
        <v>393928661.42701524</v>
      </c>
      <c r="AH723">
        <f t="shared" si="355"/>
        <v>564550506148691.38</v>
      </c>
      <c r="AI723">
        <f t="shared" si="356"/>
        <v>118781192378607.77</v>
      </c>
      <c r="AJ723">
        <f t="shared" si="357"/>
        <v>1.0322083052475111</v>
      </c>
      <c r="AK723">
        <f t="shared" si="358"/>
        <v>456177826365407.56</v>
      </c>
      <c r="AL723">
        <f t="shared" si="359"/>
        <v>2.9396729142505246E-3</v>
      </c>
      <c r="AM723">
        <f t="shared" si="360"/>
        <v>5.4218750578102819E-2</v>
      </c>
      <c r="AN723">
        <f>IF(AM723=0,0,(Cells!$B$3*AJ723/(Cells!$D$4*AM723)))</f>
        <v>0.48566829931651589</v>
      </c>
      <c r="AP723" s="7">
        <f t="shared" si="343"/>
        <v>0</v>
      </c>
      <c r="AQ723">
        <f t="shared" si="361"/>
        <v>98</v>
      </c>
      <c r="AR723" t="str">
        <f>IF(AP723=0,"",MAX(AR$4:AR722)+1)</f>
        <v/>
      </c>
      <c r="AS723" t="str">
        <f t="shared" si="344"/>
        <v>Female</v>
      </c>
      <c r="AT723" t="str">
        <f t="shared" si="345"/>
        <v>Smoker</v>
      </c>
      <c r="AU723" t="str">
        <f t="shared" si="346"/>
        <v>90 PLUS</v>
      </c>
      <c r="AV723">
        <f t="shared" si="362"/>
        <v>1</v>
      </c>
      <c r="AW723" s="8">
        <f t="shared" si="347"/>
        <v>17</v>
      </c>
      <c r="BJ723" s="76"/>
      <c r="BK723" s="76"/>
      <c r="BL723" s="77"/>
      <c r="BM723" s="77"/>
      <c r="BN723" s="77"/>
      <c r="BO723" s="77"/>
      <c r="BP723" s="77"/>
      <c r="BQ723" s="136"/>
    </row>
    <row r="724" spans="1:69" x14ac:dyDescent="0.25">
      <c r="A724" t="s">
        <v>78</v>
      </c>
      <c r="B724" t="s">
        <v>82</v>
      </c>
      <c r="C724" t="s">
        <v>202</v>
      </c>
      <c r="D724">
        <v>18</v>
      </c>
      <c r="E724" s="9">
        <v>1507</v>
      </c>
      <c r="F724" s="9">
        <v>188</v>
      </c>
      <c r="G724" s="54">
        <v>234.64253611934501</v>
      </c>
      <c r="H724" s="9">
        <v>134330742.532013</v>
      </c>
      <c r="I724" s="9">
        <v>26345678</v>
      </c>
      <c r="J724" s="9">
        <v>23890971.5873552</v>
      </c>
      <c r="K724" s="9">
        <v>87283554450339</v>
      </c>
      <c r="L724" s="9">
        <v>16024341841643.9</v>
      </c>
      <c r="M724" s="9">
        <v>9.8548717871009405E+20</v>
      </c>
      <c r="N724" s="9">
        <v>1.79729936303386E+20</v>
      </c>
      <c r="O724" s="9">
        <v>3.43681108427158E+19</v>
      </c>
      <c r="P724">
        <f t="shared" si="333"/>
        <v>1043.0427687467347</v>
      </c>
      <c r="Q724">
        <f t="shared" si="334"/>
        <v>1025561779.6867681</v>
      </c>
      <c r="R724">
        <f t="shared" si="335"/>
        <v>132706298</v>
      </c>
      <c r="S724">
        <f t="shared" si="336"/>
        <v>175765361.72575939</v>
      </c>
      <c r="T724">
        <f t="shared" si="337"/>
        <v>727989968867780.38</v>
      </c>
      <c r="U724">
        <f t="shared" si="338"/>
        <v>126980387537659.09</v>
      </c>
      <c r="V724" s="1">
        <f t="shared" si="339"/>
        <v>8.0938257641887309E+21</v>
      </c>
      <c r="W724" s="1">
        <f t="shared" si="340"/>
        <v>1.3876622712836181E+21</v>
      </c>
      <c r="X724" s="1">
        <f t="shared" si="341"/>
        <v>2.4664376515322895E+20</v>
      </c>
      <c r="Y724">
        <f t="shared" si="342"/>
        <v>0.75501962785510068</v>
      </c>
      <c r="Z724">
        <f t="shared" si="348"/>
        <v>477260956469226.88</v>
      </c>
      <c r="AA724">
        <f t="shared" si="349"/>
        <v>1.5448606911028295E-2</v>
      </c>
      <c r="AB724">
        <f t="shared" si="350"/>
        <v>0.12429242499455988</v>
      </c>
      <c r="AC724">
        <f>Cells!$B$3*Y724/(Cells!$D$4*AB724)</f>
        <v>0.15496566841896336</v>
      </c>
      <c r="AD724">
        <f t="shared" si="351"/>
        <v>10293.323471325743</v>
      </c>
      <c r="AE724">
        <f t="shared" si="352"/>
        <v>2036788493.8058438</v>
      </c>
      <c r="AF724">
        <f t="shared" si="353"/>
        <v>380270758</v>
      </c>
      <c r="AG724">
        <f t="shared" si="354"/>
        <v>370037689.83966011</v>
      </c>
      <c r="AH724">
        <f t="shared" si="355"/>
        <v>477266951698352.31</v>
      </c>
      <c r="AI724">
        <f t="shared" si="356"/>
        <v>102756850536963.88</v>
      </c>
      <c r="AJ724">
        <f t="shared" si="357"/>
        <v>1.0276541240022712</v>
      </c>
      <c r="AK724">
        <f t="shared" si="358"/>
        <v>381946615891711.75</v>
      </c>
      <c r="AL724">
        <f t="shared" si="359"/>
        <v>2.7893996656680334E-3</v>
      </c>
      <c r="AM724">
        <f t="shared" si="360"/>
        <v>5.2814767496108826E-2</v>
      </c>
      <c r="AN724">
        <f>IF(AM724=0,0,(Cells!$B$3*AJ724/(Cells!$D$4*AM724)))</f>
        <v>0.49637912650917748</v>
      </c>
      <c r="AP724" s="7">
        <f t="shared" si="343"/>
        <v>0</v>
      </c>
      <c r="AQ724">
        <f t="shared" si="361"/>
        <v>98</v>
      </c>
      <c r="AR724" t="str">
        <f>IF(AP724=0,"",MAX(AR$4:AR723)+1)</f>
        <v/>
      </c>
      <c r="AS724" t="str">
        <f t="shared" si="344"/>
        <v>Female</v>
      </c>
      <c r="AT724" t="str">
        <f t="shared" si="345"/>
        <v>Smoker</v>
      </c>
      <c r="AU724" t="str">
        <f t="shared" si="346"/>
        <v>90 PLUS</v>
      </c>
      <c r="AV724">
        <f t="shared" si="362"/>
        <v>1</v>
      </c>
      <c r="AW724" s="8">
        <f t="shared" si="347"/>
        <v>18</v>
      </c>
      <c r="BJ724" s="76"/>
      <c r="BK724" s="76"/>
      <c r="BL724" s="77"/>
      <c r="BM724" s="77"/>
      <c r="BN724" s="77"/>
      <c r="BO724" s="77"/>
      <c r="BP724" s="77"/>
      <c r="BQ724" s="136"/>
    </row>
    <row r="725" spans="1:69" x14ac:dyDescent="0.25">
      <c r="A725" t="s">
        <v>78</v>
      </c>
      <c r="B725" t="s">
        <v>82</v>
      </c>
      <c r="C725" t="s">
        <v>202</v>
      </c>
      <c r="D725">
        <v>19</v>
      </c>
      <c r="E725" s="9">
        <v>1673</v>
      </c>
      <c r="F725" s="9">
        <v>250</v>
      </c>
      <c r="G725" s="54">
        <v>285.11281427526001</v>
      </c>
      <c r="H725" s="9">
        <v>140040968.28675601</v>
      </c>
      <c r="I725" s="9">
        <v>32319490</v>
      </c>
      <c r="J725" s="9">
        <v>24492176.3776167</v>
      </c>
      <c r="K725" s="9">
        <v>66917733019349.797</v>
      </c>
      <c r="L725" s="9">
        <v>11122574919363.5</v>
      </c>
      <c r="M725" s="9">
        <v>7.9627692443970804E+20</v>
      </c>
      <c r="N725" s="9">
        <v>1.3226344345700599E+20</v>
      </c>
      <c r="O725" s="9">
        <v>2.1994487908898599E+19</v>
      </c>
      <c r="P725">
        <f t="shared" si="333"/>
        <v>1328.1555830219947</v>
      </c>
      <c r="Q725">
        <f t="shared" si="334"/>
        <v>1165602747.9735241</v>
      </c>
      <c r="R725">
        <f t="shared" si="335"/>
        <v>165025788</v>
      </c>
      <c r="S725">
        <f t="shared" si="336"/>
        <v>200257538.10337609</v>
      </c>
      <c r="T725">
        <f t="shared" si="337"/>
        <v>794907701887130.13</v>
      </c>
      <c r="U725">
        <f t="shared" si="338"/>
        <v>138102962457022.59</v>
      </c>
      <c r="V725" s="1">
        <f t="shared" si="339"/>
        <v>8.8901026886284393E+21</v>
      </c>
      <c r="W725" s="1">
        <f t="shared" si="340"/>
        <v>1.5199257147406242E+21</v>
      </c>
      <c r="X725" s="1">
        <f t="shared" si="341"/>
        <v>2.6863825306212755E+20</v>
      </c>
      <c r="Y725">
        <f t="shared" si="342"/>
        <v>0.82406779571419231</v>
      </c>
      <c r="Z725">
        <f t="shared" si="348"/>
        <v>561273810142159.69</v>
      </c>
      <c r="AA725">
        <f t="shared" si="349"/>
        <v>1.3995777586350608E-2</v>
      </c>
      <c r="AB725">
        <f t="shared" si="350"/>
        <v>0.11830375136212126</v>
      </c>
      <c r="AC725">
        <f>Cells!$B$3*Y725/(Cells!$D$4*AB725)</f>
        <v>0.17769955472698493</v>
      </c>
      <c r="AD725">
        <f t="shared" si="351"/>
        <v>10008.210657050484</v>
      </c>
      <c r="AE725">
        <f t="shared" si="352"/>
        <v>1896747525.5190883</v>
      </c>
      <c r="AF725">
        <f t="shared" si="353"/>
        <v>347951268</v>
      </c>
      <c r="AG725">
        <f t="shared" si="354"/>
        <v>345545513.46204334</v>
      </c>
      <c r="AH725">
        <f t="shared" si="355"/>
        <v>410349218679002.44</v>
      </c>
      <c r="AI725">
        <f t="shared" si="356"/>
        <v>91634275617600.359</v>
      </c>
      <c r="AJ725">
        <f t="shared" si="357"/>
        <v>1.0069621929506571</v>
      </c>
      <c r="AK725">
        <f t="shared" si="358"/>
        <v>320291480774927.13</v>
      </c>
      <c r="AL725">
        <f t="shared" si="359"/>
        <v>2.6824699794781529E-3</v>
      </c>
      <c r="AM725">
        <f t="shared" si="360"/>
        <v>5.1792566836160507E-2</v>
      </c>
      <c r="AN725">
        <f>IF(AM725=0,0,(Cells!$B$3*AJ725/(Cells!$D$4*AM725)))</f>
        <v>0.4959839730313238</v>
      </c>
      <c r="AP725" s="7">
        <f t="shared" si="343"/>
        <v>0</v>
      </c>
      <c r="AQ725">
        <f t="shared" si="361"/>
        <v>98</v>
      </c>
      <c r="AR725" t="str">
        <f>IF(AP725=0,"",MAX(AR$4:AR724)+1)</f>
        <v/>
      </c>
      <c r="AS725" t="str">
        <f t="shared" si="344"/>
        <v>Female</v>
      </c>
      <c r="AT725" t="str">
        <f t="shared" si="345"/>
        <v>Smoker</v>
      </c>
      <c r="AU725" t="str">
        <f t="shared" si="346"/>
        <v>90 PLUS</v>
      </c>
      <c r="AV725">
        <f t="shared" si="362"/>
        <v>1</v>
      </c>
      <c r="AW725" s="8">
        <f t="shared" si="347"/>
        <v>19</v>
      </c>
      <c r="BJ725" s="76"/>
      <c r="BK725" s="76"/>
      <c r="BL725" s="77"/>
      <c r="BM725" s="77"/>
      <c r="BN725" s="77"/>
      <c r="BO725" s="77"/>
      <c r="BP725" s="77"/>
      <c r="BQ725" s="136"/>
    </row>
    <row r="726" spans="1:69" x14ac:dyDescent="0.25">
      <c r="A726" t="s">
        <v>78</v>
      </c>
      <c r="B726" t="s">
        <v>82</v>
      </c>
      <c r="C726" t="s">
        <v>202</v>
      </c>
      <c r="D726">
        <v>20</v>
      </c>
      <c r="E726" s="9">
        <v>1738</v>
      </c>
      <c r="F726" s="9">
        <v>278</v>
      </c>
      <c r="G726" s="54">
        <v>312.61677886853698</v>
      </c>
      <c r="H726" s="9">
        <v>135622337.66953599</v>
      </c>
      <c r="I726" s="9">
        <v>20556347</v>
      </c>
      <c r="J726" s="9">
        <v>24808928.572611999</v>
      </c>
      <c r="K726" s="9">
        <v>30066846464613.602</v>
      </c>
      <c r="L726" s="9">
        <v>6019664613676.04</v>
      </c>
      <c r="M726" s="9">
        <v>1.6459118495877598E+20</v>
      </c>
      <c r="N726" s="9">
        <v>3.2249005105362502E+19</v>
      </c>
      <c r="O726" s="9">
        <v>6.7534276203023903E+18</v>
      </c>
      <c r="P726">
        <f t="shared" si="333"/>
        <v>1640.7723618905318</v>
      </c>
      <c r="Q726">
        <f t="shared" si="334"/>
        <v>1301225085.6430602</v>
      </c>
      <c r="R726">
        <f t="shared" si="335"/>
        <v>185582135</v>
      </c>
      <c r="S726">
        <f t="shared" si="336"/>
        <v>225066466.67598808</v>
      </c>
      <c r="T726">
        <f t="shared" si="337"/>
        <v>824974548351743.75</v>
      </c>
      <c r="U726">
        <f t="shared" si="338"/>
        <v>144122627070698.63</v>
      </c>
      <c r="V726" s="1">
        <f t="shared" si="339"/>
        <v>9.0546938735872149E+21</v>
      </c>
      <c r="W726" s="1">
        <f t="shared" si="340"/>
        <v>1.5521747198459867E+21</v>
      </c>
      <c r="X726" s="1">
        <f t="shared" si="341"/>
        <v>2.7539168068242994E+20</v>
      </c>
      <c r="Y726">
        <f t="shared" si="342"/>
        <v>0.82456590597820678</v>
      </c>
      <c r="Z726">
        <f t="shared" si="348"/>
        <v>582255624234345.75</v>
      </c>
      <c r="AA726">
        <f t="shared" si="349"/>
        <v>1.1494553507355421E-2</v>
      </c>
      <c r="AB726">
        <f t="shared" si="350"/>
        <v>0.10721265553727984</v>
      </c>
      <c r="AC726">
        <f>Cells!$B$3*Y726/(Cells!$D$4*AB726)</f>
        <v>0.19620100782088329</v>
      </c>
      <c r="AD726">
        <f t="shared" si="351"/>
        <v>9695.5938781819459</v>
      </c>
      <c r="AE726">
        <f t="shared" si="352"/>
        <v>1761125187.8495517</v>
      </c>
      <c r="AF726">
        <f t="shared" si="353"/>
        <v>327394921</v>
      </c>
      <c r="AG726">
        <f t="shared" si="354"/>
        <v>320736584.8894313</v>
      </c>
      <c r="AH726">
        <f t="shared" si="355"/>
        <v>380282372214388.88</v>
      </c>
      <c r="AI726">
        <f t="shared" si="356"/>
        <v>85614611003924.328</v>
      </c>
      <c r="AJ726">
        <f t="shared" si="357"/>
        <v>1.0207595155160241</v>
      </c>
      <c r="AK726">
        <f t="shared" si="358"/>
        <v>298970707068459.69</v>
      </c>
      <c r="AL726">
        <f t="shared" si="359"/>
        <v>2.9062410798524545E-3</v>
      </c>
      <c r="AM726">
        <f t="shared" si="360"/>
        <v>5.3909563899668625E-2</v>
      </c>
      <c r="AN726">
        <f>IF(AM726=0,0,(Cells!$B$3*AJ726/(Cells!$D$4*AM726)))</f>
        <v>0.48303603611915608</v>
      </c>
      <c r="AP726" s="7">
        <f t="shared" si="343"/>
        <v>0</v>
      </c>
      <c r="AQ726">
        <f t="shared" si="361"/>
        <v>98</v>
      </c>
      <c r="AR726" t="str">
        <f>IF(AP726=0,"",MAX(AR$4:AR725)+1)</f>
        <v/>
      </c>
      <c r="AS726" t="str">
        <f t="shared" si="344"/>
        <v>Female</v>
      </c>
      <c r="AT726" t="str">
        <f t="shared" si="345"/>
        <v>Smoker</v>
      </c>
      <c r="AU726" t="str">
        <f t="shared" si="346"/>
        <v>90 PLUS</v>
      </c>
      <c r="AV726">
        <f t="shared" si="362"/>
        <v>1</v>
      </c>
      <c r="AW726" s="8">
        <f t="shared" si="347"/>
        <v>20</v>
      </c>
      <c r="BJ726" s="76"/>
      <c r="BK726" s="76"/>
      <c r="BL726" s="77"/>
      <c r="BM726" s="77"/>
      <c r="BN726" s="77"/>
      <c r="BO726" s="77"/>
      <c r="BP726" s="77"/>
      <c r="BQ726" s="136"/>
    </row>
    <row r="727" spans="1:69" x14ac:dyDescent="0.25">
      <c r="A727" t="s">
        <v>78</v>
      </c>
      <c r="B727" t="s">
        <v>82</v>
      </c>
      <c r="C727" t="s">
        <v>202</v>
      </c>
      <c r="D727">
        <v>21</v>
      </c>
      <c r="E727" s="9">
        <v>1734</v>
      </c>
      <c r="F727" s="9">
        <v>348</v>
      </c>
      <c r="G727" s="54">
        <v>357.88882036869501</v>
      </c>
      <c r="H727" s="9">
        <v>122919106.677117</v>
      </c>
      <c r="I727" s="9">
        <v>31534070</v>
      </c>
      <c r="J727" s="9">
        <v>23248074.896475099</v>
      </c>
      <c r="K727" s="9">
        <v>20656732322895.5</v>
      </c>
      <c r="L727" s="9">
        <v>5316365057341.4697</v>
      </c>
      <c r="M727" s="9">
        <v>7.9377813394983404E+19</v>
      </c>
      <c r="N727" s="9">
        <v>2.33894086454178E+19</v>
      </c>
      <c r="O727" s="9">
        <v>7.0995372191831695E+18</v>
      </c>
      <c r="P727">
        <f t="shared" si="333"/>
        <v>1998.6611822592267</v>
      </c>
      <c r="Q727">
        <f t="shared" si="334"/>
        <v>1424144192.3201773</v>
      </c>
      <c r="R727">
        <f t="shared" si="335"/>
        <v>217116205</v>
      </c>
      <c r="S727">
        <f t="shared" si="336"/>
        <v>248314541.57246318</v>
      </c>
      <c r="T727">
        <f t="shared" si="337"/>
        <v>845631280674639.25</v>
      </c>
      <c r="U727">
        <f t="shared" si="338"/>
        <v>149438992128040.09</v>
      </c>
      <c r="V727" s="1">
        <f t="shared" si="339"/>
        <v>9.1340716869821986E+21</v>
      </c>
      <c r="W727" s="1">
        <f t="shared" si="340"/>
        <v>1.5755641284914045E+21</v>
      </c>
      <c r="X727" s="1">
        <f t="shared" si="341"/>
        <v>2.8249121790161312E+20</v>
      </c>
      <c r="Y727">
        <f t="shared" si="342"/>
        <v>0.87435960707376104</v>
      </c>
      <c r="Z727">
        <f t="shared" si="348"/>
        <v>625139019095094.63</v>
      </c>
      <c r="AA727">
        <f t="shared" si="349"/>
        <v>1.0138467208640509E-2</v>
      </c>
      <c r="AB727">
        <f t="shared" si="350"/>
        <v>0.10068995584784268</v>
      </c>
      <c r="AC727">
        <f>Cells!$B$3*Y727/(Cells!$D$4*AB727)</f>
        <v>0.22152658324457095</v>
      </c>
      <c r="AD727">
        <f t="shared" si="351"/>
        <v>9337.7050578132512</v>
      </c>
      <c r="AE727">
        <f t="shared" si="352"/>
        <v>1638206081.1724348</v>
      </c>
      <c r="AF727">
        <f t="shared" si="353"/>
        <v>295860851</v>
      </c>
      <c r="AG727">
        <f t="shared" si="354"/>
        <v>297488509.99295622</v>
      </c>
      <c r="AH727">
        <f t="shared" si="355"/>
        <v>359625639891493.38</v>
      </c>
      <c r="AI727">
        <f t="shared" si="356"/>
        <v>80298245946582.844</v>
      </c>
      <c r="AJ727">
        <f t="shared" si="357"/>
        <v>0.99452866602143808</v>
      </c>
      <c r="AK727">
        <f t="shared" si="358"/>
        <v>278236035236962.5</v>
      </c>
      <c r="AL727">
        <f t="shared" si="359"/>
        <v>3.1439308351153402E-3</v>
      </c>
      <c r="AM727">
        <f t="shared" si="360"/>
        <v>5.6070766314678992E-2</v>
      </c>
      <c r="AN727">
        <f>IF(AM727=0,0,(Cells!$B$3*AJ727/(Cells!$D$4*AM727)))</f>
        <v>0.45248347940682832</v>
      </c>
      <c r="AP727" s="7">
        <f t="shared" si="343"/>
        <v>0</v>
      </c>
      <c r="AQ727">
        <f t="shared" si="361"/>
        <v>98</v>
      </c>
      <c r="AR727" t="str">
        <f>IF(AP727=0,"",MAX(AR$4:AR726)+1)</f>
        <v/>
      </c>
      <c r="AS727" t="str">
        <f t="shared" si="344"/>
        <v>Female</v>
      </c>
      <c r="AT727" t="str">
        <f t="shared" si="345"/>
        <v>Smoker</v>
      </c>
      <c r="AU727" t="str">
        <f t="shared" si="346"/>
        <v>90 PLUS</v>
      </c>
      <c r="AV727">
        <f t="shared" si="362"/>
        <v>1</v>
      </c>
      <c r="AW727" s="8">
        <f t="shared" si="347"/>
        <v>21</v>
      </c>
      <c r="BJ727" s="76"/>
      <c r="BK727" s="76"/>
      <c r="BL727" s="77"/>
      <c r="BM727" s="77"/>
      <c r="BN727" s="77"/>
      <c r="BO727" s="77"/>
      <c r="BP727" s="77"/>
      <c r="BQ727" s="136"/>
    </row>
    <row r="728" spans="1:69" x14ac:dyDescent="0.25">
      <c r="A728" t="s">
        <v>78</v>
      </c>
      <c r="B728" t="s">
        <v>82</v>
      </c>
      <c r="C728" t="s">
        <v>202</v>
      </c>
      <c r="D728">
        <v>22</v>
      </c>
      <c r="E728" s="9">
        <v>1666</v>
      </c>
      <c r="F728" s="9">
        <v>396</v>
      </c>
      <c r="G728" s="54">
        <v>403.83166898164399</v>
      </c>
      <c r="H728" s="9">
        <v>110775168.684544</v>
      </c>
      <c r="I728" s="9">
        <v>17885363</v>
      </c>
      <c r="J728" s="9">
        <v>19952698.373768698</v>
      </c>
      <c r="K728" s="9">
        <v>26557082741772.801</v>
      </c>
      <c r="L728" s="9">
        <v>4820801348624.1201</v>
      </c>
      <c r="M728" s="9">
        <v>2.47153548765731E+20</v>
      </c>
      <c r="N728" s="9">
        <v>4.4256452260809802E+19</v>
      </c>
      <c r="O728" s="9">
        <v>7.93278295736034E+18</v>
      </c>
      <c r="P728">
        <f t="shared" si="333"/>
        <v>2402.4928512408706</v>
      </c>
      <c r="Q728">
        <f t="shared" si="334"/>
        <v>1534919361.0047214</v>
      </c>
      <c r="R728">
        <f t="shared" si="335"/>
        <v>235001568</v>
      </c>
      <c r="S728">
        <f t="shared" si="336"/>
        <v>268267239.94623187</v>
      </c>
      <c r="T728">
        <f t="shared" si="337"/>
        <v>872188363416412</v>
      </c>
      <c r="U728">
        <f t="shared" si="338"/>
        <v>154259793476664.22</v>
      </c>
      <c r="V728" s="1">
        <f t="shared" si="339"/>
        <v>9.3812252357479293E+21</v>
      </c>
      <c r="W728" s="1">
        <f t="shared" si="340"/>
        <v>1.6198205807522145E+21</v>
      </c>
      <c r="X728" s="1">
        <f t="shared" si="341"/>
        <v>2.9042400085897347E+20</v>
      </c>
      <c r="Y728">
        <f t="shared" si="342"/>
        <v>0.87599800872853795</v>
      </c>
      <c r="Z728">
        <f t="shared" si="348"/>
        <v>645660544476733</v>
      </c>
      <c r="AA728">
        <f t="shared" si="349"/>
        <v>8.9715806562598432E-3</v>
      </c>
      <c r="AB728">
        <f t="shared" si="350"/>
        <v>9.4718428282250564E-2</v>
      </c>
      <c r="AC728">
        <f>Cells!$B$3*Y728/(Cells!$D$4*AB728)</f>
        <v>0.2359340100960346</v>
      </c>
      <c r="AD728">
        <f t="shared" si="351"/>
        <v>8933.8733888316074</v>
      </c>
      <c r="AE728">
        <f t="shared" si="352"/>
        <v>1527430912.4878907</v>
      </c>
      <c r="AF728">
        <f t="shared" si="353"/>
        <v>277975488</v>
      </c>
      <c r="AG728">
        <f t="shared" si="354"/>
        <v>277535811.61918753</v>
      </c>
      <c r="AH728">
        <f t="shared" si="355"/>
        <v>333068557149720.56</v>
      </c>
      <c r="AI728">
        <f t="shared" si="356"/>
        <v>75477444597958.719</v>
      </c>
      <c r="AJ728">
        <f t="shared" si="357"/>
        <v>1.0015842149459824</v>
      </c>
      <c r="AK728">
        <f t="shared" si="358"/>
        <v>257879430317866.94</v>
      </c>
      <c r="AL728">
        <f t="shared" si="359"/>
        <v>3.3479475245855113E-3</v>
      </c>
      <c r="AM728">
        <f t="shared" si="360"/>
        <v>5.7861451110264348E-2</v>
      </c>
      <c r="AN728">
        <f>IF(AM728=0,0,(Cells!$B$3*AJ728/(Cells!$D$4*AM728)))</f>
        <v>0.4415908475358844</v>
      </c>
      <c r="AP728" s="7">
        <f t="shared" si="343"/>
        <v>0</v>
      </c>
      <c r="AQ728">
        <f t="shared" si="361"/>
        <v>98</v>
      </c>
      <c r="AR728" t="str">
        <f>IF(AP728=0,"",MAX(AR$4:AR727)+1)</f>
        <v/>
      </c>
      <c r="AS728" t="str">
        <f t="shared" si="344"/>
        <v>Female</v>
      </c>
      <c r="AT728" t="str">
        <f t="shared" si="345"/>
        <v>Smoker</v>
      </c>
      <c r="AU728" t="str">
        <f t="shared" si="346"/>
        <v>90 PLUS</v>
      </c>
      <c r="AV728">
        <f t="shared" si="362"/>
        <v>1</v>
      </c>
      <c r="AW728" s="8">
        <f t="shared" si="347"/>
        <v>22</v>
      </c>
      <c r="BJ728" s="76"/>
      <c r="BK728" s="76"/>
      <c r="BL728" s="77"/>
      <c r="BM728" s="77"/>
      <c r="BN728" s="77"/>
      <c r="BO728" s="77"/>
      <c r="BP728" s="77"/>
      <c r="BQ728" s="136"/>
    </row>
    <row r="729" spans="1:69" x14ac:dyDescent="0.25">
      <c r="A729" t="s">
        <v>78</v>
      </c>
      <c r="B729" t="s">
        <v>82</v>
      </c>
      <c r="C729" t="s">
        <v>202</v>
      </c>
      <c r="D729">
        <v>23</v>
      </c>
      <c r="E729" s="9">
        <v>1706</v>
      </c>
      <c r="F729" s="9">
        <v>476</v>
      </c>
      <c r="G729" s="54">
        <v>496.23391768700799</v>
      </c>
      <c r="H729" s="9">
        <v>122511513.06907099</v>
      </c>
      <c r="I729" s="9">
        <v>22246767</v>
      </c>
      <c r="J729" s="9">
        <v>21584146.579333901</v>
      </c>
      <c r="K729" s="9">
        <v>30106546333092.301</v>
      </c>
      <c r="L729" s="9">
        <v>5677138551396.8896</v>
      </c>
      <c r="M729" s="9">
        <v>2.6362463251247799E+20</v>
      </c>
      <c r="N729" s="9">
        <v>5.0244386203549303E+19</v>
      </c>
      <c r="O729" s="9">
        <v>9.5835003464829297E+18</v>
      </c>
      <c r="P729">
        <f t="shared" si="333"/>
        <v>2898.7267689278788</v>
      </c>
      <c r="Q729">
        <f t="shared" si="334"/>
        <v>1657430874.0737925</v>
      </c>
      <c r="R729">
        <f t="shared" si="335"/>
        <v>257248335</v>
      </c>
      <c r="S729">
        <f t="shared" si="336"/>
        <v>289851386.52556574</v>
      </c>
      <c r="T729">
        <f t="shared" si="337"/>
        <v>902294909749504.25</v>
      </c>
      <c r="U729">
        <f t="shared" si="338"/>
        <v>159936932028061.09</v>
      </c>
      <c r="V729" s="1">
        <f t="shared" si="339"/>
        <v>9.644849868260407E+21</v>
      </c>
      <c r="W729" s="1">
        <f t="shared" si="340"/>
        <v>1.6700649669557638E+21</v>
      </c>
      <c r="X729" s="1">
        <f t="shared" si="341"/>
        <v>3.0000750120545642E+20</v>
      </c>
      <c r="Y729">
        <f t="shared" si="342"/>
        <v>0.88751804186146244</v>
      </c>
      <c r="Z729">
        <f t="shared" si="348"/>
        <v>674822565443709.25</v>
      </c>
      <c r="AA729">
        <f t="shared" si="349"/>
        <v>8.0322798686566759E-3</v>
      </c>
      <c r="AB729">
        <f t="shared" si="350"/>
        <v>8.962298738971311E-2</v>
      </c>
      <c r="AC729">
        <f>Cells!$B$3*Y729/(Cells!$D$4*AB729)</f>
        <v>0.25262695509807986</v>
      </c>
      <c r="AD729">
        <f t="shared" si="351"/>
        <v>8437.6394711445992</v>
      </c>
      <c r="AE729">
        <f t="shared" si="352"/>
        <v>1404919399.4188199</v>
      </c>
      <c r="AF729">
        <f t="shared" si="353"/>
        <v>255728721</v>
      </c>
      <c r="AG729">
        <f t="shared" si="354"/>
        <v>255951665.03985366</v>
      </c>
      <c r="AH729">
        <f t="shared" si="355"/>
        <v>302962010816628.19</v>
      </c>
      <c r="AI729">
        <f t="shared" si="356"/>
        <v>69800306046561.82</v>
      </c>
      <c r="AJ729">
        <f t="shared" si="357"/>
        <v>0.99912896038469234</v>
      </c>
      <c r="AK729">
        <f t="shared" si="358"/>
        <v>233019357561975.13</v>
      </c>
      <c r="AL729">
        <f t="shared" si="359"/>
        <v>3.5569362568755132E-3</v>
      </c>
      <c r="AM729">
        <f t="shared" si="360"/>
        <v>5.9640055808789394E-2</v>
      </c>
      <c r="AN729">
        <f>IF(AM729=0,0,(Cells!$B$3*AJ729/(Cells!$D$4*AM729)))</f>
        <v>0.42737136466284376</v>
      </c>
      <c r="AP729" s="7">
        <f t="shared" si="343"/>
        <v>0</v>
      </c>
      <c r="AQ729">
        <f t="shared" si="361"/>
        <v>98</v>
      </c>
      <c r="AR729" t="str">
        <f>IF(AP729=0,"",MAX(AR$4:AR728)+1)</f>
        <v/>
      </c>
      <c r="AS729" t="str">
        <f t="shared" si="344"/>
        <v>Female</v>
      </c>
      <c r="AT729" t="str">
        <f t="shared" si="345"/>
        <v>Smoker</v>
      </c>
      <c r="AU729" t="str">
        <f t="shared" si="346"/>
        <v>90 PLUS</v>
      </c>
      <c r="AV729">
        <f t="shared" si="362"/>
        <v>1</v>
      </c>
      <c r="AW729" s="8">
        <f t="shared" si="347"/>
        <v>23</v>
      </c>
      <c r="BJ729" s="76"/>
      <c r="BK729" s="76"/>
      <c r="BL729" s="77"/>
      <c r="BM729" s="77"/>
      <c r="BN729" s="77"/>
      <c r="BO729" s="77"/>
      <c r="BP729" s="77"/>
      <c r="BQ729" s="136"/>
    </row>
    <row r="730" spans="1:69" x14ac:dyDescent="0.25">
      <c r="A730" t="s">
        <v>78</v>
      </c>
      <c r="B730" t="s">
        <v>82</v>
      </c>
      <c r="C730" t="s">
        <v>202</v>
      </c>
      <c r="D730">
        <v>24</v>
      </c>
      <c r="E730" s="9">
        <v>1787</v>
      </c>
      <c r="F730" s="9">
        <v>587</v>
      </c>
      <c r="G730" s="54">
        <v>599.940679402775</v>
      </c>
      <c r="H730" s="9">
        <v>131346381.438954</v>
      </c>
      <c r="I730" s="9">
        <v>21924877</v>
      </c>
      <c r="J730" s="9">
        <v>23450046.564843599</v>
      </c>
      <c r="K730" s="9">
        <v>31683553526910.898</v>
      </c>
      <c r="L730" s="9">
        <v>6293235131646.21</v>
      </c>
      <c r="M730" s="9">
        <v>2.9930659046503999E+20</v>
      </c>
      <c r="N730" s="9">
        <v>6.0514180310371402E+19</v>
      </c>
      <c r="O730" s="9">
        <v>1.22404418100719E+19</v>
      </c>
      <c r="P730">
        <f t="shared" si="333"/>
        <v>3498.6674483306538</v>
      </c>
      <c r="Q730">
        <f t="shared" si="334"/>
        <v>1788777255.5127463</v>
      </c>
      <c r="R730">
        <f t="shared" si="335"/>
        <v>279173212</v>
      </c>
      <c r="S730">
        <f t="shared" si="336"/>
        <v>313301433.09040934</v>
      </c>
      <c r="T730">
        <f t="shared" si="337"/>
        <v>933978463276415.13</v>
      </c>
      <c r="U730">
        <f t="shared" si="338"/>
        <v>166230167159707.31</v>
      </c>
      <c r="V730" s="1">
        <f t="shared" si="339"/>
        <v>9.9441564587254465E+21</v>
      </c>
      <c r="W730" s="1">
        <f t="shared" si="340"/>
        <v>1.7305791472661352E+21</v>
      </c>
      <c r="X730" s="1">
        <f t="shared" si="341"/>
        <v>3.1224794301552833E+20</v>
      </c>
      <c r="Y730">
        <f t="shared" si="342"/>
        <v>0.89106905527444247</v>
      </c>
      <c r="Z730">
        <f t="shared" si="348"/>
        <v>700251879088376.63</v>
      </c>
      <c r="AA730">
        <f t="shared" si="349"/>
        <v>7.1339411117943485E-3</v>
      </c>
      <c r="AB730">
        <f t="shared" si="350"/>
        <v>8.4462661050871163E-2</v>
      </c>
      <c r="AC730">
        <f>Cells!$B$3*Y730/(Cells!$D$4*AB730)</f>
        <v>0.26913396842679149</v>
      </c>
      <c r="AD730">
        <f t="shared" si="351"/>
        <v>7837.6987917418228</v>
      </c>
      <c r="AE730">
        <f t="shared" si="352"/>
        <v>1273573017.979866</v>
      </c>
      <c r="AF730">
        <f t="shared" si="353"/>
        <v>233803844</v>
      </c>
      <c r="AG730">
        <f t="shared" si="354"/>
        <v>232501618.47501007</v>
      </c>
      <c r="AH730">
        <f t="shared" si="355"/>
        <v>271278457289717.44</v>
      </c>
      <c r="AI730">
        <f t="shared" si="356"/>
        <v>63507070914915.617</v>
      </c>
      <c r="AJ730">
        <f t="shared" si="357"/>
        <v>1.0056009310108518</v>
      </c>
      <c r="AK730">
        <f t="shared" si="358"/>
        <v>208577408609012.81</v>
      </c>
      <c r="AL730">
        <f t="shared" si="359"/>
        <v>3.8584715874367807E-3</v>
      </c>
      <c r="AM730">
        <f t="shared" si="360"/>
        <v>6.2116596714861805E-2</v>
      </c>
      <c r="AN730">
        <f>IF(AM730=0,0,(Cells!$B$3*AJ730/(Cells!$D$4*AM730)))</f>
        <v>0.41299037168189034</v>
      </c>
      <c r="AP730" s="7">
        <f t="shared" si="343"/>
        <v>0</v>
      </c>
      <c r="AQ730">
        <f t="shared" si="361"/>
        <v>98</v>
      </c>
      <c r="AR730" t="str">
        <f>IF(AP730=0,"",MAX(AR$4:AR729)+1)</f>
        <v/>
      </c>
      <c r="AS730" t="str">
        <f t="shared" si="344"/>
        <v>Female</v>
      </c>
      <c r="AT730" t="str">
        <f t="shared" si="345"/>
        <v>Smoker</v>
      </c>
      <c r="AU730" t="str">
        <f t="shared" si="346"/>
        <v>90 PLUS</v>
      </c>
      <c r="AV730">
        <f t="shared" si="362"/>
        <v>1</v>
      </c>
      <c r="AW730" s="8">
        <f t="shared" si="347"/>
        <v>24</v>
      </c>
      <c r="BJ730" s="76"/>
      <c r="BK730" s="76"/>
      <c r="BL730" s="77"/>
      <c r="BM730" s="77"/>
      <c r="BN730" s="77"/>
      <c r="BO730" s="77"/>
      <c r="BP730" s="77"/>
      <c r="BQ730" s="136"/>
    </row>
    <row r="731" spans="1:69" x14ac:dyDescent="0.25">
      <c r="A731" t="s">
        <v>78</v>
      </c>
      <c r="B731" t="s">
        <v>82</v>
      </c>
      <c r="C731" t="s">
        <v>202</v>
      </c>
      <c r="D731">
        <v>25</v>
      </c>
      <c r="E731" s="9">
        <v>1886</v>
      </c>
      <c r="F731" s="9">
        <v>640</v>
      </c>
      <c r="G731" s="54">
        <v>708.63616726241196</v>
      </c>
      <c r="H731" s="9">
        <v>149894036.15370601</v>
      </c>
      <c r="I731" s="9">
        <v>24866704</v>
      </c>
      <c r="J731" s="9">
        <v>27162472.7536375</v>
      </c>
      <c r="K731" s="9">
        <v>35469698159175.102</v>
      </c>
      <c r="L731" s="9">
        <v>7357610419038.2402</v>
      </c>
      <c r="M731" s="9">
        <v>3.2278288911094999E+20</v>
      </c>
      <c r="N731" s="9">
        <v>6.9170758286767399E+19</v>
      </c>
      <c r="O731" s="9">
        <v>1.48533886932062E+19</v>
      </c>
      <c r="P731">
        <f t="shared" si="333"/>
        <v>4207.3036155930658</v>
      </c>
      <c r="Q731">
        <f t="shared" si="334"/>
        <v>1938671291.6664524</v>
      </c>
      <c r="R731">
        <f t="shared" si="335"/>
        <v>304039916</v>
      </c>
      <c r="S731">
        <f t="shared" si="336"/>
        <v>340463905.84404683</v>
      </c>
      <c r="T731">
        <f t="shared" si="337"/>
        <v>969448161435590.25</v>
      </c>
      <c r="U731">
        <f t="shared" si="338"/>
        <v>173587777578745.56</v>
      </c>
      <c r="V731" s="1">
        <f t="shared" si="339"/>
        <v>1.0266939347836397E+22</v>
      </c>
      <c r="W731" s="1">
        <f t="shared" si="340"/>
        <v>1.7997499055529025E+21</v>
      </c>
      <c r="X731" s="1">
        <f t="shared" si="341"/>
        <v>3.2710133170873454E+20</v>
      </c>
      <c r="Y731">
        <f t="shared" si="342"/>
        <v>0.89301658936870909</v>
      </c>
      <c r="Z731">
        <f t="shared" si="348"/>
        <v>727300747839811.75</v>
      </c>
      <c r="AA731">
        <f t="shared" si="349"/>
        <v>6.2743953463738969E-3</v>
      </c>
      <c r="AB731">
        <f t="shared" si="350"/>
        <v>7.9211080956984148E-2</v>
      </c>
      <c r="AC731">
        <f>Cells!$B$3*Y731/(Cells!$D$4*AB731)</f>
        <v>0.28760438290212476</v>
      </c>
      <c r="AD731">
        <f t="shared" si="351"/>
        <v>7129.0626244794112</v>
      </c>
      <c r="AE731">
        <f t="shared" si="352"/>
        <v>1123678981.82616</v>
      </c>
      <c r="AF731">
        <f t="shared" si="353"/>
        <v>208937140</v>
      </c>
      <c r="AG731">
        <f t="shared" si="354"/>
        <v>205339145.72137257</v>
      </c>
      <c r="AH731">
        <f t="shared" si="355"/>
        <v>235808759130542.34</v>
      </c>
      <c r="AI731">
        <f t="shared" si="356"/>
        <v>56149460495877.367</v>
      </c>
      <c r="AJ731">
        <f t="shared" si="357"/>
        <v>1.0175222034064055</v>
      </c>
      <c r="AK731">
        <f t="shared" si="358"/>
        <v>181806223706441.78</v>
      </c>
      <c r="AL731">
        <f t="shared" si="359"/>
        <v>4.3118658869970771E-3</v>
      </c>
      <c r="AM731">
        <f t="shared" si="360"/>
        <v>6.5664799451434233E-2</v>
      </c>
      <c r="AN731">
        <f>IF(AM731=0,0,(Cells!$B$3*AJ731/(Cells!$D$4*AM731)))</f>
        <v>0.3953057994805419</v>
      </c>
      <c r="AP731" s="7">
        <f t="shared" si="343"/>
        <v>0</v>
      </c>
      <c r="AQ731">
        <f t="shared" si="361"/>
        <v>98</v>
      </c>
      <c r="AR731" t="str">
        <f>IF(AP731=0,"",MAX(AR$4:AR730)+1)</f>
        <v/>
      </c>
      <c r="AS731" t="str">
        <f t="shared" si="344"/>
        <v>Female</v>
      </c>
      <c r="AT731" t="str">
        <f t="shared" si="345"/>
        <v>Smoker</v>
      </c>
      <c r="AU731" t="str">
        <f t="shared" si="346"/>
        <v>90 PLUS</v>
      </c>
      <c r="AV731">
        <f t="shared" si="362"/>
        <v>1</v>
      </c>
      <c r="AW731" s="8">
        <f t="shared" si="347"/>
        <v>25</v>
      </c>
      <c r="BJ731" s="76"/>
      <c r="BK731" s="76"/>
      <c r="BL731" s="77"/>
      <c r="BM731" s="77"/>
      <c r="BN731" s="77"/>
      <c r="BO731" s="77"/>
      <c r="BP731" s="77"/>
      <c r="BQ731" s="136"/>
    </row>
    <row r="732" spans="1:69" x14ac:dyDescent="0.25">
      <c r="A732" t="s">
        <v>78</v>
      </c>
      <c r="B732" t="s">
        <v>82</v>
      </c>
      <c r="C732" t="s">
        <v>202</v>
      </c>
      <c r="D732">
        <v>26</v>
      </c>
      <c r="E732" s="9">
        <v>1974</v>
      </c>
      <c r="F732" s="9">
        <v>827</v>
      </c>
      <c r="G732" s="54">
        <v>875.59431269247705</v>
      </c>
      <c r="H732" s="9">
        <v>173045744.70203599</v>
      </c>
      <c r="I732" s="9">
        <v>26732153</v>
      </c>
      <c r="J732" s="9">
        <v>30945384.281405099</v>
      </c>
      <c r="K732" s="9">
        <v>41862388650182.102</v>
      </c>
      <c r="L732" s="9">
        <v>8871809823308.3105</v>
      </c>
      <c r="M732" s="9">
        <v>3.6171303745406199E+20</v>
      </c>
      <c r="N732" s="9">
        <v>8.1534267056516301E+19</v>
      </c>
      <c r="O732" s="9">
        <v>1.8536218655176298E+19</v>
      </c>
      <c r="P732">
        <f t="shared" si="333"/>
        <v>5082.8979282855425</v>
      </c>
      <c r="Q732">
        <f t="shared" si="334"/>
        <v>2111717036.3684883</v>
      </c>
      <c r="R732">
        <f t="shared" si="335"/>
        <v>330772069</v>
      </c>
      <c r="S732">
        <f t="shared" si="336"/>
        <v>371409290.12545192</v>
      </c>
      <c r="T732">
        <f t="shared" si="337"/>
        <v>1011310550085772.4</v>
      </c>
      <c r="U732">
        <f t="shared" si="338"/>
        <v>182459587402053.88</v>
      </c>
      <c r="V732" s="1">
        <f t="shared" si="339"/>
        <v>1.0628652385290458E+22</v>
      </c>
      <c r="W732" s="1">
        <f t="shared" si="340"/>
        <v>1.8812841726094187E+21</v>
      </c>
      <c r="X732" s="1">
        <f t="shared" si="341"/>
        <v>3.4563755036391086E+20</v>
      </c>
      <c r="Y732">
        <f t="shared" si="342"/>
        <v>0.89058641717947928</v>
      </c>
      <c r="Z732">
        <f t="shared" si="348"/>
        <v>755942682093222.88</v>
      </c>
      <c r="AA732">
        <f t="shared" si="349"/>
        <v>5.4800351224091881E-3</v>
      </c>
      <c r="AB732">
        <f t="shared" si="350"/>
        <v>7.4027259319855876E-2</v>
      </c>
      <c r="AC732">
        <f>Cells!$B$3*Y732/(Cells!$D$4*AB732)</f>
        <v>0.30690665761106073</v>
      </c>
      <c r="AD732">
        <f t="shared" si="351"/>
        <v>6253.4683117869354</v>
      </c>
      <c r="AE732">
        <f t="shared" si="352"/>
        <v>950633237.12412417</v>
      </c>
      <c r="AF732">
        <f t="shared" si="353"/>
        <v>182204987</v>
      </c>
      <c r="AG732">
        <f t="shared" si="354"/>
        <v>174393761.43996748</v>
      </c>
      <c r="AH732">
        <f t="shared" si="355"/>
        <v>193946370480360.25</v>
      </c>
      <c r="AI732">
        <f t="shared" si="356"/>
        <v>47277650672569.07</v>
      </c>
      <c r="AJ732">
        <f t="shared" si="357"/>
        <v>1.0447907396201292</v>
      </c>
      <c r="AK732">
        <f t="shared" si="358"/>
        <v>151025670393619.84</v>
      </c>
      <c r="AL732">
        <f t="shared" si="359"/>
        <v>4.9657960918763544E-3</v>
      </c>
      <c r="AM732">
        <f t="shared" si="360"/>
        <v>7.0468404919342073E-2</v>
      </c>
      <c r="AN732">
        <f>IF(AM732=0,0,(Cells!$B$3*AJ732/(Cells!$D$4*AM732)))</f>
        <v>0.37823070895005956</v>
      </c>
      <c r="AP732" s="7">
        <f t="shared" si="343"/>
        <v>0</v>
      </c>
      <c r="AQ732">
        <f t="shared" si="361"/>
        <v>98</v>
      </c>
      <c r="AR732" t="str">
        <f>IF(AP732=0,"",MAX(AR$4:AR731)+1)</f>
        <v/>
      </c>
      <c r="AS732" t="str">
        <f t="shared" si="344"/>
        <v>Female</v>
      </c>
      <c r="AT732" t="str">
        <f t="shared" si="345"/>
        <v>Smoker</v>
      </c>
      <c r="AU732" t="str">
        <f t="shared" si="346"/>
        <v>90 PLUS</v>
      </c>
      <c r="AV732">
        <f t="shared" si="362"/>
        <v>1</v>
      </c>
      <c r="AW732" s="8">
        <f t="shared" si="347"/>
        <v>26</v>
      </c>
      <c r="BJ732" s="76"/>
      <c r="BK732" s="76"/>
      <c r="BL732" s="77"/>
      <c r="BM732" s="77"/>
      <c r="BN732" s="77"/>
      <c r="BO732" s="77"/>
      <c r="BP732" s="77"/>
      <c r="BQ732" s="136"/>
    </row>
    <row r="733" spans="1:69" x14ac:dyDescent="0.25">
      <c r="A733" t="s">
        <v>78</v>
      </c>
      <c r="B733" t="s">
        <v>82</v>
      </c>
      <c r="C733" t="s">
        <v>202</v>
      </c>
      <c r="D733">
        <v>27</v>
      </c>
      <c r="E733" s="9">
        <v>1978</v>
      </c>
      <c r="F733" s="9">
        <v>917</v>
      </c>
      <c r="G733" s="54">
        <v>982.98275006354595</v>
      </c>
      <c r="H733" s="9">
        <v>172559724.167604</v>
      </c>
      <c r="I733" s="9">
        <v>27131801</v>
      </c>
      <c r="J733" s="9">
        <v>31088253.2076516</v>
      </c>
      <c r="K733" s="9">
        <v>42418699370687.602</v>
      </c>
      <c r="L733" s="9">
        <v>9626697339400.3691</v>
      </c>
      <c r="M733" s="9">
        <v>3.7731463495126902E+20</v>
      </c>
      <c r="N733" s="9">
        <v>9.1443896215530504E+19</v>
      </c>
      <c r="O733" s="9">
        <v>2.2320868900741399E+19</v>
      </c>
      <c r="P733">
        <f t="shared" si="333"/>
        <v>6065.8806783490882</v>
      </c>
      <c r="Q733">
        <f t="shared" si="334"/>
        <v>2284276760.5360923</v>
      </c>
      <c r="R733">
        <f t="shared" si="335"/>
        <v>357903870</v>
      </c>
      <c r="S733">
        <f t="shared" si="336"/>
        <v>402497543.33310354</v>
      </c>
      <c r="T733">
        <f t="shared" si="337"/>
        <v>1053729249456460</v>
      </c>
      <c r="U733">
        <f t="shared" si="338"/>
        <v>192086284741454.25</v>
      </c>
      <c r="V733" s="1">
        <f t="shared" si="339"/>
        <v>1.1005967020241728E+22</v>
      </c>
      <c r="W733" s="1">
        <f t="shared" si="340"/>
        <v>1.9727280688249491E+21</v>
      </c>
      <c r="X733" s="1">
        <f t="shared" si="341"/>
        <v>3.6795841926465225E+20</v>
      </c>
      <c r="Y733">
        <f t="shared" si="342"/>
        <v>0.88920758878719863</v>
      </c>
      <c r="Z733">
        <f t="shared" si="348"/>
        <v>785103314546077.13</v>
      </c>
      <c r="AA733">
        <f t="shared" si="349"/>
        <v>4.8461889490174683E-3</v>
      </c>
      <c r="AB733">
        <f t="shared" si="350"/>
        <v>6.9614574257244932E-2</v>
      </c>
      <c r="AC733">
        <f>Cells!$B$3*Y733/(Cells!$D$4*AB733)</f>
        <v>0.32585538490996152</v>
      </c>
      <c r="AD733">
        <f t="shared" si="351"/>
        <v>5270.4855617233889</v>
      </c>
      <c r="AE733">
        <f t="shared" si="352"/>
        <v>778073512.95652008</v>
      </c>
      <c r="AF733">
        <f t="shared" si="353"/>
        <v>155073186</v>
      </c>
      <c r="AG733">
        <f t="shared" si="354"/>
        <v>143305508.23231587</v>
      </c>
      <c r="AH733">
        <f t="shared" si="355"/>
        <v>151527671109672.66</v>
      </c>
      <c r="AI733">
        <f t="shared" si="356"/>
        <v>37650953333168.703</v>
      </c>
      <c r="AJ733">
        <f t="shared" si="357"/>
        <v>1.0821160185176364</v>
      </c>
      <c r="AK733">
        <f t="shared" si="358"/>
        <v>119882192157970.53</v>
      </c>
      <c r="AL733">
        <f t="shared" si="359"/>
        <v>5.8375270826364891E-3</v>
      </c>
      <c r="AM733">
        <f t="shared" si="360"/>
        <v>7.6403711183662334E-2</v>
      </c>
      <c r="AN733">
        <f>IF(AM733=0,0,(Cells!$B$3*AJ733/(Cells!$D$4*AM733)))</f>
        <v>0.361311084270659</v>
      </c>
      <c r="AP733" s="7">
        <f t="shared" si="343"/>
        <v>0</v>
      </c>
      <c r="AQ733">
        <f t="shared" si="361"/>
        <v>98</v>
      </c>
      <c r="AR733" t="str">
        <f>IF(AP733=0,"",MAX(AR$4:AR732)+1)</f>
        <v/>
      </c>
      <c r="AS733" t="str">
        <f t="shared" si="344"/>
        <v>Female</v>
      </c>
      <c r="AT733" t="str">
        <f t="shared" si="345"/>
        <v>Smoker</v>
      </c>
      <c r="AU733" t="str">
        <f t="shared" si="346"/>
        <v>90 PLUS</v>
      </c>
      <c r="AV733">
        <f t="shared" si="362"/>
        <v>1</v>
      </c>
      <c r="AW733" s="8">
        <f t="shared" si="347"/>
        <v>27</v>
      </c>
      <c r="BJ733" s="76"/>
      <c r="BK733" s="76"/>
      <c r="BL733" s="77"/>
      <c r="BM733" s="77"/>
      <c r="BN733" s="77"/>
      <c r="BO733" s="77"/>
      <c r="BP733" s="77"/>
      <c r="BQ733" s="136"/>
    </row>
    <row r="734" spans="1:69" x14ac:dyDescent="0.25">
      <c r="A734" t="s">
        <v>78</v>
      </c>
      <c r="B734" t="s">
        <v>82</v>
      </c>
      <c r="C734" t="s">
        <v>202</v>
      </c>
      <c r="D734">
        <v>28</v>
      </c>
      <c r="E734" s="9">
        <v>1949</v>
      </c>
      <c r="F734" s="9">
        <v>985</v>
      </c>
      <c r="G734" s="54">
        <v>1026.9524481240001</v>
      </c>
      <c r="H734" s="9">
        <v>167116474.66521901</v>
      </c>
      <c r="I734" s="9">
        <v>27299667</v>
      </c>
      <c r="J734" s="9">
        <v>30798395.664183699</v>
      </c>
      <c r="K734" s="9">
        <v>44086917987136.703</v>
      </c>
      <c r="L734" s="9">
        <v>10703150388607.5</v>
      </c>
      <c r="M734" s="9">
        <v>3.9961738050352703E+20</v>
      </c>
      <c r="N734" s="9">
        <v>1.0337740420609501E+20</v>
      </c>
      <c r="O734" s="9">
        <v>2.6914883513752302E+19</v>
      </c>
      <c r="P734">
        <f t="shared" si="333"/>
        <v>7092.8331264730878</v>
      </c>
      <c r="Q734">
        <f t="shared" si="334"/>
        <v>2451393235.2013111</v>
      </c>
      <c r="R734">
        <f t="shared" si="335"/>
        <v>385203537</v>
      </c>
      <c r="S734">
        <f t="shared" si="336"/>
        <v>433295938.99728721</v>
      </c>
      <c r="T734">
        <f t="shared" si="337"/>
        <v>1097816167443596.8</v>
      </c>
      <c r="U734">
        <f t="shared" si="338"/>
        <v>202789435130061.75</v>
      </c>
      <c r="V734" s="1">
        <f t="shared" si="339"/>
        <v>1.1405584400745255E+22</v>
      </c>
      <c r="W734" s="1">
        <f t="shared" si="340"/>
        <v>2.0761054730310441E+21</v>
      </c>
      <c r="X734" s="1">
        <f t="shared" si="341"/>
        <v>3.9487330277840454E+20</v>
      </c>
      <c r="Y734">
        <f t="shared" si="342"/>
        <v>0.88900795583595738</v>
      </c>
      <c r="Z734">
        <f t="shared" si="348"/>
        <v>815695689175280.75</v>
      </c>
      <c r="AA734">
        <f t="shared" si="349"/>
        <v>4.3446913546260442E-3</v>
      </c>
      <c r="AB734">
        <f t="shared" si="350"/>
        <v>6.5914272768695881E-2</v>
      </c>
      <c r="AC734">
        <f>Cells!$B$3*Y734/(Cells!$D$4*AB734)</f>
        <v>0.3440710208335947</v>
      </c>
      <c r="AD734">
        <f t="shared" si="351"/>
        <v>4243.5331135993883</v>
      </c>
      <c r="AE734">
        <f t="shared" si="352"/>
        <v>610957038.29130113</v>
      </c>
      <c r="AF734">
        <f t="shared" si="353"/>
        <v>127773519</v>
      </c>
      <c r="AG734">
        <f t="shared" si="354"/>
        <v>112507112.56813216</v>
      </c>
      <c r="AH734">
        <f t="shared" si="355"/>
        <v>107440753122535.92</v>
      </c>
      <c r="AI734">
        <f t="shared" si="356"/>
        <v>26947802944561.203</v>
      </c>
      <c r="AJ734">
        <f t="shared" si="357"/>
        <v>1.1356928116222234</v>
      </c>
      <c r="AK734">
        <f t="shared" si="358"/>
        <v>87262464278727.547</v>
      </c>
      <c r="AL734">
        <f t="shared" si="359"/>
        <v>6.8939402560414262E-3</v>
      </c>
      <c r="AM734">
        <f t="shared" si="360"/>
        <v>8.3029755244980852E-2</v>
      </c>
      <c r="AN734">
        <f>IF(AM734=0,0,(Cells!$B$3*AJ734/(Cells!$D$4*AM734)))</f>
        <v>0.34893861466445908</v>
      </c>
      <c r="AP734" s="7">
        <f t="shared" si="343"/>
        <v>0</v>
      </c>
      <c r="AQ734">
        <f t="shared" si="361"/>
        <v>98</v>
      </c>
      <c r="AR734" t="str">
        <f>IF(AP734=0,"",MAX(AR$4:AR733)+1)</f>
        <v/>
      </c>
      <c r="AS734" t="str">
        <f t="shared" si="344"/>
        <v>Female</v>
      </c>
      <c r="AT734" t="str">
        <f t="shared" si="345"/>
        <v>Smoker</v>
      </c>
      <c r="AU734" t="str">
        <f t="shared" si="346"/>
        <v>90 PLUS</v>
      </c>
      <c r="AV734">
        <f t="shared" si="362"/>
        <v>1</v>
      </c>
      <c r="AW734" s="8">
        <f t="shared" si="347"/>
        <v>28</v>
      </c>
      <c r="BJ734" s="76"/>
      <c r="BK734" s="76"/>
      <c r="BL734" s="77"/>
      <c r="BM734" s="77"/>
      <c r="BN734" s="77"/>
      <c r="BO734" s="77"/>
      <c r="BP734" s="77"/>
      <c r="BQ734" s="136"/>
    </row>
    <row r="735" spans="1:69" x14ac:dyDescent="0.25">
      <c r="A735" t="s">
        <v>78</v>
      </c>
      <c r="B735" t="s">
        <v>82</v>
      </c>
      <c r="C735" t="s">
        <v>202</v>
      </c>
      <c r="D735">
        <v>29</v>
      </c>
      <c r="E735" s="9">
        <v>1952</v>
      </c>
      <c r="F735" s="9">
        <v>1098</v>
      </c>
      <c r="G735" s="54">
        <v>1090.9551666027701</v>
      </c>
      <c r="H735" s="9">
        <v>169937479.099392</v>
      </c>
      <c r="I735" s="9">
        <v>43074553</v>
      </c>
      <c r="J735" s="9">
        <v>31776062.620412</v>
      </c>
      <c r="K735" s="9">
        <v>48859873409769.5</v>
      </c>
      <c r="L735" s="9">
        <v>12272903260846.9</v>
      </c>
      <c r="M735" s="9">
        <v>4.3662592289633403E+20</v>
      </c>
      <c r="N735" s="9">
        <v>1.18055087235022E+20</v>
      </c>
      <c r="O735" s="9">
        <v>3.2341172593867198E+19</v>
      </c>
      <c r="P735">
        <f t="shared" si="333"/>
        <v>8183.7882930758578</v>
      </c>
      <c r="Q735">
        <f t="shared" si="334"/>
        <v>2621330714.300703</v>
      </c>
      <c r="R735">
        <f t="shared" si="335"/>
        <v>428278090</v>
      </c>
      <c r="S735">
        <f t="shared" si="336"/>
        <v>465072001.61769921</v>
      </c>
      <c r="T735">
        <f t="shared" si="337"/>
        <v>1146676040853366.3</v>
      </c>
      <c r="U735">
        <f t="shared" si="338"/>
        <v>215062338390908.66</v>
      </c>
      <c r="V735" s="1">
        <f t="shared" si="339"/>
        <v>1.184221032364159E+22</v>
      </c>
      <c r="W735" s="1">
        <f t="shared" si="340"/>
        <v>2.194160560266066E+21</v>
      </c>
      <c r="X735" s="1">
        <f t="shared" si="341"/>
        <v>4.2721447537227176E+20</v>
      </c>
      <c r="Y735">
        <f t="shared" si="342"/>
        <v>0.92088555860228993</v>
      </c>
      <c r="Z735">
        <f t="shared" si="348"/>
        <v>873578045989169.63</v>
      </c>
      <c r="AA735">
        <f t="shared" si="349"/>
        <v>4.0388834562982241E-3</v>
      </c>
      <c r="AB735">
        <f t="shared" si="350"/>
        <v>6.3552210475310955E-2</v>
      </c>
      <c r="AC735">
        <f>Cells!$B$3*Y735/(Cells!$D$4*AB735)</f>
        <v>0.36965528088829752</v>
      </c>
      <c r="AD735">
        <f t="shared" si="351"/>
        <v>3152.5779469966183</v>
      </c>
      <c r="AE735">
        <f t="shared" si="352"/>
        <v>441019559.19190896</v>
      </c>
      <c r="AF735">
        <f t="shared" si="353"/>
        <v>84698966</v>
      </c>
      <c r="AG735">
        <f t="shared" si="354"/>
        <v>80731049.94772017</v>
      </c>
      <c r="AH735">
        <f t="shared" si="355"/>
        <v>58580879712766.422</v>
      </c>
      <c r="AI735">
        <f t="shared" si="356"/>
        <v>14674899683714.303</v>
      </c>
      <c r="AJ735">
        <f t="shared" si="357"/>
        <v>1.0491498135457098</v>
      </c>
      <c r="AK735">
        <f t="shared" si="358"/>
        <v>45307231961381.703</v>
      </c>
      <c r="AL735">
        <f t="shared" si="359"/>
        <v>6.9516248713608524E-3</v>
      </c>
      <c r="AM735">
        <f t="shared" si="360"/>
        <v>8.3376404763942966E-2</v>
      </c>
      <c r="AN735">
        <f>IF(AM735=0,0,(Cells!$B$3*AJ735/(Cells!$D$4*AM735)))</f>
        <v>0.32100829648180335</v>
      </c>
      <c r="AP735" s="7">
        <f t="shared" si="343"/>
        <v>0</v>
      </c>
      <c r="AQ735">
        <f t="shared" si="361"/>
        <v>98</v>
      </c>
      <c r="AR735" t="str">
        <f>IF(AP735=0,"",MAX(AR$4:AR734)+1)</f>
        <v/>
      </c>
      <c r="AS735" t="str">
        <f t="shared" si="344"/>
        <v>Female</v>
      </c>
      <c r="AT735" t="str">
        <f t="shared" si="345"/>
        <v>Smoker</v>
      </c>
      <c r="AU735" t="str">
        <f t="shared" si="346"/>
        <v>90 PLUS</v>
      </c>
      <c r="AV735">
        <f t="shared" si="362"/>
        <v>1</v>
      </c>
      <c r="AW735" s="8">
        <f t="shared" si="347"/>
        <v>29</v>
      </c>
      <c r="BJ735" s="76"/>
      <c r="BK735" s="76"/>
      <c r="BL735" s="77"/>
      <c r="BM735" s="77"/>
      <c r="BN735" s="77"/>
      <c r="BO735" s="77"/>
      <c r="BP735" s="77"/>
      <c r="BQ735" s="136"/>
    </row>
    <row r="736" spans="1:69" x14ac:dyDescent="0.25">
      <c r="A736" t="s">
        <v>78</v>
      </c>
      <c r="B736" t="s">
        <v>82</v>
      </c>
      <c r="C736" t="s">
        <v>202</v>
      </c>
      <c r="D736">
        <v>30</v>
      </c>
      <c r="E736" s="9">
        <v>1789</v>
      </c>
      <c r="F736" s="9">
        <v>966</v>
      </c>
      <c r="G736" s="54">
        <v>1011.56357714884</v>
      </c>
      <c r="H736" s="9">
        <v>148232863.87668899</v>
      </c>
      <c r="I736" s="9">
        <v>27107529</v>
      </c>
      <c r="J736" s="9">
        <v>26745744.2819166</v>
      </c>
      <c r="K736" s="9">
        <v>10579607237573</v>
      </c>
      <c r="L736" s="9">
        <v>1897940437221.23</v>
      </c>
      <c r="M736" s="9">
        <v>2.4186227300742001E+19</v>
      </c>
      <c r="N736" s="9">
        <v>4.0168511357337001E+18</v>
      </c>
      <c r="O736" s="9">
        <v>6.8311491070976704E+17</v>
      </c>
      <c r="P736">
        <f t="shared" si="333"/>
        <v>9195.3518702246984</v>
      </c>
      <c r="Q736">
        <f t="shared" si="334"/>
        <v>2769563578.177392</v>
      </c>
      <c r="R736">
        <f t="shared" si="335"/>
        <v>455385619</v>
      </c>
      <c r="S736">
        <f t="shared" si="336"/>
        <v>491817745.89961582</v>
      </c>
      <c r="T736">
        <f t="shared" si="337"/>
        <v>1157255648090939.3</v>
      </c>
      <c r="U736">
        <f t="shared" si="338"/>
        <v>216960278828129.88</v>
      </c>
      <c r="V736" s="1">
        <f t="shared" si="339"/>
        <v>1.1866396550942333E+22</v>
      </c>
      <c r="W736" s="1">
        <f t="shared" si="340"/>
        <v>2.1981774114017997E+21</v>
      </c>
      <c r="X736" s="1">
        <f t="shared" si="341"/>
        <v>4.2789759028298154E+20</v>
      </c>
      <c r="Y736">
        <f t="shared" si="342"/>
        <v>0.92592352105356535</v>
      </c>
      <c r="Z736">
        <f t="shared" si="348"/>
        <v>885522721160893.25</v>
      </c>
      <c r="AA736">
        <f t="shared" si="349"/>
        <v>3.6609291071326897E-3</v>
      </c>
      <c r="AB736">
        <f t="shared" si="350"/>
        <v>6.0505612195338454E-2</v>
      </c>
      <c r="AC736">
        <f>Cells!$B$3*Y736/(Cells!$D$4*AB736)</f>
        <v>0.39039241434283345</v>
      </c>
      <c r="AD736">
        <f t="shared" si="351"/>
        <v>2141.0143698477787</v>
      </c>
      <c r="AE736">
        <f t="shared" si="352"/>
        <v>292786695.31522</v>
      </c>
      <c r="AF736">
        <f t="shared" si="353"/>
        <v>57591437</v>
      </c>
      <c r="AG736">
        <f t="shared" si="354"/>
        <v>53985305.665803567</v>
      </c>
      <c r="AH736">
        <f t="shared" si="355"/>
        <v>48001272475193.422</v>
      </c>
      <c r="AI736">
        <f t="shared" si="356"/>
        <v>12776959246493.072</v>
      </c>
      <c r="AJ736">
        <f t="shared" si="357"/>
        <v>1.0667983868892068</v>
      </c>
      <c r="AK736">
        <f t="shared" si="358"/>
        <v>36666749159564.445</v>
      </c>
      <c r="AL736">
        <f t="shared" si="359"/>
        <v>1.2581177167817944E-2</v>
      </c>
      <c r="AM736">
        <f t="shared" si="360"/>
        <v>0.11216584670842522</v>
      </c>
      <c r="AN736">
        <f>IF(AM736=0,0,(Cells!$B$3*AJ736/(Cells!$D$4*AM736)))</f>
        <v>0.24262951191875709</v>
      </c>
      <c r="AP736" s="7">
        <f t="shared" si="343"/>
        <v>0</v>
      </c>
      <c r="AQ736">
        <f t="shared" si="361"/>
        <v>98</v>
      </c>
      <c r="AR736" t="str">
        <f>IF(AP736=0,"",MAX(AR$4:AR735)+1)</f>
        <v/>
      </c>
      <c r="AS736" t="str">
        <f t="shared" si="344"/>
        <v>Female</v>
      </c>
      <c r="AT736" t="str">
        <f t="shared" si="345"/>
        <v>Smoker</v>
      </c>
      <c r="AU736" t="str">
        <f t="shared" si="346"/>
        <v>90 PLUS</v>
      </c>
      <c r="AV736">
        <f t="shared" si="362"/>
        <v>1</v>
      </c>
      <c r="AW736" s="8">
        <f t="shared" si="347"/>
        <v>30</v>
      </c>
      <c r="BJ736" s="76"/>
      <c r="BK736" s="76"/>
      <c r="BL736" s="77"/>
      <c r="BM736" s="77"/>
      <c r="BN736" s="77"/>
      <c r="BO736" s="77"/>
      <c r="BP736" s="77"/>
      <c r="BQ736" s="136"/>
    </row>
    <row r="737" spans="1:69" x14ac:dyDescent="0.25">
      <c r="A737" t="s">
        <v>78</v>
      </c>
      <c r="B737" t="s">
        <v>82</v>
      </c>
      <c r="C737" t="s">
        <v>202</v>
      </c>
      <c r="D737">
        <v>31</v>
      </c>
      <c r="E737" s="9">
        <v>1500</v>
      </c>
      <c r="F737" s="9">
        <v>813</v>
      </c>
      <c r="G737" s="54">
        <v>809.57217694580197</v>
      </c>
      <c r="H737" s="9">
        <v>114485764.64157601</v>
      </c>
      <c r="I737" s="9">
        <v>27205386</v>
      </c>
      <c r="J737" s="9">
        <v>20812801.566146299</v>
      </c>
      <c r="K737" s="9">
        <v>8332653084885.1699</v>
      </c>
      <c r="L737" s="9">
        <v>1569532280423.1599</v>
      </c>
      <c r="M737" s="9">
        <v>2.0658958500755501E+19</v>
      </c>
      <c r="N737" s="9">
        <v>3.7379843321860598E+18</v>
      </c>
      <c r="O737" s="9">
        <v>6.8863042093449395E+17</v>
      </c>
      <c r="P737">
        <f t="shared" si="333"/>
        <v>10004.9240471705</v>
      </c>
      <c r="Q737">
        <f t="shared" si="334"/>
        <v>2884049342.8189678</v>
      </c>
      <c r="R737">
        <f t="shared" si="335"/>
        <v>482591005</v>
      </c>
      <c r="S737">
        <f t="shared" si="336"/>
        <v>512630547.46576214</v>
      </c>
      <c r="T737">
        <f t="shared" si="337"/>
        <v>1165588301175824.5</v>
      </c>
      <c r="U737">
        <f t="shared" si="338"/>
        <v>218529811108553.03</v>
      </c>
      <c r="V737" s="1">
        <f t="shared" si="339"/>
        <v>1.1887055509443089E+22</v>
      </c>
      <c r="W737" s="1">
        <f t="shared" si="340"/>
        <v>2.2019153957339857E+21</v>
      </c>
      <c r="X737" s="1">
        <f t="shared" si="341"/>
        <v>4.2858622070391603E+20</v>
      </c>
      <c r="Y737">
        <f t="shared" si="342"/>
        <v>0.94140118528974626</v>
      </c>
      <c r="Z737">
        <f t="shared" si="348"/>
        <v>903617180724680.25</v>
      </c>
      <c r="AA737">
        <f t="shared" si="349"/>
        <v>3.4385513598196088E-3</v>
      </c>
      <c r="AB737">
        <f t="shared" si="350"/>
        <v>5.8639162339000107E-2</v>
      </c>
      <c r="AC737">
        <f>Cells!$B$3*Y737/(Cells!$D$4*AB737)</f>
        <v>0.40955185403475397</v>
      </c>
      <c r="AD737">
        <f t="shared" si="351"/>
        <v>1331.4421929019766</v>
      </c>
      <c r="AE737">
        <f t="shared" si="352"/>
        <v>178300930.67364398</v>
      </c>
      <c r="AF737">
        <f t="shared" si="353"/>
        <v>30386051</v>
      </c>
      <c r="AG737">
        <f t="shared" si="354"/>
        <v>33172504.099657271</v>
      </c>
      <c r="AH737">
        <f t="shared" si="355"/>
        <v>39668619390308.25</v>
      </c>
      <c r="AI737">
        <f t="shared" si="356"/>
        <v>11207426966069.912</v>
      </c>
      <c r="AJ737">
        <f t="shared" si="357"/>
        <v>0.91600112275859025</v>
      </c>
      <c r="AK737">
        <f t="shared" si="358"/>
        <v>26932818006862.316</v>
      </c>
      <c r="AL737">
        <f t="shared" si="359"/>
        <v>2.4475145572934464E-2</v>
      </c>
      <c r="AM737">
        <f t="shared" si="360"/>
        <v>0.15644534372404462</v>
      </c>
      <c r="AN737">
        <f>IF(AM737=0,0,(Cells!$B$3*AJ737/(Cells!$D$4*AM737)))</f>
        <v>0.14936721293984259</v>
      </c>
      <c r="AP737" s="7">
        <f t="shared" si="343"/>
        <v>0</v>
      </c>
      <c r="AQ737">
        <f t="shared" si="361"/>
        <v>98</v>
      </c>
      <c r="AR737" t="str">
        <f>IF(AP737=0,"",MAX(AR$4:AR736)+1)</f>
        <v/>
      </c>
      <c r="AS737" t="str">
        <f t="shared" si="344"/>
        <v>Female</v>
      </c>
      <c r="AT737" t="str">
        <f t="shared" si="345"/>
        <v>Smoker</v>
      </c>
      <c r="AU737" t="str">
        <f t="shared" si="346"/>
        <v>90 PLUS</v>
      </c>
      <c r="AV737">
        <f t="shared" si="362"/>
        <v>1</v>
      </c>
      <c r="AW737" s="8">
        <f t="shared" si="347"/>
        <v>31</v>
      </c>
      <c r="BJ737" s="76"/>
      <c r="BK737" s="76"/>
      <c r="BL737" s="77"/>
      <c r="BM737" s="77"/>
      <c r="BN737" s="77"/>
      <c r="BO737" s="77"/>
      <c r="BP737" s="77"/>
      <c r="BQ737" s="136"/>
    </row>
    <row r="738" spans="1:69" x14ac:dyDescent="0.25">
      <c r="A738" t="s">
        <v>78</v>
      </c>
      <c r="B738" t="s">
        <v>82</v>
      </c>
      <c r="C738" t="s">
        <v>202</v>
      </c>
      <c r="D738">
        <v>32</v>
      </c>
      <c r="E738" s="9">
        <v>1156</v>
      </c>
      <c r="F738" s="9">
        <v>596</v>
      </c>
      <c r="G738" s="54">
        <v>556.293664320277</v>
      </c>
      <c r="H738" s="9">
        <v>74758820.866606995</v>
      </c>
      <c r="I738" s="9">
        <v>12238925</v>
      </c>
      <c r="J738" s="9">
        <v>14372519.8765292</v>
      </c>
      <c r="K738" s="9">
        <v>24622348381843.5</v>
      </c>
      <c r="L738" s="9">
        <v>6905115664128.4805</v>
      </c>
      <c r="M738" s="9">
        <v>2.0402094995722899E+20</v>
      </c>
      <c r="N738" s="9">
        <v>5.86312104328477E+19</v>
      </c>
      <c r="O738" s="9">
        <v>1.6857667778757501E+19</v>
      </c>
      <c r="P738">
        <f t="shared" si="333"/>
        <v>10561.217711490777</v>
      </c>
      <c r="Q738">
        <f t="shared" si="334"/>
        <v>2958808163.685575</v>
      </c>
      <c r="R738">
        <f t="shared" si="335"/>
        <v>494829930</v>
      </c>
      <c r="S738">
        <f t="shared" si="336"/>
        <v>527003067.34229136</v>
      </c>
      <c r="T738">
        <f t="shared" si="337"/>
        <v>1190210649557668</v>
      </c>
      <c r="U738">
        <f t="shared" si="338"/>
        <v>225434926772681.5</v>
      </c>
      <c r="V738" s="1">
        <f t="shared" si="339"/>
        <v>1.2091076459400318E+22</v>
      </c>
      <c r="W738" s="1">
        <f t="shared" si="340"/>
        <v>2.2605466061668334E+21</v>
      </c>
      <c r="X738" s="1">
        <f t="shared" si="341"/>
        <v>4.4544388848267356E+20</v>
      </c>
      <c r="Y738">
        <f t="shared" si="342"/>
        <v>0.93895075885508139</v>
      </c>
      <c r="Z738">
        <f t="shared" si="348"/>
        <v>918799330049608.5</v>
      </c>
      <c r="AA738">
        <f t="shared" si="349"/>
        <v>3.3082200080417007E-3</v>
      </c>
      <c r="AB738">
        <f t="shared" si="350"/>
        <v>5.7517127953694805E-2</v>
      </c>
      <c r="AC738">
        <f>Cells!$B$3*Y738/(Cells!$D$4*AB738)</f>
        <v>0.41645448025774034</v>
      </c>
      <c r="AD738">
        <f t="shared" si="351"/>
        <v>775.14852858169968</v>
      </c>
      <c r="AE738">
        <f t="shared" si="352"/>
        <v>103542109.80703701</v>
      </c>
      <c r="AF738">
        <f t="shared" si="353"/>
        <v>18147126</v>
      </c>
      <c r="AG738">
        <f t="shared" si="354"/>
        <v>18799984.223128069</v>
      </c>
      <c r="AH738">
        <f t="shared" si="355"/>
        <v>15046271008464.748</v>
      </c>
      <c r="AI738">
        <f t="shared" si="356"/>
        <v>4302311301941.4312</v>
      </c>
      <c r="AJ738">
        <f t="shared" si="357"/>
        <v>0.96527346962744198</v>
      </c>
      <c r="AK738">
        <f t="shared" si="358"/>
        <v>10515075313059.117</v>
      </c>
      <c r="AL738">
        <f t="shared" si="359"/>
        <v>2.9750715712667557E-2</v>
      </c>
      <c r="AM738">
        <f t="shared" si="360"/>
        <v>0.1724839578414977</v>
      </c>
      <c r="AN738">
        <f>IF(AM738=0,0,(Cells!$B$3*AJ738/(Cells!$D$4*AM738)))</f>
        <v>0.14276559976344169</v>
      </c>
      <c r="AP738" s="7">
        <f t="shared" si="343"/>
        <v>0</v>
      </c>
      <c r="AQ738">
        <f t="shared" si="361"/>
        <v>98</v>
      </c>
      <c r="AR738" t="str">
        <f>IF(AP738=0,"",MAX(AR$4:AR737)+1)</f>
        <v/>
      </c>
      <c r="AS738" t="str">
        <f t="shared" si="344"/>
        <v>Female</v>
      </c>
      <c r="AT738" t="str">
        <f t="shared" si="345"/>
        <v>Smoker</v>
      </c>
      <c r="AU738" t="str">
        <f t="shared" si="346"/>
        <v>90 PLUS</v>
      </c>
      <c r="AV738">
        <f t="shared" si="362"/>
        <v>1</v>
      </c>
      <c r="AW738" s="8">
        <f t="shared" si="347"/>
        <v>32</v>
      </c>
      <c r="BJ738" s="76"/>
      <c r="BK738" s="76"/>
      <c r="BL738" s="77"/>
      <c r="BM738" s="77"/>
      <c r="BN738" s="77"/>
      <c r="BO738" s="77"/>
      <c r="BP738" s="77"/>
      <c r="BQ738" s="136"/>
    </row>
    <row r="739" spans="1:69" x14ac:dyDescent="0.25">
      <c r="A739" t="s">
        <v>78</v>
      </c>
      <c r="B739" t="s">
        <v>82</v>
      </c>
      <c r="C739" t="s">
        <v>202</v>
      </c>
      <c r="D739">
        <v>33</v>
      </c>
      <c r="E739" s="9">
        <v>859</v>
      </c>
      <c r="F739" s="9">
        <v>383</v>
      </c>
      <c r="G739" s="54">
        <v>372.95568326786997</v>
      </c>
      <c r="H739" s="9">
        <v>47051322.684569001</v>
      </c>
      <c r="I739" s="9">
        <v>8008565</v>
      </c>
      <c r="J739" s="9">
        <v>8546317.4261970203</v>
      </c>
      <c r="K739" s="9">
        <v>13245523879452.4</v>
      </c>
      <c r="L739" s="9">
        <v>3971049012726.7998</v>
      </c>
      <c r="M739" s="9">
        <v>3.98019107656194E+20</v>
      </c>
      <c r="N739" s="9">
        <v>1.2401414342261599E+20</v>
      </c>
      <c r="O739" s="9">
        <v>3.8649388347347698E+19</v>
      </c>
      <c r="P739">
        <f t="shared" si="333"/>
        <v>10934.173394758647</v>
      </c>
      <c r="Q739">
        <f t="shared" si="334"/>
        <v>3005859486.3701439</v>
      </c>
      <c r="R739">
        <f t="shared" si="335"/>
        <v>502838495</v>
      </c>
      <c r="S739">
        <f t="shared" si="336"/>
        <v>535549384.76848835</v>
      </c>
      <c r="T739">
        <f t="shared" si="337"/>
        <v>1203456173437120.5</v>
      </c>
      <c r="U739">
        <f t="shared" si="338"/>
        <v>229405975785408.31</v>
      </c>
      <c r="V739" s="1">
        <f t="shared" si="339"/>
        <v>1.2489095567056512E+22</v>
      </c>
      <c r="W739" s="1">
        <f t="shared" si="340"/>
        <v>2.3845607495894491E+21</v>
      </c>
      <c r="X739" s="1">
        <f t="shared" si="341"/>
        <v>4.8409327683002126E+20</v>
      </c>
      <c r="Y739">
        <f t="shared" si="342"/>
        <v>0.93892087135413504</v>
      </c>
      <c r="Z739">
        <f t="shared" si="348"/>
        <v>927712141741378.75</v>
      </c>
      <c r="AA739">
        <f t="shared" si="349"/>
        <v>3.2345523999934237E-3</v>
      </c>
      <c r="AB739">
        <f t="shared" si="350"/>
        <v>5.687312546355637E-2</v>
      </c>
      <c r="AC739">
        <f>Cells!$B$3*Y739/(Cells!$D$4*AB739)</f>
        <v>0.42115679387030641</v>
      </c>
      <c r="AD739">
        <f t="shared" si="351"/>
        <v>402.19284531382959</v>
      </c>
      <c r="AE739">
        <f t="shared" si="352"/>
        <v>56490787.122468002</v>
      </c>
      <c r="AF739">
        <f t="shared" si="353"/>
        <v>10138561</v>
      </c>
      <c r="AG739">
        <f t="shared" si="354"/>
        <v>10253666.796931051</v>
      </c>
      <c r="AH739">
        <f t="shared" si="355"/>
        <v>1800747129012.3472</v>
      </c>
      <c r="AI739">
        <f t="shared" si="356"/>
        <v>331262289214.63129</v>
      </c>
      <c r="AJ739">
        <f t="shared" si="357"/>
        <v>0.98877418203549372</v>
      </c>
      <c r="AK739">
        <f t="shared" si="358"/>
        <v>1456665615303.0027</v>
      </c>
      <c r="AL739">
        <f t="shared" si="359"/>
        <v>1.3854838500831527E-2</v>
      </c>
      <c r="AM739">
        <f t="shared" si="360"/>
        <v>0.11770657798454395</v>
      </c>
      <c r="AN739">
        <f>IF(AM739=0,0,(Cells!$B$3*AJ739/(Cells!$D$4*AM739)))</f>
        <v>0.21429808859128521</v>
      </c>
      <c r="AP739" s="7">
        <f t="shared" si="343"/>
        <v>0</v>
      </c>
      <c r="AQ739">
        <f t="shared" si="361"/>
        <v>98</v>
      </c>
      <c r="AR739" t="str">
        <f>IF(AP739=0,"",MAX(AR$4:AR738)+1)</f>
        <v/>
      </c>
      <c r="AS739" t="str">
        <f t="shared" si="344"/>
        <v>Female</v>
      </c>
      <c r="AT739" t="str">
        <f t="shared" si="345"/>
        <v>Smoker</v>
      </c>
      <c r="AU739" t="str">
        <f t="shared" si="346"/>
        <v>90 PLUS</v>
      </c>
      <c r="AV739">
        <f t="shared" si="362"/>
        <v>1</v>
      </c>
      <c r="AW739" s="8">
        <f t="shared" si="347"/>
        <v>33</v>
      </c>
      <c r="BJ739" s="76"/>
      <c r="BK739" s="76"/>
      <c r="BL739" s="77"/>
      <c r="BM739" s="77"/>
      <c r="BN739" s="77"/>
      <c r="BO739" s="77"/>
      <c r="BP739" s="77"/>
      <c r="BQ739" s="136"/>
    </row>
    <row r="740" spans="1:69" x14ac:dyDescent="0.25">
      <c r="A740" t="s">
        <v>78</v>
      </c>
      <c r="B740" t="s">
        <v>82</v>
      </c>
      <c r="C740" t="s">
        <v>202</v>
      </c>
      <c r="D740">
        <v>34</v>
      </c>
      <c r="E740" s="9">
        <v>627</v>
      </c>
      <c r="F740" s="9">
        <v>201</v>
      </c>
      <c r="G740" s="54">
        <v>222.48890816584</v>
      </c>
      <c r="H740" s="9">
        <v>29932894.583168</v>
      </c>
      <c r="I740" s="9">
        <v>5119441</v>
      </c>
      <c r="J740" s="9">
        <v>5460972.2692350997</v>
      </c>
      <c r="K740" s="9">
        <v>842657948889.98999</v>
      </c>
      <c r="L740" s="9">
        <v>157417957600.85999</v>
      </c>
      <c r="M740" s="9">
        <v>2.8704684842677299E+17</v>
      </c>
      <c r="N740" s="9">
        <v>5.2491577331523696E+16</v>
      </c>
      <c r="O740" s="9">
        <v>9850526595632730</v>
      </c>
      <c r="P740">
        <f t="shared" si="333"/>
        <v>11156.662302924487</v>
      </c>
      <c r="Q740">
        <f t="shared" si="334"/>
        <v>3035792380.9533119</v>
      </c>
      <c r="R740">
        <f t="shared" si="335"/>
        <v>507957936</v>
      </c>
      <c r="S740">
        <f t="shared" si="336"/>
        <v>541010357.03772342</v>
      </c>
      <c r="T740">
        <f t="shared" si="337"/>
        <v>1204298831386010.5</v>
      </c>
      <c r="U740">
        <f t="shared" si="338"/>
        <v>229563393743009.19</v>
      </c>
      <c r="V740" s="1">
        <f t="shared" si="339"/>
        <v>1.2489382613904939E+22</v>
      </c>
      <c r="W740" s="1">
        <f t="shared" si="340"/>
        <v>2.3846132411667804E+21</v>
      </c>
      <c r="X740" s="1">
        <f t="shared" si="341"/>
        <v>4.8410312735661687E+20</v>
      </c>
      <c r="Y740">
        <f t="shared" si="342"/>
        <v>0.93890612146743291</v>
      </c>
      <c r="Z740">
        <f t="shared" si="348"/>
        <v>928353150664716</v>
      </c>
      <c r="AA740">
        <f t="shared" si="349"/>
        <v>3.1717727028438823E-3</v>
      </c>
      <c r="AB740">
        <f t="shared" si="350"/>
        <v>5.6318493435494901E-2</v>
      </c>
      <c r="AC740">
        <f>Cells!$B$3*Y740/(Cells!$D$4*AB740)</f>
        <v>0.42529772081909079</v>
      </c>
      <c r="AD740">
        <f t="shared" si="351"/>
        <v>179.70393714798962</v>
      </c>
      <c r="AE740">
        <f t="shared" si="352"/>
        <v>26557892.539300002</v>
      </c>
      <c r="AF740">
        <f t="shared" si="353"/>
        <v>5019120</v>
      </c>
      <c r="AG740">
        <f t="shared" si="354"/>
        <v>4792694.5276959501</v>
      </c>
      <c r="AH740">
        <f t="shared" si="355"/>
        <v>958089180122.35706</v>
      </c>
      <c r="AI740">
        <f t="shared" si="356"/>
        <v>173844331613.7713</v>
      </c>
      <c r="AJ740">
        <f t="shared" si="357"/>
        <v>1.0472438773211157</v>
      </c>
      <c r="AK740">
        <f t="shared" si="358"/>
        <v>812694517888.53479</v>
      </c>
      <c r="AL740">
        <f t="shared" si="359"/>
        <v>3.5380814923039017E-2</v>
      </c>
      <c r="AM740">
        <f t="shared" si="360"/>
        <v>0.18809788654591261</v>
      </c>
      <c r="AN740">
        <f>IF(AM740=0,0,(Cells!$B$3*AJ740/(Cells!$D$4*AM740)))</f>
        <v>0.14203187731212591</v>
      </c>
      <c r="AP740" s="7">
        <f t="shared" si="343"/>
        <v>0</v>
      </c>
      <c r="AQ740">
        <f t="shared" si="361"/>
        <v>98</v>
      </c>
      <c r="AR740" t="str">
        <f>IF(AP740=0,"",MAX(AR$4:AR739)+1)</f>
        <v/>
      </c>
      <c r="AS740" t="str">
        <f t="shared" si="344"/>
        <v>Female</v>
      </c>
      <c r="AT740" t="str">
        <f t="shared" si="345"/>
        <v>Smoker</v>
      </c>
      <c r="AU740" t="str">
        <f t="shared" si="346"/>
        <v>90 PLUS</v>
      </c>
      <c r="AV740">
        <f t="shared" si="362"/>
        <v>1</v>
      </c>
      <c r="AW740" s="8">
        <f t="shared" si="347"/>
        <v>34</v>
      </c>
      <c r="BJ740" s="76"/>
      <c r="BK740" s="76"/>
      <c r="BL740" s="77"/>
      <c r="BM740" s="77"/>
      <c r="BN740" s="77"/>
      <c r="BO740" s="77"/>
      <c r="BP740" s="77"/>
      <c r="BQ740" s="136"/>
    </row>
    <row r="741" spans="1:69" x14ac:dyDescent="0.25">
      <c r="A741" t="s">
        <v>78</v>
      </c>
      <c r="B741" t="s">
        <v>82</v>
      </c>
      <c r="C741" t="s">
        <v>202</v>
      </c>
      <c r="D741">
        <v>35</v>
      </c>
      <c r="E741" s="9">
        <v>416</v>
      </c>
      <c r="F741" s="9">
        <v>124</v>
      </c>
      <c r="G741" s="54">
        <v>122.309107236637</v>
      </c>
      <c r="H741" s="9">
        <v>18171858.452149</v>
      </c>
      <c r="I741" s="9">
        <v>3890714</v>
      </c>
      <c r="J741" s="9">
        <v>3312885.7743289098</v>
      </c>
      <c r="K741" s="9">
        <v>625617369037.96204</v>
      </c>
      <c r="L741" s="9">
        <v>116335529438.04401</v>
      </c>
      <c r="M741" s="9">
        <v>2.97444298199296E+17</v>
      </c>
      <c r="N741" s="9">
        <v>5.25262243858316E+16</v>
      </c>
      <c r="O741" s="9">
        <v>9587591666643490</v>
      </c>
      <c r="P741">
        <f t="shared" si="333"/>
        <v>11278.971410161124</v>
      </c>
      <c r="Q741">
        <f t="shared" si="334"/>
        <v>3053964239.4054608</v>
      </c>
      <c r="R741">
        <f t="shared" si="335"/>
        <v>511848650</v>
      </c>
      <c r="S741">
        <f t="shared" si="336"/>
        <v>544323242.81205237</v>
      </c>
      <c r="T741">
        <f t="shared" si="337"/>
        <v>1204924448755048.5</v>
      </c>
      <c r="U741">
        <f t="shared" si="338"/>
        <v>229679729272447.22</v>
      </c>
      <c r="V741" s="1">
        <f t="shared" si="339"/>
        <v>1.2489680058203138E+22</v>
      </c>
      <c r="W741" s="1">
        <f t="shared" si="340"/>
        <v>2.3846657673911662E+21</v>
      </c>
      <c r="X741" s="1">
        <f t="shared" si="341"/>
        <v>4.8411271494828353E+20</v>
      </c>
      <c r="Y741">
        <f t="shared" si="342"/>
        <v>0.94033950737748417</v>
      </c>
      <c r="Z741">
        <f t="shared" si="348"/>
        <v>929946428740593.5</v>
      </c>
      <c r="AA741">
        <f t="shared" si="349"/>
        <v>3.1386592757491677E-3</v>
      </c>
      <c r="AB741">
        <f t="shared" si="350"/>
        <v>5.6023738502077564E-2</v>
      </c>
      <c r="AC741">
        <f>Cells!$B$3*Y741/(Cells!$D$4*AB741)</f>
        <v>0.42818801776687998</v>
      </c>
      <c r="AD741">
        <f t="shared" si="351"/>
        <v>57.394829911352602</v>
      </c>
      <c r="AE741">
        <f t="shared" si="352"/>
        <v>8386034.0871510003</v>
      </c>
      <c r="AF741">
        <f t="shared" si="353"/>
        <v>1128406</v>
      </c>
      <c r="AG741">
        <f t="shared" si="354"/>
        <v>1479808.7533670401</v>
      </c>
      <c r="AH741">
        <f t="shared" si="355"/>
        <v>332471811084.39502</v>
      </c>
      <c r="AI741">
        <f t="shared" si="356"/>
        <v>57508802175.727303</v>
      </c>
      <c r="AJ741">
        <f t="shared" si="357"/>
        <v>0.76253502179421095</v>
      </c>
      <c r="AK741">
        <f t="shared" si="358"/>
        <v>220082351181.9939</v>
      </c>
      <c r="AL741">
        <f t="shared" si="359"/>
        <v>0.1005018446853279</v>
      </c>
      <c r="AM741">
        <f t="shared" si="360"/>
        <v>0.31702025910866943</v>
      </c>
      <c r="AN741">
        <f>IF(AM741=0,0,(Cells!$B$3*AJ741/(Cells!$D$4*AM741)))</f>
        <v>6.1361319713384439E-2</v>
      </c>
      <c r="AP741" s="7">
        <f t="shared" si="343"/>
        <v>0</v>
      </c>
      <c r="AQ741">
        <f t="shared" si="361"/>
        <v>98</v>
      </c>
      <c r="AR741" t="str">
        <f>IF(AP741=0,"",MAX(AR$4:AR740)+1)</f>
        <v/>
      </c>
      <c r="AS741" t="str">
        <f t="shared" si="344"/>
        <v>Female</v>
      </c>
      <c r="AT741" t="str">
        <f t="shared" si="345"/>
        <v>Smoker</v>
      </c>
      <c r="AU741" t="str">
        <f t="shared" si="346"/>
        <v>90 PLUS</v>
      </c>
      <c r="AV741">
        <f t="shared" si="362"/>
        <v>1</v>
      </c>
      <c r="AW741" s="8">
        <f t="shared" si="347"/>
        <v>35</v>
      </c>
      <c r="BJ741" s="76"/>
      <c r="BK741" s="76"/>
      <c r="BL741" s="77"/>
      <c r="BM741" s="77"/>
      <c r="BN741" s="77"/>
      <c r="BO741" s="77"/>
      <c r="BP741" s="77"/>
      <c r="BQ741" s="136"/>
    </row>
    <row r="742" spans="1:69" x14ac:dyDescent="0.25">
      <c r="A742" t="s">
        <v>78</v>
      </c>
      <c r="B742" t="s">
        <v>82</v>
      </c>
      <c r="C742" t="s">
        <v>202</v>
      </c>
      <c r="D742">
        <v>36</v>
      </c>
      <c r="E742" s="9">
        <v>227</v>
      </c>
      <c r="F742" s="9">
        <v>40</v>
      </c>
      <c r="G742" s="54">
        <v>57.394829911352602</v>
      </c>
      <c r="H742" s="9">
        <v>8386034.0871510003</v>
      </c>
      <c r="I742" s="9">
        <v>1128406</v>
      </c>
      <c r="J742" s="9">
        <v>1479808.7533670401</v>
      </c>
      <c r="K742" s="9">
        <v>332471811084.39502</v>
      </c>
      <c r="L742" s="9">
        <v>57508802175.727303</v>
      </c>
      <c r="M742" s="9">
        <v>1.8820087151996499E+17</v>
      </c>
      <c r="N742" s="9">
        <v>3.05444456556561E+16</v>
      </c>
      <c r="O742" s="9">
        <v>5094894316691330</v>
      </c>
      <c r="P742">
        <f t="shared" si="333"/>
        <v>11336.366240072477</v>
      </c>
      <c r="Q742">
        <f t="shared" si="334"/>
        <v>3062350273.4926119</v>
      </c>
      <c r="R742">
        <f t="shared" si="335"/>
        <v>512977056</v>
      </c>
      <c r="S742">
        <f t="shared" si="336"/>
        <v>545803051.56541944</v>
      </c>
      <c r="T742">
        <f t="shared" si="337"/>
        <v>1205256920566133</v>
      </c>
      <c r="U742">
        <f t="shared" si="338"/>
        <v>229737238074622.94</v>
      </c>
      <c r="V742" s="1">
        <f t="shared" si="339"/>
        <v>1.2489868259074658E+22</v>
      </c>
      <c r="W742" s="1">
        <f t="shared" si="340"/>
        <v>2.3846963118368217E+21</v>
      </c>
      <c r="X742" s="1">
        <f t="shared" si="341"/>
        <v>4.8411780984260021E+20</v>
      </c>
      <c r="Y742">
        <f t="shared" si="342"/>
        <v>0.93985743489108187</v>
      </c>
      <c r="Z742">
        <f t="shared" si="348"/>
        <v>929835424242920.75</v>
      </c>
      <c r="AA742">
        <f t="shared" si="349"/>
        <v>3.1212903429463732E-3</v>
      </c>
      <c r="AB742">
        <f t="shared" si="350"/>
        <v>5.5868509403297788E-2</v>
      </c>
      <c r="AC742">
        <f>Cells!$B$3*Y742/(Cells!$D$4*AB742)</f>
        <v>0.42915760237180367</v>
      </c>
      <c r="AD742">
        <f t="shared" si="351"/>
        <v>0</v>
      </c>
      <c r="AE742">
        <f t="shared" si="352"/>
        <v>0</v>
      </c>
      <c r="AF742">
        <f t="shared" si="353"/>
        <v>0</v>
      </c>
      <c r="AG742">
        <f t="shared" si="354"/>
        <v>0</v>
      </c>
      <c r="AH742">
        <f t="shared" si="355"/>
        <v>0</v>
      </c>
      <c r="AI742">
        <f t="shared" si="356"/>
        <v>0</v>
      </c>
      <c r="AJ742" t="e">
        <f t="shared" si="357"/>
        <v>#DIV/0!</v>
      </c>
      <c r="AK742" t="e">
        <f t="shared" si="358"/>
        <v>#DIV/0!</v>
      </c>
      <c r="AL742" t="e">
        <f t="shared" si="359"/>
        <v>#DIV/0!</v>
      </c>
      <c r="AM742">
        <f t="shared" si="360"/>
        <v>0</v>
      </c>
      <c r="AN742">
        <f>IF(AM742=0,0,(Cells!$B$3*AJ742/(Cells!$D$4*AM742)))</f>
        <v>0</v>
      </c>
      <c r="AP742" s="7">
        <f t="shared" si="343"/>
        <v>1</v>
      </c>
      <c r="AQ742">
        <f t="shared" si="361"/>
        <v>98</v>
      </c>
      <c r="AR742">
        <f>IF(AP742=0,"",MAX(AR$4:AR741)+1)</f>
        <v>98</v>
      </c>
      <c r="AS742" t="str">
        <f t="shared" si="344"/>
        <v>Female</v>
      </c>
      <c r="AT742" t="str">
        <f t="shared" si="345"/>
        <v>Smoker</v>
      </c>
      <c r="AU742" t="str">
        <f t="shared" si="346"/>
        <v>90 PLUS</v>
      </c>
      <c r="AV742">
        <f t="shared" si="362"/>
        <v>1</v>
      </c>
      <c r="AW742" s="8">
        <f t="shared" si="347"/>
        <v>36</v>
      </c>
      <c r="BJ742" s="76"/>
      <c r="BK742" s="76"/>
      <c r="BL742" s="77"/>
      <c r="BM742" s="77"/>
      <c r="BN742" s="77"/>
      <c r="BO742" s="77"/>
      <c r="BP742" s="77"/>
      <c r="BQ742" s="136"/>
    </row>
    <row r="743" spans="1:69" x14ac:dyDescent="0.25">
      <c r="A743" t="s">
        <v>78</v>
      </c>
      <c r="B743" t="s">
        <v>59</v>
      </c>
      <c r="C743" t="s">
        <v>347</v>
      </c>
      <c r="D743">
        <v>1</v>
      </c>
      <c r="E743" s="9">
        <v>43904</v>
      </c>
      <c r="F743" s="9">
        <v>268</v>
      </c>
      <c r="G743" s="54">
        <v>109.915767032998</v>
      </c>
      <c r="H743" s="9">
        <v>45232345438.942802</v>
      </c>
      <c r="I743" s="9">
        <v>25600318</v>
      </c>
      <c r="J743" s="9">
        <v>18551681.008815899</v>
      </c>
      <c r="K743" s="9">
        <v>18982232529873</v>
      </c>
      <c r="L743" s="9">
        <v>7766811381.2740803</v>
      </c>
      <c r="M743" s="9">
        <v>3.0920178866085999E+20</v>
      </c>
      <c r="N743" s="9">
        <v>1.2266002301558301E+17</v>
      </c>
      <c r="O743" s="9">
        <v>49921569118064.5</v>
      </c>
      <c r="P743">
        <f t="shared" si="333"/>
        <v>109.915767032998</v>
      </c>
      <c r="Q743">
        <f t="shared" si="334"/>
        <v>45232345438.942802</v>
      </c>
      <c r="R743">
        <f t="shared" si="335"/>
        <v>25600318</v>
      </c>
      <c r="S743">
        <f t="shared" si="336"/>
        <v>18551681.008815899</v>
      </c>
      <c r="T743">
        <f t="shared" si="337"/>
        <v>18982232529873</v>
      </c>
      <c r="U743">
        <f t="shared" si="338"/>
        <v>7766811381.2740803</v>
      </c>
      <c r="V743" s="1">
        <f t="shared" si="339"/>
        <v>3.0920178866085999E+20</v>
      </c>
      <c r="W743" s="1">
        <f t="shared" si="340"/>
        <v>1.2266002301558301E+17</v>
      </c>
      <c r="X743" s="1">
        <f t="shared" si="341"/>
        <v>49921569118064.5</v>
      </c>
      <c r="Y743">
        <f t="shared" si="342"/>
        <v>1.3799459999249952</v>
      </c>
      <c r="Z743">
        <f t="shared" si="348"/>
        <v>26179665891194.398</v>
      </c>
      <c r="AA743">
        <f t="shared" si="349"/>
        <v>7.6067223316820365E-2</v>
      </c>
      <c r="AB743">
        <f t="shared" si="350"/>
        <v>0.27580287039264179</v>
      </c>
      <c r="AC743">
        <f>Cells!$B$3*Y743/(Cells!$D$4*AB743)</f>
        <v>0.12763953797666208</v>
      </c>
      <c r="AD743">
        <f t="shared" si="351"/>
        <v>382.69976683446424</v>
      </c>
      <c r="AE743">
        <f t="shared" si="352"/>
        <v>88427917844.171417</v>
      </c>
      <c r="AF743">
        <f t="shared" si="353"/>
        <v>85210754</v>
      </c>
      <c r="AG743">
        <f t="shared" si="354"/>
        <v>48698742.454767108</v>
      </c>
      <c r="AH743">
        <f t="shared" si="355"/>
        <v>53934170656136.102</v>
      </c>
      <c r="AI743">
        <f t="shared" si="356"/>
        <v>29244189339.367252</v>
      </c>
      <c r="AJ743">
        <f t="shared" si="357"/>
        <v>1.7497526569427613</v>
      </c>
      <c r="AK743">
        <f t="shared" si="358"/>
        <v>94281923390652.719</v>
      </c>
      <c r="AL743">
        <f t="shared" si="359"/>
        <v>3.9755108268142068E-2</v>
      </c>
      <c r="AM743">
        <f t="shared" si="360"/>
        <v>0.19938683072896782</v>
      </c>
      <c r="AN743">
        <f>IF(AM743=0,0,(Cells!$B$3*AJ743/(Cells!$D$4*AM743)))</f>
        <v>0.22387319879601311</v>
      </c>
      <c r="AP743" s="7">
        <f t="shared" si="343"/>
        <v>0</v>
      </c>
      <c r="AQ743">
        <f t="shared" si="361"/>
        <v>99</v>
      </c>
      <c r="AR743" t="str">
        <f>IF(AP743=0,"",MAX(AR$4:AR742)+1)</f>
        <v/>
      </c>
      <c r="AS743" t="str">
        <f t="shared" si="344"/>
        <v>Male</v>
      </c>
      <c r="AT743" t="str">
        <f t="shared" si="345"/>
        <v>Smoker</v>
      </c>
      <c r="AU743" t="str">
        <f t="shared" si="346"/>
        <v>18 - 29</v>
      </c>
      <c r="AV743">
        <f t="shared" si="362"/>
        <v>1</v>
      </c>
      <c r="AW743" s="8">
        <f t="shared" si="347"/>
        <v>1</v>
      </c>
      <c r="BJ743" s="76"/>
      <c r="BK743" s="76"/>
      <c r="BL743" s="77"/>
      <c r="BM743" s="77"/>
      <c r="BN743" s="77"/>
      <c r="BO743" s="77"/>
      <c r="BP743" s="77"/>
      <c r="BQ743" s="136"/>
    </row>
    <row r="744" spans="1:69" x14ac:dyDescent="0.25">
      <c r="A744" t="s">
        <v>78</v>
      </c>
      <c r="B744" t="s">
        <v>59</v>
      </c>
      <c r="C744" t="s">
        <v>347</v>
      </c>
      <c r="D744">
        <v>2</v>
      </c>
      <c r="E744" s="9">
        <v>38136</v>
      </c>
      <c r="F744" s="9">
        <v>172</v>
      </c>
      <c r="G744" s="54">
        <v>85.527858920464595</v>
      </c>
      <c r="H744" s="9">
        <v>29641686234.9235</v>
      </c>
      <c r="I744" s="9">
        <v>28607275</v>
      </c>
      <c r="J744" s="9">
        <v>13961193.8432384</v>
      </c>
      <c r="K744" s="9">
        <v>16818079299004.1</v>
      </c>
      <c r="L744" s="9">
        <v>7730701881.1170301</v>
      </c>
      <c r="M744" s="9">
        <v>3.1779003901850799E+20</v>
      </c>
      <c r="N744" s="9">
        <v>1.4186948943109901E+17</v>
      </c>
      <c r="O744" s="9">
        <v>63802011277238.398</v>
      </c>
      <c r="P744">
        <f t="shared" si="333"/>
        <v>195.4436259534626</v>
      </c>
      <c r="Q744">
        <f t="shared" si="334"/>
        <v>74874031673.866302</v>
      </c>
      <c r="R744">
        <f t="shared" si="335"/>
        <v>54207593</v>
      </c>
      <c r="S744">
        <f t="shared" si="336"/>
        <v>32512874.852054298</v>
      </c>
      <c r="T744">
        <f t="shared" si="337"/>
        <v>35800311828877.102</v>
      </c>
      <c r="U744">
        <f t="shared" si="338"/>
        <v>15497513262.391109</v>
      </c>
      <c r="V744" s="1">
        <f t="shared" si="339"/>
        <v>6.2699182767936792E+20</v>
      </c>
      <c r="W744" s="1">
        <f t="shared" si="340"/>
        <v>2.6452951244668202E+17</v>
      </c>
      <c r="X744" s="1">
        <f t="shared" si="341"/>
        <v>113723580395302.91</v>
      </c>
      <c r="Y744">
        <f t="shared" si="342"/>
        <v>1.6672654524296839</v>
      </c>
      <c r="Z744">
        <f t="shared" si="348"/>
        <v>59645543512687.898</v>
      </c>
      <c r="AA744">
        <f t="shared" si="349"/>
        <v>5.6424439762601628E-2</v>
      </c>
      <c r="AB744">
        <f t="shared" si="350"/>
        <v>0.23753829115029354</v>
      </c>
      <c r="AC744">
        <f>Cells!$B$3*Y744/(Cells!$D$4*AB744)</f>
        <v>0.17905771443749507</v>
      </c>
      <c r="AD744">
        <f t="shared" si="351"/>
        <v>297.17190791399963</v>
      </c>
      <c r="AE744">
        <f t="shared" si="352"/>
        <v>58786231609.247932</v>
      </c>
      <c r="AF744">
        <f t="shared" si="353"/>
        <v>56603479</v>
      </c>
      <c r="AG744">
        <f t="shared" si="354"/>
        <v>34737548.611528702</v>
      </c>
      <c r="AH744">
        <f t="shared" si="355"/>
        <v>37116091357132</v>
      </c>
      <c r="AI744">
        <f t="shared" si="356"/>
        <v>21513487458.250221</v>
      </c>
      <c r="AJ744">
        <f t="shared" si="357"/>
        <v>1.6294609511165803</v>
      </c>
      <c r="AK744">
        <f t="shared" si="358"/>
        <v>60422100139080.859</v>
      </c>
      <c r="AL744">
        <f t="shared" si="359"/>
        <v>5.0072293161967742E-2</v>
      </c>
      <c r="AM744">
        <f t="shared" si="360"/>
        <v>0.2237683917848268</v>
      </c>
      <c r="AN744">
        <f>IF(AM744=0,0,(Cells!$B$3*AJ744/(Cells!$D$4*AM744)))</f>
        <v>0.18576638509168089</v>
      </c>
      <c r="AP744" s="7">
        <f t="shared" si="343"/>
        <v>0</v>
      </c>
      <c r="AQ744">
        <f t="shared" si="361"/>
        <v>99</v>
      </c>
      <c r="AR744" t="str">
        <f>IF(AP744=0,"",MAX(AR$4:AR743)+1)</f>
        <v/>
      </c>
      <c r="AS744" t="str">
        <f t="shared" si="344"/>
        <v>Male</v>
      </c>
      <c r="AT744" t="str">
        <f t="shared" si="345"/>
        <v>Smoker</v>
      </c>
      <c r="AU744" t="str">
        <f t="shared" si="346"/>
        <v>18 - 29</v>
      </c>
      <c r="AV744">
        <f t="shared" si="362"/>
        <v>1</v>
      </c>
      <c r="AW744" s="8">
        <f t="shared" si="347"/>
        <v>2</v>
      </c>
      <c r="BJ744" s="76"/>
      <c r="BK744" s="76"/>
      <c r="BL744" s="77"/>
      <c r="BM744" s="77"/>
      <c r="BN744" s="77"/>
      <c r="BO744" s="77"/>
      <c r="BP744" s="77"/>
      <c r="BQ744" s="136"/>
    </row>
    <row r="745" spans="1:69" x14ac:dyDescent="0.25">
      <c r="A745" t="s">
        <v>78</v>
      </c>
      <c r="B745" t="s">
        <v>59</v>
      </c>
      <c r="C745" t="s">
        <v>347</v>
      </c>
      <c r="D745">
        <v>3</v>
      </c>
      <c r="E745" s="9">
        <v>32313</v>
      </c>
      <c r="F745" s="9">
        <v>150</v>
      </c>
      <c r="G745" s="54">
        <v>66.728828101331203</v>
      </c>
      <c r="H745" s="9">
        <v>19900646312.182999</v>
      </c>
      <c r="I745" s="9">
        <v>20465517</v>
      </c>
      <c r="J745" s="9">
        <v>10137048.7437688</v>
      </c>
      <c r="K745" s="9">
        <v>13383683920188.1</v>
      </c>
      <c r="L745" s="9">
        <v>6548712079.6555004</v>
      </c>
      <c r="M745" s="9">
        <v>2.9642240772976299E+20</v>
      </c>
      <c r="N745" s="9">
        <v>1.39473714973008E+17</v>
      </c>
      <c r="O745" s="9">
        <v>65923521342862.297</v>
      </c>
      <c r="P745">
        <f t="shared" si="333"/>
        <v>262.17245405479377</v>
      </c>
      <c r="Q745">
        <f t="shared" si="334"/>
        <v>94774677986.049301</v>
      </c>
      <c r="R745">
        <f t="shared" si="335"/>
        <v>74673110</v>
      </c>
      <c r="S745">
        <f t="shared" si="336"/>
        <v>42649923.595823094</v>
      </c>
      <c r="T745">
        <f t="shared" si="337"/>
        <v>49183995749065.203</v>
      </c>
      <c r="U745">
        <f t="shared" si="338"/>
        <v>22046225342.046608</v>
      </c>
      <c r="V745" s="1">
        <f t="shared" si="339"/>
        <v>9.2341423540913098E+20</v>
      </c>
      <c r="W745" s="1">
        <f t="shared" si="340"/>
        <v>4.0400322741968998E+17</v>
      </c>
      <c r="X745" s="1">
        <f t="shared" si="341"/>
        <v>179647101738165.19</v>
      </c>
      <c r="Y745">
        <f t="shared" si="342"/>
        <v>1.750838072012703</v>
      </c>
      <c r="Z745">
        <f t="shared" si="348"/>
        <v>86045631043444.234</v>
      </c>
      <c r="AA745">
        <f t="shared" si="349"/>
        <v>4.7303394725717235E-2</v>
      </c>
      <c r="AB745">
        <f t="shared" si="350"/>
        <v>0.21749343605202717</v>
      </c>
      <c r="AC745">
        <f>Cells!$B$3*Y745/(Cells!$D$4*AB745)</f>
        <v>0.20536278276996112</v>
      </c>
      <c r="AD745">
        <f t="shared" si="351"/>
        <v>230.4430798126684</v>
      </c>
      <c r="AE745">
        <f t="shared" si="352"/>
        <v>38885585297.064926</v>
      </c>
      <c r="AF745">
        <f t="shared" si="353"/>
        <v>36137962</v>
      </c>
      <c r="AG745">
        <f t="shared" si="354"/>
        <v>24600499.867759902</v>
      </c>
      <c r="AH745">
        <f t="shared" si="355"/>
        <v>23732407436943.895</v>
      </c>
      <c r="AI745">
        <f t="shared" si="356"/>
        <v>14964775378.594715</v>
      </c>
      <c r="AJ745">
        <f t="shared" si="357"/>
        <v>1.4689929958439778</v>
      </c>
      <c r="AK745">
        <f t="shared" si="358"/>
        <v>34830447205692.902</v>
      </c>
      <c r="AL745">
        <f t="shared" si="359"/>
        <v>5.7553426782120685E-2</v>
      </c>
      <c r="AM745">
        <f t="shared" si="360"/>
        <v>0.23990295284160362</v>
      </c>
      <c r="AN745">
        <f>IF(AM745=0,0,(Cells!$B$3*AJ745/(Cells!$D$4*AM745)))</f>
        <v>0.15620899737372526</v>
      </c>
      <c r="AP745" s="7">
        <f t="shared" si="343"/>
        <v>0</v>
      </c>
      <c r="AQ745">
        <f t="shared" si="361"/>
        <v>99</v>
      </c>
      <c r="AR745" t="str">
        <f>IF(AP745=0,"",MAX(AR$4:AR744)+1)</f>
        <v/>
      </c>
      <c r="AS745" t="str">
        <f t="shared" si="344"/>
        <v>Male</v>
      </c>
      <c r="AT745" t="str">
        <f t="shared" si="345"/>
        <v>Smoker</v>
      </c>
      <c r="AU745" t="str">
        <f t="shared" si="346"/>
        <v>18 - 29</v>
      </c>
      <c r="AV745">
        <f t="shared" si="362"/>
        <v>1</v>
      </c>
      <c r="AW745" s="8">
        <f t="shared" si="347"/>
        <v>3</v>
      </c>
      <c r="BJ745" s="76"/>
      <c r="BK745" s="76"/>
      <c r="BL745" s="77"/>
      <c r="BM745" s="77"/>
      <c r="BN745" s="77"/>
      <c r="BO745" s="77"/>
      <c r="BP745" s="77"/>
      <c r="BQ745" s="136"/>
    </row>
    <row r="746" spans="1:69" x14ac:dyDescent="0.25">
      <c r="A746" t="s">
        <v>78</v>
      </c>
      <c r="B746" t="s">
        <v>59</v>
      </c>
      <c r="C746" t="s">
        <v>347</v>
      </c>
      <c r="D746">
        <v>4</v>
      </c>
      <c r="E746" s="9">
        <v>27544</v>
      </c>
      <c r="F746" s="9">
        <v>120</v>
      </c>
      <c r="G746" s="54">
        <v>55.039711081512301</v>
      </c>
      <c r="H746" s="9">
        <v>13457950499.5231</v>
      </c>
      <c r="I746" s="9">
        <v>11372369</v>
      </c>
      <c r="J746" s="9">
        <v>7499317.6943187201</v>
      </c>
      <c r="K746" s="9">
        <v>7301134942996.54</v>
      </c>
      <c r="L746" s="9">
        <v>3960999147.1986699</v>
      </c>
      <c r="M746" s="9">
        <v>9.8801396614966198E+19</v>
      </c>
      <c r="N746" s="9">
        <v>5.21025795452604E+16</v>
      </c>
      <c r="O746" s="9">
        <v>27658907205609</v>
      </c>
      <c r="P746">
        <f t="shared" si="333"/>
        <v>317.21216513630606</v>
      </c>
      <c r="Q746">
        <f t="shared" si="334"/>
        <v>108232628485.5724</v>
      </c>
      <c r="R746">
        <f t="shared" si="335"/>
        <v>86045479</v>
      </c>
      <c r="S746">
        <f t="shared" si="336"/>
        <v>50149241.290141813</v>
      </c>
      <c r="T746">
        <f t="shared" si="337"/>
        <v>56485130692061.742</v>
      </c>
      <c r="U746">
        <f t="shared" si="338"/>
        <v>26007224489.245277</v>
      </c>
      <c r="V746" s="1">
        <f t="shared" si="339"/>
        <v>1.0222156320240971E+21</v>
      </c>
      <c r="W746" s="1">
        <f t="shared" si="340"/>
        <v>4.561058069649504E+17</v>
      </c>
      <c r="X746" s="1">
        <f t="shared" si="341"/>
        <v>207306008943774.19</v>
      </c>
      <c r="Y746">
        <f t="shared" si="342"/>
        <v>1.7157882509563422</v>
      </c>
      <c r="Z746">
        <f t="shared" si="348"/>
        <v>96839960164412.172</v>
      </c>
      <c r="AA746">
        <f t="shared" si="349"/>
        <v>3.8505774949434898E-2</v>
      </c>
      <c r="AB746">
        <f t="shared" si="350"/>
        <v>0.19622888408548547</v>
      </c>
      <c r="AC746">
        <f>Cells!$B$3*Y746/(Cells!$D$4*AB746)</f>
        <v>0.22306049870053093</v>
      </c>
      <c r="AD746">
        <f t="shared" si="351"/>
        <v>175.40336873115609</v>
      </c>
      <c r="AE746">
        <f t="shared" si="352"/>
        <v>25427634797.541824</v>
      </c>
      <c r="AF746">
        <f t="shared" si="353"/>
        <v>24765593</v>
      </c>
      <c r="AG746">
        <f t="shared" si="354"/>
        <v>17101182.173441183</v>
      </c>
      <c r="AH746">
        <f t="shared" si="355"/>
        <v>16431272493947.352</v>
      </c>
      <c r="AI746">
        <f t="shared" si="356"/>
        <v>11003776231.396046</v>
      </c>
      <c r="AJ746">
        <f t="shared" si="357"/>
        <v>1.4481801754303252</v>
      </c>
      <c r="AK746">
        <f t="shared" si="358"/>
        <v>23772365679192.563</v>
      </c>
      <c r="AL746">
        <f t="shared" si="359"/>
        <v>8.1286820260888529E-2</v>
      </c>
      <c r="AM746">
        <f t="shared" si="360"/>
        <v>0.28510843596934926</v>
      </c>
      <c r="AN746">
        <f>IF(AM746=0,0,(Cells!$B$3*AJ746/(Cells!$D$4*AM746)))</f>
        <v>0.12957894617251733</v>
      </c>
      <c r="AP746" s="7">
        <f t="shared" si="343"/>
        <v>0</v>
      </c>
      <c r="AQ746">
        <f t="shared" si="361"/>
        <v>99</v>
      </c>
      <c r="AR746" t="str">
        <f>IF(AP746=0,"",MAX(AR$4:AR745)+1)</f>
        <v/>
      </c>
      <c r="AS746" t="str">
        <f t="shared" si="344"/>
        <v>Male</v>
      </c>
      <c r="AT746" t="str">
        <f t="shared" si="345"/>
        <v>Smoker</v>
      </c>
      <c r="AU746" t="str">
        <f t="shared" si="346"/>
        <v>18 - 29</v>
      </c>
      <c r="AV746">
        <f t="shared" si="362"/>
        <v>1</v>
      </c>
      <c r="AW746" s="8">
        <f t="shared" si="347"/>
        <v>4</v>
      </c>
      <c r="BJ746" s="76"/>
      <c r="BK746" s="76"/>
      <c r="BL746" s="77"/>
      <c r="BM746" s="77"/>
      <c r="BN746" s="77"/>
      <c r="BO746" s="77"/>
      <c r="BP746" s="77"/>
      <c r="BQ746" s="136"/>
    </row>
    <row r="747" spans="1:69" x14ac:dyDescent="0.25">
      <c r="A747" t="s">
        <v>78</v>
      </c>
      <c r="B747" t="s">
        <v>59</v>
      </c>
      <c r="C747" t="s">
        <v>347</v>
      </c>
      <c r="D747">
        <v>5</v>
      </c>
      <c r="E747" s="9">
        <v>23165</v>
      </c>
      <c r="F747" s="9">
        <v>93</v>
      </c>
      <c r="G747" s="54">
        <v>45.784625342989997</v>
      </c>
      <c r="H747" s="9">
        <v>9278447866.5177402</v>
      </c>
      <c r="I747" s="9">
        <v>8750496</v>
      </c>
      <c r="J747" s="9">
        <v>5614042.0307084704</v>
      </c>
      <c r="K747" s="9">
        <v>6567684573836.8301</v>
      </c>
      <c r="L747" s="9">
        <v>3822420320.7623901</v>
      </c>
      <c r="M747" s="9">
        <v>1.4694149819214099E+20</v>
      </c>
      <c r="N747" s="9">
        <v>8.2793971616250208E+16</v>
      </c>
      <c r="O747" s="9">
        <v>46752301100941.203</v>
      </c>
      <c r="P747">
        <f t="shared" si="333"/>
        <v>362.99679047929607</v>
      </c>
      <c r="Q747">
        <f t="shared" si="334"/>
        <v>117511076352.09015</v>
      </c>
      <c r="R747">
        <f t="shared" si="335"/>
        <v>94795975</v>
      </c>
      <c r="S747">
        <f t="shared" si="336"/>
        <v>55763283.320850283</v>
      </c>
      <c r="T747">
        <f t="shared" si="337"/>
        <v>63052815265898.57</v>
      </c>
      <c r="U747">
        <f t="shared" si="338"/>
        <v>29829644810.007668</v>
      </c>
      <c r="V747" s="1">
        <f t="shared" si="339"/>
        <v>1.1691571302162381E+21</v>
      </c>
      <c r="W747" s="1">
        <f t="shared" si="340"/>
        <v>5.3889977858120064E+17</v>
      </c>
      <c r="X747" s="1">
        <f t="shared" si="341"/>
        <v>254058310044715.38</v>
      </c>
      <c r="Y747">
        <f t="shared" si="342"/>
        <v>1.6999711881125035</v>
      </c>
      <c r="Z747">
        <f t="shared" si="348"/>
        <v>107101764530006.58</v>
      </c>
      <c r="AA747">
        <f t="shared" si="349"/>
        <v>3.4442919143386257E-2</v>
      </c>
      <c r="AB747">
        <f t="shared" si="350"/>
        <v>0.18558803609981506</v>
      </c>
      <c r="AC747">
        <f>Cells!$B$3*Y747/(Cells!$D$4*AB747)</f>
        <v>0.23367567079935714</v>
      </c>
      <c r="AD747">
        <f t="shared" si="351"/>
        <v>129.61874338816611</v>
      </c>
      <c r="AE747">
        <f t="shared" si="352"/>
        <v>16149186931.024078</v>
      </c>
      <c r="AF747">
        <f t="shared" si="353"/>
        <v>16015097</v>
      </c>
      <c r="AG747">
        <f t="shared" si="354"/>
        <v>11487140.142732715</v>
      </c>
      <c r="AH747">
        <f t="shared" si="355"/>
        <v>9863587920110.5234</v>
      </c>
      <c r="AI747">
        <f t="shared" si="356"/>
        <v>7181355910.6336555</v>
      </c>
      <c r="AJ747">
        <f t="shared" si="357"/>
        <v>1.3941761657823837</v>
      </c>
      <c r="AK747">
        <f t="shared" si="358"/>
        <v>13737620590635.5</v>
      </c>
      <c r="AL747">
        <f t="shared" si="359"/>
        <v>0.10410885708515068</v>
      </c>
      <c r="AM747">
        <f t="shared" si="360"/>
        <v>0.32265904153634167</v>
      </c>
      <c r="AN747">
        <f>IF(AM747=0,0,(Cells!$B$3*AJ747/(Cells!$D$4*AM747)))</f>
        <v>0.11022896456253055</v>
      </c>
      <c r="AP747" s="7">
        <f t="shared" si="343"/>
        <v>0</v>
      </c>
      <c r="AQ747">
        <f t="shared" si="361"/>
        <v>99</v>
      </c>
      <c r="AR747" t="str">
        <f>IF(AP747=0,"",MAX(AR$4:AR746)+1)</f>
        <v/>
      </c>
      <c r="AS747" t="str">
        <f t="shared" si="344"/>
        <v>Male</v>
      </c>
      <c r="AT747" t="str">
        <f t="shared" si="345"/>
        <v>Smoker</v>
      </c>
      <c r="AU747" t="str">
        <f t="shared" si="346"/>
        <v>18 - 29</v>
      </c>
      <c r="AV747">
        <f t="shared" si="362"/>
        <v>1</v>
      </c>
      <c r="AW747" s="8">
        <f t="shared" si="347"/>
        <v>5</v>
      </c>
      <c r="BJ747" s="76"/>
      <c r="BK747" s="76"/>
      <c r="BL747" s="77"/>
      <c r="BM747" s="77"/>
      <c r="BN747" s="77"/>
      <c r="BO747" s="77"/>
      <c r="BP747" s="77"/>
      <c r="BQ747" s="136"/>
    </row>
    <row r="748" spans="1:69" x14ac:dyDescent="0.25">
      <c r="A748" t="s">
        <v>78</v>
      </c>
      <c r="B748" t="s">
        <v>59</v>
      </c>
      <c r="C748" t="s">
        <v>347</v>
      </c>
      <c r="D748">
        <v>6</v>
      </c>
      <c r="E748" s="9">
        <v>17977</v>
      </c>
      <c r="F748" s="9">
        <v>68</v>
      </c>
      <c r="G748" s="54">
        <v>32.690272657097204</v>
      </c>
      <c r="H748" s="9">
        <v>5733239430.4465303</v>
      </c>
      <c r="I748" s="9">
        <v>5031718</v>
      </c>
      <c r="J748" s="9">
        <v>3744493.2698522401</v>
      </c>
      <c r="K748" s="9">
        <v>3725871751381.1602</v>
      </c>
      <c r="L748" s="9">
        <v>2318037057.6023998</v>
      </c>
      <c r="M748" s="9">
        <v>5.1356211702840697E+19</v>
      </c>
      <c r="N748" s="9">
        <v>3.10476612698857E+16</v>
      </c>
      <c r="O748" s="9">
        <v>18822978242129.602</v>
      </c>
      <c r="P748">
        <f t="shared" si="333"/>
        <v>395.68706313639325</v>
      </c>
      <c r="Q748">
        <f t="shared" si="334"/>
        <v>123244315782.53668</v>
      </c>
      <c r="R748">
        <f t="shared" si="335"/>
        <v>99827693</v>
      </c>
      <c r="S748">
        <f t="shared" si="336"/>
        <v>59507776.590702526</v>
      </c>
      <c r="T748">
        <f t="shared" si="337"/>
        <v>66778687017279.734</v>
      </c>
      <c r="U748">
        <f t="shared" si="338"/>
        <v>32147681867.610069</v>
      </c>
      <c r="V748" s="1">
        <f t="shared" si="339"/>
        <v>1.2205133419190789E+21</v>
      </c>
      <c r="W748" s="1">
        <f t="shared" si="340"/>
        <v>5.6994743985108634E+17</v>
      </c>
      <c r="X748" s="1">
        <f t="shared" si="341"/>
        <v>272881288286844.97</v>
      </c>
      <c r="Y748">
        <f t="shared" si="342"/>
        <v>1.677557097900328</v>
      </c>
      <c r="Z748">
        <f t="shared" si="348"/>
        <v>111934590458177.81</v>
      </c>
      <c r="AA748">
        <f t="shared" si="349"/>
        <v>3.1609444732608384E-2</v>
      </c>
      <c r="AB748">
        <f t="shared" si="350"/>
        <v>0.17779045174757946</v>
      </c>
      <c r="AC748">
        <f>Cells!$B$3*Y748/(Cells!$D$4*AB748)</f>
        <v>0.24070814762409468</v>
      </c>
      <c r="AD748">
        <f t="shared" si="351"/>
        <v>96.928470731068884</v>
      </c>
      <c r="AE748">
        <f t="shared" si="352"/>
        <v>10415947500.577549</v>
      </c>
      <c r="AF748">
        <f t="shared" si="353"/>
        <v>10983379</v>
      </c>
      <c r="AG748">
        <f t="shared" si="354"/>
        <v>7742646.8728804747</v>
      </c>
      <c r="AH748">
        <f t="shared" si="355"/>
        <v>6137716168729.3613</v>
      </c>
      <c r="AI748">
        <f t="shared" si="356"/>
        <v>4863318853.0312557</v>
      </c>
      <c r="AJ748">
        <f t="shared" si="357"/>
        <v>1.418556106241984</v>
      </c>
      <c r="AK748">
        <f t="shared" si="358"/>
        <v>8696908286065.4375</v>
      </c>
      <c r="AL748">
        <f t="shared" si="359"/>
        <v>0.14507279737557846</v>
      </c>
      <c r="AM748">
        <f t="shared" si="360"/>
        <v>0.38088423093582974</v>
      </c>
      <c r="AN748">
        <f>IF(AM748=0,0,(Cells!$B$3*AJ748/(Cells!$D$4*AM748)))</f>
        <v>9.5011338882291199E-2</v>
      </c>
      <c r="AP748" s="7">
        <f t="shared" si="343"/>
        <v>0</v>
      </c>
      <c r="AQ748">
        <f t="shared" si="361"/>
        <v>99</v>
      </c>
      <c r="AR748" t="str">
        <f>IF(AP748=0,"",MAX(AR$4:AR747)+1)</f>
        <v/>
      </c>
      <c r="AS748" t="str">
        <f t="shared" si="344"/>
        <v>Male</v>
      </c>
      <c r="AT748" t="str">
        <f t="shared" si="345"/>
        <v>Smoker</v>
      </c>
      <c r="AU748" t="str">
        <f t="shared" si="346"/>
        <v>18 - 29</v>
      </c>
      <c r="AV748">
        <f t="shared" si="362"/>
        <v>1</v>
      </c>
      <c r="AW748" s="8">
        <f t="shared" si="347"/>
        <v>6</v>
      </c>
      <c r="BJ748" s="76"/>
      <c r="BK748" s="76"/>
      <c r="BL748" s="77"/>
      <c r="BM748" s="77"/>
      <c r="BN748" s="77"/>
      <c r="BO748" s="77"/>
      <c r="BP748" s="77"/>
      <c r="BQ748" s="136"/>
    </row>
    <row r="749" spans="1:69" x14ac:dyDescent="0.25">
      <c r="A749" t="s">
        <v>78</v>
      </c>
      <c r="B749" t="s">
        <v>59</v>
      </c>
      <c r="C749" t="s">
        <v>347</v>
      </c>
      <c r="D749">
        <v>7</v>
      </c>
      <c r="E749" s="9">
        <v>14521</v>
      </c>
      <c r="F749" s="9">
        <v>55</v>
      </c>
      <c r="G749" s="54">
        <v>27.247382324750401</v>
      </c>
      <c r="H749" s="9">
        <v>3835225423.7906399</v>
      </c>
      <c r="I749" s="9">
        <v>4192087</v>
      </c>
      <c r="J749" s="9">
        <v>2676662.9283972499</v>
      </c>
      <c r="K749" s="9">
        <v>1844712015489.03</v>
      </c>
      <c r="L749" s="9">
        <v>1230042013.8357699</v>
      </c>
      <c r="M749" s="9">
        <v>2.4061746249887801E+19</v>
      </c>
      <c r="N749" s="9">
        <v>1.51399241461571E+16</v>
      </c>
      <c r="O749" s="9">
        <v>9570573131377.6602</v>
      </c>
      <c r="P749">
        <f t="shared" si="333"/>
        <v>422.93444546114364</v>
      </c>
      <c r="Q749">
        <f t="shared" si="334"/>
        <v>127079541206.32732</v>
      </c>
      <c r="R749">
        <f t="shared" si="335"/>
        <v>104019780</v>
      </c>
      <c r="S749">
        <f t="shared" si="336"/>
        <v>62184439.519099779</v>
      </c>
      <c r="T749">
        <f t="shared" si="337"/>
        <v>68623399032768.766</v>
      </c>
      <c r="U749">
        <f t="shared" si="338"/>
        <v>33377723881.445839</v>
      </c>
      <c r="V749" s="1">
        <f t="shared" si="339"/>
        <v>1.2445750881689668E+21</v>
      </c>
      <c r="W749" s="1">
        <f t="shared" si="340"/>
        <v>5.8508736399724339E+17</v>
      </c>
      <c r="X749" s="1">
        <f t="shared" si="341"/>
        <v>282451861418222.63</v>
      </c>
      <c r="Y749">
        <f t="shared" si="342"/>
        <v>1.6727622023199327</v>
      </c>
      <c r="Z749">
        <f t="shared" si="348"/>
        <v>114697232773208.8</v>
      </c>
      <c r="AA749">
        <f t="shared" si="349"/>
        <v>2.9661252878179965E-2</v>
      </c>
      <c r="AB749">
        <f t="shared" si="350"/>
        <v>0.17222442590463166</v>
      </c>
      <c r="AC749">
        <f>Cells!$B$3*Y749/(Cells!$D$4*AB749)</f>
        <v>0.24777721899074659</v>
      </c>
      <c r="AD749">
        <f t="shared" si="351"/>
        <v>69.681088406318494</v>
      </c>
      <c r="AE749">
        <f t="shared" si="352"/>
        <v>6580722076.786911</v>
      </c>
      <c r="AF749">
        <f t="shared" si="353"/>
        <v>6791292</v>
      </c>
      <c r="AG749">
        <f t="shared" si="354"/>
        <v>5065983.9444832252</v>
      </c>
      <c r="AH749">
        <f t="shared" si="355"/>
        <v>4293004153240.332</v>
      </c>
      <c r="AI749">
        <f t="shared" si="356"/>
        <v>3633276839.195487</v>
      </c>
      <c r="AJ749">
        <f t="shared" si="357"/>
        <v>1.3405672174298158</v>
      </c>
      <c r="AK749">
        <f t="shared" si="358"/>
        <v>5748531195963.3125</v>
      </c>
      <c r="AL749">
        <f t="shared" si="359"/>
        <v>0.22399033248369879</v>
      </c>
      <c r="AM749">
        <f t="shared" si="360"/>
        <v>0.47327616935960209</v>
      </c>
      <c r="AN749">
        <f>IF(AM749=0,0,(Cells!$B$3*AJ749/(Cells!$D$4*AM749)))</f>
        <v>7.2259652875638056E-2</v>
      </c>
      <c r="AP749" s="7">
        <f t="shared" si="343"/>
        <v>0</v>
      </c>
      <c r="AQ749">
        <f t="shared" si="361"/>
        <v>99</v>
      </c>
      <c r="AR749" t="str">
        <f>IF(AP749=0,"",MAX(AR$4:AR748)+1)</f>
        <v/>
      </c>
      <c r="AS749" t="str">
        <f t="shared" si="344"/>
        <v>Male</v>
      </c>
      <c r="AT749" t="str">
        <f t="shared" si="345"/>
        <v>Smoker</v>
      </c>
      <c r="AU749" t="str">
        <f t="shared" si="346"/>
        <v>18 - 29</v>
      </c>
      <c r="AV749">
        <f t="shared" si="362"/>
        <v>1</v>
      </c>
      <c r="AW749" s="8">
        <f t="shared" si="347"/>
        <v>7</v>
      </c>
      <c r="BJ749" s="76"/>
      <c r="BK749" s="76"/>
      <c r="BL749" s="77"/>
      <c r="BM749" s="77"/>
      <c r="BN749" s="77"/>
      <c r="BO749" s="77"/>
      <c r="BP749" s="77"/>
      <c r="BQ749" s="136"/>
    </row>
    <row r="750" spans="1:69" x14ac:dyDescent="0.25">
      <c r="A750" t="s">
        <v>78</v>
      </c>
      <c r="B750" t="s">
        <v>59</v>
      </c>
      <c r="C750" t="s">
        <v>347</v>
      </c>
      <c r="D750">
        <v>8</v>
      </c>
      <c r="E750" s="9">
        <v>11500</v>
      </c>
      <c r="F750" s="9">
        <v>37</v>
      </c>
      <c r="G750" s="54">
        <v>22.791480604288999</v>
      </c>
      <c r="H750" s="9">
        <v>2625303908.17204</v>
      </c>
      <c r="I750" s="9">
        <v>2469702</v>
      </c>
      <c r="J750" s="9">
        <v>1927856.82135451</v>
      </c>
      <c r="K750" s="9">
        <v>972723904195.71802</v>
      </c>
      <c r="L750" s="9">
        <v>776138317.53463197</v>
      </c>
      <c r="M750" s="9">
        <v>1.03983055014358E+19</v>
      </c>
      <c r="N750" s="9">
        <v>9194140294471550</v>
      </c>
      <c r="O750" s="9">
        <v>8185511988160.8203</v>
      </c>
      <c r="P750">
        <f t="shared" si="333"/>
        <v>445.72592606543265</v>
      </c>
      <c r="Q750">
        <f t="shared" si="334"/>
        <v>129704845114.49936</v>
      </c>
      <c r="R750">
        <f t="shared" si="335"/>
        <v>106489482</v>
      </c>
      <c r="S750">
        <f t="shared" si="336"/>
        <v>64112296.340454288</v>
      </c>
      <c r="T750">
        <f t="shared" si="337"/>
        <v>69596122936964.484</v>
      </c>
      <c r="U750">
        <f t="shared" si="338"/>
        <v>34153862198.980473</v>
      </c>
      <c r="V750" s="1">
        <f t="shared" si="339"/>
        <v>1.2549733936704027E+21</v>
      </c>
      <c r="W750" s="1">
        <f t="shared" si="340"/>
        <v>5.9428150429171494E+17</v>
      </c>
      <c r="X750" s="1">
        <f t="shared" si="341"/>
        <v>290637373406383.44</v>
      </c>
      <c r="Y750">
        <f t="shared" si="342"/>
        <v>1.6609837438127464</v>
      </c>
      <c r="Z750">
        <f t="shared" si="348"/>
        <v>115503802867443.39</v>
      </c>
      <c r="AA750">
        <f t="shared" si="349"/>
        <v>2.8100472227106748E-2</v>
      </c>
      <c r="AB750">
        <f t="shared" si="350"/>
        <v>0.16763195467185471</v>
      </c>
      <c r="AC750">
        <f>Cells!$B$3*Y750/(Cells!$D$4*AB750)</f>
        <v>0.25277288554120841</v>
      </c>
      <c r="AD750">
        <f t="shared" si="351"/>
        <v>46.889607802029502</v>
      </c>
      <c r="AE750">
        <f t="shared" si="352"/>
        <v>3955418168.6148701</v>
      </c>
      <c r="AF750">
        <f t="shared" si="353"/>
        <v>4321590</v>
      </c>
      <c r="AG750">
        <f t="shared" si="354"/>
        <v>3138127.123128715</v>
      </c>
      <c r="AH750">
        <f t="shared" si="355"/>
        <v>3320280249044.6143</v>
      </c>
      <c r="AI750">
        <f t="shared" si="356"/>
        <v>2857138521.6608553</v>
      </c>
      <c r="AJ750">
        <f t="shared" si="357"/>
        <v>1.377123943816327</v>
      </c>
      <c r="AK750">
        <f t="shared" si="358"/>
        <v>4567018952628.6533</v>
      </c>
      <c r="AL750">
        <f t="shared" si="359"/>
        <v>0.46375835704971086</v>
      </c>
      <c r="AM750">
        <f t="shared" si="360"/>
        <v>0.6809980595050994</v>
      </c>
      <c r="AN750">
        <f>IF(AM750=0,0,(Cells!$B$3*AJ750/(Cells!$D$4*AM750)))</f>
        <v>5.1588044795521183E-2</v>
      </c>
      <c r="AP750" s="7">
        <f t="shared" si="343"/>
        <v>0</v>
      </c>
      <c r="AQ750">
        <f t="shared" si="361"/>
        <v>99</v>
      </c>
      <c r="AR750" t="str">
        <f>IF(AP750=0,"",MAX(AR$4:AR749)+1)</f>
        <v/>
      </c>
      <c r="AS750" t="str">
        <f t="shared" si="344"/>
        <v>Male</v>
      </c>
      <c r="AT750" t="str">
        <f t="shared" si="345"/>
        <v>Smoker</v>
      </c>
      <c r="AU750" t="str">
        <f t="shared" si="346"/>
        <v>18 - 29</v>
      </c>
      <c r="AV750">
        <f t="shared" si="362"/>
        <v>1</v>
      </c>
      <c r="AW750" s="8">
        <f t="shared" si="347"/>
        <v>8</v>
      </c>
      <c r="BJ750" s="76"/>
      <c r="BK750" s="76"/>
      <c r="BL750" s="77"/>
      <c r="BM750" s="77"/>
      <c r="BN750" s="77"/>
      <c r="BO750" s="77"/>
      <c r="BP750" s="77"/>
      <c r="BQ750" s="136"/>
    </row>
    <row r="751" spans="1:69" x14ac:dyDescent="0.25">
      <c r="A751" t="s">
        <v>78</v>
      </c>
      <c r="B751" t="s">
        <v>59</v>
      </c>
      <c r="C751" t="s">
        <v>347</v>
      </c>
      <c r="D751">
        <v>9</v>
      </c>
      <c r="E751" s="9">
        <v>8601</v>
      </c>
      <c r="F751" s="9">
        <v>28</v>
      </c>
      <c r="G751" s="54">
        <v>18.394769151711699</v>
      </c>
      <c r="H751" s="9">
        <v>1792645275.67556</v>
      </c>
      <c r="I751" s="9">
        <v>1842149</v>
      </c>
      <c r="J751" s="9">
        <v>1383082.5299037399</v>
      </c>
      <c r="K751" s="9">
        <v>968447247766.578</v>
      </c>
      <c r="L751" s="9">
        <v>834661884.13081706</v>
      </c>
      <c r="M751" s="9">
        <v>1.5582335242528999E+19</v>
      </c>
      <c r="N751" s="9">
        <v>1.41376246623572E+16</v>
      </c>
      <c r="O751" s="9">
        <v>12835466995856</v>
      </c>
      <c r="P751">
        <f t="shared" si="333"/>
        <v>464.12069521714432</v>
      </c>
      <c r="Q751">
        <f t="shared" si="334"/>
        <v>131497490390.17493</v>
      </c>
      <c r="R751">
        <f t="shared" si="335"/>
        <v>108331631</v>
      </c>
      <c r="S751">
        <f t="shared" si="336"/>
        <v>65495378.870358028</v>
      </c>
      <c r="T751">
        <f t="shared" si="337"/>
        <v>70564570184731.063</v>
      </c>
      <c r="U751">
        <f t="shared" si="338"/>
        <v>34988524083.11129</v>
      </c>
      <c r="V751" s="1">
        <f t="shared" si="339"/>
        <v>1.2705557289129316E+21</v>
      </c>
      <c r="W751" s="1">
        <f t="shared" si="340"/>
        <v>6.0841912895407219E+17</v>
      </c>
      <c r="X751" s="1">
        <f t="shared" si="341"/>
        <v>303472840402239.44</v>
      </c>
      <c r="Y751">
        <f t="shared" si="342"/>
        <v>1.6540347253266878</v>
      </c>
      <c r="Z751">
        <f t="shared" si="348"/>
        <v>116620526778924.61</v>
      </c>
      <c r="AA751">
        <f t="shared" si="349"/>
        <v>2.7186523873780243E-2</v>
      </c>
      <c r="AB751">
        <f t="shared" si="350"/>
        <v>0.16488336445433252</v>
      </c>
      <c r="AC751">
        <f>Cells!$B$3*Y751/(Cells!$D$4*AB751)</f>
        <v>0.25591143711653419</v>
      </c>
      <c r="AD751">
        <f t="shared" si="351"/>
        <v>28.494838650317799</v>
      </c>
      <c r="AE751">
        <f t="shared" si="352"/>
        <v>2162772892.9393101</v>
      </c>
      <c r="AF751">
        <f t="shared" si="353"/>
        <v>2479441</v>
      </c>
      <c r="AG751">
        <f t="shared" si="354"/>
        <v>1755044.5932249748</v>
      </c>
      <c r="AH751">
        <f t="shared" si="355"/>
        <v>2351833001278.0361</v>
      </c>
      <c r="AI751">
        <f t="shared" si="356"/>
        <v>2022476637.5300379</v>
      </c>
      <c r="AJ751">
        <f t="shared" si="357"/>
        <v>1.4127509976506714</v>
      </c>
      <c r="AK751">
        <f t="shared" si="358"/>
        <v>3318517827757.8569</v>
      </c>
      <c r="AL751">
        <f t="shared" si="359"/>
        <v>1.0773773563916516</v>
      </c>
      <c r="AM751">
        <f t="shared" si="360"/>
        <v>1.0379678975727773</v>
      </c>
      <c r="AN751">
        <f>IF(AM751=0,0,(Cells!$B$3*AJ751/(Cells!$D$4*AM751)))</f>
        <v>3.4721910570194851E-2</v>
      </c>
      <c r="AP751" s="7">
        <f t="shared" si="343"/>
        <v>0</v>
      </c>
      <c r="AQ751">
        <f t="shared" si="361"/>
        <v>99</v>
      </c>
      <c r="AR751" t="str">
        <f>IF(AP751=0,"",MAX(AR$4:AR750)+1)</f>
        <v/>
      </c>
      <c r="AS751" t="str">
        <f t="shared" si="344"/>
        <v>Male</v>
      </c>
      <c r="AT751" t="str">
        <f t="shared" si="345"/>
        <v>Smoker</v>
      </c>
      <c r="AU751" t="str">
        <f t="shared" si="346"/>
        <v>18 - 29</v>
      </c>
      <c r="AV751">
        <f t="shared" si="362"/>
        <v>1</v>
      </c>
      <c r="AW751" s="8">
        <f t="shared" si="347"/>
        <v>9</v>
      </c>
      <c r="BJ751" s="76"/>
      <c r="BK751" s="76"/>
      <c r="BL751" s="77"/>
      <c r="BM751" s="77"/>
      <c r="BN751" s="77"/>
      <c r="BO751" s="77"/>
      <c r="BP751" s="77"/>
      <c r="BQ751" s="136"/>
    </row>
    <row r="752" spans="1:69" x14ac:dyDescent="0.25">
      <c r="A752" t="s">
        <v>78</v>
      </c>
      <c r="B752" t="s">
        <v>59</v>
      </c>
      <c r="C752" t="s">
        <v>347</v>
      </c>
      <c r="D752">
        <v>10</v>
      </c>
      <c r="E752" s="9">
        <v>6147</v>
      </c>
      <c r="F752" s="9">
        <v>24</v>
      </c>
      <c r="G752" s="54">
        <v>14.0604723066908</v>
      </c>
      <c r="H752" s="9">
        <v>1193158564.2976899</v>
      </c>
      <c r="I752" s="9">
        <v>1527774</v>
      </c>
      <c r="J752" s="9">
        <v>952749.55694564502</v>
      </c>
      <c r="K752" s="9">
        <v>862237092732.75098</v>
      </c>
      <c r="L752" s="9">
        <v>746426772.91613603</v>
      </c>
      <c r="M752" s="9">
        <v>1.52213311599156E+19</v>
      </c>
      <c r="N752" s="9">
        <v>1.35759505051507E+16</v>
      </c>
      <c r="O752" s="9">
        <v>12113516907470.1</v>
      </c>
      <c r="P752">
        <f t="shared" si="333"/>
        <v>478.18116752383514</v>
      </c>
      <c r="Q752">
        <f t="shared" si="334"/>
        <v>132690648954.47261</v>
      </c>
      <c r="R752">
        <f t="shared" si="335"/>
        <v>109859405</v>
      </c>
      <c r="S752">
        <f t="shared" si="336"/>
        <v>66448128.427303672</v>
      </c>
      <c r="T752">
        <f t="shared" si="337"/>
        <v>71426807277463.813</v>
      </c>
      <c r="U752">
        <f t="shared" si="338"/>
        <v>35734950856.027428</v>
      </c>
      <c r="V752" s="1">
        <f t="shared" si="339"/>
        <v>1.2857770600728473E+21</v>
      </c>
      <c r="W752" s="1">
        <f t="shared" si="340"/>
        <v>6.2199507945922291E+17</v>
      </c>
      <c r="X752" s="1">
        <f t="shared" si="341"/>
        <v>315586357309709.56</v>
      </c>
      <c r="Y752">
        <f t="shared" si="342"/>
        <v>1.6533107493040924</v>
      </c>
      <c r="Z752">
        <f t="shared" si="348"/>
        <v>117993029043674.05</v>
      </c>
      <c r="AA752">
        <f t="shared" si="349"/>
        <v>2.6723346565232918E-2</v>
      </c>
      <c r="AB752">
        <f t="shared" si="350"/>
        <v>0.16347277010325884</v>
      </c>
      <c r="AC752">
        <f>Cells!$B$3*Y752/(Cells!$D$4*AB752)</f>
        <v>0.2580066980697463</v>
      </c>
      <c r="AD752">
        <f t="shared" si="351"/>
        <v>14.434366343627</v>
      </c>
      <c r="AE752">
        <f t="shared" si="352"/>
        <v>969614328.64162004</v>
      </c>
      <c r="AF752">
        <f t="shared" si="353"/>
        <v>951667</v>
      </c>
      <c r="AG752">
        <f t="shared" si="354"/>
        <v>802295.03627933003</v>
      </c>
      <c r="AH752">
        <f t="shared" si="355"/>
        <v>1489595908545.2849</v>
      </c>
      <c r="AI752">
        <f t="shared" si="356"/>
        <v>1276049864.6139021</v>
      </c>
      <c r="AJ752">
        <f t="shared" si="357"/>
        <v>1.1861808399231628</v>
      </c>
      <c r="AK752">
        <f t="shared" si="358"/>
        <v>1765134691902.7341</v>
      </c>
      <c r="AL752">
        <f t="shared" si="359"/>
        <v>2.7422663851780649</v>
      </c>
      <c r="AM752">
        <f t="shared" si="360"/>
        <v>1.6559789808986298</v>
      </c>
      <c r="AN752">
        <f>IF(AM752=0,0,(Cells!$B$3*AJ752/(Cells!$D$4*AM752)))</f>
        <v>1.8273342652772296E-2</v>
      </c>
      <c r="AP752" s="7">
        <f t="shared" si="343"/>
        <v>0</v>
      </c>
      <c r="AQ752">
        <f t="shared" si="361"/>
        <v>99</v>
      </c>
      <c r="AR752" t="str">
        <f>IF(AP752=0,"",MAX(AR$4:AR751)+1)</f>
        <v/>
      </c>
      <c r="AS752" t="str">
        <f t="shared" si="344"/>
        <v>Male</v>
      </c>
      <c r="AT752" t="str">
        <f t="shared" si="345"/>
        <v>Smoker</v>
      </c>
      <c r="AU752" t="str">
        <f t="shared" si="346"/>
        <v>18 - 29</v>
      </c>
      <c r="AV752">
        <f t="shared" si="362"/>
        <v>1</v>
      </c>
      <c r="AW752" s="8">
        <f t="shared" si="347"/>
        <v>10</v>
      </c>
      <c r="BJ752" s="76"/>
      <c r="BK752" s="76"/>
      <c r="BL752" s="77"/>
      <c r="BM752" s="77"/>
      <c r="BN752" s="77"/>
      <c r="BO752" s="77"/>
      <c r="BP752" s="77"/>
      <c r="BQ752" s="136"/>
    </row>
    <row r="753" spans="1:69" x14ac:dyDescent="0.25">
      <c r="A753" t="s">
        <v>78</v>
      </c>
      <c r="B753" t="s">
        <v>59</v>
      </c>
      <c r="C753" t="s">
        <v>347</v>
      </c>
      <c r="D753">
        <v>11</v>
      </c>
      <c r="E753" s="9">
        <v>3532</v>
      </c>
      <c r="F753" s="9">
        <v>10</v>
      </c>
      <c r="G753" s="54">
        <v>9.0323355403600996</v>
      </c>
      <c r="H753" s="9">
        <v>647760691.94698203</v>
      </c>
      <c r="I753" s="9">
        <v>477911</v>
      </c>
      <c r="J753" s="9">
        <v>531831.72421893605</v>
      </c>
      <c r="K753" s="9">
        <v>909048158661.80896</v>
      </c>
      <c r="L753" s="9">
        <v>782545127.78885496</v>
      </c>
      <c r="M753" s="9">
        <v>1.9527800294208799E+19</v>
      </c>
      <c r="N753" s="9">
        <v>1.69378481905599E+16</v>
      </c>
      <c r="O753" s="9">
        <v>14692514602587.199</v>
      </c>
      <c r="P753">
        <f t="shared" si="333"/>
        <v>487.21350306419527</v>
      </c>
      <c r="Q753">
        <f t="shared" si="334"/>
        <v>133338409646.41959</v>
      </c>
      <c r="R753">
        <f t="shared" si="335"/>
        <v>110337316</v>
      </c>
      <c r="S753">
        <f t="shared" si="336"/>
        <v>66979960.151522607</v>
      </c>
      <c r="T753">
        <f t="shared" si="337"/>
        <v>72335855436125.625</v>
      </c>
      <c r="U753">
        <f t="shared" si="338"/>
        <v>36517495983.816284</v>
      </c>
      <c r="V753" s="1">
        <f t="shared" si="339"/>
        <v>1.305304860367056E+21</v>
      </c>
      <c r="W753" s="1">
        <f t="shared" si="340"/>
        <v>6.3893292764978278E+17</v>
      </c>
      <c r="X753" s="1">
        <f t="shared" si="341"/>
        <v>330278871912296.75</v>
      </c>
      <c r="Y753">
        <f t="shared" si="342"/>
        <v>1.6473183285029438</v>
      </c>
      <c r="Z753">
        <f t="shared" si="348"/>
        <v>119061084484605.38</v>
      </c>
      <c r="AA753">
        <f t="shared" si="349"/>
        <v>2.6538725622670283E-2</v>
      </c>
      <c r="AB753">
        <f t="shared" si="350"/>
        <v>0.16290710734240629</v>
      </c>
      <c r="AC753">
        <f>Cells!$B$3*Y753/(Cells!$D$4*AB753)</f>
        <v>0.25796418362344947</v>
      </c>
      <c r="AD753">
        <f t="shared" si="351"/>
        <v>5.4020308032669</v>
      </c>
      <c r="AE753">
        <f t="shared" si="352"/>
        <v>321853636.69463801</v>
      </c>
      <c r="AF753">
        <f t="shared" si="353"/>
        <v>473756</v>
      </c>
      <c r="AG753">
        <f t="shared" si="354"/>
        <v>270463.31206039398</v>
      </c>
      <c r="AH753">
        <f t="shared" si="355"/>
        <v>580547749883.47595</v>
      </c>
      <c r="AI753">
        <f t="shared" si="356"/>
        <v>493504736.82504702</v>
      </c>
      <c r="AJ753">
        <f t="shared" si="357"/>
        <v>1.7516460786896344</v>
      </c>
      <c r="AK753">
        <f t="shared" si="358"/>
        <v>1015399986765.0597</v>
      </c>
      <c r="AL753">
        <f t="shared" si="359"/>
        <v>13.880989615270874</v>
      </c>
      <c r="AM753">
        <f t="shared" si="360"/>
        <v>3.7257200130002892</v>
      </c>
      <c r="AN753">
        <f>IF(AM753=0,0,(Cells!$B$3*AJ753/(Cells!$D$4*AM753)))</f>
        <v>1.1993834721856268E-2</v>
      </c>
      <c r="AP753" s="7">
        <f t="shared" si="343"/>
        <v>0</v>
      </c>
      <c r="AQ753">
        <f t="shared" si="361"/>
        <v>99</v>
      </c>
      <c r="AR753" t="str">
        <f>IF(AP753=0,"",MAX(AR$4:AR752)+1)</f>
        <v/>
      </c>
      <c r="AS753" t="str">
        <f t="shared" si="344"/>
        <v>Male</v>
      </c>
      <c r="AT753" t="str">
        <f t="shared" si="345"/>
        <v>Smoker</v>
      </c>
      <c r="AU753" t="str">
        <f t="shared" si="346"/>
        <v>18 - 29</v>
      </c>
      <c r="AV753">
        <f t="shared" si="362"/>
        <v>1</v>
      </c>
      <c r="AW753" s="8">
        <f t="shared" si="347"/>
        <v>11</v>
      </c>
      <c r="BJ753" s="76"/>
      <c r="BK753" s="76"/>
      <c r="BL753" s="77"/>
      <c r="BM753" s="77"/>
      <c r="BN753" s="77"/>
      <c r="BO753" s="77"/>
      <c r="BP753" s="77"/>
      <c r="BQ753" s="136"/>
    </row>
    <row r="754" spans="1:69" x14ac:dyDescent="0.25">
      <c r="A754" t="s">
        <v>78</v>
      </c>
      <c r="B754" t="s">
        <v>59</v>
      </c>
      <c r="C754" t="s">
        <v>347</v>
      </c>
      <c r="D754">
        <v>12</v>
      </c>
      <c r="E754" s="9">
        <v>1674</v>
      </c>
      <c r="F754" s="9">
        <v>9</v>
      </c>
      <c r="G754" s="54">
        <v>5.4020308032669</v>
      </c>
      <c r="H754" s="9">
        <v>321853636.69463801</v>
      </c>
      <c r="I754" s="9">
        <v>473756</v>
      </c>
      <c r="J754" s="9">
        <v>270463.31206039398</v>
      </c>
      <c r="K754" s="9">
        <v>580547749883.47595</v>
      </c>
      <c r="L754" s="9">
        <v>493504736.82504702</v>
      </c>
      <c r="M754" s="9">
        <v>1.34158490898189E+19</v>
      </c>
      <c r="N754" s="9">
        <v>1.14109257458919E+16</v>
      </c>
      <c r="O754" s="9">
        <v>9705654053383.4805</v>
      </c>
      <c r="P754">
        <f t="shared" si="333"/>
        <v>492.61553386746215</v>
      </c>
      <c r="Q754">
        <f t="shared" si="334"/>
        <v>133660263283.11423</v>
      </c>
      <c r="R754">
        <f t="shared" si="335"/>
        <v>110811072</v>
      </c>
      <c r="S754">
        <f t="shared" si="336"/>
        <v>67250423.463583007</v>
      </c>
      <c r="T754">
        <f t="shared" si="337"/>
        <v>72916403186009.094</v>
      </c>
      <c r="U754">
        <f t="shared" si="338"/>
        <v>37011000720.641335</v>
      </c>
      <c r="V754" s="1">
        <f t="shared" si="339"/>
        <v>1.318720709456875E+21</v>
      </c>
      <c r="W754" s="1">
        <f t="shared" si="340"/>
        <v>6.5034385339567462E+17</v>
      </c>
      <c r="X754" s="1">
        <f t="shared" si="341"/>
        <v>339984525965680.25</v>
      </c>
      <c r="Y754">
        <f t="shared" si="342"/>
        <v>1.6477379069591385</v>
      </c>
      <c r="Z754">
        <f t="shared" si="348"/>
        <v>120046635213533.28</v>
      </c>
      <c r="AA754">
        <f t="shared" si="349"/>
        <v>2.6543607389616326E-2</v>
      </c>
      <c r="AB754">
        <f t="shared" si="350"/>
        <v>0.1629220899375414</v>
      </c>
      <c r="AC754">
        <f>Cells!$B$3*Y754/(Cells!$D$4*AB754)</f>
        <v>0.25800615924387854</v>
      </c>
      <c r="AD754">
        <f t="shared" si="351"/>
        <v>0</v>
      </c>
      <c r="AE754">
        <f t="shared" si="352"/>
        <v>0</v>
      </c>
      <c r="AF754">
        <f t="shared" si="353"/>
        <v>0</v>
      </c>
      <c r="AG754">
        <f t="shared" si="354"/>
        <v>0</v>
      </c>
      <c r="AH754">
        <f t="shared" si="355"/>
        <v>0</v>
      </c>
      <c r="AI754">
        <f t="shared" si="356"/>
        <v>0</v>
      </c>
      <c r="AJ754" t="e">
        <f t="shared" si="357"/>
        <v>#DIV/0!</v>
      </c>
      <c r="AK754" t="e">
        <f t="shared" si="358"/>
        <v>#DIV/0!</v>
      </c>
      <c r="AL754" t="e">
        <f t="shared" si="359"/>
        <v>#DIV/0!</v>
      </c>
      <c r="AM754">
        <f t="shared" si="360"/>
        <v>0</v>
      </c>
      <c r="AN754">
        <f>IF(AM754=0,0,(Cells!$B$3*AJ754/(Cells!$D$4*AM754)))</f>
        <v>0</v>
      </c>
      <c r="AP754" s="7">
        <f t="shared" si="343"/>
        <v>1</v>
      </c>
      <c r="AQ754">
        <f t="shared" si="361"/>
        <v>99</v>
      </c>
      <c r="AR754">
        <f>IF(AP754=0,"",MAX(AR$4:AR753)+1)</f>
        <v>99</v>
      </c>
      <c r="AS754" t="str">
        <f t="shared" si="344"/>
        <v>Male</v>
      </c>
      <c r="AT754" t="str">
        <f t="shared" si="345"/>
        <v>Smoker</v>
      </c>
      <c r="AU754" t="str">
        <f t="shared" si="346"/>
        <v>18 - 29</v>
      </c>
      <c r="AV754">
        <f t="shared" si="362"/>
        <v>1</v>
      </c>
      <c r="AW754" s="8">
        <f t="shared" si="347"/>
        <v>12</v>
      </c>
      <c r="BJ754" s="76"/>
      <c r="BK754" s="76"/>
      <c r="BL754" s="77"/>
      <c r="BM754" s="77"/>
      <c r="BN754" s="77"/>
      <c r="BO754" s="77"/>
      <c r="BP754" s="77"/>
      <c r="BQ754" s="136"/>
    </row>
    <row r="755" spans="1:69" x14ac:dyDescent="0.25">
      <c r="A755" t="s">
        <v>78</v>
      </c>
      <c r="B755" t="s">
        <v>59</v>
      </c>
      <c r="C755" t="s">
        <v>348</v>
      </c>
      <c r="D755">
        <v>1</v>
      </c>
      <c r="E755" s="9">
        <v>50446</v>
      </c>
      <c r="F755" s="9">
        <v>216</v>
      </c>
      <c r="G755" s="54">
        <v>105.989959978857</v>
      </c>
      <c r="H755" s="9">
        <v>94118344259.162094</v>
      </c>
      <c r="I755" s="9">
        <v>37476823</v>
      </c>
      <c r="J755" s="9">
        <v>33780569.432713702</v>
      </c>
      <c r="K755" s="9">
        <v>47794919565150</v>
      </c>
      <c r="L755" s="9">
        <v>17569247788.057598</v>
      </c>
      <c r="M755" s="9">
        <v>5.5095732609214802E+20</v>
      </c>
      <c r="N755" s="9">
        <v>2.0643562613412301E+17</v>
      </c>
      <c r="O755" s="9">
        <v>78771481772549.906</v>
      </c>
      <c r="P755">
        <f t="shared" si="333"/>
        <v>105.989959978857</v>
      </c>
      <c r="Q755">
        <f t="shared" si="334"/>
        <v>94118344259.162094</v>
      </c>
      <c r="R755">
        <f t="shared" si="335"/>
        <v>37476823</v>
      </c>
      <c r="S755">
        <f t="shared" si="336"/>
        <v>33780569.432713702</v>
      </c>
      <c r="T755">
        <f t="shared" si="337"/>
        <v>47794919565150</v>
      </c>
      <c r="U755">
        <f t="shared" si="338"/>
        <v>17569247788.057598</v>
      </c>
      <c r="V755" s="1">
        <f t="shared" si="339"/>
        <v>5.5095732609214802E+20</v>
      </c>
      <c r="W755" s="1">
        <f t="shared" si="340"/>
        <v>2.0643562613412301E+17</v>
      </c>
      <c r="X755" s="1">
        <f t="shared" si="341"/>
        <v>78771481772549.906</v>
      </c>
      <c r="Y755">
        <f t="shared" si="342"/>
        <v>1.1094195162887568</v>
      </c>
      <c r="Z755">
        <f t="shared" si="348"/>
        <v>53002992109938.922</v>
      </c>
      <c r="AA755">
        <f t="shared" si="349"/>
        <v>4.6447939705666658E-2</v>
      </c>
      <c r="AB755">
        <f t="shared" si="350"/>
        <v>0.21551784080596822</v>
      </c>
      <c r="AC755">
        <f>Cells!$B$3*Y755/(Cells!$D$4*AB755)</f>
        <v>0.13132109259923719</v>
      </c>
      <c r="AD755">
        <f t="shared" si="351"/>
        <v>1862.8547895280217</v>
      </c>
      <c r="AE755">
        <f t="shared" si="352"/>
        <v>464628294852.20465</v>
      </c>
      <c r="AF755">
        <f t="shared" si="353"/>
        <v>381781474</v>
      </c>
      <c r="AG755">
        <f t="shared" si="354"/>
        <v>370768600.06579489</v>
      </c>
      <c r="AH755">
        <f t="shared" si="355"/>
        <v>347913648773251.13</v>
      </c>
      <c r="AI755">
        <f t="shared" si="356"/>
        <v>275615708883.21777</v>
      </c>
      <c r="AJ755">
        <f t="shared" si="357"/>
        <v>1.029702822548217</v>
      </c>
      <c r="AK755">
        <f t="shared" si="358"/>
        <v>357955434142925.13</v>
      </c>
      <c r="AL755">
        <f t="shared" si="359"/>
        <v>2.6038925888418967E-3</v>
      </c>
      <c r="AM755">
        <f t="shared" si="360"/>
        <v>5.1028350834040254E-2</v>
      </c>
      <c r="AN755">
        <f>IF(AM755=0,0,(Cells!$B$3*AJ755/(Cells!$D$4*AM755)))</f>
        <v>0.51478073277936909</v>
      </c>
      <c r="AP755" s="7">
        <f t="shared" si="343"/>
        <v>0</v>
      </c>
      <c r="AQ755">
        <f t="shared" si="361"/>
        <v>100</v>
      </c>
      <c r="AR755" t="str">
        <f>IF(AP755=0,"",MAX(AR$4:AR754)+1)</f>
        <v/>
      </c>
      <c r="AS755" t="str">
        <f t="shared" si="344"/>
        <v>Male</v>
      </c>
      <c r="AT755" t="str">
        <f t="shared" si="345"/>
        <v>Smoker</v>
      </c>
      <c r="AU755" t="str">
        <f t="shared" si="346"/>
        <v>30 - 39</v>
      </c>
      <c r="AV755">
        <f t="shared" si="362"/>
        <v>1</v>
      </c>
      <c r="AW755" s="8">
        <f t="shared" si="347"/>
        <v>1</v>
      </c>
      <c r="BJ755" s="76"/>
      <c r="BK755" s="76"/>
      <c r="BL755" s="77"/>
      <c r="BM755" s="77"/>
      <c r="BN755" s="77"/>
      <c r="BO755" s="77"/>
      <c r="BP755" s="77"/>
      <c r="BQ755" s="136"/>
    </row>
    <row r="756" spans="1:69" x14ac:dyDescent="0.25">
      <c r="A756" t="s">
        <v>78</v>
      </c>
      <c r="B756" t="s">
        <v>59</v>
      </c>
      <c r="C756" t="s">
        <v>348</v>
      </c>
      <c r="D756">
        <v>2</v>
      </c>
      <c r="E756" s="9">
        <v>49557</v>
      </c>
      <c r="F756" s="9">
        <v>187</v>
      </c>
      <c r="G756" s="54">
        <v>134.701234190924</v>
      </c>
      <c r="H756" s="9">
        <v>80828247777.074203</v>
      </c>
      <c r="I756" s="9">
        <v>27852043</v>
      </c>
      <c r="J756" s="9">
        <v>43236293.038032502</v>
      </c>
      <c r="K756" s="9">
        <v>57868402037067.703</v>
      </c>
      <c r="L756" s="9">
        <v>31663234615.6833</v>
      </c>
      <c r="M756" s="9">
        <v>5.9764283369460204E+20</v>
      </c>
      <c r="N756" s="9">
        <v>3.1917315427196602E+17</v>
      </c>
      <c r="O756" s="9">
        <v>174472186143572</v>
      </c>
      <c r="P756">
        <f t="shared" si="333"/>
        <v>240.691194169781</v>
      </c>
      <c r="Q756">
        <f t="shared" si="334"/>
        <v>174946592036.2363</v>
      </c>
      <c r="R756">
        <f t="shared" si="335"/>
        <v>65328866</v>
      </c>
      <c r="S756">
        <f t="shared" si="336"/>
        <v>77016862.470746204</v>
      </c>
      <c r="T756">
        <f t="shared" si="337"/>
        <v>105663321602217.7</v>
      </c>
      <c r="U756">
        <f t="shared" si="338"/>
        <v>49232482403.740898</v>
      </c>
      <c r="V756" s="1">
        <f t="shared" si="339"/>
        <v>1.1486001597867501E+21</v>
      </c>
      <c r="W756" s="1">
        <f t="shared" si="340"/>
        <v>5.2560878040608902E+17</v>
      </c>
      <c r="X756" s="1">
        <f t="shared" si="341"/>
        <v>253243667916121.91</v>
      </c>
      <c r="Y756">
        <f t="shared" si="342"/>
        <v>0.84824107220434064</v>
      </c>
      <c r="Z756">
        <f t="shared" si="348"/>
        <v>89592545801532.703</v>
      </c>
      <c r="AA756">
        <f t="shared" si="349"/>
        <v>1.5104287128412794E-2</v>
      </c>
      <c r="AB756">
        <f t="shared" si="350"/>
        <v>0.12289950011457652</v>
      </c>
      <c r="AC756">
        <f>Cells!$B$3*Y756/(Cells!$D$4*AB756)</f>
        <v>0.17607232305720391</v>
      </c>
      <c r="AD756">
        <f t="shared" si="351"/>
        <v>1728.1535553370979</v>
      </c>
      <c r="AE756">
        <f t="shared" si="352"/>
        <v>383800047075.13043</v>
      </c>
      <c r="AF756">
        <f t="shared" si="353"/>
        <v>353929431</v>
      </c>
      <c r="AG756">
        <f t="shared" si="354"/>
        <v>327532307.02776241</v>
      </c>
      <c r="AH756">
        <f t="shared" si="355"/>
        <v>290045246736183.38</v>
      </c>
      <c r="AI756">
        <f t="shared" si="356"/>
        <v>243952474267.53445</v>
      </c>
      <c r="AJ756">
        <f t="shared" si="357"/>
        <v>1.0805939548735879</v>
      </c>
      <c r="AK756">
        <f t="shared" si="358"/>
        <v>313136281033886.44</v>
      </c>
      <c r="AL756">
        <f t="shared" si="359"/>
        <v>2.918939549035833E-3</v>
      </c>
      <c r="AM756">
        <f t="shared" si="360"/>
        <v>5.4027211190619796E-2</v>
      </c>
      <c r="AN756">
        <f>IF(AM756=0,0,(Cells!$B$3*AJ756/(Cells!$D$4*AM756)))</f>
        <v>0.51023693903310285</v>
      </c>
      <c r="AP756" s="7">
        <f t="shared" si="343"/>
        <v>0</v>
      </c>
      <c r="AQ756">
        <f t="shared" si="361"/>
        <v>100</v>
      </c>
      <c r="AR756" t="str">
        <f>IF(AP756=0,"",MAX(AR$4:AR755)+1)</f>
        <v/>
      </c>
      <c r="AS756" t="str">
        <f t="shared" si="344"/>
        <v>Male</v>
      </c>
      <c r="AT756" t="str">
        <f t="shared" si="345"/>
        <v>Smoker</v>
      </c>
      <c r="AU756" t="str">
        <f t="shared" si="346"/>
        <v>30 - 39</v>
      </c>
      <c r="AV756">
        <f t="shared" si="362"/>
        <v>1</v>
      </c>
      <c r="AW756" s="8">
        <f t="shared" si="347"/>
        <v>2</v>
      </c>
      <c r="BJ756" s="76"/>
      <c r="BK756" s="76"/>
      <c r="BL756" s="77"/>
      <c r="BM756" s="77"/>
      <c r="BN756" s="77"/>
      <c r="BO756" s="77"/>
      <c r="BP756" s="77"/>
      <c r="BQ756" s="136"/>
    </row>
    <row r="757" spans="1:69" x14ac:dyDescent="0.25">
      <c r="A757" t="s">
        <v>78</v>
      </c>
      <c r="B757" t="s">
        <v>59</v>
      </c>
      <c r="C757" t="s">
        <v>348</v>
      </c>
      <c r="D757">
        <v>3</v>
      </c>
      <c r="E757" s="9">
        <v>48268</v>
      </c>
      <c r="F757" s="9">
        <v>218</v>
      </c>
      <c r="G757" s="54">
        <v>150.919802610039</v>
      </c>
      <c r="H757" s="9">
        <v>69530871682.203796</v>
      </c>
      <c r="I757" s="9">
        <v>51951086</v>
      </c>
      <c r="J757" s="9">
        <v>47275704.7208625</v>
      </c>
      <c r="K757" s="9">
        <v>58898204741509.703</v>
      </c>
      <c r="L757" s="9">
        <v>41652293913.745499</v>
      </c>
      <c r="M757" s="9">
        <v>5.7686667066601098E+20</v>
      </c>
      <c r="N757" s="9">
        <v>3.9610565312568602E+17</v>
      </c>
      <c r="O757" s="9">
        <v>280822641398858</v>
      </c>
      <c r="P757">
        <f t="shared" si="333"/>
        <v>391.61099677981997</v>
      </c>
      <c r="Q757">
        <f t="shared" si="334"/>
        <v>244477463718.44009</v>
      </c>
      <c r="R757">
        <f t="shared" si="335"/>
        <v>117279952</v>
      </c>
      <c r="S757">
        <f t="shared" si="336"/>
        <v>124292567.1916087</v>
      </c>
      <c r="T757">
        <f t="shared" si="337"/>
        <v>164561526343727.41</v>
      </c>
      <c r="U757">
        <f t="shared" si="338"/>
        <v>90884776317.486389</v>
      </c>
      <c r="V757" s="1">
        <f t="shared" si="339"/>
        <v>1.725466830452761E+21</v>
      </c>
      <c r="W757" s="1">
        <f t="shared" si="340"/>
        <v>9.2171443353177498E+17</v>
      </c>
      <c r="X757" s="1">
        <f t="shared" si="341"/>
        <v>534066309314979.88</v>
      </c>
      <c r="Y757">
        <f t="shared" si="342"/>
        <v>0.94357977029472651</v>
      </c>
      <c r="Z757">
        <f t="shared" si="348"/>
        <v>155196008622093.25</v>
      </c>
      <c r="AA757">
        <f t="shared" si="349"/>
        <v>1.0045931934948557E-2</v>
      </c>
      <c r="AB757">
        <f t="shared" si="350"/>
        <v>0.10022939656083217</v>
      </c>
      <c r="AC757">
        <f>Cells!$B$3*Y757/(Cells!$D$4*AB757)</f>
        <v>0.24016262344453565</v>
      </c>
      <c r="AD757">
        <f t="shared" si="351"/>
        <v>1577.2337527270588</v>
      </c>
      <c r="AE757">
        <f t="shared" si="352"/>
        <v>314269175392.92657</v>
      </c>
      <c r="AF757">
        <f t="shared" si="353"/>
        <v>301978345</v>
      </c>
      <c r="AG757">
        <f t="shared" si="354"/>
        <v>280256602.30689985</v>
      </c>
      <c r="AH757">
        <f t="shared" si="355"/>
        <v>231147041994673.69</v>
      </c>
      <c r="AI757">
        <f t="shared" si="356"/>
        <v>202300180353.78894</v>
      </c>
      <c r="AJ757">
        <f t="shared" si="357"/>
        <v>1.0775066225534033</v>
      </c>
      <c r="AK757">
        <f t="shared" si="358"/>
        <v>248827593871967</v>
      </c>
      <c r="AL757">
        <f t="shared" si="359"/>
        <v>3.168012123880438E-3</v>
      </c>
      <c r="AM757">
        <f t="shared" si="360"/>
        <v>5.6285096818611213E-2</v>
      </c>
      <c r="AN757">
        <f>IF(AM757=0,0,(Cells!$B$3*AJ757/(Cells!$D$4*AM757)))</f>
        <v>0.48836939956226338</v>
      </c>
      <c r="AP757" s="7">
        <f t="shared" si="343"/>
        <v>0</v>
      </c>
      <c r="AQ757">
        <f t="shared" si="361"/>
        <v>100</v>
      </c>
      <c r="AR757" t="str">
        <f>IF(AP757=0,"",MAX(AR$4:AR756)+1)</f>
        <v/>
      </c>
      <c r="AS757" t="str">
        <f t="shared" si="344"/>
        <v>Male</v>
      </c>
      <c r="AT757" t="str">
        <f t="shared" si="345"/>
        <v>Smoker</v>
      </c>
      <c r="AU757" t="str">
        <f t="shared" si="346"/>
        <v>30 - 39</v>
      </c>
      <c r="AV757">
        <f t="shared" si="362"/>
        <v>1</v>
      </c>
      <c r="AW757" s="8">
        <f t="shared" si="347"/>
        <v>3</v>
      </c>
      <c r="BJ757" s="76"/>
      <c r="BK757" s="76"/>
      <c r="BL757" s="77"/>
      <c r="BM757" s="77"/>
      <c r="BN757" s="77"/>
      <c r="BO757" s="77"/>
      <c r="BP757" s="77"/>
      <c r="BQ757" s="136"/>
    </row>
    <row r="758" spans="1:69" x14ac:dyDescent="0.25">
      <c r="A758" t="s">
        <v>78</v>
      </c>
      <c r="B758" t="s">
        <v>59</v>
      </c>
      <c r="C758" t="s">
        <v>348</v>
      </c>
      <c r="D758">
        <v>4</v>
      </c>
      <c r="E758" s="9">
        <v>46981</v>
      </c>
      <c r="F758" s="9">
        <v>194</v>
      </c>
      <c r="G758" s="54">
        <v>148.075178308315</v>
      </c>
      <c r="H758" s="9">
        <v>60118408041.710701</v>
      </c>
      <c r="I758" s="9">
        <v>44543125</v>
      </c>
      <c r="J758" s="9">
        <v>44371676.903349303</v>
      </c>
      <c r="K758" s="9">
        <v>52393060161570.898</v>
      </c>
      <c r="L758" s="9">
        <v>39864459285.2659</v>
      </c>
      <c r="M758" s="9">
        <v>5.8351282141377803E+20</v>
      </c>
      <c r="N758" s="9">
        <v>4.1144948248231802E+17</v>
      </c>
      <c r="O758" s="9">
        <v>306002119532632</v>
      </c>
      <c r="P758">
        <f t="shared" si="333"/>
        <v>539.68617508813497</v>
      </c>
      <c r="Q758">
        <f t="shared" si="334"/>
        <v>304595871760.15082</v>
      </c>
      <c r="R758">
        <f t="shared" si="335"/>
        <v>161823077</v>
      </c>
      <c r="S758">
        <f t="shared" si="336"/>
        <v>168664244.09495801</v>
      </c>
      <c r="T758">
        <f t="shared" si="337"/>
        <v>216954586505298.31</v>
      </c>
      <c r="U758">
        <f t="shared" si="338"/>
        <v>130749235602.75229</v>
      </c>
      <c r="V758" s="1">
        <f t="shared" si="339"/>
        <v>2.3089796518665391E+21</v>
      </c>
      <c r="W758" s="1">
        <f t="shared" si="340"/>
        <v>1.3331639160140931E+18</v>
      </c>
      <c r="X758" s="1">
        <f t="shared" si="341"/>
        <v>840068428847611.88</v>
      </c>
      <c r="Y758">
        <f t="shared" si="342"/>
        <v>0.95943913820224735</v>
      </c>
      <c r="Z758">
        <f t="shared" si="348"/>
        <v>208034363766930.16</v>
      </c>
      <c r="AA758">
        <f t="shared" si="349"/>
        <v>7.3128898252281102E-3</v>
      </c>
      <c r="AB758">
        <f t="shared" si="350"/>
        <v>8.5515436181008334E-2</v>
      </c>
      <c r="AC758">
        <f>Cells!$B$3*Y758/(Cells!$D$4*AB758)</f>
        <v>0.28621660677425992</v>
      </c>
      <c r="AD758">
        <f t="shared" si="351"/>
        <v>1429.1585744187437</v>
      </c>
      <c r="AE758">
        <f t="shared" si="352"/>
        <v>254150767351.21591</v>
      </c>
      <c r="AF758">
        <f t="shared" si="353"/>
        <v>257435220</v>
      </c>
      <c r="AG758">
        <f t="shared" si="354"/>
        <v>235884925.40355048</v>
      </c>
      <c r="AH758">
        <f t="shared" si="355"/>
        <v>178753981833102.78</v>
      </c>
      <c r="AI758">
        <f t="shared" si="356"/>
        <v>162435721068.52304</v>
      </c>
      <c r="AJ758">
        <f t="shared" si="357"/>
        <v>1.0913593548192255</v>
      </c>
      <c r="AK758">
        <f t="shared" si="358"/>
        <v>194891358743424.06</v>
      </c>
      <c r="AL758">
        <f t="shared" si="359"/>
        <v>3.5026134290348896E-3</v>
      </c>
      <c r="AM758">
        <f t="shared" si="360"/>
        <v>5.9182881216065256E-2</v>
      </c>
      <c r="AN758">
        <f>IF(AM758=0,0,(Cells!$B$3*AJ758/(Cells!$D$4*AM758)))</f>
        <v>0.4704284564454646</v>
      </c>
      <c r="AP758" s="7">
        <f t="shared" si="343"/>
        <v>0</v>
      </c>
      <c r="AQ758">
        <f t="shared" si="361"/>
        <v>100</v>
      </c>
      <c r="AR758" t="str">
        <f>IF(AP758=0,"",MAX(AR$4:AR757)+1)</f>
        <v/>
      </c>
      <c r="AS758" t="str">
        <f t="shared" si="344"/>
        <v>Male</v>
      </c>
      <c r="AT758" t="str">
        <f t="shared" si="345"/>
        <v>Smoker</v>
      </c>
      <c r="AU758" t="str">
        <f t="shared" si="346"/>
        <v>30 - 39</v>
      </c>
      <c r="AV758">
        <f t="shared" si="362"/>
        <v>1</v>
      </c>
      <c r="AW758" s="8">
        <f t="shared" si="347"/>
        <v>4</v>
      </c>
      <c r="BJ758" s="76"/>
      <c r="BK758" s="76"/>
      <c r="BL758" s="77"/>
      <c r="BM758" s="77"/>
      <c r="BN758" s="77"/>
      <c r="BO758" s="77"/>
      <c r="BP758" s="77"/>
      <c r="BQ758" s="136"/>
    </row>
    <row r="759" spans="1:69" x14ac:dyDescent="0.25">
      <c r="A759" t="s">
        <v>78</v>
      </c>
      <c r="B759" t="s">
        <v>59</v>
      </c>
      <c r="C759" t="s">
        <v>348</v>
      </c>
      <c r="D759">
        <v>5</v>
      </c>
      <c r="E759" s="9">
        <v>45954</v>
      </c>
      <c r="F759" s="9">
        <v>203</v>
      </c>
      <c r="G759" s="54">
        <v>146.216573980649</v>
      </c>
      <c r="H759" s="9">
        <v>51895711333.192802</v>
      </c>
      <c r="I759" s="9">
        <v>37863933</v>
      </c>
      <c r="J759" s="9">
        <v>41306877.042703502</v>
      </c>
      <c r="K759" s="9">
        <v>42371536447858.703</v>
      </c>
      <c r="L759" s="9">
        <v>34448958354.778397</v>
      </c>
      <c r="M759" s="9">
        <v>4.3048705138588903E+20</v>
      </c>
      <c r="N759" s="9">
        <v>3.0511974023344602E+17</v>
      </c>
      <c r="O759" s="9">
        <v>229688046333416</v>
      </c>
      <c r="P759">
        <f t="shared" si="333"/>
        <v>685.90274906878403</v>
      </c>
      <c r="Q759">
        <f t="shared" si="334"/>
        <v>356491583093.34363</v>
      </c>
      <c r="R759">
        <f t="shared" si="335"/>
        <v>199687010</v>
      </c>
      <c r="S759">
        <f t="shared" si="336"/>
        <v>209971121.13766152</v>
      </c>
      <c r="T759">
        <f t="shared" si="337"/>
        <v>259326122953157</v>
      </c>
      <c r="U759">
        <f t="shared" si="338"/>
        <v>165198193957.5307</v>
      </c>
      <c r="V759" s="1">
        <f t="shared" si="339"/>
        <v>2.7394667032524279E+21</v>
      </c>
      <c r="W759" s="1">
        <f t="shared" si="340"/>
        <v>1.6382836562475392E+18</v>
      </c>
      <c r="X759" s="1">
        <f t="shared" si="341"/>
        <v>1069756475181027.9</v>
      </c>
      <c r="Y759">
        <f t="shared" si="342"/>
        <v>0.95102130673046681</v>
      </c>
      <c r="Z759">
        <f t="shared" si="348"/>
        <v>246475256213645.56</v>
      </c>
      <c r="AA759">
        <f t="shared" si="349"/>
        <v>5.5905455773597847E-3</v>
      </c>
      <c r="AB759">
        <f t="shared" si="350"/>
        <v>7.4769951032214704E-2</v>
      </c>
      <c r="AC759">
        <f>Cells!$B$3*Y759/(Cells!$D$4*AB759)</f>
        <v>0.32447785628941639</v>
      </c>
      <c r="AD759">
        <f t="shared" si="351"/>
        <v>1282.9420004380947</v>
      </c>
      <c r="AE759">
        <f t="shared" si="352"/>
        <v>202255056018.0231</v>
      </c>
      <c r="AF759">
        <f t="shared" si="353"/>
        <v>219571287</v>
      </c>
      <c r="AG759">
        <f t="shared" si="354"/>
        <v>194578048.36084697</v>
      </c>
      <c r="AH759">
        <f t="shared" si="355"/>
        <v>136382445385243.98</v>
      </c>
      <c r="AI759">
        <f t="shared" si="356"/>
        <v>127986762713.74466</v>
      </c>
      <c r="AJ759">
        <f t="shared" si="357"/>
        <v>1.1284483982119238</v>
      </c>
      <c r="AK759">
        <f t="shared" si="358"/>
        <v>153737574234717.66</v>
      </c>
      <c r="AL759">
        <f t="shared" si="359"/>
        <v>4.0606198949393203E-3</v>
      </c>
      <c r="AM759">
        <f t="shared" si="360"/>
        <v>6.3722993455575513E-2</v>
      </c>
      <c r="AN759">
        <f>IF(AM759=0,0,(Cells!$B$3*AJ759/(Cells!$D$4*AM759)))</f>
        <v>0.45175966083120223</v>
      </c>
      <c r="AP759" s="7">
        <f t="shared" si="343"/>
        <v>0</v>
      </c>
      <c r="AQ759">
        <f t="shared" si="361"/>
        <v>100</v>
      </c>
      <c r="AR759" t="str">
        <f>IF(AP759=0,"",MAX(AR$4:AR758)+1)</f>
        <v/>
      </c>
      <c r="AS759" t="str">
        <f t="shared" si="344"/>
        <v>Male</v>
      </c>
      <c r="AT759" t="str">
        <f t="shared" si="345"/>
        <v>Smoker</v>
      </c>
      <c r="AU759" t="str">
        <f t="shared" si="346"/>
        <v>30 - 39</v>
      </c>
      <c r="AV759">
        <f t="shared" si="362"/>
        <v>1</v>
      </c>
      <c r="AW759" s="8">
        <f t="shared" si="347"/>
        <v>5</v>
      </c>
      <c r="BJ759" s="76"/>
      <c r="BK759" s="76"/>
      <c r="BL759" s="77"/>
      <c r="BM759" s="77"/>
      <c r="BN759" s="77"/>
      <c r="BO759" s="77"/>
      <c r="BP759" s="77"/>
      <c r="BQ759" s="136"/>
    </row>
    <row r="760" spans="1:69" x14ac:dyDescent="0.25">
      <c r="A760" t="s">
        <v>78</v>
      </c>
      <c r="B760" t="s">
        <v>59</v>
      </c>
      <c r="C760" t="s">
        <v>348</v>
      </c>
      <c r="D760">
        <v>6</v>
      </c>
      <c r="E760" s="9">
        <v>42945</v>
      </c>
      <c r="F760" s="9">
        <v>168</v>
      </c>
      <c r="G760" s="54">
        <v>134.024928527649</v>
      </c>
      <c r="H760" s="9">
        <v>42214782069.171204</v>
      </c>
      <c r="I760" s="9">
        <v>27123086</v>
      </c>
      <c r="J760" s="9">
        <v>35067227.679213703</v>
      </c>
      <c r="K760" s="9">
        <v>32175092778870.801</v>
      </c>
      <c r="L760" s="9">
        <v>27025118387.387901</v>
      </c>
      <c r="M760" s="9">
        <v>3.2637791546294999E+20</v>
      </c>
      <c r="N760" s="9">
        <v>2.2688668794612198E+17</v>
      </c>
      <c r="O760" s="9">
        <v>164701563088649</v>
      </c>
      <c r="P760">
        <f t="shared" si="333"/>
        <v>819.927677596433</v>
      </c>
      <c r="Q760">
        <f t="shared" si="334"/>
        <v>398706365162.51483</v>
      </c>
      <c r="R760">
        <f t="shared" si="335"/>
        <v>226810096</v>
      </c>
      <c r="S760">
        <f t="shared" si="336"/>
        <v>245038348.81687522</v>
      </c>
      <c r="T760">
        <f t="shared" si="337"/>
        <v>291501215732027.81</v>
      </c>
      <c r="U760">
        <f t="shared" si="338"/>
        <v>192223312344.91861</v>
      </c>
      <c r="V760" s="1">
        <f t="shared" si="339"/>
        <v>3.0658446187153777E+21</v>
      </c>
      <c r="W760" s="1">
        <f t="shared" si="340"/>
        <v>1.8651703441936612E+18</v>
      </c>
      <c r="X760" s="1">
        <f t="shared" si="341"/>
        <v>1234458038269677</v>
      </c>
      <c r="Y760">
        <f t="shared" si="342"/>
        <v>0.92561061195161021</v>
      </c>
      <c r="Z760">
        <f t="shared" si="348"/>
        <v>269651930393439.59</v>
      </c>
      <c r="AA760">
        <f t="shared" si="349"/>
        <v>4.4909210370646779E-3</v>
      </c>
      <c r="AB760">
        <f t="shared" si="350"/>
        <v>6.7014334564066802E-2</v>
      </c>
      <c r="AC760">
        <f>Cells!$B$3*Y760/(Cells!$D$4*AB760)</f>
        <v>0.35235669589353924</v>
      </c>
      <c r="AD760">
        <f t="shared" si="351"/>
        <v>1148.9170719104457</v>
      </c>
      <c r="AE760">
        <f t="shared" si="352"/>
        <v>160040273948.8519</v>
      </c>
      <c r="AF760">
        <f t="shared" si="353"/>
        <v>192448201</v>
      </c>
      <c r="AG760">
        <f t="shared" si="354"/>
        <v>159510820.68163323</v>
      </c>
      <c r="AH760">
        <f t="shared" si="355"/>
        <v>104207352606373.19</v>
      </c>
      <c r="AI760">
        <f t="shared" si="356"/>
        <v>100961644326.35675</v>
      </c>
      <c r="AJ760">
        <f t="shared" si="357"/>
        <v>1.2064899433005005</v>
      </c>
      <c r="AK760">
        <f t="shared" si="358"/>
        <v>125578161352454.95</v>
      </c>
      <c r="AL760">
        <f t="shared" si="359"/>
        <v>4.935530284637976E-3</v>
      </c>
      <c r="AM760">
        <f t="shared" si="360"/>
        <v>7.0253329349134599E-2</v>
      </c>
      <c r="AN760">
        <f>IF(AM760=0,0,(Cells!$B$3*AJ760/(Cells!$D$4*AM760)))</f>
        <v>0.43810550362462003</v>
      </c>
      <c r="AP760" s="7">
        <f t="shared" si="343"/>
        <v>0</v>
      </c>
      <c r="AQ760">
        <f t="shared" si="361"/>
        <v>100</v>
      </c>
      <c r="AR760" t="str">
        <f>IF(AP760=0,"",MAX(AR$4:AR759)+1)</f>
        <v/>
      </c>
      <c r="AS760" t="str">
        <f t="shared" si="344"/>
        <v>Male</v>
      </c>
      <c r="AT760" t="str">
        <f t="shared" si="345"/>
        <v>Smoker</v>
      </c>
      <c r="AU760" t="str">
        <f t="shared" si="346"/>
        <v>30 - 39</v>
      </c>
      <c r="AV760">
        <f t="shared" si="362"/>
        <v>1</v>
      </c>
      <c r="AW760" s="8">
        <f t="shared" si="347"/>
        <v>6</v>
      </c>
      <c r="BJ760" s="76"/>
      <c r="BK760" s="76"/>
      <c r="BL760" s="77"/>
      <c r="BM760" s="77"/>
      <c r="BN760" s="77"/>
      <c r="BO760" s="77"/>
      <c r="BP760" s="77"/>
      <c r="BQ760" s="136"/>
    </row>
    <row r="761" spans="1:69" x14ac:dyDescent="0.25">
      <c r="A761" t="s">
        <v>78</v>
      </c>
      <c r="B761" t="s">
        <v>59</v>
      </c>
      <c r="C761" t="s">
        <v>348</v>
      </c>
      <c r="D761">
        <v>7</v>
      </c>
      <c r="E761" s="9">
        <v>41297</v>
      </c>
      <c r="F761" s="9">
        <v>167</v>
      </c>
      <c r="G761" s="54">
        <v>126.3428751311</v>
      </c>
      <c r="H761" s="9">
        <v>35579266556.1763</v>
      </c>
      <c r="I761" s="9">
        <v>45169092</v>
      </c>
      <c r="J761" s="9">
        <v>30639721.901077099</v>
      </c>
      <c r="K761" s="9">
        <v>27979905040099.5</v>
      </c>
      <c r="L761" s="9">
        <v>23987274402.473999</v>
      </c>
      <c r="M761" s="9">
        <v>3.2566041078904901E+20</v>
      </c>
      <c r="N761" s="9">
        <v>2.4112391865955901E+17</v>
      </c>
      <c r="O761" s="9">
        <v>183368114734287</v>
      </c>
      <c r="P761">
        <f t="shared" si="333"/>
        <v>946.27055272753296</v>
      </c>
      <c r="Q761">
        <f t="shared" si="334"/>
        <v>434285631718.69116</v>
      </c>
      <c r="R761">
        <f t="shared" si="335"/>
        <v>271979188</v>
      </c>
      <c r="S761">
        <f t="shared" si="336"/>
        <v>275678070.71795231</v>
      </c>
      <c r="T761">
        <f t="shared" si="337"/>
        <v>319481120772127.31</v>
      </c>
      <c r="U761">
        <f t="shared" si="338"/>
        <v>216210586747.39261</v>
      </c>
      <c r="V761" s="1">
        <f t="shared" si="339"/>
        <v>3.3915050295044268E+21</v>
      </c>
      <c r="W761" s="1">
        <f t="shared" si="340"/>
        <v>2.1062942628532201E+18</v>
      </c>
      <c r="X761" s="1">
        <f t="shared" si="341"/>
        <v>1417826153003964</v>
      </c>
      <c r="Y761">
        <f t="shared" si="342"/>
        <v>0.98658260082740978</v>
      </c>
      <c r="Z761">
        <f t="shared" si="348"/>
        <v>314984067503712.31</v>
      </c>
      <c r="AA761">
        <f t="shared" si="349"/>
        <v>4.1446145313094778E-3</v>
      </c>
      <c r="AB761">
        <f t="shared" si="350"/>
        <v>6.4378680720479808E-2</v>
      </c>
      <c r="AC761">
        <f>Cells!$B$3*Y761/(Cells!$D$4*AB761)</f>
        <v>0.39094286623812419</v>
      </c>
      <c r="AD761">
        <f t="shared" si="351"/>
        <v>1022.5741967793457</v>
      </c>
      <c r="AE761">
        <f t="shared" si="352"/>
        <v>124461007392.67561</v>
      </c>
      <c r="AF761">
        <f t="shared" si="353"/>
        <v>147279109</v>
      </c>
      <c r="AG761">
        <f t="shared" si="354"/>
        <v>128871098.78055619</v>
      </c>
      <c r="AH761">
        <f t="shared" si="355"/>
        <v>76227447566273.703</v>
      </c>
      <c r="AI761">
        <f t="shared" si="356"/>
        <v>76974369923.882767</v>
      </c>
      <c r="AJ761">
        <f t="shared" si="357"/>
        <v>1.1428404847450651</v>
      </c>
      <c r="AK761">
        <f t="shared" si="358"/>
        <v>87015278105796.109</v>
      </c>
      <c r="AL761">
        <f t="shared" si="359"/>
        <v>5.2394349133836164E-3</v>
      </c>
      <c r="AM761">
        <f t="shared" si="360"/>
        <v>7.2383940990965775E-2</v>
      </c>
      <c r="AN761">
        <f>IF(AM761=0,0,(Cells!$B$3*AJ761/(Cells!$D$4*AM761)))</f>
        <v>0.40277759572941929</v>
      </c>
      <c r="AP761" s="7">
        <f t="shared" si="343"/>
        <v>0</v>
      </c>
      <c r="AQ761">
        <f t="shared" si="361"/>
        <v>100</v>
      </c>
      <c r="AR761" t="str">
        <f>IF(AP761=0,"",MAX(AR$4:AR760)+1)</f>
        <v/>
      </c>
      <c r="AS761" t="str">
        <f t="shared" si="344"/>
        <v>Male</v>
      </c>
      <c r="AT761" t="str">
        <f t="shared" si="345"/>
        <v>Smoker</v>
      </c>
      <c r="AU761" t="str">
        <f t="shared" si="346"/>
        <v>30 - 39</v>
      </c>
      <c r="AV761">
        <f t="shared" si="362"/>
        <v>1</v>
      </c>
      <c r="AW761" s="8">
        <f t="shared" si="347"/>
        <v>7</v>
      </c>
      <c r="BJ761" s="76"/>
      <c r="BK761" s="76"/>
      <c r="BL761" s="77"/>
      <c r="BM761" s="77"/>
      <c r="BN761" s="77"/>
      <c r="BO761" s="77"/>
      <c r="BP761" s="77"/>
      <c r="BQ761" s="136"/>
    </row>
    <row r="762" spans="1:69" x14ac:dyDescent="0.25">
      <c r="A762" t="s">
        <v>78</v>
      </c>
      <c r="B762" t="s">
        <v>59</v>
      </c>
      <c r="C762" t="s">
        <v>348</v>
      </c>
      <c r="D762">
        <v>8</v>
      </c>
      <c r="E762" s="9">
        <v>39507</v>
      </c>
      <c r="F762" s="9">
        <v>162</v>
      </c>
      <c r="G762" s="54">
        <v>121.969631590755</v>
      </c>
      <c r="H762" s="9">
        <v>29679328234.3064</v>
      </c>
      <c r="I762" s="9">
        <v>24799511</v>
      </c>
      <c r="J762" s="9">
        <v>26751065.403082799</v>
      </c>
      <c r="K762" s="9">
        <v>21744622898098.301</v>
      </c>
      <c r="L762" s="9">
        <v>19364291610.854301</v>
      </c>
      <c r="M762" s="9">
        <v>2.5380507737154601E+20</v>
      </c>
      <c r="N762" s="9">
        <v>1.9318218903913101E+17</v>
      </c>
      <c r="O762" s="9">
        <v>149765642578338</v>
      </c>
      <c r="P762">
        <f t="shared" si="333"/>
        <v>1068.2401843182879</v>
      </c>
      <c r="Q762">
        <f t="shared" si="334"/>
        <v>463964959952.99756</v>
      </c>
      <c r="R762">
        <f t="shared" si="335"/>
        <v>296778699</v>
      </c>
      <c r="S762">
        <f t="shared" si="336"/>
        <v>302429136.1210351</v>
      </c>
      <c r="T762">
        <f t="shared" si="337"/>
        <v>341225743670225.63</v>
      </c>
      <c r="U762">
        <f t="shared" si="338"/>
        <v>235574878358.24692</v>
      </c>
      <c r="V762" s="1">
        <f t="shared" si="339"/>
        <v>3.6453101068759728E+21</v>
      </c>
      <c r="W762" s="1">
        <f t="shared" si="340"/>
        <v>2.299476451892351E+18</v>
      </c>
      <c r="X762" s="1">
        <f t="shared" si="341"/>
        <v>1567591795582302</v>
      </c>
      <c r="Y762">
        <f t="shared" si="342"/>
        <v>0.98131649220869466</v>
      </c>
      <c r="Z762">
        <f t="shared" si="348"/>
        <v>334623595448622.56</v>
      </c>
      <c r="AA762">
        <f t="shared" si="349"/>
        <v>3.6585526006131523E-3</v>
      </c>
      <c r="AB762">
        <f t="shared" si="350"/>
        <v>6.048597027917426E-2</v>
      </c>
      <c r="AC762">
        <f>Cells!$B$3*Y762/(Cells!$D$4*AB762)</f>
        <v>0.41388182872496748</v>
      </c>
      <c r="AD762">
        <f t="shared" si="351"/>
        <v>900.60456518859075</v>
      </c>
      <c r="AE762">
        <f t="shared" si="352"/>
        <v>94781679158.369217</v>
      </c>
      <c r="AF762">
        <f t="shared" si="353"/>
        <v>122479598</v>
      </c>
      <c r="AG762">
        <f t="shared" si="354"/>
        <v>102120033.3774734</v>
      </c>
      <c r="AH762">
        <f t="shared" si="355"/>
        <v>54482824668175.438</v>
      </c>
      <c r="AI762">
        <f t="shared" si="356"/>
        <v>57610078313.028481</v>
      </c>
      <c r="AJ762">
        <f t="shared" si="357"/>
        <v>1.199368957776092</v>
      </c>
      <c r="AK762">
        <f t="shared" si="358"/>
        <v>65262137353795.867</v>
      </c>
      <c r="AL762">
        <f t="shared" si="359"/>
        <v>6.2580553039881734E-3</v>
      </c>
      <c r="AM762">
        <f t="shared" si="360"/>
        <v>7.910787131498466E-2</v>
      </c>
      <c r="AN762">
        <f>IF(AM762=0,0,(Cells!$B$3*AJ762/(Cells!$D$4*AM762)))</f>
        <v>0.38677199367336945</v>
      </c>
      <c r="AP762" s="7">
        <f t="shared" si="343"/>
        <v>0</v>
      </c>
      <c r="AQ762">
        <f t="shared" si="361"/>
        <v>100</v>
      </c>
      <c r="AR762" t="str">
        <f>IF(AP762=0,"",MAX(AR$4:AR761)+1)</f>
        <v/>
      </c>
      <c r="AS762" t="str">
        <f t="shared" si="344"/>
        <v>Male</v>
      </c>
      <c r="AT762" t="str">
        <f t="shared" si="345"/>
        <v>Smoker</v>
      </c>
      <c r="AU762" t="str">
        <f t="shared" si="346"/>
        <v>30 - 39</v>
      </c>
      <c r="AV762">
        <f t="shared" si="362"/>
        <v>1</v>
      </c>
      <c r="AW762" s="8">
        <f t="shared" si="347"/>
        <v>8</v>
      </c>
      <c r="BJ762" s="76"/>
      <c r="BK762" s="76"/>
      <c r="BL762" s="77"/>
      <c r="BM762" s="77"/>
      <c r="BN762" s="77"/>
      <c r="BO762" s="77"/>
      <c r="BP762" s="77"/>
      <c r="BQ762" s="136"/>
    </row>
    <row r="763" spans="1:69" x14ac:dyDescent="0.25">
      <c r="A763" t="s">
        <v>78</v>
      </c>
      <c r="B763" t="s">
        <v>59</v>
      </c>
      <c r="C763" t="s">
        <v>348</v>
      </c>
      <c r="D763">
        <v>9</v>
      </c>
      <c r="E763" s="9">
        <v>37390</v>
      </c>
      <c r="F763" s="9">
        <v>169</v>
      </c>
      <c r="G763" s="54">
        <v>118.206375430088</v>
      </c>
      <c r="H763" s="9">
        <v>24337580582.2052</v>
      </c>
      <c r="I763" s="9">
        <v>25709450</v>
      </c>
      <c r="J763" s="9">
        <v>23086252.808139801</v>
      </c>
      <c r="K763" s="9">
        <v>15559269901513.6</v>
      </c>
      <c r="L763" s="9">
        <v>14739764050.5516</v>
      </c>
      <c r="M763" s="9">
        <v>1.0392018127705299E+20</v>
      </c>
      <c r="N763" s="9">
        <v>8.6677014532234208E+16</v>
      </c>
      <c r="O763" s="9">
        <v>74355067651369.5</v>
      </c>
      <c r="P763">
        <f t="shared" si="333"/>
        <v>1186.4465597483759</v>
      </c>
      <c r="Q763">
        <f t="shared" si="334"/>
        <v>488302540535.20276</v>
      </c>
      <c r="R763">
        <f t="shared" si="335"/>
        <v>322488149</v>
      </c>
      <c r="S763">
        <f t="shared" si="336"/>
        <v>325515388.9291749</v>
      </c>
      <c r="T763">
        <f t="shared" si="337"/>
        <v>356785013571739.25</v>
      </c>
      <c r="U763">
        <f t="shared" si="338"/>
        <v>250314642408.79852</v>
      </c>
      <c r="V763" s="1">
        <f t="shared" si="339"/>
        <v>3.7492302881530257E+21</v>
      </c>
      <c r="W763" s="1">
        <f t="shared" si="340"/>
        <v>2.3861534664245852E+18</v>
      </c>
      <c r="X763" s="1">
        <f t="shared" si="341"/>
        <v>1641946863233671.5</v>
      </c>
      <c r="Y763">
        <f t="shared" si="342"/>
        <v>0.99070016339585854</v>
      </c>
      <c r="Z763">
        <f t="shared" si="348"/>
        <v>353221290721902.25</v>
      </c>
      <c r="AA763">
        <f t="shared" si="349"/>
        <v>3.3335258201635182E-3</v>
      </c>
      <c r="AB763">
        <f t="shared" si="350"/>
        <v>5.7736693879746163E-2</v>
      </c>
      <c r="AC763">
        <f>Cells!$B$3*Y763/(Cells!$D$4*AB763)</f>
        <v>0.43773597098823258</v>
      </c>
      <c r="AD763">
        <f t="shared" si="351"/>
        <v>782.39818975850255</v>
      </c>
      <c r="AE763">
        <f t="shared" si="352"/>
        <v>70444098576.164017</v>
      </c>
      <c r="AF763">
        <f t="shared" si="353"/>
        <v>96770148</v>
      </c>
      <c r="AG763">
        <f t="shared" si="354"/>
        <v>79033780.569333583</v>
      </c>
      <c r="AH763">
        <f t="shared" si="355"/>
        <v>38923554766661.844</v>
      </c>
      <c r="AI763">
        <f t="shared" si="356"/>
        <v>42870314262.476883</v>
      </c>
      <c r="AJ763">
        <f t="shared" si="357"/>
        <v>1.2244150197915298</v>
      </c>
      <c r="AK763">
        <f t="shared" si="358"/>
        <v>47594314241767.688</v>
      </c>
      <c r="AL763">
        <f t="shared" si="359"/>
        <v>7.6195541535434277E-3</v>
      </c>
      <c r="AM763">
        <f t="shared" si="360"/>
        <v>8.7290057587009459E-2</v>
      </c>
      <c r="AN763">
        <f>IF(AM763=0,0,(Cells!$B$3*AJ763/(Cells!$D$4*AM763)))</f>
        <v>0.35783744290442265</v>
      </c>
      <c r="AP763" s="7">
        <f t="shared" si="343"/>
        <v>0</v>
      </c>
      <c r="AQ763">
        <f t="shared" si="361"/>
        <v>100</v>
      </c>
      <c r="AR763" t="str">
        <f>IF(AP763=0,"",MAX(AR$4:AR762)+1)</f>
        <v/>
      </c>
      <c r="AS763" t="str">
        <f t="shared" si="344"/>
        <v>Male</v>
      </c>
      <c r="AT763" t="str">
        <f t="shared" si="345"/>
        <v>Smoker</v>
      </c>
      <c r="AU763" t="str">
        <f t="shared" si="346"/>
        <v>30 - 39</v>
      </c>
      <c r="AV763">
        <f t="shared" si="362"/>
        <v>1</v>
      </c>
      <c r="AW763" s="8">
        <f t="shared" si="347"/>
        <v>9</v>
      </c>
      <c r="BJ763" s="76"/>
      <c r="BK763" s="76"/>
      <c r="BL763" s="77"/>
      <c r="BM763" s="77"/>
      <c r="BN763" s="77"/>
      <c r="BO763" s="77"/>
      <c r="BP763" s="77"/>
      <c r="BQ763" s="136"/>
    </row>
    <row r="764" spans="1:69" x14ac:dyDescent="0.25">
      <c r="A764" t="s">
        <v>78</v>
      </c>
      <c r="B764" t="s">
        <v>59</v>
      </c>
      <c r="C764" t="s">
        <v>348</v>
      </c>
      <c r="D764">
        <v>10</v>
      </c>
      <c r="E764" s="9">
        <v>34859</v>
      </c>
      <c r="F764" s="9">
        <v>157</v>
      </c>
      <c r="G764" s="54">
        <v>111.385657255374</v>
      </c>
      <c r="H764" s="9">
        <v>19414861702.9547</v>
      </c>
      <c r="I764" s="9">
        <v>21155264</v>
      </c>
      <c r="J764" s="9">
        <v>19351400.394839901</v>
      </c>
      <c r="K764" s="9">
        <v>11547736178039.9</v>
      </c>
      <c r="L764" s="9">
        <v>11574965605.309601</v>
      </c>
      <c r="M764" s="9">
        <v>5.6972632581422301E+19</v>
      </c>
      <c r="N764" s="9">
        <v>5.0992196587511696E+16</v>
      </c>
      <c r="O764" s="9">
        <v>47153201595965.602</v>
      </c>
      <c r="P764">
        <f t="shared" si="333"/>
        <v>1297.83221700375</v>
      </c>
      <c r="Q764">
        <f t="shared" si="334"/>
        <v>507717402238.15747</v>
      </c>
      <c r="R764">
        <f t="shared" si="335"/>
        <v>343643413</v>
      </c>
      <c r="S764">
        <f t="shared" si="336"/>
        <v>344866789.32401478</v>
      </c>
      <c r="T764">
        <f t="shared" si="337"/>
        <v>368332749749779.13</v>
      </c>
      <c r="U764">
        <f t="shared" si="338"/>
        <v>261889608014.10812</v>
      </c>
      <c r="V764" s="1">
        <f t="shared" si="339"/>
        <v>3.8062029207344482E+21</v>
      </c>
      <c r="W764" s="1">
        <f t="shared" si="340"/>
        <v>2.437145663012097E+18</v>
      </c>
      <c r="X764" s="1">
        <f t="shared" si="341"/>
        <v>1689100064829637</v>
      </c>
      <c r="Y764">
        <f t="shared" si="342"/>
        <v>0.99645261195949675</v>
      </c>
      <c r="Z764">
        <f t="shared" si="348"/>
        <v>366766095702894.88</v>
      </c>
      <c r="AA764">
        <f t="shared" si="349"/>
        <v>3.0838016361096829E-3</v>
      </c>
      <c r="AB764">
        <f t="shared" si="350"/>
        <v>5.5531987503687305E-2</v>
      </c>
      <c r="AC764">
        <f>Cells!$B$3*Y764/(Cells!$D$4*AB764)</f>
        <v>0.45775737071872136</v>
      </c>
      <c r="AD764">
        <f t="shared" si="351"/>
        <v>671.01253250312857</v>
      </c>
      <c r="AE764">
        <f t="shared" si="352"/>
        <v>51029236873.20932</v>
      </c>
      <c r="AF764">
        <f t="shared" si="353"/>
        <v>75614884</v>
      </c>
      <c r="AG764">
        <f t="shared" si="354"/>
        <v>59682380.174493693</v>
      </c>
      <c r="AH764">
        <f t="shared" si="355"/>
        <v>27375818588621.922</v>
      </c>
      <c r="AI764">
        <f t="shared" si="356"/>
        <v>31295348657.167271</v>
      </c>
      <c r="AJ764">
        <f t="shared" si="357"/>
        <v>1.2669548999038638</v>
      </c>
      <c r="AK764">
        <f t="shared" si="358"/>
        <v>34633692997266.121</v>
      </c>
      <c r="AL764">
        <f t="shared" si="359"/>
        <v>9.7231398730033888E-3</v>
      </c>
      <c r="AM764">
        <f t="shared" si="360"/>
        <v>9.8605982947300858E-2</v>
      </c>
      <c r="AN764">
        <f>IF(AM764=0,0,(Cells!$B$3*AJ764/(Cells!$D$4*AM764)))</f>
        <v>0.32777800085064401</v>
      </c>
      <c r="AP764" s="7">
        <f t="shared" si="343"/>
        <v>0</v>
      </c>
      <c r="AQ764">
        <f t="shared" si="361"/>
        <v>100</v>
      </c>
      <c r="AR764" t="str">
        <f>IF(AP764=0,"",MAX(AR$4:AR763)+1)</f>
        <v/>
      </c>
      <c r="AS764" t="str">
        <f t="shared" si="344"/>
        <v>Male</v>
      </c>
      <c r="AT764" t="str">
        <f t="shared" si="345"/>
        <v>Smoker</v>
      </c>
      <c r="AU764" t="str">
        <f t="shared" si="346"/>
        <v>30 - 39</v>
      </c>
      <c r="AV764">
        <f t="shared" si="362"/>
        <v>1</v>
      </c>
      <c r="AW764" s="8">
        <f t="shared" si="347"/>
        <v>10</v>
      </c>
      <c r="BJ764" s="76"/>
      <c r="BK764" s="76"/>
      <c r="BL764" s="77"/>
      <c r="BM764" s="77"/>
      <c r="BN764" s="77"/>
      <c r="BO764" s="77"/>
      <c r="BP764" s="77"/>
      <c r="BQ764" s="136"/>
    </row>
    <row r="765" spans="1:69" x14ac:dyDescent="0.25">
      <c r="A765" t="s">
        <v>78</v>
      </c>
      <c r="B765" t="s">
        <v>59</v>
      </c>
      <c r="C765" t="s">
        <v>348</v>
      </c>
      <c r="D765">
        <v>11</v>
      </c>
      <c r="E765" s="9">
        <v>28908</v>
      </c>
      <c r="F765" s="9">
        <v>138</v>
      </c>
      <c r="G765" s="54">
        <v>90.649591624811805</v>
      </c>
      <c r="H765" s="9">
        <v>12752429638.687901</v>
      </c>
      <c r="I765" s="9">
        <v>14014982</v>
      </c>
      <c r="J765" s="9">
        <v>13078988.047679801</v>
      </c>
      <c r="K765" s="9">
        <v>7667610070135.4697</v>
      </c>
      <c r="L765" s="9">
        <v>7790022408.35639</v>
      </c>
      <c r="M765" s="9">
        <v>4.7172224986432102E+19</v>
      </c>
      <c r="N765" s="9">
        <v>4.3151468278494704E+16</v>
      </c>
      <c r="O765" s="9">
        <v>40198508679855</v>
      </c>
      <c r="P765">
        <f t="shared" si="333"/>
        <v>1388.4818086285618</v>
      </c>
      <c r="Q765">
        <f t="shared" si="334"/>
        <v>520469831876.8454</v>
      </c>
      <c r="R765">
        <f t="shared" si="335"/>
        <v>357658395</v>
      </c>
      <c r="S765">
        <f t="shared" si="336"/>
        <v>357945777.37169456</v>
      </c>
      <c r="T765">
        <f t="shared" si="337"/>
        <v>376000359819914.63</v>
      </c>
      <c r="U765">
        <f t="shared" si="338"/>
        <v>269679630422.46451</v>
      </c>
      <c r="V765" s="1">
        <f t="shared" si="339"/>
        <v>3.8533751457208803E+21</v>
      </c>
      <c r="W765" s="1">
        <f t="shared" si="340"/>
        <v>2.4802971312905917E+18</v>
      </c>
      <c r="X765" s="1">
        <f t="shared" si="341"/>
        <v>1729298573509492</v>
      </c>
      <c r="Y765">
        <f t="shared" si="342"/>
        <v>0.99919713434307078</v>
      </c>
      <c r="Z765">
        <f t="shared" si="348"/>
        <v>375429235272793.31</v>
      </c>
      <c r="AA765">
        <f t="shared" si="349"/>
        <v>2.9301752912727218E-3</v>
      </c>
      <c r="AB765">
        <f t="shared" si="350"/>
        <v>5.4131093571742311E-2</v>
      </c>
      <c r="AC765">
        <f>Cells!$B$3*Y765/(Cells!$D$4*AB765)</f>
        <v>0.47089739964953853</v>
      </c>
      <c r="AD765">
        <f t="shared" si="351"/>
        <v>580.36294087831675</v>
      </c>
      <c r="AE765">
        <f t="shared" si="352"/>
        <v>38276807234.521423</v>
      </c>
      <c r="AF765">
        <f t="shared" si="353"/>
        <v>61599902</v>
      </c>
      <c r="AG765">
        <f t="shared" si="354"/>
        <v>46603392.126813896</v>
      </c>
      <c r="AH765">
        <f t="shared" si="355"/>
        <v>19708208518486.453</v>
      </c>
      <c r="AI765">
        <f t="shared" si="356"/>
        <v>23505326248.810879</v>
      </c>
      <c r="AJ765">
        <f t="shared" si="357"/>
        <v>1.3217900927121067</v>
      </c>
      <c r="AK765">
        <f t="shared" si="358"/>
        <v>26009047926539.707</v>
      </c>
      <c r="AL765">
        <f t="shared" si="359"/>
        <v>1.1975382589851147E-2</v>
      </c>
      <c r="AM765">
        <f t="shared" si="360"/>
        <v>0.10943209122488315</v>
      </c>
      <c r="AN765">
        <f>IF(AM765=0,0,(Cells!$B$3*AJ765/(Cells!$D$4*AM765)))</f>
        <v>0.30813406057712989</v>
      </c>
      <c r="AP765" s="7">
        <f t="shared" si="343"/>
        <v>0</v>
      </c>
      <c r="AQ765">
        <f t="shared" si="361"/>
        <v>100</v>
      </c>
      <c r="AR765" t="str">
        <f>IF(AP765=0,"",MAX(AR$4:AR764)+1)</f>
        <v/>
      </c>
      <c r="AS765" t="str">
        <f t="shared" si="344"/>
        <v>Male</v>
      </c>
      <c r="AT765" t="str">
        <f t="shared" si="345"/>
        <v>Smoker</v>
      </c>
      <c r="AU765" t="str">
        <f t="shared" si="346"/>
        <v>30 - 39</v>
      </c>
      <c r="AV765">
        <f t="shared" si="362"/>
        <v>1</v>
      </c>
      <c r="AW765" s="8">
        <f t="shared" si="347"/>
        <v>11</v>
      </c>
      <c r="BJ765" s="76"/>
      <c r="BK765" s="76"/>
      <c r="BL765" s="77"/>
      <c r="BM765" s="77"/>
      <c r="BN765" s="77"/>
      <c r="BO765" s="77"/>
      <c r="BP765" s="77"/>
      <c r="BQ765" s="136"/>
    </row>
    <row r="766" spans="1:69" x14ac:dyDescent="0.25">
      <c r="A766" t="s">
        <v>78</v>
      </c>
      <c r="B766" t="s">
        <v>59</v>
      </c>
      <c r="C766" t="s">
        <v>348</v>
      </c>
      <c r="D766">
        <v>12</v>
      </c>
      <c r="E766" s="9">
        <v>26486</v>
      </c>
      <c r="F766" s="9">
        <v>133</v>
      </c>
      <c r="G766" s="54">
        <v>86.274163455361105</v>
      </c>
      <c r="H766" s="9">
        <v>9972083585.1006203</v>
      </c>
      <c r="I766" s="9">
        <v>16518056</v>
      </c>
      <c r="J766" s="9">
        <v>10612246.810268199</v>
      </c>
      <c r="K766" s="9">
        <v>5270845269905.2197</v>
      </c>
      <c r="L766" s="9">
        <v>5694804871.2343502</v>
      </c>
      <c r="M766" s="9">
        <v>3.20606194388137E+19</v>
      </c>
      <c r="N766" s="9">
        <v>3.34553795141208E+16</v>
      </c>
      <c r="O766" s="9">
        <v>35535684634808.797</v>
      </c>
      <c r="P766">
        <f t="shared" si="333"/>
        <v>1474.7559720839229</v>
      </c>
      <c r="Q766">
        <f t="shared" si="334"/>
        <v>530441915461.94604</v>
      </c>
      <c r="R766">
        <f t="shared" si="335"/>
        <v>374176451</v>
      </c>
      <c r="S766">
        <f t="shared" si="336"/>
        <v>368558024.18196279</v>
      </c>
      <c r="T766">
        <f t="shared" si="337"/>
        <v>381271205089819.88</v>
      </c>
      <c r="U766">
        <f t="shared" si="338"/>
        <v>275374435293.69885</v>
      </c>
      <c r="V766" s="1">
        <f t="shared" si="339"/>
        <v>3.8854357651596939E+21</v>
      </c>
      <c r="W766" s="1">
        <f t="shared" si="340"/>
        <v>2.5137525108047124E+18</v>
      </c>
      <c r="X766" s="1">
        <f t="shared" si="341"/>
        <v>1764834258144300.8</v>
      </c>
      <c r="Y766">
        <f t="shared" si="342"/>
        <v>1.0152443481064011</v>
      </c>
      <c r="Z766">
        <f t="shared" si="348"/>
        <v>386799601826053.88</v>
      </c>
      <c r="AA766">
        <f t="shared" si="349"/>
        <v>2.8475691307795334E-3</v>
      </c>
      <c r="AB766">
        <f t="shared" si="350"/>
        <v>5.3362619227128774E-2</v>
      </c>
      <c r="AC766">
        <f>Cells!$B$3*Y766/(Cells!$D$4*AB766)</f>
        <v>0.48535035945840954</v>
      </c>
      <c r="AD766">
        <f t="shared" si="351"/>
        <v>494.08877742295573</v>
      </c>
      <c r="AE766">
        <f t="shared" si="352"/>
        <v>28304723649.420792</v>
      </c>
      <c r="AF766">
        <f t="shared" si="353"/>
        <v>45081846</v>
      </c>
      <c r="AG766">
        <f t="shared" si="354"/>
        <v>35991145.316545695</v>
      </c>
      <c r="AH766">
        <f t="shared" si="355"/>
        <v>14437363248581.238</v>
      </c>
      <c r="AI766">
        <f t="shared" si="356"/>
        <v>17810521377.57653</v>
      </c>
      <c r="AJ766">
        <f t="shared" si="357"/>
        <v>1.252581589263156</v>
      </c>
      <c r="AK766">
        <f t="shared" si="358"/>
        <v>18056031395697.949</v>
      </c>
      <c r="AL766">
        <f t="shared" si="359"/>
        <v>1.3938979105430243E-2</v>
      </c>
      <c r="AM766">
        <f t="shared" si="360"/>
        <v>0.11806345372480954</v>
      </c>
      <c r="AN766">
        <f>IF(AM766=0,0,(Cells!$B$3*AJ766/(Cells!$D$4*AM766)))</f>
        <v>0.27065275602886951</v>
      </c>
      <c r="AP766" s="7">
        <f t="shared" si="343"/>
        <v>0</v>
      </c>
      <c r="AQ766">
        <f t="shared" si="361"/>
        <v>100</v>
      </c>
      <c r="AR766" t="str">
        <f>IF(AP766=0,"",MAX(AR$4:AR765)+1)</f>
        <v/>
      </c>
      <c r="AS766" t="str">
        <f t="shared" si="344"/>
        <v>Male</v>
      </c>
      <c r="AT766" t="str">
        <f t="shared" si="345"/>
        <v>Smoker</v>
      </c>
      <c r="AU766" t="str">
        <f t="shared" si="346"/>
        <v>30 - 39</v>
      </c>
      <c r="AV766">
        <f t="shared" si="362"/>
        <v>1</v>
      </c>
      <c r="AW766" s="8">
        <f t="shared" si="347"/>
        <v>12</v>
      </c>
      <c r="BJ766" s="76"/>
      <c r="BK766" s="76"/>
      <c r="BL766" s="77"/>
      <c r="BM766" s="77"/>
      <c r="BN766" s="77"/>
      <c r="BO766" s="77"/>
      <c r="BP766" s="77"/>
      <c r="BQ766" s="136"/>
    </row>
    <row r="767" spans="1:69" x14ac:dyDescent="0.25">
      <c r="A767" t="s">
        <v>78</v>
      </c>
      <c r="B767" t="s">
        <v>59</v>
      </c>
      <c r="C767" t="s">
        <v>348</v>
      </c>
      <c r="D767">
        <v>13</v>
      </c>
      <c r="E767" s="9">
        <v>23927</v>
      </c>
      <c r="F767" s="9">
        <v>152</v>
      </c>
      <c r="G767" s="54">
        <v>86.204850285202994</v>
      </c>
      <c r="H767" s="9">
        <v>7906462614.0918598</v>
      </c>
      <c r="I767" s="9">
        <v>9469616</v>
      </c>
      <c r="J767" s="9">
        <v>8965957.3644376304</v>
      </c>
      <c r="K767" s="9">
        <v>4731998590838.8301</v>
      </c>
      <c r="L767" s="9">
        <v>5456550881.7563696</v>
      </c>
      <c r="M767" s="9">
        <v>4.06399412280117E+19</v>
      </c>
      <c r="N767" s="9">
        <v>4.48663608145254E+16</v>
      </c>
      <c r="O767" s="9">
        <v>51962446156180.398</v>
      </c>
      <c r="P767">
        <f t="shared" si="333"/>
        <v>1560.9608223691259</v>
      </c>
      <c r="Q767">
        <f t="shared" si="334"/>
        <v>538348378076.0379</v>
      </c>
      <c r="R767">
        <f t="shared" si="335"/>
        <v>383646067</v>
      </c>
      <c r="S767">
        <f t="shared" si="336"/>
        <v>377523981.54640043</v>
      </c>
      <c r="T767">
        <f t="shared" si="337"/>
        <v>386003203680658.69</v>
      </c>
      <c r="U767">
        <f t="shared" si="338"/>
        <v>280830986175.4552</v>
      </c>
      <c r="V767" s="1">
        <f t="shared" si="339"/>
        <v>3.9260757063877054E+21</v>
      </c>
      <c r="W767" s="1">
        <f t="shared" si="340"/>
        <v>2.5586188716192379E+18</v>
      </c>
      <c r="X767" s="1">
        <f t="shared" si="341"/>
        <v>1816796704300481.3</v>
      </c>
      <c r="Y767">
        <f t="shared" si="342"/>
        <v>1.0162164147255559</v>
      </c>
      <c r="Z767">
        <f t="shared" si="348"/>
        <v>391972778736566.81</v>
      </c>
      <c r="AA767">
        <f t="shared" si="349"/>
        <v>2.7502160891654825E-3</v>
      </c>
      <c r="AB767">
        <f t="shared" si="350"/>
        <v>5.2442502697387379E-2</v>
      </c>
      <c r="AC767">
        <f>Cells!$B$3*Y767/(Cells!$D$4*AB767)</f>
        <v>0.49433881229178472</v>
      </c>
      <c r="AD767">
        <f t="shared" si="351"/>
        <v>407.88392713775278</v>
      </c>
      <c r="AE767">
        <f t="shared" si="352"/>
        <v>20398261035.328926</v>
      </c>
      <c r="AF767">
        <f t="shared" si="353"/>
        <v>35612230</v>
      </c>
      <c r="AG767">
        <f t="shared" si="354"/>
        <v>27025187.95210807</v>
      </c>
      <c r="AH767">
        <f t="shared" si="355"/>
        <v>9705364657742.4063</v>
      </c>
      <c r="AI767">
        <f t="shared" si="356"/>
        <v>12353970495.82016</v>
      </c>
      <c r="AJ767">
        <f t="shared" si="357"/>
        <v>1.3177421767837181</v>
      </c>
      <c r="AK767">
        <f t="shared" si="358"/>
        <v>12767716367138.572</v>
      </c>
      <c r="AL767">
        <f t="shared" si="359"/>
        <v>1.7481382694032068E-2</v>
      </c>
      <c r="AM767">
        <f t="shared" si="360"/>
        <v>0.13221718002601654</v>
      </c>
      <c r="AN767">
        <f>IF(AM767=0,0,(Cells!$B$3*AJ767/(Cells!$D$4*AM767)))</f>
        <v>0.25425205378754268</v>
      </c>
      <c r="AP767" s="7">
        <f t="shared" si="343"/>
        <v>0</v>
      </c>
      <c r="AQ767">
        <f t="shared" si="361"/>
        <v>100</v>
      </c>
      <c r="AR767" t="str">
        <f>IF(AP767=0,"",MAX(AR$4:AR766)+1)</f>
        <v/>
      </c>
      <c r="AS767" t="str">
        <f t="shared" si="344"/>
        <v>Male</v>
      </c>
      <c r="AT767" t="str">
        <f t="shared" si="345"/>
        <v>Smoker</v>
      </c>
      <c r="AU767" t="str">
        <f t="shared" si="346"/>
        <v>30 - 39</v>
      </c>
      <c r="AV767">
        <f t="shared" si="362"/>
        <v>1</v>
      </c>
      <c r="AW767" s="8">
        <f t="shared" si="347"/>
        <v>13</v>
      </c>
      <c r="BJ767" s="76"/>
      <c r="BK767" s="76"/>
      <c r="BL767" s="77"/>
      <c r="BM767" s="77"/>
      <c r="BN767" s="77"/>
      <c r="BO767" s="77"/>
      <c r="BP767" s="77"/>
      <c r="BQ767" s="136"/>
    </row>
    <row r="768" spans="1:69" x14ac:dyDescent="0.25">
      <c r="A768" t="s">
        <v>78</v>
      </c>
      <c r="B768" t="s">
        <v>59</v>
      </c>
      <c r="C768" t="s">
        <v>348</v>
      </c>
      <c r="D768">
        <v>14</v>
      </c>
      <c r="E768" s="9">
        <v>19872</v>
      </c>
      <c r="F768" s="9">
        <v>124</v>
      </c>
      <c r="G768" s="54">
        <v>80.644847750200796</v>
      </c>
      <c r="H768" s="9">
        <v>6043732619.6596804</v>
      </c>
      <c r="I768" s="9">
        <v>8435192</v>
      </c>
      <c r="J768" s="9">
        <v>7293922.8452777201</v>
      </c>
      <c r="K768" s="9">
        <v>3563662699352.4902</v>
      </c>
      <c r="L768" s="9">
        <v>4249599802.13272</v>
      </c>
      <c r="M768" s="9">
        <v>2.98954541818187E+19</v>
      </c>
      <c r="N768" s="9">
        <v>3.2226840323391E+16</v>
      </c>
      <c r="O768" s="9">
        <v>36195318475771.5</v>
      </c>
      <c r="P768">
        <f t="shared" si="333"/>
        <v>1641.6056701193268</v>
      </c>
      <c r="Q768">
        <f t="shared" si="334"/>
        <v>544392110695.69757</v>
      </c>
      <c r="R768">
        <f t="shared" si="335"/>
        <v>392081259</v>
      </c>
      <c r="S768">
        <f t="shared" si="336"/>
        <v>384817904.39167815</v>
      </c>
      <c r="T768">
        <f t="shared" si="337"/>
        <v>389566866380011.19</v>
      </c>
      <c r="U768">
        <f t="shared" si="338"/>
        <v>285080585977.58789</v>
      </c>
      <c r="V768" s="1">
        <f t="shared" si="339"/>
        <v>3.9559711605695243E+21</v>
      </c>
      <c r="W768" s="1">
        <f t="shared" si="340"/>
        <v>2.5908457119426289E+18</v>
      </c>
      <c r="X768" s="1">
        <f t="shared" si="341"/>
        <v>1852992022776252.8</v>
      </c>
      <c r="Y768">
        <f t="shared" si="342"/>
        <v>1.0188747834376464</v>
      </c>
      <c r="Z768">
        <f t="shared" si="348"/>
        <v>396623912800711.06</v>
      </c>
      <c r="AA768">
        <f t="shared" si="349"/>
        <v>2.678356323299554E-3</v>
      </c>
      <c r="AB768">
        <f t="shared" si="350"/>
        <v>5.1752838794597092E-2</v>
      </c>
      <c r="AC768">
        <f>Cells!$B$3*Y768/(Cells!$D$4*AB768)</f>
        <v>0.50223682172711137</v>
      </c>
      <c r="AD768">
        <f t="shared" si="351"/>
        <v>327.23907938755201</v>
      </c>
      <c r="AE768">
        <f t="shared" si="352"/>
        <v>14354528415.669249</v>
      </c>
      <c r="AF768">
        <f t="shared" si="353"/>
        <v>27177038</v>
      </c>
      <c r="AG768">
        <f t="shared" si="354"/>
        <v>19731265.106830347</v>
      </c>
      <c r="AH768">
        <f t="shared" si="355"/>
        <v>6141701958389.917</v>
      </c>
      <c r="AI768">
        <f t="shared" si="356"/>
        <v>8104370693.6874409</v>
      </c>
      <c r="AJ768">
        <f t="shared" si="357"/>
        <v>1.3773591228365869</v>
      </c>
      <c r="AK768">
        <f t="shared" si="358"/>
        <v>8443954273367.9316</v>
      </c>
      <c r="AL768">
        <f t="shared" si="359"/>
        <v>2.1688824237070494E-2</v>
      </c>
      <c r="AM768">
        <f t="shared" si="360"/>
        <v>0.14727126073022698</v>
      </c>
      <c r="AN768">
        <f>IF(AM768=0,0,(Cells!$B$3*AJ768/(Cells!$D$4*AM768)))</f>
        <v>0.23858937446609624</v>
      </c>
      <c r="AP768" s="7">
        <f t="shared" si="343"/>
        <v>0</v>
      </c>
      <c r="AQ768">
        <f t="shared" si="361"/>
        <v>100</v>
      </c>
      <c r="AR768" t="str">
        <f>IF(AP768=0,"",MAX(AR$4:AR767)+1)</f>
        <v/>
      </c>
      <c r="AS768" t="str">
        <f t="shared" si="344"/>
        <v>Male</v>
      </c>
      <c r="AT768" t="str">
        <f t="shared" si="345"/>
        <v>Smoker</v>
      </c>
      <c r="AU768" t="str">
        <f t="shared" si="346"/>
        <v>30 - 39</v>
      </c>
      <c r="AV768">
        <f t="shared" si="362"/>
        <v>1</v>
      </c>
      <c r="AW768" s="8">
        <f t="shared" si="347"/>
        <v>14</v>
      </c>
      <c r="BJ768" s="76"/>
      <c r="BK768" s="76"/>
      <c r="BL768" s="77"/>
      <c r="BM768" s="77"/>
      <c r="BN768" s="77"/>
      <c r="BO768" s="77"/>
      <c r="BP768" s="77"/>
      <c r="BQ768" s="136"/>
    </row>
    <row r="769" spans="1:69" x14ac:dyDescent="0.25">
      <c r="A769" t="s">
        <v>78</v>
      </c>
      <c r="B769" t="s">
        <v>59</v>
      </c>
      <c r="C769" t="s">
        <v>348</v>
      </c>
      <c r="D769">
        <v>15</v>
      </c>
      <c r="E769" s="9">
        <v>16031</v>
      </c>
      <c r="F769" s="9">
        <v>125</v>
      </c>
      <c r="G769" s="54">
        <v>73.723703140148999</v>
      </c>
      <c r="H769" s="9">
        <v>4566025484.2896204</v>
      </c>
      <c r="I769" s="9">
        <v>7315866</v>
      </c>
      <c r="J769" s="9">
        <v>5820684.6288112197</v>
      </c>
      <c r="K769" s="9">
        <v>2808905332024.71</v>
      </c>
      <c r="L769" s="9">
        <v>3557235639.6415401</v>
      </c>
      <c r="M769" s="9">
        <v>2.7582776071003701E+19</v>
      </c>
      <c r="N769" s="9">
        <v>3.18993881914369E+16</v>
      </c>
      <c r="O769" s="9">
        <v>39046495674784.797</v>
      </c>
      <c r="P769">
        <f t="shared" si="333"/>
        <v>1715.3293732594757</v>
      </c>
      <c r="Q769">
        <f t="shared" si="334"/>
        <v>548958136179.98718</v>
      </c>
      <c r="R769">
        <f t="shared" si="335"/>
        <v>399397125</v>
      </c>
      <c r="S769">
        <f t="shared" si="336"/>
        <v>390638589.02048939</v>
      </c>
      <c r="T769">
        <f t="shared" si="337"/>
        <v>392375771712035.88</v>
      </c>
      <c r="U769">
        <f t="shared" si="338"/>
        <v>288637821617.22943</v>
      </c>
      <c r="V769" s="1">
        <f t="shared" si="339"/>
        <v>3.9835539366405278E+21</v>
      </c>
      <c r="W769" s="1">
        <f t="shared" si="340"/>
        <v>2.6227451001340657E+18</v>
      </c>
      <c r="X769" s="1">
        <f t="shared" si="341"/>
        <v>1892038518451037.5</v>
      </c>
      <c r="Y769">
        <f t="shared" si="342"/>
        <v>1.0224210721257014</v>
      </c>
      <c r="Z769">
        <f t="shared" si="348"/>
        <v>400871531129993.94</v>
      </c>
      <c r="AA769">
        <f t="shared" si="349"/>
        <v>2.6269688898119458E-3</v>
      </c>
      <c r="AB769">
        <f t="shared" si="350"/>
        <v>5.1253964625304314E-2</v>
      </c>
      <c r="AC769">
        <f>Cells!$B$3*Y769/(Cells!$D$4*AB769)</f>
        <v>0.50889037897404221</v>
      </c>
      <c r="AD769">
        <f t="shared" si="351"/>
        <v>253.51537624740303</v>
      </c>
      <c r="AE769">
        <f t="shared" si="352"/>
        <v>9788502931.3796272</v>
      </c>
      <c r="AF769">
        <f t="shared" si="353"/>
        <v>19861172</v>
      </c>
      <c r="AG769">
        <f t="shared" si="354"/>
        <v>13910580.478019126</v>
      </c>
      <c r="AH769">
        <f t="shared" si="355"/>
        <v>3332796626365.208</v>
      </c>
      <c r="AI769">
        <f t="shared" si="356"/>
        <v>4547135054.0459013</v>
      </c>
      <c r="AJ769">
        <f t="shared" si="357"/>
        <v>1.4277744937663623</v>
      </c>
      <c r="AK769">
        <f t="shared" si="358"/>
        <v>4749212499318.7881</v>
      </c>
      <c r="AL769">
        <f t="shared" si="359"/>
        <v>2.4543194881163417E-2</v>
      </c>
      <c r="AM769">
        <f t="shared" si="360"/>
        <v>0.15666267864799011</v>
      </c>
      <c r="AN769">
        <f>IF(AM769=0,0,(Cells!$B$3*AJ769/(Cells!$D$4*AM769)))</f>
        <v>0.23249626728590653</v>
      </c>
      <c r="AP769" s="7">
        <f t="shared" si="343"/>
        <v>0</v>
      </c>
      <c r="AQ769">
        <f t="shared" si="361"/>
        <v>100</v>
      </c>
      <c r="AR769" t="str">
        <f>IF(AP769=0,"",MAX(AR$4:AR768)+1)</f>
        <v/>
      </c>
      <c r="AS769" t="str">
        <f t="shared" si="344"/>
        <v>Male</v>
      </c>
      <c r="AT769" t="str">
        <f t="shared" si="345"/>
        <v>Smoker</v>
      </c>
      <c r="AU769" t="str">
        <f t="shared" si="346"/>
        <v>30 - 39</v>
      </c>
      <c r="AV769">
        <f t="shared" si="362"/>
        <v>1</v>
      </c>
      <c r="AW769" s="8">
        <f t="shared" si="347"/>
        <v>15</v>
      </c>
      <c r="BJ769" s="76"/>
      <c r="BK769" s="76"/>
      <c r="BL769" s="77"/>
      <c r="BM769" s="77"/>
      <c r="BN769" s="77"/>
      <c r="BO769" s="77"/>
      <c r="BP769" s="77"/>
      <c r="BQ769" s="136"/>
    </row>
    <row r="770" spans="1:69" x14ac:dyDescent="0.25">
      <c r="A770" t="s">
        <v>78</v>
      </c>
      <c r="B770" t="s">
        <v>59</v>
      </c>
      <c r="C770" t="s">
        <v>348</v>
      </c>
      <c r="D770">
        <v>16</v>
      </c>
      <c r="E770" s="9">
        <v>12106</v>
      </c>
      <c r="F770" s="9">
        <v>95</v>
      </c>
      <c r="G770" s="54">
        <v>56.479213746571702</v>
      </c>
      <c r="H770" s="9">
        <v>3137667395.6914601</v>
      </c>
      <c r="I770" s="9">
        <v>4702805</v>
      </c>
      <c r="J770" s="9">
        <v>4122654.8882619101</v>
      </c>
      <c r="K770" s="9">
        <v>1724989302995.74</v>
      </c>
      <c r="L770" s="9">
        <v>2150116809.1673298</v>
      </c>
      <c r="M770" s="9">
        <v>1.77731714566172E+19</v>
      </c>
      <c r="N770" s="9">
        <v>1.84126357172397E+16</v>
      </c>
      <c r="O770" s="9">
        <v>19469516549410.301</v>
      </c>
      <c r="P770">
        <f t="shared" si="333"/>
        <v>1771.8085870060474</v>
      </c>
      <c r="Q770">
        <f t="shared" si="334"/>
        <v>552095803575.67859</v>
      </c>
      <c r="R770">
        <f t="shared" si="335"/>
        <v>404099930</v>
      </c>
      <c r="S770">
        <f t="shared" si="336"/>
        <v>394761243.90875131</v>
      </c>
      <c r="T770">
        <f t="shared" si="337"/>
        <v>394100761015031.63</v>
      </c>
      <c r="U770">
        <f t="shared" si="338"/>
        <v>290787938426.39679</v>
      </c>
      <c r="V770" s="1">
        <f t="shared" si="339"/>
        <v>4.001327108097145E+21</v>
      </c>
      <c r="W770" s="1">
        <f t="shared" si="340"/>
        <v>2.6411577358513055E+18</v>
      </c>
      <c r="X770" s="1">
        <f t="shared" si="341"/>
        <v>1911508035000447.8</v>
      </c>
      <c r="Y770">
        <f t="shared" si="342"/>
        <v>1.023656542366675</v>
      </c>
      <c r="Z770">
        <f t="shared" si="348"/>
        <v>403119113617691.38</v>
      </c>
      <c r="AA770">
        <f t="shared" si="349"/>
        <v>2.586809057069281E-3</v>
      </c>
      <c r="AB770">
        <f t="shared" si="350"/>
        <v>5.0860682821500545E-2</v>
      </c>
      <c r="AC770">
        <f>Cells!$B$3*Y770/(Cells!$D$4*AB770)</f>
        <v>0.51344507604964051</v>
      </c>
      <c r="AD770">
        <f t="shared" si="351"/>
        <v>197.03616250083132</v>
      </c>
      <c r="AE770">
        <f t="shared" si="352"/>
        <v>6650835535.6881676</v>
      </c>
      <c r="AF770">
        <f t="shared" si="353"/>
        <v>15158367</v>
      </c>
      <c r="AG770">
        <f t="shared" si="354"/>
        <v>9787925.5897572171</v>
      </c>
      <c r="AH770">
        <f t="shared" si="355"/>
        <v>1607807323369.4675</v>
      </c>
      <c r="AI770">
        <f t="shared" si="356"/>
        <v>2397018244.878571</v>
      </c>
      <c r="AJ770">
        <f t="shared" si="357"/>
        <v>1.548680244960464</v>
      </c>
      <c r="AK770">
        <f t="shared" si="358"/>
        <v>2484230405675.1357</v>
      </c>
      <c r="AL770">
        <f t="shared" si="359"/>
        <v>2.5930479926928783E-2</v>
      </c>
      <c r="AM770">
        <f t="shared" si="360"/>
        <v>0.16102943807555431</v>
      </c>
      <c r="AN770">
        <f>IF(AM770=0,0,(Cells!$B$3*AJ770/(Cells!$D$4*AM770)))</f>
        <v>0.24534566812605407</v>
      </c>
      <c r="AP770" s="7">
        <f t="shared" si="343"/>
        <v>0</v>
      </c>
      <c r="AQ770">
        <f t="shared" si="361"/>
        <v>100</v>
      </c>
      <c r="AR770" t="str">
        <f>IF(AP770=0,"",MAX(AR$4:AR769)+1)</f>
        <v/>
      </c>
      <c r="AS770" t="str">
        <f t="shared" si="344"/>
        <v>Male</v>
      </c>
      <c r="AT770" t="str">
        <f t="shared" si="345"/>
        <v>Smoker</v>
      </c>
      <c r="AU770" t="str">
        <f t="shared" si="346"/>
        <v>30 - 39</v>
      </c>
      <c r="AV770">
        <f t="shared" si="362"/>
        <v>1</v>
      </c>
      <c r="AW770" s="8">
        <f t="shared" si="347"/>
        <v>16</v>
      </c>
      <c r="BJ770" s="76"/>
      <c r="BK770" s="76"/>
      <c r="BL770" s="77"/>
      <c r="BM770" s="77"/>
      <c r="BN770" s="77"/>
      <c r="BO770" s="77"/>
      <c r="BP770" s="77"/>
      <c r="BQ770" s="136"/>
    </row>
    <row r="771" spans="1:69" x14ac:dyDescent="0.25">
      <c r="A771" t="s">
        <v>78</v>
      </c>
      <c r="B771" t="s">
        <v>59</v>
      </c>
      <c r="C771" t="s">
        <v>348</v>
      </c>
      <c r="D771">
        <v>17</v>
      </c>
      <c r="E771" s="9">
        <v>9249</v>
      </c>
      <c r="F771" s="9">
        <v>68</v>
      </c>
      <c r="G771" s="54">
        <v>47.899434353427203</v>
      </c>
      <c r="H771" s="9">
        <v>2207121766.8650498</v>
      </c>
      <c r="I771" s="9">
        <v>4555636</v>
      </c>
      <c r="J771" s="9">
        <v>3013299.2075825101</v>
      </c>
      <c r="K771" s="9">
        <v>613964681932.92603</v>
      </c>
      <c r="L771" s="9">
        <v>875200486.93381202</v>
      </c>
      <c r="M771" s="9">
        <v>6.6464058435963405E+17</v>
      </c>
      <c r="N771" s="9">
        <v>981084178476799</v>
      </c>
      <c r="O771" s="9">
        <v>1471163707082.3899</v>
      </c>
      <c r="P771">
        <f t="shared" si="333"/>
        <v>1819.7080213594747</v>
      </c>
      <c r="Q771">
        <f t="shared" si="334"/>
        <v>554302925342.54358</v>
      </c>
      <c r="R771">
        <f t="shared" si="335"/>
        <v>408655566</v>
      </c>
      <c r="S771">
        <f t="shared" si="336"/>
        <v>397774543.11633384</v>
      </c>
      <c r="T771">
        <f t="shared" si="337"/>
        <v>394714725696964.56</v>
      </c>
      <c r="U771">
        <f t="shared" si="338"/>
        <v>291663138913.33063</v>
      </c>
      <c r="V771" s="1">
        <f t="shared" si="339"/>
        <v>4.0019917486815047E+21</v>
      </c>
      <c r="W771" s="1">
        <f t="shared" si="340"/>
        <v>2.642138820029782E+18</v>
      </c>
      <c r="X771" s="1">
        <f t="shared" si="341"/>
        <v>1912979198707530.3</v>
      </c>
      <c r="Y771">
        <f t="shared" si="342"/>
        <v>1.0273547492466955</v>
      </c>
      <c r="Z771">
        <f t="shared" si="348"/>
        <v>405204209913044.63</v>
      </c>
      <c r="AA771">
        <f t="shared" si="349"/>
        <v>2.5609433856528061E-3</v>
      </c>
      <c r="AB771">
        <f t="shared" si="350"/>
        <v>5.0605764352026204E-2</v>
      </c>
      <c r="AC771">
        <f>Cells!$B$3*Y771/(Cells!$D$4*AB771)</f>
        <v>0.51789576228397627</v>
      </c>
      <c r="AD771">
        <f t="shared" si="351"/>
        <v>149.13672814740411</v>
      </c>
      <c r="AE771">
        <f t="shared" si="352"/>
        <v>4443713768.8231182</v>
      </c>
      <c r="AF771">
        <f t="shared" si="353"/>
        <v>10602731</v>
      </c>
      <c r="AG771">
        <f t="shared" si="354"/>
        <v>6774626.3821747061</v>
      </c>
      <c r="AH771">
        <f t="shared" si="355"/>
        <v>993842641436.54126</v>
      </c>
      <c r="AI771">
        <f t="shared" si="356"/>
        <v>1521817757.9447591</v>
      </c>
      <c r="AJ771">
        <f t="shared" si="357"/>
        <v>1.5650650533138986</v>
      </c>
      <c r="AK771">
        <f t="shared" si="358"/>
        <v>1551700802633.0913</v>
      </c>
      <c r="AL771">
        <f t="shared" si="359"/>
        <v>3.3809386226427401E-2</v>
      </c>
      <c r="AM771">
        <f t="shared" si="360"/>
        <v>0.18387328850713308</v>
      </c>
      <c r="AN771">
        <f>IF(AM771=0,0,(Cells!$B$3*AJ771/(Cells!$D$4*AM771)))</f>
        <v>0.21713791536726526</v>
      </c>
      <c r="AP771" s="7">
        <f t="shared" si="343"/>
        <v>0</v>
      </c>
      <c r="AQ771">
        <f t="shared" si="361"/>
        <v>100</v>
      </c>
      <c r="AR771" t="str">
        <f>IF(AP771=0,"",MAX(AR$4:AR770)+1)</f>
        <v/>
      </c>
      <c r="AS771" t="str">
        <f t="shared" si="344"/>
        <v>Male</v>
      </c>
      <c r="AT771" t="str">
        <f t="shared" si="345"/>
        <v>Smoker</v>
      </c>
      <c r="AU771" t="str">
        <f t="shared" si="346"/>
        <v>30 - 39</v>
      </c>
      <c r="AV771">
        <f t="shared" si="362"/>
        <v>1</v>
      </c>
      <c r="AW771" s="8">
        <f t="shared" si="347"/>
        <v>17</v>
      </c>
      <c r="BJ771" s="76"/>
      <c r="BK771" s="76"/>
      <c r="BL771" s="77"/>
      <c r="BM771" s="77"/>
      <c r="BN771" s="77"/>
      <c r="BO771" s="77"/>
      <c r="BP771" s="77"/>
      <c r="BQ771" s="136"/>
    </row>
    <row r="772" spans="1:69" x14ac:dyDescent="0.25">
      <c r="A772" t="s">
        <v>78</v>
      </c>
      <c r="B772" t="s">
        <v>59</v>
      </c>
      <c r="C772" t="s">
        <v>348</v>
      </c>
      <c r="D772">
        <v>18</v>
      </c>
      <c r="E772" s="9">
        <v>6872</v>
      </c>
      <c r="F772" s="9">
        <v>82</v>
      </c>
      <c r="G772" s="54">
        <v>41.335444844133697</v>
      </c>
      <c r="H772" s="9">
        <v>1597856699.1024401</v>
      </c>
      <c r="I772" s="9">
        <v>3353610</v>
      </c>
      <c r="J772" s="9">
        <v>2276661.0707712201</v>
      </c>
      <c r="K772" s="9">
        <v>405188641641.61499</v>
      </c>
      <c r="L772" s="9">
        <v>593225022.61652899</v>
      </c>
      <c r="M772" s="9">
        <v>3.7626949643373402E+17</v>
      </c>
      <c r="N772" s="9">
        <v>570843566878570</v>
      </c>
      <c r="O772" s="9">
        <v>881672856677.61694</v>
      </c>
      <c r="P772">
        <f t="shared" si="333"/>
        <v>1861.0434662036084</v>
      </c>
      <c r="Q772">
        <f t="shared" si="334"/>
        <v>555900782041.646</v>
      </c>
      <c r="R772">
        <f t="shared" si="335"/>
        <v>412009176</v>
      </c>
      <c r="S772">
        <f t="shared" si="336"/>
        <v>400051204.18710506</v>
      </c>
      <c r="T772">
        <f t="shared" si="337"/>
        <v>395119914338606.19</v>
      </c>
      <c r="U772">
        <f t="shared" si="338"/>
        <v>292256363935.94714</v>
      </c>
      <c r="V772" s="1">
        <f t="shared" si="339"/>
        <v>4.0023680181779384E+21</v>
      </c>
      <c r="W772" s="1">
        <f t="shared" si="340"/>
        <v>2.6427096635966607E+18</v>
      </c>
      <c r="X772" s="1">
        <f t="shared" si="341"/>
        <v>1913860871564207.8</v>
      </c>
      <c r="Y772">
        <f t="shared" si="342"/>
        <v>1.0298911031581401</v>
      </c>
      <c r="Z772">
        <f t="shared" si="348"/>
        <v>406620495239109.38</v>
      </c>
      <c r="AA772">
        <f t="shared" si="349"/>
        <v>2.5407275741598928E-3</v>
      </c>
      <c r="AB772">
        <f t="shared" si="350"/>
        <v>5.0405630381534686E-2</v>
      </c>
      <c r="AC772">
        <f>Cells!$B$3*Y772/(Cells!$D$4*AB772)</f>
        <v>0.5212357191258894</v>
      </c>
      <c r="AD772">
        <f t="shared" si="351"/>
        <v>107.8012833032704</v>
      </c>
      <c r="AE772">
        <f t="shared" si="352"/>
        <v>2845857069.7206783</v>
      </c>
      <c r="AF772">
        <f t="shared" si="353"/>
        <v>7249121</v>
      </c>
      <c r="AG772">
        <f t="shared" si="354"/>
        <v>4497965.3114034859</v>
      </c>
      <c r="AH772">
        <f t="shared" si="355"/>
        <v>588653999794.92627</v>
      </c>
      <c r="AI772">
        <f t="shared" si="356"/>
        <v>928592735.32823002</v>
      </c>
      <c r="AJ772">
        <f t="shared" si="357"/>
        <v>1.6116444877023917</v>
      </c>
      <c r="AK772">
        <f t="shared" si="358"/>
        <v>946289049061.92834</v>
      </c>
      <c r="AL772">
        <f t="shared" si="359"/>
        <v>4.6772610602572831E-2</v>
      </c>
      <c r="AM772">
        <f t="shared" si="360"/>
        <v>0.21626976349590071</v>
      </c>
      <c r="AN772">
        <f>IF(AM772=0,0,(Cells!$B$3*AJ772/(Cells!$D$4*AM772)))</f>
        <v>0.19010579475197567</v>
      </c>
      <c r="AP772" s="7">
        <f t="shared" si="343"/>
        <v>0</v>
      </c>
      <c r="AQ772">
        <f t="shared" si="361"/>
        <v>100</v>
      </c>
      <c r="AR772" t="str">
        <f>IF(AP772=0,"",MAX(AR$4:AR771)+1)</f>
        <v/>
      </c>
      <c r="AS772" t="str">
        <f t="shared" si="344"/>
        <v>Male</v>
      </c>
      <c r="AT772" t="str">
        <f t="shared" si="345"/>
        <v>Smoker</v>
      </c>
      <c r="AU772" t="str">
        <f t="shared" si="346"/>
        <v>30 - 39</v>
      </c>
      <c r="AV772">
        <f t="shared" si="362"/>
        <v>1</v>
      </c>
      <c r="AW772" s="8">
        <f t="shared" si="347"/>
        <v>18</v>
      </c>
      <c r="BJ772" s="76"/>
      <c r="BK772" s="76"/>
      <c r="BL772" s="77"/>
      <c r="BM772" s="77"/>
      <c r="BN772" s="77"/>
      <c r="BO772" s="77"/>
      <c r="BP772" s="77"/>
      <c r="BQ772" s="136"/>
    </row>
    <row r="773" spans="1:69" x14ac:dyDescent="0.25">
      <c r="A773" t="s">
        <v>78</v>
      </c>
      <c r="B773" t="s">
        <v>59</v>
      </c>
      <c r="C773" t="s">
        <v>348</v>
      </c>
      <c r="D773">
        <v>19</v>
      </c>
      <c r="E773" s="9">
        <v>4899</v>
      </c>
      <c r="F773" s="9">
        <v>54</v>
      </c>
      <c r="G773" s="54">
        <v>34.731654370595002</v>
      </c>
      <c r="H773" s="9">
        <v>1122803882.5453701</v>
      </c>
      <c r="I773" s="9">
        <v>2000634</v>
      </c>
      <c r="J773" s="9">
        <v>1672841.68358643</v>
      </c>
      <c r="K773" s="9">
        <v>243693277644.66199</v>
      </c>
      <c r="L773" s="9">
        <v>366146511.85948598</v>
      </c>
      <c r="M773" s="9">
        <v>1.39655388961848E+17</v>
      </c>
      <c r="N773" s="9">
        <v>206269785777366</v>
      </c>
      <c r="O773" s="9">
        <v>307782959816.539</v>
      </c>
      <c r="P773">
        <f t="shared" ref="P773:P836" si="363">IF($AQ773&lt;&gt;$AQ772,G773,P772+G773)</f>
        <v>1895.7751205742034</v>
      </c>
      <c r="Q773">
        <f t="shared" ref="Q773:Q836" si="364">IF($AQ773&lt;&gt;$AQ772,H773,Q772+H773)</f>
        <v>557023585924.19141</v>
      </c>
      <c r="R773">
        <f t="shared" ref="R773:R836" si="365">IF($AQ773&lt;&gt;$AQ772,I773,R772+I773)</f>
        <v>414009810</v>
      </c>
      <c r="S773">
        <f t="shared" ref="S773:S836" si="366">IF($AQ773&lt;&gt;$AQ772,J773,S772+J773)</f>
        <v>401724045.87069148</v>
      </c>
      <c r="T773">
        <f t="shared" ref="T773:T836" si="367">IF($AQ773&lt;&gt;$AQ772,K773,T772+K773)</f>
        <v>395363607616250.88</v>
      </c>
      <c r="U773">
        <f t="shared" ref="U773:U836" si="368">IF($AQ773&lt;&gt;$AQ772,L773,U772+L773)</f>
        <v>292622510447.80664</v>
      </c>
      <c r="V773" s="1">
        <f t="shared" ref="V773:V836" si="369">IF($AQ773&lt;&gt;$AQ772,M773,V772+M773)</f>
        <v>4.0025076735669001E+21</v>
      </c>
      <c r="W773" s="1">
        <f t="shared" ref="W773:W836" si="370">IF($AQ773&lt;&gt;$AQ772,N773,W772+N773)</f>
        <v>2.6429159333824379E+18</v>
      </c>
      <c r="X773" s="1">
        <f t="shared" ref="X773:X836" si="371">IF($AQ773&lt;&gt;$AQ772,O773,X772+O773)</f>
        <v>1914168654524024.3</v>
      </c>
      <c r="Y773">
        <f t="shared" ref="Y773:Y836" si="372">R773/S773</f>
        <v>1.03058259582814</v>
      </c>
      <c r="Z773">
        <f t="shared" si="348"/>
        <v>407144058522331.75</v>
      </c>
      <c r="AA773">
        <f t="shared" si="349"/>
        <v>2.5228559019466394E-3</v>
      </c>
      <c r="AB773">
        <f t="shared" si="350"/>
        <v>5.0228039001603872E-2</v>
      </c>
      <c r="AC773">
        <f>Cells!$B$3*Y773/(Cells!$D$4*AB773)</f>
        <v>0.52342986040831552</v>
      </c>
      <c r="AD773">
        <f t="shared" si="351"/>
        <v>73.0696289326754</v>
      </c>
      <c r="AE773">
        <f t="shared" si="352"/>
        <v>1723053187.175308</v>
      </c>
      <c r="AF773">
        <f t="shared" si="353"/>
        <v>5248487</v>
      </c>
      <c r="AG773">
        <f t="shared" si="354"/>
        <v>2825123.6278170561</v>
      </c>
      <c r="AH773">
        <f t="shared" si="355"/>
        <v>344960722150.26434</v>
      </c>
      <c r="AI773">
        <f t="shared" si="356"/>
        <v>562446223.46874404</v>
      </c>
      <c r="AJ773">
        <f t="shared" si="357"/>
        <v>1.8577902037000242</v>
      </c>
      <c r="AK773">
        <f t="shared" si="358"/>
        <v>638923432127.48816</v>
      </c>
      <c r="AL773">
        <f t="shared" si="359"/>
        <v>8.0052316026385906E-2</v>
      </c>
      <c r="AM773">
        <f t="shared" si="360"/>
        <v>0.28293517990236899</v>
      </c>
      <c r="AN773">
        <f>IF(AM773=0,0,(Cells!$B$3*AJ773/(Cells!$D$4*AM773)))</f>
        <v>0.16750648724517453</v>
      </c>
      <c r="AP773" s="7">
        <f t="shared" ref="AP773:AP836" si="373">IF(C773&lt;&gt;C774,1, IF(AN773&lt;1,0, (IF(AC773&gt;1,1,0)))  )</f>
        <v>0</v>
      </c>
      <c r="AQ773">
        <f t="shared" si="361"/>
        <v>100</v>
      </c>
      <c r="AR773" t="str">
        <f>IF(AP773=0,"",MAX(AR$4:AR772)+1)</f>
        <v/>
      </c>
      <c r="AS773" t="str">
        <f t="shared" ref="AS773:AS836" si="374">B773</f>
        <v>Male</v>
      </c>
      <c r="AT773" t="str">
        <f t="shared" ref="AT773:AT836" si="375">A773</f>
        <v>Smoker</v>
      </c>
      <c r="AU773" t="str">
        <f t="shared" ref="AU773:AU836" si="376">C773</f>
        <v>30 - 39</v>
      </c>
      <c r="AV773">
        <f t="shared" si="362"/>
        <v>1</v>
      </c>
      <c r="AW773" s="8">
        <f t="shared" ref="AW773:AW836" si="377">D773</f>
        <v>19</v>
      </c>
      <c r="BJ773" s="76"/>
      <c r="BK773" s="76"/>
      <c r="BL773" s="77"/>
      <c r="BM773" s="77"/>
      <c r="BN773" s="77"/>
      <c r="BO773" s="77"/>
      <c r="BP773" s="77"/>
      <c r="BQ773" s="136"/>
    </row>
    <row r="774" spans="1:69" x14ac:dyDescent="0.25">
      <c r="A774" t="s">
        <v>78</v>
      </c>
      <c r="B774" t="s">
        <v>59</v>
      </c>
      <c r="C774" t="s">
        <v>348</v>
      </c>
      <c r="D774">
        <v>20</v>
      </c>
      <c r="E774" s="9">
        <v>3267</v>
      </c>
      <c r="F774" s="9">
        <v>53</v>
      </c>
      <c r="G774" s="54">
        <v>30.1821775645065</v>
      </c>
      <c r="H774" s="9">
        <v>824906580.85559595</v>
      </c>
      <c r="I774" s="9">
        <v>3182351</v>
      </c>
      <c r="J774" s="9">
        <v>1294111.7261017901</v>
      </c>
      <c r="K774" s="9">
        <v>181539231188.12399</v>
      </c>
      <c r="L774" s="9">
        <v>286891893.83543003</v>
      </c>
      <c r="M774" s="9">
        <v>1.1218277659675101E+17</v>
      </c>
      <c r="N774" s="9">
        <v>176189560098804</v>
      </c>
      <c r="O774" s="9">
        <v>278623968284.961</v>
      </c>
      <c r="P774">
        <f t="shared" si="363"/>
        <v>1925.9572981387098</v>
      </c>
      <c r="Q774">
        <f t="shared" si="364"/>
        <v>557848492505.047</v>
      </c>
      <c r="R774">
        <f t="shared" si="365"/>
        <v>417192161</v>
      </c>
      <c r="S774">
        <f t="shared" si="366"/>
        <v>403018157.59679329</v>
      </c>
      <c r="T774">
        <f t="shared" si="367"/>
        <v>395545146847439</v>
      </c>
      <c r="U774">
        <f t="shared" si="368"/>
        <v>292909402341.64209</v>
      </c>
      <c r="V774" s="1">
        <f t="shared" si="369"/>
        <v>4.0026198563434969E+21</v>
      </c>
      <c r="W774" s="1">
        <f t="shared" si="370"/>
        <v>2.6430921229425367E+18</v>
      </c>
      <c r="X774" s="1">
        <f t="shared" si="371"/>
        <v>1914447278492309.3</v>
      </c>
      <c r="Y774">
        <f t="shared" si="372"/>
        <v>1.0351696397197749</v>
      </c>
      <c r="Z774">
        <f t="shared" ref="Z774:Z837" si="378">Y774*T774-(Y774^2)*U774</f>
        <v>409142452415643.5</v>
      </c>
      <c r="AA774">
        <f t="shared" ref="AA774:AA837" si="379">Z774/(S774^2)</f>
        <v>2.518983468921647E-3</v>
      </c>
      <c r="AB774">
        <f t="shared" ref="AB774:AB837" si="380">AA774^0.5</f>
        <v>5.0189475678887568E-2</v>
      </c>
      <c r="AC774">
        <f>Cells!$B$3*Y774/(Cells!$D$4*AB774)</f>
        <v>0.52616357636810995</v>
      </c>
      <c r="AD774">
        <f t="shared" ref="AD774:AD837" si="381">SUMIFS(G$5:G$1998,$B$5:$B$1998,$B774,$A$5:$A$1998,$A774,$C$5:$C$1998,$C774,$D$5:$D$1998,"&gt;"&amp;$D774)</f>
        <v>42.887451368168897</v>
      </c>
      <c r="AE774">
        <f t="shared" ref="AE774:AE837" si="382">SUMIFS(H$5:H$1998,$B$5:$B$1998,$B774,$A$5:$A$1998,$A774,$C$5:$C$1998,$C774,$D$5:$D$1998,"&gt;"&amp;$D774)</f>
        <v>898146606.31971204</v>
      </c>
      <c r="AF774">
        <f t="shared" ref="AF774:AF837" si="383">SUMIFS(I$5:I$1998,$B$5:$B$1998,$B774,$A$5:$A$1998,$A774,$C$5:$C$1998,$C774,$D$5:$D$1998,"&gt;"&amp;$D774)</f>
        <v>2066136</v>
      </c>
      <c r="AG774">
        <f t="shared" ref="AG774:AG837" si="384">SUMIFS(J$5:J$1998,$B$5:$B$1998,$B774,$A$5:$A$1998,$A774,$C$5:$C$1998,$C774,$D$5:$D$1998,"&gt;"&amp;$D774)</f>
        <v>1531011.9017152661</v>
      </c>
      <c r="AH774">
        <f t="shared" ref="AH774:AH837" si="385">SUMIFS(K$5:K$1998,$B$5:$B$1998,$B774,$A$5:$A$1998,$A774,$C$5:$C$1998,$C774,$D$5:$D$1998,"&gt;"&amp;$D774)</f>
        <v>163421490962.14032</v>
      </c>
      <c r="AI774">
        <f t="shared" ref="AI774:AI837" si="386">SUMIFS(L$5:L$1998,$B$5:$B$1998,$B774,$A$5:$A$1998,$A774,$C$5:$C$1998,$C774,$D$5:$D$1998,"&gt;"&amp;$D774)</f>
        <v>275554329.63331401</v>
      </c>
      <c r="AJ774">
        <f t="shared" ref="AJ774:AJ837" si="387">AF774/AG774</f>
        <v>1.3495231471977511</v>
      </c>
      <c r="AK774">
        <f t="shared" ref="AK774:AK837" si="388">AJ774*AH774-(AJ774^2)*AI774</f>
        <v>220039241751.46832</v>
      </c>
      <c r="AL774">
        <f t="shared" ref="AL774:AL837" si="389">AK774/(AG774^2)</f>
        <v>9.3873499047701855E-2</v>
      </c>
      <c r="AM774">
        <f t="shared" ref="AM774:AM837" si="390">IF(AG774=0,0,AL774^0.5)</f>
        <v>0.30638782457483826</v>
      </c>
      <c r="AN774">
        <f>IF(AM774=0,0,(Cells!$B$3*AJ774/(Cells!$D$4*AM774)))</f>
        <v>0.1123649203565887</v>
      </c>
      <c r="AP774" s="7">
        <f t="shared" si="373"/>
        <v>0</v>
      </c>
      <c r="AQ774">
        <f t="shared" ref="AQ774:AQ837" si="391">AQ773+(AP773=1)</f>
        <v>100</v>
      </c>
      <c r="AR774" t="str">
        <f>IF(AP774=0,"",MAX(AR$4:AR773)+1)</f>
        <v/>
      </c>
      <c r="AS774" t="str">
        <f t="shared" si="374"/>
        <v>Male</v>
      </c>
      <c r="AT774" t="str">
        <f t="shared" si="375"/>
        <v>Smoker</v>
      </c>
      <c r="AU774" t="str">
        <f t="shared" si="376"/>
        <v>30 - 39</v>
      </c>
      <c r="AV774">
        <f t="shared" si="362"/>
        <v>1</v>
      </c>
      <c r="AW774" s="8">
        <f t="shared" si="377"/>
        <v>20</v>
      </c>
      <c r="BJ774" s="76"/>
      <c r="BK774" s="76"/>
      <c r="BL774" s="77"/>
      <c r="BM774" s="77"/>
      <c r="BN774" s="77"/>
      <c r="BO774" s="77"/>
      <c r="BP774" s="77"/>
      <c r="BQ774" s="136"/>
    </row>
    <row r="775" spans="1:69" x14ac:dyDescent="0.25">
      <c r="A775" t="s">
        <v>78</v>
      </c>
      <c r="B775" t="s">
        <v>59</v>
      </c>
      <c r="C775" t="s">
        <v>348</v>
      </c>
      <c r="D775">
        <v>21</v>
      </c>
      <c r="E775" s="9">
        <v>1895</v>
      </c>
      <c r="F775" s="9">
        <v>46</v>
      </c>
      <c r="G775" s="54">
        <v>25.744210155174802</v>
      </c>
      <c r="H775" s="9">
        <v>576080234.90032804</v>
      </c>
      <c r="I775" s="9">
        <v>1326639</v>
      </c>
      <c r="J775" s="9">
        <v>956825.50561352004</v>
      </c>
      <c r="K775" s="9">
        <v>104891562721.68201</v>
      </c>
      <c r="L775" s="9">
        <v>172495350.475465</v>
      </c>
      <c r="M775" s="9">
        <v>4.67104657886702E+16</v>
      </c>
      <c r="N775" s="9">
        <v>75203577996504.297</v>
      </c>
      <c r="O775" s="9">
        <v>121598188396.617</v>
      </c>
      <c r="P775">
        <f t="shared" si="363"/>
        <v>1951.7015082938847</v>
      </c>
      <c r="Q775">
        <f t="shared" si="364"/>
        <v>558424572739.94727</v>
      </c>
      <c r="R775">
        <f t="shared" si="365"/>
        <v>418518800</v>
      </c>
      <c r="S775">
        <f t="shared" si="366"/>
        <v>403974983.1024068</v>
      </c>
      <c r="T775">
        <f t="shared" si="367"/>
        <v>395650038410160.69</v>
      </c>
      <c r="U775">
        <f t="shared" si="368"/>
        <v>293081897692.11755</v>
      </c>
      <c r="V775" s="1">
        <f t="shared" si="369"/>
        <v>4.0026665668092856E+21</v>
      </c>
      <c r="W775" s="1">
        <f t="shared" si="370"/>
        <v>2.643167326520533E+18</v>
      </c>
      <c r="X775" s="1">
        <f t="shared" si="371"/>
        <v>1914568876680705.8</v>
      </c>
      <c r="Y775">
        <f t="shared" si="372"/>
        <v>1.0360017761147016</v>
      </c>
      <c r="Z775">
        <f t="shared" si="378"/>
        <v>409579577805736.56</v>
      </c>
      <c r="AA775">
        <f t="shared" si="379"/>
        <v>2.5097435749032479E-3</v>
      </c>
      <c r="AB775">
        <f t="shared" si="380"/>
        <v>5.0097340996336802E-2</v>
      </c>
      <c r="AC775">
        <f>Cells!$B$3*Y775/(Cells!$D$4*AB775)</f>
        <v>0.52755499299874442</v>
      </c>
      <c r="AD775">
        <f t="shared" si="381"/>
        <v>17.143241212994099</v>
      </c>
      <c r="AE775">
        <f t="shared" si="382"/>
        <v>322066371.419384</v>
      </c>
      <c r="AF775">
        <f t="shared" si="383"/>
        <v>739497</v>
      </c>
      <c r="AG775">
        <f t="shared" si="384"/>
        <v>574186.39610174601</v>
      </c>
      <c r="AH775">
        <f t="shared" si="385"/>
        <v>58529928240.458298</v>
      </c>
      <c r="AI775">
        <f t="shared" si="386"/>
        <v>103058979.157849</v>
      </c>
      <c r="AJ775">
        <f t="shared" si="387"/>
        <v>1.2879040761337732</v>
      </c>
      <c r="AK775">
        <f t="shared" si="388"/>
        <v>75209989546.49649</v>
      </c>
      <c r="AL775">
        <f t="shared" si="389"/>
        <v>0.22812334484384397</v>
      </c>
      <c r="AM775">
        <f t="shared" si="390"/>
        <v>0.47762259666377171</v>
      </c>
      <c r="AN775">
        <f>IF(AM775=0,0,(Cells!$B$3*AJ775/(Cells!$D$4*AM775)))</f>
        <v>6.8789248609833167E-2</v>
      </c>
      <c r="AP775" s="7">
        <f t="shared" si="373"/>
        <v>0</v>
      </c>
      <c r="AQ775">
        <f t="shared" si="391"/>
        <v>100</v>
      </c>
      <c r="AR775" t="str">
        <f>IF(AP775=0,"",MAX(AR$4:AR774)+1)</f>
        <v/>
      </c>
      <c r="AS775" t="str">
        <f t="shared" si="374"/>
        <v>Male</v>
      </c>
      <c r="AT775" t="str">
        <f t="shared" si="375"/>
        <v>Smoker</v>
      </c>
      <c r="AU775" t="str">
        <f t="shared" si="376"/>
        <v>30 - 39</v>
      </c>
      <c r="AV775">
        <f t="shared" si="362"/>
        <v>1</v>
      </c>
      <c r="AW775" s="8">
        <f t="shared" si="377"/>
        <v>21</v>
      </c>
      <c r="BJ775" s="76"/>
      <c r="BK775" s="76"/>
      <c r="BL775" s="77"/>
      <c r="BM775" s="77"/>
      <c r="BN775" s="77"/>
      <c r="BO775" s="77"/>
      <c r="BP775" s="77"/>
      <c r="BQ775" s="136"/>
    </row>
    <row r="776" spans="1:69" x14ac:dyDescent="0.25">
      <c r="A776" t="s">
        <v>78</v>
      </c>
      <c r="B776" t="s">
        <v>59</v>
      </c>
      <c r="C776" t="s">
        <v>348</v>
      </c>
      <c r="D776">
        <v>22</v>
      </c>
      <c r="E776" s="9">
        <v>892</v>
      </c>
      <c r="F776" s="9">
        <v>26</v>
      </c>
      <c r="G776" s="54">
        <v>17.143241212994099</v>
      </c>
      <c r="H776" s="9">
        <v>322066371.419384</v>
      </c>
      <c r="I776" s="9">
        <v>739497</v>
      </c>
      <c r="J776" s="9">
        <v>574186.39610174601</v>
      </c>
      <c r="K776" s="9">
        <v>58529928240.458298</v>
      </c>
      <c r="L776" s="9">
        <v>103058979.157849</v>
      </c>
      <c r="M776" s="9">
        <v>2.69775223599663E+16</v>
      </c>
      <c r="N776" s="9">
        <v>46692763513485.602</v>
      </c>
      <c r="O776" s="9">
        <v>80876394838.456406</v>
      </c>
      <c r="P776">
        <f t="shared" si="363"/>
        <v>1968.8447495068788</v>
      </c>
      <c r="Q776">
        <f t="shared" si="364"/>
        <v>558746639111.3667</v>
      </c>
      <c r="R776">
        <f t="shared" si="365"/>
        <v>419258297</v>
      </c>
      <c r="S776">
        <f t="shared" si="366"/>
        <v>404549169.49850857</v>
      </c>
      <c r="T776">
        <f t="shared" si="367"/>
        <v>395708568338401.13</v>
      </c>
      <c r="U776">
        <f t="shared" si="368"/>
        <v>293184956671.27539</v>
      </c>
      <c r="V776" s="1">
        <f t="shared" si="369"/>
        <v>4.0026935443316456E+21</v>
      </c>
      <c r="W776" s="1">
        <f t="shared" si="370"/>
        <v>2.6432140192840463E+18</v>
      </c>
      <c r="X776" s="1">
        <f t="shared" si="371"/>
        <v>1914649753075544.3</v>
      </c>
      <c r="Y776">
        <f t="shared" si="372"/>
        <v>1.0363593071263137</v>
      </c>
      <c r="Z776">
        <f t="shared" si="378"/>
        <v>409781365156408.31</v>
      </c>
      <c r="AA776">
        <f t="shared" si="379"/>
        <v>2.503857318121507E-3</v>
      </c>
      <c r="AB776">
        <f t="shared" si="380"/>
        <v>5.0038558313779458E-2</v>
      </c>
      <c r="AC776">
        <f>Cells!$B$3*Y776/(Cells!$D$4*AB776)</f>
        <v>0.52835701359460074</v>
      </c>
      <c r="AD776">
        <f t="shared" si="381"/>
        <v>0</v>
      </c>
      <c r="AE776">
        <f t="shared" si="382"/>
        <v>0</v>
      </c>
      <c r="AF776">
        <f t="shared" si="383"/>
        <v>0</v>
      </c>
      <c r="AG776">
        <f t="shared" si="384"/>
        <v>0</v>
      </c>
      <c r="AH776">
        <f t="shared" si="385"/>
        <v>0</v>
      </c>
      <c r="AI776">
        <f t="shared" si="386"/>
        <v>0</v>
      </c>
      <c r="AJ776" t="e">
        <f t="shared" si="387"/>
        <v>#DIV/0!</v>
      </c>
      <c r="AK776" t="e">
        <f t="shared" si="388"/>
        <v>#DIV/0!</v>
      </c>
      <c r="AL776" t="e">
        <f t="shared" si="389"/>
        <v>#DIV/0!</v>
      </c>
      <c r="AM776">
        <f t="shared" si="390"/>
        <v>0</v>
      </c>
      <c r="AN776">
        <f>IF(AM776=0,0,(Cells!$B$3*AJ776/(Cells!$D$4*AM776)))</f>
        <v>0</v>
      </c>
      <c r="AP776" s="7">
        <f t="shared" si="373"/>
        <v>1</v>
      </c>
      <c r="AQ776">
        <f t="shared" si="391"/>
        <v>100</v>
      </c>
      <c r="AR776">
        <f>IF(AP776=0,"",MAX(AR$4:AR775)+1)</f>
        <v>100</v>
      </c>
      <c r="AS776" t="str">
        <f t="shared" si="374"/>
        <v>Male</v>
      </c>
      <c r="AT776" t="str">
        <f t="shared" si="375"/>
        <v>Smoker</v>
      </c>
      <c r="AU776" t="str">
        <f t="shared" si="376"/>
        <v>30 - 39</v>
      </c>
      <c r="AV776">
        <f t="shared" si="362"/>
        <v>1</v>
      </c>
      <c r="AW776" s="8">
        <f t="shared" si="377"/>
        <v>22</v>
      </c>
      <c r="BJ776" s="76"/>
      <c r="BK776" s="76"/>
      <c r="BL776" s="77"/>
      <c r="BM776" s="77"/>
      <c r="BN776" s="77"/>
      <c r="BO776" s="77"/>
      <c r="BP776" s="77"/>
      <c r="BQ776" s="136"/>
    </row>
    <row r="777" spans="1:69" x14ac:dyDescent="0.25">
      <c r="A777" t="s">
        <v>78</v>
      </c>
      <c r="B777" t="s">
        <v>59</v>
      </c>
      <c r="C777" t="s">
        <v>349</v>
      </c>
      <c r="D777">
        <v>1</v>
      </c>
      <c r="E777" s="9">
        <v>47172</v>
      </c>
      <c r="F777" s="9">
        <v>261</v>
      </c>
      <c r="G777" s="54">
        <v>140.78177879301299</v>
      </c>
      <c r="H777" s="9">
        <v>57782455865.220802</v>
      </c>
      <c r="I777" s="9">
        <v>47924023</v>
      </c>
      <c r="J777" s="9">
        <v>40792454.036751702</v>
      </c>
      <c r="K777" s="9">
        <v>68455093805160.898</v>
      </c>
      <c r="L777" s="9">
        <v>50873202603.9589</v>
      </c>
      <c r="M777" s="9">
        <v>8.0646127086342701E+20</v>
      </c>
      <c r="N777" s="9">
        <v>5.9782354843082995E+17</v>
      </c>
      <c r="O777" s="9">
        <v>459371398046751</v>
      </c>
      <c r="P777">
        <f t="shared" si="363"/>
        <v>140.78177879301299</v>
      </c>
      <c r="Q777">
        <f t="shared" si="364"/>
        <v>57782455865.220802</v>
      </c>
      <c r="R777">
        <f t="shared" si="365"/>
        <v>47924023</v>
      </c>
      <c r="S777">
        <f t="shared" si="366"/>
        <v>40792454.036751702</v>
      </c>
      <c r="T777">
        <f t="shared" si="367"/>
        <v>68455093805160.898</v>
      </c>
      <c r="U777">
        <f t="shared" si="368"/>
        <v>50873202603.9589</v>
      </c>
      <c r="V777" s="1">
        <f t="shared" si="369"/>
        <v>8.0646127086342701E+20</v>
      </c>
      <c r="W777" s="1">
        <f t="shared" si="370"/>
        <v>5.9782354843082995E+17</v>
      </c>
      <c r="X777" s="1">
        <f t="shared" si="371"/>
        <v>459371398046751</v>
      </c>
      <c r="Y777">
        <f t="shared" si="372"/>
        <v>1.1748256909678234</v>
      </c>
      <c r="Z777">
        <f t="shared" si="378"/>
        <v>80352586902022.484</v>
      </c>
      <c r="AA777">
        <f t="shared" si="379"/>
        <v>4.8288108891109176E-2</v>
      </c>
      <c r="AB777">
        <f t="shared" si="380"/>
        <v>0.21974555488361802</v>
      </c>
      <c r="AC777">
        <f>Cells!$B$3*Y777/(Cells!$D$4*AB777)</f>
        <v>0.13638771382430237</v>
      </c>
      <c r="AD777">
        <f t="shared" si="381"/>
        <v>7817.061621733822</v>
      </c>
      <c r="AE777">
        <f t="shared" si="382"/>
        <v>700112677981.01685</v>
      </c>
      <c r="AF777">
        <f t="shared" si="383"/>
        <v>1176708964</v>
      </c>
      <c r="AG777">
        <f t="shared" si="384"/>
        <v>1355779272.449435</v>
      </c>
      <c r="AH777">
        <f t="shared" si="385"/>
        <v>1117500079713970.9</v>
      </c>
      <c r="AI777">
        <f t="shared" si="386"/>
        <v>2146078295865.002</v>
      </c>
      <c r="AJ777">
        <f t="shared" si="387"/>
        <v>0.8679207507532436</v>
      </c>
      <c r="AK777">
        <f t="shared" si="388"/>
        <v>968284896495050.5</v>
      </c>
      <c r="AL777">
        <f t="shared" si="389"/>
        <v>5.2677502657853858E-4</v>
      </c>
      <c r="AM777">
        <f t="shared" si="390"/>
        <v>2.2951580045359372E-2</v>
      </c>
      <c r="AN777">
        <f>IF(AM777=0,0,(Cells!$B$3*AJ777/(Cells!$D$4*AM777)))</f>
        <v>0.96469359778999009</v>
      </c>
      <c r="AP777" s="7">
        <f t="shared" si="373"/>
        <v>0</v>
      </c>
      <c r="AQ777">
        <f t="shared" si="391"/>
        <v>101</v>
      </c>
      <c r="AR777" t="str">
        <f>IF(AP777=0,"",MAX(AR$4:AR776)+1)</f>
        <v/>
      </c>
      <c r="AS777" t="str">
        <f t="shared" si="374"/>
        <v>Male</v>
      </c>
      <c r="AT777" t="str">
        <f t="shared" si="375"/>
        <v>Smoker</v>
      </c>
      <c r="AU777" t="str">
        <f t="shared" si="376"/>
        <v>40 - 49</v>
      </c>
      <c r="AV777">
        <f t="shared" si="362"/>
        <v>1</v>
      </c>
      <c r="AW777" s="8">
        <f t="shared" si="377"/>
        <v>1</v>
      </c>
      <c r="BJ777" s="76"/>
      <c r="BK777" s="76"/>
      <c r="BL777" s="77"/>
      <c r="BM777" s="77"/>
      <c r="BN777" s="77"/>
      <c r="BO777" s="77"/>
      <c r="BP777" s="77"/>
      <c r="BQ777" s="136"/>
    </row>
    <row r="778" spans="1:69" x14ac:dyDescent="0.25">
      <c r="A778" t="s">
        <v>78</v>
      </c>
      <c r="B778" t="s">
        <v>59</v>
      </c>
      <c r="C778" t="s">
        <v>349</v>
      </c>
      <c r="D778">
        <v>2</v>
      </c>
      <c r="E778" s="9">
        <v>46899</v>
      </c>
      <c r="F778" s="9">
        <v>263</v>
      </c>
      <c r="G778" s="54">
        <v>197.26781595369201</v>
      </c>
      <c r="H778" s="9">
        <v>55295911731.057999</v>
      </c>
      <c r="I778" s="9">
        <v>42753852</v>
      </c>
      <c r="J778" s="9">
        <v>59499055.205080397</v>
      </c>
      <c r="K778" s="9">
        <v>96481856585463</v>
      </c>
      <c r="L778" s="9">
        <v>108293405105.04201</v>
      </c>
      <c r="M778" s="9">
        <v>1.07213886864679E+21</v>
      </c>
      <c r="N778" s="9">
        <v>1.14445464383651E+18</v>
      </c>
      <c r="O778" s="9">
        <v>1305744308341380</v>
      </c>
      <c r="P778">
        <f t="shared" si="363"/>
        <v>338.049594746705</v>
      </c>
      <c r="Q778">
        <f t="shared" si="364"/>
        <v>113078367596.27881</v>
      </c>
      <c r="R778">
        <f t="shared" si="365"/>
        <v>90677875</v>
      </c>
      <c r="S778">
        <f t="shared" si="366"/>
        <v>100291509.24183211</v>
      </c>
      <c r="T778">
        <f t="shared" si="367"/>
        <v>164936950390623.91</v>
      </c>
      <c r="U778">
        <f t="shared" si="368"/>
        <v>159166607709.00092</v>
      </c>
      <c r="V778" s="1">
        <f t="shared" si="369"/>
        <v>1.8786001395102169E+21</v>
      </c>
      <c r="W778" s="1">
        <f t="shared" si="370"/>
        <v>1.7422781922673398E+18</v>
      </c>
      <c r="X778" s="1">
        <f t="shared" si="371"/>
        <v>1765115706388131</v>
      </c>
      <c r="Y778">
        <f t="shared" si="372"/>
        <v>0.9041430893352016</v>
      </c>
      <c r="Z778">
        <f t="shared" si="378"/>
        <v>148996489192681.5</v>
      </c>
      <c r="AA778">
        <f t="shared" si="379"/>
        <v>1.4813159582158123E-2</v>
      </c>
      <c r="AB778">
        <f t="shared" si="380"/>
        <v>0.12170932413812068</v>
      </c>
      <c r="AC778">
        <f>Cells!$B$3*Y778/(Cells!$D$4*AB778)</f>
        <v>0.18951135191611976</v>
      </c>
      <c r="AD778">
        <f t="shared" si="381"/>
        <v>7619.7938057801293</v>
      </c>
      <c r="AE778">
        <f t="shared" si="382"/>
        <v>644816766249.95874</v>
      </c>
      <c r="AF778">
        <f t="shared" si="383"/>
        <v>1133955112</v>
      </c>
      <c r="AG778">
        <f t="shared" si="384"/>
        <v>1296280217.2443542</v>
      </c>
      <c r="AH778">
        <f t="shared" si="385"/>
        <v>1021018223128507.9</v>
      </c>
      <c r="AI778">
        <f t="shared" si="386"/>
        <v>2037784890759.96</v>
      </c>
      <c r="AJ778">
        <f t="shared" si="387"/>
        <v>0.87477622269864874</v>
      </c>
      <c r="AK778">
        <f t="shared" si="388"/>
        <v>891603083393315.75</v>
      </c>
      <c r="AL778">
        <f t="shared" si="389"/>
        <v>5.3060797759684223E-4</v>
      </c>
      <c r="AM778">
        <f t="shared" si="390"/>
        <v>2.3034929511436372E-2</v>
      </c>
      <c r="AN778">
        <f>IF(AM778=0,0,(Cells!$B$3*AJ778/(Cells!$D$4*AM778)))</f>
        <v>0.96879523854626648</v>
      </c>
      <c r="AP778" s="7">
        <f t="shared" si="373"/>
        <v>0</v>
      </c>
      <c r="AQ778">
        <f t="shared" si="391"/>
        <v>101</v>
      </c>
      <c r="AR778" t="str">
        <f>IF(AP778=0,"",MAX(AR$4:AR777)+1)</f>
        <v/>
      </c>
      <c r="AS778" t="str">
        <f t="shared" si="374"/>
        <v>Male</v>
      </c>
      <c r="AT778" t="str">
        <f t="shared" si="375"/>
        <v>Smoker</v>
      </c>
      <c r="AU778" t="str">
        <f t="shared" si="376"/>
        <v>40 - 49</v>
      </c>
      <c r="AV778">
        <f t="shared" si="362"/>
        <v>1</v>
      </c>
      <c r="AW778" s="8">
        <f t="shared" si="377"/>
        <v>2</v>
      </c>
      <c r="BJ778" s="76"/>
      <c r="BK778" s="76"/>
      <c r="BL778" s="77"/>
      <c r="BM778" s="77"/>
      <c r="BN778" s="77"/>
      <c r="BO778" s="77"/>
      <c r="BP778" s="77"/>
      <c r="BQ778" s="136"/>
    </row>
    <row r="779" spans="1:69" x14ac:dyDescent="0.25">
      <c r="A779" t="s">
        <v>78</v>
      </c>
      <c r="B779" t="s">
        <v>59</v>
      </c>
      <c r="C779" t="s">
        <v>349</v>
      </c>
      <c r="D779">
        <v>3</v>
      </c>
      <c r="E779" s="9">
        <v>46602</v>
      </c>
      <c r="F779" s="9">
        <v>283</v>
      </c>
      <c r="G779" s="54">
        <v>235.97056198588399</v>
      </c>
      <c r="H779" s="9">
        <v>53893346058.363998</v>
      </c>
      <c r="I779" s="9">
        <v>58730174</v>
      </c>
      <c r="J779" s="9">
        <v>72605255.927573994</v>
      </c>
      <c r="K779" s="9">
        <v>110413068206847</v>
      </c>
      <c r="L779" s="9">
        <v>155329462733.008</v>
      </c>
      <c r="M779" s="9">
        <v>1.14105947326635E+21</v>
      </c>
      <c r="N779" s="9">
        <v>1.5508851953251899E+18</v>
      </c>
      <c r="O779" s="9">
        <v>2241144490762430</v>
      </c>
      <c r="P779">
        <f t="shared" si="363"/>
        <v>574.02015673258893</v>
      </c>
      <c r="Q779">
        <f t="shared" si="364"/>
        <v>166971713654.64282</v>
      </c>
      <c r="R779">
        <f t="shared" si="365"/>
        <v>149408049</v>
      </c>
      <c r="S779">
        <f t="shared" si="366"/>
        <v>172896765.16940612</v>
      </c>
      <c r="T779">
        <f t="shared" si="367"/>
        <v>275350018597470.91</v>
      </c>
      <c r="U779">
        <f t="shared" si="368"/>
        <v>314496070442.00891</v>
      </c>
      <c r="V779" s="1">
        <f t="shared" si="369"/>
        <v>3.0196596127765669E+21</v>
      </c>
      <c r="W779" s="1">
        <f t="shared" si="370"/>
        <v>3.2931633875925299E+18</v>
      </c>
      <c r="X779" s="1">
        <f t="shared" si="371"/>
        <v>4006260197150561</v>
      </c>
      <c r="Y779">
        <f t="shared" si="372"/>
        <v>0.86414600558667698</v>
      </c>
      <c r="Z779">
        <f t="shared" si="378"/>
        <v>237707769297296.03</v>
      </c>
      <c r="AA779">
        <f t="shared" si="379"/>
        <v>7.9518767628655573E-3</v>
      </c>
      <c r="AB779">
        <f t="shared" si="380"/>
        <v>8.9173296243132999E-2</v>
      </c>
      <c r="AC779">
        <f>Cells!$B$3*Y779/(Cells!$D$4*AB779)</f>
        <v>0.24721465919342553</v>
      </c>
      <c r="AD779">
        <f t="shared" si="381"/>
        <v>7383.8232437942452</v>
      </c>
      <c r="AE779">
        <f t="shared" si="382"/>
        <v>590923420191.59497</v>
      </c>
      <c r="AF779">
        <f t="shared" si="383"/>
        <v>1075224938</v>
      </c>
      <c r="AG779">
        <f t="shared" si="384"/>
        <v>1223674961.3167803</v>
      </c>
      <c r="AH779">
        <f t="shared" si="385"/>
        <v>910605154921660.88</v>
      </c>
      <c r="AI779">
        <f t="shared" si="386"/>
        <v>1882455428026.9521</v>
      </c>
      <c r="AJ779">
        <f t="shared" si="387"/>
        <v>0.87868508549277236</v>
      </c>
      <c r="AK779">
        <f t="shared" si="388"/>
        <v>798681748135863.63</v>
      </c>
      <c r="AL779">
        <f t="shared" si="389"/>
        <v>5.33386000172938E-4</v>
      </c>
      <c r="AM779">
        <f t="shared" si="390"/>
        <v>2.3095151009961765E-2</v>
      </c>
      <c r="AN779">
        <f>IF(AM779=0,0,(Cells!$B$3*AJ779/(Cells!$D$4*AM779)))</f>
        <v>0.97058675828538099</v>
      </c>
      <c r="AP779" s="7">
        <f t="shared" si="373"/>
        <v>0</v>
      </c>
      <c r="AQ779">
        <f t="shared" si="391"/>
        <v>101</v>
      </c>
      <c r="AR779" t="str">
        <f>IF(AP779=0,"",MAX(AR$4:AR778)+1)</f>
        <v/>
      </c>
      <c r="AS779" t="str">
        <f t="shared" si="374"/>
        <v>Male</v>
      </c>
      <c r="AT779" t="str">
        <f t="shared" si="375"/>
        <v>Smoker</v>
      </c>
      <c r="AU779" t="str">
        <f t="shared" si="376"/>
        <v>40 - 49</v>
      </c>
      <c r="AV779">
        <f t="shared" si="362"/>
        <v>1</v>
      </c>
      <c r="AW779" s="8">
        <f t="shared" si="377"/>
        <v>3</v>
      </c>
      <c r="BJ779" s="76"/>
      <c r="BK779" s="76"/>
      <c r="BL779" s="77"/>
      <c r="BM779" s="77"/>
      <c r="BN779" s="77"/>
      <c r="BO779" s="77"/>
      <c r="BP779" s="77"/>
      <c r="BQ779" s="136"/>
    </row>
    <row r="780" spans="1:69" x14ac:dyDescent="0.25">
      <c r="A780" t="s">
        <v>78</v>
      </c>
      <c r="B780" t="s">
        <v>59</v>
      </c>
      <c r="C780" t="s">
        <v>349</v>
      </c>
      <c r="D780">
        <v>4</v>
      </c>
      <c r="E780" s="9">
        <v>47082</v>
      </c>
      <c r="F780" s="9">
        <v>300</v>
      </c>
      <c r="G780" s="54">
        <v>255.76077840518499</v>
      </c>
      <c r="H780" s="9">
        <v>53247639457.540703</v>
      </c>
      <c r="I780" s="9">
        <v>58773865</v>
      </c>
      <c r="J780" s="9">
        <v>78637969.204636306</v>
      </c>
      <c r="K780" s="9">
        <v>102535450928753</v>
      </c>
      <c r="L780" s="9">
        <v>162306344859.90601</v>
      </c>
      <c r="M780" s="9">
        <v>7.3901039920816102E+20</v>
      </c>
      <c r="N780" s="9">
        <v>1.2080140381565299E+18</v>
      </c>
      <c r="O780" s="9">
        <v>2092048743525880</v>
      </c>
      <c r="P780">
        <f t="shared" si="363"/>
        <v>829.78093513777389</v>
      </c>
      <c r="Q780">
        <f t="shared" si="364"/>
        <v>220219353112.18353</v>
      </c>
      <c r="R780">
        <f t="shared" si="365"/>
        <v>208181914</v>
      </c>
      <c r="S780">
        <f t="shared" si="366"/>
        <v>251534734.37404242</v>
      </c>
      <c r="T780">
        <f t="shared" si="367"/>
        <v>377885469526223.88</v>
      </c>
      <c r="U780">
        <f t="shared" si="368"/>
        <v>476802415301.91492</v>
      </c>
      <c r="V780" s="1">
        <f t="shared" si="369"/>
        <v>3.758670011984728E+21</v>
      </c>
      <c r="W780" s="1">
        <f t="shared" si="370"/>
        <v>4.5011774257490596E+18</v>
      </c>
      <c r="X780" s="1">
        <f t="shared" si="371"/>
        <v>6098308940676441</v>
      </c>
      <c r="Y780">
        <f t="shared" si="372"/>
        <v>0.82764678412336079</v>
      </c>
      <c r="Z780">
        <f t="shared" si="378"/>
        <v>312429084347633.75</v>
      </c>
      <c r="AA780">
        <f t="shared" si="379"/>
        <v>4.9380504848985061E-3</v>
      </c>
      <c r="AB780">
        <f t="shared" si="380"/>
        <v>7.0271263578354032E-2</v>
      </c>
      <c r="AC780">
        <f>Cells!$B$3*Y780/(Cells!$D$4*AB780)</f>
        <v>0.30046174306322604</v>
      </c>
      <c r="AD780">
        <f t="shared" si="381"/>
        <v>7128.0624653890609</v>
      </c>
      <c r="AE780">
        <f t="shared" si="382"/>
        <v>537675780734.05426</v>
      </c>
      <c r="AF780">
        <f t="shared" si="383"/>
        <v>1016451073</v>
      </c>
      <c r="AG780">
        <f t="shared" si="384"/>
        <v>1145036992.1121442</v>
      </c>
      <c r="AH780">
        <f t="shared" si="385"/>
        <v>808069703992907.75</v>
      </c>
      <c r="AI780">
        <f t="shared" si="386"/>
        <v>1720149083167.0459</v>
      </c>
      <c r="AJ780">
        <f t="shared" si="387"/>
        <v>0.88770151532401265</v>
      </c>
      <c r="AK780">
        <f t="shared" si="388"/>
        <v>715969199196179.88</v>
      </c>
      <c r="AL780">
        <f t="shared" si="389"/>
        <v>5.4607878496397194E-4</v>
      </c>
      <c r="AM780">
        <f t="shared" si="390"/>
        <v>2.3368328672884846E-2</v>
      </c>
      <c r="AN780">
        <f>IF(AM780=0,0,(Cells!$B$3*AJ780/(Cells!$D$4*AM780)))</f>
        <v>0.96908355148277092</v>
      </c>
      <c r="AP780" s="7">
        <f t="shared" si="373"/>
        <v>0</v>
      </c>
      <c r="AQ780">
        <f t="shared" si="391"/>
        <v>101</v>
      </c>
      <c r="AR780" t="str">
        <f>IF(AP780=0,"",MAX(AR$4:AR779)+1)</f>
        <v/>
      </c>
      <c r="AS780" t="str">
        <f t="shared" si="374"/>
        <v>Male</v>
      </c>
      <c r="AT780" t="str">
        <f t="shared" si="375"/>
        <v>Smoker</v>
      </c>
      <c r="AU780" t="str">
        <f t="shared" si="376"/>
        <v>40 - 49</v>
      </c>
      <c r="AV780">
        <f t="shared" si="362"/>
        <v>1</v>
      </c>
      <c r="AW780" s="8">
        <f t="shared" si="377"/>
        <v>4</v>
      </c>
      <c r="BJ780" s="76"/>
      <c r="BK780" s="76"/>
      <c r="BL780" s="77"/>
      <c r="BM780" s="77"/>
      <c r="BN780" s="77"/>
      <c r="BO780" s="77"/>
      <c r="BP780" s="77"/>
      <c r="BQ780" s="136"/>
    </row>
    <row r="781" spans="1:69" x14ac:dyDescent="0.25">
      <c r="A781" t="s">
        <v>78</v>
      </c>
      <c r="B781" t="s">
        <v>59</v>
      </c>
      <c r="C781" t="s">
        <v>349</v>
      </c>
      <c r="D781">
        <v>5</v>
      </c>
      <c r="E781" s="9">
        <v>47914</v>
      </c>
      <c r="F781" s="9">
        <v>300</v>
      </c>
      <c r="G781" s="54">
        <v>274.795145584843</v>
      </c>
      <c r="H781" s="9">
        <v>53546411077.047897</v>
      </c>
      <c r="I781" s="9">
        <v>77998974</v>
      </c>
      <c r="J781" s="9">
        <v>84608840.131353796</v>
      </c>
      <c r="K781" s="9">
        <v>105785535688005</v>
      </c>
      <c r="L781" s="9">
        <v>180073728293.939</v>
      </c>
      <c r="M781" s="9">
        <v>7.4451258064852196E+20</v>
      </c>
      <c r="N781" s="9">
        <v>1.2914949606989299E+18</v>
      </c>
      <c r="O781" s="9">
        <v>2414765457860250</v>
      </c>
      <c r="P781">
        <f t="shared" si="363"/>
        <v>1104.576080722617</v>
      </c>
      <c r="Q781">
        <f t="shared" si="364"/>
        <v>273765764189.23145</v>
      </c>
      <c r="R781">
        <f t="shared" si="365"/>
        <v>286180888</v>
      </c>
      <c r="S781">
        <f t="shared" si="366"/>
        <v>336143574.50539625</v>
      </c>
      <c r="T781">
        <f t="shared" si="367"/>
        <v>483671005214228.88</v>
      </c>
      <c r="U781">
        <f t="shared" si="368"/>
        <v>656876143595.85388</v>
      </c>
      <c r="V781" s="1">
        <f t="shared" si="369"/>
        <v>4.5031825926332497E+21</v>
      </c>
      <c r="W781" s="1">
        <f t="shared" si="370"/>
        <v>5.7926723864479898E+18</v>
      </c>
      <c r="X781" s="1">
        <f t="shared" si="371"/>
        <v>8513074398536691</v>
      </c>
      <c r="Y781">
        <f t="shared" si="372"/>
        <v>0.85136504073025443</v>
      </c>
      <c r="Z781">
        <f t="shared" si="378"/>
        <v>411304466489951.69</v>
      </c>
      <c r="AA781">
        <f t="shared" si="379"/>
        <v>3.6401040487631349E-3</v>
      </c>
      <c r="AB781">
        <f t="shared" si="380"/>
        <v>6.0333274805559285E-2</v>
      </c>
      <c r="AC781">
        <f>Cells!$B$3*Y781/(Cells!$D$4*AB781)</f>
        <v>0.35998203473596063</v>
      </c>
      <c r="AD781">
        <f t="shared" si="381"/>
        <v>6853.2673198042175</v>
      </c>
      <c r="AE781">
        <f t="shared" si="382"/>
        <v>484129369657.00629</v>
      </c>
      <c r="AF781">
        <f t="shared" si="383"/>
        <v>938452099</v>
      </c>
      <c r="AG781">
        <f t="shared" si="384"/>
        <v>1060428151.9807905</v>
      </c>
      <c r="AH781">
        <f t="shared" si="385"/>
        <v>702284168304902.75</v>
      </c>
      <c r="AI781">
        <f t="shared" si="386"/>
        <v>1540075354873.1074</v>
      </c>
      <c r="AJ781">
        <f t="shared" si="387"/>
        <v>0.88497471256968285</v>
      </c>
      <c r="AK781">
        <f t="shared" si="388"/>
        <v>620297573398915.13</v>
      </c>
      <c r="AL781">
        <f t="shared" si="389"/>
        <v>5.5161692721083632E-4</v>
      </c>
      <c r="AM781">
        <f t="shared" si="390"/>
        <v>2.3486526503739037E-2</v>
      </c>
      <c r="AN781">
        <f>IF(AM781=0,0,(Cells!$B$3*AJ781/(Cells!$D$4*AM781)))</f>
        <v>0.96124475306980239</v>
      </c>
      <c r="AP781" s="7">
        <f t="shared" si="373"/>
        <v>0</v>
      </c>
      <c r="AQ781">
        <f t="shared" si="391"/>
        <v>101</v>
      </c>
      <c r="AR781" t="str">
        <f>IF(AP781=0,"",MAX(AR$4:AR780)+1)</f>
        <v/>
      </c>
      <c r="AS781" t="str">
        <f t="shared" si="374"/>
        <v>Male</v>
      </c>
      <c r="AT781" t="str">
        <f t="shared" si="375"/>
        <v>Smoker</v>
      </c>
      <c r="AU781" t="str">
        <f t="shared" si="376"/>
        <v>40 - 49</v>
      </c>
      <c r="AV781">
        <f t="shared" si="362"/>
        <v>1</v>
      </c>
      <c r="AW781" s="8">
        <f t="shared" si="377"/>
        <v>5</v>
      </c>
      <c r="BJ781" s="76"/>
      <c r="BK781" s="76"/>
      <c r="BL781" s="77"/>
      <c r="BM781" s="77"/>
      <c r="BN781" s="77"/>
      <c r="BO781" s="77"/>
      <c r="BP781" s="77"/>
      <c r="BQ781" s="136"/>
    </row>
    <row r="782" spans="1:69" x14ac:dyDescent="0.25">
      <c r="A782" t="s">
        <v>78</v>
      </c>
      <c r="B782" t="s">
        <v>59</v>
      </c>
      <c r="C782" t="s">
        <v>349</v>
      </c>
      <c r="D782">
        <v>6</v>
      </c>
      <c r="E782" s="9">
        <v>46092</v>
      </c>
      <c r="F782" s="9">
        <v>272</v>
      </c>
      <c r="G782" s="54">
        <v>278.30118898846098</v>
      </c>
      <c r="H782" s="9">
        <v>51096896371.257896</v>
      </c>
      <c r="I782" s="9">
        <v>63979490</v>
      </c>
      <c r="J782" s="9">
        <v>85242761.147789404</v>
      </c>
      <c r="K782" s="9">
        <v>97613550757032.5</v>
      </c>
      <c r="L782" s="9">
        <v>171748684220.155</v>
      </c>
      <c r="M782" s="9">
        <v>6.0462802849201901E+20</v>
      </c>
      <c r="N782" s="9">
        <v>1.02228248884311E+18</v>
      </c>
      <c r="O782" s="9">
        <v>1850569387853860</v>
      </c>
      <c r="P782">
        <f t="shared" si="363"/>
        <v>1382.877269711078</v>
      </c>
      <c r="Q782">
        <f t="shared" si="364"/>
        <v>324862660560.48932</v>
      </c>
      <c r="R782">
        <f t="shared" si="365"/>
        <v>350160378</v>
      </c>
      <c r="S782">
        <f t="shared" si="366"/>
        <v>421386335.65318567</v>
      </c>
      <c r="T782">
        <f t="shared" si="367"/>
        <v>581284555971261.38</v>
      </c>
      <c r="U782">
        <f t="shared" si="368"/>
        <v>828624827816.00891</v>
      </c>
      <c r="V782" s="1">
        <f t="shared" si="369"/>
        <v>5.1078106211252689E+21</v>
      </c>
      <c r="W782" s="1">
        <f t="shared" si="370"/>
        <v>6.8149548752911002E+18</v>
      </c>
      <c r="X782" s="1">
        <f t="shared" si="371"/>
        <v>1.0363643786390552E+16</v>
      </c>
      <c r="Y782">
        <f t="shared" si="372"/>
        <v>0.83097231298974328</v>
      </c>
      <c r="Z782">
        <f t="shared" si="378"/>
        <v>482459194120141.81</v>
      </c>
      <c r="AA782">
        <f t="shared" si="379"/>
        <v>2.717062884129047E-3</v>
      </c>
      <c r="AB782">
        <f t="shared" si="380"/>
        <v>5.212545332300763E-2</v>
      </c>
      <c r="AC782">
        <f>Cells!$B$3*Y782/(Cells!$D$4*AB782)</f>
        <v>0.40668543810249724</v>
      </c>
      <c r="AD782">
        <f t="shared" si="381"/>
        <v>6574.9661308157565</v>
      </c>
      <c r="AE782">
        <f t="shared" si="382"/>
        <v>433032473285.74835</v>
      </c>
      <c r="AF782">
        <f t="shared" si="383"/>
        <v>874472609</v>
      </c>
      <c r="AG782">
        <f t="shared" si="384"/>
        <v>975185390.83300102</v>
      </c>
      <c r="AH782">
        <f t="shared" si="385"/>
        <v>604670617547870.38</v>
      </c>
      <c r="AI782">
        <f t="shared" si="386"/>
        <v>1368326670652.9521</v>
      </c>
      <c r="AJ782">
        <f t="shared" si="387"/>
        <v>0.89672447641266195</v>
      </c>
      <c r="AK782">
        <f t="shared" si="388"/>
        <v>541122651213967.13</v>
      </c>
      <c r="AL782">
        <f t="shared" si="389"/>
        <v>5.6901188897872279E-4</v>
      </c>
      <c r="AM782">
        <f t="shared" si="390"/>
        <v>2.385397008840924E-2</v>
      </c>
      <c r="AN782">
        <f>IF(AM782=0,0,(Cells!$B$3*AJ782/(Cells!$D$4*AM782)))</f>
        <v>0.95900366547740046</v>
      </c>
      <c r="AP782" s="7">
        <f t="shared" si="373"/>
        <v>0</v>
      </c>
      <c r="AQ782">
        <f t="shared" si="391"/>
        <v>101</v>
      </c>
      <c r="AR782" t="str">
        <f>IF(AP782=0,"",MAX(AR$4:AR781)+1)</f>
        <v/>
      </c>
      <c r="AS782" t="str">
        <f t="shared" si="374"/>
        <v>Male</v>
      </c>
      <c r="AT782" t="str">
        <f t="shared" si="375"/>
        <v>Smoker</v>
      </c>
      <c r="AU782" t="str">
        <f t="shared" si="376"/>
        <v>40 - 49</v>
      </c>
      <c r="AV782">
        <f t="shared" si="362"/>
        <v>1</v>
      </c>
      <c r="AW782" s="8">
        <f t="shared" si="377"/>
        <v>6</v>
      </c>
      <c r="BJ782" s="76"/>
      <c r="BK782" s="76"/>
      <c r="BL782" s="77"/>
      <c r="BM782" s="77"/>
      <c r="BN782" s="77"/>
      <c r="BO782" s="77"/>
      <c r="BP782" s="77"/>
      <c r="BQ782" s="136"/>
    </row>
    <row r="783" spans="1:69" x14ac:dyDescent="0.25">
      <c r="A783" t="s">
        <v>78</v>
      </c>
      <c r="B783" t="s">
        <v>59</v>
      </c>
      <c r="C783" t="s">
        <v>349</v>
      </c>
      <c r="D783">
        <v>7</v>
      </c>
      <c r="E783" s="9">
        <v>46573</v>
      </c>
      <c r="F783" s="9">
        <v>307</v>
      </c>
      <c r="G783" s="54">
        <v>301.28707028918899</v>
      </c>
      <c r="H783" s="9">
        <v>51218597091.780197</v>
      </c>
      <c r="I783" s="9">
        <v>59285941</v>
      </c>
      <c r="J783" s="9">
        <v>89770540.475643203</v>
      </c>
      <c r="K783" s="9">
        <v>93196215086443.203</v>
      </c>
      <c r="L783" s="9">
        <v>174439427681.116</v>
      </c>
      <c r="M783" s="9">
        <v>4.7413708096905203E+20</v>
      </c>
      <c r="N783" s="9">
        <v>8.9508395099093005E+17</v>
      </c>
      <c r="O783" s="9">
        <v>1772235646776710</v>
      </c>
      <c r="P783">
        <f t="shared" si="363"/>
        <v>1684.164340000267</v>
      </c>
      <c r="Q783">
        <f t="shared" si="364"/>
        <v>376081257652.26953</v>
      </c>
      <c r="R783">
        <f t="shared" si="365"/>
        <v>409446319</v>
      </c>
      <c r="S783">
        <f t="shared" si="366"/>
        <v>511156876.12882888</v>
      </c>
      <c r="T783">
        <f t="shared" si="367"/>
        <v>674480771057704.63</v>
      </c>
      <c r="U783">
        <f t="shared" si="368"/>
        <v>1003064255497.1249</v>
      </c>
      <c r="V783" s="1">
        <f t="shared" si="369"/>
        <v>5.5819477020943214E+21</v>
      </c>
      <c r="W783" s="1">
        <f t="shared" si="370"/>
        <v>7.7100388262820301E+18</v>
      </c>
      <c r="X783" s="1">
        <f t="shared" si="371"/>
        <v>1.2135879433167262E+16</v>
      </c>
      <c r="Y783">
        <f t="shared" si="372"/>
        <v>0.80101890069616444</v>
      </c>
      <c r="Z783">
        <f t="shared" si="378"/>
        <v>539628248371896.81</v>
      </c>
      <c r="AA783">
        <f t="shared" si="379"/>
        <v>2.0653148194955404E-3</v>
      </c>
      <c r="AB783">
        <f t="shared" si="380"/>
        <v>4.5445734887836729E-2</v>
      </c>
      <c r="AC783">
        <f>Cells!$B$3*Y783/(Cells!$D$4*AB783)</f>
        <v>0.44964684078148748</v>
      </c>
      <c r="AD783">
        <f t="shared" si="381"/>
        <v>6273.6790605265678</v>
      </c>
      <c r="AE783">
        <f t="shared" si="382"/>
        <v>381813876193.96826</v>
      </c>
      <c r="AF783">
        <f t="shared" si="383"/>
        <v>815186668</v>
      </c>
      <c r="AG783">
        <f t="shared" si="384"/>
        <v>885414850.35735786</v>
      </c>
      <c r="AH783">
        <f t="shared" si="385"/>
        <v>511474402461427.38</v>
      </c>
      <c r="AI783">
        <f t="shared" si="386"/>
        <v>1193887242971.8357</v>
      </c>
      <c r="AJ783">
        <f t="shared" si="387"/>
        <v>0.92068330192450076</v>
      </c>
      <c r="AK783">
        <f t="shared" si="388"/>
        <v>469893933942939.44</v>
      </c>
      <c r="AL783">
        <f t="shared" si="389"/>
        <v>5.9938550343053947E-4</v>
      </c>
      <c r="AM783">
        <f t="shared" si="390"/>
        <v>2.4482350855882681E-2</v>
      </c>
      <c r="AN783">
        <f>IF(AM783=0,0,(Cells!$B$3*AJ783/(Cells!$D$4*AM783)))</f>
        <v>0.95935437935044765</v>
      </c>
      <c r="AP783" s="7">
        <f t="shared" si="373"/>
        <v>0</v>
      </c>
      <c r="AQ783">
        <f t="shared" si="391"/>
        <v>101</v>
      </c>
      <c r="AR783" t="str">
        <f>IF(AP783=0,"",MAX(AR$4:AR782)+1)</f>
        <v/>
      </c>
      <c r="AS783" t="str">
        <f t="shared" si="374"/>
        <v>Male</v>
      </c>
      <c r="AT783" t="str">
        <f t="shared" si="375"/>
        <v>Smoker</v>
      </c>
      <c r="AU783" t="str">
        <f t="shared" si="376"/>
        <v>40 - 49</v>
      </c>
      <c r="AV783">
        <f t="shared" si="362"/>
        <v>1</v>
      </c>
      <c r="AW783" s="8">
        <f t="shared" si="377"/>
        <v>7</v>
      </c>
      <c r="BJ783" s="76"/>
      <c r="BK783" s="76"/>
      <c r="BL783" s="77"/>
      <c r="BM783" s="77"/>
      <c r="BN783" s="77"/>
      <c r="BO783" s="77"/>
      <c r="BP783" s="77"/>
      <c r="BQ783" s="136"/>
    </row>
    <row r="784" spans="1:69" x14ac:dyDescent="0.25">
      <c r="A784" t="s">
        <v>78</v>
      </c>
      <c r="B784" t="s">
        <v>59</v>
      </c>
      <c r="C784" t="s">
        <v>349</v>
      </c>
      <c r="D784">
        <v>8</v>
      </c>
      <c r="E784" s="9">
        <v>46775</v>
      </c>
      <c r="F784" s="9">
        <v>346</v>
      </c>
      <c r="G784" s="54">
        <v>325.14093059560901</v>
      </c>
      <c r="H784" s="9">
        <v>51086374605.303299</v>
      </c>
      <c r="I784" s="9">
        <v>81605282</v>
      </c>
      <c r="J784" s="9">
        <v>93676474.202936202</v>
      </c>
      <c r="K784" s="9">
        <v>91250587822882.906</v>
      </c>
      <c r="L784" s="9">
        <v>180161014133.87799</v>
      </c>
      <c r="M784" s="9">
        <v>4.8534700214952801E+20</v>
      </c>
      <c r="N784" s="9">
        <v>9.9966265990141094E+17</v>
      </c>
      <c r="O784" s="9">
        <v>2146396506817600</v>
      </c>
      <c r="P784">
        <f t="shared" si="363"/>
        <v>2009.305270595876</v>
      </c>
      <c r="Q784">
        <f t="shared" si="364"/>
        <v>427167632257.57281</v>
      </c>
      <c r="R784">
        <f t="shared" si="365"/>
        <v>491051601</v>
      </c>
      <c r="S784">
        <f t="shared" si="366"/>
        <v>604833350.33176506</v>
      </c>
      <c r="T784">
        <f t="shared" si="367"/>
        <v>765731358880587.5</v>
      </c>
      <c r="U784">
        <f t="shared" si="368"/>
        <v>1183225269631.0029</v>
      </c>
      <c r="V784" s="1">
        <f t="shared" si="369"/>
        <v>6.0672947042438496E+21</v>
      </c>
      <c r="W784" s="1">
        <f t="shared" si="370"/>
        <v>8.7097014861834414E+18</v>
      </c>
      <c r="X784" s="1">
        <f t="shared" si="371"/>
        <v>1.4282275939984862E+16</v>
      </c>
      <c r="Y784">
        <f t="shared" si="372"/>
        <v>0.81187917420665856</v>
      </c>
      <c r="Z784">
        <f t="shared" si="378"/>
        <v>620901422986410.75</v>
      </c>
      <c r="AA784">
        <f t="shared" si="379"/>
        <v>1.6972710168113006E-3</v>
      </c>
      <c r="AB784">
        <f t="shared" si="380"/>
        <v>4.1197949182104933E-2</v>
      </c>
      <c r="AC784">
        <f>Cells!$B$3*Y784/(Cells!$D$4*AB784)</f>
        <v>0.50273337423436804</v>
      </c>
      <c r="AD784">
        <f t="shared" si="381"/>
        <v>5948.5381299309583</v>
      </c>
      <c r="AE784">
        <f t="shared" si="382"/>
        <v>330727501588.66492</v>
      </c>
      <c r="AF784">
        <f t="shared" si="383"/>
        <v>733581386</v>
      </c>
      <c r="AG784">
        <f t="shared" si="384"/>
        <v>791738376.15442169</v>
      </c>
      <c r="AH784">
        <f t="shared" si="385"/>
        <v>420223814638544.38</v>
      </c>
      <c r="AI784">
        <f t="shared" si="386"/>
        <v>1013726228837.9579</v>
      </c>
      <c r="AJ784">
        <f t="shared" si="387"/>
        <v>0.92654519231858146</v>
      </c>
      <c r="AK784">
        <f t="shared" si="388"/>
        <v>388486085382509.63</v>
      </c>
      <c r="AL784">
        <f t="shared" si="389"/>
        <v>6.1974363628219508E-4</v>
      </c>
      <c r="AM784">
        <f t="shared" si="390"/>
        <v>2.4894650756381281E-2</v>
      </c>
      <c r="AN784">
        <f>IF(AM784=0,0,(Cells!$B$3*AJ784/(Cells!$D$4*AM784)))</f>
        <v>0.94947270037239795</v>
      </c>
      <c r="AP784" s="7">
        <f t="shared" si="373"/>
        <v>0</v>
      </c>
      <c r="AQ784">
        <f t="shared" si="391"/>
        <v>101</v>
      </c>
      <c r="AR784" t="str">
        <f>IF(AP784=0,"",MAX(AR$4:AR783)+1)</f>
        <v/>
      </c>
      <c r="AS784" t="str">
        <f t="shared" si="374"/>
        <v>Male</v>
      </c>
      <c r="AT784" t="str">
        <f t="shared" si="375"/>
        <v>Smoker</v>
      </c>
      <c r="AU784" t="str">
        <f t="shared" si="376"/>
        <v>40 - 49</v>
      </c>
      <c r="AV784">
        <f t="shared" si="362"/>
        <v>1</v>
      </c>
      <c r="AW784" s="8">
        <f t="shared" si="377"/>
        <v>8</v>
      </c>
      <c r="BJ784" s="76"/>
      <c r="BK784" s="76"/>
      <c r="BL784" s="77"/>
      <c r="BM784" s="77"/>
      <c r="BN784" s="77"/>
      <c r="BO784" s="77"/>
      <c r="BP784" s="77"/>
      <c r="BQ784" s="136"/>
    </row>
    <row r="785" spans="1:69" x14ac:dyDescent="0.25">
      <c r="A785" t="s">
        <v>78</v>
      </c>
      <c r="B785" t="s">
        <v>59</v>
      </c>
      <c r="C785" t="s">
        <v>349</v>
      </c>
      <c r="D785">
        <v>9</v>
      </c>
      <c r="E785" s="9">
        <v>46990</v>
      </c>
      <c r="F785" s="9">
        <v>380</v>
      </c>
      <c r="G785" s="54">
        <v>347.28170277027601</v>
      </c>
      <c r="H785" s="9">
        <v>50103321944.306801</v>
      </c>
      <c r="I785" s="9">
        <v>92835808</v>
      </c>
      <c r="J785" s="9">
        <v>95972318.611250505</v>
      </c>
      <c r="K785" s="9">
        <v>83646661035609.203</v>
      </c>
      <c r="L785" s="9">
        <v>171410812026.05801</v>
      </c>
      <c r="M785" s="9">
        <v>3.9674390311515803E+20</v>
      </c>
      <c r="N785" s="9">
        <v>8.5701100755236698E+17</v>
      </c>
      <c r="O785" s="9">
        <v>1918926348318610</v>
      </c>
      <c r="P785">
        <f t="shared" si="363"/>
        <v>2356.5869733661521</v>
      </c>
      <c r="Q785">
        <f t="shared" si="364"/>
        <v>477270954201.87964</v>
      </c>
      <c r="R785">
        <f t="shared" si="365"/>
        <v>583887409</v>
      </c>
      <c r="S785">
        <f t="shared" si="366"/>
        <v>700805668.94301558</v>
      </c>
      <c r="T785">
        <f t="shared" si="367"/>
        <v>849378019916196.75</v>
      </c>
      <c r="U785">
        <f t="shared" si="368"/>
        <v>1354636081657.061</v>
      </c>
      <c r="V785" s="1">
        <f t="shared" si="369"/>
        <v>6.4640386073590078E+21</v>
      </c>
      <c r="W785" s="1">
        <f t="shared" si="370"/>
        <v>9.566712493735809E+18</v>
      </c>
      <c r="X785" s="1">
        <f t="shared" si="371"/>
        <v>1.6201202288303472E+16</v>
      </c>
      <c r="Y785">
        <f t="shared" si="372"/>
        <v>0.83316593297631769</v>
      </c>
      <c r="Z785">
        <f t="shared" si="378"/>
        <v>706732488818216.63</v>
      </c>
      <c r="AA785">
        <f t="shared" si="379"/>
        <v>1.4389968523664735E-3</v>
      </c>
      <c r="AB785">
        <f t="shared" si="380"/>
        <v>3.7934111988637269E-2</v>
      </c>
      <c r="AC785">
        <f>Cells!$B$3*Y785/(Cells!$D$4*AB785)</f>
        <v>0.56030370630928872</v>
      </c>
      <c r="AD785">
        <f t="shared" si="381"/>
        <v>5601.2564271606825</v>
      </c>
      <c r="AE785">
        <f t="shared" si="382"/>
        <v>280624179644.35803</v>
      </c>
      <c r="AF785">
        <f t="shared" si="383"/>
        <v>640745578</v>
      </c>
      <c r="AG785">
        <f t="shared" si="384"/>
        <v>695766057.54317117</v>
      </c>
      <c r="AH785">
        <f t="shared" si="385"/>
        <v>336577153602935.25</v>
      </c>
      <c r="AI785">
        <f t="shared" si="386"/>
        <v>842315416811.8999</v>
      </c>
      <c r="AJ785">
        <f t="shared" si="387"/>
        <v>0.92092100649828379</v>
      </c>
      <c r="AK785">
        <f t="shared" si="388"/>
        <v>309246607145587.13</v>
      </c>
      <c r="AL785">
        <f t="shared" si="389"/>
        <v>6.3881994516515675E-4</v>
      </c>
      <c r="AM785">
        <f t="shared" si="390"/>
        <v>2.5274887639021401E-2</v>
      </c>
      <c r="AN785">
        <f>IF(AM785=0,0,(Cells!$B$3*AJ785/(Cells!$D$4*AM785)))</f>
        <v>0.92951212482267165</v>
      </c>
      <c r="AP785" s="7">
        <f t="shared" si="373"/>
        <v>0</v>
      </c>
      <c r="AQ785">
        <f t="shared" si="391"/>
        <v>101</v>
      </c>
      <c r="AR785" t="str">
        <f>IF(AP785=0,"",MAX(AR$4:AR784)+1)</f>
        <v/>
      </c>
      <c r="AS785" t="str">
        <f t="shared" si="374"/>
        <v>Male</v>
      </c>
      <c r="AT785" t="str">
        <f t="shared" si="375"/>
        <v>Smoker</v>
      </c>
      <c r="AU785" t="str">
        <f t="shared" si="376"/>
        <v>40 - 49</v>
      </c>
      <c r="AV785">
        <f t="shared" si="362"/>
        <v>1</v>
      </c>
      <c r="AW785" s="8">
        <f t="shared" si="377"/>
        <v>9</v>
      </c>
      <c r="BJ785" s="76"/>
      <c r="BK785" s="76"/>
      <c r="BL785" s="77"/>
      <c r="BM785" s="77"/>
      <c r="BN785" s="77"/>
      <c r="BO785" s="77"/>
      <c r="BP785" s="77"/>
      <c r="BQ785" s="136"/>
    </row>
    <row r="786" spans="1:69" x14ac:dyDescent="0.25">
      <c r="A786" t="s">
        <v>78</v>
      </c>
      <c r="B786" t="s">
        <v>59</v>
      </c>
      <c r="C786" t="s">
        <v>349</v>
      </c>
      <c r="D786">
        <v>10</v>
      </c>
      <c r="E786" s="9">
        <v>47012</v>
      </c>
      <c r="F786" s="9">
        <v>331</v>
      </c>
      <c r="G786" s="54">
        <v>371.66024904216999</v>
      </c>
      <c r="H786" s="9">
        <v>48400760058.721497</v>
      </c>
      <c r="I786" s="9">
        <v>76489842</v>
      </c>
      <c r="J786" s="9">
        <v>97444518.230087698</v>
      </c>
      <c r="K786" s="9">
        <v>74377942487346</v>
      </c>
      <c r="L786" s="9">
        <v>159029264684.026</v>
      </c>
      <c r="M786" s="9">
        <v>2.6721461843863699E+20</v>
      </c>
      <c r="N786" s="9">
        <v>5.8940826975571597E+17</v>
      </c>
      <c r="O786" s="9">
        <v>1355117598788360</v>
      </c>
      <c r="P786">
        <f t="shared" si="363"/>
        <v>2728.2472224083222</v>
      </c>
      <c r="Q786">
        <f t="shared" si="364"/>
        <v>525671714260.60114</v>
      </c>
      <c r="R786">
        <f t="shared" si="365"/>
        <v>660377251</v>
      </c>
      <c r="S786">
        <f t="shared" si="366"/>
        <v>798250187.17310333</v>
      </c>
      <c r="T786">
        <f t="shared" si="367"/>
        <v>923755962403542.75</v>
      </c>
      <c r="U786">
        <f t="shared" si="368"/>
        <v>1513665346341.0869</v>
      </c>
      <c r="V786" s="1">
        <f t="shared" si="369"/>
        <v>6.7312532257976447E+21</v>
      </c>
      <c r="W786" s="1">
        <f t="shared" si="370"/>
        <v>1.0156120763491525E+19</v>
      </c>
      <c r="X786" s="1">
        <f t="shared" si="371"/>
        <v>1.7556319887091832E+16</v>
      </c>
      <c r="Y786">
        <f t="shared" si="372"/>
        <v>0.82728104748542308</v>
      </c>
      <c r="Z786">
        <f t="shared" si="378"/>
        <v>763169856820707</v>
      </c>
      <c r="AA786">
        <f t="shared" si="379"/>
        <v>1.1976864893453979E-3</v>
      </c>
      <c r="AB786">
        <f t="shared" si="380"/>
        <v>3.4607607391228271E-2</v>
      </c>
      <c r="AC786">
        <f>Cells!$B$3*Y786/(Cells!$D$4*AB786)</f>
        <v>0.60982245653996092</v>
      </c>
      <c r="AD786">
        <f t="shared" si="381"/>
        <v>5229.5961781185124</v>
      </c>
      <c r="AE786">
        <f t="shared" si="382"/>
        <v>232223419585.63657</v>
      </c>
      <c r="AF786">
        <f t="shared" si="383"/>
        <v>564255736</v>
      </c>
      <c r="AG786">
        <f t="shared" si="384"/>
        <v>598321539.31308341</v>
      </c>
      <c r="AH786">
        <f t="shared" si="385"/>
        <v>262199211115589.31</v>
      </c>
      <c r="AI786">
        <f t="shared" si="386"/>
        <v>683286152127.8739</v>
      </c>
      <c r="AJ786">
        <f t="shared" si="387"/>
        <v>0.94306438749941468</v>
      </c>
      <c r="AK786">
        <f t="shared" si="388"/>
        <v>246663043928493.13</v>
      </c>
      <c r="AL786">
        <f t="shared" si="389"/>
        <v>6.8902473305345929E-4</v>
      </c>
      <c r="AM786">
        <f t="shared" si="390"/>
        <v>2.6249280619732408E-2</v>
      </c>
      <c r="AN786">
        <f>IF(AM786=0,0,(Cells!$B$3*AJ786/(Cells!$D$4*AM786)))</f>
        <v>0.91652824361003959</v>
      </c>
      <c r="AP786" s="7">
        <f t="shared" si="373"/>
        <v>0</v>
      </c>
      <c r="AQ786">
        <f t="shared" si="391"/>
        <v>101</v>
      </c>
      <c r="AR786" t="str">
        <f>IF(AP786=0,"",MAX(AR$4:AR785)+1)</f>
        <v/>
      </c>
      <c r="AS786" t="str">
        <f t="shared" si="374"/>
        <v>Male</v>
      </c>
      <c r="AT786" t="str">
        <f t="shared" si="375"/>
        <v>Smoker</v>
      </c>
      <c r="AU786" t="str">
        <f t="shared" si="376"/>
        <v>40 - 49</v>
      </c>
      <c r="AV786">
        <f t="shared" ref="AV786:AV849" si="392">IF(AP785=1,AW786,AV785)</f>
        <v>1</v>
      </c>
      <c r="AW786" s="8">
        <f t="shared" si="377"/>
        <v>10</v>
      </c>
      <c r="BJ786" s="76"/>
      <c r="BK786" s="76"/>
      <c r="BL786" s="77"/>
      <c r="BM786" s="77"/>
      <c r="BN786" s="77"/>
      <c r="BO786" s="77"/>
      <c r="BP786" s="77"/>
      <c r="BQ786" s="136"/>
    </row>
    <row r="787" spans="1:69" x14ac:dyDescent="0.25">
      <c r="A787" t="s">
        <v>78</v>
      </c>
      <c r="B787" t="s">
        <v>59</v>
      </c>
      <c r="C787" t="s">
        <v>349</v>
      </c>
      <c r="D787">
        <v>11</v>
      </c>
      <c r="E787" s="9">
        <v>41164</v>
      </c>
      <c r="F787" s="9">
        <v>316</v>
      </c>
      <c r="G787" s="54">
        <v>300.88522576681498</v>
      </c>
      <c r="H787" s="9">
        <v>33915942953.818401</v>
      </c>
      <c r="I787" s="9">
        <v>67807624</v>
      </c>
      <c r="J787" s="9">
        <v>70410365.724680498</v>
      </c>
      <c r="K787" s="9">
        <v>45567626579027.203</v>
      </c>
      <c r="L787" s="9">
        <v>99722865660.884995</v>
      </c>
      <c r="M787" s="9">
        <v>1.26704722557841E+20</v>
      </c>
      <c r="N787" s="9">
        <v>2.7550028278350099E+17</v>
      </c>
      <c r="O787" s="9">
        <v>622022804616964</v>
      </c>
      <c r="P787">
        <f t="shared" si="363"/>
        <v>3029.1324481751371</v>
      </c>
      <c r="Q787">
        <f t="shared" si="364"/>
        <v>559587657214.41956</v>
      </c>
      <c r="R787">
        <f t="shared" si="365"/>
        <v>728184875</v>
      </c>
      <c r="S787">
        <f t="shared" si="366"/>
        <v>868660552.89778388</v>
      </c>
      <c r="T787">
        <f t="shared" si="367"/>
        <v>969323588982570</v>
      </c>
      <c r="U787">
        <f t="shared" si="368"/>
        <v>1613388212001.9719</v>
      </c>
      <c r="V787" s="1">
        <f t="shared" si="369"/>
        <v>6.8579579483554862E+21</v>
      </c>
      <c r="W787" s="1">
        <f t="shared" si="370"/>
        <v>1.0431621046275025E+19</v>
      </c>
      <c r="X787" s="1">
        <f t="shared" si="371"/>
        <v>1.8178342691708796E+16</v>
      </c>
      <c r="Y787">
        <f t="shared" si="372"/>
        <v>0.83828472764284279</v>
      </c>
      <c r="Z787">
        <f t="shared" si="378"/>
        <v>811435398551141.38</v>
      </c>
      <c r="AA787">
        <f t="shared" si="379"/>
        <v>1.0753596820209609E-3</v>
      </c>
      <c r="AB787">
        <f t="shared" si="380"/>
        <v>3.2792677262171825E-2</v>
      </c>
      <c r="AC787">
        <f>Cells!$B$3*Y787/(Cells!$D$4*AB787)</f>
        <v>0.6521336232451771</v>
      </c>
      <c r="AD787">
        <f t="shared" si="381"/>
        <v>4928.7109523516974</v>
      </c>
      <c r="AE787">
        <f t="shared" si="382"/>
        <v>198307476631.81815</v>
      </c>
      <c r="AF787">
        <f t="shared" si="383"/>
        <v>496448112</v>
      </c>
      <c r="AG787">
        <f t="shared" si="384"/>
        <v>527911173.58840299</v>
      </c>
      <c r="AH787">
        <f t="shared" si="385"/>
        <v>216631584536562.09</v>
      </c>
      <c r="AI787">
        <f t="shared" si="386"/>
        <v>583563286466.98889</v>
      </c>
      <c r="AJ787">
        <f t="shared" si="387"/>
        <v>0.94040084172771499</v>
      </c>
      <c r="AK787">
        <f t="shared" si="388"/>
        <v>203204448066255.84</v>
      </c>
      <c r="AL787">
        <f t="shared" si="389"/>
        <v>7.2914097021286141E-4</v>
      </c>
      <c r="AM787">
        <f t="shared" si="390"/>
        <v>2.7002610433305544E-2</v>
      </c>
      <c r="AN787">
        <f>IF(AM787=0,0,(Cells!$B$3*AJ787/(Cells!$D$4*AM787)))</f>
        <v>0.8884421851321288</v>
      </c>
      <c r="AP787" s="7">
        <f t="shared" si="373"/>
        <v>0</v>
      </c>
      <c r="AQ787">
        <f t="shared" si="391"/>
        <v>101</v>
      </c>
      <c r="AR787" t="str">
        <f>IF(AP787=0,"",MAX(AR$4:AR786)+1)</f>
        <v/>
      </c>
      <c r="AS787" t="str">
        <f t="shared" si="374"/>
        <v>Male</v>
      </c>
      <c r="AT787" t="str">
        <f t="shared" si="375"/>
        <v>Smoker</v>
      </c>
      <c r="AU787" t="str">
        <f t="shared" si="376"/>
        <v>40 - 49</v>
      </c>
      <c r="AV787">
        <f t="shared" si="392"/>
        <v>1</v>
      </c>
      <c r="AW787" s="8">
        <f t="shared" si="377"/>
        <v>11</v>
      </c>
      <c r="BJ787" s="76"/>
      <c r="BK787" s="76"/>
      <c r="BL787" s="77"/>
      <c r="BM787" s="77"/>
      <c r="BN787" s="77"/>
      <c r="BO787" s="77"/>
      <c r="BP787" s="77"/>
      <c r="BQ787" s="136"/>
    </row>
    <row r="788" spans="1:69" x14ac:dyDescent="0.25">
      <c r="A788" t="s">
        <v>78</v>
      </c>
      <c r="B788" t="s">
        <v>59</v>
      </c>
      <c r="C788" t="s">
        <v>349</v>
      </c>
      <c r="D788">
        <v>12</v>
      </c>
      <c r="E788" s="9">
        <v>40126</v>
      </c>
      <c r="F788" s="9">
        <v>339</v>
      </c>
      <c r="G788" s="54">
        <v>313.92376070550898</v>
      </c>
      <c r="H788" s="9">
        <v>31459519267.073299</v>
      </c>
      <c r="I788" s="9">
        <v>57122090</v>
      </c>
      <c r="J788" s="9">
        <v>68156961.934773207</v>
      </c>
      <c r="K788" s="9">
        <v>41046755068225</v>
      </c>
      <c r="L788" s="9">
        <v>93741329191.406601</v>
      </c>
      <c r="M788" s="9">
        <v>1.23779305756355E+20</v>
      </c>
      <c r="N788" s="9">
        <v>2.87241460327224E+17</v>
      </c>
      <c r="O788" s="9">
        <v>687612153651927</v>
      </c>
      <c r="P788">
        <f t="shared" si="363"/>
        <v>3343.056208880646</v>
      </c>
      <c r="Q788">
        <f t="shared" si="364"/>
        <v>591047176481.4928</v>
      </c>
      <c r="R788">
        <f t="shared" si="365"/>
        <v>785306965</v>
      </c>
      <c r="S788">
        <f t="shared" si="366"/>
        <v>936817514.83255708</v>
      </c>
      <c r="T788">
        <f t="shared" si="367"/>
        <v>1010370344050795</v>
      </c>
      <c r="U788">
        <f t="shared" si="368"/>
        <v>1707129541193.3784</v>
      </c>
      <c r="V788" s="1">
        <f t="shared" si="369"/>
        <v>6.9817372541118411E+21</v>
      </c>
      <c r="W788" s="1">
        <f t="shared" si="370"/>
        <v>1.0718862506602248E+19</v>
      </c>
      <c r="X788" s="1">
        <f t="shared" si="371"/>
        <v>1.8865954845360724E+16</v>
      </c>
      <c r="Y788">
        <f t="shared" si="372"/>
        <v>0.83827101069984</v>
      </c>
      <c r="Z788">
        <f t="shared" si="378"/>
        <v>845764572483673.13</v>
      </c>
      <c r="AA788">
        <f t="shared" si="379"/>
        <v>9.636947341219482E-4</v>
      </c>
      <c r="AB788">
        <f t="shared" si="380"/>
        <v>3.1043433027323961E-2</v>
      </c>
      <c r="AC788">
        <f>Cells!$B$3*Y788/(Cells!$D$4*AB788)</f>
        <v>0.68886896277295828</v>
      </c>
      <c r="AD788">
        <f t="shared" si="381"/>
        <v>4614.7871916461891</v>
      </c>
      <c r="AE788">
        <f t="shared" si="382"/>
        <v>166847957364.74484</v>
      </c>
      <c r="AF788">
        <f t="shared" si="383"/>
        <v>439326022</v>
      </c>
      <c r="AG788">
        <f t="shared" si="384"/>
        <v>459754211.65362978</v>
      </c>
      <c r="AH788">
        <f t="shared" si="385"/>
        <v>175584829468337.09</v>
      </c>
      <c r="AI788">
        <f t="shared" si="386"/>
        <v>489821957275.58215</v>
      </c>
      <c r="AJ788">
        <f t="shared" si="387"/>
        <v>0.95556715058649644</v>
      </c>
      <c r="AK788">
        <f t="shared" si="388"/>
        <v>167335834549766.72</v>
      </c>
      <c r="AL788">
        <f t="shared" si="389"/>
        <v>7.9165784771087228E-4</v>
      </c>
      <c r="AM788">
        <f t="shared" si="390"/>
        <v>2.8136414976163406E-2</v>
      </c>
      <c r="AN788">
        <f>IF(AM788=0,0,(Cells!$B$3*AJ788/(Cells!$D$4*AM788)))</f>
        <v>0.8663918620005685</v>
      </c>
      <c r="AP788" s="7">
        <f t="shared" si="373"/>
        <v>0</v>
      </c>
      <c r="AQ788">
        <f t="shared" si="391"/>
        <v>101</v>
      </c>
      <c r="AR788" t="str">
        <f>IF(AP788=0,"",MAX(AR$4:AR787)+1)</f>
        <v/>
      </c>
      <c r="AS788" t="str">
        <f t="shared" si="374"/>
        <v>Male</v>
      </c>
      <c r="AT788" t="str">
        <f t="shared" si="375"/>
        <v>Smoker</v>
      </c>
      <c r="AU788" t="str">
        <f t="shared" si="376"/>
        <v>40 - 49</v>
      </c>
      <c r="AV788">
        <f t="shared" si="392"/>
        <v>1</v>
      </c>
      <c r="AW788" s="8">
        <f t="shared" si="377"/>
        <v>12</v>
      </c>
      <c r="BJ788" s="76"/>
      <c r="BK788" s="76"/>
      <c r="BL788" s="77"/>
      <c r="BM788" s="77"/>
      <c r="BN788" s="77"/>
      <c r="BO788" s="77"/>
      <c r="BP788" s="77"/>
      <c r="BQ788" s="136"/>
    </row>
    <row r="789" spans="1:69" x14ac:dyDescent="0.25">
      <c r="A789" t="s">
        <v>78</v>
      </c>
      <c r="B789" t="s">
        <v>59</v>
      </c>
      <c r="C789" t="s">
        <v>349</v>
      </c>
      <c r="D789">
        <v>13</v>
      </c>
      <c r="E789" s="9">
        <v>38425</v>
      </c>
      <c r="F789" s="9">
        <v>314</v>
      </c>
      <c r="G789" s="54">
        <v>328.37669780711701</v>
      </c>
      <c r="H789" s="9">
        <v>28086997704.869598</v>
      </c>
      <c r="I789" s="9">
        <v>47409553</v>
      </c>
      <c r="J789" s="9">
        <v>65148614.206321597</v>
      </c>
      <c r="K789" s="9">
        <v>35454395620179.602</v>
      </c>
      <c r="L789" s="9">
        <v>85933774533.971603</v>
      </c>
      <c r="M789" s="9">
        <v>9.4659202219870798E+19</v>
      </c>
      <c r="N789" s="9">
        <v>2.3160107578086701E+17</v>
      </c>
      <c r="O789" s="9">
        <v>578069913603589</v>
      </c>
      <c r="P789">
        <f t="shared" si="363"/>
        <v>3671.4329066877631</v>
      </c>
      <c r="Q789">
        <f t="shared" si="364"/>
        <v>619134174186.36243</v>
      </c>
      <c r="R789">
        <f t="shared" si="365"/>
        <v>832716518</v>
      </c>
      <c r="S789">
        <f t="shared" si="366"/>
        <v>1001966129.0388787</v>
      </c>
      <c r="T789">
        <f t="shared" si="367"/>
        <v>1045824739670974.6</v>
      </c>
      <c r="U789">
        <f t="shared" si="368"/>
        <v>1793063315727.3501</v>
      </c>
      <c r="V789" s="1">
        <f t="shared" si="369"/>
        <v>7.0763964563317116E+21</v>
      </c>
      <c r="W789" s="1">
        <f t="shared" si="370"/>
        <v>1.0950463582383114E+19</v>
      </c>
      <c r="X789" s="1">
        <f t="shared" si="371"/>
        <v>1.9444024758964312E+16</v>
      </c>
      <c r="Y789">
        <f t="shared" si="372"/>
        <v>0.83108250255801674</v>
      </c>
      <c r="Z789">
        <f t="shared" si="378"/>
        <v>867928176410763.63</v>
      </c>
      <c r="AA789">
        <f t="shared" si="379"/>
        <v>8.6452529786102382E-4</v>
      </c>
      <c r="AB789">
        <f t="shared" si="380"/>
        <v>2.9402811053724501E-2</v>
      </c>
      <c r="AC789">
        <f>Cells!$B$3*Y789/(Cells!$D$4*AB789)</f>
        <v>0.72106962127691854</v>
      </c>
      <c r="AD789">
        <f t="shared" si="381"/>
        <v>4286.4104938390719</v>
      </c>
      <c r="AE789">
        <f t="shared" si="382"/>
        <v>138760959659.87524</v>
      </c>
      <c r="AF789">
        <f t="shared" si="383"/>
        <v>391916469</v>
      </c>
      <c r="AG789">
        <f t="shared" si="384"/>
        <v>394605597.44730818</v>
      </c>
      <c r="AH789">
        <f t="shared" si="385"/>
        <v>140130433848157.5</v>
      </c>
      <c r="AI789">
        <f t="shared" si="386"/>
        <v>403888182741.61053</v>
      </c>
      <c r="AJ789">
        <f t="shared" si="387"/>
        <v>0.99318527546313562</v>
      </c>
      <c r="AK789">
        <f t="shared" si="388"/>
        <v>138777081376170.33</v>
      </c>
      <c r="AL789">
        <f t="shared" si="389"/>
        <v>8.9123301623084312E-4</v>
      </c>
      <c r="AM789">
        <f t="shared" si="390"/>
        <v>2.9853526026766806E-2</v>
      </c>
      <c r="AN789">
        <f>IF(AM789=0,0,(Cells!$B$3*AJ789/(Cells!$D$4*AM789)))</f>
        <v>0.84870459239281992</v>
      </c>
      <c r="AP789" s="7">
        <f t="shared" si="373"/>
        <v>0</v>
      </c>
      <c r="AQ789">
        <f t="shared" si="391"/>
        <v>101</v>
      </c>
      <c r="AR789" t="str">
        <f>IF(AP789=0,"",MAX(AR$4:AR788)+1)</f>
        <v/>
      </c>
      <c r="AS789" t="str">
        <f t="shared" si="374"/>
        <v>Male</v>
      </c>
      <c r="AT789" t="str">
        <f t="shared" si="375"/>
        <v>Smoker</v>
      </c>
      <c r="AU789" t="str">
        <f t="shared" si="376"/>
        <v>40 - 49</v>
      </c>
      <c r="AV789">
        <f t="shared" si="392"/>
        <v>1</v>
      </c>
      <c r="AW789" s="8">
        <f t="shared" si="377"/>
        <v>13</v>
      </c>
      <c r="BJ789" s="76"/>
      <c r="BK789" s="76"/>
      <c r="BL789" s="77"/>
      <c r="BM789" s="77"/>
      <c r="BN789" s="77"/>
      <c r="BO789" s="77"/>
      <c r="BP789" s="77"/>
      <c r="BQ789" s="136"/>
    </row>
    <row r="790" spans="1:69" x14ac:dyDescent="0.25">
      <c r="A790" t="s">
        <v>78</v>
      </c>
      <c r="B790" t="s">
        <v>59</v>
      </c>
      <c r="C790" t="s">
        <v>349</v>
      </c>
      <c r="D790">
        <v>14</v>
      </c>
      <c r="E790" s="9">
        <v>35821</v>
      </c>
      <c r="F790" s="9">
        <v>344</v>
      </c>
      <c r="G790" s="54">
        <v>332.97170783720901</v>
      </c>
      <c r="H790" s="9">
        <v>24443961822.566002</v>
      </c>
      <c r="I790" s="9">
        <v>49353392</v>
      </c>
      <c r="J790" s="9">
        <v>60267963.480465397</v>
      </c>
      <c r="K790" s="9">
        <v>32223855853765.801</v>
      </c>
      <c r="L790" s="9">
        <v>82537317610.710403</v>
      </c>
      <c r="M790" s="9">
        <v>1.22773411357209E+20</v>
      </c>
      <c r="N790" s="9">
        <v>3.0585154496225203E+17</v>
      </c>
      <c r="O790" s="9">
        <v>786474441553392</v>
      </c>
      <c r="P790">
        <f t="shared" si="363"/>
        <v>4004.4046145249722</v>
      </c>
      <c r="Q790">
        <f t="shared" si="364"/>
        <v>643578136008.92847</v>
      </c>
      <c r="R790">
        <f t="shared" si="365"/>
        <v>882069910</v>
      </c>
      <c r="S790">
        <f t="shared" si="366"/>
        <v>1062234092.5193441</v>
      </c>
      <c r="T790">
        <f t="shared" si="367"/>
        <v>1078048595524740.4</v>
      </c>
      <c r="U790">
        <f t="shared" si="368"/>
        <v>1875600633338.0605</v>
      </c>
      <c r="V790" s="1">
        <f t="shared" si="369"/>
        <v>7.199169867688921E+21</v>
      </c>
      <c r="W790" s="1">
        <f t="shared" si="370"/>
        <v>1.1256315127345367E+19</v>
      </c>
      <c r="X790" s="1">
        <f t="shared" si="371"/>
        <v>2.0230499200517704E+16</v>
      </c>
      <c r="Y790">
        <f t="shared" si="372"/>
        <v>0.83039126329297031</v>
      </c>
      <c r="Z790">
        <f t="shared" si="378"/>
        <v>893908815368456</v>
      </c>
      <c r="AA790">
        <f t="shared" si="379"/>
        <v>7.9223267043954646E-4</v>
      </c>
      <c r="AB790">
        <f t="shared" si="380"/>
        <v>2.8146628047415315E-2</v>
      </c>
      <c r="AC790">
        <f>Cells!$B$3*Y790/(Cells!$D$4*AB790)</f>
        <v>0.75262442863674206</v>
      </c>
      <c r="AD790">
        <f t="shared" si="381"/>
        <v>3953.4387860018624</v>
      </c>
      <c r="AE790">
        <f t="shared" si="382"/>
        <v>114316997837.30927</v>
      </c>
      <c r="AF790">
        <f t="shared" si="383"/>
        <v>342563077</v>
      </c>
      <c r="AG790">
        <f t="shared" si="384"/>
        <v>334337633.96684277</v>
      </c>
      <c r="AH790">
        <f t="shared" si="385"/>
        <v>107906577994391.69</v>
      </c>
      <c r="AI790">
        <f t="shared" si="386"/>
        <v>321350865130.90015</v>
      </c>
      <c r="AJ790">
        <f t="shared" si="387"/>
        <v>1.024602205069062</v>
      </c>
      <c r="AK790">
        <f t="shared" si="388"/>
        <v>110223960506059.13</v>
      </c>
      <c r="AL790">
        <f t="shared" si="389"/>
        <v>9.8606486009195689E-4</v>
      </c>
      <c r="AM790">
        <f t="shared" si="390"/>
        <v>3.1401669702293807E-2</v>
      </c>
      <c r="AN790">
        <f>IF(AM790=0,0,(Cells!$B$3*AJ790/(Cells!$D$4*AM790)))</f>
        <v>0.83238540812803152</v>
      </c>
      <c r="AP790" s="7">
        <f t="shared" si="373"/>
        <v>0</v>
      </c>
      <c r="AQ790">
        <f t="shared" si="391"/>
        <v>101</v>
      </c>
      <c r="AR790" t="str">
        <f>IF(AP790=0,"",MAX(AR$4:AR789)+1)</f>
        <v/>
      </c>
      <c r="AS790" t="str">
        <f t="shared" si="374"/>
        <v>Male</v>
      </c>
      <c r="AT790" t="str">
        <f t="shared" si="375"/>
        <v>Smoker</v>
      </c>
      <c r="AU790" t="str">
        <f t="shared" si="376"/>
        <v>40 - 49</v>
      </c>
      <c r="AV790">
        <f t="shared" si="392"/>
        <v>1</v>
      </c>
      <c r="AW790" s="8">
        <f t="shared" si="377"/>
        <v>14</v>
      </c>
      <c r="BJ790" s="76"/>
      <c r="BK790" s="76"/>
      <c r="BL790" s="77"/>
      <c r="BM790" s="77"/>
      <c r="BN790" s="77"/>
      <c r="BO790" s="77"/>
      <c r="BP790" s="77"/>
      <c r="BQ790" s="136"/>
    </row>
    <row r="791" spans="1:69" x14ac:dyDescent="0.25">
      <c r="A791" t="s">
        <v>78</v>
      </c>
      <c r="B791" t="s">
        <v>59</v>
      </c>
      <c r="C791" t="s">
        <v>349</v>
      </c>
      <c r="D791">
        <v>15</v>
      </c>
      <c r="E791" s="9">
        <v>32753</v>
      </c>
      <c r="F791" s="9">
        <v>365</v>
      </c>
      <c r="G791" s="54">
        <v>330.690551268494</v>
      </c>
      <c r="H791" s="9">
        <v>20700104352.320999</v>
      </c>
      <c r="I791" s="9">
        <v>49708895</v>
      </c>
      <c r="J791" s="9">
        <v>53751661.672586098</v>
      </c>
      <c r="K791" s="9">
        <v>27877669783304.699</v>
      </c>
      <c r="L791" s="9">
        <v>75764711121.886398</v>
      </c>
      <c r="M791" s="9">
        <v>1.44863982816959E+20</v>
      </c>
      <c r="N791" s="9">
        <v>3.91885801181952E+17</v>
      </c>
      <c r="O791" s="9">
        <v>1089733247302220</v>
      </c>
      <c r="P791">
        <f t="shared" si="363"/>
        <v>4335.0951657934665</v>
      </c>
      <c r="Q791">
        <f t="shared" si="364"/>
        <v>664278240361.24951</v>
      </c>
      <c r="R791">
        <f t="shared" si="365"/>
        <v>931778805</v>
      </c>
      <c r="S791">
        <f t="shared" si="366"/>
        <v>1115985754.1919303</v>
      </c>
      <c r="T791">
        <f t="shared" si="367"/>
        <v>1105926265308045.1</v>
      </c>
      <c r="U791">
        <f t="shared" si="368"/>
        <v>1951365344459.947</v>
      </c>
      <c r="V791" s="1">
        <f t="shared" si="369"/>
        <v>7.3440338505058799E+21</v>
      </c>
      <c r="W791" s="1">
        <f t="shared" si="370"/>
        <v>1.1648200928527319E+19</v>
      </c>
      <c r="X791" s="1">
        <f t="shared" si="371"/>
        <v>2.1320232447819924E+16</v>
      </c>
      <c r="Y791">
        <f t="shared" si="372"/>
        <v>0.83493790265690981</v>
      </c>
      <c r="Z791">
        <f t="shared" si="378"/>
        <v>922019418101260.13</v>
      </c>
      <c r="AA791">
        <f t="shared" si="379"/>
        <v>7.4032559786954186E-4</v>
      </c>
      <c r="AB791">
        <f t="shared" si="380"/>
        <v>2.7208924967178361E-2</v>
      </c>
      <c r="AC791">
        <f>Cells!$B$3*Y791/(Cells!$D$4*AB791)</f>
        <v>0.78282503653833124</v>
      </c>
      <c r="AD791">
        <f t="shared" si="381"/>
        <v>3622.748234733368</v>
      </c>
      <c r="AE791">
        <f t="shared" si="382"/>
        <v>93616893484.988251</v>
      </c>
      <c r="AF791">
        <f t="shared" si="383"/>
        <v>292854182</v>
      </c>
      <c r="AG791">
        <f t="shared" si="384"/>
        <v>280585972.29425669</v>
      </c>
      <c r="AH791">
        <f t="shared" si="385"/>
        <v>80028908211086.984</v>
      </c>
      <c r="AI791">
        <f t="shared" si="386"/>
        <v>245586154009.01376</v>
      </c>
      <c r="AJ791">
        <f t="shared" si="387"/>
        <v>1.0437235318837585</v>
      </c>
      <c r="AK791">
        <f t="shared" si="388"/>
        <v>83260523290145.563</v>
      </c>
      <c r="AL791">
        <f t="shared" si="389"/>
        <v>1.0575653815498665E-3</v>
      </c>
      <c r="AM791">
        <f t="shared" si="390"/>
        <v>3.2520230342816862E-2</v>
      </c>
      <c r="AN791">
        <f>IF(AM791=0,0,(Cells!$B$3*AJ791/(Cells!$D$4*AM791)))</f>
        <v>0.81875464236010009</v>
      </c>
      <c r="AP791" s="7">
        <f t="shared" si="373"/>
        <v>0</v>
      </c>
      <c r="AQ791">
        <f t="shared" si="391"/>
        <v>101</v>
      </c>
      <c r="AR791" t="str">
        <f>IF(AP791=0,"",MAX(AR$4:AR790)+1)</f>
        <v/>
      </c>
      <c r="AS791" t="str">
        <f t="shared" si="374"/>
        <v>Male</v>
      </c>
      <c r="AT791" t="str">
        <f t="shared" si="375"/>
        <v>Smoker</v>
      </c>
      <c r="AU791" t="str">
        <f t="shared" si="376"/>
        <v>40 - 49</v>
      </c>
      <c r="AV791">
        <f t="shared" si="392"/>
        <v>1</v>
      </c>
      <c r="AW791" s="8">
        <f t="shared" si="377"/>
        <v>15</v>
      </c>
      <c r="BJ791" s="76"/>
      <c r="BK791" s="76"/>
      <c r="BL791" s="77"/>
      <c r="BM791" s="77"/>
      <c r="BN791" s="77"/>
      <c r="BO791" s="77"/>
      <c r="BP791" s="77"/>
      <c r="BQ791" s="136"/>
    </row>
    <row r="792" spans="1:69" x14ac:dyDescent="0.25">
      <c r="A792" t="s">
        <v>78</v>
      </c>
      <c r="B792" t="s">
        <v>59</v>
      </c>
      <c r="C792" t="s">
        <v>349</v>
      </c>
      <c r="D792">
        <v>16</v>
      </c>
      <c r="E792" s="9">
        <v>27112</v>
      </c>
      <c r="F792" s="9">
        <v>350</v>
      </c>
      <c r="G792" s="54">
        <v>324.72407690125499</v>
      </c>
      <c r="H792" s="9">
        <v>16751934944.267</v>
      </c>
      <c r="I792" s="9">
        <v>36959120</v>
      </c>
      <c r="J792" s="9">
        <v>45572020.883611903</v>
      </c>
      <c r="K792" s="9">
        <v>20403405319633.301</v>
      </c>
      <c r="L792" s="9">
        <v>57623064280.091698</v>
      </c>
      <c r="M792" s="9">
        <v>8.92654265472251E+19</v>
      </c>
      <c r="N792" s="9">
        <v>2.42638671416148E+17</v>
      </c>
      <c r="O792" s="9">
        <v>676907467541257</v>
      </c>
      <c r="P792">
        <f t="shared" si="363"/>
        <v>4659.8192426947217</v>
      </c>
      <c r="Q792">
        <f t="shared" si="364"/>
        <v>681030175305.51648</v>
      </c>
      <c r="R792">
        <f t="shared" si="365"/>
        <v>968737925</v>
      </c>
      <c r="S792">
        <f t="shared" si="366"/>
        <v>1161557775.0755422</v>
      </c>
      <c r="T792">
        <f t="shared" si="367"/>
        <v>1126329670627678.5</v>
      </c>
      <c r="U792">
        <f t="shared" si="368"/>
        <v>2008988408740.0388</v>
      </c>
      <c r="V792" s="1">
        <f t="shared" si="369"/>
        <v>7.4332992770531048E+21</v>
      </c>
      <c r="W792" s="1">
        <f t="shared" si="370"/>
        <v>1.1890839599943467E+19</v>
      </c>
      <c r="X792" s="1">
        <f t="shared" si="371"/>
        <v>2.199713991536118E+16</v>
      </c>
      <c r="Y792">
        <f t="shared" si="372"/>
        <v>0.8339989157551787</v>
      </c>
      <c r="Z792">
        <f t="shared" si="378"/>
        <v>937960363778035.88</v>
      </c>
      <c r="AA792">
        <f t="shared" si="379"/>
        <v>6.951889398194883E-4</v>
      </c>
      <c r="AB792">
        <f t="shared" si="380"/>
        <v>2.6366435857345001E-2</v>
      </c>
      <c r="AC792">
        <f>Cells!$B$3*Y792/(Cells!$D$4*AB792)</f>
        <v>0.80693020509316404</v>
      </c>
      <c r="AD792">
        <f t="shared" si="381"/>
        <v>3298.0241578321129</v>
      </c>
      <c r="AE792">
        <f t="shared" si="382"/>
        <v>76864958540.721268</v>
      </c>
      <c r="AF792">
        <f t="shared" si="383"/>
        <v>255895062</v>
      </c>
      <c r="AG792">
        <f t="shared" si="384"/>
        <v>235013951.41064468</v>
      </c>
      <c r="AH792">
        <f t="shared" si="385"/>
        <v>59625502891453.688</v>
      </c>
      <c r="AI792">
        <f t="shared" si="386"/>
        <v>187963089728.92209</v>
      </c>
      <c r="AJ792">
        <f t="shared" si="387"/>
        <v>1.0888505148907919</v>
      </c>
      <c r="AK792">
        <f t="shared" si="388"/>
        <v>64700411341200.719</v>
      </c>
      <c r="AL792">
        <f t="shared" si="389"/>
        <v>1.1714391995547313E-3</v>
      </c>
      <c r="AM792">
        <f t="shared" si="390"/>
        <v>3.4226293979260025E-2</v>
      </c>
      <c r="AN792">
        <f>IF(AM792=0,0,(Cells!$B$3*AJ792/(Cells!$D$4*AM792)))</f>
        <v>0.81157805985839815</v>
      </c>
      <c r="AP792" s="7">
        <f t="shared" si="373"/>
        <v>0</v>
      </c>
      <c r="AQ792">
        <f t="shared" si="391"/>
        <v>101</v>
      </c>
      <c r="AR792" t="str">
        <f>IF(AP792=0,"",MAX(AR$4:AR791)+1)</f>
        <v/>
      </c>
      <c r="AS792" t="str">
        <f t="shared" si="374"/>
        <v>Male</v>
      </c>
      <c r="AT792" t="str">
        <f t="shared" si="375"/>
        <v>Smoker</v>
      </c>
      <c r="AU792" t="str">
        <f t="shared" si="376"/>
        <v>40 - 49</v>
      </c>
      <c r="AV792">
        <f t="shared" si="392"/>
        <v>1</v>
      </c>
      <c r="AW792" s="8">
        <f t="shared" si="377"/>
        <v>16</v>
      </c>
      <c r="BJ792" s="76"/>
      <c r="BK792" s="76"/>
      <c r="BL792" s="77"/>
      <c r="BM792" s="77"/>
      <c r="BN792" s="77"/>
      <c r="BO792" s="77"/>
      <c r="BP792" s="77"/>
      <c r="BQ792" s="136"/>
    </row>
    <row r="793" spans="1:69" x14ac:dyDescent="0.25">
      <c r="A793" t="s">
        <v>78</v>
      </c>
      <c r="B793" t="s">
        <v>59</v>
      </c>
      <c r="C793" t="s">
        <v>349</v>
      </c>
      <c r="D793">
        <v>17</v>
      </c>
      <c r="E793" s="9">
        <v>24242</v>
      </c>
      <c r="F793" s="9">
        <v>364</v>
      </c>
      <c r="G793" s="54">
        <v>318.58893458195502</v>
      </c>
      <c r="H793" s="9">
        <v>13911418763.4645</v>
      </c>
      <c r="I793" s="9">
        <v>47056040</v>
      </c>
      <c r="J793" s="9">
        <v>39670390.368636601</v>
      </c>
      <c r="K793" s="9">
        <v>17235116550573.9</v>
      </c>
      <c r="L793" s="9">
        <v>51432284890.850502</v>
      </c>
      <c r="M793" s="9">
        <v>1.24262862080289E+20</v>
      </c>
      <c r="N793" s="9">
        <v>3.7691455261372998E+17</v>
      </c>
      <c r="O793" s="9">
        <v>1151704411640820</v>
      </c>
      <c r="P793">
        <f t="shared" si="363"/>
        <v>4978.4081772766767</v>
      </c>
      <c r="Q793">
        <f t="shared" si="364"/>
        <v>694941594068.98096</v>
      </c>
      <c r="R793">
        <f t="shared" si="365"/>
        <v>1015793965</v>
      </c>
      <c r="S793">
        <f t="shared" si="366"/>
        <v>1201228165.4441788</v>
      </c>
      <c r="T793">
        <f t="shared" si="367"/>
        <v>1143564787178252.5</v>
      </c>
      <c r="U793">
        <f t="shared" si="368"/>
        <v>2060420693630.8894</v>
      </c>
      <c r="V793" s="1">
        <f t="shared" si="369"/>
        <v>7.557562139133394E+21</v>
      </c>
      <c r="W793" s="1">
        <f t="shared" si="370"/>
        <v>1.2267754152557197E+19</v>
      </c>
      <c r="X793" s="1">
        <f t="shared" si="371"/>
        <v>2.3148844327002E+16</v>
      </c>
      <c r="Y793">
        <f t="shared" si="372"/>
        <v>0.84562949339802507</v>
      </c>
      <c r="Z793">
        <f t="shared" si="378"/>
        <v>965558726981261.75</v>
      </c>
      <c r="AA793">
        <f t="shared" si="379"/>
        <v>6.6915646804872387E-4</v>
      </c>
      <c r="AB793">
        <f t="shared" si="380"/>
        <v>2.5868058838048207E-2</v>
      </c>
      <c r="AC793">
        <f>Cells!$B$3*Y793/(Cells!$D$4*AB793)</f>
        <v>0.83394650871415021</v>
      </c>
      <c r="AD793">
        <f t="shared" si="381"/>
        <v>2979.4352232501578</v>
      </c>
      <c r="AE793">
        <f t="shared" si="382"/>
        <v>62953539777.256752</v>
      </c>
      <c r="AF793">
        <f t="shared" si="383"/>
        <v>208839022</v>
      </c>
      <c r="AG793">
        <f t="shared" si="384"/>
        <v>195343561.04200807</v>
      </c>
      <c r="AH793">
        <f t="shared" si="385"/>
        <v>42390386340879.789</v>
      </c>
      <c r="AI793">
        <f t="shared" si="386"/>
        <v>136530804838.07161</v>
      </c>
      <c r="AJ793">
        <f t="shared" si="387"/>
        <v>1.0690857732192656</v>
      </c>
      <c r="AK793">
        <f t="shared" si="388"/>
        <v>45162911840782.758</v>
      </c>
      <c r="AL793">
        <f t="shared" si="389"/>
        <v>1.1835421628045868E-3</v>
      </c>
      <c r="AM793">
        <f t="shared" si="390"/>
        <v>3.4402647613295506E-2</v>
      </c>
      <c r="AN793">
        <f>IF(AM793=0,0,(Cells!$B$3*AJ793/(Cells!$D$4*AM793)))</f>
        <v>0.79276158369329253</v>
      </c>
      <c r="AP793" s="7">
        <f t="shared" si="373"/>
        <v>0</v>
      </c>
      <c r="AQ793">
        <f t="shared" si="391"/>
        <v>101</v>
      </c>
      <c r="AR793" t="str">
        <f>IF(AP793=0,"",MAX(AR$4:AR792)+1)</f>
        <v/>
      </c>
      <c r="AS793" t="str">
        <f t="shared" si="374"/>
        <v>Male</v>
      </c>
      <c r="AT793" t="str">
        <f t="shared" si="375"/>
        <v>Smoker</v>
      </c>
      <c r="AU793" t="str">
        <f t="shared" si="376"/>
        <v>40 - 49</v>
      </c>
      <c r="AV793">
        <f t="shared" si="392"/>
        <v>1</v>
      </c>
      <c r="AW793" s="8">
        <f t="shared" si="377"/>
        <v>17</v>
      </c>
      <c r="BJ793" s="76"/>
      <c r="BK793" s="76"/>
      <c r="BL793" s="77"/>
      <c r="BM793" s="77"/>
      <c r="BN793" s="77"/>
      <c r="BO793" s="77"/>
      <c r="BP793" s="77"/>
      <c r="BQ793" s="136"/>
    </row>
    <row r="794" spans="1:69" x14ac:dyDescent="0.25">
      <c r="A794" t="s">
        <v>78</v>
      </c>
      <c r="B794" t="s">
        <v>59</v>
      </c>
      <c r="C794" t="s">
        <v>349</v>
      </c>
      <c r="D794">
        <v>18</v>
      </c>
      <c r="E794" s="9">
        <v>21494</v>
      </c>
      <c r="F794" s="9">
        <v>374</v>
      </c>
      <c r="G794" s="54">
        <v>312.82488295595698</v>
      </c>
      <c r="H794" s="9">
        <v>11655822168.9494</v>
      </c>
      <c r="I794" s="9">
        <v>34518184</v>
      </c>
      <c r="J794" s="9">
        <v>34423873.238062598</v>
      </c>
      <c r="K794" s="9">
        <v>12449055511548.4</v>
      </c>
      <c r="L794" s="9">
        <v>39188464894.523804</v>
      </c>
      <c r="M794" s="9">
        <v>8.1316535652216799E+19</v>
      </c>
      <c r="N794" s="9">
        <v>2.7287552335653101E+17</v>
      </c>
      <c r="O794" s="9">
        <v>919812056017192</v>
      </c>
      <c r="P794">
        <f t="shared" si="363"/>
        <v>5291.2330602326338</v>
      </c>
      <c r="Q794">
        <f t="shared" si="364"/>
        <v>706597416237.9303</v>
      </c>
      <c r="R794">
        <f t="shared" si="365"/>
        <v>1050312149</v>
      </c>
      <c r="S794">
        <f t="shared" si="366"/>
        <v>1235652038.6822414</v>
      </c>
      <c r="T794">
        <f t="shared" si="367"/>
        <v>1156013842689801</v>
      </c>
      <c r="U794">
        <f t="shared" si="368"/>
        <v>2099609158525.4131</v>
      </c>
      <c r="V794" s="1">
        <f t="shared" si="369"/>
        <v>7.6388786747856105E+21</v>
      </c>
      <c r="W794" s="1">
        <f t="shared" si="370"/>
        <v>1.2540629675913728E+19</v>
      </c>
      <c r="X794" s="1">
        <f t="shared" si="371"/>
        <v>2.4068656383019192E+16</v>
      </c>
      <c r="Y794">
        <f t="shared" si="372"/>
        <v>0.85000640643146042</v>
      </c>
      <c r="Z794">
        <f t="shared" si="378"/>
        <v>981102181725956.88</v>
      </c>
      <c r="AA794">
        <f t="shared" si="379"/>
        <v>6.425720948283316E-4</v>
      </c>
      <c r="AB794">
        <f t="shared" si="380"/>
        <v>2.5349005795658568E-2</v>
      </c>
      <c r="AC794">
        <f>Cells!$B$3*Y794/(Cells!$D$4*AB794)</f>
        <v>0.8554274485742821</v>
      </c>
      <c r="AD794">
        <f t="shared" si="381"/>
        <v>2666.6103402942017</v>
      </c>
      <c r="AE794">
        <f t="shared" si="382"/>
        <v>51297717608.30735</v>
      </c>
      <c r="AF794">
        <f t="shared" si="383"/>
        <v>174320838</v>
      </c>
      <c r="AG794">
        <f t="shared" si="384"/>
        <v>160919687.80394548</v>
      </c>
      <c r="AH794">
        <f t="shared" si="385"/>
        <v>29941330829331.379</v>
      </c>
      <c r="AI794">
        <f t="shared" si="386"/>
        <v>97342339943.547821</v>
      </c>
      <c r="AJ794">
        <f t="shared" si="387"/>
        <v>1.0832784998463436</v>
      </c>
      <c r="AK794">
        <f t="shared" si="388"/>
        <v>32320569457012.375</v>
      </c>
      <c r="AL794">
        <f t="shared" si="389"/>
        <v>1.2481323547362628E-3</v>
      </c>
      <c r="AM794">
        <f t="shared" si="390"/>
        <v>3.5328916693499995E-2</v>
      </c>
      <c r="AN794">
        <f>IF(AM794=0,0,(Cells!$B$3*AJ794/(Cells!$D$4*AM794)))</f>
        <v>0.78222504388373404</v>
      </c>
      <c r="AP794" s="7">
        <f t="shared" si="373"/>
        <v>0</v>
      </c>
      <c r="AQ794">
        <f t="shared" si="391"/>
        <v>101</v>
      </c>
      <c r="AR794" t="str">
        <f>IF(AP794=0,"",MAX(AR$4:AR793)+1)</f>
        <v/>
      </c>
      <c r="AS794" t="str">
        <f t="shared" si="374"/>
        <v>Male</v>
      </c>
      <c r="AT794" t="str">
        <f t="shared" si="375"/>
        <v>Smoker</v>
      </c>
      <c r="AU794" t="str">
        <f t="shared" si="376"/>
        <v>40 - 49</v>
      </c>
      <c r="AV794">
        <f t="shared" si="392"/>
        <v>1</v>
      </c>
      <c r="AW794" s="8">
        <f t="shared" si="377"/>
        <v>18</v>
      </c>
      <c r="BJ794" s="76"/>
      <c r="BK794" s="76"/>
      <c r="BL794" s="77"/>
      <c r="BM794" s="77"/>
      <c r="BN794" s="77"/>
      <c r="BO794" s="77"/>
      <c r="BP794" s="77"/>
      <c r="BQ794" s="136"/>
    </row>
    <row r="795" spans="1:69" x14ac:dyDescent="0.25">
      <c r="A795" t="s">
        <v>78</v>
      </c>
      <c r="B795" t="s">
        <v>59</v>
      </c>
      <c r="C795" t="s">
        <v>349</v>
      </c>
      <c r="D795">
        <v>19</v>
      </c>
      <c r="E795" s="9">
        <v>18808</v>
      </c>
      <c r="F795" s="9">
        <v>356</v>
      </c>
      <c r="G795" s="54">
        <v>299.35977859520398</v>
      </c>
      <c r="H795" s="9">
        <v>9472958287.3124104</v>
      </c>
      <c r="I795" s="9">
        <v>27713419</v>
      </c>
      <c r="J795" s="9">
        <v>28769764.440790799</v>
      </c>
      <c r="K795" s="9">
        <v>7900453592737.3701</v>
      </c>
      <c r="L795" s="9">
        <v>25231241693.530399</v>
      </c>
      <c r="M795" s="9">
        <v>1.53529713668411E+19</v>
      </c>
      <c r="N795" s="9">
        <v>5.0616261641211296E+16</v>
      </c>
      <c r="O795" s="9">
        <v>169054579345309</v>
      </c>
      <c r="P795">
        <f t="shared" si="363"/>
        <v>5590.592838827838</v>
      </c>
      <c r="Q795">
        <f t="shared" si="364"/>
        <v>716070374525.24268</v>
      </c>
      <c r="R795">
        <f t="shared" si="365"/>
        <v>1078025568</v>
      </c>
      <c r="S795">
        <f t="shared" si="366"/>
        <v>1264421803.1230323</v>
      </c>
      <c r="T795">
        <f t="shared" si="367"/>
        <v>1163914296282538.3</v>
      </c>
      <c r="U795">
        <f t="shared" si="368"/>
        <v>2124840400218.9436</v>
      </c>
      <c r="V795" s="1">
        <f t="shared" si="369"/>
        <v>7.6542316461524517E+21</v>
      </c>
      <c r="W795" s="1">
        <f t="shared" si="370"/>
        <v>1.259124593755494E+19</v>
      </c>
      <c r="X795" s="1">
        <f t="shared" si="371"/>
        <v>2.42377109623645E+16</v>
      </c>
      <c r="Y795">
        <f t="shared" si="372"/>
        <v>0.8525838176290168</v>
      </c>
      <c r="Z795">
        <f t="shared" si="378"/>
        <v>990789949402578.63</v>
      </c>
      <c r="AA795">
        <f t="shared" si="379"/>
        <v>6.197230368797939E-4</v>
      </c>
      <c r="AB795">
        <f t="shared" si="380"/>
        <v>2.4894237021443215E-2</v>
      </c>
      <c r="AC795">
        <f>Cells!$B$3*Y795/(Cells!$D$4*AB795)</f>
        <v>0.87369566003533794</v>
      </c>
      <c r="AD795">
        <f t="shared" si="381"/>
        <v>2367.2505616989974</v>
      </c>
      <c r="AE795">
        <f t="shared" si="382"/>
        <v>41824759320.994942</v>
      </c>
      <c r="AF795">
        <f t="shared" si="383"/>
        <v>146607419</v>
      </c>
      <c r="AG795">
        <f t="shared" si="384"/>
        <v>132149923.36315474</v>
      </c>
      <c r="AH795">
        <f t="shared" si="385"/>
        <v>22040877236594.008</v>
      </c>
      <c r="AI795">
        <f t="shared" si="386"/>
        <v>72111098250.017426</v>
      </c>
      <c r="AJ795">
        <f t="shared" si="387"/>
        <v>1.1094022249041744</v>
      </c>
      <c r="AK795">
        <f t="shared" si="388"/>
        <v>24363445831000.934</v>
      </c>
      <c r="AL795">
        <f t="shared" si="389"/>
        <v>1.395098530610037E-3</v>
      </c>
      <c r="AM795">
        <f t="shared" si="390"/>
        <v>3.7351017798850368E-2</v>
      </c>
      <c r="AN795">
        <f>IF(AM795=0,0,(Cells!$B$3*AJ795/(Cells!$D$4*AM795)))</f>
        <v>0.75771957184214056</v>
      </c>
      <c r="AP795" s="7">
        <f t="shared" si="373"/>
        <v>0</v>
      </c>
      <c r="AQ795">
        <f t="shared" si="391"/>
        <v>101</v>
      </c>
      <c r="AR795" t="str">
        <f>IF(AP795=0,"",MAX(AR$4:AR794)+1)</f>
        <v/>
      </c>
      <c r="AS795" t="str">
        <f t="shared" si="374"/>
        <v>Male</v>
      </c>
      <c r="AT795" t="str">
        <f t="shared" si="375"/>
        <v>Smoker</v>
      </c>
      <c r="AU795" t="str">
        <f t="shared" si="376"/>
        <v>40 - 49</v>
      </c>
      <c r="AV795">
        <f t="shared" si="392"/>
        <v>1</v>
      </c>
      <c r="AW795" s="8">
        <f t="shared" si="377"/>
        <v>19</v>
      </c>
      <c r="BJ795" s="76"/>
      <c r="BK795" s="76"/>
      <c r="BL795" s="77"/>
      <c r="BM795" s="77"/>
      <c r="BN795" s="77"/>
      <c r="BO795" s="77"/>
      <c r="BP795" s="77"/>
      <c r="BQ795" s="136"/>
    </row>
    <row r="796" spans="1:69" x14ac:dyDescent="0.25">
      <c r="A796" t="s">
        <v>78</v>
      </c>
      <c r="B796" t="s">
        <v>59</v>
      </c>
      <c r="C796" t="s">
        <v>349</v>
      </c>
      <c r="D796">
        <v>20</v>
      </c>
      <c r="E796" s="9">
        <v>16340</v>
      </c>
      <c r="F796" s="9">
        <v>365</v>
      </c>
      <c r="G796" s="54">
        <v>281.18587865792603</v>
      </c>
      <c r="H796" s="9">
        <v>7871120690.5980301</v>
      </c>
      <c r="I796" s="9">
        <v>23351325</v>
      </c>
      <c r="J796" s="9">
        <v>24247274.266832702</v>
      </c>
      <c r="K796" s="9">
        <v>5858289363735.5195</v>
      </c>
      <c r="L796" s="9">
        <v>18906297595.845402</v>
      </c>
      <c r="M796" s="9">
        <v>9.8012005229967503E+18</v>
      </c>
      <c r="N796" s="9">
        <v>3.26966999790083E+16</v>
      </c>
      <c r="O796" s="9">
        <v>110213341294290</v>
      </c>
      <c r="P796">
        <f t="shared" si="363"/>
        <v>5871.778717485764</v>
      </c>
      <c r="Q796">
        <f t="shared" si="364"/>
        <v>723941495215.8407</v>
      </c>
      <c r="R796">
        <f t="shared" si="365"/>
        <v>1101376893</v>
      </c>
      <c r="S796">
        <f t="shared" si="366"/>
        <v>1288669077.3898649</v>
      </c>
      <c r="T796">
        <f t="shared" si="367"/>
        <v>1169772585646273.8</v>
      </c>
      <c r="U796">
        <f t="shared" si="368"/>
        <v>2143746697814.7891</v>
      </c>
      <c r="V796" s="1">
        <f t="shared" si="369"/>
        <v>7.664032846675449E+21</v>
      </c>
      <c r="W796" s="1">
        <f t="shared" si="370"/>
        <v>1.2623942637533948E+19</v>
      </c>
      <c r="X796" s="1">
        <f t="shared" si="371"/>
        <v>2.4347924303658792E+16</v>
      </c>
      <c r="Y796">
        <f t="shared" si="372"/>
        <v>0.8546623119340957</v>
      </c>
      <c r="Z796">
        <f t="shared" si="378"/>
        <v>998194647710567.13</v>
      </c>
      <c r="AA796">
        <f t="shared" si="379"/>
        <v>6.0108019971948578E-4</v>
      </c>
      <c r="AB796">
        <f t="shared" si="380"/>
        <v>2.4516936997094188E-2</v>
      </c>
      <c r="AC796">
        <f>Cells!$B$3*Y796/(Cells!$D$4*AB796)</f>
        <v>0.88930402016939358</v>
      </c>
      <c r="AD796">
        <f t="shared" si="381"/>
        <v>2086.0646830410715</v>
      </c>
      <c r="AE796">
        <f t="shared" si="382"/>
        <v>33953638630.396915</v>
      </c>
      <c r="AF796">
        <f t="shared" si="383"/>
        <v>123256094</v>
      </c>
      <c r="AG796">
        <f t="shared" si="384"/>
        <v>107902649.09632203</v>
      </c>
      <c r="AH796">
        <f t="shared" si="385"/>
        <v>16182587872858.496</v>
      </c>
      <c r="AI796">
        <f t="shared" si="386"/>
        <v>53204800654.172012</v>
      </c>
      <c r="AJ796">
        <f t="shared" si="387"/>
        <v>1.1422897865090627</v>
      </c>
      <c r="AK796">
        <f t="shared" si="388"/>
        <v>18415781841555</v>
      </c>
      <c r="AL796">
        <f t="shared" si="389"/>
        <v>1.5817066748476797E-3</v>
      </c>
      <c r="AM796">
        <f t="shared" si="390"/>
        <v>3.9770676067269459E-2</v>
      </c>
      <c r="AN796">
        <f>IF(AM796=0,0,(Cells!$B$3*AJ796/(Cells!$D$4*AM796)))</f>
        <v>0.732715254574409</v>
      </c>
      <c r="AP796" s="7">
        <f t="shared" si="373"/>
        <v>0</v>
      </c>
      <c r="AQ796">
        <f t="shared" si="391"/>
        <v>101</v>
      </c>
      <c r="AR796" t="str">
        <f>IF(AP796=0,"",MAX(AR$4:AR795)+1)</f>
        <v/>
      </c>
      <c r="AS796" t="str">
        <f t="shared" si="374"/>
        <v>Male</v>
      </c>
      <c r="AT796" t="str">
        <f t="shared" si="375"/>
        <v>Smoker</v>
      </c>
      <c r="AU796" t="str">
        <f t="shared" si="376"/>
        <v>40 - 49</v>
      </c>
      <c r="AV796">
        <f t="shared" si="392"/>
        <v>1</v>
      </c>
      <c r="AW796" s="8">
        <f t="shared" si="377"/>
        <v>20</v>
      </c>
      <c r="BJ796" s="76"/>
      <c r="BK796" s="76"/>
      <c r="BL796" s="77"/>
      <c r="BM796" s="77"/>
      <c r="BN796" s="77"/>
      <c r="BO796" s="77"/>
      <c r="BP796" s="77"/>
      <c r="BQ796" s="136"/>
    </row>
    <row r="797" spans="1:69" x14ac:dyDescent="0.25">
      <c r="A797" t="s">
        <v>78</v>
      </c>
      <c r="B797" t="s">
        <v>59</v>
      </c>
      <c r="C797" t="s">
        <v>349</v>
      </c>
      <c r="D797">
        <v>21</v>
      </c>
      <c r="E797" s="9">
        <v>13269</v>
      </c>
      <c r="F797" s="9">
        <v>327</v>
      </c>
      <c r="G797" s="54">
        <v>257.99917072027699</v>
      </c>
      <c r="H797" s="9">
        <v>6252357283.1861696</v>
      </c>
      <c r="I797" s="9">
        <v>17599679</v>
      </c>
      <c r="J797" s="9">
        <v>19447214.013048399</v>
      </c>
      <c r="K797" s="9">
        <v>4310259842219.02</v>
      </c>
      <c r="L797" s="9">
        <v>14151299422.4195</v>
      </c>
      <c r="M797" s="9">
        <v>8.2912828007958804E+18</v>
      </c>
      <c r="N797" s="9">
        <v>2.91458494531996E+16</v>
      </c>
      <c r="O797" s="9">
        <v>103497144652864</v>
      </c>
      <c r="P797">
        <f t="shared" si="363"/>
        <v>6129.7778882060411</v>
      </c>
      <c r="Q797">
        <f t="shared" si="364"/>
        <v>730193852499.02686</v>
      </c>
      <c r="R797">
        <f t="shared" si="365"/>
        <v>1118976572</v>
      </c>
      <c r="S797">
        <f t="shared" si="366"/>
        <v>1308116291.4029133</v>
      </c>
      <c r="T797">
        <f t="shared" si="367"/>
        <v>1174082845488492.8</v>
      </c>
      <c r="U797">
        <f t="shared" si="368"/>
        <v>2157897997237.2085</v>
      </c>
      <c r="V797" s="1">
        <f t="shared" si="369"/>
        <v>7.6723241294762449E+21</v>
      </c>
      <c r="W797" s="1">
        <f t="shared" si="370"/>
        <v>1.2653088486987147E+19</v>
      </c>
      <c r="X797" s="1">
        <f t="shared" si="371"/>
        <v>2.4451421448311656E+16</v>
      </c>
      <c r="Y797">
        <f t="shared" si="372"/>
        <v>0.85541062316404071</v>
      </c>
      <c r="Z797">
        <f t="shared" si="378"/>
        <v>1002743945556480.6</v>
      </c>
      <c r="AA797">
        <f t="shared" si="379"/>
        <v>5.8599962698111007E-4</v>
      </c>
      <c r="AB797">
        <f t="shared" si="380"/>
        <v>2.4207429169185026E-2</v>
      </c>
      <c r="AC797">
        <f>Cells!$B$3*Y797/(Cells!$D$4*AB797)</f>
        <v>0.90146295189860337</v>
      </c>
      <c r="AD797">
        <f t="shared" si="381"/>
        <v>1828.0655123207941</v>
      </c>
      <c r="AE797">
        <f t="shared" si="382"/>
        <v>27701281347.210747</v>
      </c>
      <c r="AF797">
        <f t="shared" si="383"/>
        <v>105656415</v>
      </c>
      <c r="AG797">
        <f t="shared" si="384"/>
        <v>88455435.083273634</v>
      </c>
      <c r="AH797">
        <f t="shared" si="385"/>
        <v>11872328030639.477</v>
      </c>
      <c r="AI797">
        <f t="shared" si="386"/>
        <v>39053501231.752518</v>
      </c>
      <c r="AJ797">
        <f t="shared" si="387"/>
        <v>1.1944592765897657</v>
      </c>
      <c r="AK797">
        <f t="shared" si="388"/>
        <v>14125293433369.279</v>
      </c>
      <c r="AL797">
        <f t="shared" si="389"/>
        <v>1.8052960523057785E-3</v>
      </c>
      <c r="AM797">
        <f t="shared" si="390"/>
        <v>4.2488775603749494E-2</v>
      </c>
      <c r="AN797">
        <f>IF(AM797=0,0,(Cells!$B$3*AJ797/(Cells!$D$4*AM797)))</f>
        <v>0.71716493121398128</v>
      </c>
      <c r="AP797" s="7">
        <f t="shared" si="373"/>
        <v>0</v>
      </c>
      <c r="AQ797">
        <f t="shared" si="391"/>
        <v>101</v>
      </c>
      <c r="AR797" t="str">
        <f>IF(AP797=0,"",MAX(AR$4:AR796)+1)</f>
        <v/>
      </c>
      <c r="AS797" t="str">
        <f t="shared" si="374"/>
        <v>Male</v>
      </c>
      <c r="AT797" t="str">
        <f t="shared" si="375"/>
        <v>Smoker</v>
      </c>
      <c r="AU797" t="str">
        <f t="shared" si="376"/>
        <v>40 - 49</v>
      </c>
      <c r="AV797">
        <f t="shared" si="392"/>
        <v>1</v>
      </c>
      <c r="AW797" s="8">
        <f t="shared" si="377"/>
        <v>21</v>
      </c>
      <c r="BJ797" s="76"/>
      <c r="BK797" s="76"/>
      <c r="BL797" s="77"/>
      <c r="BM797" s="77"/>
      <c r="BN797" s="77"/>
      <c r="BO797" s="77"/>
      <c r="BP797" s="77"/>
      <c r="BQ797" s="136"/>
    </row>
    <row r="798" spans="1:69" x14ac:dyDescent="0.25">
      <c r="A798" t="s">
        <v>78</v>
      </c>
      <c r="B798" t="s">
        <v>59</v>
      </c>
      <c r="C798" t="s">
        <v>349</v>
      </c>
      <c r="D798">
        <v>22</v>
      </c>
      <c r="E798" s="9">
        <v>11875</v>
      </c>
      <c r="F798" s="9">
        <v>342</v>
      </c>
      <c r="G798" s="54">
        <v>252.034334273594</v>
      </c>
      <c r="H798" s="9">
        <v>5391603938.72684</v>
      </c>
      <c r="I798" s="9">
        <v>16836761</v>
      </c>
      <c r="J798" s="9">
        <v>16777823.334463902</v>
      </c>
      <c r="K798" s="9">
        <v>2947549856322.1401</v>
      </c>
      <c r="L798" s="9">
        <v>9579421659.0515194</v>
      </c>
      <c r="M798" s="9">
        <v>1.94556063921649E+18</v>
      </c>
      <c r="N798" s="9">
        <v>6285252206046380</v>
      </c>
      <c r="O798" s="9">
        <v>20772687216819</v>
      </c>
      <c r="P798">
        <f t="shared" si="363"/>
        <v>6381.8122224796352</v>
      </c>
      <c r="Q798">
        <f t="shared" si="364"/>
        <v>735585456437.75366</v>
      </c>
      <c r="R798">
        <f t="shared" si="365"/>
        <v>1135813333</v>
      </c>
      <c r="S798">
        <f t="shared" si="366"/>
        <v>1324894114.7373772</v>
      </c>
      <c r="T798">
        <f t="shared" si="367"/>
        <v>1177030395344815</v>
      </c>
      <c r="U798">
        <f t="shared" si="368"/>
        <v>2167477418896.26</v>
      </c>
      <c r="V798" s="1">
        <f t="shared" si="369"/>
        <v>7.6742696901154617E+21</v>
      </c>
      <c r="W798" s="1">
        <f t="shared" si="370"/>
        <v>1.2659373739193194E+19</v>
      </c>
      <c r="X798" s="1">
        <f t="shared" si="371"/>
        <v>2.4472194135528476E+16</v>
      </c>
      <c r="Y798">
        <f t="shared" si="372"/>
        <v>0.85728611846475211</v>
      </c>
      <c r="Z798">
        <f t="shared" si="378"/>
        <v>1007458854193716.4</v>
      </c>
      <c r="AA798">
        <f t="shared" si="379"/>
        <v>5.7393799497815309E-4</v>
      </c>
      <c r="AB798">
        <f t="shared" si="380"/>
        <v>2.3957003046669947E-2</v>
      </c>
      <c r="AC798">
        <f>Cells!$B$3*Y798/(Cells!$D$4*AB798)</f>
        <v>0.9128832041790359</v>
      </c>
      <c r="AD798">
        <f t="shared" si="381"/>
        <v>1576.0311780472</v>
      </c>
      <c r="AE798">
        <f t="shared" si="382"/>
        <v>22309677408.48391</v>
      </c>
      <c r="AF798">
        <f t="shared" si="383"/>
        <v>88819654</v>
      </c>
      <c r="AG798">
        <f t="shared" si="384"/>
        <v>71677611.748809725</v>
      </c>
      <c r="AH798">
        <f t="shared" si="385"/>
        <v>8924778174317.334</v>
      </c>
      <c r="AI798">
        <f t="shared" si="386"/>
        <v>29474079572.700996</v>
      </c>
      <c r="AJ798">
        <f t="shared" si="387"/>
        <v>1.2391547630139188</v>
      </c>
      <c r="AK798">
        <f t="shared" si="388"/>
        <v>11013923800943.789</v>
      </c>
      <c r="AL798">
        <f t="shared" si="389"/>
        <v>2.1437543298099687E-3</v>
      </c>
      <c r="AM798">
        <f t="shared" si="390"/>
        <v>4.6300694701159384E-2</v>
      </c>
      <c r="AN798">
        <f>IF(AM798=0,0,(Cells!$B$3*AJ798/(Cells!$D$4*AM798)))</f>
        <v>0.6827472453519694</v>
      </c>
      <c r="AP798" s="7">
        <f t="shared" si="373"/>
        <v>0</v>
      </c>
      <c r="AQ798">
        <f t="shared" si="391"/>
        <v>101</v>
      </c>
      <c r="AR798" t="str">
        <f>IF(AP798=0,"",MAX(AR$4:AR797)+1)</f>
        <v/>
      </c>
      <c r="AS798" t="str">
        <f t="shared" si="374"/>
        <v>Male</v>
      </c>
      <c r="AT798" t="str">
        <f t="shared" si="375"/>
        <v>Smoker</v>
      </c>
      <c r="AU798" t="str">
        <f t="shared" si="376"/>
        <v>40 - 49</v>
      </c>
      <c r="AV798">
        <f t="shared" si="392"/>
        <v>1</v>
      </c>
      <c r="AW798" s="8">
        <f t="shared" si="377"/>
        <v>22</v>
      </c>
      <c r="BJ798" s="76"/>
      <c r="BK798" s="76"/>
      <c r="BL798" s="77"/>
      <c r="BM798" s="77"/>
      <c r="BN798" s="77"/>
      <c r="BO798" s="77"/>
      <c r="BP798" s="77"/>
      <c r="BQ798" s="136"/>
    </row>
    <row r="799" spans="1:69" x14ac:dyDescent="0.25">
      <c r="A799" t="s">
        <v>78</v>
      </c>
      <c r="B799" t="s">
        <v>59</v>
      </c>
      <c r="C799" t="s">
        <v>349</v>
      </c>
      <c r="D799">
        <v>23</v>
      </c>
      <c r="E799" s="9">
        <v>10816</v>
      </c>
      <c r="F799" s="9">
        <v>345</v>
      </c>
      <c r="G799" s="54">
        <v>251.24182648481101</v>
      </c>
      <c r="H799" s="9">
        <v>4796012306.35851</v>
      </c>
      <c r="I799" s="9">
        <v>16007816</v>
      </c>
      <c r="J799" s="9">
        <v>14782127.3622982</v>
      </c>
      <c r="K799" s="9">
        <v>2375313420291.4302</v>
      </c>
      <c r="L799" s="9">
        <v>7663866993.6435699</v>
      </c>
      <c r="M799" s="9">
        <v>1.62003686433584E+18</v>
      </c>
      <c r="N799" s="9">
        <v>5154313415222020</v>
      </c>
      <c r="O799" s="9">
        <v>16751516163979.801</v>
      </c>
      <c r="P799">
        <f t="shared" si="363"/>
        <v>6633.0540489644463</v>
      </c>
      <c r="Q799">
        <f t="shared" si="364"/>
        <v>740381468744.11218</v>
      </c>
      <c r="R799">
        <f t="shared" si="365"/>
        <v>1151821149</v>
      </c>
      <c r="S799">
        <f t="shared" si="366"/>
        <v>1339676242.0996754</v>
      </c>
      <c r="T799">
        <f t="shared" si="367"/>
        <v>1179405708765106.5</v>
      </c>
      <c r="U799">
        <f t="shared" si="368"/>
        <v>2175141285889.9036</v>
      </c>
      <c r="V799" s="1">
        <f t="shared" si="369"/>
        <v>7.6758897269797972E+21</v>
      </c>
      <c r="W799" s="1">
        <f t="shared" si="370"/>
        <v>1.2664528052608416E+19</v>
      </c>
      <c r="X799" s="1">
        <f t="shared" si="371"/>
        <v>2.4488945651692456E+16</v>
      </c>
      <c r="Y799">
        <f t="shared" si="372"/>
        <v>0.85977575238234427</v>
      </c>
      <c r="Z799">
        <f t="shared" si="378"/>
        <v>1012416534977958.5</v>
      </c>
      <c r="AA799">
        <f t="shared" si="379"/>
        <v>5.6410444030426305E-4</v>
      </c>
      <c r="AB799">
        <f t="shared" si="380"/>
        <v>2.3750882937361783E-2</v>
      </c>
      <c r="AC799">
        <f>Cells!$B$3*Y799/(Cells!$D$4*AB799)</f>
        <v>0.92347968696551985</v>
      </c>
      <c r="AD799">
        <f t="shared" si="381"/>
        <v>1324.7893515623894</v>
      </c>
      <c r="AE799">
        <f t="shared" si="382"/>
        <v>17513665102.125397</v>
      </c>
      <c r="AF799">
        <f t="shared" si="383"/>
        <v>72811838</v>
      </c>
      <c r="AG799">
        <f t="shared" si="384"/>
        <v>56895484.38651152</v>
      </c>
      <c r="AH799">
        <f t="shared" si="385"/>
        <v>6549464754025.9023</v>
      </c>
      <c r="AI799">
        <f t="shared" si="386"/>
        <v>21810212579.057426</v>
      </c>
      <c r="AJ799">
        <f t="shared" si="387"/>
        <v>1.279747220453612</v>
      </c>
      <c r="AK799">
        <f t="shared" si="388"/>
        <v>8345939574470.0469</v>
      </c>
      <c r="AL799">
        <f t="shared" si="389"/>
        <v>2.5782180090736869E-3</v>
      </c>
      <c r="AM799">
        <f t="shared" si="390"/>
        <v>5.0776155910758812E-2</v>
      </c>
      <c r="AN799">
        <f>IF(AM799=0,0,(Cells!$B$3*AJ799/(Cells!$D$4*AM799)))</f>
        <v>0.6429634556079149</v>
      </c>
      <c r="AP799" s="7">
        <f t="shared" si="373"/>
        <v>0</v>
      </c>
      <c r="AQ799">
        <f t="shared" si="391"/>
        <v>101</v>
      </c>
      <c r="AR799" t="str">
        <f>IF(AP799=0,"",MAX(AR$4:AR798)+1)</f>
        <v/>
      </c>
      <c r="AS799" t="str">
        <f t="shared" si="374"/>
        <v>Male</v>
      </c>
      <c r="AT799" t="str">
        <f t="shared" si="375"/>
        <v>Smoker</v>
      </c>
      <c r="AU799" t="str">
        <f t="shared" si="376"/>
        <v>40 - 49</v>
      </c>
      <c r="AV799">
        <f t="shared" si="392"/>
        <v>1</v>
      </c>
      <c r="AW799" s="8">
        <f t="shared" si="377"/>
        <v>23</v>
      </c>
      <c r="BJ799" s="76"/>
      <c r="BK799" s="76"/>
      <c r="BL799" s="77"/>
      <c r="BM799" s="77"/>
      <c r="BN799" s="77"/>
      <c r="BO799" s="77"/>
      <c r="BP799" s="77"/>
      <c r="BQ799" s="136"/>
    </row>
    <row r="800" spans="1:69" x14ac:dyDescent="0.25">
      <c r="A800" t="s">
        <v>78</v>
      </c>
      <c r="B800" t="s">
        <v>59</v>
      </c>
      <c r="C800" t="s">
        <v>349</v>
      </c>
      <c r="D800">
        <v>24</v>
      </c>
      <c r="E800" s="9">
        <v>9092</v>
      </c>
      <c r="F800" s="9">
        <v>362</v>
      </c>
      <c r="G800" s="54">
        <v>238.76221164046899</v>
      </c>
      <c r="H800" s="9">
        <v>4045553591.9834299</v>
      </c>
      <c r="I800" s="9">
        <v>17752988</v>
      </c>
      <c r="J800" s="9">
        <v>12655061.5221806</v>
      </c>
      <c r="K800" s="9">
        <v>1831482495751.05</v>
      </c>
      <c r="L800" s="9">
        <v>5955477855.44419</v>
      </c>
      <c r="M800" s="9">
        <v>1.1780520234550999E+18</v>
      </c>
      <c r="N800" s="9">
        <v>3791779625299230</v>
      </c>
      <c r="O800" s="9">
        <v>12390177569050</v>
      </c>
      <c r="P800">
        <f t="shared" si="363"/>
        <v>6871.8162606049154</v>
      </c>
      <c r="Q800">
        <f t="shared" si="364"/>
        <v>744427022336.09558</v>
      </c>
      <c r="R800">
        <f t="shared" si="365"/>
        <v>1169574137</v>
      </c>
      <c r="S800">
        <f t="shared" si="366"/>
        <v>1352331303.621856</v>
      </c>
      <c r="T800">
        <f t="shared" si="367"/>
        <v>1181237191260857.5</v>
      </c>
      <c r="U800">
        <f t="shared" si="368"/>
        <v>2181096763745.3477</v>
      </c>
      <c r="V800" s="1">
        <f t="shared" si="369"/>
        <v>7.6770677790032527E+21</v>
      </c>
      <c r="W800" s="1">
        <f t="shared" si="370"/>
        <v>1.2668319832233716E+19</v>
      </c>
      <c r="X800" s="1">
        <f t="shared" si="371"/>
        <v>2.4501335829261504E+16</v>
      </c>
      <c r="Y800">
        <f t="shared" si="372"/>
        <v>0.86485769712466909</v>
      </c>
      <c r="Z800">
        <f t="shared" si="378"/>
        <v>1019970662772726.4</v>
      </c>
      <c r="AA800">
        <f t="shared" si="379"/>
        <v>5.5772675415941887E-4</v>
      </c>
      <c r="AB800">
        <f t="shared" si="380"/>
        <v>2.3616239204399564E-2</v>
      </c>
      <c r="AC800">
        <f>Cells!$B$3*Y800/(Cells!$D$4*AB800)</f>
        <v>0.93423434522899906</v>
      </c>
      <c r="AD800">
        <f t="shared" si="381"/>
        <v>1086.02713992192</v>
      </c>
      <c r="AE800">
        <f t="shared" si="382"/>
        <v>13468111510.141968</v>
      </c>
      <c r="AF800">
        <f t="shared" si="383"/>
        <v>55058850</v>
      </c>
      <c r="AG800">
        <f t="shared" si="384"/>
        <v>44240422.864330918</v>
      </c>
      <c r="AH800">
        <f t="shared" si="385"/>
        <v>4717982258274.8525</v>
      </c>
      <c r="AI800">
        <f t="shared" si="386"/>
        <v>15854734723.613232</v>
      </c>
      <c r="AJ800">
        <f t="shared" si="387"/>
        <v>1.2445371548288591</v>
      </c>
      <c r="AK800">
        <f t="shared" si="388"/>
        <v>5847147249995.6025</v>
      </c>
      <c r="AL800">
        <f t="shared" si="389"/>
        <v>2.9874833396134814E-3</v>
      </c>
      <c r="AM800">
        <f t="shared" si="390"/>
        <v>5.4657875366807676E-2</v>
      </c>
      <c r="AN800">
        <f>IF(AM800=0,0,(Cells!$B$3*AJ800/(Cells!$D$4*AM800)))</f>
        <v>0.58086744112817501</v>
      </c>
      <c r="AP800" s="7">
        <f t="shared" si="373"/>
        <v>0</v>
      </c>
      <c r="AQ800">
        <f t="shared" si="391"/>
        <v>101</v>
      </c>
      <c r="AR800" t="str">
        <f>IF(AP800=0,"",MAX(AR$4:AR799)+1)</f>
        <v/>
      </c>
      <c r="AS800" t="str">
        <f t="shared" si="374"/>
        <v>Male</v>
      </c>
      <c r="AT800" t="str">
        <f t="shared" si="375"/>
        <v>Smoker</v>
      </c>
      <c r="AU800" t="str">
        <f t="shared" si="376"/>
        <v>40 - 49</v>
      </c>
      <c r="AV800">
        <f t="shared" si="392"/>
        <v>1</v>
      </c>
      <c r="AW800" s="8">
        <f t="shared" si="377"/>
        <v>24</v>
      </c>
      <c r="BJ800" s="76"/>
      <c r="BK800" s="76"/>
      <c r="BL800" s="77"/>
      <c r="BM800" s="77"/>
      <c r="BN800" s="77"/>
      <c r="BO800" s="77"/>
      <c r="BP800" s="77"/>
      <c r="BQ800" s="136"/>
    </row>
    <row r="801" spans="1:69" x14ac:dyDescent="0.25">
      <c r="A801" t="s">
        <v>78</v>
      </c>
      <c r="B801" t="s">
        <v>59</v>
      </c>
      <c r="C801" t="s">
        <v>349</v>
      </c>
      <c r="D801">
        <v>25</v>
      </c>
      <c r="E801" s="9">
        <v>7487</v>
      </c>
      <c r="F801" s="9">
        <v>357</v>
      </c>
      <c r="G801" s="54">
        <v>228.30997377322399</v>
      </c>
      <c r="H801" s="9">
        <v>3417387530.2765999</v>
      </c>
      <c r="I801" s="9">
        <v>13544153</v>
      </c>
      <c r="J801" s="9">
        <v>10856419.8054814</v>
      </c>
      <c r="K801" s="9">
        <v>1428666406067.79</v>
      </c>
      <c r="L801" s="9">
        <v>4715235980.1239204</v>
      </c>
      <c r="M801" s="9">
        <v>9.5396387568776205E+17</v>
      </c>
      <c r="N801" s="9">
        <v>3190257806936750</v>
      </c>
      <c r="O801" s="9">
        <v>10796326647117.4</v>
      </c>
      <c r="P801">
        <f t="shared" si="363"/>
        <v>7100.1262343781391</v>
      </c>
      <c r="Q801">
        <f t="shared" si="364"/>
        <v>747844409866.37219</v>
      </c>
      <c r="R801">
        <f t="shared" si="365"/>
        <v>1183118290</v>
      </c>
      <c r="S801">
        <f t="shared" si="366"/>
        <v>1363187723.4273374</v>
      </c>
      <c r="T801">
        <f t="shared" si="367"/>
        <v>1182665857666925.3</v>
      </c>
      <c r="U801">
        <f t="shared" si="368"/>
        <v>2185811999725.4717</v>
      </c>
      <c r="V801" s="1">
        <f t="shared" si="369"/>
        <v>7.6780217428789407E+21</v>
      </c>
      <c r="W801" s="1">
        <f t="shared" si="370"/>
        <v>1.2671510090040652E+19</v>
      </c>
      <c r="X801" s="1">
        <f t="shared" si="371"/>
        <v>2.451213215590862E+16</v>
      </c>
      <c r="Y801">
        <f t="shared" si="372"/>
        <v>0.86790562273066441</v>
      </c>
      <c r="Z801">
        <f t="shared" si="378"/>
        <v>1024795862562277.9</v>
      </c>
      <c r="AA801">
        <f t="shared" si="379"/>
        <v>5.5147525577991759E-4</v>
      </c>
      <c r="AB801">
        <f t="shared" si="380"/>
        <v>2.3483510295096804E-2</v>
      </c>
      <c r="AC801">
        <f>Cells!$B$3*Y801/(Cells!$D$4*AB801)</f>
        <v>0.94282567319208266</v>
      </c>
      <c r="AD801">
        <f t="shared" si="381"/>
        <v>857.71716614869592</v>
      </c>
      <c r="AE801">
        <f t="shared" si="382"/>
        <v>10050723979.865366</v>
      </c>
      <c r="AF801">
        <f t="shared" si="383"/>
        <v>41514697</v>
      </c>
      <c r="AG801">
        <f t="shared" si="384"/>
        <v>33384003.058849525</v>
      </c>
      <c r="AH801">
        <f t="shared" si="385"/>
        <v>3289315852207.0625</v>
      </c>
      <c r="AI801">
        <f t="shared" si="386"/>
        <v>11139498743.489313</v>
      </c>
      <c r="AJ801">
        <f t="shared" si="387"/>
        <v>1.2435505989745339</v>
      </c>
      <c r="AK801">
        <f t="shared" si="388"/>
        <v>4073204375833.4404</v>
      </c>
      <c r="AL801">
        <f t="shared" si="389"/>
        <v>3.6547643389102415E-3</v>
      </c>
      <c r="AM801">
        <f t="shared" si="390"/>
        <v>6.0454646958775976E-2</v>
      </c>
      <c r="AN801">
        <f>IF(AM801=0,0,(Cells!$B$3*AJ801/(Cells!$D$4*AM801)))</f>
        <v>0.52475391213199085</v>
      </c>
      <c r="AP801" s="7">
        <f t="shared" si="373"/>
        <v>0</v>
      </c>
      <c r="AQ801">
        <f t="shared" si="391"/>
        <v>101</v>
      </c>
      <c r="AR801" t="str">
        <f>IF(AP801=0,"",MAX(AR$4:AR800)+1)</f>
        <v/>
      </c>
      <c r="AS801" t="str">
        <f t="shared" si="374"/>
        <v>Male</v>
      </c>
      <c r="AT801" t="str">
        <f t="shared" si="375"/>
        <v>Smoker</v>
      </c>
      <c r="AU801" t="str">
        <f t="shared" si="376"/>
        <v>40 - 49</v>
      </c>
      <c r="AV801">
        <f t="shared" si="392"/>
        <v>1</v>
      </c>
      <c r="AW801" s="8">
        <f t="shared" si="377"/>
        <v>25</v>
      </c>
      <c r="BJ801" s="76"/>
      <c r="BK801" s="76"/>
      <c r="BL801" s="77"/>
      <c r="BM801" s="77"/>
      <c r="BN801" s="77"/>
      <c r="BO801" s="77"/>
      <c r="BP801" s="77"/>
      <c r="BQ801" s="136"/>
    </row>
    <row r="802" spans="1:69" x14ac:dyDescent="0.25">
      <c r="A802" t="s">
        <v>78</v>
      </c>
      <c r="B802" t="s">
        <v>59</v>
      </c>
      <c r="C802" t="s">
        <v>349</v>
      </c>
      <c r="D802">
        <v>26</v>
      </c>
      <c r="E802" s="9">
        <v>6054</v>
      </c>
      <c r="F802" s="9">
        <v>282</v>
      </c>
      <c r="G802" s="54">
        <v>198.928734968367</v>
      </c>
      <c r="H802" s="9">
        <v>2797800863.9721498</v>
      </c>
      <c r="I802" s="9">
        <v>10649235</v>
      </c>
      <c r="J802" s="9">
        <v>8959470.8913040496</v>
      </c>
      <c r="K802" s="9">
        <v>1099406576152.01</v>
      </c>
      <c r="L802" s="9">
        <v>3669663900.1300201</v>
      </c>
      <c r="M802" s="9">
        <v>7.2818378043512602E+17</v>
      </c>
      <c r="N802" s="9">
        <v>2529024913326620</v>
      </c>
      <c r="O802" s="9">
        <v>8893541601655.9004</v>
      </c>
      <c r="P802">
        <f t="shared" si="363"/>
        <v>7299.0549693465064</v>
      </c>
      <c r="Q802">
        <f t="shared" si="364"/>
        <v>750642210730.34436</v>
      </c>
      <c r="R802">
        <f t="shared" si="365"/>
        <v>1193767525</v>
      </c>
      <c r="S802">
        <f t="shared" si="366"/>
        <v>1372147194.3186414</v>
      </c>
      <c r="T802">
        <f t="shared" si="367"/>
        <v>1183765264243077.3</v>
      </c>
      <c r="U802">
        <f t="shared" si="368"/>
        <v>2189481663625.6018</v>
      </c>
      <c r="V802" s="1">
        <f t="shared" si="369"/>
        <v>7.6787499266593763E+21</v>
      </c>
      <c r="W802" s="1">
        <f t="shared" si="370"/>
        <v>1.2674039114953978E+19</v>
      </c>
      <c r="X802" s="1">
        <f t="shared" si="371"/>
        <v>2.4521025697510276E+16</v>
      </c>
      <c r="Y802">
        <f t="shared" si="372"/>
        <v>0.86999961078722443</v>
      </c>
      <c r="Z802">
        <f t="shared" si="378"/>
        <v>1028218101966497.8</v>
      </c>
      <c r="AA802">
        <f t="shared" si="379"/>
        <v>5.4611466829232068E-4</v>
      </c>
      <c r="AB802">
        <f t="shared" si="380"/>
        <v>2.3369096437224967E-2</v>
      </c>
      <c r="AC802">
        <f>Cells!$B$3*Y802/(Cells!$D$4*AB802)</f>
        <v>0.94972758175575378</v>
      </c>
      <c r="AD802">
        <f t="shared" si="381"/>
        <v>658.7884311803291</v>
      </c>
      <c r="AE802">
        <f t="shared" si="382"/>
        <v>7252923115.8932161</v>
      </c>
      <c r="AF802">
        <f t="shared" si="383"/>
        <v>30865462</v>
      </c>
      <c r="AG802">
        <f t="shared" si="384"/>
        <v>24424532.167545475</v>
      </c>
      <c r="AH802">
        <f t="shared" si="385"/>
        <v>2189909276055.0532</v>
      </c>
      <c r="AI802">
        <f t="shared" si="386"/>
        <v>7469834843.3592939</v>
      </c>
      <c r="AJ802">
        <f t="shared" si="387"/>
        <v>1.2637073982941227</v>
      </c>
      <c r="AK802">
        <f t="shared" si="388"/>
        <v>2755475553269.5303</v>
      </c>
      <c r="AL802">
        <f t="shared" si="389"/>
        <v>4.6189584386155903E-3</v>
      </c>
      <c r="AM802">
        <f t="shared" si="390"/>
        <v>6.7962919585724021E-2</v>
      </c>
      <c r="AN802">
        <f>IF(AM802=0,0,(Cells!$B$3*AJ802/(Cells!$D$4*AM802)))</f>
        <v>0.4743472794835174</v>
      </c>
      <c r="AP802" s="7">
        <f t="shared" si="373"/>
        <v>0</v>
      </c>
      <c r="AQ802">
        <f t="shared" si="391"/>
        <v>101</v>
      </c>
      <c r="AR802" t="str">
        <f>IF(AP802=0,"",MAX(AR$4:AR801)+1)</f>
        <v/>
      </c>
      <c r="AS802" t="str">
        <f t="shared" si="374"/>
        <v>Male</v>
      </c>
      <c r="AT802" t="str">
        <f t="shared" si="375"/>
        <v>Smoker</v>
      </c>
      <c r="AU802" t="str">
        <f t="shared" si="376"/>
        <v>40 - 49</v>
      </c>
      <c r="AV802">
        <f t="shared" si="392"/>
        <v>1</v>
      </c>
      <c r="AW802" s="8">
        <f t="shared" si="377"/>
        <v>26</v>
      </c>
      <c r="BJ802" s="76"/>
      <c r="BK802" s="76"/>
      <c r="BL802" s="77"/>
      <c r="BM802" s="77"/>
      <c r="BN802" s="77"/>
      <c r="BO802" s="77"/>
      <c r="BP802" s="77"/>
      <c r="BQ802" s="136"/>
    </row>
    <row r="803" spans="1:69" x14ac:dyDescent="0.25">
      <c r="A803" t="s">
        <v>78</v>
      </c>
      <c r="B803" t="s">
        <v>59</v>
      </c>
      <c r="C803" t="s">
        <v>349</v>
      </c>
      <c r="D803">
        <v>27</v>
      </c>
      <c r="E803" s="9">
        <v>4862</v>
      </c>
      <c r="F803" s="9">
        <v>284</v>
      </c>
      <c r="G803" s="54">
        <v>176.252824211155</v>
      </c>
      <c r="H803" s="9">
        <v>2239075481.1241102</v>
      </c>
      <c r="I803" s="9">
        <v>10046507</v>
      </c>
      <c r="J803" s="9">
        <v>7240485.9925287003</v>
      </c>
      <c r="K803" s="9">
        <v>751877988546.82605</v>
      </c>
      <c r="L803" s="9">
        <v>2504339803.9735799</v>
      </c>
      <c r="M803" s="9">
        <v>3.3103260580294797E+17</v>
      </c>
      <c r="N803" s="9">
        <v>1108330008400010</v>
      </c>
      <c r="O803" s="9">
        <v>3748164184578.0898</v>
      </c>
      <c r="P803">
        <f t="shared" si="363"/>
        <v>7475.3077935576612</v>
      </c>
      <c r="Q803">
        <f t="shared" si="364"/>
        <v>752881286211.46851</v>
      </c>
      <c r="R803">
        <f t="shared" si="365"/>
        <v>1203814032</v>
      </c>
      <c r="S803">
        <f t="shared" si="366"/>
        <v>1379387680.3111701</v>
      </c>
      <c r="T803">
        <f t="shared" si="367"/>
        <v>1184517142231624</v>
      </c>
      <c r="U803">
        <f t="shared" si="368"/>
        <v>2191986003429.5754</v>
      </c>
      <c r="V803" s="1">
        <f t="shared" si="369"/>
        <v>7.6790809592651789E+21</v>
      </c>
      <c r="W803" s="1">
        <f t="shared" si="370"/>
        <v>1.2675147444962378E+19</v>
      </c>
      <c r="X803" s="1">
        <f t="shared" si="371"/>
        <v>2.4524773861694856E+16</v>
      </c>
      <c r="Y803">
        <f t="shared" si="372"/>
        <v>0.8727162415488855</v>
      </c>
      <c r="Z803">
        <f t="shared" si="378"/>
        <v>1032077858143795.4</v>
      </c>
      <c r="AA803">
        <f t="shared" si="379"/>
        <v>5.4242509685623855E-4</v>
      </c>
      <c r="AB803">
        <f t="shared" si="380"/>
        <v>2.32900214009399E-2</v>
      </c>
      <c r="AC803">
        <f>Cells!$B$3*Y803/(Cells!$D$4*AB803)</f>
        <v>0.95592778308262683</v>
      </c>
      <c r="AD803">
        <f t="shared" si="381"/>
        <v>482.53560696917407</v>
      </c>
      <c r="AE803">
        <f t="shared" si="382"/>
        <v>5013847634.7691059</v>
      </c>
      <c r="AF803">
        <f t="shared" si="383"/>
        <v>20818955</v>
      </c>
      <c r="AG803">
        <f t="shared" si="384"/>
        <v>17184046.175016772</v>
      </c>
      <c r="AH803">
        <f t="shared" si="385"/>
        <v>1438031287508.2273</v>
      </c>
      <c r="AI803">
        <f t="shared" si="386"/>
        <v>4965495039.3857136</v>
      </c>
      <c r="AJ803">
        <f t="shared" si="387"/>
        <v>1.2115281108978795</v>
      </c>
      <c r="AK803">
        <f t="shared" si="388"/>
        <v>1734926973743.1411</v>
      </c>
      <c r="AL803">
        <f t="shared" si="389"/>
        <v>5.8753039249621773E-3</v>
      </c>
      <c r="AM803">
        <f t="shared" si="390"/>
        <v>7.665053114598866E-2</v>
      </c>
      <c r="AN803">
        <f>IF(AM803=0,0,(Cells!$B$3*AJ803/(Cells!$D$4*AM803)))</f>
        <v>0.40321830545785575</v>
      </c>
      <c r="AP803" s="7">
        <f t="shared" si="373"/>
        <v>0</v>
      </c>
      <c r="AQ803">
        <f t="shared" si="391"/>
        <v>101</v>
      </c>
      <c r="AR803" t="str">
        <f>IF(AP803=0,"",MAX(AR$4:AR802)+1)</f>
        <v/>
      </c>
      <c r="AS803" t="str">
        <f t="shared" si="374"/>
        <v>Male</v>
      </c>
      <c r="AT803" t="str">
        <f t="shared" si="375"/>
        <v>Smoker</v>
      </c>
      <c r="AU803" t="str">
        <f t="shared" si="376"/>
        <v>40 - 49</v>
      </c>
      <c r="AV803">
        <f t="shared" si="392"/>
        <v>1</v>
      </c>
      <c r="AW803" s="8">
        <f t="shared" si="377"/>
        <v>27</v>
      </c>
      <c r="BJ803" s="76"/>
      <c r="BK803" s="76"/>
      <c r="BL803" s="77"/>
      <c r="BM803" s="77"/>
      <c r="BN803" s="77"/>
      <c r="BO803" s="77"/>
      <c r="BP803" s="77"/>
      <c r="BQ803" s="136"/>
    </row>
    <row r="804" spans="1:69" x14ac:dyDescent="0.25">
      <c r="A804" t="s">
        <v>78</v>
      </c>
      <c r="B804" t="s">
        <v>59</v>
      </c>
      <c r="C804" t="s">
        <v>349</v>
      </c>
      <c r="D804">
        <v>28</v>
      </c>
      <c r="E804" s="9">
        <v>3770</v>
      </c>
      <c r="F804" s="9">
        <v>207</v>
      </c>
      <c r="G804" s="54">
        <v>153.48197113740201</v>
      </c>
      <c r="H804" s="9">
        <v>1756771990.13219</v>
      </c>
      <c r="I804" s="9">
        <v>7532640</v>
      </c>
      <c r="J804" s="9">
        <v>5777003.9423076799</v>
      </c>
      <c r="K804" s="9">
        <v>534523591957.50897</v>
      </c>
      <c r="L804" s="9">
        <v>1799614287.00842</v>
      </c>
      <c r="M804" s="9">
        <v>2.3391256160127002E+17</v>
      </c>
      <c r="N804" s="9">
        <v>810311710169383</v>
      </c>
      <c r="O804" s="9">
        <v>2829143038072.1001</v>
      </c>
      <c r="P804">
        <f t="shared" si="363"/>
        <v>7628.7897646950632</v>
      </c>
      <c r="Q804">
        <f t="shared" si="364"/>
        <v>754638058201.60071</v>
      </c>
      <c r="R804">
        <f t="shared" si="365"/>
        <v>1211346672</v>
      </c>
      <c r="S804">
        <f t="shared" si="366"/>
        <v>1385164684.2534778</v>
      </c>
      <c r="T804">
        <f t="shared" si="367"/>
        <v>1185051665823581.5</v>
      </c>
      <c r="U804">
        <f t="shared" si="368"/>
        <v>2193785617716.5837</v>
      </c>
      <c r="V804" s="1">
        <f t="shared" si="369"/>
        <v>7.6793148718267803E+21</v>
      </c>
      <c r="W804" s="1">
        <f t="shared" si="370"/>
        <v>1.2675957756672547E+19</v>
      </c>
      <c r="X804" s="1">
        <f t="shared" si="371"/>
        <v>2.4527603004732928E+16</v>
      </c>
      <c r="Y804">
        <f t="shared" si="372"/>
        <v>0.87451455106426168</v>
      </c>
      <c r="Z804">
        <f t="shared" si="378"/>
        <v>1034667171594175</v>
      </c>
      <c r="AA804">
        <f t="shared" si="379"/>
        <v>5.3925955507584504E-4</v>
      </c>
      <c r="AB804">
        <f t="shared" si="380"/>
        <v>2.3221962773974234E-2</v>
      </c>
      <c r="AC804">
        <f>Cells!$B$3*Y804/(Cells!$D$4*AB804)</f>
        <v>0.9607049511109168</v>
      </c>
      <c r="AD804">
        <f t="shared" si="381"/>
        <v>329.05363583177211</v>
      </c>
      <c r="AE804">
        <f t="shared" si="382"/>
        <v>3257075644.6369162</v>
      </c>
      <c r="AF804">
        <f t="shared" si="383"/>
        <v>13286315</v>
      </c>
      <c r="AG804">
        <f t="shared" si="384"/>
        <v>11407042.232709093</v>
      </c>
      <c r="AH804">
        <f t="shared" si="385"/>
        <v>903507695550.71826</v>
      </c>
      <c r="AI804">
        <f t="shared" si="386"/>
        <v>3165880752.3772936</v>
      </c>
      <c r="AJ804">
        <f t="shared" si="387"/>
        <v>1.1647467177689752</v>
      </c>
      <c r="AK804">
        <f t="shared" si="388"/>
        <v>1048062678501.3895</v>
      </c>
      <c r="AL804">
        <f t="shared" si="389"/>
        <v>8.0545476875232488E-3</v>
      </c>
      <c r="AM804">
        <f t="shared" si="390"/>
        <v>8.9747131918091111E-2</v>
      </c>
      <c r="AN804">
        <f>IF(AM804=0,0,(Cells!$B$3*AJ804/(Cells!$D$4*AM804)))</f>
        <v>0.33107991119812108</v>
      </c>
      <c r="AP804" s="7">
        <f t="shared" si="373"/>
        <v>0</v>
      </c>
      <c r="AQ804">
        <f t="shared" si="391"/>
        <v>101</v>
      </c>
      <c r="AR804" t="str">
        <f>IF(AP804=0,"",MAX(AR$4:AR803)+1)</f>
        <v/>
      </c>
      <c r="AS804" t="str">
        <f t="shared" si="374"/>
        <v>Male</v>
      </c>
      <c r="AT804" t="str">
        <f t="shared" si="375"/>
        <v>Smoker</v>
      </c>
      <c r="AU804" t="str">
        <f t="shared" si="376"/>
        <v>40 - 49</v>
      </c>
      <c r="AV804">
        <f t="shared" si="392"/>
        <v>1</v>
      </c>
      <c r="AW804" s="8">
        <f t="shared" si="377"/>
        <v>28</v>
      </c>
      <c r="BJ804" s="76"/>
      <c r="BK804" s="76"/>
      <c r="BL804" s="77"/>
      <c r="BM804" s="77"/>
      <c r="BN804" s="77"/>
      <c r="BO804" s="77"/>
      <c r="BP804" s="77"/>
      <c r="BQ804" s="136"/>
    </row>
    <row r="805" spans="1:69" x14ac:dyDescent="0.25">
      <c r="A805" t="s">
        <v>78</v>
      </c>
      <c r="B805" t="s">
        <v>59</v>
      </c>
      <c r="C805" t="s">
        <v>349</v>
      </c>
      <c r="D805">
        <v>29</v>
      </c>
      <c r="E805" s="9">
        <v>2734</v>
      </c>
      <c r="F805" s="9">
        <v>167</v>
      </c>
      <c r="G805" s="54">
        <v>128.47087801717601</v>
      </c>
      <c r="H805" s="9">
        <v>1353812785.55615</v>
      </c>
      <c r="I805" s="9">
        <v>5369980</v>
      </c>
      <c r="J805" s="9">
        <v>4572049.9123956403</v>
      </c>
      <c r="K805" s="9">
        <v>369760540490.74799</v>
      </c>
      <c r="L805" s="9">
        <v>1254656372.84986</v>
      </c>
      <c r="M805" s="9">
        <v>1.0078291356504499E+17</v>
      </c>
      <c r="N805" s="9">
        <v>333181856425931</v>
      </c>
      <c r="O805" s="9">
        <v>1108248968487.49</v>
      </c>
      <c r="P805">
        <f t="shared" si="363"/>
        <v>7757.2606427122391</v>
      </c>
      <c r="Q805">
        <f t="shared" si="364"/>
        <v>755991870987.15686</v>
      </c>
      <c r="R805">
        <f t="shared" si="365"/>
        <v>1216716652</v>
      </c>
      <c r="S805">
        <f t="shared" si="366"/>
        <v>1389736734.1658735</v>
      </c>
      <c r="T805">
        <f t="shared" si="367"/>
        <v>1185421426364072.3</v>
      </c>
      <c r="U805">
        <f t="shared" si="368"/>
        <v>2195040274089.4336</v>
      </c>
      <c r="V805" s="1">
        <f t="shared" si="369"/>
        <v>7.6794156547403457E+21</v>
      </c>
      <c r="W805" s="1">
        <f t="shared" si="370"/>
        <v>1.2676290938528973E+19</v>
      </c>
      <c r="X805" s="1">
        <f t="shared" si="371"/>
        <v>2.4528711253701416E+16</v>
      </c>
      <c r="Y805">
        <f t="shared" si="372"/>
        <v>0.8755015407506509</v>
      </c>
      <c r="Z805">
        <f t="shared" si="378"/>
        <v>1036155780379825.6</v>
      </c>
      <c r="AA805">
        <f t="shared" si="379"/>
        <v>5.3648795998044744E-4</v>
      </c>
      <c r="AB805">
        <f t="shared" si="380"/>
        <v>2.3162209738719824E-2</v>
      </c>
      <c r="AC805">
        <f>Cells!$B$3*Y805/(Cells!$D$4*AB805)</f>
        <v>0.96427040573448153</v>
      </c>
      <c r="AD805">
        <f t="shared" si="381"/>
        <v>200.58275781459608</v>
      </c>
      <c r="AE805">
        <f t="shared" si="382"/>
        <v>1903262859.0807657</v>
      </c>
      <c r="AF805">
        <f t="shared" si="383"/>
        <v>7916335</v>
      </c>
      <c r="AG805">
        <f t="shared" si="384"/>
        <v>6834992.3203134537</v>
      </c>
      <c r="AH805">
        <f t="shared" si="385"/>
        <v>533747155059.97015</v>
      </c>
      <c r="AI805">
        <f t="shared" si="386"/>
        <v>1911224379.5274341</v>
      </c>
      <c r="AJ805">
        <f t="shared" si="387"/>
        <v>1.1582068609605922</v>
      </c>
      <c r="AK805">
        <f t="shared" si="388"/>
        <v>615625818189.54309</v>
      </c>
      <c r="AL805">
        <f t="shared" si="389"/>
        <v>1.3177734799202971E-2</v>
      </c>
      <c r="AM805">
        <f t="shared" si="390"/>
        <v>0.11479431518678515</v>
      </c>
      <c r="AN805">
        <f>IF(AM805=0,0,(Cells!$B$3*AJ805/(Cells!$D$4*AM805)))</f>
        <v>0.25738762647045377</v>
      </c>
      <c r="AP805" s="7">
        <f t="shared" si="373"/>
        <v>0</v>
      </c>
      <c r="AQ805">
        <f t="shared" si="391"/>
        <v>101</v>
      </c>
      <c r="AR805" t="str">
        <f>IF(AP805=0,"",MAX(AR$4:AR804)+1)</f>
        <v/>
      </c>
      <c r="AS805" t="str">
        <f t="shared" si="374"/>
        <v>Male</v>
      </c>
      <c r="AT805" t="str">
        <f t="shared" si="375"/>
        <v>Smoker</v>
      </c>
      <c r="AU805" t="str">
        <f t="shared" si="376"/>
        <v>40 - 49</v>
      </c>
      <c r="AV805">
        <f t="shared" si="392"/>
        <v>1</v>
      </c>
      <c r="AW805" s="8">
        <f t="shared" si="377"/>
        <v>29</v>
      </c>
      <c r="BJ805" s="76"/>
      <c r="BK805" s="76"/>
      <c r="BL805" s="77"/>
      <c r="BM805" s="77"/>
      <c r="BN805" s="77"/>
      <c r="BO805" s="77"/>
      <c r="BP805" s="77"/>
      <c r="BQ805" s="136"/>
    </row>
    <row r="806" spans="1:69" x14ac:dyDescent="0.25">
      <c r="A806" t="s">
        <v>78</v>
      </c>
      <c r="B806" t="s">
        <v>59</v>
      </c>
      <c r="C806" t="s">
        <v>349</v>
      </c>
      <c r="D806">
        <v>30</v>
      </c>
      <c r="E806" s="9">
        <v>1822</v>
      </c>
      <c r="F806" s="9">
        <v>119</v>
      </c>
      <c r="G806" s="54">
        <v>100.807525669114</v>
      </c>
      <c r="H806" s="9">
        <v>990056075.33350694</v>
      </c>
      <c r="I806" s="9">
        <v>3571130</v>
      </c>
      <c r="J806" s="9">
        <v>3467186.3872318598</v>
      </c>
      <c r="K806" s="9">
        <v>269192095743.177</v>
      </c>
      <c r="L806" s="9">
        <v>941069034.61061895</v>
      </c>
      <c r="M806" s="9">
        <v>7.7745354235237696E+16</v>
      </c>
      <c r="N806" s="9">
        <v>263967894770371</v>
      </c>
      <c r="O806" s="9">
        <v>899091165812.22498</v>
      </c>
      <c r="P806">
        <f t="shared" si="363"/>
        <v>7858.0681683813527</v>
      </c>
      <c r="Q806">
        <f t="shared" si="364"/>
        <v>756981927062.49036</v>
      </c>
      <c r="R806">
        <f t="shared" si="365"/>
        <v>1220287782</v>
      </c>
      <c r="S806">
        <f t="shared" si="366"/>
        <v>1393203920.5531054</v>
      </c>
      <c r="T806">
        <f t="shared" si="367"/>
        <v>1185690618459815.5</v>
      </c>
      <c r="U806">
        <f t="shared" si="368"/>
        <v>2195981343124.0442</v>
      </c>
      <c r="V806" s="1">
        <f t="shared" si="369"/>
        <v>7.6794934000945809E+21</v>
      </c>
      <c r="W806" s="1">
        <f t="shared" si="370"/>
        <v>1.2676554906423742E+19</v>
      </c>
      <c r="X806" s="1">
        <f t="shared" si="371"/>
        <v>2.4529610344867228E+16</v>
      </c>
      <c r="Y806">
        <f t="shared" si="372"/>
        <v>0.87588598050710531</v>
      </c>
      <c r="Z806">
        <f t="shared" si="378"/>
        <v>1036845085193999.6</v>
      </c>
      <c r="AA806">
        <f t="shared" si="379"/>
        <v>5.3417615479847984E-4</v>
      </c>
      <c r="AB806">
        <f t="shared" si="380"/>
        <v>2.311225118413349E-2</v>
      </c>
      <c r="AC806">
        <f>Cells!$B$3*Y806/(Cells!$D$4*AB806)</f>
        <v>0.96677906973674332</v>
      </c>
      <c r="AD806">
        <f t="shared" si="381"/>
        <v>99.775232145482093</v>
      </c>
      <c r="AE806">
        <f t="shared" si="382"/>
        <v>913206783.74725902</v>
      </c>
      <c r="AF806">
        <f t="shared" si="383"/>
        <v>4345205</v>
      </c>
      <c r="AG806">
        <f t="shared" si="384"/>
        <v>3367805.9330815929</v>
      </c>
      <c r="AH806">
        <f t="shared" si="385"/>
        <v>264555059316.79318</v>
      </c>
      <c r="AI806">
        <f t="shared" si="386"/>
        <v>970155344.91681504</v>
      </c>
      <c r="AJ806">
        <f t="shared" si="387"/>
        <v>1.2902183458130774</v>
      </c>
      <c r="AK806">
        <f t="shared" si="388"/>
        <v>339718808932.72278</v>
      </c>
      <c r="AL806">
        <f t="shared" si="389"/>
        <v>2.9951975882127637E-2</v>
      </c>
      <c r="AM806">
        <f t="shared" si="390"/>
        <v>0.17306639154419218</v>
      </c>
      <c r="AN806">
        <f>IF(AM806=0,0,(Cells!$B$3*AJ806/(Cells!$D$4*AM806)))</f>
        <v>0.19018330379783954</v>
      </c>
      <c r="AP806" s="7">
        <f t="shared" si="373"/>
        <v>0</v>
      </c>
      <c r="AQ806">
        <f t="shared" si="391"/>
        <v>101</v>
      </c>
      <c r="AR806" t="str">
        <f>IF(AP806=0,"",MAX(AR$4:AR805)+1)</f>
        <v/>
      </c>
      <c r="AS806" t="str">
        <f t="shared" si="374"/>
        <v>Male</v>
      </c>
      <c r="AT806" t="str">
        <f t="shared" si="375"/>
        <v>Smoker</v>
      </c>
      <c r="AU806" t="str">
        <f t="shared" si="376"/>
        <v>40 - 49</v>
      </c>
      <c r="AV806">
        <f t="shared" si="392"/>
        <v>1</v>
      </c>
      <c r="AW806" s="8">
        <f t="shared" si="377"/>
        <v>30</v>
      </c>
      <c r="BJ806" s="76"/>
      <c r="BK806" s="76"/>
      <c r="BL806" s="77"/>
      <c r="BM806" s="77"/>
      <c r="BN806" s="77"/>
      <c r="BO806" s="77"/>
      <c r="BP806" s="77"/>
      <c r="BQ806" s="136"/>
    </row>
    <row r="807" spans="1:69" x14ac:dyDescent="0.25">
      <c r="A807" t="s">
        <v>78</v>
      </c>
      <c r="B807" t="s">
        <v>59</v>
      </c>
      <c r="C807" t="s">
        <v>349</v>
      </c>
      <c r="D807">
        <v>31</v>
      </c>
      <c r="E807" s="9">
        <v>1033</v>
      </c>
      <c r="F807" s="9">
        <v>95</v>
      </c>
      <c r="G807" s="54">
        <v>69.859043267533494</v>
      </c>
      <c r="H807" s="9">
        <v>654076050.159621</v>
      </c>
      <c r="I807" s="9">
        <v>3568595</v>
      </c>
      <c r="J807" s="9">
        <v>2391005.2728436999</v>
      </c>
      <c r="K807" s="9">
        <v>184275094340.50699</v>
      </c>
      <c r="L807" s="9">
        <v>669983316.29491997</v>
      </c>
      <c r="M807" s="9">
        <v>6.0869070172494096E+16</v>
      </c>
      <c r="N807" s="9">
        <v>215264987185977</v>
      </c>
      <c r="O807" s="9">
        <v>762748427894.00696</v>
      </c>
      <c r="P807">
        <f t="shared" si="363"/>
        <v>7927.9272116488864</v>
      </c>
      <c r="Q807">
        <f t="shared" si="364"/>
        <v>757636003112.65002</v>
      </c>
      <c r="R807">
        <f t="shared" si="365"/>
        <v>1223856377</v>
      </c>
      <c r="S807">
        <f t="shared" si="366"/>
        <v>1395594925.825949</v>
      </c>
      <c r="T807">
        <f t="shared" si="367"/>
        <v>1185874893554156</v>
      </c>
      <c r="U807">
        <f t="shared" si="368"/>
        <v>2196651326440.3391</v>
      </c>
      <c r="V807" s="1">
        <f t="shared" si="369"/>
        <v>7.6795542691647534E+21</v>
      </c>
      <c r="W807" s="1">
        <f t="shared" si="370"/>
        <v>1.2676770171410928E+19</v>
      </c>
      <c r="X807" s="1">
        <f t="shared" si="371"/>
        <v>2.4530373093295124E+16</v>
      </c>
      <c r="Y807">
        <f t="shared" si="372"/>
        <v>0.87694240954314906</v>
      </c>
      <c r="Z807">
        <f t="shared" si="378"/>
        <v>1038254700216560.9</v>
      </c>
      <c r="AA807">
        <f t="shared" si="379"/>
        <v>5.3307110503304095E-4</v>
      </c>
      <c r="AB807">
        <f t="shared" si="380"/>
        <v>2.3088332660307909E-2</v>
      </c>
      <c r="AC807">
        <f>Cells!$B$3*Y807/(Cells!$D$4*AB807)</f>
        <v>0.96894787700724094</v>
      </c>
      <c r="AD807">
        <f t="shared" si="381"/>
        <v>29.916188877948599</v>
      </c>
      <c r="AE807">
        <f t="shared" si="382"/>
        <v>259130733.58763799</v>
      </c>
      <c r="AF807">
        <f t="shared" si="383"/>
        <v>776610</v>
      </c>
      <c r="AG807">
        <f t="shared" si="384"/>
        <v>976800.660237893</v>
      </c>
      <c r="AH807">
        <f t="shared" si="385"/>
        <v>80279964976.286194</v>
      </c>
      <c r="AI807">
        <f t="shared" si="386"/>
        <v>300172028.62189502</v>
      </c>
      <c r="AJ807">
        <f t="shared" si="387"/>
        <v>0.7950547451625003</v>
      </c>
      <c r="AK807">
        <f t="shared" si="388"/>
        <v>63637224740.169579</v>
      </c>
      <c r="AL807">
        <f t="shared" si="389"/>
        <v>6.6695931517229953E-2</v>
      </c>
      <c r="AM807">
        <f t="shared" si="390"/>
        <v>0.25825555466868461</v>
      </c>
      <c r="AN807">
        <f>IF(AM807=0,0,(Cells!$B$3*AJ807/(Cells!$D$4*AM807)))</f>
        <v>7.8536090055083912E-2</v>
      </c>
      <c r="AP807" s="7">
        <f t="shared" si="373"/>
        <v>0</v>
      </c>
      <c r="AQ807">
        <f t="shared" si="391"/>
        <v>101</v>
      </c>
      <c r="AR807" t="str">
        <f>IF(AP807=0,"",MAX(AR$4:AR806)+1)</f>
        <v/>
      </c>
      <c r="AS807" t="str">
        <f t="shared" si="374"/>
        <v>Male</v>
      </c>
      <c r="AT807" t="str">
        <f t="shared" si="375"/>
        <v>Smoker</v>
      </c>
      <c r="AU807" t="str">
        <f t="shared" si="376"/>
        <v>40 - 49</v>
      </c>
      <c r="AV807">
        <f t="shared" si="392"/>
        <v>1</v>
      </c>
      <c r="AW807" s="8">
        <f t="shared" si="377"/>
        <v>31</v>
      </c>
      <c r="BJ807" s="76"/>
      <c r="BK807" s="76"/>
      <c r="BL807" s="77"/>
      <c r="BM807" s="77"/>
      <c r="BN807" s="77"/>
      <c r="BO807" s="77"/>
      <c r="BP807" s="77"/>
      <c r="BQ807" s="136"/>
    </row>
    <row r="808" spans="1:69" x14ac:dyDescent="0.25">
      <c r="A808" t="s">
        <v>78</v>
      </c>
      <c r="B808" t="s">
        <v>59</v>
      </c>
      <c r="C808" t="s">
        <v>349</v>
      </c>
      <c r="D808">
        <v>32</v>
      </c>
      <c r="E808" s="9">
        <v>417</v>
      </c>
      <c r="F808" s="9">
        <v>26</v>
      </c>
      <c r="G808" s="54">
        <v>29.916188877948599</v>
      </c>
      <c r="H808" s="9">
        <v>259130733.58763799</v>
      </c>
      <c r="I808" s="9">
        <v>776610</v>
      </c>
      <c r="J808" s="9">
        <v>976800.660237893</v>
      </c>
      <c r="K808" s="9">
        <v>80279964976.286194</v>
      </c>
      <c r="L808" s="9">
        <v>300172028.62189502</v>
      </c>
      <c r="M808" s="9">
        <v>3.78080893960342E+16</v>
      </c>
      <c r="N808" s="9">
        <v>138886404309885</v>
      </c>
      <c r="O808" s="9">
        <v>510325450989.48199</v>
      </c>
      <c r="P808">
        <f t="shared" si="363"/>
        <v>7957.8434005268355</v>
      </c>
      <c r="Q808">
        <f t="shared" si="364"/>
        <v>757895133846.23767</v>
      </c>
      <c r="R808">
        <f t="shared" si="365"/>
        <v>1224632987</v>
      </c>
      <c r="S808">
        <f t="shared" si="366"/>
        <v>1396571726.4861867</v>
      </c>
      <c r="T808">
        <f t="shared" si="367"/>
        <v>1185955173519132.3</v>
      </c>
      <c r="U808">
        <f t="shared" si="368"/>
        <v>2196951498468.9609</v>
      </c>
      <c r="V808" s="1">
        <f t="shared" si="369"/>
        <v>7.679592077254149E+21</v>
      </c>
      <c r="W808" s="1">
        <f t="shared" si="370"/>
        <v>1.2676909057815237E+19</v>
      </c>
      <c r="X808" s="1">
        <f t="shared" si="371"/>
        <v>2.4530883418746112E+16</v>
      </c>
      <c r="Y808">
        <f t="shared" si="372"/>
        <v>0.87688513505941479</v>
      </c>
      <c r="Z808">
        <f t="shared" si="378"/>
        <v>1038257165994325.3</v>
      </c>
      <c r="AA808">
        <f t="shared" si="379"/>
        <v>5.3232694087247982E-4</v>
      </c>
      <c r="AB808">
        <f t="shared" si="380"/>
        <v>2.3072211443042903E-2</v>
      </c>
      <c r="AC808">
        <f>Cells!$B$3*Y808/(Cells!$D$4*AB808)</f>
        <v>0.96956158101483769</v>
      </c>
      <c r="AD808">
        <f t="shared" si="381"/>
        <v>0</v>
      </c>
      <c r="AE808">
        <f t="shared" si="382"/>
        <v>0</v>
      </c>
      <c r="AF808">
        <f t="shared" si="383"/>
        <v>0</v>
      </c>
      <c r="AG808">
        <f t="shared" si="384"/>
        <v>0</v>
      </c>
      <c r="AH808">
        <f t="shared" si="385"/>
        <v>0</v>
      </c>
      <c r="AI808">
        <f t="shared" si="386"/>
        <v>0</v>
      </c>
      <c r="AJ808" t="e">
        <f t="shared" si="387"/>
        <v>#DIV/0!</v>
      </c>
      <c r="AK808" t="e">
        <f t="shared" si="388"/>
        <v>#DIV/0!</v>
      </c>
      <c r="AL808" t="e">
        <f t="shared" si="389"/>
        <v>#DIV/0!</v>
      </c>
      <c r="AM808">
        <f t="shared" si="390"/>
        <v>0</v>
      </c>
      <c r="AN808">
        <f>IF(AM808=0,0,(Cells!$B$3*AJ808/(Cells!$D$4*AM808)))</f>
        <v>0</v>
      </c>
      <c r="AP808" s="7">
        <f t="shared" si="373"/>
        <v>1</v>
      </c>
      <c r="AQ808">
        <f t="shared" si="391"/>
        <v>101</v>
      </c>
      <c r="AR808">
        <f>IF(AP808=0,"",MAX(AR$4:AR807)+1)</f>
        <v>101</v>
      </c>
      <c r="AS808" t="str">
        <f t="shared" si="374"/>
        <v>Male</v>
      </c>
      <c r="AT808" t="str">
        <f t="shared" si="375"/>
        <v>Smoker</v>
      </c>
      <c r="AU808" t="str">
        <f t="shared" si="376"/>
        <v>40 - 49</v>
      </c>
      <c r="AV808">
        <f t="shared" si="392"/>
        <v>1</v>
      </c>
      <c r="AW808" s="8">
        <f t="shared" si="377"/>
        <v>32</v>
      </c>
      <c r="BJ808" s="76"/>
      <c r="BK808" s="76"/>
      <c r="BL808" s="77"/>
      <c r="BM808" s="77"/>
      <c r="BN808" s="77"/>
      <c r="BO808" s="77"/>
      <c r="BP808" s="77"/>
      <c r="BQ808" s="136"/>
    </row>
    <row r="809" spans="1:69" x14ac:dyDescent="0.25">
      <c r="A809" t="s">
        <v>78</v>
      </c>
      <c r="B809" t="s">
        <v>59</v>
      </c>
      <c r="C809" t="s">
        <v>350</v>
      </c>
      <c r="D809">
        <v>1</v>
      </c>
      <c r="E809" s="9">
        <v>37272</v>
      </c>
      <c r="F809" s="9">
        <v>392</v>
      </c>
      <c r="G809" s="54">
        <v>198.58145079981199</v>
      </c>
      <c r="H809" s="9">
        <v>26194250734.366798</v>
      </c>
      <c r="I809" s="9">
        <v>57007758</v>
      </c>
      <c r="J809" s="9">
        <v>43782616.285460003</v>
      </c>
      <c r="K809" s="9">
        <v>86588549458385.406</v>
      </c>
      <c r="L809" s="9">
        <v>156556125330.15601</v>
      </c>
      <c r="M809" s="9">
        <v>1.18731934002505E+21</v>
      </c>
      <c r="N809" s="9">
        <v>2.1263497536110001E+18</v>
      </c>
      <c r="O809" s="9">
        <v>4054966086587150</v>
      </c>
      <c r="P809">
        <f t="shared" si="363"/>
        <v>198.58145079981199</v>
      </c>
      <c r="Q809">
        <f t="shared" si="364"/>
        <v>26194250734.366798</v>
      </c>
      <c r="R809">
        <f t="shared" si="365"/>
        <v>57007758</v>
      </c>
      <c r="S809">
        <f t="shared" si="366"/>
        <v>43782616.285460003</v>
      </c>
      <c r="T809">
        <f t="shared" si="367"/>
        <v>86588549458385.406</v>
      </c>
      <c r="U809">
        <f t="shared" si="368"/>
        <v>156556125330.15601</v>
      </c>
      <c r="V809" s="1">
        <f t="shared" si="369"/>
        <v>1.18731934002505E+21</v>
      </c>
      <c r="W809" s="1">
        <f t="shared" si="370"/>
        <v>2.1263497536110001E+18</v>
      </c>
      <c r="X809" s="1">
        <f t="shared" si="371"/>
        <v>4054966086587150</v>
      </c>
      <c r="Y809">
        <f t="shared" si="372"/>
        <v>1.3020637603818117</v>
      </c>
      <c r="Z809">
        <f t="shared" si="378"/>
        <v>112478391749939.17</v>
      </c>
      <c r="AA809">
        <f t="shared" si="379"/>
        <v>5.8676699653025403E-2</v>
      </c>
      <c r="AB809">
        <f t="shared" si="380"/>
        <v>0.24223273860695504</v>
      </c>
      <c r="AC809">
        <f>Cells!$B$3*Y809/(Cells!$D$4*AB809)</f>
        <v>0.13712647929862529</v>
      </c>
      <c r="AD809">
        <f t="shared" si="381"/>
        <v>23165.620662414807</v>
      </c>
      <c r="AE809">
        <f t="shared" si="382"/>
        <v>591949156953.23389</v>
      </c>
      <c r="AF809">
        <f t="shared" si="383"/>
        <v>3105967494</v>
      </c>
      <c r="AG809">
        <f t="shared" si="384"/>
        <v>3106304694.9660945</v>
      </c>
      <c r="AH809">
        <f t="shared" si="385"/>
        <v>2325329064532696.5</v>
      </c>
      <c r="AI809">
        <f t="shared" si="386"/>
        <v>12826122358659.492</v>
      </c>
      <c r="AJ809">
        <f t="shared" si="387"/>
        <v>0.99989144626840987</v>
      </c>
      <c r="AK809">
        <f t="shared" si="388"/>
        <v>2312253303522653</v>
      </c>
      <c r="AL809">
        <f t="shared" si="389"/>
        <v>2.3963337390951706E-4</v>
      </c>
      <c r="AM809">
        <f t="shared" si="390"/>
        <v>1.5480096056210925E-2</v>
      </c>
      <c r="AN809">
        <f>IF(AM809=0,0,(Cells!$B$3*AJ809/(Cells!$D$4*AM809)))</f>
        <v>1.6477871632628269</v>
      </c>
      <c r="AP809" s="7">
        <f t="shared" si="373"/>
        <v>0</v>
      </c>
      <c r="AQ809">
        <f t="shared" si="391"/>
        <v>102</v>
      </c>
      <c r="AR809" t="str">
        <f>IF(AP809=0,"",MAX(AR$4:AR808)+1)</f>
        <v/>
      </c>
      <c r="AS809" t="str">
        <f t="shared" si="374"/>
        <v>Male</v>
      </c>
      <c r="AT809" t="str">
        <f t="shared" si="375"/>
        <v>Smoker</v>
      </c>
      <c r="AU809" t="str">
        <f t="shared" si="376"/>
        <v>50 - 59</v>
      </c>
      <c r="AV809">
        <f t="shared" si="392"/>
        <v>1</v>
      </c>
      <c r="AW809" s="8">
        <f t="shared" si="377"/>
        <v>1</v>
      </c>
      <c r="BJ809" s="76"/>
      <c r="BK809" s="76"/>
      <c r="BL809" s="77"/>
      <c r="BM809" s="77"/>
      <c r="BN809" s="77"/>
      <c r="BO809" s="77"/>
      <c r="BP809" s="77"/>
      <c r="BQ809" s="136"/>
    </row>
    <row r="810" spans="1:69" x14ac:dyDescent="0.25">
      <c r="A810" t="s">
        <v>78</v>
      </c>
      <c r="B810" t="s">
        <v>59</v>
      </c>
      <c r="C810" t="s">
        <v>350</v>
      </c>
      <c r="D810">
        <v>2</v>
      </c>
      <c r="E810" s="9">
        <v>38036</v>
      </c>
      <c r="F810" s="9">
        <v>462</v>
      </c>
      <c r="G810" s="54">
        <v>294.98910582828103</v>
      </c>
      <c r="H810" s="9">
        <v>26137141806.030102</v>
      </c>
      <c r="I810" s="9">
        <v>66315489</v>
      </c>
      <c r="J810" s="9">
        <v>67132844.7394858</v>
      </c>
      <c r="K810" s="9">
        <v>112651700386568</v>
      </c>
      <c r="L810" s="9">
        <v>312528743574.48401</v>
      </c>
      <c r="M810" s="9">
        <v>1.1573160928385801E+21</v>
      </c>
      <c r="N810" s="9">
        <v>3.0878925483058601E+18</v>
      </c>
      <c r="O810" s="9">
        <v>8832664668914510</v>
      </c>
      <c r="P810">
        <f t="shared" si="363"/>
        <v>493.57055662809302</v>
      </c>
      <c r="Q810">
        <f t="shared" si="364"/>
        <v>52331392540.396896</v>
      </c>
      <c r="R810">
        <f t="shared" si="365"/>
        <v>123323247</v>
      </c>
      <c r="S810">
        <f t="shared" si="366"/>
        <v>110915461.0249458</v>
      </c>
      <c r="T810">
        <f t="shared" si="367"/>
        <v>199240249844953.41</v>
      </c>
      <c r="U810">
        <f t="shared" si="368"/>
        <v>469084868904.64001</v>
      </c>
      <c r="V810" s="1">
        <f t="shared" si="369"/>
        <v>2.3446354328636301E+21</v>
      </c>
      <c r="W810" s="1">
        <f t="shared" si="370"/>
        <v>5.2142423019168604E+18</v>
      </c>
      <c r="X810" s="1">
        <f t="shared" si="371"/>
        <v>1.288763075550166E+16</v>
      </c>
      <c r="Y810">
        <f t="shared" si="372"/>
        <v>1.1118670549659762</v>
      </c>
      <c r="Z810">
        <f t="shared" si="378"/>
        <v>220948764431576.59</v>
      </c>
      <c r="AA810">
        <f t="shared" si="379"/>
        <v>1.7960044147456163E-2</v>
      </c>
      <c r="AB810">
        <f t="shared" si="380"/>
        <v>0.13401508925287542</v>
      </c>
      <c r="AC810">
        <f>Cells!$B$3*Y810/(Cells!$D$4*AB810)</f>
        <v>0.21165136587134473</v>
      </c>
      <c r="AD810">
        <f t="shared" si="381"/>
        <v>22870.631556586526</v>
      </c>
      <c r="AE810">
        <f t="shared" si="382"/>
        <v>565812015147.20361</v>
      </c>
      <c r="AF810">
        <f t="shared" si="383"/>
        <v>3039652005</v>
      </c>
      <c r="AG810">
        <f t="shared" si="384"/>
        <v>3039171850.2266088</v>
      </c>
      <c r="AH810">
        <f t="shared" si="385"/>
        <v>2212677364146130.3</v>
      </c>
      <c r="AI810">
        <f t="shared" si="386"/>
        <v>12513593615085.01</v>
      </c>
      <c r="AJ810">
        <f t="shared" si="387"/>
        <v>1.0001579886880552</v>
      </c>
      <c r="AK810">
        <f t="shared" si="388"/>
        <v>2200509394200075.3</v>
      </c>
      <c r="AL810">
        <f t="shared" si="389"/>
        <v>2.3823891962999923E-4</v>
      </c>
      <c r="AM810">
        <f t="shared" si="390"/>
        <v>1.5434990107868526E-2</v>
      </c>
      <c r="AN810">
        <f>IF(AM810=0,0,(Cells!$B$3*AJ810/(Cells!$D$4*AM810)))</f>
        <v>1.6530430577315416</v>
      </c>
      <c r="AP810" s="7">
        <f t="shared" si="373"/>
        <v>0</v>
      </c>
      <c r="AQ810">
        <f t="shared" si="391"/>
        <v>102</v>
      </c>
      <c r="AR810" t="str">
        <f>IF(AP810=0,"",MAX(AR$4:AR809)+1)</f>
        <v/>
      </c>
      <c r="AS810" t="str">
        <f t="shared" si="374"/>
        <v>Male</v>
      </c>
      <c r="AT810" t="str">
        <f t="shared" si="375"/>
        <v>Smoker</v>
      </c>
      <c r="AU810" t="str">
        <f t="shared" si="376"/>
        <v>50 - 59</v>
      </c>
      <c r="AV810">
        <f t="shared" si="392"/>
        <v>1</v>
      </c>
      <c r="AW810" s="8">
        <f t="shared" si="377"/>
        <v>2</v>
      </c>
      <c r="BJ810" s="76"/>
      <c r="BK810" s="76"/>
      <c r="BL810" s="77"/>
      <c r="BM810" s="77"/>
      <c r="BN810" s="77"/>
      <c r="BO810" s="77"/>
      <c r="BP810" s="77"/>
      <c r="BQ810" s="136"/>
    </row>
    <row r="811" spans="1:69" x14ac:dyDescent="0.25">
      <c r="A811" t="s">
        <v>78</v>
      </c>
      <c r="B811" t="s">
        <v>59</v>
      </c>
      <c r="C811" t="s">
        <v>350</v>
      </c>
      <c r="D811">
        <v>3</v>
      </c>
      <c r="E811" s="9">
        <v>38669</v>
      </c>
      <c r="F811" s="9">
        <v>503</v>
      </c>
      <c r="G811" s="54">
        <v>413.020086621784</v>
      </c>
      <c r="H811" s="9">
        <v>26025934558.793499</v>
      </c>
      <c r="I811" s="9">
        <v>85796831</v>
      </c>
      <c r="J811" s="9">
        <v>93844520.404716</v>
      </c>
      <c r="K811" s="9">
        <v>136819824537607</v>
      </c>
      <c r="L811" s="9">
        <v>551466106882.05505</v>
      </c>
      <c r="M811" s="9">
        <v>1.2434138461913801E+21</v>
      </c>
      <c r="N811" s="9">
        <v>4.8634117567753298E+18</v>
      </c>
      <c r="O811" s="9">
        <v>2.07431024077166E+16</v>
      </c>
      <c r="P811">
        <f t="shared" si="363"/>
        <v>906.59064324987708</v>
      </c>
      <c r="Q811">
        <f t="shared" si="364"/>
        <v>78357327099.190399</v>
      </c>
      <c r="R811">
        <f t="shared" si="365"/>
        <v>209120078</v>
      </c>
      <c r="S811">
        <f t="shared" si="366"/>
        <v>204759981.42966181</v>
      </c>
      <c r="T811">
        <f t="shared" si="367"/>
        <v>336060074382560.38</v>
      </c>
      <c r="U811">
        <f t="shared" si="368"/>
        <v>1020550975786.6951</v>
      </c>
      <c r="V811" s="1">
        <f t="shared" si="369"/>
        <v>3.5880492790550102E+21</v>
      </c>
      <c r="W811" s="1">
        <f t="shared" si="370"/>
        <v>1.007765405869219E+19</v>
      </c>
      <c r="X811" s="1">
        <f t="shared" si="371"/>
        <v>3.363073316321826E+16</v>
      </c>
      <c r="Y811">
        <f t="shared" si="372"/>
        <v>1.0212936948904536</v>
      </c>
      <c r="Z811">
        <f t="shared" si="378"/>
        <v>342151558753646.75</v>
      </c>
      <c r="AA811">
        <f t="shared" si="379"/>
        <v>8.1607177962902989E-3</v>
      </c>
      <c r="AB811">
        <f t="shared" si="380"/>
        <v>9.0336691306967282E-2</v>
      </c>
      <c r="AC811">
        <f>Cells!$B$3*Y811/(Cells!$D$4*AB811)</f>
        <v>0.28840871802287427</v>
      </c>
      <c r="AD811">
        <f t="shared" si="381"/>
        <v>22457.611469964741</v>
      </c>
      <c r="AE811">
        <f t="shared" si="382"/>
        <v>539786080588.41052</v>
      </c>
      <c r="AF811">
        <f t="shared" si="383"/>
        <v>2953855174</v>
      </c>
      <c r="AG811">
        <f t="shared" si="384"/>
        <v>2945327329.8218927</v>
      </c>
      <c r="AH811">
        <f t="shared" si="385"/>
        <v>2075857539608523.3</v>
      </c>
      <c r="AI811">
        <f t="shared" si="386"/>
        <v>11962127508202.955</v>
      </c>
      <c r="AJ811">
        <f t="shared" si="387"/>
        <v>1.0028953807924035</v>
      </c>
      <c r="AK811">
        <f t="shared" si="388"/>
        <v>2069836440038556.3</v>
      </c>
      <c r="AL811">
        <f t="shared" si="389"/>
        <v>2.385991510270264E-4</v>
      </c>
      <c r="AM811">
        <f t="shared" si="390"/>
        <v>1.5446655010940925E-2</v>
      </c>
      <c r="AN811">
        <f>IF(AM811=0,0,(Cells!$B$3*AJ811/(Cells!$D$4*AM811)))</f>
        <v>1.6563156191597048</v>
      </c>
      <c r="AP811" s="7">
        <f t="shared" si="373"/>
        <v>0</v>
      </c>
      <c r="AQ811">
        <f t="shared" si="391"/>
        <v>102</v>
      </c>
      <c r="AR811" t="str">
        <f>IF(AP811=0,"",MAX(AR$4:AR810)+1)</f>
        <v/>
      </c>
      <c r="AS811" t="str">
        <f t="shared" si="374"/>
        <v>Male</v>
      </c>
      <c r="AT811" t="str">
        <f t="shared" si="375"/>
        <v>Smoker</v>
      </c>
      <c r="AU811" t="str">
        <f t="shared" si="376"/>
        <v>50 - 59</v>
      </c>
      <c r="AV811">
        <f t="shared" si="392"/>
        <v>1</v>
      </c>
      <c r="AW811" s="8">
        <f t="shared" si="377"/>
        <v>3</v>
      </c>
      <c r="BJ811" s="76"/>
      <c r="BK811" s="76"/>
      <c r="BL811" s="77"/>
      <c r="BM811" s="77"/>
      <c r="BN811" s="77"/>
      <c r="BO811" s="77"/>
      <c r="BP811" s="77"/>
      <c r="BQ811" s="136"/>
    </row>
    <row r="812" spans="1:69" x14ac:dyDescent="0.25">
      <c r="A812" t="s">
        <v>78</v>
      </c>
      <c r="B812" t="s">
        <v>59</v>
      </c>
      <c r="C812" t="s">
        <v>350</v>
      </c>
      <c r="D812">
        <v>4</v>
      </c>
      <c r="E812" s="9">
        <v>39733</v>
      </c>
      <c r="F812" s="9">
        <v>559</v>
      </c>
      <c r="G812" s="54">
        <v>494.71308922287301</v>
      </c>
      <c r="H812" s="9">
        <v>26914613175.897099</v>
      </c>
      <c r="I812" s="9">
        <v>105073744</v>
      </c>
      <c r="J812" s="9">
        <v>113938220.166769</v>
      </c>
      <c r="K812" s="9">
        <v>168478446006891</v>
      </c>
      <c r="L812" s="9">
        <v>860411704413.68604</v>
      </c>
      <c r="M812" s="9">
        <v>1.6344646484473099E+21</v>
      </c>
      <c r="N812" s="9">
        <v>8.9438456284149002E+18</v>
      </c>
      <c r="O812" s="9">
        <v>5.45177253380612E+16</v>
      </c>
      <c r="P812">
        <f t="shared" si="363"/>
        <v>1401.3037324727502</v>
      </c>
      <c r="Q812">
        <f t="shared" si="364"/>
        <v>105271940275.08749</v>
      </c>
      <c r="R812">
        <f t="shared" si="365"/>
        <v>314193822</v>
      </c>
      <c r="S812">
        <f t="shared" si="366"/>
        <v>318698201.59643078</v>
      </c>
      <c r="T812">
        <f t="shared" si="367"/>
        <v>504538520389451.38</v>
      </c>
      <c r="U812">
        <f t="shared" si="368"/>
        <v>1880962680200.3811</v>
      </c>
      <c r="V812" s="1">
        <f t="shared" si="369"/>
        <v>5.2225139275023201E+21</v>
      </c>
      <c r="W812" s="1">
        <f t="shared" si="370"/>
        <v>1.9021499687107092E+19</v>
      </c>
      <c r="X812" s="1">
        <f t="shared" si="371"/>
        <v>8.8148458501279456E+16</v>
      </c>
      <c r="Y812">
        <f t="shared" si="372"/>
        <v>0.98586631623941612</v>
      </c>
      <c r="Z812">
        <f t="shared" si="378"/>
        <v>495579363937391.13</v>
      </c>
      <c r="AA812">
        <f t="shared" si="379"/>
        <v>4.8792603091491549E-3</v>
      </c>
      <c r="AB812">
        <f t="shared" si="380"/>
        <v>6.9851702263789922E-2</v>
      </c>
      <c r="AC812">
        <f>Cells!$B$3*Y812/(Cells!$D$4*AB812)</f>
        <v>0.36005010971281343</v>
      </c>
      <c r="AD812">
        <f t="shared" si="381"/>
        <v>21962.89838074187</v>
      </c>
      <c r="AE812">
        <f t="shared" si="382"/>
        <v>512871467412.51331</v>
      </c>
      <c r="AF812">
        <f t="shared" si="383"/>
        <v>2848781430</v>
      </c>
      <c r="AG812">
        <f t="shared" si="384"/>
        <v>2831389109.6551237</v>
      </c>
      <c r="AH812">
        <f t="shared" si="385"/>
        <v>1907379093601632.5</v>
      </c>
      <c r="AI812">
        <f t="shared" si="386"/>
        <v>11101715803789.266</v>
      </c>
      <c r="AJ812">
        <f t="shared" si="387"/>
        <v>1.0061426810909062</v>
      </c>
      <c r="AK812">
        <f t="shared" si="388"/>
        <v>1907856991793975</v>
      </c>
      <c r="AL812">
        <f t="shared" si="389"/>
        <v>2.3798342108033397E-4</v>
      </c>
      <c r="AM812">
        <f t="shared" si="390"/>
        <v>1.5426711285310748E-2</v>
      </c>
      <c r="AN812">
        <f>IF(AM812=0,0,(Cells!$B$3*AJ812/(Cells!$D$4*AM812)))</f>
        <v>1.6638268714072537</v>
      </c>
      <c r="AP812" s="7">
        <f t="shared" si="373"/>
        <v>0</v>
      </c>
      <c r="AQ812">
        <f t="shared" si="391"/>
        <v>102</v>
      </c>
      <c r="AR812" t="str">
        <f>IF(AP812=0,"",MAX(AR$4:AR811)+1)</f>
        <v/>
      </c>
      <c r="AS812" t="str">
        <f t="shared" si="374"/>
        <v>Male</v>
      </c>
      <c r="AT812" t="str">
        <f t="shared" si="375"/>
        <v>Smoker</v>
      </c>
      <c r="AU812" t="str">
        <f t="shared" si="376"/>
        <v>50 - 59</v>
      </c>
      <c r="AV812">
        <f t="shared" si="392"/>
        <v>1</v>
      </c>
      <c r="AW812" s="8">
        <f t="shared" si="377"/>
        <v>4</v>
      </c>
      <c r="BJ812" s="76"/>
      <c r="BK812" s="76"/>
      <c r="BL812" s="77"/>
      <c r="BM812" s="77"/>
      <c r="BN812" s="77"/>
      <c r="BO812" s="77"/>
      <c r="BP812" s="77"/>
      <c r="BQ812" s="136"/>
    </row>
    <row r="813" spans="1:69" x14ac:dyDescent="0.25">
      <c r="A813" t="s">
        <v>78</v>
      </c>
      <c r="B813" t="s">
        <v>59</v>
      </c>
      <c r="C813" t="s">
        <v>350</v>
      </c>
      <c r="D813">
        <v>5</v>
      </c>
      <c r="E813" s="9">
        <v>40854</v>
      </c>
      <c r="F813" s="9">
        <v>553</v>
      </c>
      <c r="G813" s="54">
        <v>540.82987209736405</v>
      </c>
      <c r="H813" s="9">
        <v>28151032136.328499</v>
      </c>
      <c r="I813" s="9">
        <v>117872801</v>
      </c>
      <c r="J813" s="9">
        <v>125393327.26716299</v>
      </c>
      <c r="K813" s="9">
        <v>165988545254063</v>
      </c>
      <c r="L813" s="9">
        <v>846939285587.82104</v>
      </c>
      <c r="M813" s="9">
        <v>1.40838907396695E+21</v>
      </c>
      <c r="N813" s="9">
        <v>7.5663346921325599E+18</v>
      </c>
      <c r="O813" s="9">
        <v>4.6551811627599904E+16</v>
      </c>
      <c r="P813">
        <f t="shared" si="363"/>
        <v>1942.1336045701141</v>
      </c>
      <c r="Q813">
        <f t="shared" si="364"/>
        <v>133422972411.41599</v>
      </c>
      <c r="R813">
        <f t="shared" si="365"/>
        <v>432066623</v>
      </c>
      <c r="S813">
        <f t="shared" si="366"/>
        <v>444091528.86359376</v>
      </c>
      <c r="T813">
        <f t="shared" si="367"/>
        <v>670527065643514.38</v>
      </c>
      <c r="U813">
        <f t="shared" si="368"/>
        <v>2727901965788.2021</v>
      </c>
      <c r="V813" s="1">
        <f t="shared" si="369"/>
        <v>6.6309030014692706E+21</v>
      </c>
      <c r="W813" s="1">
        <f t="shared" si="370"/>
        <v>2.6587834379239653E+19</v>
      </c>
      <c r="X813" s="1">
        <f t="shared" si="371"/>
        <v>1.3470027012887936E+17</v>
      </c>
      <c r="Y813">
        <f t="shared" si="372"/>
        <v>0.97292246061444843</v>
      </c>
      <c r="Z813">
        <f t="shared" si="378"/>
        <v>649788670315517</v>
      </c>
      <c r="AA813">
        <f t="shared" si="379"/>
        <v>3.2947855812589734E-3</v>
      </c>
      <c r="AB813">
        <f t="shared" si="380"/>
        <v>5.7400222832833789E-2</v>
      </c>
      <c r="AC813">
        <f>Cells!$B$3*Y813/(Cells!$D$4*AB813)</f>
        <v>0.43240087533753541</v>
      </c>
      <c r="AD813">
        <f t="shared" si="381"/>
        <v>21422.068508644505</v>
      </c>
      <c r="AE813">
        <f t="shared" si="382"/>
        <v>484720435276.18481</v>
      </c>
      <c r="AF813">
        <f t="shared" si="383"/>
        <v>2730908629</v>
      </c>
      <c r="AG813">
        <f t="shared" si="384"/>
        <v>2705995782.3879609</v>
      </c>
      <c r="AH813">
        <f t="shared" si="385"/>
        <v>1741390548347569.5</v>
      </c>
      <c r="AI813">
        <f t="shared" si="386"/>
        <v>10254776518201.447</v>
      </c>
      <c r="AJ813">
        <f t="shared" si="387"/>
        <v>1.009206535639924</v>
      </c>
      <c r="AK813">
        <f t="shared" si="388"/>
        <v>1746978254846849.5</v>
      </c>
      <c r="AL813">
        <f t="shared" si="389"/>
        <v>2.3857957933567624E-4</v>
      </c>
      <c r="AM813">
        <f t="shared" si="390"/>
        <v>1.5446021472718346E-2</v>
      </c>
      <c r="AN813">
        <f>IF(AM813=0,0,(Cells!$B$3*AJ813/(Cells!$D$4*AM813)))</f>
        <v>1.6668070681154523</v>
      </c>
      <c r="AP813" s="7">
        <f t="shared" si="373"/>
        <v>0</v>
      </c>
      <c r="AQ813">
        <f t="shared" si="391"/>
        <v>102</v>
      </c>
      <c r="AR813" t="str">
        <f>IF(AP813=0,"",MAX(AR$4:AR812)+1)</f>
        <v/>
      </c>
      <c r="AS813" t="str">
        <f t="shared" si="374"/>
        <v>Male</v>
      </c>
      <c r="AT813" t="str">
        <f t="shared" si="375"/>
        <v>Smoker</v>
      </c>
      <c r="AU813" t="str">
        <f t="shared" si="376"/>
        <v>50 - 59</v>
      </c>
      <c r="AV813">
        <f t="shared" si="392"/>
        <v>1</v>
      </c>
      <c r="AW813" s="8">
        <f t="shared" si="377"/>
        <v>5</v>
      </c>
      <c r="BJ813" s="76"/>
      <c r="BK813" s="76"/>
      <c r="BL813" s="77"/>
      <c r="BM813" s="77"/>
      <c r="BN813" s="77"/>
      <c r="BO813" s="77"/>
      <c r="BP813" s="77"/>
      <c r="BQ813" s="136"/>
    </row>
    <row r="814" spans="1:69" x14ac:dyDescent="0.25">
      <c r="A814" t="s">
        <v>78</v>
      </c>
      <c r="B814" t="s">
        <v>59</v>
      </c>
      <c r="C814" t="s">
        <v>350</v>
      </c>
      <c r="D814">
        <v>6</v>
      </c>
      <c r="E814" s="9">
        <v>40102</v>
      </c>
      <c r="F814" s="9">
        <v>568</v>
      </c>
      <c r="G814" s="54">
        <v>561.82350992074203</v>
      </c>
      <c r="H814" s="9">
        <v>28718495412.686298</v>
      </c>
      <c r="I814" s="9">
        <v>107932627</v>
      </c>
      <c r="J814" s="9">
        <v>131814620.577591</v>
      </c>
      <c r="K814" s="9">
        <v>162307489223031</v>
      </c>
      <c r="L814" s="9">
        <v>794163545076.39502</v>
      </c>
      <c r="M814" s="9">
        <v>1.2007995215424599E+21</v>
      </c>
      <c r="N814" s="9">
        <v>5.2988382335230095E+18</v>
      </c>
      <c r="O814" s="9">
        <v>2.57912696241025E+16</v>
      </c>
      <c r="P814">
        <f t="shared" si="363"/>
        <v>2503.9571144908559</v>
      </c>
      <c r="Q814">
        <f t="shared" si="364"/>
        <v>162141467824.10229</v>
      </c>
      <c r="R814">
        <f t="shared" si="365"/>
        <v>539999250</v>
      </c>
      <c r="S814">
        <f t="shared" si="366"/>
        <v>575906149.44118476</v>
      </c>
      <c r="T814">
        <f t="shared" si="367"/>
        <v>832834554866545.38</v>
      </c>
      <c r="U814">
        <f t="shared" si="368"/>
        <v>3522065510864.5972</v>
      </c>
      <c r="V814" s="1">
        <f t="shared" si="369"/>
        <v>7.831702523011731E+21</v>
      </c>
      <c r="W814" s="1">
        <f t="shared" si="370"/>
        <v>3.1886672612762665E+19</v>
      </c>
      <c r="X814" s="1">
        <f t="shared" si="371"/>
        <v>1.6049153975298186E+17</v>
      </c>
      <c r="Y814">
        <f t="shared" si="372"/>
        <v>0.93765147415767991</v>
      </c>
      <c r="Z814">
        <f t="shared" si="378"/>
        <v>777811982312776.5</v>
      </c>
      <c r="AA814">
        <f t="shared" si="379"/>
        <v>2.3451530847961762E-3</v>
      </c>
      <c r="AB814">
        <f t="shared" si="380"/>
        <v>4.8426780656948241E-2</v>
      </c>
      <c r="AC814">
        <f>Cells!$B$3*Y814/(Cells!$D$4*AB814)</f>
        <v>0.49394404659010405</v>
      </c>
      <c r="AD814">
        <f t="shared" si="381"/>
        <v>20860.244998723763</v>
      </c>
      <c r="AE814">
        <f t="shared" si="382"/>
        <v>456001939863.4986</v>
      </c>
      <c r="AF814">
        <f t="shared" si="383"/>
        <v>2622976002</v>
      </c>
      <c r="AG814">
        <f t="shared" si="384"/>
        <v>2574181161.81037</v>
      </c>
      <c r="AH814">
        <f t="shared" si="385"/>
        <v>1579083059124538.5</v>
      </c>
      <c r="AI814">
        <f t="shared" si="386"/>
        <v>9460612973125.0527</v>
      </c>
      <c r="AJ814">
        <f t="shared" si="387"/>
        <v>1.0189554802566085</v>
      </c>
      <c r="AK814">
        <f t="shared" si="388"/>
        <v>1599192663682298.8</v>
      </c>
      <c r="AL814">
        <f t="shared" si="389"/>
        <v>2.4133625727422388E-4</v>
      </c>
      <c r="AM814">
        <f t="shared" si="390"/>
        <v>1.5535001038758378E-2</v>
      </c>
      <c r="AN814">
        <f>IF(AM814=0,0,(Cells!$B$3*AJ814/(Cells!$D$4*AM814)))</f>
        <v>1.6732692734843768</v>
      </c>
      <c r="AP814" s="7">
        <f t="shared" si="373"/>
        <v>0</v>
      </c>
      <c r="AQ814">
        <f t="shared" si="391"/>
        <v>102</v>
      </c>
      <c r="AR814" t="str">
        <f>IF(AP814=0,"",MAX(AR$4:AR813)+1)</f>
        <v/>
      </c>
      <c r="AS814" t="str">
        <f t="shared" si="374"/>
        <v>Male</v>
      </c>
      <c r="AT814" t="str">
        <f t="shared" si="375"/>
        <v>Smoker</v>
      </c>
      <c r="AU814" t="str">
        <f t="shared" si="376"/>
        <v>50 - 59</v>
      </c>
      <c r="AV814">
        <f t="shared" si="392"/>
        <v>1</v>
      </c>
      <c r="AW814" s="8">
        <f t="shared" si="377"/>
        <v>6</v>
      </c>
      <c r="BJ814" s="76"/>
      <c r="BK814" s="76"/>
      <c r="BL814" s="77"/>
      <c r="BM814" s="77"/>
      <c r="BN814" s="77"/>
      <c r="BO814" s="77"/>
      <c r="BP814" s="77"/>
      <c r="BQ814" s="136"/>
    </row>
    <row r="815" spans="1:69" x14ac:dyDescent="0.25">
      <c r="A815" t="s">
        <v>78</v>
      </c>
      <c r="B815" t="s">
        <v>59</v>
      </c>
      <c r="C815" t="s">
        <v>350</v>
      </c>
      <c r="D815">
        <v>7</v>
      </c>
      <c r="E815" s="9">
        <v>41022</v>
      </c>
      <c r="F815" s="9">
        <v>635</v>
      </c>
      <c r="G815" s="54">
        <v>613.42544847188003</v>
      </c>
      <c r="H815" s="9">
        <v>30376722973.768902</v>
      </c>
      <c r="I815" s="9">
        <v>117162448</v>
      </c>
      <c r="J815" s="9">
        <v>144019340.536623</v>
      </c>
      <c r="K815" s="9">
        <v>176474463017387</v>
      </c>
      <c r="L815" s="9">
        <v>912526759006.58704</v>
      </c>
      <c r="M815" s="9">
        <v>1.41744238743463E+21</v>
      </c>
      <c r="N815" s="9">
        <v>6.8983000350781501E+18</v>
      </c>
      <c r="O815" s="9">
        <v>3.6882974735012496E+16</v>
      </c>
      <c r="P815">
        <f t="shared" si="363"/>
        <v>3117.3825629627358</v>
      </c>
      <c r="Q815">
        <f t="shared" si="364"/>
        <v>192518190797.87119</v>
      </c>
      <c r="R815">
        <f t="shared" si="365"/>
        <v>657161698</v>
      </c>
      <c r="S815">
        <f t="shared" si="366"/>
        <v>719925489.97780776</v>
      </c>
      <c r="T815">
        <f t="shared" si="367"/>
        <v>1009309017883932.4</v>
      </c>
      <c r="U815">
        <f t="shared" si="368"/>
        <v>4434592269871.1846</v>
      </c>
      <c r="V815" s="1">
        <f t="shared" si="369"/>
        <v>9.2491449104463613E+21</v>
      </c>
      <c r="W815" s="1">
        <f t="shared" si="370"/>
        <v>3.8784972647840817E+19</v>
      </c>
      <c r="X815" s="1">
        <f t="shared" si="371"/>
        <v>1.9737451448799437E+17</v>
      </c>
      <c r="Y815">
        <f t="shared" si="372"/>
        <v>0.91281904467677277</v>
      </c>
      <c r="Z815">
        <f t="shared" si="378"/>
        <v>917621419997028.25</v>
      </c>
      <c r="AA815">
        <f t="shared" si="379"/>
        <v>1.7704694669822393E-3</v>
      </c>
      <c r="AB815">
        <f t="shared" si="380"/>
        <v>4.2076946977914635E-2</v>
      </c>
      <c r="AC815">
        <f>Cells!$B$3*Y815/(Cells!$D$4*AB815)</f>
        <v>0.55342960193339408</v>
      </c>
      <c r="AD815">
        <f t="shared" si="381"/>
        <v>20246.819550251883</v>
      </c>
      <c r="AE815">
        <f t="shared" si="382"/>
        <v>425625216889.72968</v>
      </c>
      <c r="AF815">
        <f t="shared" si="383"/>
        <v>2505813554</v>
      </c>
      <c r="AG815">
        <f t="shared" si="384"/>
        <v>2430161821.273747</v>
      </c>
      <c r="AH815">
        <f t="shared" si="385"/>
        <v>1402608596107151.3</v>
      </c>
      <c r="AI815">
        <f t="shared" si="386"/>
        <v>8548086214118.4609</v>
      </c>
      <c r="AJ815">
        <f t="shared" si="387"/>
        <v>1.0311303272333532</v>
      </c>
      <c r="AK815">
        <f t="shared" si="388"/>
        <v>1437183681100988.5</v>
      </c>
      <c r="AL815">
        <f t="shared" si="389"/>
        <v>2.4335590562720713E-4</v>
      </c>
      <c r="AM815">
        <f t="shared" si="390"/>
        <v>1.5599868769550823E-2</v>
      </c>
      <c r="AN815">
        <f>IF(AM815=0,0,(Cells!$B$3*AJ815/(Cells!$D$4*AM815)))</f>
        <v>1.6862211361176958</v>
      </c>
      <c r="AP815" s="7">
        <f t="shared" si="373"/>
        <v>0</v>
      </c>
      <c r="AQ815">
        <f t="shared" si="391"/>
        <v>102</v>
      </c>
      <c r="AR815" t="str">
        <f>IF(AP815=0,"",MAX(AR$4:AR814)+1)</f>
        <v/>
      </c>
      <c r="AS815" t="str">
        <f t="shared" si="374"/>
        <v>Male</v>
      </c>
      <c r="AT815" t="str">
        <f t="shared" si="375"/>
        <v>Smoker</v>
      </c>
      <c r="AU815" t="str">
        <f t="shared" si="376"/>
        <v>50 - 59</v>
      </c>
      <c r="AV815">
        <f t="shared" si="392"/>
        <v>1</v>
      </c>
      <c r="AW815" s="8">
        <f t="shared" si="377"/>
        <v>7</v>
      </c>
      <c r="BJ815" s="76"/>
      <c r="BK815" s="76"/>
      <c r="BL815" s="77"/>
      <c r="BM815" s="77"/>
      <c r="BN815" s="77"/>
      <c r="BO815" s="77"/>
      <c r="BP815" s="77"/>
      <c r="BQ815" s="136"/>
    </row>
    <row r="816" spans="1:69" x14ac:dyDescent="0.25">
      <c r="A816" t="s">
        <v>78</v>
      </c>
      <c r="B816" t="s">
        <v>59</v>
      </c>
      <c r="C816" t="s">
        <v>350</v>
      </c>
      <c r="D816">
        <v>8</v>
      </c>
      <c r="E816" s="9">
        <v>42006</v>
      </c>
      <c r="F816" s="9">
        <v>733</v>
      </c>
      <c r="G816" s="54">
        <v>670.589539481663</v>
      </c>
      <c r="H816" s="9">
        <v>31699965296.5172</v>
      </c>
      <c r="I816" s="9">
        <v>143170074</v>
      </c>
      <c r="J816" s="9">
        <v>154551145.57347</v>
      </c>
      <c r="K816" s="9">
        <v>181786975865127</v>
      </c>
      <c r="L816" s="9">
        <v>1005618328617.99</v>
      </c>
      <c r="M816" s="9">
        <v>1.59434723033422E+21</v>
      </c>
      <c r="N816" s="9">
        <v>9.0202217785716101E+18</v>
      </c>
      <c r="O816" s="9">
        <v>5.6348374638005504E+16</v>
      </c>
      <c r="P816">
        <f t="shared" si="363"/>
        <v>3787.9721024443988</v>
      </c>
      <c r="Q816">
        <f t="shared" si="364"/>
        <v>224218156094.3884</v>
      </c>
      <c r="R816">
        <f t="shared" si="365"/>
        <v>800331772</v>
      </c>
      <c r="S816">
        <f t="shared" si="366"/>
        <v>874476635.55127776</v>
      </c>
      <c r="T816">
        <f t="shared" si="367"/>
        <v>1191095993749059.5</v>
      </c>
      <c r="U816">
        <f t="shared" si="368"/>
        <v>5440210598489.1748</v>
      </c>
      <c r="V816" s="1">
        <f t="shared" si="369"/>
        <v>1.0843492140780582E+22</v>
      </c>
      <c r="W816" s="1">
        <f t="shared" si="370"/>
        <v>4.7805194426412425E+19</v>
      </c>
      <c r="X816" s="1">
        <f t="shared" si="371"/>
        <v>2.5372288912599987E+17</v>
      </c>
      <c r="Y816">
        <f t="shared" si="372"/>
        <v>0.91521229894891798</v>
      </c>
      <c r="Z816">
        <f t="shared" si="378"/>
        <v>1085548908584092.5</v>
      </c>
      <c r="AA816">
        <f t="shared" si="379"/>
        <v>1.4195574531715386E-3</v>
      </c>
      <c r="AB816">
        <f t="shared" si="380"/>
        <v>3.7677014918535395E-2</v>
      </c>
      <c r="AC816">
        <f>Cells!$B$3*Y816/(Cells!$D$4*AB816)</f>
        <v>0.61967970641560466</v>
      </c>
      <c r="AD816">
        <f t="shared" si="381"/>
        <v>19576.230010770218</v>
      </c>
      <c r="AE816">
        <f t="shared" si="382"/>
        <v>393925251593.21246</v>
      </c>
      <c r="AF816">
        <f t="shared" si="383"/>
        <v>2362643480</v>
      </c>
      <c r="AG816">
        <f t="shared" si="384"/>
        <v>2275610675.7002764</v>
      </c>
      <c r="AH816">
        <f t="shared" si="385"/>
        <v>1220821620242024.3</v>
      </c>
      <c r="AI816">
        <f t="shared" si="386"/>
        <v>7542467885500.4707</v>
      </c>
      <c r="AJ816">
        <f t="shared" si="387"/>
        <v>1.0382459114070297</v>
      </c>
      <c r="AK816">
        <f t="shared" si="388"/>
        <v>1259382618028074.8</v>
      </c>
      <c r="AL816">
        <f t="shared" si="389"/>
        <v>2.4319899158694648E-4</v>
      </c>
      <c r="AM816">
        <f t="shared" si="390"/>
        <v>1.5594838620099487E-2</v>
      </c>
      <c r="AN816">
        <f>IF(AM816=0,0,(Cells!$B$3*AJ816/(Cells!$D$4*AM816)))</f>
        <v>1.6984049931562848</v>
      </c>
      <c r="AP816" s="7">
        <f t="shared" si="373"/>
        <v>0</v>
      </c>
      <c r="AQ816">
        <f t="shared" si="391"/>
        <v>102</v>
      </c>
      <c r="AR816" t="str">
        <f>IF(AP816=0,"",MAX(AR$4:AR815)+1)</f>
        <v/>
      </c>
      <c r="AS816" t="str">
        <f t="shared" si="374"/>
        <v>Male</v>
      </c>
      <c r="AT816" t="str">
        <f t="shared" si="375"/>
        <v>Smoker</v>
      </c>
      <c r="AU816" t="str">
        <f t="shared" si="376"/>
        <v>50 - 59</v>
      </c>
      <c r="AV816">
        <f t="shared" si="392"/>
        <v>1</v>
      </c>
      <c r="AW816" s="8">
        <f t="shared" si="377"/>
        <v>8</v>
      </c>
      <c r="BJ816" s="76"/>
      <c r="BK816" s="76"/>
      <c r="BL816" s="77"/>
      <c r="BM816" s="77"/>
      <c r="BN816" s="77"/>
      <c r="BO816" s="77"/>
      <c r="BP816" s="77"/>
      <c r="BQ816" s="136"/>
    </row>
    <row r="817" spans="1:69" x14ac:dyDescent="0.25">
      <c r="A817" t="s">
        <v>78</v>
      </c>
      <c r="B817" t="s">
        <v>59</v>
      </c>
      <c r="C817" t="s">
        <v>350</v>
      </c>
      <c r="D817">
        <v>9</v>
      </c>
      <c r="E817" s="9">
        <v>42917</v>
      </c>
      <c r="F817" s="9">
        <v>794</v>
      </c>
      <c r="G817" s="54">
        <v>725.52221007049502</v>
      </c>
      <c r="H817" s="9">
        <v>32649761711.061001</v>
      </c>
      <c r="I817" s="9">
        <v>142701305</v>
      </c>
      <c r="J817" s="9">
        <v>163595779.01017401</v>
      </c>
      <c r="K817" s="9">
        <v>169834569636033</v>
      </c>
      <c r="L817" s="9">
        <v>977036141489.453</v>
      </c>
      <c r="M817" s="9">
        <v>1.23172471850402E+21</v>
      </c>
      <c r="N817" s="9">
        <v>7.6266180731768699E+18</v>
      </c>
      <c r="O817" s="9">
        <v>5.32119019789786E+16</v>
      </c>
      <c r="P817">
        <f t="shared" si="363"/>
        <v>4513.4943125148939</v>
      </c>
      <c r="Q817">
        <f t="shared" si="364"/>
        <v>256867917805.4494</v>
      </c>
      <c r="R817">
        <f t="shared" si="365"/>
        <v>943033077</v>
      </c>
      <c r="S817">
        <f t="shared" si="366"/>
        <v>1038072414.5614518</v>
      </c>
      <c r="T817">
        <f t="shared" si="367"/>
        <v>1360930563385092.5</v>
      </c>
      <c r="U817">
        <f t="shared" si="368"/>
        <v>6417246739978.6279</v>
      </c>
      <c r="V817" s="1">
        <f t="shared" si="369"/>
        <v>1.2075216859284602E+22</v>
      </c>
      <c r="W817" s="1">
        <f t="shared" si="370"/>
        <v>5.5431812499589292E+19</v>
      </c>
      <c r="X817" s="1">
        <f t="shared" si="371"/>
        <v>3.069347911049785E+17</v>
      </c>
      <c r="Y817">
        <f t="shared" si="372"/>
        <v>0.90844633165442268</v>
      </c>
      <c r="Z817">
        <f t="shared" si="378"/>
        <v>1231036386324788.8</v>
      </c>
      <c r="AA817">
        <f t="shared" si="379"/>
        <v>1.142393146528733E-3</v>
      </c>
      <c r="AB817">
        <f t="shared" si="380"/>
        <v>3.3799306894206176E-2</v>
      </c>
      <c r="AC817">
        <f>Cells!$B$3*Y817/(Cells!$D$4*AB817)</f>
        <v>0.68566723092090476</v>
      </c>
      <c r="AD817">
        <f t="shared" si="381"/>
        <v>18850.707800699725</v>
      </c>
      <c r="AE817">
        <f t="shared" si="382"/>
        <v>361275489882.15149</v>
      </c>
      <c r="AF817">
        <f t="shared" si="383"/>
        <v>2219942175</v>
      </c>
      <c r="AG817">
        <f t="shared" si="384"/>
        <v>2112014896.6901023</v>
      </c>
      <c r="AH817">
        <f t="shared" si="385"/>
        <v>1050987050605991</v>
      </c>
      <c r="AI817">
        <f t="shared" si="386"/>
        <v>6565431744011.0186</v>
      </c>
      <c r="AJ817">
        <f t="shared" si="387"/>
        <v>1.0511015705803206</v>
      </c>
      <c r="AK817">
        <f t="shared" si="388"/>
        <v>1097440555285331.6</v>
      </c>
      <c r="AL817">
        <f t="shared" si="389"/>
        <v>2.4602942469998149E-4</v>
      </c>
      <c r="AM817">
        <f t="shared" si="390"/>
        <v>1.5685325138484744E-2</v>
      </c>
      <c r="AN817">
        <f>IF(AM817=0,0,(Cells!$B$3*AJ817/(Cells!$D$4*AM817)))</f>
        <v>1.7095156178462416</v>
      </c>
      <c r="AP817" s="7">
        <f t="shared" si="373"/>
        <v>0</v>
      </c>
      <c r="AQ817">
        <f t="shared" si="391"/>
        <v>102</v>
      </c>
      <c r="AR817" t="str">
        <f>IF(AP817=0,"",MAX(AR$4:AR816)+1)</f>
        <v/>
      </c>
      <c r="AS817" t="str">
        <f t="shared" si="374"/>
        <v>Male</v>
      </c>
      <c r="AT817" t="str">
        <f t="shared" si="375"/>
        <v>Smoker</v>
      </c>
      <c r="AU817" t="str">
        <f t="shared" si="376"/>
        <v>50 - 59</v>
      </c>
      <c r="AV817">
        <f t="shared" si="392"/>
        <v>1</v>
      </c>
      <c r="AW817" s="8">
        <f t="shared" si="377"/>
        <v>9</v>
      </c>
      <c r="BJ817" s="76"/>
      <c r="BK817" s="76"/>
      <c r="BL817" s="77"/>
      <c r="BM817" s="77"/>
      <c r="BN817" s="77"/>
      <c r="BO817" s="77"/>
      <c r="BP817" s="77"/>
      <c r="BQ817" s="136"/>
    </row>
    <row r="818" spans="1:69" x14ac:dyDescent="0.25">
      <c r="A818" t="s">
        <v>78</v>
      </c>
      <c r="B818" t="s">
        <v>59</v>
      </c>
      <c r="C818" t="s">
        <v>350</v>
      </c>
      <c r="D818">
        <v>10</v>
      </c>
      <c r="E818" s="9">
        <v>44022</v>
      </c>
      <c r="F818" s="9">
        <v>878</v>
      </c>
      <c r="G818" s="54">
        <v>784.36857296489097</v>
      </c>
      <c r="H818" s="9">
        <v>33780750415.500301</v>
      </c>
      <c r="I818" s="9">
        <v>165510103</v>
      </c>
      <c r="J818" s="9">
        <v>173395867.04869899</v>
      </c>
      <c r="K818" s="9">
        <v>171231791170956</v>
      </c>
      <c r="L818" s="9">
        <v>1021281776355.02</v>
      </c>
      <c r="M818" s="9">
        <v>1.73748119413995E+21</v>
      </c>
      <c r="N818" s="9">
        <v>1.2152633810410299E+19</v>
      </c>
      <c r="O818" s="9">
        <v>9.04560500506924E+16</v>
      </c>
      <c r="P818">
        <f t="shared" si="363"/>
        <v>5297.8628854797844</v>
      </c>
      <c r="Q818">
        <f t="shared" si="364"/>
        <v>290648668220.94971</v>
      </c>
      <c r="R818">
        <f t="shared" si="365"/>
        <v>1108543180</v>
      </c>
      <c r="S818">
        <f t="shared" si="366"/>
        <v>1211468281.6101508</v>
      </c>
      <c r="T818">
        <f t="shared" si="367"/>
        <v>1532162354556048.5</v>
      </c>
      <c r="U818">
        <f t="shared" si="368"/>
        <v>7438528516333.6484</v>
      </c>
      <c r="V818" s="1">
        <f t="shared" si="369"/>
        <v>1.3812698053424552E+22</v>
      </c>
      <c r="W818" s="1">
        <f t="shared" si="370"/>
        <v>6.7584446309999591E+19</v>
      </c>
      <c r="X818" s="1">
        <f t="shared" si="371"/>
        <v>3.9739084115567091E+17</v>
      </c>
      <c r="Y818">
        <f t="shared" si="372"/>
        <v>0.91504102651919694</v>
      </c>
      <c r="Z818">
        <f t="shared" si="378"/>
        <v>1395763133183641.3</v>
      </c>
      <c r="AA818">
        <f t="shared" si="379"/>
        <v>9.5101556925846224E-4</v>
      </c>
      <c r="AB818">
        <f t="shared" si="380"/>
        <v>3.0838540323083748E-2</v>
      </c>
      <c r="AC818">
        <f>Cells!$B$3*Y818/(Cells!$D$4*AB818)</f>
        <v>0.7569525672698223</v>
      </c>
      <c r="AD818">
        <f t="shared" si="381"/>
        <v>18066.339227734836</v>
      </c>
      <c r="AE818">
        <f t="shared" si="382"/>
        <v>327494739466.65112</v>
      </c>
      <c r="AF818">
        <f t="shared" si="383"/>
        <v>2054432072</v>
      </c>
      <c r="AG818">
        <f t="shared" si="384"/>
        <v>1938619029.6414034</v>
      </c>
      <c r="AH818">
        <f t="shared" si="385"/>
        <v>879755259435035</v>
      </c>
      <c r="AI818">
        <f t="shared" si="386"/>
        <v>5544149967655.998</v>
      </c>
      <c r="AJ818">
        <f t="shared" si="387"/>
        <v>1.0597399698382302</v>
      </c>
      <c r="AK818">
        <f t="shared" si="388"/>
        <v>926085461110150.13</v>
      </c>
      <c r="AL818">
        <f t="shared" si="389"/>
        <v>2.4641442244395035E-4</v>
      </c>
      <c r="AM818">
        <f t="shared" si="390"/>
        <v>1.5697592886934938E-2</v>
      </c>
      <c r="AN818">
        <f>IF(AM818=0,0,(Cells!$B$3*AJ818/(Cells!$D$4*AM818)))</f>
        <v>1.7222181685652258</v>
      </c>
      <c r="AP818" s="7">
        <f t="shared" si="373"/>
        <v>0</v>
      </c>
      <c r="AQ818">
        <f t="shared" si="391"/>
        <v>102</v>
      </c>
      <c r="AR818" t="str">
        <f>IF(AP818=0,"",MAX(AR$4:AR817)+1)</f>
        <v/>
      </c>
      <c r="AS818" t="str">
        <f t="shared" si="374"/>
        <v>Male</v>
      </c>
      <c r="AT818" t="str">
        <f t="shared" si="375"/>
        <v>Smoker</v>
      </c>
      <c r="AU818" t="str">
        <f t="shared" si="376"/>
        <v>50 - 59</v>
      </c>
      <c r="AV818">
        <f t="shared" si="392"/>
        <v>1</v>
      </c>
      <c r="AW818" s="8">
        <f t="shared" si="377"/>
        <v>10</v>
      </c>
      <c r="BJ818" s="76"/>
      <c r="BK818" s="76"/>
      <c r="BL818" s="77"/>
      <c r="BM818" s="77"/>
      <c r="BN818" s="77"/>
      <c r="BO818" s="77"/>
      <c r="BP818" s="77"/>
      <c r="BQ818" s="136"/>
    </row>
    <row r="819" spans="1:69" x14ac:dyDescent="0.25">
      <c r="A819" t="s">
        <v>78</v>
      </c>
      <c r="B819" t="s">
        <v>59</v>
      </c>
      <c r="C819" t="s">
        <v>350</v>
      </c>
      <c r="D819">
        <v>11</v>
      </c>
      <c r="E819" s="9">
        <v>39225</v>
      </c>
      <c r="F819" s="9">
        <v>709</v>
      </c>
      <c r="G819" s="54">
        <v>615.80481851510103</v>
      </c>
      <c r="H819" s="9">
        <v>23540669894.605</v>
      </c>
      <c r="I819" s="9">
        <v>116671602</v>
      </c>
      <c r="J819" s="9">
        <v>121164089.608025</v>
      </c>
      <c r="K819" s="9">
        <v>94294895353988.094</v>
      </c>
      <c r="L819" s="9">
        <v>543746521356.50702</v>
      </c>
      <c r="M819" s="9">
        <v>4.0168240233479602E+20</v>
      </c>
      <c r="N819" s="9">
        <v>2.52599010614513E+18</v>
      </c>
      <c r="O819" s="9">
        <v>1.76256009710764E+16</v>
      </c>
      <c r="P819">
        <f t="shared" si="363"/>
        <v>5913.6677039948854</v>
      </c>
      <c r="Q819">
        <f t="shared" si="364"/>
        <v>314189338115.55469</v>
      </c>
      <c r="R819">
        <f t="shared" si="365"/>
        <v>1225214782</v>
      </c>
      <c r="S819">
        <f t="shared" si="366"/>
        <v>1332632371.2181759</v>
      </c>
      <c r="T819">
        <f t="shared" si="367"/>
        <v>1626457249910036.5</v>
      </c>
      <c r="U819">
        <f t="shared" si="368"/>
        <v>7982275037690.1553</v>
      </c>
      <c r="V819" s="1">
        <f t="shared" si="369"/>
        <v>1.4214380455759347E+22</v>
      </c>
      <c r="W819" s="1">
        <f t="shared" si="370"/>
        <v>7.011043641614472E+19</v>
      </c>
      <c r="X819" s="1">
        <f t="shared" si="371"/>
        <v>4.1501644212674733E+17</v>
      </c>
      <c r="Y819">
        <f t="shared" si="372"/>
        <v>0.91939443199928861</v>
      </c>
      <c r="Z819">
        <f t="shared" si="378"/>
        <v>1488608433144079</v>
      </c>
      <c r="AA819">
        <f t="shared" si="379"/>
        <v>8.3822335619780457E-4</v>
      </c>
      <c r="AB819">
        <f t="shared" si="380"/>
        <v>2.8952087251143128E-2</v>
      </c>
      <c r="AC819">
        <f>Cells!$B$3*Y819/(Cells!$D$4*AB819)</f>
        <v>0.81010983311594331</v>
      </c>
      <c r="AD819">
        <f t="shared" si="381"/>
        <v>17450.534409219737</v>
      </c>
      <c r="AE819">
        <f t="shared" si="382"/>
        <v>303954069572.04614</v>
      </c>
      <c r="AF819">
        <f t="shared" si="383"/>
        <v>1937760470</v>
      </c>
      <c r="AG819">
        <f t="shared" si="384"/>
        <v>1817454940.0333784</v>
      </c>
      <c r="AH819">
        <f t="shared" si="385"/>
        <v>785460364081047.13</v>
      </c>
      <c r="AI819">
        <f t="shared" si="386"/>
        <v>5000403446299.4922</v>
      </c>
      <c r="AJ819">
        <f t="shared" si="387"/>
        <v>1.0661945049181865</v>
      </c>
      <c r="AK819">
        <f t="shared" si="388"/>
        <v>831769211776720.5</v>
      </c>
      <c r="AL819">
        <f t="shared" si="389"/>
        <v>2.5181148620986377E-4</v>
      </c>
      <c r="AM819">
        <f t="shared" si="390"/>
        <v>1.5868569129252448E-2</v>
      </c>
      <c r="AN819">
        <f>IF(AM819=0,0,(Cells!$B$3*AJ819/(Cells!$D$4*AM819)))</f>
        <v>1.7140385490257641</v>
      </c>
      <c r="AP819" s="7">
        <f t="shared" si="373"/>
        <v>0</v>
      </c>
      <c r="AQ819">
        <f t="shared" si="391"/>
        <v>102</v>
      </c>
      <c r="AR819" t="str">
        <f>IF(AP819=0,"",MAX(AR$4:AR818)+1)</f>
        <v/>
      </c>
      <c r="AS819" t="str">
        <f t="shared" si="374"/>
        <v>Male</v>
      </c>
      <c r="AT819" t="str">
        <f t="shared" si="375"/>
        <v>Smoker</v>
      </c>
      <c r="AU819" t="str">
        <f t="shared" si="376"/>
        <v>50 - 59</v>
      </c>
      <c r="AV819">
        <f t="shared" si="392"/>
        <v>1</v>
      </c>
      <c r="AW819" s="8">
        <f t="shared" si="377"/>
        <v>11</v>
      </c>
      <c r="BJ819" s="76"/>
      <c r="BK819" s="76"/>
      <c r="BL819" s="77"/>
      <c r="BM819" s="77"/>
      <c r="BN819" s="77"/>
      <c r="BO819" s="77"/>
      <c r="BP819" s="77"/>
      <c r="BQ819" s="136"/>
    </row>
    <row r="820" spans="1:69" x14ac:dyDescent="0.25">
      <c r="A820" t="s">
        <v>78</v>
      </c>
      <c r="B820" t="s">
        <v>59</v>
      </c>
      <c r="C820" t="s">
        <v>350</v>
      </c>
      <c r="D820">
        <v>12</v>
      </c>
      <c r="E820" s="9">
        <v>39744</v>
      </c>
      <c r="F820" s="9">
        <v>770</v>
      </c>
      <c r="G820" s="54">
        <v>677.24224025365595</v>
      </c>
      <c r="H820" s="9">
        <v>24593488303.157902</v>
      </c>
      <c r="I820" s="9">
        <v>126927729</v>
      </c>
      <c r="J820" s="9">
        <v>128197168.75688601</v>
      </c>
      <c r="K820" s="9">
        <v>97291614882045.094</v>
      </c>
      <c r="L820" s="9">
        <v>567389980779.31995</v>
      </c>
      <c r="M820" s="9">
        <v>5.5511869375971E+20</v>
      </c>
      <c r="N820" s="9">
        <v>3.5147289574486098E+18</v>
      </c>
      <c r="O820" s="9">
        <v>2.34216226301632E+16</v>
      </c>
      <c r="P820">
        <f t="shared" si="363"/>
        <v>6590.9099442485413</v>
      </c>
      <c r="Q820">
        <f t="shared" si="364"/>
        <v>338782826418.71259</v>
      </c>
      <c r="R820">
        <f t="shared" si="365"/>
        <v>1352142511</v>
      </c>
      <c r="S820">
        <f t="shared" si="366"/>
        <v>1460829539.9750619</v>
      </c>
      <c r="T820">
        <f t="shared" si="367"/>
        <v>1723748864792081.5</v>
      </c>
      <c r="U820">
        <f t="shared" si="368"/>
        <v>8549665018469.4756</v>
      </c>
      <c r="V820" s="1">
        <f t="shared" si="369"/>
        <v>1.4769499149519058E+22</v>
      </c>
      <c r="W820" s="1">
        <f t="shared" si="370"/>
        <v>7.362516537359333E+19</v>
      </c>
      <c r="X820" s="1">
        <f t="shared" si="371"/>
        <v>4.3843806475691053E+17</v>
      </c>
      <c r="Y820">
        <f t="shared" si="372"/>
        <v>0.92559910242716115</v>
      </c>
      <c r="Z820">
        <f t="shared" si="378"/>
        <v>1588175615929914.8</v>
      </c>
      <c r="AA820">
        <f t="shared" si="379"/>
        <v>7.4421674788099034E-4</v>
      </c>
      <c r="AB820">
        <f t="shared" si="380"/>
        <v>2.7280336286068584E-2</v>
      </c>
      <c r="AC820">
        <f>Cells!$B$3*Y820/(Cells!$D$4*AB820)</f>
        <v>0.86555589495589769</v>
      </c>
      <c r="AD820">
        <f t="shared" si="381"/>
        <v>16773.292168966076</v>
      </c>
      <c r="AE820">
        <f t="shared" si="382"/>
        <v>279360581268.88824</v>
      </c>
      <c r="AF820">
        <f t="shared" si="383"/>
        <v>1810832741</v>
      </c>
      <c r="AG820">
        <f t="shared" si="384"/>
        <v>1689257771.2764924</v>
      </c>
      <c r="AH820">
        <f t="shared" si="385"/>
        <v>688168749199002</v>
      </c>
      <c r="AI820">
        <f t="shared" si="386"/>
        <v>4433013465520.1729</v>
      </c>
      <c r="AJ820">
        <f t="shared" si="387"/>
        <v>1.0719694600733665</v>
      </c>
      <c r="AK820">
        <f t="shared" si="388"/>
        <v>732601824630817.63</v>
      </c>
      <c r="AL820">
        <f t="shared" si="389"/>
        <v>2.567297186852029E-4</v>
      </c>
      <c r="AM820">
        <f t="shared" si="390"/>
        <v>1.6022787481746206E-2</v>
      </c>
      <c r="AN820">
        <f>IF(AM820=0,0,(Cells!$B$3*AJ820/(Cells!$D$4*AM820)))</f>
        <v>1.7067356243873775</v>
      </c>
      <c r="AP820" s="7">
        <f t="shared" si="373"/>
        <v>0</v>
      </c>
      <c r="AQ820">
        <f t="shared" si="391"/>
        <v>102</v>
      </c>
      <c r="AR820" t="str">
        <f>IF(AP820=0,"",MAX(AR$4:AR819)+1)</f>
        <v/>
      </c>
      <c r="AS820" t="str">
        <f t="shared" si="374"/>
        <v>Male</v>
      </c>
      <c r="AT820" t="str">
        <f t="shared" si="375"/>
        <v>Smoker</v>
      </c>
      <c r="AU820" t="str">
        <f t="shared" si="376"/>
        <v>50 - 59</v>
      </c>
      <c r="AV820">
        <f t="shared" si="392"/>
        <v>1</v>
      </c>
      <c r="AW820" s="8">
        <f t="shared" si="377"/>
        <v>12</v>
      </c>
      <c r="BJ820" s="76"/>
      <c r="BK820" s="76"/>
      <c r="BL820" s="77"/>
      <c r="BM820" s="77"/>
      <c r="BN820" s="77"/>
      <c r="BO820" s="77"/>
      <c r="BP820" s="77"/>
      <c r="BQ820" s="136"/>
    </row>
    <row r="821" spans="1:69" x14ac:dyDescent="0.25">
      <c r="A821" t="s">
        <v>78</v>
      </c>
      <c r="B821" t="s">
        <v>59</v>
      </c>
      <c r="C821" t="s">
        <v>350</v>
      </c>
      <c r="D821">
        <v>13</v>
      </c>
      <c r="E821" s="9">
        <v>39580</v>
      </c>
      <c r="F821" s="9">
        <v>861</v>
      </c>
      <c r="G821" s="54">
        <v>730.91466237773795</v>
      </c>
      <c r="H821" s="9">
        <v>24933054575.4282</v>
      </c>
      <c r="I821" s="9">
        <v>132364164</v>
      </c>
      <c r="J821" s="9">
        <v>133084554.089541</v>
      </c>
      <c r="K821" s="9">
        <v>99331858221680.594</v>
      </c>
      <c r="L821" s="9">
        <v>605333832047.50305</v>
      </c>
      <c r="M821" s="9">
        <v>7.5658371852164805E+20</v>
      </c>
      <c r="N821" s="9">
        <v>5.4089950534045204E+18</v>
      </c>
      <c r="O821" s="9">
        <v>4.02984241532296E+16</v>
      </c>
      <c r="P821">
        <f t="shared" si="363"/>
        <v>7321.8246066262791</v>
      </c>
      <c r="Q821">
        <f t="shared" si="364"/>
        <v>363715880994.14081</v>
      </c>
      <c r="R821">
        <f t="shared" si="365"/>
        <v>1484506675</v>
      </c>
      <c r="S821">
        <f t="shared" si="366"/>
        <v>1593914094.0646029</v>
      </c>
      <c r="T821">
        <f t="shared" si="367"/>
        <v>1823080723013762</v>
      </c>
      <c r="U821">
        <f t="shared" si="368"/>
        <v>9154998850516.9785</v>
      </c>
      <c r="V821" s="1">
        <f t="shared" si="369"/>
        <v>1.5526082868040706E+22</v>
      </c>
      <c r="W821" s="1">
        <f t="shared" si="370"/>
        <v>7.9034160426997842E+19</v>
      </c>
      <c r="X821" s="1">
        <f t="shared" si="371"/>
        <v>4.7873648891014016E+17</v>
      </c>
      <c r="Y821">
        <f t="shared" si="372"/>
        <v>0.93135927496217463</v>
      </c>
      <c r="Z821">
        <f t="shared" si="378"/>
        <v>1690001818823834</v>
      </c>
      <c r="AA821">
        <f t="shared" si="379"/>
        <v>6.6520782653147858E-4</v>
      </c>
      <c r="AB821">
        <f t="shared" si="380"/>
        <v>2.579162318528011E-2</v>
      </c>
      <c r="AC821">
        <f>Cells!$B$3*Y821/(Cells!$D$4*AB821)</f>
        <v>0.9212138993805048</v>
      </c>
      <c r="AD821">
        <f t="shared" si="381"/>
        <v>16042.377506588349</v>
      </c>
      <c r="AE821">
        <f t="shared" si="382"/>
        <v>254427526693.45999</v>
      </c>
      <c r="AF821">
        <f t="shared" si="383"/>
        <v>1678468577</v>
      </c>
      <c r="AG821">
        <f t="shared" si="384"/>
        <v>1556173217.1869514</v>
      </c>
      <c r="AH821">
        <f t="shared" si="385"/>
        <v>588836890977321.25</v>
      </c>
      <c r="AI821">
        <f t="shared" si="386"/>
        <v>3827679633472.6694</v>
      </c>
      <c r="AJ821">
        <f t="shared" si="387"/>
        <v>1.0785872411003952</v>
      </c>
      <c r="AK821">
        <f t="shared" si="388"/>
        <v>630659024924350.63</v>
      </c>
      <c r="AL821">
        <f t="shared" si="389"/>
        <v>2.6042264283949909E-4</v>
      </c>
      <c r="AM821">
        <f t="shared" si="390"/>
        <v>1.6137615773078099E-2</v>
      </c>
      <c r="AN821">
        <f>IF(AM821=0,0,(Cells!$B$3*AJ821/(Cells!$D$4*AM821)))</f>
        <v>1.7050527556701502</v>
      </c>
      <c r="AP821" s="7">
        <f t="shared" si="373"/>
        <v>0</v>
      </c>
      <c r="AQ821">
        <f t="shared" si="391"/>
        <v>102</v>
      </c>
      <c r="AR821" t="str">
        <f>IF(AP821=0,"",MAX(AR$4:AR820)+1)</f>
        <v/>
      </c>
      <c r="AS821" t="str">
        <f t="shared" si="374"/>
        <v>Male</v>
      </c>
      <c r="AT821" t="str">
        <f t="shared" si="375"/>
        <v>Smoker</v>
      </c>
      <c r="AU821" t="str">
        <f t="shared" si="376"/>
        <v>50 - 59</v>
      </c>
      <c r="AV821">
        <f t="shared" si="392"/>
        <v>1</v>
      </c>
      <c r="AW821" s="8">
        <f t="shared" si="377"/>
        <v>13</v>
      </c>
      <c r="BJ821" s="76"/>
      <c r="BK821" s="76"/>
      <c r="BL821" s="77"/>
      <c r="BM821" s="77"/>
      <c r="BN821" s="77"/>
      <c r="BO821" s="77"/>
      <c r="BP821" s="77"/>
      <c r="BQ821" s="136"/>
    </row>
    <row r="822" spans="1:69" x14ac:dyDescent="0.25">
      <c r="A822" t="s">
        <v>78</v>
      </c>
      <c r="B822" t="s">
        <v>59</v>
      </c>
      <c r="C822" t="s">
        <v>350</v>
      </c>
      <c r="D822">
        <v>14</v>
      </c>
      <c r="E822" s="9">
        <v>38672</v>
      </c>
      <c r="F822" s="9">
        <v>902</v>
      </c>
      <c r="G822" s="54">
        <v>769.24303843361395</v>
      </c>
      <c r="H822" s="9">
        <v>24434851410.728199</v>
      </c>
      <c r="I822" s="9">
        <v>122384313</v>
      </c>
      <c r="J822" s="9">
        <v>133285972.601537</v>
      </c>
      <c r="K822" s="9">
        <v>101736249770837</v>
      </c>
      <c r="L822" s="9">
        <v>645496784130.24597</v>
      </c>
      <c r="M822" s="9">
        <v>9.6344967078618897E+20</v>
      </c>
      <c r="N822" s="9">
        <v>7.2364076469704602E+18</v>
      </c>
      <c r="O822" s="9">
        <v>5.77151599647446E+16</v>
      </c>
      <c r="P822">
        <f t="shared" si="363"/>
        <v>8091.067645059893</v>
      </c>
      <c r="Q822">
        <f t="shared" si="364"/>
        <v>388150732404.86902</v>
      </c>
      <c r="R822">
        <f t="shared" si="365"/>
        <v>1606890988</v>
      </c>
      <c r="S822">
        <f t="shared" si="366"/>
        <v>1727200066.6661398</v>
      </c>
      <c r="T822">
        <f t="shared" si="367"/>
        <v>1924816972784599</v>
      </c>
      <c r="U822">
        <f t="shared" si="368"/>
        <v>9800495634647.2246</v>
      </c>
      <c r="V822" s="1">
        <f t="shared" si="369"/>
        <v>1.6489532538826896E+22</v>
      </c>
      <c r="W822" s="1">
        <f t="shared" si="370"/>
        <v>8.6270568073968304E+19</v>
      </c>
      <c r="X822" s="1">
        <f t="shared" si="371"/>
        <v>5.3645164887488474E+17</v>
      </c>
      <c r="Y822">
        <f t="shared" si="372"/>
        <v>0.93034444533205596</v>
      </c>
      <c r="Z822">
        <f t="shared" si="378"/>
        <v>1782260050206802</v>
      </c>
      <c r="AA822">
        <f t="shared" si="379"/>
        <v>5.9742828494467755E-4</v>
      </c>
      <c r="AB822">
        <f t="shared" si="380"/>
        <v>2.444234614239553E-2</v>
      </c>
      <c r="AC822">
        <f>Cells!$B$3*Y822/(Cells!$D$4*AB822)</f>
        <v>0.97100796465726791</v>
      </c>
      <c r="AD822">
        <f t="shared" si="381"/>
        <v>15273.134468154734</v>
      </c>
      <c r="AE822">
        <f t="shared" si="382"/>
        <v>229992675282.73178</v>
      </c>
      <c r="AF822">
        <f t="shared" si="383"/>
        <v>1556084264</v>
      </c>
      <c r="AG822">
        <f t="shared" si="384"/>
        <v>1422887244.5854142</v>
      </c>
      <c r="AH822">
        <f t="shared" si="385"/>
        <v>487100641206484.06</v>
      </c>
      <c r="AI822">
        <f t="shared" si="386"/>
        <v>3182182849342.4233</v>
      </c>
      <c r="AJ822">
        <f t="shared" si="387"/>
        <v>1.093610382636746</v>
      </c>
      <c r="AK822">
        <f t="shared" si="388"/>
        <v>528892479892807.31</v>
      </c>
      <c r="AL822">
        <f t="shared" si="389"/>
        <v>2.612320266181341E-4</v>
      </c>
      <c r="AM822">
        <f t="shared" si="390"/>
        <v>1.6162673869695388E-2</v>
      </c>
      <c r="AN822">
        <f>IF(AM822=0,0,(Cells!$B$3*AJ822/(Cells!$D$4*AM822)))</f>
        <v>1.7261213656608412</v>
      </c>
      <c r="AP822" s="7">
        <f t="shared" si="373"/>
        <v>0</v>
      </c>
      <c r="AQ822">
        <f t="shared" si="391"/>
        <v>102</v>
      </c>
      <c r="AR822" t="str">
        <f>IF(AP822=0,"",MAX(AR$4:AR821)+1)</f>
        <v/>
      </c>
      <c r="AS822" t="str">
        <f t="shared" si="374"/>
        <v>Male</v>
      </c>
      <c r="AT822" t="str">
        <f t="shared" si="375"/>
        <v>Smoker</v>
      </c>
      <c r="AU822" t="str">
        <f t="shared" si="376"/>
        <v>50 - 59</v>
      </c>
      <c r="AV822">
        <f t="shared" si="392"/>
        <v>1</v>
      </c>
      <c r="AW822" s="8">
        <f t="shared" si="377"/>
        <v>14</v>
      </c>
      <c r="BJ822" s="76"/>
      <c r="BK822" s="76"/>
      <c r="BL822" s="77"/>
      <c r="BM822" s="77"/>
      <c r="BN822" s="77"/>
      <c r="BO822" s="77"/>
      <c r="BP822" s="77"/>
      <c r="BQ822" s="136"/>
    </row>
    <row r="823" spans="1:69" x14ac:dyDescent="0.25">
      <c r="A823" t="s">
        <v>78</v>
      </c>
      <c r="B823" t="s">
        <v>59</v>
      </c>
      <c r="C823" t="s">
        <v>350</v>
      </c>
      <c r="D823">
        <v>15</v>
      </c>
      <c r="E823" s="9">
        <v>37066</v>
      </c>
      <c r="F823" s="9">
        <v>911</v>
      </c>
      <c r="G823" s="54">
        <v>800.34516628297797</v>
      </c>
      <c r="H823" s="9">
        <v>23453826615.609501</v>
      </c>
      <c r="I823" s="9">
        <v>117453591</v>
      </c>
      <c r="J823" s="9">
        <v>130118853.692423</v>
      </c>
      <c r="K823" s="9">
        <v>74455209897285.406</v>
      </c>
      <c r="L823" s="9">
        <v>441785344269.64398</v>
      </c>
      <c r="M823" s="9">
        <v>2.8811764510801301E+20</v>
      </c>
      <c r="N823" s="9">
        <v>1.55849544111759E+18</v>
      </c>
      <c r="O823" s="9">
        <v>9025861243463140</v>
      </c>
      <c r="P823">
        <f t="shared" si="363"/>
        <v>8891.4128113428706</v>
      </c>
      <c r="Q823">
        <f t="shared" si="364"/>
        <v>411604559020.47852</v>
      </c>
      <c r="R823">
        <f t="shared" si="365"/>
        <v>1724344579</v>
      </c>
      <c r="S823">
        <f t="shared" si="366"/>
        <v>1857318920.3585629</v>
      </c>
      <c r="T823">
        <f t="shared" si="367"/>
        <v>1999272182681884.5</v>
      </c>
      <c r="U823">
        <f t="shared" si="368"/>
        <v>10242280978916.869</v>
      </c>
      <c r="V823" s="1">
        <f t="shared" si="369"/>
        <v>1.6777650183934908E+22</v>
      </c>
      <c r="W823" s="1">
        <f t="shared" si="370"/>
        <v>8.7829063515085898E+19</v>
      </c>
      <c r="X823" s="1">
        <f t="shared" si="371"/>
        <v>5.454775101183479E+17</v>
      </c>
      <c r="Y823">
        <f t="shared" si="372"/>
        <v>0.9284052189955122</v>
      </c>
      <c r="Z823">
        <f t="shared" si="378"/>
        <v>1847306535329256.3</v>
      </c>
      <c r="AA823">
        <f t="shared" si="379"/>
        <v>5.3550804652566751E-4</v>
      </c>
      <c r="AB823">
        <f t="shared" si="380"/>
        <v>2.3141046789755808E-2</v>
      </c>
      <c r="AC823">
        <f>Cells!$B$3*Y823/(Cells!$D$4*AB823)</f>
        <v>1.0234732259827675</v>
      </c>
      <c r="AD823">
        <f t="shared" si="381"/>
        <v>14472.789301871755</v>
      </c>
      <c r="AE823">
        <f t="shared" si="382"/>
        <v>206538848667.12234</v>
      </c>
      <c r="AF823">
        <f t="shared" si="383"/>
        <v>1438630673</v>
      </c>
      <c r="AG823">
        <f t="shared" si="384"/>
        <v>1292768390.8929915</v>
      </c>
      <c r="AH823">
        <f t="shared" si="385"/>
        <v>412645431309198.63</v>
      </c>
      <c r="AI823">
        <f t="shared" si="386"/>
        <v>2740397505072.7798</v>
      </c>
      <c r="AJ823">
        <f t="shared" si="387"/>
        <v>1.112829400172952</v>
      </c>
      <c r="AK823">
        <f t="shared" si="388"/>
        <v>455810288931449.44</v>
      </c>
      <c r="AL823">
        <f t="shared" si="389"/>
        <v>2.7273613059135483E-4</v>
      </c>
      <c r="AM823">
        <f t="shared" si="390"/>
        <v>1.6514724659871107E-2</v>
      </c>
      <c r="AN823">
        <f>IF(AM823=0,0,(Cells!$B$3*AJ823/(Cells!$D$4*AM823)))</f>
        <v>1.7190130229941794</v>
      </c>
      <c r="AP823" s="7">
        <f t="shared" si="373"/>
        <v>1</v>
      </c>
      <c r="AQ823">
        <f t="shared" si="391"/>
        <v>102</v>
      </c>
      <c r="AR823">
        <f>IF(AP823=0,"",MAX(AR$4:AR822)+1)</f>
        <v>102</v>
      </c>
      <c r="AS823" t="str">
        <f t="shared" si="374"/>
        <v>Male</v>
      </c>
      <c r="AT823" t="str">
        <f t="shared" si="375"/>
        <v>Smoker</v>
      </c>
      <c r="AU823" t="str">
        <f t="shared" si="376"/>
        <v>50 - 59</v>
      </c>
      <c r="AV823">
        <f t="shared" si="392"/>
        <v>1</v>
      </c>
      <c r="AW823" s="8">
        <f t="shared" si="377"/>
        <v>15</v>
      </c>
      <c r="BJ823" s="76"/>
      <c r="BK823" s="76"/>
      <c r="BL823" s="77"/>
      <c r="BM823" s="77"/>
      <c r="BN823" s="77"/>
      <c r="BO823" s="77"/>
      <c r="BP823" s="77"/>
      <c r="BQ823" s="136"/>
    </row>
    <row r="824" spans="1:69" x14ac:dyDescent="0.25">
      <c r="A824" t="s">
        <v>78</v>
      </c>
      <c r="B824" t="s">
        <v>59</v>
      </c>
      <c r="C824" t="s">
        <v>350</v>
      </c>
      <c r="D824">
        <v>16</v>
      </c>
      <c r="E824" s="9">
        <v>30889</v>
      </c>
      <c r="F824" s="9">
        <v>934</v>
      </c>
      <c r="G824" s="54">
        <v>775.08044120483396</v>
      </c>
      <c r="H824" s="9">
        <v>20568328112.654499</v>
      </c>
      <c r="I824" s="9">
        <v>117795278</v>
      </c>
      <c r="J824" s="9">
        <v>116954821.891396</v>
      </c>
      <c r="K824" s="9">
        <v>67785878703004.898</v>
      </c>
      <c r="L824" s="9">
        <v>411058482195.21399</v>
      </c>
      <c r="M824" s="9">
        <v>3.7672530593829801E+20</v>
      </c>
      <c r="N824" s="9">
        <v>2.1833893970907899E+18</v>
      </c>
      <c r="O824" s="9">
        <v>1.32281718823162E+16</v>
      </c>
      <c r="P824">
        <f t="shared" si="363"/>
        <v>775.08044120483396</v>
      </c>
      <c r="Q824">
        <f t="shared" si="364"/>
        <v>20568328112.654499</v>
      </c>
      <c r="R824">
        <f t="shared" si="365"/>
        <v>117795278</v>
      </c>
      <c r="S824">
        <f t="shared" si="366"/>
        <v>116954821.891396</v>
      </c>
      <c r="T824">
        <f t="shared" si="367"/>
        <v>67785878703004.898</v>
      </c>
      <c r="U824">
        <f t="shared" si="368"/>
        <v>411058482195.21399</v>
      </c>
      <c r="V824" s="1">
        <f t="shared" si="369"/>
        <v>3.7672530593829801E+20</v>
      </c>
      <c r="W824" s="1">
        <f t="shared" si="370"/>
        <v>2.1833893970907899E+18</v>
      </c>
      <c r="X824" s="1">
        <f t="shared" si="371"/>
        <v>1.32281718823162E+16</v>
      </c>
      <c r="Y824">
        <f t="shared" si="372"/>
        <v>1.007186160390928</v>
      </c>
      <c r="Z824">
        <f t="shared" si="378"/>
        <v>67856011325612.805</v>
      </c>
      <c r="AA824">
        <f t="shared" si="379"/>
        <v>4.960803946185751E-3</v>
      </c>
      <c r="AB824">
        <f t="shared" si="380"/>
        <v>7.0432974849751667E-2</v>
      </c>
      <c r="AC824">
        <f>Cells!$B$3*Y824/(Cells!$D$4*AB824)</f>
        <v>0.36480067309093389</v>
      </c>
      <c r="AD824">
        <f t="shared" si="381"/>
        <v>13697.708860666924</v>
      </c>
      <c r="AE824">
        <f t="shared" si="382"/>
        <v>185970520554.46783</v>
      </c>
      <c r="AF824">
        <f t="shared" si="383"/>
        <v>1320835395</v>
      </c>
      <c r="AG824">
        <f t="shared" si="384"/>
        <v>1175813569.0015957</v>
      </c>
      <c r="AH824">
        <f t="shared" si="385"/>
        <v>344859552606193.75</v>
      </c>
      <c r="AI824">
        <f t="shared" si="386"/>
        <v>2329339022877.5649</v>
      </c>
      <c r="AJ824">
        <f t="shared" si="387"/>
        <v>1.12333743190389</v>
      </c>
      <c r="AK824">
        <f t="shared" si="388"/>
        <v>384454281593409.63</v>
      </c>
      <c r="AL824">
        <f t="shared" si="389"/>
        <v>2.7807872694529375E-4</v>
      </c>
      <c r="AM824">
        <f t="shared" si="390"/>
        <v>1.6675692697615107E-2</v>
      </c>
      <c r="AN824">
        <f>IF(AM824=0,0,(Cells!$B$3*AJ824/(Cells!$D$4*AM824)))</f>
        <v>1.718494951956375</v>
      </c>
      <c r="AP824" s="7">
        <f t="shared" si="373"/>
        <v>0</v>
      </c>
      <c r="AQ824">
        <f t="shared" si="391"/>
        <v>103</v>
      </c>
      <c r="AR824" t="str">
        <f>IF(AP824=0,"",MAX(AR$4:AR823)+1)</f>
        <v/>
      </c>
      <c r="AS824" t="str">
        <f t="shared" si="374"/>
        <v>Male</v>
      </c>
      <c r="AT824" t="str">
        <f t="shared" si="375"/>
        <v>Smoker</v>
      </c>
      <c r="AU824" t="str">
        <f t="shared" si="376"/>
        <v>50 - 59</v>
      </c>
      <c r="AV824">
        <f t="shared" si="392"/>
        <v>16</v>
      </c>
      <c r="AW824" s="8">
        <f t="shared" si="377"/>
        <v>16</v>
      </c>
      <c r="BJ824" s="76"/>
      <c r="BK824" s="76"/>
      <c r="BL824" s="77"/>
      <c r="BM824" s="77"/>
      <c r="BN824" s="77"/>
      <c r="BO824" s="77"/>
      <c r="BP824" s="77"/>
      <c r="BQ824" s="136"/>
    </row>
    <row r="825" spans="1:69" x14ac:dyDescent="0.25">
      <c r="A825" t="s">
        <v>78</v>
      </c>
      <c r="B825" t="s">
        <v>59</v>
      </c>
      <c r="C825" t="s">
        <v>350</v>
      </c>
      <c r="D825">
        <v>17</v>
      </c>
      <c r="E825" s="9">
        <v>28883</v>
      </c>
      <c r="F825" s="9">
        <v>1042</v>
      </c>
      <c r="G825" s="54">
        <v>822.12761959170905</v>
      </c>
      <c r="H825" s="9">
        <v>19652606032.208099</v>
      </c>
      <c r="I825" s="9">
        <v>103056936</v>
      </c>
      <c r="J825" s="9">
        <v>115220005.813548</v>
      </c>
      <c r="K825" s="9">
        <v>64216831762346.797</v>
      </c>
      <c r="L825" s="9">
        <v>408648824614.40802</v>
      </c>
      <c r="M825" s="9">
        <v>4.6020023077218497E+20</v>
      </c>
      <c r="N825" s="9">
        <v>2.9174807956748298E+18</v>
      </c>
      <c r="O825" s="9">
        <v>1.88999768817484E+16</v>
      </c>
      <c r="P825">
        <f t="shared" si="363"/>
        <v>1597.2080607965431</v>
      </c>
      <c r="Q825">
        <f t="shared" si="364"/>
        <v>40220934144.862595</v>
      </c>
      <c r="R825">
        <f t="shared" si="365"/>
        <v>220852214</v>
      </c>
      <c r="S825">
        <f t="shared" si="366"/>
        <v>232174827.70494401</v>
      </c>
      <c r="T825">
        <f t="shared" si="367"/>
        <v>132002710465351.69</v>
      </c>
      <c r="U825">
        <f t="shared" si="368"/>
        <v>819707306809.62207</v>
      </c>
      <c r="V825" s="1">
        <f t="shared" si="369"/>
        <v>8.3692553671048298E+20</v>
      </c>
      <c r="W825" s="1">
        <f t="shared" si="370"/>
        <v>5.1008701927656202E+18</v>
      </c>
      <c r="X825" s="1">
        <f t="shared" si="371"/>
        <v>3.21281487640646E+16</v>
      </c>
      <c r="Y825">
        <f t="shared" si="372"/>
        <v>0.95123238028485502</v>
      </c>
      <c r="Z825">
        <f t="shared" si="378"/>
        <v>124823546027537.63</v>
      </c>
      <c r="AA825">
        <f t="shared" si="379"/>
        <v>2.3156144559893154E-3</v>
      </c>
      <c r="AB825">
        <f t="shared" si="380"/>
        <v>4.8120831829773218E-2</v>
      </c>
      <c r="AC825">
        <f>Cells!$B$3*Y825/(Cells!$D$4*AB825)</f>
        <v>0.50428425967433066</v>
      </c>
      <c r="AD825">
        <f t="shared" si="381"/>
        <v>12875.581241075215</v>
      </c>
      <c r="AE825">
        <f t="shared" si="382"/>
        <v>166317914522.25974</v>
      </c>
      <c r="AF825">
        <f t="shared" si="383"/>
        <v>1217778459</v>
      </c>
      <c r="AG825">
        <f t="shared" si="384"/>
        <v>1060593563.1880476</v>
      </c>
      <c r="AH825">
        <f t="shared" si="385"/>
        <v>280642720843846.91</v>
      </c>
      <c r="AI825">
        <f t="shared" si="386"/>
        <v>1920690198263.1577</v>
      </c>
      <c r="AJ825">
        <f t="shared" si="387"/>
        <v>1.1482046481023973</v>
      </c>
      <c r="AK825">
        <f t="shared" si="388"/>
        <v>319703088674889</v>
      </c>
      <c r="AL825">
        <f t="shared" si="389"/>
        <v>2.8421621923817715E-4</v>
      </c>
      <c r="AM825">
        <f t="shared" si="390"/>
        <v>1.6858713451452255E-2</v>
      </c>
      <c r="AN825">
        <f>IF(AM825=0,0,(Cells!$B$3*AJ825/(Cells!$D$4*AM825)))</f>
        <v>1.7374678810820381</v>
      </c>
      <c r="AP825" s="7">
        <f t="shared" si="373"/>
        <v>0</v>
      </c>
      <c r="AQ825">
        <f t="shared" si="391"/>
        <v>103</v>
      </c>
      <c r="AR825" t="str">
        <f>IF(AP825=0,"",MAX(AR$4:AR824)+1)</f>
        <v/>
      </c>
      <c r="AS825" t="str">
        <f t="shared" si="374"/>
        <v>Male</v>
      </c>
      <c r="AT825" t="str">
        <f t="shared" si="375"/>
        <v>Smoker</v>
      </c>
      <c r="AU825" t="str">
        <f t="shared" si="376"/>
        <v>50 - 59</v>
      </c>
      <c r="AV825">
        <f t="shared" si="392"/>
        <v>16</v>
      </c>
      <c r="AW825" s="8">
        <f t="shared" si="377"/>
        <v>17</v>
      </c>
      <c r="BJ825" s="76"/>
      <c r="BK825" s="76"/>
      <c r="BL825" s="77"/>
      <c r="BM825" s="77"/>
      <c r="BN825" s="77"/>
      <c r="BO825" s="77"/>
      <c r="BP825" s="77"/>
      <c r="BQ825" s="136"/>
    </row>
    <row r="826" spans="1:69" x14ac:dyDescent="0.25">
      <c r="A826" t="s">
        <v>78</v>
      </c>
      <c r="B826" t="s">
        <v>59</v>
      </c>
      <c r="C826" t="s">
        <v>350</v>
      </c>
      <c r="D826">
        <v>18</v>
      </c>
      <c r="E826" s="9">
        <v>26697</v>
      </c>
      <c r="F826" s="9">
        <v>1143</v>
      </c>
      <c r="G826" s="54">
        <v>866.29171884286404</v>
      </c>
      <c r="H826" s="9">
        <v>18639690440.014999</v>
      </c>
      <c r="I826" s="9">
        <v>117565116</v>
      </c>
      <c r="J826" s="9">
        <v>111872408.518355</v>
      </c>
      <c r="K826" s="9">
        <v>47707326100077.398</v>
      </c>
      <c r="L826" s="9">
        <v>312515172099.87201</v>
      </c>
      <c r="M826" s="9">
        <v>1.5847150451041101E+20</v>
      </c>
      <c r="N826" s="9">
        <v>1.05962788462678E+18</v>
      </c>
      <c r="O826" s="9">
        <v>7320286520675750</v>
      </c>
      <c r="P826">
        <f t="shared" si="363"/>
        <v>2463.4997796394073</v>
      </c>
      <c r="Q826">
        <f t="shared" si="364"/>
        <v>58860624584.877594</v>
      </c>
      <c r="R826">
        <f t="shared" si="365"/>
        <v>338417330</v>
      </c>
      <c r="S826">
        <f t="shared" si="366"/>
        <v>344047236.22329903</v>
      </c>
      <c r="T826">
        <f t="shared" si="367"/>
        <v>179710036565429.09</v>
      </c>
      <c r="U826">
        <f t="shared" si="368"/>
        <v>1132222478909.4941</v>
      </c>
      <c r="V826" s="1">
        <f t="shared" si="369"/>
        <v>9.9539704122089406E+20</v>
      </c>
      <c r="W826" s="1">
        <f t="shared" si="370"/>
        <v>6.1604980773924004E+18</v>
      </c>
      <c r="X826" s="1">
        <f t="shared" si="371"/>
        <v>3.9448435284740352E+16</v>
      </c>
      <c r="Y826">
        <f t="shared" si="372"/>
        <v>0.98363624052005172</v>
      </c>
      <c r="Z826">
        <f t="shared" si="378"/>
        <v>175673833926491.03</v>
      </c>
      <c r="AA826">
        <f t="shared" si="379"/>
        <v>1.4841265438787026E-3</v>
      </c>
      <c r="AB826">
        <f t="shared" si="380"/>
        <v>3.8524362991212494E-2</v>
      </c>
      <c r="AC826">
        <f>Cells!$B$3*Y826/(Cells!$D$4*AB826)</f>
        <v>0.6513598248809237</v>
      </c>
      <c r="AD826">
        <f t="shared" si="381"/>
        <v>12009.28952223235</v>
      </c>
      <c r="AE826">
        <f t="shared" si="382"/>
        <v>147678224082.24472</v>
      </c>
      <c r="AF826">
        <f t="shared" si="383"/>
        <v>1100213343</v>
      </c>
      <c r="AG826">
        <f t="shared" si="384"/>
        <v>948721154.66969264</v>
      </c>
      <c r="AH826">
        <f t="shared" si="385"/>
        <v>232935394743769.53</v>
      </c>
      <c r="AI826">
        <f t="shared" si="386"/>
        <v>1608175026163.2854</v>
      </c>
      <c r="AJ826">
        <f t="shared" si="387"/>
        <v>1.1596804156676057</v>
      </c>
      <c r="AK826">
        <f t="shared" si="388"/>
        <v>267967847278995.25</v>
      </c>
      <c r="AL826">
        <f t="shared" si="389"/>
        <v>2.9771829153024399E-4</v>
      </c>
      <c r="AM826">
        <f t="shared" si="390"/>
        <v>1.725451510562508E-2</v>
      </c>
      <c r="AN826">
        <f>IF(AM826=0,0,(Cells!$B$3*AJ826/(Cells!$D$4*AM826)))</f>
        <v>1.7145789092986334</v>
      </c>
      <c r="AP826" s="7">
        <f t="shared" si="373"/>
        <v>0</v>
      </c>
      <c r="AQ826">
        <f t="shared" si="391"/>
        <v>103</v>
      </c>
      <c r="AR826" t="str">
        <f>IF(AP826=0,"",MAX(AR$4:AR825)+1)</f>
        <v/>
      </c>
      <c r="AS826" t="str">
        <f t="shared" si="374"/>
        <v>Male</v>
      </c>
      <c r="AT826" t="str">
        <f t="shared" si="375"/>
        <v>Smoker</v>
      </c>
      <c r="AU826" t="str">
        <f t="shared" si="376"/>
        <v>50 - 59</v>
      </c>
      <c r="AV826">
        <f t="shared" si="392"/>
        <v>16</v>
      </c>
      <c r="AW826" s="8">
        <f t="shared" si="377"/>
        <v>18</v>
      </c>
      <c r="BJ826" s="76"/>
      <c r="BK826" s="76"/>
      <c r="BL826" s="77"/>
      <c r="BM826" s="77"/>
      <c r="BN826" s="77"/>
      <c r="BO826" s="77"/>
      <c r="BP826" s="77"/>
      <c r="BQ826" s="136"/>
    </row>
    <row r="827" spans="1:69" x14ac:dyDescent="0.25">
      <c r="A827" t="s">
        <v>78</v>
      </c>
      <c r="B827" t="s">
        <v>59</v>
      </c>
      <c r="C827" t="s">
        <v>350</v>
      </c>
      <c r="D827">
        <v>19</v>
      </c>
      <c r="E827" s="9">
        <v>24458</v>
      </c>
      <c r="F827" s="9">
        <v>1206</v>
      </c>
      <c r="G827" s="54">
        <v>884.28127715177504</v>
      </c>
      <c r="H827" s="9">
        <v>16817437161.319799</v>
      </c>
      <c r="I827" s="9">
        <v>108354661</v>
      </c>
      <c r="J827" s="9">
        <v>102978795.788774</v>
      </c>
      <c r="K827" s="9">
        <v>37635540719903.797</v>
      </c>
      <c r="L827" s="9">
        <v>250212558800.651</v>
      </c>
      <c r="M827" s="9">
        <v>5.5382270303054201E+19</v>
      </c>
      <c r="N827" s="9">
        <v>3.7252339313593203E+17</v>
      </c>
      <c r="O827" s="9">
        <v>2664711957055490</v>
      </c>
      <c r="P827">
        <f t="shared" si="363"/>
        <v>3347.7810567911824</v>
      </c>
      <c r="Q827">
        <f t="shared" si="364"/>
        <v>75678061746.197388</v>
      </c>
      <c r="R827">
        <f t="shared" si="365"/>
        <v>446771991</v>
      </c>
      <c r="S827">
        <f t="shared" si="366"/>
        <v>447026032.01207304</v>
      </c>
      <c r="T827">
        <f t="shared" si="367"/>
        <v>217345577285332.88</v>
      </c>
      <c r="U827">
        <f t="shared" si="368"/>
        <v>1382435037710.145</v>
      </c>
      <c r="V827" s="1">
        <f t="shared" si="369"/>
        <v>1.0507793115239483E+21</v>
      </c>
      <c r="W827" s="1">
        <f t="shared" si="370"/>
        <v>6.5330214705283328E+18</v>
      </c>
      <c r="X827" s="1">
        <f t="shared" si="371"/>
        <v>4.211314724179584E+16</v>
      </c>
      <c r="Y827">
        <f t="shared" si="372"/>
        <v>0.99943170868387776</v>
      </c>
      <c r="Z827">
        <f t="shared" si="378"/>
        <v>215841197448643.63</v>
      </c>
      <c r="AA827">
        <f t="shared" si="379"/>
        <v>1.0801118052059329E-3</v>
      </c>
      <c r="AB827">
        <f t="shared" si="380"/>
        <v>3.2865054468324446E-2</v>
      </c>
      <c r="AC827">
        <f>Cells!$B$3*Y827/(Cells!$D$4*AB827)</f>
        <v>0.7757837546552413</v>
      </c>
      <c r="AD827">
        <f t="shared" si="381"/>
        <v>11125.008245080575</v>
      </c>
      <c r="AE827">
        <f t="shared" si="382"/>
        <v>130860786920.92491</v>
      </c>
      <c r="AF827">
        <f t="shared" si="383"/>
        <v>991858682</v>
      </c>
      <c r="AG827">
        <f t="shared" si="384"/>
        <v>845742358.88091862</v>
      </c>
      <c r="AH827">
        <f t="shared" si="385"/>
        <v>195299854023865.75</v>
      </c>
      <c r="AI827">
        <f t="shared" si="386"/>
        <v>1357962467362.6345</v>
      </c>
      <c r="AJ827">
        <f t="shared" si="387"/>
        <v>1.172766944430242</v>
      </c>
      <c r="AK827">
        <f t="shared" si="388"/>
        <v>227173495501488.94</v>
      </c>
      <c r="AL827">
        <f t="shared" si="389"/>
        <v>3.1760073229769305E-4</v>
      </c>
      <c r="AM827">
        <f t="shared" si="390"/>
        <v>1.7821356073478054E-2</v>
      </c>
      <c r="AN827">
        <f>IF(AM827=0,0,(Cells!$B$3*AJ827/(Cells!$D$4*AM827)))</f>
        <v>1.67877650392499</v>
      </c>
      <c r="AP827" s="7">
        <f t="shared" si="373"/>
        <v>0</v>
      </c>
      <c r="AQ827">
        <f t="shared" si="391"/>
        <v>103</v>
      </c>
      <c r="AR827" t="str">
        <f>IF(AP827=0,"",MAX(AR$4:AR826)+1)</f>
        <v/>
      </c>
      <c r="AS827" t="str">
        <f t="shared" si="374"/>
        <v>Male</v>
      </c>
      <c r="AT827" t="str">
        <f t="shared" si="375"/>
        <v>Smoker</v>
      </c>
      <c r="AU827" t="str">
        <f t="shared" si="376"/>
        <v>50 - 59</v>
      </c>
      <c r="AV827">
        <f t="shared" si="392"/>
        <v>16</v>
      </c>
      <c r="AW827" s="8">
        <f t="shared" si="377"/>
        <v>19</v>
      </c>
      <c r="BJ827" s="76"/>
      <c r="BK827" s="76"/>
      <c r="BL827" s="77"/>
      <c r="BM827" s="77"/>
      <c r="BN827" s="77"/>
      <c r="BO827" s="77"/>
      <c r="BP827" s="77"/>
      <c r="BQ827" s="136"/>
    </row>
    <row r="828" spans="1:69" x14ac:dyDescent="0.25">
      <c r="A828" t="s">
        <v>78</v>
      </c>
      <c r="B828" t="s">
        <v>59</v>
      </c>
      <c r="C828" t="s">
        <v>350</v>
      </c>
      <c r="D828">
        <v>20</v>
      </c>
      <c r="E828" s="9">
        <v>22314</v>
      </c>
      <c r="F828" s="9">
        <v>1215</v>
      </c>
      <c r="G828" s="54">
        <v>915.21801913609704</v>
      </c>
      <c r="H828" s="9">
        <v>15843029254.8498</v>
      </c>
      <c r="I828" s="9">
        <v>102387196</v>
      </c>
      <c r="J828" s="9">
        <v>98076108.319968596</v>
      </c>
      <c r="K828" s="9">
        <v>33169664570821.199</v>
      </c>
      <c r="L828" s="9">
        <v>222567983267.43301</v>
      </c>
      <c r="M828" s="9">
        <v>4.7218881147627504E+19</v>
      </c>
      <c r="N828" s="9">
        <v>3.0380746565523002E+17</v>
      </c>
      <c r="O828" s="9">
        <v>2102850865337310</v>
      </c>
      <c r="P828">
        <f t="shared" si="363"/>
        <v>4262.9990759272796</v>
      </c>
      <c r="Q828">
        <f t="shared" si="364"/>
        <v>91521091001.04718</v>
      </c>
      <c r="R828">
        <f t="shared" si="365"/>
        <v>549159187</v>
      </c>
      <c r="S828">
        <f t="shared" si="366"/>
        <v>545102140.33204162</v>
      </c>
      <c r="T828">
        <f t="shared" si="367"/>
        <v>250515241856154.06</v>
      </c>
      <c r="U828">
        <f t="shared" si="368"/>
        <v>1605003020977.5781</v>
      </c>
      <c r="V828" s="1">
        <f t="shared" si="369"/>
        <v>1.0979981926715758E+21</v>
      </c>
      <c r="W828" s="1">
        <f t="shared" si="370"/>
        <v>6.8368289361835633E+18</v>
      </c>
      <c r="X828" s="1">
        <f t="shared" si="371"/>
        <v>4.4215998107133152E+16</v>
      </c>
      <c r="Y828">
        <f t="shared" si="372"/>
        <v>1.0074427274592741</v>
      </c>
      <c r="Z828">
        <f t="shared" si="378"/>
        <v>250750775396747.53</v>
      </c>
      <c r="AA828">
        <f t="shared" si="379"/>
        <v>8.4389130098357231E-4</v>
      </c>
      <c r="AB828">
        <f t="shared" si="380"/>
        <v>2.9049807245205127E-2</v>
      </c>
      <c r="AC828">
        <f>Cells!$B$3*Y828/(Cells!$D$4*AB828)</f>
        <v>0.88470610543455397</v>
      </c>
      <c r="AD828">
        <f t="shared" si="381"/>
        <v>10209.790225944476</v>
      </c>
      <c r="AE828">
        <f t="shared" si="382"/>
        <v>115017757666.07512</v>
      </c>
      <c r="AF828">
        <f t="shared" si="383"/>
        <v>889471486</v>
      </c>
      <c r="AG828">
        <f t="shared" si="384"/>
        <v>747666250.56095004</v>
      </c>
      <c r="AH828">
        <f t="shared" si="385"/>
        <v>162130189453044.56</v>
      </c>
      <c r="AI828">
        <f t="shared" si="386"/>
        <v>1135394484095.2017</v>
      </c>
      <c r="AJ828">
        <f t="shared" si="387"/>
        <v>1.1896638176895882</v>
      </c>
      <c r="AK828">
        <f t="shared" si="388"/>
        <v>191273496335104.66</v>
      </c>
      <c r="AL828">
        <f t="shared" si="389"/>
        <v>3.421678825109224E-4</v>
      </c>
      <c r="AM828">
        <f t="shared" si="390"/>
        <v>1.8497780475260333E-2</v>
      </c>
      <c r="AN828">
        <f>IF(AM828=0,0,(Cells!$B$3*AJ828/(Cells!$D$4*AM828)))</f>
        <v>1.6406900541753882</v>
      </c>
      <c r="AP828" s="7">
        <f t="shared" si="373"/>
        <v>0</v>
      </c>
      <c r="AQ828">
        <f t="shared" si="391"/>
        <v>103</v>
      </c>
      <c r="AR828" t="str">
        <f>IF(AP828=0,"",MAX(AR$4:AR827)+1)</f>
        <v/>
      </c>
      <c r="AS828" t="str">
        <f t="shared" si="374"/>
        <v>Male</v>
      </c>
      <c r="AT828" t="str">
        <f t="shared" si="375"/>
        <v>Smoker</v>
      </c>
      <c r="AU828" t="str">
        <f t="shared" si="376"/>
        <v>50 - 59</v>
      </c>
      <c r="AV828">
        <f t="shared" si="392"/>
        <v>16</v>
      </c>
      <c r="AW828" s="8">
        <f t="shared" si="377"/>
        <v>20</v>
      </c>
      <c r="BJ828" s="76"/>
      <c r="BK828" s="76"/>
      <c r="BL828" s="77"/>
      <c r="BM828" s="77"/>
      <c r="BN828" s="77"/>
      <c r="BO828" s="77"/>
      <c r="BP828" s="77"/>
      <c r="BQ828" s="136"/>
    </row>
    <row r="829" spans="1:69" x14ac:dyDescent="0.25">
      <c r="A829" t="s">
        <v>78</v>
      </c>
      <c r="B829" t="s">
        <v>59</v>
      </c>
      <c r="C829" t="s">
        <v>350</v>
      </c>
      <c r="D829">
        <v>21</v>
      </c>
      <c r="E829" s="9">
        <v>18435</v>
      </c>
      <c r="F829" s="9">
        <v>1165</v>
      </c>
      <c r="G829" s="54">
        <v>877.83538165227901</v>
      </c>
      <c r="H829" s="9">
        <v>13959570073.9524</v>
      </c>
      <c r="I829" s="9">
        <v>100149995</v>
      </c>
      <c r="J829" s="9">
        <v>87358453.616084799</v>
      </c>
      <c r="K829" s="9">
        <v>27249950559439.801</v>
      </c>
      <c r="L829" s="9">
        <v>185104397826.12701</v>
      </c>
      <c r="M829" s="9">
        <v>3.6734912616776798E+19</v>
      </c>
      <c r="N829" s="9">
        <v>2.4825225516124E+17</v>
      </c>
      <c r="O829" s="9">
        <v>1774449447971390</v>
      </c>
      <c r="P829">
        <f t="shared" si="363"/>
        <v>5140.8344575795581</v>
      </c>
      <c r="Q829">
        <f t="shared" si="364"/>
        <v>105480661074.99957</v>
      </c>
      <c r="R829">
        <f t="shared" si="365"/>
        <v>649309182</v>
      </c>
      <c r="S829">
        <f t="shared" si="366"/>
        <v>632460593.94812644</v>
      </c>
      <c r="T829">
        <f t="shared" si="367"/>
        <v>277765192415593.88</v>
      </c>
      <c r="U829">
        <f t="shared" si="368"/>
        <v>1790107418803.7051</v>
      </c>
      <c r="V829" s="1">
        <f t="shared" si="369"/>
        <v>1.1347331052883526E+21</v>
      </c>
      <c r="W829" s="1">
        <f t="shared" si="370"/>
        <v>7.0850811913448028E+18</v>
      </c>
      <c r="X829" s="1">
        <f t="shared" si="371"/>
        <v>4.5990447555104544E+16</v>
      </c>
      <c r="Y829">
        <f t="shared" si="372"/>
        <v>1.026639743587338</v>
      </c>
      <c r="Z829">
        <f t="shared" si="378"/>
        <v>283278032098805.44</v>
      </c>
      <c r="AA829">
        <f t="shared" si="379"/>
        <v>7.0818374417770202E-4</v>
      </c>
      <c r="AB829">
        <f t="shared" si="380"/>
        <v>2.6611721931842403E-2</v>
      </c>
      <c r="AC829">
        <f>Cells!$B$3*Y829/(Cells!$D$4*AB829)</f>
        <v>0.98416294506139035</v>
      </c>
      <c r="AD829">
        <f t="shared" si="381"/>
        <v>9331.9548442921969</v>
      </c>
      <c r="AE829">
        <f t="shared" si="382"/>
        <v>101058187592.12271</v>
      </c>
      <c r="AF829">
        <f t="shared" si="383"/>
        <v>789321491</v>
      </c>
      <c r="AG829">
        <f t="shared" si="384"/>
        <v>660307796.94486511</v>
      </c>
      <c r="AH829">
        <f t="shared" si="385"/>
        <v>134880238893604.81</v>
      </c>
      <c r="AI829">
        <f t="shared" si="386"/>
        <v>950290086269.07446</v>
      </c>
      <c r="AJ829">
        <f t="shared" si="387"/>
        <v>1.1953841748530911</v>
      </c>
      <c r="AK829">
        <f t="shared" si="388"/>
        <v>159875792397766.84</v>
      </c>
      <c r="AL829">
        <f t="shared" si="389"/>
        <v>3.6668222593148615E-4</v>
      </c>
      <c r="AM829">
        <f t="shared" si="390"/>
        <v>1.9148948428869043E-2</v>
      </c>
      <c r="AN829">
        <f>IF(AM829=0,0,(Cells!$B$3*AJ829/(Cells!$D$4*AM829)))</f>
        <v>1.5925184990454386</v>
      </c>
      <c r="AP829" s="7">
        <f t="shared" si="373"/>
        <v>0</v>
      </c>
      <c r="AQ829">
        <f t="shared" si="391"/>
        <v>103</v>
      </c>
      <c r="AR829" t="str">
        <f>IF(AP829=0,"",MAX(AR$4:AR828)+1)</f>
        <v/>
      </c>
      <c r="AS829" t="str">
        <f t="shared" si="374"/>
        <v>Male</v>
      </c>
      <c r="AT829" t="str">
        <f t="shared" si="375"/>
        <v>Smoker</v>
      </c>
      <c r="AU829" t="str">
        <f t="shared" si="376"/>
        <v>50 - 59</v>
      </c>
      <c r="AV829">
        <f t="shared" si="392"/>
        <v>16</v>
      </c>
      <c r="AW829" s="8">
        <f t="shared" si="377"/>
        <v>21</v>
      </c>
      <c r="BJ829" s="76"/>
      <c r="BK829" s="76"/>
      <c r="BL829" s="77"/>
      <c r="BM829" s="77"/>
      <c r="BN829" s="77"/>
      <c r="BO829" s="77"/>
      <c r="BP829" s="77"/>
      <c r="BQ829" s="136"/>
    </row>
    <row r="830" spans="1:69" x14ac:dyDescent="0.25">
      <c r="A830" t="s">
        <v>78</v>
      </c>
      <c r="B830" t="s">
        <v>59</v>
      </c>
      <c r="C830" t="s">
        <v>350</v>
      </c>
      <c r="D830">
        <v>22</v>
      </c>
      <c r="E830" s="9">
        <v>17227</v>
      </c>
      <c r="F830" s="9">
        <v>1258</v>
      </c>
      <c r="G830" s="54">
        <v>910.77400039278496</v>
      </c>
      <c r="H830" s="9">
        <v>13639633247.6042</v>
      </c>
      <c r="I830" s="9">
        <v>103648408</v>
      </c>
      <c r="J830" s="9">
        <v>86022509.864936396</v>
      </c>
      <c r="K830" s="9">
        <v>25608255858091</v>
      </c>
      <c r="L830" s="9">
        <v>174568712808.55701</v>
      </c>
      <c r="M830" s="9">
        <v>4.0802779378050097E+19</v>
      </c>
      <c r="N830" s="9">
        <v>2.7164620083445901E+17</v>
      </c>
      <c r="O830" s="9">
        <v>1925944259961120</v>
      </c>
      <c r="P830">
        <f t="shared" si="363"/>
        <v>6051.6084579723429</v>
      </c>
      <c r="Q830">
        <f t="shared" si="364"/>
        <v>119120294322.60378</v>
      </c>
      <c r="R830">
        <f t="shared" si="365"/>
        <v>752957590</v>
      </c>
      <c r="S830">
        <f t="shared" si="366"/>
        <v>718483103.81306279</v>
      </c>
      <c r="T830">
        <f t="shared" si="367"/>
        <v>303373448273684.88</v>
      </c>
      <c r="U830">
        <f t="shared" si="368"/>
        <v>1964676131612.2622</v>
      </c>
      <c r="V830" s="1">
        <f t="shared" si="369"/>
        <v>1.1755358846664028E+21</v>
      </c>
      <c r="W830" s="1">
        <f t="shared" si="370"/>
        <v>7.3567273921792614E+18</v>
      </c>
      <c r="X830" s="1">
        <f t="shared" si="371"/>
        <v>4.7916391815065664E+16</v>
      </c>
      <c r="Y830">
        <f t="shared" si="372"/>
        <v>1.047982319979381</v>
      </c>
      <c r="Z830">
        <f t="shared" si="378"/>
        <v>315772271292971</v>
      </c>
      <c r="AA830">
        <f t="shared" si="379"/>
        <v>6.1170336826635318E-4</v>
      </c>
      <c r="AB830">
        <f t="shared" si="380"/>
        <v>2.4732637713482022E-2</v>
      </c>
      <c r="AC830">
        <f>Cells!$B$3*Y830/(Cells!$D$4*AB830)</f>
        <v>1.080949570496339</v>
      </c>
      <c r="AD830">
        <f t="shared" si="381"/>
        <v>8421.180843899414</v>
      </c>
      <c r="AE830">
        <f t="shared" si="382"/>
        <v>87418554344.518509</v>
      </c>
      <c r="AF830">
        <f t="shared" si="383"/>
        <v>685673083</v>
      </c>
      <c r="AG830">
        <f t="shared" si="384"/>
        <v>574285287.07992876</v>
      </c>
      <c r="AH830">
        <f t="shared" si="385"/>
        <v>109271983035513.81</v>
      </c>
      <c r="AI830">
        <f t="shared" si="386"/>
        <v>775721373460.51746</v>
      </c>
      <c r="AJ830">
        <f t="shared" si="387"/>
        <v>1.193958992901325</v>
      </c>
      <c r="AK830">
        <f t="shared" si="388"/>
        <v>129360446462611.53</v>
      </c>
      <c r="AL830">
        <f t="shared" si="389"/>
        <v>3.9223480280323295E-4</v>
      </c>
      <c r="AM830">
        <f t="shared" si="390"/>
        <v>1.9804918651770143E-2</v>
      </c>
      <c r="AN830">
        <f>IF(AM830=0,0,(Cells!$B$3*AJ830/(Cells!$D$4*AM830)))</f>
        <v>1.5379359943496063</v>
      </c>
      <c r="AP830" s="7">
        <f t="shared" si="373"/>
        <v>1</v>
      </c>
      <c r="AQ830">
        <f t="shared" si="391"/>
        <v>103</v>
      </c>
      <c r="AR830">
        <f>IF(AP830=0,"",MAX(AR$4:AR829)+1)</f>
        <v>103</v>
      </c>
      <c r="AS830" t="str">
        <f t="shared" si="374"/>
        <v>Male</v>
      </c>
      <c r="AT830" t="str">
        <f t="shared" si="375"/>
        <v>Smoker</v>
      </c>
      <c r="AU830" t="str">
        <f t="shared" si="376"/>
        <v>50 - 59</v>
      </c>
      <c r="AV830">
        <f t="shared" si="392"/>
        <v>16</v>
      </c>
      <c r="AW830" s="8">
        <f t="shared" si="377"/>
        <v>22</v>
      </c>
      <c r="BJ830" s="76"/>
      <c r="BK830" s="76"/>
      <c r="BL830" s="77"/>
      <c r="BM830" s="77"/>
      <c r="BN830" s="77"/>
      <c r="BO830" s="77"/>
      <c r="BP830" s="77"/>
      <c r="BQ830" s="136"/>
    </row>
    <row r="831" spans="1:69" x14ac:dyDescent="0.25">
      <c r="A831" t="s">
        <v>78</v>
      </c>
      <c r="B831" t="s">
        <v>59</v>
      </c>
      <c r="C831" t="s">
        <v>350</v>
      </c>
      <c r="D831">
        <v>23</v>
      </c>
      <c r="E831" s="9">
        <v>16200</v>
      </c>
      <c r="F831" s="9">
        <v>1277</v>
      </c>
      <c r="G831" s="54">
        <v>944.18864037925402</v>
      </c>
      <c r="H831" s="9">
        <v>13231834584.408899</v>
      </c>
      <c r="I831" s="9">
        <v>98976950</v>
      </c>
      <c r="J831" s="9">
        <v>84257348.982271105</v>
      </c>
      <c r="K831" s="9">
        <v>23824290949605</v>
      </c>
      <c r="L831" s="9">
        <v>166546852877.543</v>
      </c>
      <c r="M831" s="9">
        <v>3.7352338294779101E+19</v>
      </c>
      <c r="N831" s="9">
        <v>2.6823478397359398E+17</v>
      </c>
      <c r="O831" s="9">
        <v>2042623658485470</v>
      </c>
      <c r="P831">
        <f t="shared" si="363"/>
        <v>944.18864037925402</v>
      </c>
      <c r="Q831">
        <f t="shared" si="364"/>
        <v>13231834584.408899</v>
      </c>
      <c r="R831">
        <f t="shared" si="365"/>
        <v>98976950</v>
      </c>
      <c r="S831">
        <f t="shared" si="366"/>
        <v>84257348.982271105</v>
      </c>
      <c r="T831">
        <f t="shared" si="367"/>
        <v>23824290949605</v>
      </c>
      <c r="U831">
        <f t="shared" si="368"/>
        <v>166546852877.543</v>
      </c>
      <c r="V831" s="1">
        <f t="shared" si="369"/>
        <v>3.7352338294779101E+19</v>
      </c>
      <c r="W831" s="1">
        <f t="shared" si="370"/>
        <v>2.6823478397359398E+17</v>
      </c>
      <c r="X831" s="1">
        <f t="shared" si="371"/>
        <v>2042623658485470</v>
      </c>
      <c r="Y831">
        <f t="shared" si="372"/>
        <v>1.1746981265791556</v>
      </c>
      <c r="Z831">
        <f t="shared" si="378"/>
        <v>27756529330406.953</v>
      </c>
      <c r="AA831">
        <f t="shared" si="379"/>
        <v>3.9097553248507175E-3</v>
      </c>
      <c r="AB831">
        <f t="shared" si="380"/>
        <v>6.2528036310528071E-2</v>
      </c>
      <c r="AC831">
        <f>Cells!$B$3*Y831/(Cells!$D$4*AB831)</f>
        <v>0.47926244559190778</v>
      </c>
      <c r="AD831">
        <f t="shared" si="381"/>
        <v>7476.992203520158</v>
      </c>
      <c r="AE831">
        <f t="shared" si="382"/>
        <v>74186719760.109634</v>
      </c>
      <c r="AF831">
        <f t="shared" si="383"/>
        <v>586696133</v>
      </c>
      <c r="AG831">
        <f t="shared" si="384"/>
        <v>490027938.09765768</v>
      </c>
      <c r="AH831">
        <f t="shared" si="385"/>
        <v>85447692085908.797</v>
      </c>
      <c r="AI831">
        <f t="shared" si="386"/>
        <v>609174520582.97461</v>
      </c>
      <c r="AJ831">
        <f t="shared" si="387"/>
        <v>1.1972707827182647</v>
      </c>
      <c r="AK831">
        <f t="shared" si="388"/>
        <v>101430799505122.05</v>
      </c>
      <c r="AL831">
        <f t="shared" si="389"/>
        <v>4.2240414006941243E-4</v>
      </c>
      <c r="AM831">
        <f t="shared" si="390"/>
        <v>2.0552472845606982E-2</v>
      </c>
      <c r="AN831">
        <f>IF(AM831=0,0,(Cells!$B$3*AJ831/(Cells!$D$4*AM831)))</f>
        <v>1.4861074614097889</v>
      </c>
      <c r="AP831" s="7">
        <f t="shared" si="373"/>
        <v>0</v>
      </c>
      <c r="AQ831">
        <f t="shared" si="391"/>
        <v>104</v>
      </c>
      <c r="AR831" t="str">
        <f>IF(AP831=0,"",MAX(AR$4:AR830)+1)</f>
        <v/>
      </c>
      <c r="AS831" t="str">
        <f t="shared" si="374"/>
        <v>Male</v>
      </c>
      <c r="AT831" t="str">
        <f t="shared" si="375"/>
        <v>Smoker</v>
      </c>
      <c r="AU831" t="str">
        <f t="shared" si="376"/>
        <v>50 - 59</v>
      </c>
      <c r="AV831">
        <f t="shared" si="392"/>
        <v>23</v>
      </c>
      <c r="AW831" s="8">
        <f t="shared" si="377"/>
        <v>23</v>
      </c>
      <c r="BJ831" s="76"/>
      <c r="BK831" s="76"/>
      <c r="BL831" s="77"/>
      <c r="BM831" s="77"/>
      <c r="BN831" s="77"/>
      <c r="BO831" s="77"/>
      <c r="BP831" s="77"/>
      <c r="BQ831" s="136"/>
    </row>
    <row r="832" spans="1:69" x14ac:dyDescent="0.25">
      <c r="A832" t="s">
        <v>78</v>
      </c>
      <c r="B832" t="s">
        <v>59</v>
      </c>
      <c r="C832" t="s">
        <v>350</v>
      </c>
      <c r="D832">
        <v>24</v>
      </c>
      <c r="E832" s="9">
        <v>15154</v>
      </c>
      <c r="F832" s="9">
        <v>1345</v>
      </c>
      <c r="G832" s="54">
        <v>958.43517250890397</v>
      </c>
      <c r="H832" s="9">
        <v>12650220374.830999</v>
      </c>
      <c r="I832" s="9">
        <v>91188206</v>
      </c>
      <c r="J832" s="9">
        <v>81333747.368966505</v>
      </c>
      <c r="K832" s="9">
        <v>19742291506715.699</v>
      </c>
      <c r="L832" s="9">
        <v>138404891496.63599</v>
      </c>
      <c r="M832" s="9">
        <v>2.0151243866560598E+19</v>
      </c>
      <c r="N832" s="9">
        <v>1.4720657600725699E+17</v>
      </c>
      <c r="O832" s="9">
        <v>1116082763763190</v>
      </c>
      <c r="P832">
        <f t="shared" si="363"/>
        <v>1902.623812888158</v>
      </c>
      <c r="Q832">
        <f t="shared" si="364"/>
        <v>25882054959.239899</v>
      </c>
      <c r="R832">
        <f t="shared" si="365"/>
        <v>190165156</v>
      </c>
      <c r="S832">
        <f t="shared" si="366"/>
        <v>165591096.3512376</v>
      </c>
      <c r="T832">
        <f t="shared" si="367"/>
        <v>43566582456320.703</v>
      </c>
      <c r="U832">
        <f t="shared" si="368"/>
        <v>304951744374.17896</v>
      </c>
      <c r="V832" s="1">
        <f t="shared" si="369"/>
        <v>5.7503582161339695E+19</v>
      </c>
      <c r="W832" s="1">
        <f t="shared" si="370"/>
        <v>4.1544135998085094E+17</v>
      </c>
      <c r="X832" s="1">
        <f t="shared" si="371"/>
        <v>3158706422248660</v>
      </c>
      <c r="Y832">
        <f t="shared" si="372"/>
        <v>1.148402058988957</v>
      </c>
      <c r="Z832">
        <f t="shared" si="378"/>
        <v>49629774313614.578</v>
      </c>
      <c r="AA832">
        <f t="shared" si="379"/>
        <v>1.8099573331802335E-3</v>
      </c>
      <c r="AB832">
        <f t="shared" si="380"/>
        <v>4.2543593327083143E-2</v>
      </c>
      <c r="AC832">
        <f>Cells!$B$3*Y832/(Cells!$D$4*AB832)</f>
        <v>0.68862329041109072</v>
      </c>
      <c r="AD832">
        <f t="shared" si="381"/>
        <v>6518.5570310112553</v>
      </c>
      <c r="AE832">
        <f t="shared" si="382"/>
        <v>61536499385.278625</v>
      </c>
      <c r="AF832">
        <f t="shared" si="383"/>
        <v>495507927</v>
      </c>
      <c r="AG832">
        <f t="shared" si="384"/>
        <v>408694190.72869116</v>
      </c>
      <c r="AH832">
        <f t="shared" si="385"/>
        <v>65705400579193.102</v>
      </c>
      <c r="AI832">
        <f t="shared" si="386"/>
        <v>470769629086.33844</v>
      </c>
      <c r="AJ832">
        <f t="shared" si="387"/>
        <v>1.2124173483271738</v>
      </c>
      <c r="AK832">
        <f t="shared" si="388"/>
        <v>78970356981773.719</v>
      </c>
      <c r="AL832">
        <f t="shared" si="389"/>
        <v>4.7278879144105497E-4</v>
      </c>
      <c r="AM832">
        <f t="shared" si="390"/>
        <v>2.1743706938814618E-2</v>
      </c>
      <c r="AN832">
        <f>IF(AM832=0,0,(Cells!$B$3*AJ832/(Cells!$D$4*AM832)))</f>
        <v>1.4224613316075925</v>
      </c>
      <c r="AP832" s="7">
        <f t="shared" si="373"/>
        <v>0</v>
      </c>
      <c r="AQ832">
        <f t="shared" si="391"/>
        <v>104</v>
      </c>
      <c r="AR832" t="str">
        <f>IF(AP832=0,"",MAX(AR$4:AR831)+1)</f>
        <v/>
      </c>
      <c r="AS832" t="str">
        <f t="shared" si="374"/>
        <v>Male</v>
      </c>
      <c r="AT832" t="str">
        <f t="shared" si="375"/>
        <v>Smoker</v>
      </c>
      <c r="AU832" t="str">
        <f t="shared" si="376"/>
        <v>50 - 59</v>
      </c>
      <c r="AV832">
        <f t="shared" si="392"/>
        <v>23</v>
      </c>
      <c r="AW832" s="8">
        <f t="shared" si="377"/>
        <v>24</v>
      </c>
      <c r="BJ832" s="76"/>
      <c r="BK832" s="76"/>
      <c r="BL832" s="77"/>
      <c r="BM832" s="77"/>
      <c r="BN832" s="77"/>
      <c r="BO832" s="77"/>
      <c r="BP832" s="77"/>
      <c r="BQ832" s="136"/>
    </row>
    <row r="833" spans="1:69" x14ac:dyDescent="0.25">
      <c r="A833" t="s">
        <v>78</v>
      </c>
      <c r="B833" t="s">
        <v>59</v>
      </c>
      <c r="C833" t="s">
        <v>350</v>
      </c>
      <c r="D833">
        <v>25</v>
      </c>
      <c r="E833" s="9">
        <v>14159</v>
      </c>
      <c r="F833" s="9">
        <v>1286</v>
      </c>
      <c r="G833" s="54">
        <v>982.91520911979399</v>
      </c>
      <c r="H833" s="9">
        <v>11822644997.8629</v>
      </c>
      <c r="I833" s="9">
        <v>81793425</v>
      </c>
      <c r="J833" s="9">
        <v>76741301.509268403</v>
      </c>
      <c r="K833" s="9">
        <v>16105331957132.699</v>
      </c>
      <c r="L833" s="9">
        <v>113765703495.298</v>
      </c>
      <c r="M833" s="9">
        <v>1.60315492428555E+19</v>
      </c>
      <c r="N833" s="9">
        <v>1.2082042537714E+17</v>
      </c>
      <c r="O833" s="9">
        <v>941720321205247</v>
      </c>
      <c r="P833">
        <f t="shared" si="363"/>
        <v>2885.5390220079521</v>
      </c>
      <c r="Q833">
        <f t="shared" si="364"/>
        <v>37704699957.102798</v>
      </c>
      <c r="R833">
        <f t="shared" si="365"/>
        <v>271958581</v>
      </c>
      <c r="S833">
        <f t="shared" si="366"/>
        <v>242332397.860506</v>
      </c>
      <c r="T833">
        <f t="shared" si="367"/>
        <v>59671914413453.406</v>
      </c>
      <c r="U833">
        <f t="shared" si="368"/>
        <v>418717447869.47693</v>
      </c>
      <c r="V833" s="1">
        <f t="shared" si="369"/>
        <v>7.3535131404195193E+19</v>
      </c>
      <c r="W833" s="1">
        <f t="shared" si="370"/>
        <v>5.3626178535799091E+17</v>
      </c>
      <c r="X833" s="1">
        <f t="shared" si="371"/>
        <v>4100426743453907</v>
      </c>
      <c r="Y833">
        <f t="shared" si="372"/>
        <v>1.1222543225794668</v>
      </c>
      <c r="Z833">
        <f t="shared" si="378"/>
        <v>66439708202371.352</v>
      </c>
      <c r="AA833">
        <f t="shared" si="379"/>
        <v>1.1313702567039893E-3</v>
      </c>
      <c r="AB833">
        <f t="shared" si="380"/>
        <v>3.3635847792258623E-2</v>
      </c>
      <c r="AC833">
        <f>Cells!$B$3*Y833/(Cells!$D$4*AB833)</f>
        <v>0.85115924683737054</v>
      </c>
      <c r="AD833">
        <f t="shared" si="381"/>
        <v>5535.6418218914614</v>
      </c>
      <c r="AE833">
        <f t="shared" si="382"/>
        <v>49713854387.415726</v>
      </c>
      <c r="AF833">
        <f t="shared" si="383"/>
        <v>413714502</v>
      </c>
      <c r="AG833">
        <f t="shared" si="384"/>
        <v>331952889.21942276</v>
      </c>
      <c r="AH833">
        <f t="shared" si="385"/>
        <v>49600068622060.406</v>
      </c>
      <c r="AI833">
        <f t="shared" si="386"/>
        <v>357003925591.04047</v>
      </c>
      <c r="AJ833">
        <f t="shared" si="387"/>
        <v>1.2463048686602403</v>
      </c>
      <c r="AK833">
        <f t="shared" si="388"/>
        <v>61262281442274.531</v>
      </c>
      <c r="AL833">
        <f t="shared" si="389"/>
        <v>5.5595579340195732E-4</v>
      </c>
      <c r="AM833">
        <f t="shared" si="390"/>
        <v>2.3578714837792947E-2</v>
      </c>
      <c r="AN833">
        <f>IF(AM833=0,0,(Cells!$B$3*AJ833/(Cells!$D$4*AM833)))</f>
        <v>1.3484227613668553</v>
      </c>
      <c r="AP833" s="7">
        <f t="shared" si="373"/>
        <v>0</v>
      </c>
      <c r="AQ833">
        <f t="shared" si="391"/>
        <v>104</v>
      </c>
      <c r="AR833" t="str">
        <f>IF(AP833=0,"",MAX(AR$4:AR832)+1)</f>
        <v/>
      </c>
      <c r="AS833" t="str">
        <f t="shared" si="374"/>
        <v>Male</v>
      </c>
      <c r="AT833" t="str">
        <f t="shared" si="375"/>
        <v>Smoker</v>
      </c>
      <c r="AU833" t="str">
        <f t="shared" si="376"/>
        <v>50 - 59</v>
      </c>
      <c r="AV833">
        <f t="shared" si="392"/>
        <v>23</v>
      </c>
      <c r="AW833" s="8">
        <f t="shared" si="377"/>
        <v>25</v>
      </c>
      <c r="BJ833" s="76"/>
      <c r="BK833" s="76"/>
      <c r="BL833" s="77"/>
      <c r="BM833" s="77"/>
      <c r="BN833" s="77"/>
      <c r="BO833" s="77"/>
      <c r="BP833" s="77"/>
      <c r="BQ833" s="136"/>
    </row>
    <row r="834" spans="1:69" x14ac:dyDescent="0.25">
      <c r="A834" t="s">
        <v>78</v>
      </c>
      <c r="B834" t="s">
        <v>59</v>
      </c>
      <c r="C834" t="s">
        <v>350</v>
      </c>
      <c r="D834">
        <v>26</v>
      </c>
      <c r="E834" s="9">
        <v>13078</v>
      </c>
      <c r="F834" s="9">
        <v>1354</v>
      </c>
      <c r="G834" s="54">
        <v>992.93744124113505</v>
      </c>
      <c r="H834" s="9">
        <v>10895583857.2934</v>
      </c>
      <c r="I834" s="9">
        <v>83476462</v>
      </c>
      <c r="J834" s="9">
        <v>71450376.176922902</v>
      </c>
      <c r="K834" s="9">
        <v>13225691882971.5</v>
      </c>
      <c r="L834" s="9">
        <v>94497147759.092102</v>
      </c>
      <c r="M834" s="9">
        <v>1.0607251127520999E+19</v>
      </c>
      <c r="N834" s="9">
        <v>7.9875464134596704E+16</v>
      </c>
      <c r="O834" s="9">
        <v>621561710417903</v>
      </c>
      <c r="P834">
        <f t="shared" si="363"/>
        <v>3878.4764632490869</v>
      </c>
      <c r="Q834">
        <f t="shared" si="364"/>
        <v>48600283814.396194</v>
      </c>
      <c r="R834">
        <f t="shared" si="365"/>
        <v>355435043</v>
      </c>
      <c r="S834">
        <f t="shared" si="366"/>
        <v>313782774.03742892</v>
      </c>
      <c r="T834">
        <f t="shared" si="367"/>
        <v>72897606296424.906</v>
      </c>
      <c r="U834">
        <f t="shared" si="368"/>
        <v>513214595628.56903</v>
      </c>
      <c r="V834" s="1">
        <f t="shared" si="369"/>
        <v>8.4142382531716186E+19</v>
      </c>
      <c r="W834" s="1">
        <f t="shared" si="370"/>
        <v>6.1613724949258765E+17</v>
      </c>
      <c r="X834" s="1">
        <f t="shared" si="371"/>
        <v>4721988453871810</v>
      </c>
      <c r="Y834">
        <f t="shared" si="372"/>
        <v>1.1327423695910175</v>
      </c>
      <c r="Z834">
        <f t="shared" si="378"/>
        <v>81915698938422.625</v>
      </c>
      <c r="AA834">
        <f t="shared" si="379"/>
        <v>8.3197244937097104E-4</v>
      </c>
      <c r="AB834">
        <f t="shared" si="380"/>
        <v>2.8843932626654276E-2</v>
      </c>
      <c r="AC834">
        <f>Cells!$B$3*Y834/(Cells!$D$4*AB834)</f>
        <v>1.0018405043353737</v>
      </c>
      <c r="AD834">
        <f t="shared" si="381"/>
        <v>4542.7043806503252</v>
      </c>
      <c r="AE834">
        <f t="shared" si="382"/>
        <v>38818270530.122337</v>
      </c>
      <c r="AF834">
        <f t="shared" si="383"/>
        <v>330238040</v>
      </c>
      <c r="AG834">
        <f t="shared" si="384"/>
        <v>260502513.04249987</v>
      </c>
      <c r="AH834">
        <f t="shared" si="385"/>
        <v>36374376739088.906</v>
      </c>
      <c r="AI834">
        <f t="shared" si="386"/>
        <v>262506777831.94833</v>
      </c>
      <c r="AJ834">
        <f t="shared" si="387"/>
        <v>1.267696177449632</v>
      </c>
      <c r="AK834">
        <f t="shared" si="388"/>
        <v>45689795887357.492</v>
      </c>
      <c r="AL834">
        <f t="shared" si="389"/>
        <v>6.7327948779355527E-4</v>
      </c>
      <c r="AM834">
        <f t="shared" si="390"/>
        <v>2.5947629714360331E-2</v>
      </c>
      <c r="AN834">
        <f>IF(AM834=0,0,(Cells!$B$3*AJ834/(Cells!$D$4*AM834)))</f>
        <v>1.2463482332430291</v>
      </c>
      <c r="AP834" s="7">
        <f t="shared" si="373"/>
        <v>1</v>
      </c>
      <c r="AQ834">
        <f t="shared" si="391"/>
        <v>104</v>
      </c>
      <c r="AR834">
        <f>IF(AP834=0,"",MAX(AR$4:AR833)+1)</f>
        <v>104</v>
      </c>
      <c r="AS834" t="str">
        <f t="shared" si="374"/>
        <v>Male</v>
      </c>
      <c r="AT834" t="str">
        <f t="shared" si="375"/>
        <v>Smoker</v>
      </c>
      <c r="AU834" t="str">
        <f t="shared" si="376"/>
        <v>50 - 59</v>
      </c>
      <c r="AV834">
        <f t="shared" si="392"/>
        <v>23</v>
      </c>
      <c r="AW834" s="8">
        <f t="shared" si="377"/>
        <v>26</v>
      </c>
      <c r="BJ834" s="76"/>
      <c r="BK834" s="76"/>
      <c r="BL834" s="77"/>
      <c r="BM834" s="77"/>
      <c r="BN834" s="77"/>
      <c r="BO834" s="77"/>
      <c r="BP834" s="77"/>
      <c r="BQ834" s="136"/>
    </row>
    <row r="835" spans="1:69" x14ac:dyDescent="0.25">
      <c r="A835" t="s">
        <v>78</v>
      </c>
      <c r="B835" t="s">
        <v>59</v>
      </c>
      <c r="C835" t="s">
        <v>350</v>
      </c>
      <c r="D835">
        <v>27</v>
      </c>
      <c r="E835" s="9">
        <v>12106</v>
      </c>
      <c r="F835" s="9">
        <v>1295</v>
      </c>
      <c r="G835" s="54">
        <v>926.44327462142996</v>
      </c>
      <c r="H835" s="9">
        <v>9558201433.3435097</v>
      </c>
      <c r="I835" s="9">
        <v>80389723</v>
      </c>
      <c r="J835" s="9">
        <v>63194226.198636398</v>
      </c>
      <c r="K835" s="9">
        <v>10472153364665.699</v>
      </c>
      <c r="L835" s="9">
        <v>74699260500.042206</v>
      </c>
      <c r="M835" s="9">
        <v>6.2639347624089999E+18</v>
      </c>
      <c r="N835" s="9">
        <v>4.5208372177517104E+16</v>
      </c>
      <c r="O835" s="9">
        <v>342158811682409</v>
      </c>
      <c r="P835">
        <f t="shared" si="363"/>
        <v>926.44327462142996</v>
      </c>
      <c r="Q835">
        <f t="shared" si="364"/>
        <v>9558201433.3435097</v>
      </c>
      <c r="R835">
        <f t="shared" si="365"/>
        <v>80389723</v>
      </c>
      <c r="S835">
        <f t="shared" si="366"/>
        <v>63194226.198636398</v>
      </c>
      <c r="T835">
        <f t="shared" si="367"/>
        <v>10472153364665.699</v>
      </c>
      <c r="U835">
        <f t="shared" si="368"/>
        <v>74699260500.042206</v>
      </c>
      <c r="V835" s="1">
        <f t="shared" si="369"/>
        <v>6.2639347624089999E+18</v>
      </c>
      <c r="W835" s="1">
        <f t="shared" si="370"/>
        <v>4.5208372177517104E+16</v>
      </c>
      <c r="X835" s="1">
        <f t="shared" si="371"/>
        <v>342158811682409</v>
      </c>
      <c r="Y835">
        <f t="shared" si="372"/>
        <v>1.2721055045015275</v>
      </c>
      <c r="Z835">
        <f t="shared" si="378"/>
        <v>13200801680503.664</v>
      </c>
      <c r="AA835">
        <f t="shared" si="379"/>
        <v>3.3055635111133171E-3</v>
      </c>
      <c r="AB835">
        <f t="shared" si="380"/>
        <v>5.7494030221522281E-2</v>
      </c>
      <c r="AC835">
        <f>Cells!$B$3*Y835/(Cells!$D$4*AB835)</f>
        <v>0.56444586031267829</v>
      </c>
      <c r="AD835">
        <f t="shared" si="381"/>
        <v>3616.2611060288955</v>
      </c>
      <c r="AE835">
        <f t="shared" si="382"/>
        <v>29260069096.778812</v>
      </c>
      <c r="AF835">
        <f t="shared" si="383"/>
        <v>249848317</v>
      </c>
      <c r="AG835">
        <f t="shared" si="384"/>
        <v>197308286.84386346</v>
      </c>
      <c r="AH835">
        <f t="shared" si="385"/>
        <v>25902223374423.211</v>
      </c>
      <c r="AI835">
        <f t="shared" si="386"/>
        <v>187807517331.90613</v>
      </c>
      <c r="AJ835">
        <f t="shared" si="387"/>
        <v>1.2662839508495312</v>
      </c>
      <c r="AK835">
        <f t="shared" si="388"/>
        <v>32498425083200.754</v>
      </c>
      <c r="AL835">
        <f t="shared" si="389"/>
        <v>8.3477928484463205E-4</v>
      </c>
      <c r="AM835">
        <f t="shared" si="390"/>
        <v>2.8892547219735266E-2</v>
      </c>
      <c r="AN835">
        <f>IF(AM835=0,0,(Cells!$B$3*AJ835/(Cells!$D$4*AM835)))</f>
        <v>1.1180653389567565</v>
      </c>
      <c r="AP835" s="7">
        <f t="shared" si="373"/>
        <v>0</v>
      </c>
      <c r="AQ835">
        <f t="shared" si="391"/>
        <v>105</v>
      </c>
      <c r="AR835" t="str">
        <f>IF(AP835=0,"",MAX(AR$4:AR834)+1)</f>
        <v/>
      </c>
      <c r="AS835" t="str">
        <f t="shared" si="374"/>
        <v>Male</v>
      </c>
      <c r="AT835" t="str">
        <f t="shared" si="375"/>
        <v>Smoker</v>
      </c>
      <c r="AU835" t="str">
        <f t="shared" si="376"/>
        <v>50 - 59</v>
      </c>
      <c r="AV835">
        <f t="shared" si="392"/>
        <v>27</v>
      </c>
      <c r="AW835" s="8">
        <f t="shared" si="377"/>
        <v>27</v>
      </c>
      <c r="BJ835" s="76"/>
      <c r="BK835" s="76"/>
      <c r="BL835" s="77"/>
      <c r="BM835" s="77"/>
      <c r="BN835" s="77"/>
      <c r="BO835" s="77"/>
      <c r="BP835" s="77"/>
      <c r="BQ835" s="136"/>
    </row>
    <row r="836" spans="1:69" x14ac:dyDescent="0.25">
      <c r="A836" t="s">
        <v>78</v>
      </c>
      <c r="B836" t="s">
        <v>59</v>
      </c>
      <c r="C836" t="s">
        <v>350</v>
      </c>
      <c r="D836">
        <v>28</v>
      </c>
      <c r="E836" s="9">
        <v>11065</v>
      </c>
      <c r="F836" s="9">
        <v>1218</v>
      </c>
      <c r="G836" s="54">
        <v>839.46034493651803</v>
      </c>
      <c r="H836" s="9">
        <v>7964896270.3013601</v>
      </c>
      <c r="I836" s="9">
        <v>72670305</v>
      </c>
      <c r="J836" s="9">
        <v>53139840.584152304</v>
      </c>
      <c r="K836" s="9">
        <v>7988106211039.2305</v>
      </c>
      <c r="L836" s="9">
        <v>56968327281.422699</v>
      </c>
      <c r="M836" s="9">
        <v>4.22091798798033E+18</v>
      </c>
      <c r="N836" s="9">
        <v>2.99680411214152E+16</v>
      </c>
      <c r="O836" s="9">
        <v>223080721338751</v>
      </c>
      <c r="P836">
        <f t="shared" si="363"/>
        <v>1765.9036195579479</v>
      </c>
      <c r="Q836">
        <f t="shared" si="364"/>
        <v>17523097703.644871</v>
      </c>
      <c r="R836">
        <f t="shared" si="365"/>
        <v>153060028</v>
      </c>
      <c r="S836">
        <f t="shared" si="366"/>
        <v>116334066.78278869</v>
      </c>
      <c r="T836">
        <f t="shared" si="367"/>
        <v>18460259575704.93</v>
      </c>
      <c r="U836">
        <f t="shared" si="368"/>
        <v>131667587781.4649</v>
      </c>
      <c r="V836" s="1">
        <f t="shared" si="369"/>
        <v>1.048485275038933E+19</v>
      </c>
      <c r="W836" s="1">
        <f t="shared" si="370"/>
        <v>7.5176413298932304E+16</v>
      </c>
      <c r="X836" s="1">
        <f t="shared" si="371"/>
        <v>565239533021160</v>
      </c>
      <c r="Y836">
        <f t="shared" si="372"/>
        <v>1.315693951332275</v>
      </c>
      <c r="Z836">
        <f t="shared" si="378"/>
        <v>24060128610428.691</v>
      </c>
      <c r="AA836">
        <f t="shared" si="379"/>
        <v>1.7778050020574505E-3</v>
      </c>
      <c r="AB836">
        <f t="shared" si="380"/>
        <v>4.2164024974585268E-2</v>
      </c>
      <c r="AC836">
        <f>Cells!$B$3*Y836/(Cells!$D$4*AB836)</f>
        <v>0.79603970395226775</v>
      </c>
      <c r="AD836">
        <f t="shared" si="381"/>
        <v>2776.8007610923773</v>
      </c>
      <c r="AE836">
        <f t="shared" si="382"/>
        <v>21295172826.477455</v>
      </c>
      <c r="AF836">
        <f t="shared" si="383"/>
        <v>177178012</v>
      </c>
      <c r="AG836">
        <f t="shared" si="384"/>
        <v>144168446.25971118</v>
      </c>
      <c r="AH836">
        <f t="shared" si="385"/>
        <v>17914117163383.98</v>
      </c>
      <c r="AI836">
        <f t="shared" si="386"/>
        <v>130839190050.48347</v>
      </c>
      <c r="AJ836">
        <f t="shared" si="387"/>
        <v>1.2289652597130998</v>
      </c>
      <c r="AK836">
        <f t="shared" si="388"/>
        <v>21818213947583.223</v>
      </c>
      <c r="AL836">
        <f t="shared" si="389"/>
        <v>1.0497327824448707E-3</v>
      </c>
      <c r="AM836">
        <f t="shared" si="390"/>
        <v>3.2399579973278525E-2</v>
      </c>
      <c r="AN836">
        <f>IF(AM836=0,0,(Cells!$B$3*AJ836/(Cells!$D$4*AM836)))</f>
        <v>0.96765855315974969</v>
      </c>
      <c r="AP836" s="7">
        <f t="shared" si="373"/>
        <v>0</v>
      </c>
      <c r="AQ836">
        <f t="shared" si="391"/>
        <v>105</v>
      </c>
      <c r="AR836" t="str">
        <f>IF(AP836=0,"",MAX(AR$4:AR835)+1)</f>
        <v/>
      </c>
      <c r="AS836" t="str">
        <f t="shared" si="374"/>
        <v>Male</v>
      </c>
      <c r="AT836" t="str">
        <f t="shared" si="375"/>
        <v>Smoker</v>
      </c>
      <c r="AU836" t="str">
        <f t="shared" si="376"/>
        <v>50 - 59</v>
      </c>
      <c r="AV836">
        <f t="shared" si="392"/>
        <v>27</v>
      </c>
      <c r="AW836" s="8">
        <f t="shared" si="377"/>
        <v>28</v>
      </c>
      <c r="BJ836" s="76"/>
      <c r="BK836" s="76"/>
      <c r="BL836" s="77"/>
      <c r="BM836" s="77"/>
      <c r="BN836" s="77"/>
      <c r="BO836" s="77"/>
      <c r="BP836" s="77"/>
      <c r="BQ836" s="136"/>
    </row>
    <row r="837" spans="1:69" x14ac:dyDescent="0.25">
      <c r="A837" t="s">
        <v>78</v>
      </c>
      <c r="B837" t="s">
        <v>59</v>
      </c>
      <c r="C837" t="s">
        <v>350</v>
      </c>
      <c r="D837">
        <v>29</v>
      </c>
      <c r="E837" s="9">
        <v>9640</v>
      </c>
      <c r="F837" s="9">
        <v>1014</v>
      </c>
      <c r="G837" s="54">
        <v>742.45254618024501</v>
      </c>
      <c r="H837" s="9">
        <v>6474851569.5942602</v>
      </c>
      <c r="I837" s="9">
        <v>51362759</v>
      </c>
      <c r="J837" s="9">
        <v>43766415.237606399</v>
      </c>
      <c r="K837" s="9">
        <v>6239638037252.1904</v>
      </c>
      <c r="L837" s="9">
        <v>45395031051.7743</v>
      </c>
      <c r="M837" s="9">
        <v>3.9445991207575398E+18</v>
      </c>
      <c r="N837" s="9">
        <v>3.03480186531909E+16</v>
      </c>
      <c r="O837" s="9">
        <v>242268865931094</v>
      </c>
      <c r="P837">
        <f t="shared" ref="P837:P900" si="393">IF($AQ837&lt;&gt;$AQ836,G837,P836+G837)</f>
        <v>2508.3561657381929</v>
      </c>
      <c r="Q837">
        <f t="shared" ref="Q837:Q900" si="394">IF($AQ837&lt;&gt;$AQ836,H837,Q836+H837)</f>
        <v>23997949273.239132</v>
      </c>
      <c r="R837">
        <f t="shared" ref="R837:R900" si="395">IF($AQ837&lt;&gt;$AQ836,I837,R836+I837)</f>
        <v>204422787</v>
      </c>
      <c r="S837">
        <f t="shared" ref="S837:S900" si="396">IF($AQ837&lt;&gt;$AQ836,J837,S836+J837)</f>
        <v>160100482.0203951</v>
      </c>
      <c r="T837">
        <f t="shared" ref="T837:T900" si="397">IF($AQ837&lt;&gt;$AQ836,K837,T836+K837)</f>
        <v>24699897612957.121</v>
      </c>
      <c r="U837">
        <f t="shared" ref="U837:U900" si="398">IF($AQ837&lt;&gt;$AQ836,L837,U836+L837)</f>
        <v>177062618833.2392</v>
      </c>
      <c r="V837" s="1">
        <f t="shared" ref="V837:V900" si="399">IF($AQ837&lt;&gt;$AQ836,M837,V836+M837)</f>
        <v>1.4429451871146869E+19</v>
      </c>
      <c r="W837" s="1">
        <f t="shared" ref="W837:W900" si="400">IF($AQ837&lt;&gt;$AQ836,N837,W836+N837)</f>
        <v>1.055244319521232E+17</v>
      </c>
      <c r="X837" s="1">
        <f t="shared" ref="X837:X900" si="401">IF($AQ837&lt;&gt;$AQ836,O837,X836+O837)</f>
        <v>807508398952254</v>
      </c>
      <c r="Y837">
        <f t="shared" ref="Y837:Y900" si="402">R837/S837</f>
        <v>1.2768405467633677</v>
      </c>
      <c r="Z837">
        <f t="shared" si="378"/>
        <v>31249161728890.547</v>
      </c>
      <c r="AA837">
        <f t="shared" si="379"/>
        <v>1.2191386302977561E-3</v>
      </c>
      <c r="AB837">
        <f t="shared" si="380"/>
        <v>3.4916165744505165E-2</v>
      </c>
      <c r="AC837">
        <f>Cells!$B$3*Y837/(Cells!$D$4*AB837)</f>
        <v>0.93289342545898701</v>
      </c>
      <c r="AD837">
        <f t="shared" si="381"/>
        <v>2034.3482149121323</v>
      </c>
      <c r="AE837">
        <f t="shared" si="382"/>
        <v>14820321256.883196</v>
      </c>
      <c r="AF837">
        <f t="shared" si="383"/>
        <v>125815253</v>
      </c>
      <c r="AG837">
        <f t="shared" si="384"/>
        <v>100402031.0221048</v>
      </c>
      <c r="AH837">
        <f t="shared" si="385"/>
        <v>11674479126131.787</v>
      </c>
      <c r="AI837">
        <f t="shared" si="386"/>
        <v>85444158998.709167</v>
      </c>
      <c r="AJ837">
        <f t="shared" si="387"/>
        <v>1.2531146204831269</v>
      </c>
      <c r="AK837">
        <f t="shared" si="388"/>
        <v>14495287836843.998</v>
      </c>
      <c r="AL837">
        <f t="shared" si="389"/>
        <v>1.4379435837799622E-3</v>
      </c>
      <c r="AM837">
        <f t="shared" si="390"/>
        <v>3.7920226578700214E-2</v>
      </c>
      <c r="AN837">
        <f>IF(AM837=0,0,(Cells!$B$3*AJ837/(Cells!$D$4*AM837)))</f>
        <v>0.84302758728589489</v>
      </c>
      <c r="AP837" s="7">
        <f t="shared" ref="AP837:AP900" si="403">IF(C837&lt;&gt;C838,1, IF(AN837&lt;1,0, (IF(AC837&gt;1,1,0)))  )</f>
        <v>0</v>
      </c>
      <c r="AQ837">
        <f t="shared" si="391"/>
        <v>105</v>
      </c>
      <c r="AR837" t="str">
        <f>IF(AP837=0,"",MAX(AR$4:AR836)+1)</f>
        <v/>
      </c>
      <c r="AS837" t="str">
        <f t="shared" ref="AS837:AS900" si="404">B837</f>
        <v>Male</v>
      </c>
      <c r="AT837" t="str">
        <f t="shared" ref="AT837:AT900" si="405">A837</f>
        <v>Smoker</v>
      </c>
      <c r="AU837" t="str">
        <f t="shared" ref="AU837:AU900" si="406">C837</f>
        <v>50 - 59</v>
      </c>
      <c r="AV837">
        <f t="shared" si="392"/>
        <v>27</v>
      </c>
      <c r="AW837" s="8">
        <f t="shared" ref="AW837:AW900" si="407">D837</f>
        <v>29</v>
      </c>
      <c r="BJ837" s="76"/>
      <c r="BK837" s="76"/>
      <c r="BL837" s="77"/>
      <c r="BM837" s="77"/>
      <c r="BN837" s="77"/>
      <c r="BO837" s="77"/>
      <c r="BP837" s="77"/>
      <c r="BQ837" s="136"/>
    </row>
    <row r="838" spans="1:69" x14ac:dyDescent="0.25">
      <c r="A838" t="s">
        <v>78</v>
      </c>
      <c r="B838" t="s">
        <v>59</v>
      </c>
      <c r="C838" t="s">
        <v>350</v>
      </c>
      <c r="D838">
        <v>30</v>
      </c>
      <c r="E838" s="9">
        <v>8037</v>
      </c>
      <c r="F838" s="9">
        <v>878</v>
      </c>
      <c r="G838" s="54">
        <v>601.13071033292101</v>
      </c>
      <c r="H838" s="9">
        <v>4912462918.3270597</v>
      </c>
      <c r="I838" s="9">
        <v>45085190</v>
      </c>
      <c r="J838" s="9">
        <v>33451946.364900298</v>
      </c>
      <c r="K838" s="9">
        <v>4312558097765.5298</v>
      </c>
      <c r="L838" s="9">
        <v>31321467675.686001</v>
      </c>
      <c r="M838" s="9">
        <v>2.0960411403690801E+18</v>
      </c>
      <c r="N838" s="9">
        <v>1.52450473242237E+16</v>
      </c>
      <c r="O838" s="9">
        <v>114337681602781</v>
      </c>
      <c r="P838">
        <f t="shared" si="393"/>
        <v>3109.4868760711138</v>
      </c>
      <c r="Q838">
        <f t="shared" si="394"/>
        <v>28910412191.566193</v>
      </c>
      <c r="R838">
        <f t="shared" si="395"/>
        <v>249507977</v>
      </c>
      <c r="S838">
        <f t="shared" si="396"/>
        <v>193552428.38529539</v>
      </c>
      <c r="T838">
        <f t="shared" si="397"/>
        <v>29012455710722.652</v>
      </c>
      <c r="U838">
        <f t="shared" si="398"/>
        <v>208384086508.9252</v>
      </c>
      <c r="V838" s="1">
        <f t="shared" si="399"/>
        <v>1.6525493011515949E+19</v>
      </c>
      <c r="W838" s="1">
        <f t="shared" si="400"/>
        <v>1.207694792763469E+17</v>
      </c>
      <c r="X838" s="1">
        <f t="shared" si="401"/>
        <v>921846080555035</v>
      </c>
      <c r="Y838">
        <f t="shared" si="402"/>
        <v>1.2890976314867857</v>
      </c>
      <c r="Z838">
        <f t="shared" ref="Z838:Z901" si="408">Y838*T838-(Y838^2)*U838</f>
        <v>37053600953502.523</v>
      </c>
      <c r="AA838">
        <f t="shared" ref="AA838:AA901" si="409">Z838/(S838^2)</f>
        <v>9.8908398755976246E-4</v>
      </c>
      <c r="AB838">
        <f t="shared" ref="AB838:AB901" si="410">AA838^0.5</f>
        <v>3.1449705683197778E-2</v>
      </c>
      <c r="AC838">
        <f>Cells!$B$3*Y838/(Cells!$D$4*AB838)</f>
        <v>1.0456615484730045</v>
      </c>
      <c r="AD838">
        <f t="shared" ref="AD838:AD901" si="411">SUMIFS(G$5:G$1998,$B$5:$B$1998,$B838,$A$5:$A$1998,$A838,$C$5:$C$1998,$C838,$D$5:$D$1998,"&gt;"&amp;$D838)</f>
        <v>1433.2175045792114</v>
      </c>
      <c r="AE838">
        <f t="shared" ref="AE838:AE901" si="412">SUMIFS(H$5:H$1998,$B$5:$B$1998,$B838,$A$5:$A$1998,$A838,$C$5:$C$1998,$C838,$D$5:$D$1998,"&gt;"&amp;$D838)</f>
        <v>9907858338.5561352</v>
      </c>
      <c r="AF838">
        <f t="shared" ref="AF838:AF901" si="413">SUMIFS(I$5:I$1998,$B$5:$B$1998,$B838,$A$5:$A$1998,$A838,$C$5:$C$1998,$C838,$D$5:$D$1998,"&gt;"&amp;$D838)</f>
        <v>80730063</v>
      </c>
      <c r="AG838">
        <f t="shared" ref="AG838:AG901" si="414">SUMIFS(J$5:J$1998,$B$5:$B$1998,$B838,$A$5:$A$1998,$A838,$C$5:$C$1998,$C838,$D$5:$D$1998,"&gt;"&amp;$D838)</f>
        <v>66950084.657204501</v>
      </c>
      <c r="AH838">
        <f t="shared" ref="AH838:AH901" si="415">SUMIFS(K$5:K$1998,$B$5:$B$1998,$B838,$A$5:$A$1998,$A838,$C$5:$C$1998,$C838,$D$5:$D$1998,"&gt;"&amp;$D838)</f>
        <v>7361921028366.2578</v>
      </c>
      <c r="AI838">
        <f t="shared" ref="AI838:AI901" si="416">SUMIFS(L$5:L$1998,$B$5:$B$1998,$B838,$A$5:$A$1998,$A838,$C$5:$C$1998,$C838,$D$5:$D$1998,"&gt;"&amp;$D838)</f>
        <v>54122691323.023163</v>
      </c>
      <c r="AJ838">
        <f t="shared" ref="AJ838:AJ901" si="417">AF838/AG838</f>
        <v>1.2058246589731927</v>
      </c>
      <c r="AK838">
        <f t="shared" ref="AK838:AK901" si="418">AJ838*AH838-(AJ838^2)*AI838</f>
        <v>8798490810783.2402</v>
      </c>
      <c r="AL838">
        <f t="shared" ref="AL838:AL901" si="419">AK838/(AG838^2)</f>
        <v>1.9629350227307399E-3</v>
      </c>
      <c r="AM838">
        <f t="shared" ref="AM838:AM901" si="420">IF(AG838=0,0,AL838^0.5)</f>
        <v>4.4305022545200676E-2</v>
      </c>
      <c r="AN838">
        <f>IF(AM838=0,0,(Cells!$B$3*AJ838/(Cells!$D$4*AM838)))</f>
        <v>0.69430950754176868</v>
      </c>
      <c r="AP838" s="7">
        <f t="shared" si="403"/>
        <v>0</v>
      </c>
      <c r="AQ838">
        <f t="shared" ref="AQ838:AQ901" si="421">AQ837+(AP837=1)</f>
        <v>105</v>
      </c>
      <c r="AR838" t="str">
        <f>IF(AP838=0,"",MAX(AR$4:AR837)+1)</f>
        <v/>
      </c>
      <c r="AS838" t="str">
        <f t="shared" si="404"/>
        <v>Male</v>
      </c>
      <c r="AT838" t="str">
        <f t="shared" si="405"/>
        <v>Smoker</v>
      </c>
      <c r="AU838" t="str">
        <f t="shared" si="406"/>
        <v>50 - 59</v>
      </c>
      <c r="AV838">
        <f t="shared" si="392"/>
        <v>27</v>
      </c>
      <c r="AW838" s="8">
        <f t="shared" si="407"/>
        <v>30</v>
      </c>
      <c r="BJ838" s="76"/>
      <c r="BK838" s="76"/>
      <c r="BL838" s="77"/>
      <c r="BM838" s="77"/>
      <c r="BN838" s="77"/>
      <c r="BO838" s="77"/>
      <c r="BP838" s="77"/>
      <c r="BQ838" s="136"/>
    </row>
    <row r="839" spans="1:69" x14ac:dyDescent="0.25">
      <c r="A839" t="s">
        <v>78</v>
      </c>
      <c r="B839" t="s">
        <v>59</v>
      </c>
      <c r="C839" t="s">
        <v>350</v>
      </c>
      <c r="D839">
        <v>31</v>
      </c>
      <c r="E839" s="9">
        <v>6415</v>
      </c>
      <c r="F839" s="9">
        <v>588</v>
      </c>
      <c r="G839" s="54">
        <v>469.11261842175799</v>
      </c>
      <c r="H839" s="9">
        <v>3560421217.4110599</v>
      </c>
      <c r="I839" s="9">
        <v>27060068</v>
      </c>
      <c r="J839" s="9">
        <v>24309346.9951673</v>
      </c>
      <c r="K839" s="9">
        <v>3004328684151.3198</v>
      </c>
      <c r="L839" s="9">
        <v>22138243196.470699</v>
      </c>
      <c r="M839" s="9">
        <v>1.60341366690067E+18</v>
      </c>
      <c r="N839" s="9">
        <v>1.2250770072138E+16</v>
      </c>
      <c r="O839" s="9">
        <v>96317526278874.5</v>
      </c>
      <c r="P839">
        <f t="shared" si="393"/>
        <v>3578.5994944928716</v>
      </c>
      <c r="Q839">
        <f t="shared" si="394"/>
        <v>32470833408.977253</v>
      </c>
      <c r="R839">
        <f t="shared" si="395"/>
        <v>276568045</v>
      </c>
      <c r="S839">
        <f t="shared" si="396"/>
        <v>217861775.38046271</v>
      </c>
      <c r="T839">
        <f t="shared" si="397"/>
        <v>32016784394873.973</v>
      </c>
      <c r="U839">
        <f t="shared" si="398"/>
        <v>230522329705.3959</v>
      </c>
      <c r="V839" s="1">
        <f t="shared" si="399"/>
        <v>1.812890667841662E+19</v>
      </c>
      <c r="W839" s="1">
        <f t="shared" si="400"/>
        <v>1.330202493484849E+17</v>
      </c>
      <c r="X839" s="1">
        <f t="shared" si="401"/>
        <v>1018163606833909.5</v>
      </c>
      <c r="Y839">
        <f t="shared" si="402"/>
        <v>1.2694656716030872</v>
      </c>
      <c r="Z839">
        <f t="shared" si="408"/>
        <v>40272712036564.68</v>
      </c>
      <c r="AA839">
        <f t="shared" si="409"/>
        <v>8.484940474615542E-4</v>
      </c>
      <c r="AB839">
        <f t="shared" si="410"/>
        <v>2.9128921151693108E-2</v>
      </c>
      <c r="AC839">
        <f>Cells!$B$3*Y839/(Cells!$D$4*AB839)</f>
        <v>1.1117790208961131</v>
      </c>
      <c r="AD839">
        <f t="shared" si="411"/>
        <v>964.10488615745351</v>
      </c>
      <c r="AE839">
        <f t="shared" si="412"/>
        <v>6347437121.1450768</v>
      </c>
      <c r="AF839">
        <f t="shared" si="413"/>
        <v>53669995</v>
      </c>
      <c r="AG839">
        <f t="shared" si="414"/>
        <v>42640737.662037201</v>
      </c>
      <c r="AH839">
        <f t="shared" si="415"/>
        <v>4357592344214.9365</v>
      </c>
      <c r="AI839">
        <f t="shared" si="416"/>
        <v>31984448126.55246</v>
      </c>
      <c r="AJ839">
        <f t="shared" si="417"/>
        <v>1.2586554066062061</v>
      </c>
      <c r="AK839">
        <f t="shared" si="418"/>
        <v>5434036971476.2295</v>
      </c>
      <c r="AL839">
        <f t="shared" si="419"/>
        <v>2.9886370123090537E-3</v>
      </c>
      <c r="AM839">
        <f t="shared" si="420"/>
        <v>5.4668427929738875E-2</v>
      </c>
      <c r="AN839">
        <f>IF(AM839=0,0,(Cells!$B$3*AJ839/(Cells!$D$4*AM839)))</f>
        <v>0.58734350922511147</v>
      </c>
      <c r="AP839" s="7">
        <f t="shared" si="403"/>
        <v>0</v>
      </c>
      <c r="AQ839">
        <f t="shared" si="421"/>
        <v>105</v>
      </c>
      <c r="AR839" t="str">
        <f>IF(AP839=0,"",MAX(AR$4:AR838)+1)</f>
        <v/>
      </c>
      <c r="AS839" t="str">
        <f t="shared" si="404"/>
        <v>Male</v>
      </c>
      <c r="AT839" t="str">
        <f t="shared" si="405"/>
        <v>Smoker</v>
      </c>
      <c r="AU839" t="str">
        <f t="shared" si="406"/>
        <v>50 - 59</v>
      </c>
      <c r="AV839">
        <f t="shared" si="392"/>
        <v>27</v>
      </c>
      <c r="AW839" s="8">
        <f t="shared" si="407"/>
        <v>31</v>
      </c>
      <c r="BJ839" s="76"/>
      <c r="BK839" s="76"/>
      <c r="BL839" s="77"/>
      <c r="BM839" s="77"/>
      <c r="BN839" s="77"/>
      <c r="BO839" s="77"/>
      <c r="BP839" s="77"/>
      <c r="BQ839" s="136"/>
    </row>
    <row r="840" spans="1:69" x14ac:dyDescent="0.25">
      <c r="A840" t="s">
        <v>78</v>
      </c>
      <c r="B840" t="s">
        <v>59</v>
      </c>
      <c r="C840" t="s">
        <v>350</v>
      </c>
      <c r="D840">
        <v>32</v>
      </c>
      <c r="E840" s="9">
        <v>4926</v>
      </c>
      <c r="F840" s="9">
        <v>533</v>
      </c>
      <c r="G840" s="54">
        <v>375.06650731216803</v>
      </c>
      <c r="H840" s="9">
        <v>2659452992.6644602</v>
      </c>
      <c r="I840" s="9">
        <v>24132665</v>
      </c>
      <c r="J840" s="9">
        <v>17844861.1183175</v>
      </c>
      <c r="K840" s="9">
        <v>1943886635936.8899</v>
      </c>
      <c r="L840" s="9">
        <v>14247239566.6992</v>
      </c>
      <c r="M840" s="9">
        <v>7.9364053542802304E+17</v>
      </c>
      <c r="N840" s="9">
        <v>6019653970233410</v>
      </c>
      <c r="O840" s="9">
        <v>46995353290547.297</v>
      </c>
      <c r="P840">
        <f t="shared" si="393"/>
        <v>3953.6660018050397</v>
      </c>
      <c r="Q840">
        <f t="shared" si="394"/>
        <v>35130286401.641716</v>
      </c>
      <c r="R840">
        <f t="shared" si="395"/>
        <v>300700710</v>
      </c>
      <c r="S840">
        <f t="shared" si="396"/>
        <v>235706636.49878019</v>
      </c>
      <c r="T840">
        <f t="shared" si="397"/>
        <v>33960671030810.863</v>
      </c>
      <c r="U840">
        <f t="shared" si="398"/>
        <v>244769569272.09509</v>
      </c>
      <c r="V840" s="1">
        <f t="shared" si="399"/>
        <v>1.8922547213844644E+19</v>
      </c>
      <c r="W840" s="1">
        <f t="shared" si="400"/>
        <v>1.390399033187183E+17</v>
      </c>
      <c r="X840" s="1">
        <f t="shared" si="401"/>
        <v>1065158960124456.8</v>
      </c>
      <c r="Y840">
        <f t="shared" si="402"/>
        <v>1.2757413811789562</v>
      </c>
      <c r="Z840">
        <f t="shared" si="408"/>
        <v>42926666958769.055</v>
      </c>
      <c r="AA840">
        <f t="shared" si="409"/>
        <v>7.7265131454166416E-4</v>
      </c>
      <c r="AB840">
        <f t="shared" si="410"/>
        <v>2.7796606169488824E-2</v>
      </c>
      <c r="AC840">
        <f>Cells!$B$3*Y840/(Cells!$D$4*AB840)</f>
        <v>1.1708271439043776</v>
      </c>
      <c r="AD840">
        <f t="shared" si="411"/>
        <v>589.03837884528548</v>
      </c>
      <c r="AE840">
        <f t="shared" si="412"/>
        <v>3687984128.4806161</v>
      </c>
      <c r="AF840">
        <f t="shared" si="413"/>
        <v>29537330</v>
      </c>
      <c r="AG840">
        <f t="shared" si="414"/>
        <v>24795876.543719701</v>
      </c>
      <c r="AH840">
        <f t="shared" si="415"/>
        <v>2413705708278.0469</v>
      </c>
      <c r="AI840">
        <f t="shared" si="416"/>
        <v>17737208559.85326</v>
      </c>
      <c r="AJ840">
        <f t="shared" si="417"/>
        <v>1.1912194331150279</v>
      </c>
      <c r="AK840">
        <f t="shared" si="418"/>
        <v>2850083980276.3643</v>
      </c>
      <c r="AL840">
        <f t="shared" si="419"/>
        <v>4.6355228513583523E-3</v>
      </c>
      <c r="AM840">
        <f t="shared" si="420"/>
        <v>6.8084674129780129E-2</v>
      </c>
      <c r="AN840">
        <f>IF(AM840=0,0,(Cells!$B$3*AJ840/(Cells!$D$4*AM840)))</f>
        <v>0.44633846948208039</v>
      </c>
      <c r="AP840" s="7">
        <f t="shared" si="403"/>
        <v>0</v>
      </c>
      <c r="AQ840">
        <f t="shared" si="421"/>
        <v>105</v>
      </c>
      <c r="AR840" t="str">
        <f>IF(AP840=0,"",MAX(AR$4:AR839)+1)</f>
        <v/>
      </c>
      <c r="AS840" t="str">
        <f t="shared" si="404"/>
        <v>Male</v>
      </c>
      <c r="AT840" t="str">
        <f t="shared" si="405"/>
        <v>Smoker</v>
      </c>
      <c r="AU840" t="str">
        <f t="shared" si="406"/>
        <v>50 - 59</v>
      </c>
      <c r="AV840">
        <f t="shared" si="392"/>
        <v>27</v>
      </c>
      <c r="AW840" s="8">
        <f t="shared" si="407"/>
        <v>32</v>
      </c>
      <c r="BJ840" s="76"/>
      <c r="BK840" s="76"/>
      <c r="BL840" s="77"/>
      <c r="BM840" s="77"/>
      <c r="BN840" s="77"/>
      <c r="BO840" s="77"/>
      <c r="BP840" s="77"/>
      <c r="BQ840" s="136"/>
    </row>
    <row r="841" spans="1:69" x14ac:dyDescent="0.25">
      <c r="A841" t="s">
        <v>78</v>
      </c>
      <c r="B841" t="s">
        <v>59</v>
      </c>
      <c r="C841" t="s">
        <v>350</v>
      </c>
      <c r="D841">
        <v>33</v>
      </c>
      <c r="E841" s="9">
        <v>3718</v>
      </c>
      <c r="F841" s="9">
        <v>372</v>
      </c>
      <c r="G841" s="54">
        <v>276.56454713553097</v>
      </c>
      <c r="H841" s="9">
        <v>1850743616.6247399</v>
      </c>
      <c r="I841" s="9">
        <v>14659174</v>
      </c>
      <c r="J841" s="9">
        <v>12132432.874800101</v>
      </c>
      <c r="K841" s="9">
        <v>1213600741946.7</v>
      </c>
      <c r="L841" s="9">
        <v>8803873684.0050297</v>
      </c>
      <c r="M841" s="9">
        <v>4.3354317549074701E+17</v>
      </c>
      <c r="N841" s="9">
        <v>3252209880809100</v>
      </c>
      <c r="O841" s="9">
        <v>25178806231285.199</v>
      </c>
      <c r="P841">
        <f t="shared" si="393"/>
        <v>4230.2305489405708</v>
      </c>
      <c r="Q841">
        <f t="shared" si="394"/>
        <v>36981030018.266457</v>
      </c>
      <c r="R841">
        <f t="shared" si="395"/>
        <v>315359884</v>
      </c>
      <c r="S841">
        <f t="shared" si="396"/>
        <v>247839069.37358028</v>
      </c>
      <c r="T841">
        <f t="shared" si="397"/>
        <v>35174271772757.563</v>
      </c>
      <c r="U841">
        <f t="shared" si="398"/>
        <v>253573442956.10013</v>
      </c>
      <c r="V841" s="1">
        <f t="shared" si="399"/>
        <v>1.9356090389335392E+19</v>
      </c>
      <c r="W841" s="1">
        <f t="shared" si="400"/>
        <v>1.4229211319952741E+17</v>
      </c>
      <c r="X841" s="1">
        <f t="shared" si="401"/>
        <v>1090337766355742</v>
      </c>
      <c r="Y841">
        <f t="shared" si="402"/>
        <v>1.2724381381720016</v>
      </c>
      <c r="Z841">
        <f t="shared" si="408"/>
        <v>44346524424957.578</v>
      </c>
      <c r="AA841">
        <f t="shared" si="409"/>
        <v>7.2197149193203305E-4</v>
      </c>
      <c r="AB841">
        <f t="shared" si="410"/>
        <v>2.6869527199637009E-2</v>
      </c>
      <c r="AC841">
        <f>Cells!$B$3*Y841/(Cells!$D$4*AB841)</f>
        <v>1.2080879882551079</v>
      </c>
      <c r="AD841">
        <f t="shared" si="411"/>
        <v>312.47383170975451</v>
      </c>
      <c r="AE841">
        <f t="shared" si="412"/>
        <v>1837240511.855876</v>
      </c>
      <c r="AF841">
        <f t="shared" si="413"/>
        <v>14878156</v>
      </c>
      <c r="AG841">
        <f t="shared" si="414"/>
        <v>12663443.668919601</v>
      </c>
      <c r="AH841">
        <f t="shared" si="415"/>
        <v>1200104966331.3469</v>
      </c>
      <c r="AI841">
        <f t="shared" si="416"/>
        <v>8933334875.8482304</v>
      </c>
      <c r="AJ841">
        <f t="shared" si="417"/>
        <v>1.174890210671214</v>
      </c>
      <c r="AK841">
        <f t="shared" si="418"/>
        <v>1397660295994.3325</v>
      </c>
      <c r="AL841">
        <f t="shared" si="419"/>
        <v>8.7156138928183718E-3</v>
      </c>
      <c r="AM841">
        <f t="shared" si="420"/>
        <v>9.3357452261821988E-2</v>
      </c>
      <c r="AN841">
        <f>IF(AM841=0,0,(Cells!$B$3*AJ841/(Cells!$D$4*AM841)))</f>
        <v>0.32104817632144983</v>
      </c>
      <c r="AP841" s="7">
        <f t="shared" si="403"/>
        <v>0</v>
      </c>
      <c r="AQ841">
        <f t="shared" si="421"/>
        <v>105</v>
      </c>
      <c r="AR841" t="str">
        <f>IF(AP841=0,"",MAX(AR$4:AR840)+1)</f>
        <v/>
      </c>
      <c r="AS841" t="str">
        <f t="shared" si="404"/>
        <v>Male</v>
      </c>
      <c r="AT841" t="str">
        <f t="shared" si="405"/>
        <v>Smoker</v>
      </c>
      <c r="AU841" t="str">
        <f t="shared" si="406"/>
        <v>50 - 59</v>
      </c>
      <c r="AV841">
        <f t="shared" si="392"/>
        <v>27</v>
      </c>
      <c r="AW841" s="8">
        <f t="shared" si="407"/>
        <v>33</v>
      </c>
      <c r="BJ841" s="76"/>
      <c r="BK841" s="76"/>
      <c r="BL841" s="77"/>
      <c r="BM841" s="77"/>
      <c r="BN841" s="77"/>
      <c r="BO841" s="77"/>
      <c r="BP841" s="77"/>
      <c r="BQ841" s="136"/>
    </row>
    <row r="842" spans="1:69" x14ac:dyDescent="0.25">
      <c r="A842" t="s">
        <v>78</v>
      </c>
      <c r="B842" t="s">
        <v>59</v>
      </c>
      <c r="C842" t="s">
        <v>350</v>
      </c>
      <c r="D842">
        <v>34</v>
      </c>
      <c r="E842" s="9">
        <v>2423</v>
      </c>
      <c r="F842" s="9">
        <v>249</v>
      </c>
      <c r="G842" s="54">
        <v>174.429689001366</v>
      </c>
      <c r="H842" s="9">
        <v>1072308198.15997</v>
      </c>
      <c r="I842" s="9">
        <v>9184359</v>
      </c>
      <c r="J842" s="9">
        <v>7245092.5650205603</v>
      </c>
      <c r="K842" s="9">
        <v>686409016471.73596</v>
      </c>
      <c r="L842" s="9">
        <v>5039117445.0381899</v>
      </c>
      <c r="M842" s="9">
        <v>2.57754191039512E+17</v>
      </c>
      <c r="N842" s="9">
        <v>1990777418970240</v>
      </c>
      <c r="O842" s="9">
        <v>15727016527186.1</v>
      </c>
      <c r="P842">
        <f t="shared" si="393"/>
        <v>4404.6602379419364</v>
      </c>
      <c r="Q842">
        <f t="shared" si="394"/>
        <v>38053338216.42643</v>
      </c>
      <c r="R842">
        <f t="shared" si="395"/>
        <v>324544243</v>
      </c>
      <c r="S842">
        <f t="shared" si="396"/>
        <v>255084161.93860084</v>
      </c>
      <c r="T842">
        <f t="shared" si="397"/>
        <v>35860680789229.297</v>
      </c>
      <c r="U842">
        <f t="shared" si="398"/>
        <v>258612560401.13831</v>
      </c>
      <c r="V842" s="1">
        <f t="shared" si="399"/>
        <v>1.9613844580374905E+19</v>
      </c>
      <c r="W842" s="1">
        <f t="shared" si="400"/>
        <v>1.4428289061849766E+17</v>
      </c>
      <c r="X842" s="1">
        <f t="shared" si="401"/>
        <v>1106064782882928.1</v>
      </c>
      <c r="Y842">
        <f t="shared" si="402"/>
        <v>1.2723026021432029</v>
      </c>
      <c r="Z842">
        <f t="shared" si="408"/>
        <v>45207007389071.422</v>
      </c>
      <c r="AA842">
        <f t="shared" si="409"/>
        <v>6.947663406076007E-4</v>
      </c>
      <c r="AB842">
        <f t="shared" si="410"/>
        <v>2.6358420677415419E-2</v>
      </c>
      <c r="AC842">
        <f>Cells!$B$3*Y842/(Cells!$D$4*AB842)</f>
        <v>1.2313824049593409</v>
      </c>
      <c r="AD842">
        <f t="shared" si="411"/>
        <v>138.04414270838851</v>
      </c>
      <c r="AE842">
        <f t="shared" si="412"/>
        <v>764932313.69590604</v>
      </c>
      <c r="AF842">
        <f t="shared" si="413"/>
        <v>5693797</v>
      </c>
      <c r="AG842">
        <f t="shared" si="414"/>
        <v>5418351.1038990393</v>
      </c>
      <c r="AH842">
        <f t="shared" si="415"/>
        <v>513695949859.61096</v>
      </c>
      <c r="AI842">
        <f t="shared" si="416"/>
        <v>3894217430.81004</v>
      </c>
      <c r="AJ842">
        <f t="shared" si="417"/>
        <v>1.0508357415049663</v>
      </c>
      <c r="AK842">
        <f t="shared" si="418"/>
        <v>535509852367.19781</v>
      </c>
      <c r="AL842">
        <f t="shared" si="419"/>
        <v>1.8240350465469422E-2</v>
      </c>
      <c r="AM842">
        <f t="shared" si="420"/>
        <v>0.13505684160926251</v>
      </c>
      <c r="AN842">
        <f>IF(AM842=0,0,(Cells!$B$3*AJ842/(Cells!$D$4*AM842)))</f>
        <v>0.19849069841437064</v>
      </c>
      <c r="AP842" s="7">
        <f t="shared" si="403"/>
        <v>0</v>
      </c>
      <c r="AQ842">
        <f t="shared" si="421"/>
        <v>105</v>
      </c>
      <c r="AR842" t="str">
        <f>IF(AP842=0,"",MAX(AR$4:AR841)+1)</f>
        <v/>
      </c>
      <c r="AS842" t="str">
        <f t="shared" si="404"/>
        <v>Male</v>
      </c>
      <c r="AT842" t="str">
        <f t="shared" si="405"/>
        <v>Smoker</v>
      </c>
      <c r="AU842" t="str">
        <f t="shared" si="406"/>
        <v>50 - 59</v>
      </c>
      <c r="AV842">
        <f t="shared" si="392"/>
        <v>27</v>
      </c>
      <c r="AW842" s="8">
        <f t="shared" si="407"/>
        <v>34</v>
      </c>
      <c r="BJ842" s="76"/>
      <c r="BK842" s="76"/>
      <c r="BL842" s="77"/>
      <c r="BM842" s="77"/>
      <c r="BN842" s="77"/>
      <c r="BO842" s="77"/>
      <c r="BP842" s="77"/>
      <c r="BQ842" s="136"/>
    </row>
    <row r="843" spans="1:69" x14ac:dyDescent="0.25">
      <c r="A843" t="s">
        <v>78</v>
      </c>
      <c r="B843" t="s">
        <v>59</v>
      </c>
      <c r="C843" t="s">
        <v>350</v>
      </c>
      <c r="D843">
        <v>35</v>
      </c>
      <c r="E843" s="9">
        <v>1390</v>
      </c>
      <c r="F843" s="9">
        <v>115</v>
      </c>
      <c r="G843" s="54">
        <v>96.801550962013707</v>
      </c>
      <c r="H843" s="9">
        <v>544196061.07902706</v>
      </c>
      <c r="I843" s="9">
        <v>3726825</v>
      </c>
      <c r="J843" s="9">
        <v>3832852.3736271998</v>
      </c>
      <c r="K843" s="9">
        <v>378613487994.44397</v>
      </c>
      <c r="L843" s="9">
        <v>2887781384.8220601</v>
      </c>
      <c r="M843" s="9">
        <v>1.9991558749413501E+17</v>
      </c>
      <c r="N843" s="9">
        <v>1678424293470950</v>
      </c>
      <c r="O843" s="9">
        <v>14303035745778.5</v>
      </c>
      <c r="P843">
        <f t="shared" si="393"/>
        <v>4501.46178890395</v>
      </c>
      <c r="Q843">
        <f t="shared" si="394"/>
        <v>38597534277.505455</v>
      </c>
      <c r="R843">
        <f t="shared" si="395"/>
        <v>328271068</v>
      </c>
      <c r="S843">
        <f t="shared" si="396"/>
        <v>258917014.31222802</v>
      </c>
      <c r="T843">
        <f t="shared" si="397"/>
        <v>36239294277223.742</v>
      </c>
      <c r="U843">
        <f t="shared" si="398"/>
        <v>261500341785.96036</v>
      </c>
      <c r="V843" s="1">
        <f t="shared" si="399"/>
        <v>1.9813760167869039E+19</v>
      </c>
      <c r="W843" s="1">
        <f t="shared" si="400"/>
        <v>1.4596131491196861E+17</v>
      </c>
      <c r="X843" s="1">
        <f t="shared" si="401"/>
        <v>1120367818628706.6</v>
      </c>
      <c r="Y843">
        <f t="shared" si="402"/>
        <v>1.2678620942389591</v>
      </c>
      <c r="Z843">
        <f t="shared" si="408"/>
        <v>45526072459813.586</v>
      </c>
      <c r="AA843">
        <f t="shared" si="409"/>
        <v>6.7910824716836292E-4</v>
      </c>
      <c r="AB843">
        <f t="shared" si="410"/>
        <v>2.6059705431342905E-2</v>
      </c>
      <c r="AC843">
        <f>Cells!$B$3*Y843/(Cells!$D$4*AB843)</f>
        <v>1.2411504491285725</v>
      </c>
      <c r="AD843">
        <f t="shared" si="411"/>
        <v>41.242591746374799</v>
      </c>
      <c r="AE843">
        <f t="shared" si="412"/>
        <v>220736252.61687899</v>
      </c>
      <c r="AF843">
        <f t="shared" si="413"/>
        <v>1966972</v>
      </c>
      <c r="AG843">
        <f t="shared" si="414"/>
        <v>1585498.73027184</v>
      </c>
      <c r="AH843">
        <f t="shared" si="415"/>
        <v>135082461865.16701</v>
      </c>
      <c r="AI843">
        <f t="shared" si="416"/>
        <v>1006436045.98798</v>
      </c>
      <c r="AJ843">
        <f t="shared" si="417"/>
        <v>1.2406014350214931</v>
      </c>
      <c r="AK843">
        <f t="shared" si="418"/>
        <v>166034498449.20438</v>
      </c>
      <c r="AL843">
        <f t="shared" si="419"/>
        <v>6.6049044227937559E-2</v>
      </c>
      <c r="AM843">
        <f t="shared" si="420"/>
        <v>0.25700008604655672</v>
      </c>
      <c r="AN843">
        <f>IF(AM843=0,0,(Cells!$B$3*AJ843/(Cells!$D$4*AM843)))</f>
        <v>0.12314617410543142</v>
      </c>
      <c r="AP843" s="7">
        <f t="shared" si="403"/>
        <v>0</v>
      </c>
      <c r="AQ843">
        <f t="shared" si="421"/>
        <v>105</v>
      </c>
      <c r="AR843" t="str">
        <f>IF(AP843=0,"",MAX(AR$4:AR842)+1)</f>
        <v/>
      </c>
      <c r="AS843" t="str">
        <f t="shared" si="404"/>
        <v>Male</v>
      </c>
      <c r="AT843" t="str">
        <f t="shared" si="405"/>
        <v>Smoker</v>
      </c>
      <c r="AU843" t="str">
        <f t="shared" si="406"/>
        <v>50 - 59</v>
      </c>
      <c r="AV843">
        <f t="shared" si="392"/>
        <v>27</v>
      </c>
      <c r="AW843" s="8">
        <f t="shared" si="407"/>
        <v>35</v>
      </c>
      <c r="BJ843" s="76"/>
      <c r="BK843" s="76"/>
      <c r="BL843" s="77"/>
      <c r="BM843" s="77"/>
      <c r="BN843" s="77"/>
      <c r="BO843" s="77"/>
      <c r="BP843" s="77"/>
      <c r="BQ843" s="136"/>
    </row>
    <row r="844" spans="1:69" x14ac:dyDescent="0.25">
      <c r="A844" t="s">
        <v>78</v>
      </c>
      <c r="B844" t="s">
        <v>59</v>
      </c>
      <c r="C844" t="s">
        <v>350</v>
      </c>
      <c r="D844">
        <v>36</v>
      </c>
      <c r="E844" s="9">
        <v>638</v>
      </c>
      <c r="F844" s="9">
        <v>54</v>
      </c>
      <c r="G844" s="54">
        <v>41.242591746374799</v>
      </c>
      <c r="H844" s="9">
        <v>220736252.61687899</v>
      </c>
      <c r="I844" s="9">
        <v>1966972</v>
      </c>
      <c r="J844" s="9">
        <v>1585498.73027184</v>
      </c>
      <c r="K844" s="9">
        <v>135082461865.16701</v>
      </c>
      <c r="L844" s="9">
        <v>1006436045.98798</v>
      </c>
      <c r="M844" s="9">
        <v>2.58918619939019E+16</v>
      </c>
      <c r="N844" s="9">
        <v>187977296260348</v>
      </c>
      <c r="O844" s="9">
        <v>1410944290161.71</v>
      </c>
      <c r="P844">
        <f t="shared" si="393"/>
        <v>4542.7043806503252</v>
      </c>
      <c r="Q844">
        <f t="shared" si="394"/>
        <v>38818270530.122337</v>
      </c>
      <c r="R844">
        <f t="shared" si="395"/>
        <v>330238040</v>
      </c>
      <c r="S844">
        <f t="shared" si="396"/>
        <v>260502513.04249987</v>
      </c>
      <c r="T844">
        <f t="shared" si="397"/>
        <v>36374376739088.906</v>
      </c>
      <c r="U844">
        <f t="shared" si="398"/>
        <v>262506777831.94833</v>
      </c>
      <c r="V844" s="1">
        <f t="shared" si="399"/>
        <v>1.9839652029862941E+19</v>
      </c>
      <c r="W844" s="1">
        <f t="shared" si="400"/>
        <v>1.4614929220822896E+17</v>
      </c>
      <c r="X844" s="1">
        <f t="shared" si="401"/>
        <v>1121778762918868.4</v>
      </c>
      <c r="Y844">
        <f t="shared" si="402"/>
        <v>1.267696177449632</v>
      </c>
      <c r="Z844">
        <f t="shared" si="408"/>
        <v>45689795887357.492</v>
      </c>
      <c r="AA844">
        <f t="shared" si="409"/>
        <v>6.7327948779355527E-4</v>
      </c>
      <c r="AB844">
        <f t="shared" si="410"/>
        <v>2.5947629714360331E-2</v>
      </c>
      <c r="AC844">
        <f>Cells!$B$3*Y844/(Cells!$D$4*AB844)</f>
        <v>1.2463482332430291</v>
      </c>
      <c r="AD844">
        <f t="shared" si="411"/>
        <v>0</v>
      </c>
      <c r="AE844">
        <f t="shared" si="412"/>
        <v>0</v>
      </c>
      <c r="AF844">
        <f t="shared" si="413"/>
        <v>0</v>
      </c>
      <c r="AG844">
        <f t="shared" si="414"/>
        <v>0</v>
      </c>
      <c r="AH844">
        <f t="shared" si="415"/>
        <v>0</v>
      </c>
      <c r="AI844">
        <f t="shared" si="416"/>
        <v>0</v>
      </c>
      <c r="AJ844" t="e">
        <f t="shared" si="417"/>
        <v>#DIV/0!</v>
      </c>
      <c r="AK844" t="e">
        <f t="shared" si="418"/>
        <v>#DIV/0!</v>
      </c>
      <c r="AL844" t="e">
        <f t="shared" si="419"/>
        <v>#DIV/0!</v>
      </c>
      <c r="AM844">
        <f t="shared" si="420"/>
        <v>0</v>
      </c>
      <c r="AN844">
        <f>IF(AM844=0,0,(Cells!$B$3*AJ844/(Cells!$D$4*AM844)))</f>
        <v>0</v>
      </c>
      <c r="AP844" s="7">
        <f t="shared" si="403"/>
        <v>1</v>
      </c>
      <c r="AQ844">
        <f t="shared" si="421"/>
        <v>105</v>
      </c>
      <c r="AR844">
        <f>IF(AP844=0,"",MAX(AR$4:AR843)+1)</f>
        <v>105</v>
      </c>
      <c r="AS844" t="str">
        <f t="shared" si="404"/>
        <v>Male</v>
      </c>
      <c r="AT844" t="str">
        <f t="shared" si="405"/>
        <v>Smoker</v>
      </c>
      <c r="AU844" t="str">
        <f t="shared" si="406"/>
        <v>50 - 59</v>
      </c>
      <c r="AV844">
        <f t="shared" si="392"/>
        <v>27</v>
      </c>
      <c r="AW844" s="8">
        <f t="shared" si="407"/>
        <v>36</v>
      </c>
      <c r="BJ844" s="76"/>
      <c r="BK844" s="76"/>
      <c r="BL844" s="77"/>
      <c r="BM844" s="77"/>
      <c r="BN844" s="77"/>
      <c r="BO844" s="77"/>
      <c r="BP844" s="77"/>
      <c r="BQ844" s="136"/>
    </row>
    <row r="845" spans="1:69" x14ac:dyDescent="0.25">
      <c r="A845" t="s">
        <v>78</v>
      </c>
      <c r="B845" t="s">
        <v>59</v>
      </c>
      <c r="C845" t="s">
        <v>351</v>
      </c>
      <c r="D845">
        <v>1</v>
      </c>
      <c r="E845" s="9">
        <v>20259</v>
      </c>
      <c r="F845" s="9">
        <v>305</v>
      </c>
      <c r="G845" s="54">
        <v>175.22603405650901</v>
      </c>
      <c r="H845" s="9">
        <v>6162210132.4818001</v>
      </c>
      <c r="I845" s="9">
        <v>24925506</v>
      </c>
      <c r="J845" s="9">
        <v>26254760.573364601</v>
      </c>
      <c r="K845" s="9">
        <v>69023219384150.797</v>
      </c>
      <c r="L845" s="9">
        <v>368294367219.771</v>
      </c>
      <c r="M845" s="9">
        <v>1.38151959689182E+21</v>
      </c>
      <c r="N845" s="9">
        <v>8.4199937713426104E+18</v>
      </c>
      <c r="O845" s="9">
        <v>5.3227635290055504E+16</v>
      </c>
      <c r="P845">
        <f t="shared" si="393"/>
        <v>175.22603405650901</v>
      </c>
      <c r="Q845">
        <f t="shared" si="394"/>
        <v>6162210132.4818001</v>
      </c>
      <c r="R845">
        <f t="shared" si="395"/>
        <v>24925506</v>
      </c>
      <c r="S845">
        <f t="shared" si="396"/>
        <v>26254760.573364601</v>
      </c>
      <c r="T845">
        <f t="shared" si="397"/>
        <v>69023219384150.797</v>
      </c>
      <c r="U845">
        <f t="shared" si="398"/>
        <v>368294367219.771</v>
      </c>
      <c r="V845" s="1">
        <f t="shared" si="399"/>
        <v>1.38151959689182E+21</v>
      </c>
      <c r="W845" s="1">
        <f t="shared" si="400"/>
        <v>8.4199937713426104E+18</v>
      </c>
      <c r="X845" s="1">
        <f t="shared" si="401"/>
        <v>5.3227635290055504E+16</v>
      </c>
      <c r="Y845">
        <f t="shared" si="402"/>
        <v>0.94937091238557603</v>
      </c>
      <c r="Z845">
        <f t="shared" si="408"/>
        <v>65196691160259.5</v>
      </c>
      <c r="AA845">
        <f t="shared" si="409"/>
        <v>9.4582204193131944E-2</v>
      </c>
      <c r="AB845">
        <f t="shared" si="410"/>
        <v>0.30754219904450825</v>
      </c>
      <c r="AC845">
        <f>Cells!$B$3*Y845/(Cells!$D$4*AB845)</f>
        <v>7.8750463613914773E-2</v>
      </c>
      <c r="AD845">
        <f t="shared" si="411"/>
        <v>45797.20379087764</v>
      </c>
      <c r="AE845">
        <f t="shared" si="412"/>
        <v>293585657355.52698</v>
      </c>
      <c r="AF845">
        <f t="shared" si="413"/>
        <v>4343184946</v>
      </c>
      <c r="AG845">
        <f t="shared" si="414"/>
        <v>4474604976.436532</v>
      </c>
      <c r="AH845">
        <f t="shared" si="415"/>
        <v>3208488576665253.5</v>
      </c>
      <c r="AI845">
        <f t="shared" si="416"/>
        <v>50807737566999.492</v>
      </c>
      <c r="AJ845">
        <f t="shared" si="417"/>
        <v>0.9706298028253677</v>
      </c>
      <c r="AK845">
        <f t="shared" si="418"/>
        <v>3066387536324339</v>
      </c>
      <c r="AL845">
        <f t="shared" si="419"/>
        <v>1.5315022472739344E-4</v>
      </c>
      <c r="AM845">
        <f t="shared" si="420"/>
        <v>1.2375387861695222E-2</v>
      </c>
      <c r="AN845">
        <f>IF(AM845=0,0,(Cells!$B$3*AJ845/(Cells!$D$4*AM845)))</f>
        <v>2.0008600644609946</v>
      </c>
      <c r="AP845" s="7">
        <f t="shared" si="403"/>
        <v>0</v>
      </c>
      <c r="AQ845">
        <f t="shared" si="421"/>
        <v>106</v>
      </c>
      <c r="AR845" t="str">
        <f>IF(AP845=0,"",MAX(AR$4:AR844)+1)</f>
        <v/>
      </c>
      <c r="AS845" t="str">
        <f t="shared" si="404"/>
        <v>Male</v>
      </c>
      <c r="AT845" t="str">
        <f t="shared" si="405"/>
        <v>Smoker</v>
      </c>
      <c r="AU845" t="str">
        <f t="shared" si="406"/>
        <v>60 - 69</v>
      </c>
      <c r="AV845">
        <f t="shared" si="392"/>
        <v>1</v>
      </c>
      <c r="AW845" s="8">
        <f t="shared" si="407"/>
        <v>1</v>
      </c>
      <c r="BJ845" s="76"/>
      <c r="BK845" s="76"/>
      <c r="BL845" s="77"/>
      <c r="BM845" s="77"/>
      <c r="BN845" s="77"/>
      <c r="BO845" s="77"/>
      <c r="BP845" s="77"/>
      <c r="BQ845" s="136"/>
    </row>
    <row r="846" spans="1:69" x14ac:dyDescent="0.25">
      <c r="A846" t="s">
        <v>78</v>
      </c>
      <c r="B846" t="s">
        <v>59</v>
      </c>
      <c r="C846" t="s">
        <v>351</v>
      </c>
      <c r="D846">
        <v>2</v>
      </c>
      <c r="E846" s="9">
        <v>21573</v>
      </c>
      <c r="F846" s="9">
        <v>435</v>
      </c>
      <c r="G846" s="54">
        <v>294.27930909014401</v>
      </c>
      <c r="H846" s="9">
        <v>6516316905.47083</v>
      </c>
      <c r="I846" s="9">
        <v>61293330</v>
      </c>
      <c r="J846" s="9">
        <v>44625243.751023799</v>
      </c>
      <c r="K846" s="9">
        <v>99978850348813</v>
      </c>
      <c r="L846" s="9">
        <v>818293765199.026</v>
      </c>
      <c r="M846" s="9">
        <v>1.4994360672681701E+21</v>
      </c>
      <c r="N846" s="9">
        <v>1.34491091578753E+19</v>
      </c>
      <c r="O846" s="9">
        <v>1.3007770737869101E+17</v>
      </c>
      <c r="P846">
        <f t="shared" si="393"/>
        <v>469.50534314665299</v>
      </c>
      <c r="Q846">
        <f t="shared" si="394"/>
        <v>12678527037.952629</v>
      </c>
      <c r="R846">
        <f t="shared" si="395"/>
        <v>86218836</v>
      </c>
      <c r="S846">
        <f t="shared" si="396"/>
        <v>70880004.3243884</v>
      </c>
      <c r="T846">
        <f t="shared" si="397"/>
        <v>169002069732963.81</v>
      </c>
      <c r="U846">
        <f t="shared" si="398"/>
        <v>1186588132418.7969</v>
      </c>
      <c r="V846" s="1">
        <f t="shared" si="399"/>
        <v>2.8809556641599901E+21</v>
      </c>
      <c r="W846" s="1">
        <f t="shared" si="400"/>
        <v>2.1869102929217913E+19</v>
      </c>
      <c r="X846" s="1">
        <f t="shared" si="401"/>
        <v>1.833053426687465E+17</v>
      </c>
      <c r="Y846">
        <f t="shared" si="402"/>
        <v>1.216405625561366</v>
      </c>
      <c r="Z846">
        <f t="shared" si="408"/>
        <v>203819341950848.91</v>
      </c>
      <c r="AA846">
        <f t="shared" si="409"/>
        <v>4.056933830730057E-2</v>
      </c>
      <c r="AB846">
        <f t="shared" si="410"/>
        <v>0.20141831671250898</v>
      </c>
      <c r="AC846">
        <f>Cells!$B$3*Y846/(Cells!$D$4*AB846)</f>
        <v>0.1540640715725228</v>
      </c>
      <c r="AD846">
        <f t="shared" si="411"/>
        <v>45502.924481787501</v>
      </c>
      <c r="AE846">
        <f t="shared" si="412"/>
        <v>287069340450.05621</v>
      </c>
      <c r="AF846">
        <f t="shared" si="413"/>
        <v>4281891616</v>
      </c>
      <c r="AG846">
        <f t="shared" si="414"/>
        <v>4429979732.6855087</v>
      </c>
      <c r="AH846">
        <f t="shared" si="415"/>
        <v>3108509726316440.5</v>
      </c>
      <c r="AI846">
        <f t="shared" si="416"/>
        <v>49989443801800.461</v>
      </c>
      <c r="AJ846">
        <f t="shared" si="417"/>
        <v>0.96657137828580175</v>
      </c>
      <c r="AK846">
        <f t="shared" si="418"/>
        <v>2957893381350587.5</v>
      </c>
      <c r="AL846">
        <f t="shared" si="419"/>
        <v>1.5072282897476584E-4</v>
      </c>
      <c r="AM846">
        <f t="shared" si="420"/>
        <v>1.2276922618260891E-2</v>
      </c>
      <c r="AN846">
        <f>IF(AM846=0,0,(Cells!$B$3*AJ846/(Cells!$D$4*AM846)))</f>
        <v>2.0084745160244628</v>
      </c>
      <c r="AP846" s="7">
        <f t="shared" si="403"/>
        <v>0</v>
      </c>
      <c r="AQ846">
        <f t="shared" si="421"/>
        <v>106</v>
      </c>
      <c r="AR846" t="str">
        <f>IF(AP846=0,"",MAX(AR$4:AR845)+1)</f>
        <v/>
      </c>
      <c r="AS846" t="str">
        <f t="shared" si="404"/>
        <v>Male</v>
      </c>
      <c r="AT846" t="str">
        <f t="shared" si="405"/>
        <v>Smoker</v>
      </c>
      <c r="AU846" t="str">
        <f t="shared" si="406"/>
        <v>60 - 69</v>
      </c>
      <c r="AV846">
        <f t="shared" si="392"/>
        <v>1</v>
      </c>
      <c r="AW846" s="8">
        <f t="shared" si="407"/>
        <v>2</v>
      </c>
      <c r="BJ846" s="76"/>
      <c r="BK846" s="76"/>
      <c r="BL846" s="77"/>
      <c r="BM846" s="77"/>
      <c r="BN846" s="77"/>
      <c r="BO846" s="77"/>
      <c r="BP846" s="77"/>
      <c r="BQ846" s="136"/>
    </row>
    <row r="847" spans="1:69" x14ac:dyDescent="0.25">
      <c r="A847" t="s">
        <v>78</v>
      </c>
      <c r="B847" t="s">
        <v>59</v>
      </c>
      <c r="C847" t="s">
        <v>351</v>
      </c>
      <c r="D847">
        <v>3</v>
      </c>
      <c r="E847" s="9">
        <v>22664</v>
      </c>
      <c r="F847" s="9">
        <v>536</v>
      </c>
      <c r="G847" s="54">
        <v>451.46440403988697</v>
      </c>
      <c r="H847" s="9">
        <v>6717389637.6989899</v>
      </c>
      <c r="I847" s="9">
        <v>48266408</v>
      </c>
      <c r="J847" s="9">
        <v>68155121.152580202</v>
      </c>
      <c r="K847" s="9">
        <v>110090034335973</v>
      </c>
      <c r="L847" s="9">
        <v>1184196513115.04</v>
      </c>
      <c r="M847" s="9">
        <v>1.2138309350437101E+21</v>
      </c>
      <c r="N847" s="9">
        <v>1.33809511131135E+19</v>
      </c>
      <c r="O847" s="9">
        <v>1.5240299554393299E+17</v>
      </c>
      <c r="P847">
        <f t="shared" si="393"/>
        <v>920.96974718653996</v>
      </c>
      <c r="Q847">
        <f t="shared" si="394"/>
        <v>19395916675.651619</v>
      </c>
      <c r="R847">
        <f t="shared" si="395"/>
        <v>134485244</v>
      </c>
      <c r="S847">
        <f t="shared" si="396"/>
        <v>139035125.47696859</v>
      </c>
      <c r="T847">
        <f t="shared" si="397"/>
        <v>279092104068936.81</v>
      </c>
      <c r="U847">
        <f t="shared" si="398"/>
        <v>2370784645533.8369</v>
      </c>
      <c r="V847" s="1">
        <f t="shared" si="399"/>
        <v>4.0947865992037002E+21</v>
      </c>
      <c r="W847" s="1">
        <f t="shared" si="400"/>
        <v>3.5250054042331415E+19</v>
      </c>
      <c r="X847" s="1">
        <f t="shared" si="401"/>
        <v>3.3570833821267949E+17</v>
      </c>
      <c r="Y847">
        <f t="shared" si="402"/>
        <v>0.96727530930504113</v>
      </c>
      <c r="Z847">
        <f t="shared" si="408"/>
        <v>267740744144766.38</v>
      </c>
      <c r="AA847">
        <f t="shared" si="409"/>
        <v>1.3850498347174563E-2</v>
      </c>
      <c r="AB847">
        <f t="shared" si="410"/>
        <v>0.11768814021461366</v>
      </c>
      <c r="AC847">
        <f>Cells!$B$3*Y847/(Cells!$D$4*AB847)</f>
        <v>0.2096714581683515</v>
      </c>
      <c r="AD847">
        <f t="shared" si="411"/>
        <v>45051.460077747615</v>
      </c>
      <c r="AE847">
        <f t="shared" si="412"/>
        <v>280351950812.35724</v>
      </c>
      <c r="AF847">
        <f t="shared" si="413"/>
        <v>4233625208</v>
      </c>
      <c r="AG847">
        <f t="shared" si="414"/>
        <v>4361824611.5329275</v>
      </c>
      <c r="AH847">
        <f t="shared" si="415"/>
        <v>2998419691980467.5</v>
      </c>
      <c r="AI847">
        <f t="shared" si="416"/>
        <v>48805247288685.414</v>
      </c>
      <c r="AJ847">
        <f t="shared" si="417"/>
        <v>0.9706087669838992</v>
      </c>
      <c r="AK847">
        <f t="shared" si="418"/>
        <v>2864313925487401</v>
      </c>
      <c r="AL847">
        <f t="shared" si="419"/>
        <v>1.5055119847239549E-4</v>
      </c>
      <c r="AM847">
        <f t="shared" si="420"/>
        <v>1.2269930662900891E-2</v>
      </c>
      <c r="AN847">
        <f>IF(AM847=0,0,(Cells!$B$3*AJ847/(Cells!$D$4*AM847)))</f>
        <v>2.0180132550445502</v>
      </c>
      <c r="AP847" s="7">
        <f t="shared" si="403"/>
        <v>0</v>
      </c>
      <c r="AQ847">
        <f t="shared" si="421"/>
        <v>106</v>
      </c>
      <c r="AR847" t="str">
        <f>IF(AP847=0,"",MAX(AR$4:AR846)+1)</f>
        <v/>
      </c>
      <c r="AS847" t="str">
        <f t="shared" si="404"/>
        <v>Male</v>
      </c>
      <c r="AT847" t="str">
        <f t="shared" si="405"/>
        <v>Smoker</v>
      </c>
      <c r="AU847" t="str">
        <f t="shared" si="406"/>
        <v>60 - 69</v>
      </c>
      <c r="AV847">
        <f t="shared" si="392"/>
        <v>1</v>
      </c>
      <c r="AW847" s="8">
        <f t="shared" si="407"/>
        <v>3</v>
      </c>
      <c r="BJ847" s="76"/>
      <c r="BK847" s="76"/>
      <c r="BL847" s="77"/>
      <c r="BM847" s="77"/>
      <c r="BN847" s="77"/>
      <c r="BO847" s="77"/>
      <c r="BP847" s="77"/>
      <c r="BQ847" s="136"/>
    </row>
    <row r="848" spans="1:69" x14ac:dyDescent="0.25">
      <c r="A848" t="s">
        <v>78</v>
      </c>
      <c r="B848" t="s">
        <v>59</v>
      </c>
      <c r="C848" t="s">
        <v>351</v>
      </c>
      <c r="D848">
        <v>4</v>
      </c>
      <c r="E848" s="9">
        <v>24267</v>
      </c>
      <c r="F848" s="9">
        <v>601</v>
      </c>
      <c r="G848" s="54">
        <v>594.88375943357096</v>
      </c>
      <c r="H848" s="9">
        <v>7305324374.3092499</v>
      </c>
      <c r="I848" s="9">
        <v>59753154</v>
      </c>
      <c r="J848" s="9">
        <v>90512785.596763194</v>
      </c>
      <c r="K848" s="9">
        <v>120459884091795</v>
      </c>
      <c r="L848" s="9">
        <v>1632622312281.3799</v>
      </c>
      <c r="M848" s="9">
        <v>1.04595716393395E+21</v>
      </c>
      <c r="N848" s="9">
        <v>1.5050393424836999E+19</v>
      </c>
      <c r="O848" s="9">
        <v>2.2708490801380099E+17</v>
      </c>
      <c r="P848">
        <f t="shared" si="393"/>
        <v>1515.8535066201109</v>
      </c>
      <c r="Q848">
        <f t="shared" si="394"/>
        <v>26701241049.960869</v>
      </c>
      <c r="R848">
        <f t="shared" si="395"/>
        <v>194238398</v>
      </c>
      <c r="S848">
        <f t="shared" si="396"/>
        <v>229547911.07373178</v>
      </c>
      <c r="T848">
        <f t="shared" si="397"/>
        <v>399551988160731.81</v>
      </c>
      <c r="U848">
        <f t="shared" si="398"/>
        <v>4003406957815.2168</v>
      </c>
      <c r="V848" s="1">
        <f t="shared" si="399"/>
        <v>5.1407437631376505E+21</v>
      </c>
      <c r="W848" s="1">
        <f t="shared" si="400"/>
        <v>5.0300447467168416E+19</v>
      </c>
      <c r="X848" s="1">
        <f t="shared" si="401"/>
        <v>5.6279324622648051E+17</v>
      </c>
      <c r="Y848">
        <f t="shared" si="402"/>
        <v>0.84617802484645477</v>
      </c>
      <c r="Z848">
        <f t="shared" si="408"/>
        <v>335225603725825.13</v>
      </c>
      <c r="AA848">
        <f t="shared" si="409"/>
        <v>6.3619535171963457E-3</v>
      </c>
      <c r="AB848">
        <f t="shared" si="410"/>
        <v>7.9761855026048295E-2</v>
      </c>
      <c r="AC848">
        <f>Cells!$B$3*Y848/(Cells!$D$4*AB848)</f>
        <v>0.27063777233465325</v>
      </c>
      <c r="AD848">
        <f t="shared" si="411"/>
        <v>44456.576318314037</v>
      </c>
      <c r="AE848">
        <f t="shared" si="412"/>
        <v>273046626438.04794</v>
      </c>
      <c r="AF848">
        <f t="shared" si="413"/>
        <v>4173872054</v>
      </c>
      <c r="AG848">
        <f t="shared" si="414"/>
        <v>4271311825.9361639</v>
      </c>
      <c r="AH848">
        <f t="shared" si="415"/>
        <v>2877959807888672.5</v>
      </c>
      <c r="AI848">
        <f t="shared" si="416"/>
        <v>47172624976404.039</v>
      </c>
      <c r="AJ848">
        <f t="shared" si="417"/>
        <v>0.9771873897512019</v>
      </c>
      <c r="AK848">
        <f t="shared" si="418"/>
        <v>2767261119568779</v>
      </c>
      <c r="AL848">
        <f t="shared" si="419"/>
        <v>1.5167974328646018E-4</v>
      </c>
      <c r="AM848">
        <f t="shared" si="420"/>
        <v>1.2315833032582903E-2</v>
      </c>
      <c r="AN848">
        <f>IF(AM848=0,0,(Cells!$B$3*AJ848/(Cells!$D$4*AM848)))</f>
        <v>2.0241186888012641</v>
      </c>
      <c r="AP848" s="7">
        <f t="shared" si="403"/>
        <v>0</v>
      </c>
      <c r="AQ848">
        <f t="shared" si="421"/>
        <v>106</v>
      </c>
      <c r="AR848" t="str">
        <f>IF(AP848=0,"",MAX(AR$4:AR847)+1)</f>
        <v/>
      </c>
      <c r="AS848" t="str">
        <f t="shared" si="404"/>
        <v>Male</v>
      </c>
      <c r="AT848" t="str">
        <f t="shared" si="405"/>
        <v>Smoker</v>
      </c>
      <c r="AU848" t="str">
        <f t="shared" si="406"/>
        <v>60 - 69</v>
      </c>
      <c r="AV848">
        <f t="shared" si="392"/>
        <v>1</v>
      </c>
      <c r="AW848" s="8">
        <f t="shared" si="407"/>
        <v>4</v>
      </c>
      <c r="BJ848" s="76"/>
      <c r="BK848" s="76"/>
      <c r="BL848" s="77"/>
      <c r="BM848" s="77"/>
      <c r="BN848" s="77"/>
      <c r="BO848" s="77"/>
      <c r="BP848" s="77"/>
      <c r="BQ848" s="136"/>
    </row>
    <row r="849" spans="1:69" x14ac:dyDescent="0.25">
      <c r="A849" t="s">
        <v>78</v>
      </c>
      <c r="B849" t="s">
        <v>59</v>
      </c>
      <c r="C849" t="s">
        <v>351</v>
      </c>
      <c r="D849">
        <v>5</v>
      </c>
      <c r="E849" s="9">
        <v>26065</v>
      </c>
      <c r="F849" s="9">
        <v>662</v>
      </c>
      <c r="G849" s="54">
        <v>680.00206035133397</v>
      </c>
      <c r="H849" s="9">
        <v>8298524349.6606798</v>
      </c>
      <c r="I849" s="9">
        <v>87156077</v>
      </c>
      <c r="J849" s="9">
        <v>108157255.74148899</v>
      </c>
      <c r="K849" s="9">
        <v>157640293520676</v>
      </c>
      <c r="L849" s="9">
        <v>2207846472140.0098</v>
      </c>
      <c r="M849" s="9">
        <v>1.5904614604502899E+21</v>
      </c>
      <c r="N849" s="9">
        <v>2.2789223970674602E+19</v>
      </c>
      <c r="O849" s="9">
        <v>3.5506802703221402E+17</v>
      </c>
      <c r="P849">
        <f t="shared" si="393"/>
        <v>2195.8555669714451</v>
      </c>
      <c r="Q849">
        <f t="shared" si="394"/>
        <v>34999765399.621552</v>
      </c>
      <c r="R849">
        <f t="shared" si="395"/>
        <v>281394475</v>
      </c>
      <c r="S849">
        <f t="shared" si="396"/>
        <v>337705166.81522077</v>
      </c>
      <c r="T849">
        <f t="shared" si="397"/>
        <v>557192281681407.81</v>
      </c>
      <c r="U849">
        <f t="shared" si="398"/>
        <v>6211253429955.2266</v>
      </c>
      <c r="V849" s="1">
        <f t="shared" si="399"/>
        <v>6.7312052235879401E+21</v>
      </c>
      <c r="W849" s="1">
        <f t="shared" si="400"/>
        <v>7.3089671437843022E+19</v>
      </c>
      <c r="X849" s="1">
        <f t="shared" si="401"/>
        <v>9.1786127325869453E+17</v>
      </c>
      <c r="Y849">
        <f t="shared" si="402"/>
        <v>0.83325487037623025</v>
      </c>
      <c r="Z849">
        <f t="shared" si="408"/>
        <v>459970624226888.38</v>
      </c>
      <c r="AA849">
        <f t="shared" si="409"/>
        <v>4.0332457606765282E-3</v>
      </c>
      <c r="AB849">
        <f t="shared" si="410"/>
        <v>6.3507840151248482E-2</v>
      </c>
      <c r="AC849">
        <f>Cells!$B$3*Y849/(Cells!$D$4*AB849)</f>
        <v>0.33471288497724427</v>
      </c>
      <c r="AD849">
        <f t="shared" si="411"/>
        <v>43776.574257962711</v>
      </c>
      <c r="AE849">
        <f t="shared" si="412"/>
        <v>264748102088.3873</v>
      </c>
      <c r="AF849">
        <f t="shared" si="413"/>
        <v>4086715977</v>
      </c>
      <c r="AG849">
        <f t="shared" si="414"/>
        <v>4163154570.1946754</v>
      </c>
      <c r="AH849">
        <f t="shared" si="415"/>
        <v>2720319514367996.5</v>
      </c>
      <c r="AI849">
        <f t="shared" si="416"/>
        <v>44964778504264.023</v>
      </c>
      <c r="AJ849">
        <f t="shared" si="417"/>
        <v>0.98163926130873846</v>
      </c>
      <c r="AK849">
        <f t="shared" si="418"/>
        <v>2627043674821654</v>
      </c>
      <c r="AL849">
        <f t="shared" si="419"/>
        <v>1.5157313091918932E-4</v>
      </c>
      <c r="AM849">
        <f t="shared" si="420"/>
        <v>1.2311504007195438E-2</v>
      </c>
      <c r="AN849">
        <f>IF(AM849=0,0,(Cells!$B$3*AJ849/(Cells!$D$4*AM849)))</f>
        <v>2.0340551433544469</v>
      </c>
      <c r="AP849" s="7">
        <f t="shared" si="403"/>
        <v>0</v>
      </c>
      <c r="AQ849">
        <f t="shared" si="421"/>
        <v>106</v>
      </c>
      <c r="AR849" t="str">
        <f>IF(AP849=0,"",MAX(AR$4:AR848)+1)</f>
        <v/>
      </c>
      <c r="AS849" t="str">
        <f t="shared" si="404"/>
        <v>Male</v>
      </c>
      <c r="AT849" t="str">
        <f t="shared" si="405"/>
        <v>Smoker</v>
      </c>
      <c r="AU849" t="str">
        <f t="shared" si="406"/>
        <v>60 - 69</v>
      </c>
      <c r="AV849">
        <f t="shared" si="392"/>
        <v>1</v>
      </c>
      <c r="AW849" s="8">
        <f t="shared" si="407"/>
        <v>5</v>
      </c>
      <c r="BJ849" s="76"/>
      <c r="BK849" s="76"/>
      <c r="BL849" s="77"/>
      <c r="BM849" s="77"/>
      <c r="BN849" s="77"/>
      <c r="BO849" s="77"/>
      <c r="BP849" s="77"/>
      <c r="BQ849" s="136"/>
    </row>
    <row r="850" spans="1:69" x14ac:dyDescent="0.25">
      <c r="A850" t="s">
        <v>78</v>
      </c>
      <c r="B850" t="s">
        <v>59</v>
      </c>
      <c r="C850" t="s">
        <v>351</v>
      </c>
      <c r="D850">
        <v>6</v>
      </c>
      <c r="E850" s="9">
        <v>26457</v>
      </c>
      <c r="F850" s="9">
        <v>697</v>
      </c>
      <c r="G850" s="54">
        <v>745.08988516363195</v>
      </c>
      <c r="H850" s="9">
        <v>9000484615.4053497</v>
      </c>
      <c r="I850" s="9">
        <v>97014368</v>
      </c>
      <c r="J850" s="9">
        <v>121520719.926751</v>
      </c>
      <c r="K850" s="9">
        <v>163916628151526</v>
      </c>
      <c r="L850" s="9">
        <v>2311519053060.1099</v>
      </c>
      <c r="M850" s="9">
        <v>1.7356537887839499E+21</v>
      </c>
      <c r="N850" s="9">
        <v>2.4842688393134399E+19</v>
      </c>
      <c r="O850" s="9">
        <v>3.9182279918217299E+17</v>
      </c>
      <c r="P850">
        <f t="shared" si="393"/>
        <v>2940.9454521350772</v>
      </c>
      <c r="Q850">
        <f t="shared" si="394"/>
        <v>44000250015.026901</v>
      </c>
      <c r="R850">
        <f t="shared" si="395"/>
        <v>378408843</v>
      </c>
      <c r="S850">
        <f t="shared" si="396"/>
        <v>459225886.74197179</v>
      </c>
      <c r="T850">
        <f t="shared" si="397"/>
        <v>721108909832933.75</v>
      </c>
      <c r="U850">
        <f t="shared" si="398"/>
        <v>8522772483015.3359</v>
      </c>
      <c r="V850" s="1">
        <f t="shared" si="399"/>
        <v>8.4668590123718898E+21</v>
      </c>
      <c r="W850" s="1">
        <f t="shared" si="400"/>
        <v>9.7932359830977413E+19</v>
      </c>
      <c r="X850" s="1">
        <f t="shared" si="401"/>
        <v>1.3096840724408676E+18</v>
      </c>
      <c r="Y850">
        <f t="shared" si="402"/>
        <v>0.82401461660766306</v>
      </c>
      <c r="Z850">
        <f t="shared" si="408"/>
        <v>588417318599118.5</v>
      </c>
      <c r="AA850">
        <f t="shared" si="409"/>
        <v>2.7901832276969185E-3</v>
      </c>
      <c r="AB850">
        <f t="shared" si="410"/>
        <v>5.2822184995481948E-2</v>
      </c>
      <c r="AC850">
        <f>Cells!$B$3*Y850/(Cells!$D$4*AB850)</f>
        <v>0.39796095724911745</v>
      </c>
      <c r="AD850">
        <f t="shared" si="411"/>
        <v>43031.484372799081</v>
      </c>
      <c r="AE850">
        <f t="shared" si="412"/>
        <v>255747617472.9819</v>
      </c>
      <c r="AF850">
        <f t="shared" si="413"/>
        <v>3989701609</v>
      </c>
      <c r="AG850">
        <f t="shared" si="414"/>
        <v>4041633850.2679243</v>
      </c>
      <c r="AH850">
        <f t="shared" si="415"/>
        <v>2556402886216470.5</v>
      </c>
      <c r="AI850">
        <f t="shared" si="416"/>
        <v>42653259451203.914</v>
      </c>
      <c r="AJ850">
        <f t="shared" si="417"/>
        <v>0.98715068133535111</v>
      </c>
      <c r="AK850">
        <f t="shared" si="418"/>
        <v>2481990679824610.5</v>
      </c>
      <c r="AL850">
        <f t="shared" si="419"/>
        <v>1.519449301338731E-4</v>
      </c>
      <c r="AM850">
        <f t="shared" si="420"/>
        <v>1.2326594425625965E-2</v>
      </c>
      <c r="AN850">
        <f>IF(AM850=0,0,(Cells!$B$3*AJ850/(Cells!$D$4*AM850)))</f>
        <v>2.0429712548284016</v>
      </c>
      <c r="AP850" s="7">
        <f t="shared" si="403"/>
        <v>0</v>
      </c>
      <c r="AQ850">
        <f t="shared" si="421"/>
        <v>106</v>
      </c>
      <c r="AR850" t="str">
        <f>IF(AP850=0,"",MAX(AR$4:AR849)+1)</f>
        <v/>
      </c>
      <c r="AS850" t="str">
        <f t="shared" si="404"/>
        <v>Male</v>
      </c>
      <c r="AT850" t="str">
        <f t="shared" si="405"/>
        <v>Smoker</v>
      </c>
      <c r="AU850" t="str">
        <f t="shared" si="406"/>
        <v>60 - 69</v>
      </c>
      <c r="AV850">
        <f t="shared" ref="AV850:AV913" si="422">IF(AP849=1,AW850,AV849)</f>
        <v>1</v>
      </c>
      <c r="AW850" s="8">
        <f t="shared" si="407"/>
        <v>6</v>
      </c>
      <c r="BJ850" s="76"/>
      <c r="BK850" s="76"/>
      <c r="BL850" s="77"/>
      <c r="BM850" s="77"/>
      <c r="BN850" s="77"/>
      <c r="BO850" s="77"/>
      <c r="BP850" s="77"/>
      <c r="BQ850" s="136"/>
    </row>
    <row r="851" spans="1:69" x14ac:dyDescent="0.25">
      <c r="A851" t="s">
        <v>78</v>
      </c>
      <c r="B851" t="s">
        <v>59</v>
      </c>
      <c r="C851" t="s">
        <v>351</v>
      </c>
      <c r="D851">
        <v>7</v>
      </c>
      <c r="E851" s="9">
        <v>27905</v>
      </c>
      <c r="F851" s="9">
        <v>740</v>
      </c>
      <c r="G851" s="54">
        <v>842.73458382597801</v>
      </c>
      <c r="H851" s="9">
        <v>10085648294.0222</v>
      </c>
      <c r="I851" s="9">
        <v>98760511</v>
      </c>
      <c r="J851" s="9">
        <v>141255632.37465999</v>
      </c>
      <c r="K851" s="9">
        <v>194685266924820</v>
      </c>
      <c r="L851" s="9">
        <v>2853194968457.0298</v>
      </c>
      <c r="M851" s="9">
        <v>2.25408966031591E+21</v>
      </c>
      <c r="N851" s="9">
        <v>3.29662609080552E+19</v>
      </c>
      <c r="O851" s="9">
        <v>5.2694795576281901E+17</v>
      </c>
      <c r="P851">
        <f t="shared" si="393"/>
        <v>3783.6800359610552</v>
      </c>
      <c r="Q851">
        <f t="shared" si="394"/>
        <v>54085898309.049103</v>
      </c>
      <c r="R851">
        <f t="shared" si="395"/>
        <v>477169354</v>
      </c>
      <c r="S851">
        <f t="shared" si="396"/>
        <v>600481519.11663175</v>
      </c>
      <c r="T851">
        <f t="shared" si="397"/>
        <v>915794176757753.75</v>
      </c>
      <c r="U851">
        <f t="shared" si="398"/>
        <v>11375967451472.365</v>
      </c>
      <c r="V851" s="1">
        <f t="shared" si="399"/>
        <v>1.0720948672687799E+22</v>
      </c>
      <c r="W851" s="1">
        <f t="shared" si="400"/>
        <v>1.3089862073903261E+20</v>
      </c>
      <c r="X851" s="1">
        <f t="shared" si="401"/>
        <v>1.8366320282036867E+18</v>
      </c>
      <c r="Y851">
        <f t="shared" si="402"/>
        <v>0.79464452911384142</v>
      </c>
      <c r="Z851">
        <f t="shared" si="408"/>
        <v>720547364771001.38</v>
      </c>
      <c r="AA851">
        <f t="shared" si="409"/>
        <v>1.9983117529696285E-3</v>
      </c>
      <c r="AB851">
        <f t="shared" si="410"/>
        <v>4.4702480389455221E-2</v>
      </c>
      <c r="AC851">
        <f>Cells!$B$3*Y851/(Cells!$D$4*AB851)</f>
        <v>0.45348527497041874</v>
      </c>
      <c r="AD851">
        <f t="shared" si="411"/>
        <v>42188.749788973102</v>
      </c>
      <c r="AE851">
        <f t="shared" si="412"/>
        <v>245661969178.95975</v>
      </c>
      <c r="AF851">
        <f t="shared" si="413"/>
        <v>3890941098</v>
      </c>
      <c r="AG851">
        <f t="shared" si="414"/>
        <v>3900378217.8932638</v>
      </c>
      <c r="AH851">
        <f t="shared" si="415"/>
        <v>2361717619291650.5</v>
      </c>
      <c r="AI851">
        <f t="shared" si="416"/>
        <v>39800064482746.883</v>
      </c>
      <c r="AJ851">
        <f t="shared" si="417"/>
        <v>0.99758046031280501</v>
      </c>
      <c r="AK851">
        <f t="shared" si="418"/>
        <v>2316395647973782.5</v>
      </c>
      <c r="AL851">
        <f t="shared" si="419"/>
        <v>1.5226472255755059E-4</v>
      </c>
      <c r="AM851">
        <f t="shared" si="420"/>
        <v>1.2339559252969718E-2</v>
      </c>
      <c r="AN851">
        <f>IF(AM851=0,0,(Cells!$B$3*AJ851/(Cells!$D$4*AM851)))</f>
        <v>2.062387176001403</v>
      </c>
      <c r="AP851" s="7">
        <f t="shared" si="403"/>
        <v>0</v>
      </c>
      <c r="AQ851">
        <f t="shared" si="421"/>
        <v>106</v>
      </c>
      <c r="AR851" t="str">
        <f>IF(AP851=0,"",MAX(AR$4:AR850)+1)</f>
        <v/>
      </c>
      <c r="AS851" t="str">
        <f t="shared" si="404"/>
        <v>Male</v>
      </c>
      <c r="AT851" t="str">
        <f t="shared" si="405"/>
        <v>Smoker</v>
      </c>
      <c r="AU851" t="str">
        <f t="shared" si="406"/>
        <v>60 - 69</v>
      </c>
      <c r="AV851">
        <f t="shared" si="422"/>
        <v>1</v>
      </c>
      <c r="AW851" s="8">
        <f t="shared" si="407"/>
        <v>7</v>
      </c>
      <c r="BJ851" s="76"/>
      <c r="BK851" s="76"/>
      <c r="BL851" s="77"/>
      <c r="BM851" s="77"/>
      <c r="BN851" s="77"/>
      <c r="BO851" s="77"/>
      <c r="BP851" s="77"/>
      <c r="BQ851" s="136"/>
    </row>
    <row r="852" spans="1:69" x14ac:dyDescent="0.25">
      <c r="A852" t="s">
        <v>78</v>
      </c>
      <c r="B852" t="s">
        <v>59</v>
      </c>
      <c r="C852" t="s">
        <v>351</v>
      </c>
      <c r="D852">
        <v>8</v>
      </c>
      <c r="E852" s="9">
        <v>29127</v>
      </c>
      <c r="F852" s="9">
        <v>879</v>
      </c>
      <c r="G852" s="54">
        <v>955.16938537033695</v>
      </c>
      <c r="H852" s="9">
        <v>10841359332.705799</v>
      </c>
      <c r="I852" s="9">
        <v>99836374</v>
      </c>
      <c r="J852" s="9">
        <v>157603306.84857401</v>
      </c>
      <c r="K852" s="9">
        <v>189955564900230</v>
      </c>
      <c r="L852" s="9">
        <v>2798042374432.1401</v>
      </c>
      <c r="M852" s="9">
        <v>1.97119168567561E+21</v>
      </c>
      <c r="N852" s="9">
        <v>2.7019785700692201E+19</v>
      </c>
      <c r="O852" s="9">
        <v>3.8181581733425203E+17</v>
      </c>
      <c r="P852">
        <f t="shared" si="393"/>
        <v>4738.8494213313925</v>
      </c>
      <c r="Q852">
        <f t="shared" si="394"/>
        <v>64927257641.754898</v>
      </c>
      <c r="R852">
        <f t="shared" si="395"/>
        <v>577005728</v>
      </c>
      <c r="S852">
        <f t="shared" si="396"/>
        <v>758084825.96520579</v>
      </c>
      <c r="T852">
        <f t="shared" si="397"/>
        <v>1105749741657983.8</v>
      </c>
      <c r="U852">
        <f t="shared" si="398"/>
        <v>14174009825904.506</v>
      </c>
      <c r="V852" s="1">
        <f t="shared" si="399"/>
        <v>1.2692140358363408E+22</v>
      </c>
      <c r="W852" s="1">
        <f t="shared" si="400"/>
        <v>1.5791840643972481E+20</v>
      </c>
      <c r="X852" s="1">
        <f t="shared" si="401"/>
        <v>2.2184478455379387E+18</v>
      </c>
      <c r="Y852">
        <f t="shared" si="402"/>
        <v>0.76113610012619237</v>
      </c>
      <c r="Z852">
        <f t="shared" si="408"/>
        <v>833414643007517.75</v>
      </c>
      <c r="AA852">
        <f t="shared" si="409"/>
        <v>1.4501920472558079E-3</v>
      </c>
      <c r="AB852">
        <f t="shared" si="410"/>
        <v>3.8081387149837491E-2</v>
      </c>
      <c r="AC852">
        <f>Cells!$B$3*Y852/(Cells!$D$4*AB852)</f>
        <v>0.50988410599059741</v>
      </c>
      <c r="AD852">
        <f t="shared" si="411"/>
        <v>41233.580403602755</v>
      </c>
      <c r="AE852">
        <f t="shared" si="412"/>
        <v>234820609846.25394</v>
      </c>
      <c r="AF852">
        <f t="shared" si="413"/>
        <v>3791104724</v>
      </c>
      <c r="AG852">
        <f t="shared" si="414"/>
        <v>3742774911.0446901</v>
      </c>
      <c r="AH852">
        <f t="shared" si="415"/>
        <v>2171762054391420.5</v>
      </c>
      <c r="AI852">
        <f t="shared" si="416"/>
        <v>37002022108314.75</v>
      </c>
      <c r="AJ852">
        <f t="shared" si="417"/>
        <v>1.012912829145213</v>
      </c>
      <c r="AK852">
        <f t="shared" si="418"/>
        <v>2161841853296534.3</v>
      </c>
      <c r="AL852">
        <f t="shared" si="419"/>
        <v>1.5432507664238441E-4</v>
      </c>
      <c r="AM852">
        <f t="shared" si="420"/>
        <v>1.2422764452503492E-2</v>
      </c>
      <c r="AN852">
        <f>IF(AM852=0,0,(Cells!$B$3*AJ852/(Cells!$D$4*AM852)))</f>
        <v>2.0800593865295514</v>
      </c>
      <c r="AP852" s="7">
        <f t="shared" si="403"/>
        <v>0</v>
      </c>
      <c r="AQ852">
        <f t="shared" si="421"/>
        <v>106</v>
      </c>
      <c r="AR852" t="str">
        <f>IF(AP852=0,"",MAX(AR$4:AR851)+1)</f>
        <v/>
      </c>
      <c r="AS852" t="str">
        <f t="shared" si="404"/>
        <v>Male</v>
      </c>
      <c r="AT852" t="str">
        <f t="shared" si="405"/>
        <v>Smoker</v>
      </c>
      <c r="AU852" t="str">
        <f t="shared" si="406"/>
        <v>60 - 69</v>
      </c>
      <c r="AV852">
        <f t="shared" si="422"/>
        <v>1</v>
      </c>
      <c r="AW852" s="8">
        <f t="shared" si="407"/>
        <v>8</v>
      </c>
      <c r="BJ852" s="76"/>
      <c r="BK852" s="76"/>
      <c r="BL852" s="77"/>
      <c r="BM852" s="77"/>
      <c r="BN852" s="77"/>
      <c r="BO852" s="77"/>
      <c r="BP852" s="77"/>
      <c r="BQ852" s="136"/>
    </row>
    <row r="853" spans="1:69" x14ac:dyDescent="0.25">
      <c r="A853" t="s">
        <v>78</v>
      </c>
      <c r="B853" t="s">
        <v>59</v>
      </c>
      <c r="C853" t="s">
        <v>351</v>
      </c>
      <c r="D853">
        <v>9</v>
      </c>
      <c r="E853" s="9">
        <v>30305</v>
      </c>
      <c r="F853" s="9">
        <v>1025</v>
      </c>
      <c r="G853" s="54">
        <v>1045.3929194882301</v>
      </c>
      <c r="H853" s="9">
        <v>11435429953.5007</v>
      </c>
      <c r="I853" s="9">
        <v>141606472</v>
      </c>
      <c r="J853" s="9">
        <v>169740211.473717</v>
      </c>
      <c r="K853" s="9">
        <v>192245107173032</v>
      </c>
      <c r="L853" s="9">
        <v>2986829053944.23</v>
      </c>
      <c r="M853" s="9">
        <v>2.0327422592700601E+21</v>
      </c>
      <c r="N853" s="9">
        <v>3.0410400374577E+19</v>
      </c>
      <c r="O853" s="9">
        <v>4.6791115845979501E+17</v>
      </c>
      <c r="P853">
        <f t="shared" si="393"/>
        <v>5784.2423408196228</v>
      </c>
      <c r="Q853">
        <f t="shared" si="394"/>
        <v>76362687595.2556</v>
      </c>
      <c r="R853">
        <f t="shared" si="395"/>
        <v>718612200</v>
      </c>
      <c r="S853">
        <f t="shared" si="396"/>
        <v>927825037.43892276</v>
      </c>
      <c r="T853">
        <f t="shared" si="397"/>
        <v>1297994848831015.8</v>
      </c>
      <c r="U853">
        <f t="shared" si="398"/>
        <v>17160838879848.736</v>
      </c>
      <c r="V853" s="1">
        <f t="shared" si="399"/>
        <v>1.4724882617633467E+22</v>
      </c>
      <c r="W853" s="1">
        <f t="shared" si="400"/>
        <v>1.8832880681430181E+20</v>
      </c>
      <c r="X853" s="1">
        <f t="shared" si="401"/>
        <v>2.6863590039977339E+18</v>
      </c>
      <c r="Y853">
        <f t="shared" si="402"/>
        <v>0.77451261930114179</v>
      </c>
      <c r="Z853">
        <f t="shared" si="408"/>
        <v>995019121264457.38</v>
      </c>
      <c r="AA853">
        <f t="shared" si="409"/>
        <v>1.1558440748105554E-3</v>
      </c>
      <c r="AB853">
        <f t="shared" si="410"/>
        <v>3.3997706905180461E-2</v>
      </c>
      <c r="AC853">
        <f>Cells!$B$3*Y853/(Cells!$D$4*AB853)</f>
        <v>0.58116678578870551</v>
      </c>
      <c r="AD853">
        <f t="shared" si="411"/>
        <v>40188.187484114533</v>
      </c>
      <c r="AE853">
        <f t="shared" si="412"/>
        <v>223385179892.75327</v>
      </c>
      <c r="AF853">
        <f t="shared" si="413"/>
        <v>3649498252</v>
      </c>
      <c r="AG853">
        <f t="shared" si="414"/>
        <v>3573034699.5709734</v>
      </c>
      <c r="AH853">
        <f t="shared" si="415"/>
        <v>1979516947218388.5</v>
      </c>
      <c r="AI853">
        <f t="shared" si="416"/>
        <v>34015193054370.52</v>
      </c>
      <c r="AJ853">
        <f t="shared" si="417"/>
        <v>1.0214001706835392</v>
      </c>
      <c r="AK853">
        <f t="shared" si="418"/>
        <v>1986392314984754</v>
      </c>
      <c r="AL853">
        <f t="shared" si="419"/>
        <v>1.5559318057874725E-4</v>
      </c>
      <c r="AM853">
        <f t="shared" si="420"/>
        <v>1.2473699554612788E-2</v>
      </c>
      <c r="AN853">
        <f>IF(AM853=0,0,(Cells!$B$3*AJ853/(Cells!$D$4*AM853)))</f>
        <v>2.0889236176734953</v>
      </c>
      <c r="AP853" s="7">
        <f t="shared" si="403"/>
        <v>0</v>
      </c>
      <c r="AQ853">
        <f t="shared" si="421"/>
        <v>106</v>
      </c>
      <c r="AR853" t="str">
        <f>IF(AP853=0,"",MAX(AR$4:AR852)+1)</f>
        <v/>
      </c>
      <c r="AS853" t="str">
        <f t="shared" si="404"/>
        <v>Male</v>
      </c>
      <c r="AT853" t="str">
        <f t="shared" si="405"/>
        <v>Smoker</v>
      </c>
      <c r="AU853" t="str">
        <f t="shared" si="406"/>
        <v>60 - 69</v>
      </c>
      <c r="AV853">
        <f t="shared" si="422"/>
        <v>1</v>
      </c>
      <c r="AW853" s="8">
        <f t="shared" si="407"/>
        <v>9</v>
      </c>
      <c r="BJ853" s="76"/>
      <c r="BK853" s="76"/>
      <c r="BL853" s="77"/>
      <c r="BM853" s="77"/>
      <c r="BN853" s="77"/>
      <c r="BO853" s="77"/>
      <c r="BP853" s="77"/>
      <c r="BQ853" s="136"/>
    </row>
    <row r="854" spans="1:69" x14ac:dyDescent="0.25">
      <c r="A854" t="s">
        <v>78</v>
      </c>
      <c r="B854" t="s">
        <v>59</v>
      </c>
      <c r="C854" t="s">
        <v>351</v>
      </c>
      <c r="D854">
        <v>10</v>
      </c>
      <c r="E854" s="9">
        <v>31547</v>
      </c>
      <c r="F854" s="9">
        <v>1056</v>
      </c>
      <c r="G854" s="54">
        <v>1133.20283701264</v>
      </c>
      <c r="H854" s="9">
        <v>12232191379.1215</v>
      </c>
      <c r="I854" s="9">
        <v>149028885</v>
      </c>
      <c r="J854" s="9">
        <v>183583832.913003</v>
      </c>
      <c r="K854" s="9">
        <v>206438867611810</v>
      </c>
      <c r="L854" s="9">
        <v>3303574646289.7998</v>
      </c>
      <c r="M854" s="9">
        <v>2.28212175701763E+21</v>
      </c>
      <c r="N854" s="9">
        <v>3.6079459314222399E+19</v>
      </c>
      <c r="O854" s="9">
        <v>5.9470780641281805E+17</v>
      </c>
      <c r="P854">
        <f t="shared" si="393"/>
        <v>6917.4451778322627</v>
      </c>
      <c r="Q854">
        <f t="shared" si="394"/>
        <v>88594878974.377106</v>
      </c>
      <c r="R854">
        <f t="shared" si="395"/>
        <v>867641085</v>
      </c>
      <c r="S854">
        <f t="shared" si="396"/>
        <v>1111408870.3519258</v>
      </c>
      <c r="T854">
        <f t="shared" si="397"/>
        <v>1504433716442825.8</v>
      </c>
      <c r="U854">
        <f t="shared" si="398"/>
        <v>20464413526138.535</v>
      </c>
      <c r="V854" s="1">
        <f t="shared" si="399"/>
        <v>1.7007004374651097E+22</v>
      </c>
      <c r="W854" s="1">
        <f t="shared" si="400"/>
        <v>2.2440826612852421E+20</v>
      </c>
      <c r="X854" s="1">
        <f t="shared" si="401"/>
        <v>3.2810668104105518E+18</v>
      </c>
      <c r="Y854">
        <f t="shared" si="402"/>
        <v>0.7806677705615781</v>
      </c>
      <c r="Z854">
        <f t="shared" si="408"/>
        <v>1161991038827003.3</v>
      </c>
      <c r="AA854">
        <f t="shared" si="409"/>
        <v>9.4070848553277377E-4</v>
      </c>
      <c r="AB854">
        <f t="shared" si="410"/>
        <v>3.0670971382282201E-2</v>
      </c>
      <c r="AC854">
        <f>Cells!$B$3*Y854/(Cells!$D$4*AB854)</f>
        <v>0.64932276999543759</v>
      </c>
      <c r="AD854">
        <f t="shared" si="411"/>
        <v>39054.98464710189</v>
      </c>
      <c r="AE854">
        <f t="shared" si="412"/>
        <v>211152988513.63174</v>
      </c>
      <c r="AF854">
        <f t="shared" si="413"/>
        <v>3500469367</v>
      </c>
      <c r="AG854">
        <f t="shared" si="414"/>
        <v>3389450866.6579704</v>
      </c>
      <c r="AH854">
        <f t="shared" si="415"/>
        <v>1773078079606578.5</v>
      </c>
      <c r="AI854">
        <f t="shared" si="416"/>
        <v>30711618408080.715</v>
      </c>
      <c r="AJ854">
        <f t="shared" si="417"/>
        <v>1.0327541258774744</v>
      </c>
      <c r="AK854">
        <f t="shared" si="418"/>
        <v>1798397270947641.8</v>
      </c>
      <c r="AL854">
        <f t="shared" si="419"/>
        <v>1.5654058385823285E-4</v>
      </c>
      <c r="AM854">
        <f t="shared" si="420"/>
        <v>1.2511617955253943E-2</v>
      </c>
      <c r="AN854">
        <f>IF(AM854=0,0,(Cells!$B$3*AJ854/(Cells!$D$4*AM854)))</f>
        <v>2.1057430565799704</v>
      </c>
      <c r="AP854" s="7">
        <f t="shared" si="403"/>
        <v>0</v>
      </c>
      <c r="AQ854">
        <f t="shared" si="421"/>
        <v>106</v>
      </c>
      <c r="AR854" t="str">
        <f>IF(AP854=0,"",MAX(AR$4:AR853)+1)</f>
        <v/>
      </c>
      <c r="AS854" t="str">
        <f t="shared" si="404"/>
        <v>Male</v>
      </c>
      <c r="AT854" t="str">
        <f t="shared" si="405"/>
        <v>Smoker</v>
      </c>
      <c r="AU854" t="str">
        <f t="shared" si="406"/>
        <v>60 - 69</v>
      </c>
      <c r="AV854">
        <f t="shared" si="422"/>
        <v>1</v>
      </c>
      <c r="AW854" s="8">
        <f t="shared" si="407"/>
        <v>10</v>
      </c>
      <c r="BJ854" s="76"/>
      <c r="BK854" s="76"/>
      <c r="BL854" s="77"/>
      <c r="BM854" s="77"/>
      <c r="BN854" s="77"/>
      <c r="BO854" s="77"/>
      <c r="BP854" s="77"/>
      <c r="BQ854" s="136"/>
    </row>
    <row r="855" spans="1:69" x14ac:dyDescent="0.25">
      <c r="A855" t="s">
        <v>78</v>
      </c>
      <c r="B855" t="s">
        <v>59</v>
      </c>
      <c r="C855" t="s">
        <v>351</v>
      </c>
      <c r="D855">
        <v>11</v>
      </c>
      <c r="E855" s="9">
        <v>27665</v>
      </c>
      <c r="F855" s="9">
        <v>919</v>
      </c>
      <c r="G855" s="54">
        <v>885.29479213372804</v>
      </c>
      <c r="H855" s="9">
        <v>8538028756.1574297</v>
      </c>
      <c r="I855" s="9">
        <v>110915673</v>
      </c>
      <c r="J855" s="9">
        <v>128026339.337671</v>
      </c>
      <c r="K855" s="9">
        <v>135455439989439</v>
      </c>
      <c r="L855" s="9">
        <v>2172336414972.9199</v>
      </c>
      <c r="M855" s="9">
        <v>1.06277130875442E+21</v>
      </c>
      <c r="N855" s="9">
        <v>1.6421335516126099E+19</v>
      </c>
      <c r="O855" s="9">
        <v>2.7149632452792E+17</v>
      </c>
      <c r="P855">
        <f t="shared" si="393"/>
        <v>7802.7399699659909</v>
      </c>
      <c r="Q855">
        <f t="shared" si="394"/>
        <v>97132907730.534531</v>
      </c>
      <c r="R855">
        <f t="shared" si="395"/>
        <v>978556758</v>
      </c>
      <c r="S855">
        <f t="shared" si="396"/>
        <v>1239435209.6895969</v>
      </c>
      <c r="T855">
        <f t="shared" si="397"/>
        <v>1639889156432264.8</v>
      </c>
      <c r="U855">
        <f t="shared" si="398"/>
        <v>22636749941111.453</v>
      </c>
      <c r="V855" s="1">
        <f t="shared" si="399"/>
        <v>1.8069775683405518E+22</v>
      </c>
      <c r="W855" s="1">
        <f t="shared" si="400"/>
        <v>2.408296016446503E+20</v>
      </c>
      <c r="X855" s="1">
        <f t="shared" si="401"/>
        <v>3.5525631349384719E+18</v>
      </c>
      <c r="Y855">
        <f t="shared" si="402"/>
        <v>0.78951828248050893</v>
      </c>
      <c r="Z855">
        <f t="shared" si="408"/>
        <v>1280612098493735.8</v>
      </c>
      <c r="AA855">
        <f t="shared" si="409"/>
        <v>8.3362348614539979E-4</v>
      </c>
      <c r="AB855">
        <f t="shared" si="410"/>
        <v>2.8872538616224928E-2</v>
      </c>
      <c r="AC855">
        <f>Cells!$B$3*Y855/(Cells!$D$4*AB855)</f>
        <v>0.69758821273725768</v>
      </c>
      <c r="AD855">
        <f t="shared" si="411"/>
        <v>38169.689854968165</v>
      </c>
      <c r="AE855">
        <f t="shared" si="412"/>
        <v>202614959757.47433</v>
      </c>
      <c r="AF855">
        <f t="shared" si="413"/>
        <v>3389553694</v>
      </c>
      <c r="AG855">
        <f t="shared" si="414"/>
        <v>3261424527.3202991</v>
      </c>
      <c r="AH855">
        <f t="shared" si="415"/>
        <v>1637622639617139.5</v>
      </c>
      <c r="AI855">
        <f t="shared" si="416"/>
        <v>28539281993107.793</v>
      </c>
      <c r="AJ855">
        <f t="shared" si="417"/>
        <v>1.0392862583838407</v>
      </c>
      <c r="AK855">
        <f t="shared" si="418"/>
        <v>1671132972750304.8</v>
      </c>
      <c r="AL855">
        <f t="shared" si="419"/>
        <v>1.5710729179423095E-4</v>
      </c>
      <c r="AM855">
        <f t="shared" si="420"/>
        <v>1.2534244763615834E-2</v>
      </c>
      <c r="AN855">
        <f>IF(AM855=0,0,(Cells!$B$3*AJ855/(Cells!$D$4*AM855)))</f>
        <v>2.1152364766464866</v>
      </c>
      <c r="AP855" s="7">
        <f t="shared" si="403"/>
        <v>0</v>
      </c>
      <c r="AQ855">
        <f t="shared" si="421"/>
        <v>106</v>
      </c>
      <c r="AR855" t="str">
        <f>IF(AP855=0,"",MAX(AR$4:AR854)+1)</f>
        <v/>
      </c>
      <c r="AS855" t="str">
        <f t="shared" si="404"/>
        <v>Male</v>
      </c>
      <c r="AT855" t="str">
        <f t="shared" si="405"/>
        <v>Smoker</v>
      </c>
      <c r="AU855" t="str">
        <f t="shared" si="406"/>
        <v>60 - 69</v>
      </c>
      <c r="AV855">
        <f t="shared" si="422"/>
        <v>1</v>
      </c>
      <c r="AW855" s="8">
        <f t="shared" si="407"/>
        <v>11</v>
      </c>
      <c r="BJ855" s="76"/>
      <c r="BK855" s="76"/>
      <c r="BL855" s="77"/>
      <c r="BM855" s="77"/>
      <c r="BN855" s="77"/>
      <c r="BO855" s="77"/>
      <c r="BP855" s="77"/>
      <c r="BQ855" s="136"/>
    </row>
    <row r="856" spans="1:69" x14ac:dyDescent="0.25">
      <c r="A856" t="s">
        <v>78</v>
      </c>
      <c r="B856" t="s">
        <v>59</v>
      </c>
      <c r="C856" t="s">
        <v>351</v>
      </c>
      <c r="D856">
        <v>12</v>
      </c>
      <c r="E856" s="9">
        <v>28416</v>
      </c>
      <c r="F856" s="9">
        <v>1020</v>
      </c>
      <c r="G856" s="54">
        <v>992.84653681255895</v>
      </c>
      <c r="H856" s="9">
        <v>9262570373.5744095</v>
      </c>
      <c r="I856" s="9">
        <v>116858641</v>
      </c>
      <c r="J856" s="9">
        <v>139619489.29315099</v>
      </c>
      <c r="K856" s="9">
        <v>136896131045331</v>
      </c>
      <c r="L856" s="9">
        <v>2240035239255.6699</v>
      </c>
      <c r="M856" s="9">
        <v>9.84545082527056E+20</v>
      </c>
      <c r="N856" s="9">
        <v>1.5969079597344201E+19</v>
      </c>
      <c r="O856" s="9">
        <v>2.7568943736378202E+17</v>
      </c>
      <c r="P856">
        <f t="shared" si="393"/>
        <v>8795.5865067785489</v>
      </c>
      <c r="Q856">
        <f t="shared" si="394"/>
        <v>106395478104.10895</v>
      </c>
      <c r="R856">
        <f t="shared" si="395"/>
        <v>1095415399</v>
      </c>
      <c r="S856">
        <f t="shared" si="396"/>
        <v>1379054698.9827478</v>
      </c>
      <c r="T856">
        <f t="shared" si="397"/>
        <v>1776785287477595.8</v>
      </c>
      <c r="U856">
        <f t="shared" si="398"/>
        <v>24876785180367.125</v>
      </c>
      <c r="V856" s="1">
        <f t="shared" si="399"/>
        <v>1.9054320765932573E+22</v>
      </c>
      <c r="W856" s="1">
        <f t="shared" si="400"/>
        <v>2.5679868124199449E+20</v>
      </c>
      <c r="X856" s="1">
        <f t="shared" si="401"/>
        <v>3.8282525723022541E+18</v>
      </c>
      <c r="Y856">
        <f t="shared" si="402"/>
        <v>0.79432338674312719</v>
      </c>
      <c r="Z856">
        <f t="shared" si="408"/>
        <v>1395646108342814</v>
      </c>
      <c r="AA856">
        <f t="shared" si="409"/>
        <v>7.3385849190562462E-4</v>
      </c>
      <c r="AB856">
        <f t="shared" si="410"/>
        <v>2.7089822662867778E-2</v>
      </c>
      <c r="AC856">
        <f>Cells!$B$3*Y856/(Cells!$D$4*AB856)</f>
        <v>0.74801981192335865</v>
      </c>
      <c r="AD856">
        <f t="shared" si="411"/>
        <v>37176.84331815561</v>
      </c>
      <c r="AE856">
        <f t="shared" si="412"/>
        <v>193352389383.89993</v>
      </c>
      <c r="AF856">
        <f t="shared" si="413"/>
        <v>3272695053</v>
      </c>
      <c r="AG856">
        <f t="shared" si="414"/>
        <v>3121805038.0271482</v>
      </c>
      <c r="AH856">
        <f t="shared" si="415"/>
        <v>1500726508571808.8</v>
      </c>
      <c r="AI856">
        <f t="shared" si="416"/>
        <v>26299246753852.129</v>
      </c>
      <c r="AJ856">
        <f t="shared" si="417"/>
        <v>1.0483342211108122</v>
      </c>
      <c r="AK856">
        <f t="shared" si="418"/>
        <v>1544359961275288.8</v>
      </c>
      <c r="AL856">
        <f t="shared" si="419"/>
        <v>1.5846632247294519E-4</v>
      </c>
      <c r="AM856">
        <f t="shared" si="420"/>
        <v>1.258834073549589E-2</v>
      </c>
      <c r="AN856">
        <f>IF(AM856=0,0,(Cells!$B$3*AJ856/(Cells!$D$4*AM856)))</f>
        <v>2.1244826391501865</v>
      </c>
      <c r="AP856" s="7">
        <f t="shared" si="403"/>
        <v>0</v>
      </c>
      <c r="AQ856">
        <f t="shared" si="421"/>
        <v>106</v>
      </c>
      <c r="AR856" t="str">
        <f>IF(AP856=0,"",MAX(AR$4:AR855)+1)</f>
        <v/>
      </c>
      <c r="AS856" t="str">
        <f t="shared" si="404"/>
        <v>Male</v>
      </c>
      <c r="AT856" t="str">
        <f t="shared" si="405"/>
        <v>Smoker</v>
      </c>
      <c r="AU856" t="str">
        <f t="shared" si="406"/>
        <v>60 - 69</v>
      </c>
      <c r="AV856">
        <f t="shared" si="422"/>
        <v>1</v>
      </c>
      <c r="AW856" s="8">
        <f t="shared" si="407"/>
        <v>12</v>
      </c>
      <c r="BJ856" s="76"/>
      <c r="BK856" s="76"/>
      <c r="BL856" s="77"/>
      <c r="BM856" s="77"/>
      <c r="BN856" s="77"/>
      <c r="BO856" s="77"/>
      <c r="BP856" s="77"/>
      <c r="BQ856" s="136"/>
    </row>
    <row r="857" spans="1:69" x14ac:dyDescent="0.25">
      <c r="A857" t="s">
        <v>78</v>
      </c>
      <c r="B857" t="s">
        <v>59</v>
      </c>
      <c r="C857" t="s">
        <v>351</v>
      </c>
      <c r="D857">
        <v>13</v>
      </c>
      <c r="E857" s="9">
        <v>28951</v>
      </c>
      <c r="F857" s="9">
        <v>1162</v>
      </c>
      <c r="G857" s="54">
        <v>1085.40374889743</v>
      </c>
      <c r="H857" s="9">
        <v>9734478259.7923107</v>
      </c>
      <c r="I857" s="9">
        <v>144615853</v>
      </c>
      <c r="J857" s="9">
        <v>148572982.020044</v>
      </c>
      <c r="K857" s="9">
        <v>140558136969339</v>
      </c>
      <c r="L857" s="9">
        <v>2437730181307.2002</v>
      </c>
      <c r="M857" s="9">
        <v>9.8878774438943405E+20</v>
      </c>
      <c r="N857" s="9">
        <v>1.8036316799934599E+19</v>
      </c>
      <c r="O857" s="9">
        <v>3.4479336392696397E+17</v>
      </c>
      <c r="P857">
        <f t="shared" si="393"/>
        <v>9880.9902556759789</v>
      </c>
      <c r="Q857">
        <f t="shared" si="394"/>
        <v>116129956363.90126</v>
      </c>
      <c r="R857">
        <f t="shared" si="395"/>
        <v>1240031252</v>
      </c>
      <c r="S857">
        <f t="shared" si="396"/>
        <v>1527627681.0027919</v>
      </c>
      <c r="T857">
        <f t="shared" si="397"/>
        <v>1917343424446934.8</v>
      </c>
      <c r="U857">
        <f t="shared" si="398"/>
        <v>27314515361674.324</v>
      </c>
      <c r="V857" s="1">
        <f t="shared" si="399"/>
        <v>2.0043108510322007E+22</v>
      </c>
      <c r="W857" s="1">
        <f t="shared" si="400"/>
        <v>2.7483499804192909E+20</v>
      </c>
      <c r="X857" s="1">
        <f t="shared" si="401"/>
        <v>4.1730459362292183E+18</v>
      </c>
      <c r="Y857">
        <f t="shared" si="402"/>
        <v>0.81173656868144539</v>
      </c>
      <c r="Z857">
        <f t="shared" si="408"/>
        <v>1538379794122386.5</v>
      </c>
      <c r="AA857">
        <f t="shared" si="409"/>
        <v>6.5921719721695362E-4</v>
      </c>
      <c r="AB857">
        <f t="shared" si="410"/>
        <v>2.5675225358640062E-2</v>
      </c>
      <c r="AC857">
        <f>Cells!$B$3*Y857/(Cells!$D$4*AB857)</f>
        <v>0.80653414923142441</v>
      </c>
      <c r="AD857">
        <f t="shared" si="411"/>
        <v>36091.439569258175</v>
      </c>
      <c r="AE857">
        <f t="shared" si="412"/>
        <v>183617911124.10757</v>
      </c>
      <c r="AF857">
        <f t="shared" si="413"/>
        <v>3128079200</v>
      </c>
      <c r="AG857">
        <f t="shared" si="414"/>
        <v>2973232056.0071039</v>
      </c>
      <c r="AH857">
        <f t="shared" si="415"/>
        <v>1360168371602470</v>
      </c>
      <c r="AI857">
        <f t="shared" si="416"/>
        <v>23861516572544.926</v>
      </c>
      <c r="AJ857">
        <f t="shared" si="417"/>
        <v>1.0520804098287733</v>
      </c>
      <c r="AK857">
        <f t="shared" si="418"/>
        <v>1404594824894705.8</v>
      </c>
      <c r="AL857">
        <f t="shared" si="419"/>
        <v>1.5888886068248387E-4</v>
      </c>
      <c r="AM857">
        <f t="shared" si="420"/>
        <v>1.260511248194493E-2</v>
      </c>
      <c r="AN857">
        <f>IF(AM857=0,0,(Cells!$B$3*AJ857/(Cells!$D$4*AM857)))</f>
        <v>2.1292375757468087</v>
      </c>
      <c r="AP857" s="7">
        <f t="shared" si="403"/>
        <v>0</v>
      </c>
      <c r="AQ857">
        <f t="shared" si="421"/>
        <v>106</v>
      </c>
      <c r="AR857" t="str">
        <f>IF(AP857=0,"",MAX(AR$4:AR856)+1)</f>
        <v/>
      </c>
      <c r="AS857" t="str">
        <f t="shared" si="404"/>
        <v>Male</v>
      </c>
      <c r="AT857" t="str">
        <f t="shared" si="405"/>
        <v>Smoker</v>
      </c>
      <c r="AU857" t="str">
        <f t="shared" si="406"/>
        <v>60 - 69</v>
      </c>
      <c r="AV857">
        <f t="shared" si="422"/>
        <v>1</v>
      </c>
      <c r="AW857" s="8">
        <f t="shared" si="407"/>
        <v>13</v>
      </c>
      <c r="BJ857" s="76"/>
      <c r="BK857" s="76"/>
      <c r="BL857" s="77"/>
      <c r="BM857" s="77"/>
      <c r="BN857" s="77"/>
      <c r="BO857" s="77"/>
      <c r="BP857" s="77"/>
      <c r="BQ857" s="136"/>
    </row>
    <row r="858" spans="1:69" x14ac:dyDescent="0.25">
      <c r="A858" t="s">
        <v>78</v>
      </c>
      <c r="B858" t="s">
        <v>59</v>
      </c>
      <c r="C858" t="s">
        <v>351</v>
      </c>
      <c r="D858">
        <v>14</v>
      </c>
      <c r="E858" s="9">
        <v>29056</v>
      </c>
      <c r="F858" s="9">
        <v>1309</v>
      </c>
      <c r="G858" s="54">
        <v>1155.07244261815</v>
      </c>
      <c r="H858" s="9">
        <v>9836822205.32794</v>
      </c>
      <c r="I858" s="9">
        <v>139635878</v>
      </c>
      <c r="J858" s="9">
        <v>150629777.17403001</v>
      </c>
      <c r="K858" s="9">
        <v>123675125873204</v>
      </c>
      <c r="L858" s="9">
        <v>2173358161035.5701</v>
      </c>
      <c r="M858" s="9">
        <v>8.1752519422643497E+20</v>
      </c>
      <c r="N858" s="9">
        <v>1.5974906878621999E+19</v>
      </c>
      <c r="O858" s="9">
        <v>3.2676625998004499E+17</v>
      </c>
      <c r="P858">
        <f t="shared" si="393"/>
        <v>11036.062698294128</v>
      </c>
      <c r="Q858">
        <f t="shared" si="394"/>
        <v>125966778569.2292</v>
      </c>
      <c r="R858">
        <f t="shared" si="395"/>
        <v>1379667130</v>
      </c>
      <c r="S858">
        <f t="shared" si="396"/>
        <v>1678257458.1768219</v>
      </c>
      <c r="T858">
        <f t="shared" si="397"/>
        <v>2041018550320138.8</v>
      </c>
      <c r="U858">
        <f t="shared" si="398"/>
        <v>29487873522709.895</v>
      </c>
      <c r="V858" s="1">
        <f t="shared" si="399"/>
        <v>2.0860633704548444E+22</v>
      </c>
      <c r="W858" s="1">
        <f t="shared" si="400"/>
        <v>2.908099049205511E+20</v>
      </c>
      <c r="X858" s="1">
        <f t="shared" si="401"/>
        <v>4.4998121962092631E+18</v>
      </c>
      <c r="Y858">
        <f t="shared" si="402"/>
        <v>0.82208312156038554</v>
      </c>
      <c r="Z858">
        <f t="shared" si="408"/>
        <v>1657958386900446.3</v>
      </c>
      <c r="AA858">
        <f t="shared" si="409"/>
        <v>5.886490592149048E-4</v>
      </c>
      <c r="AB858">
        <f t="shared" si="410"/>
        <v>2.4262090990162098E-2</v>
      </c>
      <c r="AC858">
        <f>Cells!$B$3*Y858/(Cells!$D$4*AB858)</f>
        <v>0.86438937085185796</v>
      </c>
      <c r="AD858">
        <f t="shared" si="411"/>
        <v>34936.367126640034</v>
      </c>
      <c r="AE858">
        <f t="shared" si="412"/>
        <v>173781088918.77963</v>
      </c>
      <c r="AF858">
        <f t="shared" si="413"/>
        <v>2988443322</v>
      </c>
      <c r="AG858">
        <f t="shared" si="414"/>
        <v>2822602278.8330736</v>
      </c>
      <c r="AH858">
        <f t="shared" si="415"/>
        <v>1236493245729265.8</v>
      </c>
      <c r="AI858">
        <f t="shared" si="416"/>
        <v>21688158411509.355</v>
      </c>
      <c r="AJ858">
        <f t="shared" si="417"/>
        <v>1.0587546621111241</v>
      </c>
      <c r="AK858">
        <f t="shared" si="418"/>
        <v>1284831399419235.5</v>
      </c>
      <c r="AL858">
        <f t="shared" si="419"/>
        <v>1.6126746749242475E-4</v>
      </c>
      <c r="AM858">
        <f t="shared" si="420"/>
        <v>1.2699112862417782E-2</v>
      </c>
      <c r="AN858">
        <f>IF(AM858=0,0,(Cells!$B$3*AJ858/(Cells!$D$4*AM858)))</f>
        <v>2.1268843030345503</v>
      </c>
      <c r="AP858" s="7">
        <f t="shared" si="403"/>
        <v>0</v>
      </c>
      <c r="AQ858">
        <f t="shared" si="421"/>
        <v>106</v>
      </c>
      <c r="AR858" t="str">
        <f>IF(AP858=0,"",MAX(AR$4:AR857)+1)</f>
        <v/>
      </c>
      <c r="AS858" t="str">
        <f t="shared" si="404"/>
        <v>Male</v>
      </c>
      <c r="AT858" t="str">
        <f t="shared" si="405"/>
        <v>Smoker</v>
      </c>
      <c r="AU858" t="str">
        <f t="shared" si="406"/>
        <v>60 - 69</v>
      </c>
      <c r="AV858">
        <f t="shared" si="422"/>
        <v>1</v>
      </c>
      <c r="AW858" s="8">
        <f t="shared" si="407"/>
        <v>14</v>
      </c>
      <c r="BJ858" s="76"/>
      <c r="BK858" s="76"/>
      <c r="BL858" s="77"/>
      <c r="BM858" s="77"/>
      <c r="BN858" s="77"/>
      <c r="BO858" s="77"/>
      <c r="BP858" s="77"/>
      <c r="BQ858" s="136"/>
    </row>
    <row r="859" spans="1:69" x14ac:dyDescent="0.25">
      <c r="A859" t="s">
        <v>78</v>
      </c>
      <c r="B859" t="s">
        <v>59</v>
      </c>
      <c r="C859" t="s">
        <v>351</v>
      </c>
      <c r="D859">
        <v>15</v>
      </c>
      <c r="E859" s="9">
        <v>28597</v>
      </c>
      <c r="F859" s="9">
        <v>1405</v>
      </c>
      <c r="G859" s="54">
        <v>1209.90172146238</v>
      </c>
      <c r="H859" s="9">
        <v>9861947715.2414303</v>
      </c>
      <c r="I859" s="9">
        <v>140311378</v>
      </c>
      <c r="J859" s="9">
        <v>151498251.75272799</v>
      </c>
      <c r="K859" s="9">
        <v>134182597476906</v>
      </c>
      <c r="L859" s="9">
        <v>2242094301758.7202</v>
      </c>
      <c r="M859" s="9">
        <v>1.39144380206492E+21</v>
      </c>
      <c r="N859" s="9">
        <v>2.1167282263833399E+19</v>
      </c>
      <c r="O859" s="9">
        <v>3.7645718564565299E+17</v>
      </c>
      <c r="P859">
        <f t="shared" si="393"/>
        <v>12245.964419756509</v>
      </c>
      <c r="Q859">
        <f t="shared" si="394"/>
        <v>135828726284.47063</v>
      </c>
      <c r="R859">
        <f t="shared" si="395"/>
        <v>1519978508</v>
      </c>
      <c r="S859">
        <f t="shared" si="396"/>
        <v>1829755709.9295499</v>
      </c>
      <c r="T859">
        <f t="shared" si="397"/>
        <v>2175201147797044.8</v>
      </c>
      <c r="U859">
        <f t="shared" si="398"/>
        <v>31729967824468.613</v>
      </c>
      <c r="V859" s="1">
        <f t="shared" si="399"/>
        <v>2.2252077506613364E+22</v>
      </c>
      <c r="W859" s="1">
        <f t="shared" si="400"/>
        <v>3.1197718718438448E+20</v>
      </c>
      <c r="X859" s="1">
        <f t="shared" si="401"/>
        <v>4.8762693818549166E+18</v>
      </c>
      <c r="Y859">
        <f t="shared" si="402"/>
        <v>0.83070024033892642</v>
      </c>
      <c r="Z859">
        <f t="shared" si="408"/>
        <v>1785044442986191.8</v>
      </c>
      <c r="AA859">
        <f t="shared" si="409"/>
        <v>5.3316644754179969E-4</v>
      </c>
      <c r="AB859">
        <f t="shared" si="410"/>
        <v>2.3090397301514749E-2</v>
      </c>
      <c r="AC859">
        <f>Cells!$B$3*Y859/(Cells!$D$4*AB859)</f>
        <v>0.91777208455321968</v>
      </c>
      <c r="AD859">
        <f t="shared" si="411"/>
        <v>33726.46540517766</v>
      </c>
      <c r="AE859">
        <f t="shared" si="412"/>
        <v>163919141203.53824</v>
      </c>
      <c r="AF859">
        <f t="shared" si="413"/>
        <v>2848131944</v>
      </c>
      <c r="AG859">
        <f t="shared" si="414"/>
        <v>2671104027.0803461</v>
      </c>
      <c r="AH859">
        <f t="shared" si="415"/>
        <v>1102310648252359.6</v>
      </c>
      <c r="AI859">
        <f t="shared" si="416"/>
        <v>19446064109750.637</v>
      </c>
      <c r="AJ859">
        <f t="shared" si="417"/>
        <v>1.0662751862618973</v>
      </c>
      <c r="AK859">
        <f t="shared" si="418"/>
        <v>1153257429734035.3</v>
      </c>
      <c r="AL859">
        <f t="shared" si="419"/>
        <v>1.6163844247138562E-4</v>
      </c>
      <c r="AM859">
        <f t="shared" si="420"/>
        <v>1.2713710806502783E-2</v>
      </c>
      <c r="AN859">
        <f>IF(AM859=0,0,(Cells!$B$3*AJ859/(Cells!$D$4*AM859)))</f>
        <v>2.1395324980075991</v>
      </c>
      <c r="AP859" s="7">
        <f t="shared" si="403"/>
        <v>0</v>
      </c>
      <c r="AQ859">
        <f t="shared" si="421"/>
        <v>106</v>
      </c>
      <c r="AR859" t="str">
        <f>IF(AP859=0,"",MAX(AR$4:AR858)+1)</f>
        <v/>
      </c>
      <c r="AS859" t="str">
        <f t="shared" si="404"/>
        <v>Male</v>
      </c>
      <c r="AT859" t="str">
        <f t="shared" si="405"/>
        <v>Smoker</v>
      </c>
      <c r="AU859" t="str">
        <f t="shared" si="406"/>
        <v>60 - 69</v>
      </c>
      <c r="AV859">
        <f t="shared" si="422"/>
        <v>1</v>
      </c>
      <c r="AW859" s="8">
        <f t="shared" si="407"/>
        <v>15</v>
      </c>
      <c r="BJ859" s="76"/>
      <c r="BK859" s="76"/>
      <c r="BL859" s="77"/>
      <c r="BM859" s="77"/>
      <c r="BN859" s="77"/>
      <c r="BO859" s="77"/>
      <c r="BP859" s="77"/>
      <c r="BQ859" s="136"/>
    </row>
    <row r="860" spans="1:69" x14ac:dyDescent="0.25">
      <c r="A860" t="s">
        <v>78</v>
      </c>
      <c r="B860" t="s">
        <v>59</v>
      </c>
      <c r="C860" t="s">
        <v>351</v>
      </c>
      <c r="D860">
        <v>16</v>
      </c>
      <c r="E860" s="9">
        <v>24148</v>
      </c>
      <c r="F860" s="9">
        <v>1293</v>
      </c>
      <c r="G860" s="54">
        <v>1141.7393556433899</v>
      </c>
      <c r="H860" s="9">
        <v>8665579149.3670006</v>
      </c>
      <c r="I860" s="9">
        <v>120410825</v>
      </c>
      <c r="J860" s="9">
        <v>133249858.864409</v>
      </c>
      <c r="K860" s="9">
        <v>108706348442785</v>
      </c>
      <c r="L860" s="9">
        <v>1753546726489.1101</v>
      </c>
      <c r="M860" s="9">
        <v>1.14049540985716E+21</v>
      </c>
      <c r="N860" s="9">
        <v>1.5589947771116599E+19</v>
      </c>
      <c r="O860" s="9">
        <v>2.3849625462059101E+17</v>
      </c>
      <c r="P860">
        <f t="shared" si="393"/>
        <v>13387.703775399899</v>
      </c>
      <c r="Q860">
        <f t="shared" si="394"/>
        <v>144494305433.83762</v>
      </c>
      <c r="R860">
        <f t="shared" si="395"/>
        <v>1640389333</v>
      </c>
      <c r="S860">
        <f t="shared" si="396"/>
        <v>1963005568.7939589</v>
      </c>
      <c r="T860">
        <f t="shared" si="397"/>
        <v>2283907496239830</v>
      </c>
      <c r="U860">
        <f t="shared" si="398"/>
        <v>33483514550957.723</v>
      </c>
      <c r="V860" s="1">
        <f t="shared" si="399"/>
        <v>2.3392572916470523E+22</v>
      </c>
      <c r="W860" s="1">
        <f t="shared" si="400"/>
        <v>3.2756713495550106E+20</v>
      </c>
      <c r="X860" s="1">
        <f t="shared" si="401"/>
        <v>5.1147656364755077E+18</v>
      </c>
      <c r="Y860">
        <f t="shared" si="402"/>
        <v>0.83565189986079891</v>
      </c>
      <c r="Z860">
        <f t="shared" si="408"/>
        <v>1885169628086286</v>
      </c>
      <c r="AA860">
        <f t="shared" si="409"/>
        <v>4.8922356829429433E-4</v>
      </c>
      <c r="AB860">
        <f t="shared" si="410"/>
        <v>2.2118398863712859E-2</v>
      </c>
      <c r="AC860">
        <f>Cells!$B$3*Y860/(Cells!$D$4*AB860)</f>
        <v>0.96381489284270672</v>
      </c>
      <c r="AD860">
        <f t="shared" si="411"/>
        <v>32584.726049534256</v>
      </c>
      <c r="AE860">
        <f t="shared" si="412"/>
        <v>155253562054.17123</v>
      </c>
      <c r="AF860">
        <f t="shared" si="413"/>
        <v>2727721119</v>
      </c>
      <c r="AG860">
        <f t="shared" si="414"/>
        <v>2537854168.2159367</v>
      </c>
      <c r="AH860">
        <f t="shared" si="415"/>
        <v>993604299809574.5</v>
      </c>
      <c r="AI860">
        <f t="shared" si="416"/>
        <v>17692517383261.527</v>
      </c>
      <c r="AJ860">
        <f t="shared" si="417"/>
        <v>1.0748139720406142</v>
      </c>
      <c r="AK860">
        <f t="shared" si="418"/>
        <v>1047500944402902.4</v>
      </c>
      <c r="AL860">
        <f t="shared" si="419"/>
        <v>1.626376527045052E-4</v>
      </c>
      <c r="AM860">
        <f t="shared" si="420"/>
        <v>1.2752946824342411E-2</v>
      </c>
      <c r="AN860">
        <f>IF(AM860=0,0,(Cells!$B$3*AJ860/(Cells!$D$4*AM860)))</f>
        <v>2.1500307332067816</v>
      </c>
      <c r="AP860" s="7">
        <f t="shared" si="403"/>
        <v>0</v>
      </c>
      <c r="AQ860">
        <f t="shared" si="421"/>
        <v>106</v>
      </c>
      <c r="AR860" t="str">
        <f>IF(AP860=0,"",MAX(AR$4:AR859)+1)</f>
        <v/>
      </c>
      <c r="AS860" t="str">
        <f t="shared" si="404"/>
        <v>Male</v>
      </c>
      <c r="AT860" t="str">
        <f t="shared" si="405"/>
        <v>Smoker</v>
      </c>
      <c r="AU860" t="str">
        <f t="shared" si="406"/>
        <v>60 - 69</v>
      </c>
      <c r="AV860">
        <f t="shared" si="422"/>
        <v>1</v>
      </c>
      <c r="AW860" s="8">
        <f t="shared" si="407"/>
        <v>16</v>
      </c>
      <c r="BJ860" s="76"/>
      <c r="BK860" s="76"/>
      <c r="BL860" s="77"/>
      <c r="BM860" s="77"/>
      <c r="BN860" s="77"/>
      <c r="BO860" s="77"/>
      <c r="BP860" s="77"/>
      <c r="BQ860" s="136"/>
    </row>
    <row r="861" spans="1:69" x14ac:dyDescent="0.25">
      <c r="A861" t="s">
        <v>78</v>
      </c>
      <c r="B861" t="s">
        <v>59</v>
      </c>
      <c r="C861" t="s">
        <v>351</v>
      </c>
      <c r="D861">
        <v>17</v>
      </c>
      <c r="E861" s="9">
        <v>23258</v>
      </c>
      <c r="F861" s="9">
        <v>1494</v>
      </c>
      <c r="G861" s="54">
        <v>1238.7904526806699</v>
      </c>
      <c r="H861" s="9">
        <v>9000508651.0524597</v>
      </c>
      <c r="I861" s="9">
        <v>125815520</v>
      </c>
      <c r="J861" s="9">
        <v>139335381.20410201</v>
      </c>
      <c r="K861" s="9">
        <v>108142708075582</v>
      </c>
      <c r="L861" s="9">
        <v>1747414464025.8301</v>
      </c>
      <c r="M861" s="9">
        <v>1.2045915611702601E+21</v>
      </c>
      <c r="N861" s="9">
        <v>1.6765810421324401E+19</v>
      </c>
      <c r="O861" s="9">
        <v>2.5273913841297901E+17</v>
      </c>
      <c r="P861">
        <f t="shared" si="393"/>
        <v>14626.49422808057</v>
      </c>
      <c r="Q861">
        <f t="shared" si="394"/>
        <v>153494814084.89008</v>
      </c>
      <c r="R861">
        <f t="shared" si="395"/>
        <v>1766204853</v>
      </c>
      <c r="S861">
        <f t="shared" si="396"/>
        <v>2102340949.9980609</v>
      </c>
      <c r="T861">
        <f t="shared" si="397"/>
        <v>2392050204315412</v>
      </c>
      <c r="U861">
        <f t="shared" si="398"/>
        <v>35230929014983.555</v>
      </c>
      <c r="V861" s="1">
        <f t="shared" si="399"/>
        <v>2.4597164477640782E+22</v>
      </c>
      <c r="W861" s="1">
        <f t="shared" si="400"/>
        <v>3.4433294537682544E+20</v>
      </c>
      <c r="X861" s="1">
        <f t="shared" si="401"/>
        <v>5.3675047748884869E+18</v>
      </c>
      <c r="Y861">
        <f t="shared" si="402"/>
        <v>0.84011342356320895</v>
      </c>
      <c r="Z861">
        <f t="shared" si="408"/>
        <v>1984727829206872.5</v>
      </c>
      <c r="AA861">
        <f t="shared" si="409"/>
        <v>4.4904995775545386E-4</v>
      </c>
      <c r="AB861">
        <f t="shared" si="410"/>
        <v>2.1190798893752305E-2</v>
      </c>
      <c r="AC861">
        <f>Cells!$B$3*Y861/(Cells!$D$4*AB861)</f>
        <v>1.0113756828945377</v>
      </c>
      <c r="AD861">
        <f t="shared" si="411"/>
        <v>31345.935596853589</v>
      </c>
      <c r="AE861">
        <f t="shared" si="412"/>
        <v>146253053403.11874</v>
      </c>
      <c r="AF861">
        <f t="shared" si="413"/>
        <v>2601905599</v>
      </c>
      <c r="AG861">
        <f t="shared" si="414"/>
        <v>2398518787.0118341</v>
      </c>
      <c r="AH861">
        <f t="shared" si="415"/>
        <v>885461591733992.5</v>
      </c>
      <c r="AI861">
        <f t="shared" si="416"/>
        <v>15945102919235.693</v>
      </c>
      <c r="AJ861">
        <f t="shared" si="417"/>
        <v>1.0847968392365828</v>
      </c>
      <c r="AK861">
        <f t="shared" si="418"/>
        <v>941781991076050</v>
      </c>
      <c r="AL861">
        <f t="shared" si="419"/>
        <v>1.637058248677343E-4</v>
      </c>
      <c r="AM861">
        <f t="shared" si="420"/>
        <v>1.2794757710395861E-2</v>
      </c>
      <c r="AN861">
        <f>IF(AM861=0,0,(Cells!$B$3*AJ861/(Cells!$D$4*AM861)))</f>
        <v>2.1629090520335885</v>
      </c>
      <c r="AP861" s="7">
        <f t="shared" si="403"/>
        <v>1</v>
      </c>
      <c r="AQ861">
        <f t="shared" si="421"/>
        <v>106</v>
      </c>
      <c r="AR861">
        <f>IF(AP861=0,"",MAX(AR$4:AR860)+1)</f>
        <v>106</v>
      </c>
      <c r="AS861" t="str">
        <f t="shared" si="404"/>
        <v>Male</v>
      </c>
      <c r="AT861" t="str">
        <f t="shared" si="405"/>
        <v>Smoker</v>
      </c>
      <c r="AU861" t="str">
        <f t="shared" si="406"/>
        <v>60 - 69</v>
      </c>
      <c r="AV861">
        <f t="shared" si="422"/>
        <v>1</v>
      </c>
      <c r="AW861" s="8">
        <f t="shared" si="407"/>
        <v>17</v>
      </c>
      <c r="BJ861" s="76"/>
      <c r="BK861" s="76"/>
      <c r="BL861" s="77"/>
      <c r="BM861" s="77"/>
      <c r="BN861" s="77"/>
      <c r="BO861" s="77"/>
      <c r="BP861" s="77"/>
      <c r="BQ861" s="136"/>
    </row>
    <row r="862" spans="1:69" x14ac:dyDescent="0.25">
      <c r="A862" t="s">
        <v>78</v>
      </c>
      <c r="B862" t="s">
        <v>59</v>
      </c>
      <c r="C862" t="s">
        <v>351</v>
      </c>
      <c r="D862">
        <v>18</v>
      </c>
      <c r="E862" s="9">
        <v>22332</v>
      </c>
      <c r="F862" s="9">
        <v>1642</v>
      </c>
      <c r="G862" s="54">
        <v>1372.78198906944</v>
      </c>
      <c r="H862" s="9">
        <v>9349752381.2523003</v>
      </c>
      <c r="I862" s="9">
        <v>142388674</v>
      </c>
      <c r="J862" s="9">
        <v>146349152.031499</v>
      </c>
      <c r="K862" s="9">
        <v>99794497390428.094</v>
      </c>
      <c r="L862" s="9">
        <v>1697309307321.77</v>
      </c>
      <c r="M862" s="9">
        <v>8.3592796316906698E+20</v>
      </c>
      <c r="N862" s="9">
        <v>1.32570281803659E+19</v>
      </c>
      <c r="O862" s="9">
        <v>2.2896438784999101E+17</v>
      </c>
      <c r="P862">
        <f t="shared" si="393"/>
        <v>1372.78198906944</v>
      </c>
      <c r="Q862">
        <f t="shared" si="394"/>
        <v>9349752381.2523003</v>
      </c>
      <c r="R862">
        <f t="shared" si="395"/>
        <v>142388674</v>
      </c>
      <c r="S862">
        <f t="shared" si="396"/>
        <v>146349152.031499</v>
      </c>
      <c r="T862">
        <f t="shared" si="397"/>
        <v>99794497390428.094</v>
      </c>
      <c r="U862">
        <f t="shared" si="398"/>
        <v>1697309307321.77</v>
      </c>
      <c r="V862" s="1">
        <f t="shared" si="399"/>
        <v>8.3592796316906698E+20</v>
      </c>
      <c r="W862" s="1">
        <f t="shared" si="400"/>
        <v>1.32570281803659E+19</v>
      </c>
      <c r="X862" s="1">
        <f t="shared" si="401"/>
        <v>2.2896438784999101E+17</v>
      </c>
      <c r="Y862">
        <f t="shared" si="402"/>
        <v>0.9729381552504891</v>
      </c>
      <c r="Z862">
        <f t="shared" si="408"/>
        <v>95487186516465.391</v>
      </c>
      <c r="AA862">
        <f t="shared" si="409"/>
        <v>4.4582526504240811E-3</v>
      </c>
      <c r="AB862">
        <f t="shared" si="410"/>
        <v>6.677014789877346E-2</v>
      </c>
      <c r="AC862">
        <f>Cells!$B$3*Y862/(Cells!$D$4*AB862)</f>
        <v>0.37172760221890017</v>
      </c>
      <c r="AD862">
        <f t="shared" si="411"/>
        <v>29973.153607784145</v>
      </c>
      <c r="AE862">
        <f t="shared" si="412"/>
        <v>136903301021.86646</v>
      </c>
      <c r="AF862">
        <f t="shared" si="413"/>
        <v>2459516925</v>
      </c>
      <c r="AG862">
        <f t="shared" si="414"/>
        <v>2252169634.9803357</v>
      </c>
      <c r="AH862">
        <f t="shared" si="415"/>
        <v>785667094343564.5</v>
      </c>
      <c r="AI862">
        <f t="shared" si="416"/>
        <v>14247793611913.924</v>
      </c>
      <c r="AJ862">
        <f t="shared" si="417"/>
        <v>1.0920655739244414</v>
      </c>
      <c r="AK862">
        <f t="shared" si="418"/>
        <v>841007964799259</v>
      </c>
      <c r="AL862">
        <f t="shared" si="419"/>
        <v>1.6580511007445103E-4</v>
      </c>
      <c r="AM862">
        <f t="shared" si="420"/>
        <v>1.287653330964709E-2</v>
      </c>
      <c r="AN862">
        <f>IF(AM862=0,0,(Cells!$B$3*AJ862/(Cells!$D$4*AM862)))</f>
        <v>2.1635736042516656</v>
      </c>
      <c r="AP862" s="7">
        <f t="shared" si="403"/>
        <v>0</v>
      </c>
      <c r="AQ862">
        <f t="shared" si="421"/>
        <v>107</v>
      </c>
      <c r="AR862" t="str">
        <f>IF(AP862=0,"",MAX(AR$4:AR861)+1)</f>
        <v/>
      </c>
      <c r="AS862" t="str">
        <f t="shared" si="404"/>
        <v>Male</v>
      </c>
      <c r="AT862" t="str">
        <f t="shared" si="405"/>
        <v>Smoker</v>
      </c>
      <c r="AU862" t="str">
        <f t="shared" si="406"/>
        <v>60 - 69</v>
      </c>
      <c r="AV862">
        <f t="shared" si="422"/>
        <v>18</v>
      </c>
      <c r="AW862" s="8">
        <f t="shared" si="407"/>
        <v>18</v>
      </c>
      <c r="BJ862" s="76"/>
      <c r="BK862" s="76"/>
      <c r="BL862" s="77"/>
      <c r="BM862" s="77"/>
      <c r="BN862" s="77"/>
      <c r="BO862" s="77"/>
      <c r="BP862" s="77"/>
      <c r="BQ862" s="136"/>
    </row>
    <row r="863" spans="1:69" x14ac:dyDescent="0.25">
      <c r="A863" t="s">
        <v>78</v>
      </c>
      <c r="B863" t="s">
        <v>59</v>
      </c>
      <c r="C863" t="s">
        <v>351</v>
      </c>
      <c r="D863">
        <v>19</v>
      </c>
      <c r="E863" s="9">
        <v>20984</v>
      </c>
      <c r="F863" s="9">
        <v>1831</v>
      </c>
      <c r="G863" s="54">
        <v>1488.8511105633399</v>
      </c>
      <c r="H863" s="9">
        <v>9220691942.3524208</v>
      </c>
      <c r="I863" s="9">
        <v>142420728</v>
      </c>
      <c r="J863" s="9">
        <v>146114655.1054</v>
      </c>
      <c r="K863" s="9">
        <v>79455462538750</v>
      </c>
      <c r="L863" s="9">
        <v>1355574265766.8401</v>
      </c>
      <c r="M863" s="9">
        <v>3.8454163141078699E+20</v>
      </c>
      <c r="N863" s="9">
        <v>6.1117954250952704E+18</v>
      </c>
      <c r="O863" s="9">
        <v>1.01939376032676E+17</v>
      </c>
      <c r="P863">
        <f t="shared" si="393"/>
        <v>2861.6330996327797</v>
      </c>
      <c r="Q863">
        <f t="shared" si="394"/>
        <v>18570444323.604721</v>
      </c>
      <c r="R863">
        <f t="shared" si="395"/>
        <v>284809402</v>
      </c>
      <c r="S863">
        <f t="shared" si="396"/>
        <v>292463807.13689899</v>
      </c>
      <c r="T863">
        <f t="shared" si="397"/>
        <v>179249959929178.09</v>
      </c>
      <c r="U863">
        <f t="shared" si="398"/>
        <v>3052883573088.6104</v>
      </c>
      <c r="V863" s="1">
        <f t="shared" si="399"/>
        <v>1.2204695945798539E+21</v>
      </c>
      <c r="W863" s="1">
        <f t="shared" si="400"/>
        <v>1.9368823605461172E+19</v>
      </c>
      <c r="X863" s="1">
        <f t="shared" si="401"/>
        <v>3.3090376388266701E+17</v>
      </c>
      <c r="Y863">
        <f t="shared" si="402"/>
        <v>0.97382785510510694</v>
      </c>
      <c r="Z863">
        <f t="shared" si="408"/>
        <v>171663430287106.63</v>
      </c>
      <c r="AA863">
        <f t="shared" si="409"/>
        <v>2.0069360235308851E-3</v>
      </c>
      <c r="AB863">
        <f t="shared" si="410"/>
        <v>4.479883953330583E-2</v>
      </c>
      <c r="AC863">
        <f>Cells!$B$3*Y863/(Cells!$D$4*AB863)</f>
        <v>0.55454569982031088</v>
      </c>
      <c r="AD863">
        <f t="shared" si="411"/>
        <v>28484.302497220808</v>
      </c>
      <c r="AE863">
        <f t="shared" si="412"/>
        <v>127682609079.51402</v>
      </c>
      <c r="AF863">
        <f t="shared" si="413"/>
        <v>2317096197</v>
      </c>
      <c r="AG863">
        <f t="shared" si="414"/>
        <v>2106054979.8749359</v>
      </c>
      <c r="AH863">
        <f t="shared" si="415"/>
        <v>706211631804814.5</v>
      </c>
      <c r="AI863">
        <f t="shared" si="416"/>
        <v>12892219346147.086</v>
      </c>
      <c r="AJ863">
        <f t="shared" si="417"/>
        <v>1.1002068887762828</v>
      </c>
      <c r="AK863">
        <f t="shared" si="418"/>
        <v>761373448322868.5</v>
      </c>
      <c r="AL863">
        <f t="shared" si="419"/>
        <v>1.716557352499538E-4</v>
      </c>
      <c r="AM863">
        <f t="shared" si="420"/>
        <v>1.3101745503937778E-2</v>
      </c>
      <c r="AN863">
        <f>IF(AM863=0,0,(Cells!$B$3*AJ863/(Cells!$D$4*AM863)))</f>
        <v>2.1422350170294209</v>
      </c>
      <c r="AP863" s="7">
        <f t="shared" si="403"/>
        <v>0</v>
      </c>
      <c r="AQ863">
        <f t="shared" si="421"/>
        <v>107</v>
      </c>
      <c r="AR863" t="str">
        <f>IF(AP863=0,"",MAX(AR$4:AR862)+1)</f>
        <v/>
      </c>
      <c r="AS863" t="str">
        <f t="shared" si="404"/>
        <v>Male</v>
      </c>
      <c r="AT863" t="str">
        <f t="shared" si="405"/>
        <v>Smoker</v>
      </c>
      <c r="AU863" t="str">
        <f t="shared" si="406"/>
        <v>60 - 69</v>
      </c>
      <c r="AV863">
        <f t="shared" si="422"/>
        <v>18</v>
      </c>
      <c r="AW863" s="8">
        <f t="shared" si="407"/>
        <v>19</v>
      </c>
      <c r="BJ863" s="76"/>
      <c r="BK863" s="76"/>
      <c r="BL863" s="77"/>
      <c r="BM863" s="77"/>
      <c r="BN863" s="77"/>
      <c r="BO863" s="77"/>
      <c r="BP863" s="77"/>
      <c r="BQ863" s="136"/>
    </row>
    <row r="864" spans="1:69" x14ac:dyDescent="0.25">
      <c r="A864" t="s">
        <v>78</v>
      </c>
      <c r="B864" t="s">
        <v>59</v>
      </c>
      <c r="C864" t="s">
        <v>351</v>
      </c>
      <c r="D864">
        <v>20</v>
      </c>
      <c r="E864" s="9">
        <v>19610</v>
      </c>
      <c r="F864" s="9">
        <v>2028</v>
      </c>
      <c r="G864" s="54">
        <v>1607.18780518125</v>
      </c>
      <c r="H864" s="9">
        <v>9530488896.7181492</v>
      </c>
      <c r="I864" s="9">
        <v>157452870</v>
      </c>
      <c r="J864" s="9">
        <v>152916783.43468699</v>
      </c>
      <c r="K864" s="9">
        <v>86526394482810.5</v>
      </c>
      <c r="L864" s="9">
        <v>1521800230338.3401</v>
      </c>
      <c r="M864" s="9">
        <v>4.6125254002880702E+20</v>
      </c>
      <c r="N864" s="9">
        <v>7.8775117485816699E+18</v>
      </c>
      <c r="O864" s="9">
        <v>1.41266424686782E+17</v>
      </c>
      <c r="P864">
        <f t="shared" si="393"/>
        <v>4468.8209048140297</v>
      </c>
      <c r="Q864">
        <f t="shared" si="394"/>
        <v>28100933220.322868</v>
      </c>
      <c r="R864">
        <f t="shared" si="395"/>
        <v>442262272</v>
      </c>
      <c r="S864">
        <f t="shared" si="396"/>
        <v>445380590.57158601</v>
      </c>
      <c r="T864">
        <f t="shared" si="397"/>
        <v>265776354411988.59</v>
      </c>
      <c r="U864">
        <f t="shared" si="398"/>
        <v>4574683803426.9502</v>
      </c>
      <c r="V864" s="1">
        <f t="shared" si="399"/>
        <v>1.6817221346086609E+21</v>
      </c>
      <c r="W864" s="1">
        <f t="shared" si="400"/>
        <v>2.7246335354042843E+19</v>
      </c>
      <c r="X864" s="1">
        <f t="shared" si="401"/>
        <v>4.7217018856944902E+17</v>
      </c>
      <c r="Y864">
        <f t="shared" si="402"/>
        <v>0.9929985306104514</v>
      </c>
      <c r="Z864">
        <f t="shared" si="408"/>
        <v>259404680362289.28</v>
      </c>
      <c r="AA864">
        <f t="shared" si="409"/>
        <v>1.3077214099699232E-3</v>
      </c>
      <c r="AB864">
        <f t="shared" si="410"/>
        <v>3.616243091897893E-2</v>
      </c>
      <c r="AC864">
        <f>Cells!$B$3*Y864/(Cells!$D$4*AB864)</f>
        <v>0.70050768179685996</v>
      </c>
      <c r="AD864">
        <f t="shared" si="411"/>
        <v>26877.114692039555</v>
      </c>
      <c r="AE864">
        <f t="shared" si="412"/>
        <v>118152120182.79588</v>
      </c>
      <c r="AF864">
        <f t="shared" si="413"/>
        <v>2159643327</v>
      </c>
      <c r="AG864">
        <f t="shared" si="414"/>
        <v>1953138196.4402487</v>
      </c>
      <c r="AH864">
        <f t="shared" si="415"/>
        <v>619685237322003.88</v>
      </c>
      <c r="AI864">
        <f t="shared" si="416"/>
        <v>11370419115808.744</v>
      </c>
      <c r="AJ864">
        <f t="shared" si="417"/>
        <v>1.1057299124742548</v>
      </c>
      <c r="AK864">
        <f t="shared" si="418"/>
        <v>671302589469165.5</v>
      </c>
      <c r="AL864">
        <f t="shared" si="419"/>
        <v>1.7597556802067713E-4</v>
      </c>
      <c r="AM864">
        <f t="shared" si="420"/>
        <v>1.3265578314595905E-2</v>
      </c>
      <c r="AN864">
        <f>IF(AM864=0,0,(Cells!$B$3*AJ864/(Cells!$D$4*AM864)))</f>
        <v>2.1263991199228394</v>
      </c>
      <c r="AP864" s="7">
        <f t="shared" si="403"/>
        <v>0</v>
      </c>
      <c r="AQ864">
        <f t="shared" si="421"/>
        <v>107</v>
      </c>
      <c r="AR864" t="str">
        <f>IF(AP864=0,"",MAX(AR$4:AR863)+1)</f>
        <v/>
      </c>
      <c r="AS864" t="str">
        <f t="shared" si="404"/>
        <v>Male</v>
      </c>
      <c r="AT864" t="str">
        <f t="shared" si="405"/>
        <v>Smoker</v>
      </c>
      <c r="AU864" t="str">
        <f t="shared" si="406"/>
        <v>60 - 69</v>
      </c>
      <c r="AV864">
        <f t="shared" si="422"/>
        <v>18</v>
      </c>
      <c r="AW864" s="8">
        <f t="shared" si="407"/>
        <v>20</v>
      </c>
      <c r="BJ864" s="76"/>
      <c r="BK864" s="76"/>
      <c r="BL864" s="77"/>
      <c r="BM864" s="77"/>
      <c r="BN864" s="77"/>
      <c r="BO864" s="77"/>
      <c r="BP864" s="77"/>
      <c r="BQ864" s="136"/>
    </row>
    <row r="865" spans="1:69" x14ac:dyDescent="0.25">
      <c r="A865" t="s">
        <v>78</v>
      </c>
      <c r="B865" t="s">
        <v>59</v>
      </c>
      <c r="C865" t="s">
        <v>351</v>
      </c>
      <c r="D865">
        <v>21</v>
      </c>
      <c r="E865" s="9">
        <v>16837</v>
      </c>
      <c r="F865" s="9">
        <v>2203</v>
      </c>
      <c r="G865" s="54">
        <v>1699.7419408169301</v>
      </c>
      <c r="H865" s="9">
        <v>9611362615.6647396</v>
      </c>
      <c r="I865" s="9">
        <v>163873826</v>
      </c>
      <c r="J865" s="9">
        <v>155328968.34950799</v>
      </c>
      <c r="K865" s="9">
        <v>87083732730486.5</v>
      </c>
      <c r="L865" s="9">
        <v>1556603508485</v>
      </c>
      <c r="M865" s="9">
        <v>4.7997797961035402E+20</v>
      </c>
      <c r="N865" s="9">
        <v>8.5578651295960402E+18</v>
      </c>
      <c r="O865" s="9">
        <v>1.5717009073366701E+17</v>
      </c>
      <c r="P865">
        <f t="shared" si="393"/>
        <v>6168.5628456309596</v>
      </c>
      <c r="Q865">
        <f t="shared" si="394"/>
        <v>37712295835.98761</v>
      </c>
      <c r="R865">
        <f t="shared" si="395"/>
        <v>606136098</v>
      </c>
      <c r="S865">
        <f t="shared" si="396"/>
        <v>600709558.92109394</v>
      </c>
      <c r="T865">
        <f t="shared" si="397"/>
        <v>352860087142475.13</v>
      </c>
      <c r="U865">
        <f t="shared" si="398"/>
        <v>6131287311911.9502</v>
      </c>
      <c r="V865" s="1">
        <f t="shared" si="399"/>
        <v>2.1617001142190148E+21</v>
      </c>
      <c r="W865" s="1">
        <f t="shared" si="400"/>
        <v>3.5804200483638882E+19</v>
      </c>
      <c r="X865" s="1">
        <f t="shared" si="401"/>
        <v>6.2934027930311603E+17</v>
      </c>
      <c r="Y865">
        <f t="shared" si="402"/>
        <v>1.0090335487396811</v>
      </c>
      <c r="Z865">
        <f t="shared" si="408"/>
        <v>349805103716796.13</v>
      </c>
      <c r="AA865">
        <f t="shared" si="409"/>
        <v>9.6938669800128636E-4</v>
      </c>
      <c r="AB865">
        <f t="shared" si="410"/>
        <v>3.1134975477769149E-2</v>
      </c>
      <c r="AC865">
        <f>Cells!$B$3*Y865/(Cells!$D$4*AB865)</f>
        <v>0.82675911439695104</v>
      </c>
      <c r="AD865">
        <f t="shared" si="411"/>
        <v>25177.372751222625</v>
      </c>
      <c r="AE865">
        <f t="shared" si="412"/>
        <v>108540757567.13115</v>
      </c>
      <c r="AF865">
        <f t="shared" si="413"/>
        <v>1995769501</v>
      </c>
      <c r="AG865">
        <f t="shared" si="414"/>
        <v>1797809228.0907409</v>
      </c>
      <c r="AH865">
        <f t="shared" si="415"/>
        <v>532601504591517.5</v>
      </c>
      <c r="AI865">
        <f t="shared" si="416"/>
        <v>9813815607323.7441</v>
      </c>
      <c r="AJ865">
        <f t="shared" si="417"/>
        <v>1.1101119461487532</v>
      </c>
      <c r="AK865">
        <f t="shared" si="418"/>
        <v>579153251517200.63</v>
      </c>
      <c r="AL865">
        <f t="shared" si="419"/>
        <v>1.7918691329477335E-4</v>
      </c>
      <c r="AM865">
        <f t="shared" si="420"/>
        <v>1.3386071615480524E-2</v>
      </c>
      <c r="AN865">
        <f>IF(AM865=0,0,(Cells!$B$3*AJ865/(Cells!$D$4*AM865)))</f>
        <v>2.1156096795526476</v>
      </c>
      <c r="AP865" s="7">
        <f t="shared" si="403"/>
        <v>0</v>
      </c>
      <c r="AQ865">
        <f t="shared" si="421"/>
        <v>107</v>
      </c>
      <c r="AR865" t="str">
        <f>IF(AP865=0,"",MAX(AR$4:AR864)+1)</f>
        <v/>
      </c>
      <c r="AS865" t="str">
        <f t="shared" si="404"/>
        <v>Male</v>
      </c>
      <c r="AT865" t="str">
        <f t="shared" si="405"/>
        <v>Smoker</v>
      </c>
      <c r="AU865" t="str">
        <f t="shared" si="406"/>
        <v>60 - 69</v>
      </c>
      <c r="AV865">
        <f t="shared" si="422"/>
        <v>18</v>
      </c>
      <c r="AW865" s="8">
        <f t="shared" si="407"/>
        <v>21</v>
      </c>
      <c r="BJ865" s="76"/>
      <c r="BK865" s="76"/>
      <c r="BL865" s="77"/>
      <c r="BM865" s="77"/>
      <c r="BN865" s="77"/>
      <c r="BO865" s="77"/>
      <c r="BP865" s="77"/>
      <c r="BQ865" s="136"/>
    </row>
    <row r="866" spans="1:69" x14ac:dyDescent="0.25">
      <c r="A866" t="s">
        <v>78</v>
      </c>
      <c r="B866" t="s">
        <v>59</v>
      </c>
      <c r="C866" t="s">
        <v>351</v>
      </c>
      <c r="D866">
        <v>22</v>
      </c>
      <c r="E866" s="9">
        <v>16147</v>
      </c>
      <c r="F866" s="9">
        <v>2363</v>
      </c>
      <c r="G866" s="54">
        <v>1871.5108307380699</v>
      </c>
      <c r="H866" s="9">
        <v>10219392080.5334</v>
      </c>
      <c r="I866" s="9">
        <v>164228953</v>
      </c>
      <c r="J866" s="9">
        <v>166246018.08497801</v>
      </c>
      <c r="K866" s="9">
        <v>87321558408247.203</v>
      </c>
      <c r="L866" s="9">
        <v>1607847914210.28</v>
      </c>
      <c r="M866" s="9">
        <v>4.9770046833284802E+20</v>
      </c>
      <c r="N866" s="9">
        <v>9.525678926327081E+18</v>
      </c>
      <c r="O866" s="9">
        <v>1.8582376249458598E+17</v>
      </c>
      <c r="P866">
        <f t="shared" si="393"/>
        <v>8040.0736763690293</v>
      </c>
      <c r="Q866">
        <f t="shared" si="394"/>
        <v>47931687916.521011</v>
      </c>
      <c r="R866">
        <f t="shared" si="395"/>
        <v>770365051</v>
      </c>
      <c r="S866">
        <f t="shared" si="396"/>
        <v>766955577.00607193</v>
      </c>
      <c r="T866">
        <f t="shared" si="397"/>
        <v>440181645550722.31</v>
      </c>
      <c r="U866">
        <f t="shared" si="398"/>
        <v>7739135226122.2305</v>
      </c>
      <c r="V866" s="1">
        <f t="shared" si="399"/>
        <v>2.659400582551863E+21</v>
      </c>
      <c r="W866" s="1">
        <f t="shared" si="400"/>
        <v>4.5329879409965965E+19</v>
      </c>
      <c r="X866" s="1">
        <f t="shared" si="401"/>
        <v>8.1516404179770202E+17</v>
      </c>
      <c r="Y866">
        <f t="shared" si="402"/>
        <v>1.0044454647650356</v>
      </c>
      <c r="Z866">
        <f t="shared" si="408"/>
        <v>434330361272186.88</v>
      </c>
      <c r="AA866">
        <f t="shared" si="409"/>
        <v>7.3837973616399614E-4</v>
      </c>
      <c r="AB866">
        <f t="shared" si="410"/>
        <v>2.7173143656264657E-2</v>
      </c>
      <c r="AC866">
        <f>Cells!$B$3*Y866/(Cells!$D$4*AB866)</f>
        <v>0.94299283026075109</v>
      </c>
      <c r="AD866">
        <f t="shared" si="411"/>
        <v>23305.86192048456</v>
      </c>
      <c r="AE866">
        <f t="shared" si="412"/>
        <v>98321365486.597733</v>
      </c>
      <c r="AF866">
        <f t="shared" si="413"/>
        <v>1831540548</v>
      </c>
      <c r="AG866">
        <f t="shared" si="414"/>
        <v>1631563210.0057628</v>
      </c>
      <c r="AH866">
        <f t="shared" si="415"/>
        <v>445279946183270.19</v>
      </c>
      <c r="AI866">
        <f t="shared" si="416"/>
        <v>8205967693113.4639</v>
      </c>
      <c r="AJ866">
        <f t="shared" si="417"/>
        <v>1.122567937771489</v>
      </c>
      <c r="AK866">
        <f t="shared" si="418"/>
        <v>489516168722827.5</v>
      </c>
      <c r="AL866">
        <f t="shared" si="419"/>
        <v>1.8389047447125818E-4</v>
      </c>
      <c r="AM866">
        <f t="shared" si="420"/>
        <v>1.3560622200742051E-2</v>
      </c>
      <c r="AN866">
        <f>IF(AM866=0,0,(Cells!$B$3*AJ866/(Cells!$D$4*AM866)))</f>
        <v>2.1118104305414169</v>
      </c>
      <c r="AP866" s="7">
        <f t="shared" si="403"/>
        <v>0</v>
      </c>
      <c r="AQ866">
        <f t="shared" si="421"/>
        <v>107</v>
      </c>
      <c r="AR866" t="str">
        <f>IF(AP866=0,"",MAX(AR$4:AR865)+1)</f>
        <v/>
      </c>
      <c r="AS866" t="str">
        <f t="shared" si="404"/>
        <v>Male</v>
      </c>
      <c r="AT866" t="str">
        <f t="shared" si="405"/>
        <v>Smoker</v>
      </c>
      <c r="AU866" t="str">
        <f t="shared" si="406"/>
        <v>60 - 69</v>
      </c>
      <c r="AV866">
        <f t="shared" si="422"/>
        <v>18</v>
      </c>
      <c r="AW866" s="8">
        <f t="shared" si="407"/>
        <v>22</v>
      </c>
      <c r="BJ866" s="76"/>
      <c r="BK866" s="76"/>
      <c r="BL866" s="77"/>
      <c r="BM866" s="77"/>
      <c r="BN866" s="77"/>
      <c r="BO866" s="77"/>
      <c r="BP866" s="77"/>
      <c r="BQ866" s="136"/>
    </row>
    <row r="867" spans="1:69" x14ac:dyDescent="0.25">
      <c r="A867" t="s">
        <v>78</v>
      </c>
      <c r="B867" t="s">
        <v>59</v>
      </c>
      <c r="C867" t="s">
        <v>351</v>
      </c>
      <c r="D867">
        <v>23</v>
      </c>
      <c r="E867" s="9">
        <v>15682</v>
      </c>
      <c r="F867" s="9">
        <v>2642</v>
      </c>
      <c r="G867" s="54">
        <v>2048.3577524009902</v>
      </c>
      <c r="H867" s="9">
        <v>10780190864.0961</v>
      </c>
      <c r="I867" s="9">
        <v>193835816</v>
      </c>
      <c r="J867" s="9">
        <v>176482305.59771299</v>
      </c>
      <c r="K867" s="9">
        <v>73326847559153.094</v>
      </c>
      <c r="L867" s="9">
        <v>1355326054340.8301</v>
      </c>
      <c r="M867" s="9">
        <v>1.7536034284016101E+20</v>
      </c>
      <c r="N867" s="9">
        <v>3.44270494798865E+18</v>
      </c>
      <c r="O867" s="9">
        <v>7.10450562134888E+16</v>
      </c>
      <c r="P867">
        <f t="shared" si="393"/>
        <v>10088.43142877002</v>
      </c>
      <c r="Q867">
        <f t="shared" si="394"/>
        <v>58711878780.617111</v>
      </c>
      <c r="R867">
        <f t="shared" si="395"/>
        <v>964200867</v>
      </c>
      <c r="S867">
        <f t="shared" si="396"/>
        <v>943437882.60378492</v>
      </c>
      <c r="T867">
        <f t="shared" si="397"/>
        <v>513508493109875.38</v>
      </c>
      <c r="U867">
        <f t="shared" si="398"/>
        <v>9094461280463.0605</v>
      </c>
      <c r="V867" s="1">
        <f t="shared" si="399"/>
        <v>2.8347609253920238E+21</v>
      </c>
      <c r="W867" s="1">
        <f t="shared" si="400"/>
        <v>4.8772584357954617E+19</v>
      </c>
      <c r="X867" s="1">
        <f t="shared" si="401"/>
        <v>8.8620909801119078E+17</v>
      </c>
      <c r="Y867">
        <f t="shared" si="402"/>
        <v>1.0220077916936212</v>
      </c>
      <c r="Z867">
        <f t="shared" si="408"/>
        <v>515310516922120.38</v>
      </c>
      <c r="AA867">
        <f t="shared" si="409"/>
        <v>5.7895176780584957E-4</v>
      </c>
      <c r="AB867">
        <f t="shared" si="410"/>
        <v>2.4061416579367258E-2</v>
      </c>
      <c r="AC867">
        <f>Cells!$B$3*Y867/(Cells!$D$4*AB867)</f>
        <v>1.0835648987746478</v>
      </c>
      <c r="AD867">
        <f t="shared" si="411"/>
        <v>21257.504168083564</v>
      </c>
      <c r="AE867">
        <f t="shared" si="412"/>
        <v>87541174622.501633</v>
      </c>
      <c r="AF867">
        <f t="shared" si="413"/>
        <v>1637704732</v>
      </c>
      <c r="AG867">
        <f t="shared" si="414"/>
        <v>1455080904.4080503</v>
      </c>
      <c r="AH867">
        <f t="shared" si="415"/>
        <v>371953098624117.19</v>
      </c>
      <c r="AI867">
        <f t="shared" si="416"/>
        <v>6850641638772.6338</v>
      </c>
      <c r="AJ867">
        <f t="shared" si="417"/>
        <v>1.125507679359069</v>
      </c>
      <c r="AK867">
        <f t="shared" si="418"/>
        <v>409957898432048.63</v>
      </c>
      <c r="AL867">
        <f t="shared" si="419"/>
        <v>1.9362658036868098E-4</v>
      </c>
      <c r="AM867">
        <f t="shared" si="420"/>
        <v>1.3914976836800015E-2</v>
      </c>
      <c r="AN867">
        <f>IF(AM867=0,0,(Cells!$B$3*AJ867/(Cells!$D$4*AM867)))</f>
        <v>2.0634211993884066</v>
      </c>
      <c r="AP867" s="7">
        <f t="shared" si="403"/>
        <v>1</v>
      </c>
      <c r="AQ867">
        <f t="shared" si="421"/>
        <v>107</v>
      </c>
      <c r="AR867">
        <f>IF(AP867=0,"",MAX(AR$4:AR866)+1)</f>
        <v>107</v>
      </c>
      <c r="AS867" t="str">
        <f t="shared" si="404"/>
        <v>Male</v>
      </c>
      <c r="AT867" t="str">
        <f t="shared" si="405"/>
        <v>Smoker</v>
      </c>
      <c r="AU867" t="str">
        <f t="shared" si="406"/>
        <v>60 - 69</v>
      </c>
      <c r="AV867">
        <f t="shared" si="422"/>
        <v>18</v>
      </c>
      <c r="AW867" s="8">
        <f t="shared" si="407"/>
        <v>23</v>
      </c>
      <c r="BJ867" s="76"/>
      <c r="BK867" s="76"/>
      <c r="BL867" s="77"/>
      <c r="BM867" s="77"/>
      <c r="BN867" s="77"/>
      <c r="BO867" s="77"/>
      <c r="BP867" s="77"/>
      <c r="BQ867" s="136"/>
    </row>
    <row r="868" spans="1:69" x14ac:dyDescent="0.25">
      <c r="A868" t="s">
        <v>78</v>
      </c>
      <c r="B868" t="s">
        <v>59</v>
      </c>
      <c r="C868" t="s">
        <v>351</v>
      </c>
      <c r="D868">
        <v>24</v>
      </c>
      <c r="E868" s="9">
        <v>15219</v>
      </c>
      <c r="F868" s="9">
        <v>2826</v>
      </c>
      <c r="G868" s="54">
        <v>2239.1754643763102</v>
      </c>
      <c r="H868" s="9">
        <v>11138232999.426701</v>
      </c>
      <c r="I868" s="9">
        <v>199472261</v>
      </c>
      <c r="J868" s="9">
        <v>182977493.04761401</v>
      </c>
      <c r="K868" s="9">
        <v>67729716235599.797</v>
      </c>
      <c r="L868" s="9">
        <v>1234049713531.96</v>
      </c>
      <c r="M868" s="9">
        <v>1.33493655043072E+20</v>
      </c>
      <c r="N868" s="9">
        <v>2.5134889603782298E+18</v>
      </c>
      <c r="O868" s="9">
        <v>5.0305391801427504E+16</v>
      </c>
      <c r="P868">
        <f t="shared" si="393"/>
        <v>2239.1754643763102</v>
      </c>
      <c r="Q868">
        <f t="shared" si="394"/>
        <v>11138232999.426701</v>
      </c>
      <c r="R868">
        <f t="shared" si="395"/>
        <v>199472261</v>
      </c>
      <c r="S868">
        <f t="shared" si="396"/>
        <v>182977493.04761401</v>
      </c>
      <c r="T868">
        <f t="shared" si="397"/>
        <v>67729716235599.797</v>
      </c>
      <c r="U868">
        <f t="shared" si="398"/>
        <v>1234049713531.96</v>
      </c>
      <c r="V868" s="1">
        <f t="shared" si="399"/>
        <v>1.33493655043072E+20</v>
      </c>
      <c r="W868" s="1">
        <f t="shared" si="400"/>
        <v>2.5134889603782298E+18</v>
      </c>
      <c r="X868" s="1">
        <f t="shared" si="401"/>
        <v>5.0305391801427504E+16</v>
      </c>
      <c r="Y868">
        <f t="shared" si="402"/>
        <v>1.0901464310044611</v>
      </c>
      <c r="Z868">
        <f t="shared" si="408"/>
        <v>72368740003232.891</v>
      </c>
      <c r="AA868">
        <f t="shared" si="409"/>
        <v>2.1615021164658756E-3</v>
      </c>
      <c r="AB868">
        <f t="shared" si="410"/>
        <v>4.6491957546073229E-2</v>
      </c>
      <c r="AC868">
        <f>Cells!$B$3*Y868/(Cells!$D$4*AB868)</f>
        <v>0.5981759087748264</v>
      </c>
      <c r="AD868">
        <f t="shared" si="411"/>
        <v>19018.328703707255</v>
      </c>
      <c r="AE868">
        <f t="shared" si="412"/>
        <v>76402941623.074936</v>
      </c>
      <c r="AF868">
        <f t="shared" si="413"/>
        <v>1438232471</v>
      </c>
      <c r="AG868">
        <f t="shared" si="414"/>
        <v>1272103411.360436</v>
      </c>
      <c r="AH868">
        <f t="shared" si="415"/>
        <v>304223382388517.38</v>
      </c>
      <c r="AI868">
        <f t="shared" si="416"/>
        <v>5616591925240.6738</v>
      </c>
      <c r="AJ868">
        <f t="shared" si="417"/>
        <v>1.1305939895734571</v>
      </c>
      <c r="AK868">
        <f t="shared" si="418"/>
        <v>336773759599844.38</v>
      </c>
      <c r="AL868">
        <f t="shared" si="419"/>
        <v>2.0811022114515439E-4</v>
      </c>
      <c r="AM868">
        <f t="shared" si="420"/>
        <v>1.4426025826441403E-2</v>
      </c>
      <c r="AN868">
        <f>IF(AM868=0,0,(Cells!$B$3*AJ868/(Cells!$D$4*AM868)))</f>
        <v>1.9993180198707756</v>
      </c>
      <c r="AP868" s="7">
        <f t="shared" si="403"/>
        <v>0</v>
      </c>
      <c r="AQ868">
        <f t="shared" si="421"/>
        <v>108</v>
      </c>
      <c r="AR868" t="str">
        <f>IF(AP868=0,"",MAX(AR$4:AR867)+1)</f>
        <v/>
      </c>
      <c r="AS868" t="str">
        <f t="shared" si="404"/>
        <v>Male</v>
      </c>
      <c r="AT868" t="str">
        <f t="shared" si="405"/>
        <v>Smoker</v>
      </c>
      <c r="AU868" t="str">
        <f t="shared" si="406"/>
        <v>60 - 69</v>
      </c>
      <c r="AV868">
        <f t="shared" si="422"/>
        <v>24</v>
      </c>
      <c r="AW868" s="8">
        <f t="shared" si="407"/>
        <v>24</v>
      </c>
      <c r="BJ868" s="76"/>
      <c r="BK868" s="76"/>
      <c r="BL868" s="77"/>
      <c r="BM868" s="77"/>
      <c r="BN868" s="77"/>
      <c r="BO868" s="77"/>
      <c r="BP868" s="77"/>
      <c r="BQ868" s="136"/>
    </row>
    <row r="869" spans="1:69" x14ac:dyDescent="0.25">
      <c r="A869" t="s">
        <v>78</v>
      </c>
      <c r="B869" t="s">
        <v>59</v>
      </c>
      <c r="C869" t="s">
        <v>351</v>
      </c>
      <c r="D869">
        <v>25</v>
      </c>
      <c r="E869" s="9">
        <v>14602</v>
      </c>
      <c r="F869" s="9">
        <v>2958</v>
      </c>
      <c r="G869" s="54">
        <v>2396.0234723756698</v>
      </c>
      <c r="H869" s="9">
        <v>10966046026.321699</v>
      </c>
      <c r="I869" s="9">
        <v>199236983</v>
      </c>
      <c r="J869" s="9">
        <v>180271061.86605099</v>
      </c>
      <c r="K869" s="9">
        <v>57229064716306.102</v>
      </c>
      <c r="L869" s="9">
        <v>1040550058369.62</v>
      </c>
      <c r="M869" s="9">
        <v>1.14998501801013E+20</v>
      </c>
      <c r="N869" s="9">
        <v>2.19147407327565E+18</v>
      </c>
      <c r="O869" s="9">
        <v>4.4449848753596E+16</v>
      </c>
      <c r="P869">
        <f t="shared" si="393"/>
        <v>4635.19893675198</v>
      </c>
      <c r="Q869">
        <f t="shared" si="394"/>
        <v>22104279025.748398</v>
      </c>
      <c r="R869">
        <f t="shared" si="395"/>
        <v>398709244</v>
      </c>
      <c r="S869">
        <f t="shared" si="396"/>
        <v>363248554.913665</v>
      </c>
      <c r="T869">
        <f t="shared" si="397"/>
        <v>124958780951905.91</v>
      </c>
      <c r="U869">
        <f t="shared" si="398"/>
        <v>2274599771901.5801</v>
      </c>
      <c r="V869" s="1">
        <f t="shared" si="399"/>
        <v>2.4849215684408502E+20</v>
      </c>
      <c r="W869" s="1">
        <f t="shared" si="400"/>
        <v>4.7049630336538798E+18</v>
      </c>
      <c r="X869" s="1">
        <f t="shared" si="401"/>
        <v>9.4755240555023504E+16</v>
      </c>
      <c r="Y869">
        <f t="shared" si="402"/>
        <v>1.0976210052501465</v>
      </c>
      <c r="Z869">
        <f t="shared" si="408"/>
        <v>134417008939915.41</v>
      </c>
      <c r="AA869">
        <f t="shared" si="409"/>
        <v>1.0187003062273768E-3</v>
      </c>
      <c r="AB869">
        <f t="shared" si="410"/>
        <v>3.1917084864181704E-2</v>
      </c>
      <c r="AC869">
        <f>Cells!$B$3*Y869/(Cells!$D$4*AB869)</f>
        <v>0.87730601003330244</v>
      </c>
      <c r="AD869">
        <f t="shared" si="411"/>
        <v>16622.305231331586</v>
      </c>
      <c r="AE869">
        <f t="shared" si="412"/>
        <v>65436895596.753235</v>
      </c>
      <c r="AF869">
        <f t="shared" si="413"/>
        <v>1238995488</v>
      </c>
      <c r="AG869">
        <f t="shared" si="414"/>
        <v>1091832349.494385</v>
      </c>
      <c r="AH869">
        <f t="shared" si="415"/>
        <v>246994317672211.28</v>
      </c>
      <c r="AI869">
        <f t="shared" si="416"/>
        <v>4576041866871.0547</v>
      </c>
      <c r="AJ869">
        <f t="shared" si="417"/>
        <v>1.1347854719396844</v>
      </c>
      <c r="AK869">
        <f t="shared" si="418"/>
        <v>274392820036436.06</v>
      </c>
      <c r="AL869">
        <f t="shared" si="419"/>
        <v>2.3017641820987286E-4</v>
      </c>
      <c r="AM869">
        <f t="shared" si="420"/>
        <v>1.517156610933337E-2</v>
      </c>
      <c r="AN869">
        <f>IF(AM869=0,0,(Cells!$B$3*AJ869/(Cells!$D$4*AM869)))</f>
        <v>1.9081181676756427</v>
      </c>
      <c r="AP869" s="7">
        <f t="shared" si="403"/>
        <v>0</v>
      </c>
      <c r="AQ869">
        <f t="shared" si="421"/>
        <v>108</v>
      </c>
      <c r="AR869" t="str">
        <f>IF(AP869=0,"",MAX(AR$4:AR868)+1)</f>
        <v/>
      </c>
      <c r="AS869" t="str">
        <f t="shared" si="404"/>
        <v>Male</v>
      </c>
      <c r="AT869" t="str">
        <f t="shared" si="405"/>
        <v>Smoker</v>
      </c>
      <c r="AU869" t="str">
        <f t="shared" si="406"/>
        <v>60 - 69</v>
      </c>
      <c r="AV869">
        <f t="shared" si="422"/>
        <v>24</v>
      </c>
      <c r="AW869" s="8">
        <f t="shared" si="407"/>
        <v>25</v>
      </c>
      <c r="BJ869" s="76"/>
      <c r="BK869" s="76"/>
      <c r="BL869" s="77"/>
      <c r="BM869" s="77"/>
      <c r="BN869" s="77"/>
      <c r="BO869" s="77"/>
      <c r="BP869" s="77"/>
      <c r="BQ869" s="136"/>
    </row>
    <row r="870" spans="1:69" x14ac:dyDescent="0.25">
      <c r="A870" t="s">
        <v>78</v>
      </c>
      <c r="B870" t="s">
        <v>59</v>
      </c>
      <c r="C870" t="s">
        <v>351</v>
      </c>
      <c r="D870">
        <v>26</v>
      </c>
      <c r="E870" s="9">
        <v>13836</v>
      </c>
      <c r="F870" s="9">
        <v>3134</v>
      </c>
      <c r="G870" s="54">
        <v>2493.1869126707902</v>
      </c>
      <c r="H870" s="9">
        <v>10797938490.2936</v>
      </c>
      <c r="I870" s="9">
        <v>203109620</v>
      </c>
      <c r="J870" s="9">
        <v>178110838.054804</v>
      </c>
      <c r="K870" s="9">
        <v>49579529577852.797</v>
      </c>
      <c r="L870" s="9">
        <v>889735666838.20703</v>
      </c>
      <c r="M870" s="9">
        <v>9.6487824424631992E+19</v>
      </c>
      <c r="N870" s="9">
        <v>1.77488998894047E+18</v>
      </c>
      <c r="O870" s="9">
        <v>3.45709899012505E+16</v>
      </c>
      <c r="P870">
        <f t="shared" si="393"/>
        <v>7128.3858494227698</v>
      </c>
      <c r="Q870">
        <f t="shared" si="394"/>
        <v>32902217516.042</v>
      </c>
      <c r="R870">
        <f t="shared" si="395"/>
        <v>601818864</v>
      </c>
      <c r="S870">
        <f t="shared" si="396"/>
        <v>541359392.96846902</v>
      </c>
      <c r="T870">
        <f t="shared" si="397"/>
        <v>174538310529758.69</v>
      </c>
      <c r="U870">
        <f t="shared" si="398"/>
        <v>3164335438739.7871</v>
      </c>
      <c r="V870" s="1">
        <f t="shared" si="399"/>
        <v>3.4497998126871701E+20</v>
      </c>
      <c r="W870" s="1">
        <f t="shared" si="400"/>
        <v>6.4798530225943501E+18</v>
      </c>
      <c r="X870" s="1">
        <f t="shared" si="401"/>
        <v>1.29326230456274E+17</v>
      </c>
      <c r="Y870">
        <f t="shared" si="402"/>
        <v>1.1116808386754127</v>
      </c>
      <c r="Z870">
        <f t="shared" si="408"/>
        <v>190120301199700.91</v>
      </c>
      <c r="AA870">
        <f t="shared" si="409"/>
        <v>6.4871978079994832E-4</v>
      </c>
      <c r="AB870">
        <f t="shared" si="410"/>
        <v>2.5469978029043296E-2</v>
      </c>
      <c r="AC870">
        <f>Cells!$B$3*Y870/(Cells!$D$4*AB870)</f>
        <v>1.1134570337098677</v>
      </c>
      <c r="AD870">
        <f t="shared" si="411"/>
        <v>14129.118318660796</v>
      </c>
      <c r="AE870">
        <f t="shared" si="412"/>
        <v>54638957106.459641</v>
      </c>
      <c r="AF870">
        <f t="shared" si="413"/>
        <v>1035885868</v>
      </c>
      <c r="AG870">
        <f t="shared" si="414"/>
        <v>913721511.43958092</v>
      </c>
      <c r="AH870">
        <f t="shared" si="415"/>
        <v>197414788094358.47</v>
      </c>
      <c r="AI870">
        <f t="shared" si="416"/>
        <v>3686306200032.8472</v>
      </c>
      <c r="AJ870">
        <f t="shared" si="417"/>
        <v>1.1336997706970338</v>
      </c>
      <c r="AK870">
        <f t="shared" si="418"/>
        <v>219071182166569.03</v>
      </c>
      <c r="AL870">
        <f t="shared" si="419"/>
        <v>2.6239620696443542E-4</v>
      </c>
      <c r="AM870">
        <f t="shared" si="420"/>
        <v>1.6198648306708661E-2</v>
      </c>
      <c r="AN870">
        <f>IF(AM870=0,0,(Cells!$B$3*AJ870/(Cells!$D$4*AM870)))</f>
        <v>1.7854232901718883</v>
      </c>
      <c r="AP870" s="7">
        <f t="shared" si="403"/>
        <v>1</v>
      </c>
      <c r="AQ870">
        <f t="shared" si="421"/>
        <v>108</v>
      </c>
      <c r="AR870">
        <f>IF(AP870=0,"",MAX(AR$4:AR869)+1)</f>
        <v>108</v>
      </c>
      <c r="AS870" t="str">
        <f t="shared" si="404"/>
        <v>Male</v>
      </c>
      <c r="AT870" t="str">
        <f t="shared" si="405"/>
        <v>Smoker</v>
      </c>
      <c r="AU870" t="str">
        <f t="shared" si="406"/>
        <v>60 - 69</v>
      </c>
      <c r="AV870">
        <f t="shared" si="422"/>
        <v>24</v>
      </c>
      <c r="AW870" s="8">
        <f t="shared" si="407"/>
        <v>26</v>
      </c>
      <c r="BJ870" s="76"/>
      <c r="BK870" s="76"/>
      <c r="BL870" s="77"/>
      <c r="BM870" s="77"/>
      <c r="BN870" s="77"/>
      <c r="BO870" s="77"/>
      <c r="BP870" s="77"/>
      <c r="BQ870" s="136"/>
    </row>
    <row r="871" spans="1:69" x14ac:dyDescent="0.25">
      <c r="A871" t="s">
        <v>78</v>
      </c>
      <c r="B871" t="s">
        <v>59</v>
      </c>
      <c r="C871" t="s">
        <v>351</v>
      </c>
      <c r="D871">
        <v>27</v>
      </c>
      <c r="E871" s="9">
        <v>13095</v>
      </c>
      <c r="F871" s="9">
        <v>3116</v>
      </c>
      <c r="G871" s="54">
        <v>2488.4828510269499</v>
      </c>
      <c r="H871" s="9">
        <v>10510236799.225401</v>
      </c>
      <c r="I871" s="9">
        <v>209181856</v>
      </c>
      <c r="J871" s="9">
        <v>173987263.57162601</v>
      </c>
      <c r="K871" s="9">
        <v>47038849993429.898</v>
      </c>
      <c r="L871" s="9">
        <v>870900742508.84998</v>
      </c>
      <c r="M871" s="9">
        <v>9.6566505453153206E+19</v>
      </c>
      <c r="N871" s="9">
        <v>1.9314191028418701E+18</v>
      </c>
      <c r="O871" s="9">
        <v>4.07519478595248E+16</v>
      </c>
      <c r="P871">
        <f t="shared" si="393"/>
        <v>2488.4828510269499</v>
      </c>
      <c r="Q871">
        <f t="shared" si="394"/>
        <v>10510236799.225401</v>
      </c>
      <c r="R871">
        <f t="shared" si="395"/>
        <v>209181856</v>
      </c>
      <c r="S871">
        <f t="shared" si="396"/>
        <v>173987263.57162601</v>
      </c>
      <c r="T871">
        <f t="shared" si="397"/>
        <v>47038849993429.898</v>
      </c>
      <c r="U871">
        <f t="shared" si="398"/>
        <v>870900742508.84998</v>
      </c>
      <c r="V871" s="1">
        <f t="shared" si="399"/>
        <v>9.6566505453153206E+19</v>
      </c>
      <c r="W871" s="1">
        <f t="shared" si="400"/>
        <v>1.9314191028418701E+18</v>
      </c>
      <c r="X871" s="1">
        <f t="shared" si="401"/>
        <v>4.07519478595248E+16</v>
      </c>
      <c r="Y871">
        <f t="shared" si="402"/>
        <v>1.2022825792296301</v>
      </c>
      <c r="Z871">
        <f t="shared" si="408"/>
        <v>55295117327474.492</v>
      </c>
      <c r="AA871">
        <f t="shared" si="409"/>
        <v>1.8266353938876684E-3</v>
      </c>
      <c r="AB871">
        <f t="shared" si="410"/>
        <v>4.2739155278124864E-2</v>
      </c>
      <c r="AC871">
        <f>Cells!$B$3*Y871/(Cells!$D$4*AB871)</f>
        <v>0.71763321824823878</v>
      </c>
      <c r="AD871">
        <f t="shared" si="411"/>
        <v>11640.635467633847</v>
      </c>
      <c r="AE871">
        <f t="shared" si="412"/>
        <v>44128720307.234238</v>
      </c>
      <c r="AF871">
        <f t="shared" si="413"/>
        <v>826704012</v>
      </c>
      <c r="AG871">
        <f t="shared" si="414"/>
        <v>739734247.86795497</v>
      </c>
      <c r="AH871">
        <f t="shared" si="415"/>
        <v>150375938100928.59</v>
      </c>
      <c r="AI871">
        <f t="shared" si="416"/>
        <v>2815405457523.9971</v>
      </c>
      <c r="AJ871">
        <f t="shared" si="417"/>
        <v>1.117568930170135</v>
      </c>
      <c r="AK871">
        <f t="shared" si="418"/>
        <v>164539146583415.09</v>
      </c>
      <c r="AL871">
        <f t="shared" si="419"/>
        <v>3.0068917157479716E-4</v>
      </c>
      <c r="AM871">
        <f t="shared" si="420"/>
        <v>1.7340391332804378E-2</v>
      </c>
      <c r="AN871">
        <f>IF(AM871=0,0,(Cells!$B$3*AJ871/(Cells!$D$4*AM871)))</f>
        <v>1.6441344842517935</v>
      </c>
      <c r="AP871" s="7">
        <f t="shared" si="403"/>
        <v>0</v>
      </c>
      <c r="AQ871">
        <f t="shared" si="421"/>
        <v>109</v>
      </c>
      <c r="AR871" t="str">
        <f>IF(AP871=0,"",MAX(AR$4:AR870)+1)</f>
        <v/>
      </c>
      <c r="AS871" t="str">
        <f t="shared" si="404"/>
        <v>Male</v>
      </c>
      <c r="AT871" t="str">
        <f t="shared" si="405"/>
        <v>Smoker</v>
      </c>
      <c r="AU871" t="str">
        <f t="shared" si="406"/>
        <v>60 - 69</v>
      </c>
      <c r="AV871">
        <f t="shared" si="422"/>
        <v>27</v>
      </c>
      <c r="AW871" s="8">
        <f t="shared" si="407"/>
        <v>27</v>
      </c>
      <c r="BJ871" s="76"/>
      <c r="BK871" s="76"/>
      <c r="BL871" s="77"/>
      <c r="BM871" s="77"/>
      <c r="BN871" s="77"/>
      <c r="BO871" s="77"/>
      <c r="BP871" s="77"/>
      <c r="BQ871" s="136"/>
    </row>
    <row r="872" spans="1:69" x14ac:dyDescent="0.25">
      <c r="A872" t="s">
        <v>78</v>
      </c>
      <c r="B872" t="s">
        <v>59</v>
      </c>
      <c r="C872" t="s">
        <v>351</v>
      </c>
      <c r="D872">
        <v>28</v>
      </c>
      <c r="E872" s="9">
        <v>12274</v>
      </c>
      <c r="F872" s="9">
        <v>2914</v>
      </c>
      <c r="G872" s="54">
        <v>2375.2655981105599</v>
      </c>
      <c r="H872" s="9">
        <v>9724802234.9234791</v>
      </c>
      <c r="I872" s="9">
        <v>185736455</v>
      </c>
      <c r="J872" s="9">
        <v>161308309.55747399</v>
      </c>
      <c r="K872" s="9">
        <v>40145945650845.203</v>
      </c>
      <c r="L872" s="9">
        <v>756892897552.81006</v>
      </c>
      <c r="M872" s="9">
        <v>7.8179611122723996E+19</v>
      </c>
      <c r="N872" s="9">
        <v>1.69744262170046E+18</v>
      </c>
      <c r="O872" s="9">
        <v>3.85757899640954E+16</v>
      </c>
      <c r="P872">
        <f t="shared" si="393"/>
        <v>4863.7484491375099</v>
      </c>
      <c r="Q872">
        <f t="shared" si="394"/>
        <v>20235039034.14888</v>
      </c>
      <c r="R872">
        <f t="shared" si="395"/>
        <v>394918311</v>
      </c>
      <c r="S872">
        <f t="shared" si="396"/>
        <v>335295573.12909997</v>
      </c>
      <c r="T872">
        <f t="shared" si="397"/>
        <v>87184795644275.094</v>
      </c>
      <c r="U872">
        <f t="shared" si="398"/>
        <v>1627793640061.6602</v>
      </c>
      <c r="V872" s="1">
        <f t="shared" si="399"/>
        <v>1.747461165758772E+20</v>
      </c>
      <c r="W872" s="1">
        <f t="shared" si="400"/>
        <v>3.6288617245423299E+18</v>
      </c>
      <c r="X872" s="1">
        <f t="shared" si="401"/>
        <v>7.9327737823620192E+16</v>
      </c>
      <c r="Y872">
        <f t="shared" si="402"/>
        <v>1.177821428760538</v>
      </c>
      <c r="Z872">
        <f t="shared" si="408"/>
        <v>100429942165727.05</v>
      </c>
      <c r="AA872">
        <f t="shared" si="409"/>
        <v>8.9332106199183721E-4</v>
      </c>
      <c r="AB872">
        <f t="shared" si="410"/>
        <v>2.9888477077158634E-2</v>
      </c>
      <c r="AC872">
        <f>Cells!$B$3*Y872/(Cells!$D$4*AB872)</f>
        <v>1.0053043874676033</v>
      </c>
      <c r="AD872">
        <f t="shared" si="411"/>
        <v>9265.3698695232852</v>
      </c>
      <c r="AE872">
        <f t="shared" si="412"/>
        <v>34403918072.310753</v>
      </c>
      <c r="AF872">
        <f t="shared" si="413"/>
        <v>640967557</v>
      </c>
      <c r="AG872">
        <f t="shared" si="414"/>
        <v>578425938.31048095</v>
      </c>
      <c r="AH872">
        <f t="shared" si="415"/>
        <v>110229992450083.41</v>
      </c>
      <c r="AI872">
        <f t="shared" si="416"/>
        <v>2058512559971.1875</v>
      </c>
      <c r="AJ872">
        <f t="shared" si="417"/>
        <v>1.1081238142124059</v>
      </c>
      <c r="AK872">
        <f t="shared" si="418"/>
        <v>119620753080595.02</v>
      </c>
      <c r="AL872">
        <f t="shared" si="419"/>
        <v>3.5752878473006394E-4</v>
      </c>
      <c r="AM872">
        <f t="shared" si="420"/>
        <v>1.8908431577739703E-2</v>
      </c>
      <c r="AN872">
        <f>IF(AM872=0,0,(Cells!$B$3*AJ872/(Cells!$D$4*AM872)))</f>
        <v>1.4950464813153734</v>
      </c>
      <c r="AP872" s="7">
        <f t="shared" si="403"/>
        <v>1</v>
      </c>
      <c r="AQ872">
        <f t="shared" si="421"/>
        <v>109</v>
      </c>
      <c r="AR872">
        <f>IF(AP872=0,"",MAX(AR$4:AR871)+1)</f>
        <v>109</v>
      </c>
      <c r="AS872" t="str">
        <f t="shared" si="404"/>
        <v>Male</v>
      </c>
      <c r="AT872" t="str">
        <f t="shared" si="405"/>
        <v>Smoker</v>
      </c>
      <c r="AU872" t="str">
        <f t="shared" si="406"/>
        <v>60 - 69</v>
      </c>
      <c r="AV872">
        <f t="shared" si="422"/>
        <v>27</v>
      </c>
      <c r="AW872" s="8">
        <f t="shared" si="407"/>
        <v>28</v>
      </c>
      <c r="BJ872" s="76"/>
      <c r="BK872" s="76"/>
      <c r="BL872" s="77"/>
      <c r="BM872" s="77"/>
      <c r="BN872" s="77"/>
      <c r="BO872" s="77"/>
      <c r="BP872" s="77"/>
      <c r="BQ872" s="136"/>
    </row>
    <row r="873" spans="1:69" x14ac:dyDescent="0.25">
      <c r="A873" t="s">
        <v>78</v>
      </c>
      <c r="B873" t="s">
        <v>59</v>
      </c>
      <c r="C873" t="s">
        <v>351</v>
      </c>
      <c r="D873">
        <v>29</v>
      </c>
      <c r="E873" s="9">
        <v>11028</v>
      </c>
      <c r="F873" s="9">
        <v>2698</v>
      </c>
      <c r="G873" s="54">
        <v>2207.7665747709798</v>
      </c>
      <c r="H873" s="9">
        <v>8744089988.4252892</v>
      </c>
      <c r="I873" s="9">
        <v>170904154</v>
      </c>
      <c r="J873" s="9">
        <v>145772540.39006099</v>
      </c>
      <c r="K873" s="9">
        <v>30822419820711.699</v>
      </c>
      <c r="L873" s="9">
        <v>562698485177.78601</v>
      </c>
      <c r="M873" s="9">
        <v>2.92082096620387E+19</v>
      </c>
      <c r="N873" s="9">
        <v>5.2831589378030298E+17</v>
      </c>
      <c r="O873" s="9">
        <v>1.02160802125023E+16</v>
      </c>
      <c r="P873">
        <f t="shared" si="393"/>
        <v>2207.7665747709798</v>
      </c>
      <c r="Q873">
        <f t="shared" si="394"/>
        <v>8744089988.4252892</v>
      </c>
      <c r="R873">
        <f t="shared" si="395"/>
        <v>170904154</v>
      </c>
      <c r="S873">
        <f t="shared" si="396"/>
        <v>145772540.39006099</v>
      </c>
      <c r="T873">
        <f t="shared" si="397"/>
        <v>30822419820711.699</v>
      </c>
      <c r="U873">
        <f t="shared" si="398"/>
        <v>562698485177.78601</v>
      </c>
      <c r="V873" s="1">
        <f t="shared" si="399"/>
        <v>2.92082096620387E+19</v>
      </c>
      <c r="W873" s="1">
        <f t="shared" si="400"/>
        <v>5.2831589378030298E+17</v>
      </c>
      <c r="X873" s="1">
        <f t="shared" si="401"/>
        <v>1.02160802125023E+16</v>
      </c>
      <c r="Y873">
        <f t="shared" si="402"/>
        <v>1.1724029336574044</v>
      </c>
      <c r="Z873">
        <f t="shared" si="408"/>
        <v>35362850237308.992</v>
      </c>
      <c r="AA873">
        <f t="shared" si="409"/>
        <v>1.6641628282405563E-3</v>
      </c>
      <c r="AB873">
        <f t="shared" si="410"/>
        <v>4.0794151887746807E-2</v>
      </c>
      <c r="AC873">
        <f>Cells!$B$3*Y873/(Cells!$D$4*AB873)</f>
        <v>0.73316361048018519</v>
      </c>
      <c r="AD873">
        <f t="shared" si="411"/>
        <v>7057.6032947523063</v>
      </c>
      <c r="AE873">
        <f t="shared" si="412"/>
        <v>25659828083.885468</v>
      </c>
      <c r="AF873">
        <f t="shared" si="413"/>
        <v>470063403</v>
      </c>
      <c r="AG873">
        <f t="shared" si="414"/>
        <v>432653397.92041993</v>
      </c>
      <c r="AH873">
        <f t="shared" si="415"/>
        <v>79407572629371.688</v>
      </c>
      <c r="AI873">
        <f t="shared" si="416"/>
        <v>1495814074793.4014</v>
      </c>
      <c r="AJ873">
        <f t="shared" si="417"/>
        <v>1.086466453885244</v>
      </c>
      <c r="AK873">
        <f t="shared" si="418"/>
        <v>84507990918416.406</v>
      </c>
      <c r="AL873">
        <f t="shared" si="419"/>
        <v>4.5145819328764984E-4</v>
      </c>
      <c r="AM873">
        <f t="shared" si="420"/>
        <v>2.1247545582670245E-2</v>
      </c>
      <c r="AN873">
        <f>IF(AM873=0,0,(Cells!$B$3*AJ873/(Cells!$D$4*AM873)))</f>
        <v>1.3044560914404597</v>
      </c>
      <c r="AP873" s="7">
        <f t="shared" si="403"/>
        <v>0</v>
      </c>
      <c r="AQ873">
        <f t="shared" si="421"/>
        <v>110</v>
      </c>
      <c r="AR873" t="str">
        <f>IF(AP873=0,"",MAX(AR$4:AR872)+1)</f>
        <v/>
      </c>
      <c r="AS873" t="str">
        <f t="shared" si="404"/>
        <v>Male</v>
      </c>
      <c r="AT873" t="str">
        <f t="shared" si="405"/>
        <v>Smoker</v>
      </c>
      <c r="AU873" t="str">
        <f t="shared" si="406"/>
        <v>60 - 69</v>
      </c>
      <c r="AV873">
        <f t="shared" si="422"/>
        <v>29</v>
      </c>
      <c r="AW873" s="8">
        <f t="shared" si="407"/>
        <v>29</v>
      </c>
      <c r="BJ873" s="76"/>
      <c r="BK873" s="76"/>
      <c r="BL873" s="77"/>
      <c r="BM873" s="77"/>
      <c r="BN873" s="77"/>
      <c r="BO873" s="77"/>
      <c r="BP873" s="77"/>
      <c r="BQ873" s="136"/>
    </row>
    <row r="874" spans="1:69" x14ac:dyDescent="0.25">
      <c r="A874" t="s">
        <v>78</v>
      </c>
      <c r="B874" t="s">
        <v>59</v>
      </c>
      <c r="C874" t="s">
        <v>351</v>
      </c>
      <c r="D874">
        <v>30</v>
      </c>
      <c r="E874" s="9">
        <v>9579</v>
      </c>
      <c r="F874" s="9">
        <v>2340</v>
      </c>
      <c r="G874" s="54">
        <v>1966.04883685338</v>
      </c>
      <c r="H874" s="9">
        <v>7472566777.8305302</v>
      </c>
      <c r="I874" s="9">
        <v>143040973</v>
      </c>
      <c r="J874" s="9">
        <v>125151237.10671499</v>
      </c>
      <c r="K874" s="9">
        <v>25204212256670.301</v>
      </c>
      <c r="L874" s="9">
        <v>465651788213.91901</v>
      </c>
      <c r="M874" s="9">
        <v>2.4379062287454999E+19</v>
      </c>
      <c r="N874" s="9">
        <v>4.4812548809968499E+17</v>
      </c>
      <c r="O874" s="9">
        <v>8757644722056500</v>
      </c>
      <c r="P874">
        <f t="shared" si="393"/>
        <v>4173.8154116243595</v>
      </c>
      <c r="Q874">
        <f t="shared" si="394"/>
        <v>16216656766.255819</v>
      </c>
      <c r="R874">
        <f t="shared" si="395"/>
        <v>313945127</v>
      </c>
      <c r="S874">
        <f t="shared" si="396"/>
        <v>270923777.49677598</v>
      </c>
      <c r="T874">
        <f t="shared" si="397"/>
        <v>56026632077382</v>
      </c>
      <c r="U874">
        <f t="shared" si="398"/>
        <v>1028350273391.7051</v>
      </c>
      <c r="V874" s="1">
        <f t="shared" si="399"/>
        <v>5.3587271949493699E+19</v>
      </c>
      <c r="W874" s="1">
        <f t="shared" si="400"/>
        <v>9.7644138187998797E+17</v>
      </c>
      <c r="X874" s="1">
        <f t="shared" si="401"/>
        <v>1.89737249345588E+16</v>
      </c>
      <c r="Y874">
        <f t="shared" si="402"/>
        <v>1.158795030472126</v>
      </c>
      <c r="Z874">
        <f t="shared" si="408"/>
        <v>63542507987694.523</v>
      </c>
      <c r="AA874">
        <f t="shared" si="409"/>
        <v>8.657053620536692E-4</v>
      </c>
      <c r="AB874">
        <f t="shared" si="410"/>
        <v>2.9422871410752369E-2</v>
      </c>
      <c r="AC874">
        <f>Cells!$B$3*Y874/(Cells!$D$4*AB874)</f>
        <v>1.0047163822158969</v>
      </c>
      <c r="AD874">
        <f t="shared" si="411"/>
        <v>5091.5544578989266</v>
      </c>
      <c r="AE874">
        <f t="shared" si="412"/>
        <v>18187261306.054935</v>
      </c>
      <c r="AF874">
        <f t="shared" si="413"/>
        <v>327022430</v>
      </c>
      <c r="AG874">
        <f t="shared" si="414"/>
        <v>307502160.81370491</v>
      </c>
      <c r="AH874">
        <f t="shared" si="415"/>
        <v>54203360372701.383</v>
      </c>
      <c r="AI874">
        <f t="shared" si="416"/>
        <v>1030162286579.4822</v>
      </c>
      <c r="AJ874">
        <f t="shared" si="417"/>
        <v>1.0634801041223287</v>
      </c>
      <c r="AK874">
        <f t="shared" si="418"/>
        <v>56479092158633.141</v>
      </c>
      <c r="AL874">
        <f t="shared" si="419"/>
        <v>5.9729841661151429E-4</v>
      </c>
      <c r="AM874">
        <f t="shared" si="420"/>
        <v>2.443968937223864E-2</v>
      </c>
      <c r="AN874">
        <f>IF(AM874=0,0,(Cells!$B$3*AJ874/(Cells!$D$4*AM874)))</f>
        <v>1.1100833812380466</v>
      </c>
      <c r="AP874" s="7">
        <f t="shared" si="403"/>
        <v>1</v>
      </c>
      <c r="AQ874">
        <f t="shared" si="421"/>
        <v>110</v>
      </c>
      <c r="AR874">
        <f>IF(AP874=0,"",MAX(AR$4:AR873)+1)</f>
        <v>110</v>
      </c>
      <c r="AS874" t="str">
        <f t="shared" si="404"/>
        <v>Male</v>
      </c>
      <c r="AT874" t="str">
        <f t="shared" si="405"/>
        <v>Smoker</v>
      </c>
      <c r="AU874" t="str">
        <f t="shared" si="406"/>
        <v>60 - 69</v>
      </c>
      <c r="AV874">
        <f t="shared" si="422"/>
        <v>29</v>
      </c>
      <c r="AW874" s="8">
        <f t="shared" si="407"/>
        <v>30</v>
      </c>
      <c r="BJ874" s="76"/>
      <c r="BK874" s="76"/>
      <c r="BL874" s="77"/>
      <c r="BM874" s="77"/>
      <c r="BN874" s="77"/>
      <c r="BO874" s="77"/>
      <c r="BP874" s="77"/>
      <c r="BQ874" s="136"/>
    </row>
    <row r="875" spans="1:69" x14ac:dyDescent="0.25">
      <c r="A875" t="s">
        <v>78</v>
      </c>
      <c r="B875" t="s">
        <v>59</v>
      </c>
      <c r="C875" t="s">
        <v>351</v>
      </c>
      <c r="D875">
        <v>31</v>
      </c>
      <c r="E875" s="9">
        <v>7728</v>
      </c>
      <c r="F875" s="9">
        <v>1801</v>
      </c>
      <c r="G875" s="54">
        <v>1588.92652321694</v>
      </c>
      <c r="H875" s="9">
        <v>5956740144.77847</v>
      </c>
      <c r="I875" s="9">
        <v>112298888</v>
      </c>
      <c r="J875" s="9">
        <v>99985522.108933806</v>
      </c>
      <c r="K875" s="9">
        <v>18918396281536.5</v>
      </c>
      <c r="L875" s="9">
        <v>353207006443.22601</v>
      </c>
      <c r="M875" s="9">
        <v>1.8627943065887601E+19</v>
      </c>
      <c r="N875" s="9">
        <v>3.4873269915584301E+17</v>
      </c>
      <c r="O875" s="9">
        <v>6860453918609200</v>
      </c>
      <c r="P875">
        <f t="shared" si="393"/>
        <v>1588.92652321694</v>
      </c>
      <c r="Q875">
        <f t="shared" si="394"/>
        <v>5956740144.77847</v>
      </c>
      <c r="R875">
        <f t="shared" si="395"/>
        <v>112298888</v>
      </c>
      <c r="S875">
        <f t="shared" si="396"/>
        <v>99985522.108933806</v>
      </c>
      <c r="T875">
        <f t="shared" si="397"/>
        <v>18918396281536.5</v>
      </c>
      <c r="U875">
        <f t="shared" si="398"/>
        <v>353207006443.22601</v>
      </c>
      <c r="V875" s="1">
        <f t="shared" si="399"/>
        <v>1.8627943065887601E+19</v>
      </c>
      <c r="W875" s="1">
        <f t="shared" si="400"/>
        <v>3.4873269915584301E+17</v>
      </c>
      <c r="X875" s="1">
        <f t="shared" si="401"/>
        <v>6860453918609200</v>
      </c>
      <c r="Y875">
        <f t="shared" si="402"/>
        <v>1.123151488649035</v>
      </c>
      <c r="Z875">
        <f t="shared" si="408"/>
        <v>20802665163135.547</v>
      </c>
      <c r="AA875">
        <f t="shared" si="409"/>
        <v>2.080869004592029E-3</v>
      </c>
      <c r="AB875">
        <f t="shared" si="410"/>
        <v>4.5616543102168852E-2</v>
      </c>
      <c r="AC875">
        <f>Cells!$B$3*Y875/(Cells!$D$4*AB875)</f>
        <v>0.62811314131172058</v>
      </c>
      <c r="AD875">
        <f t="shared" si="411"/>
        <v>3502.6279346819861</v>
      </c>
      <c r="AE875">
        <f t="shared" si="412"/>
        <v>12230521161.276466</v>
      </c>
      <c r="AF875">
        <f t="shared" si="413"/>
        <v>214723542</v>
      </c>
      <c r="AG875">
        <f t="shared" si="414"/>
        <v>207516638.70477107</v>
      </c>
      <c r="AH875">
        <f t="shared" si="415"/>
        <v>35284964091164.891</v>
      </c>
      <c r="AI875">
        <f t="shared" si="416"/>
        <v>676955280136.2561</v>
      </c>
      <c r="AJ875">
        <f t="shared" si="417"/>
        <v>1.0347292792530338</v>
      </c>
      <c r="AK875">
        <f t="shared" si="418"/>
        <v>35785593353229.344</v>
      </c>
      <c r="AL875">
        <f t="shared" si="419"/>
        <v>8.3100258379229658E-4</v>
      </c>
      <c r="AM875">
        <f t="shared" si="420"/>
        <v>2.8827115426145165E-2</v>
      </c>
      <c r="AN875">
        <f>IF(AM875=0,0,(Cells!$B$3*AJ875/(Cells!$D$4*AM875)))</f>
        <v>0.91568787709857014</v>
      </c>
      <c r="AP875" s="7">
        <f t="shared" si="403"/>
        <v>0</v>
      </c>
      <c r="AQ875">
        <f t="shared" si="421"/>
        <v>111</v>
      </c>
      <c r="AR875" t="str">
        <f>IF(AP875=0,"",MAX(AR$4:AR874)+1)</f>
        <v/>
      </c>
      <c r="AS875" t="str">
        <f t="shared" si="404"/>
        <v>Male</v>
      </c>
      <c r="AT875" t="str">
        <f t="shared" si="405"/>
        <v>Smoker</v>
      </c>
      <c r="AU875" t="str">
        <f t="shared" si="406"/>
        <v>60 - 69</v>
      </c>
      <c r="AV875">
        <f t="shared" si="422"/>
        <v>31</v>
      </c>
      <c r="AW875" s="8">
        <f t="shared" si="407"/>
        <v>31</v>
      </c>
      <c r="BJ875" s="76"/>
      <c r="BK875" s="76"/>
      <c r="BL875" s="77"/>
      <c r="BM875" s="77"/>
      <c r="BN875" s="77"/>
      <c r="BO875" s="77"/>
      <c r="BP875" s="77"/>
      <c r="BQ875" s="136"/>
    </row>
    <row r="876" spans="1:69" x14ac:dyDescent="0.25">
      <c r="A876" t="s">
        <v>78</v>
      </c>
      <c r="B876" t="s">
        <v>59</v>
      </c>
      <c r="C876" t="s">
        <v>351</v>
      </c>
      <c r="D876">
        <v>32</v>
      </c>
      <c r="E876" s="9">
        <v>5993</v>
      </c>
      <c r="F876" s="9">
        <v>1442</v>
      </c>
      <c r="G876" s="54">
        <v>1271.39809274339</v>
      </c>
      <c r="H876" s="9">
        <v>4584105342.0934</v>
      </c>
      <c r="I876" s="9">
        <v>85740909</v>
      </c>
      <c r="J876" s="9">
        <v>77425159.602599293</v>
      </c>
      <c r="K876" s="9">
        <v>13504738121530.9</v>
      </c>
      <c r="L876" s="9">
        <v>255193639460.33801</v>
      </c>
      <c r="M876" s="9">
        <v>1.21533522067352E+19</v>
      </c>
      <c r="N876" s="9">
        <v>2.4106687644070202E+17</v>
      </c>
      <c r="O876" s="9">
        <v>4994776027261850</v>
      </c>
      <c r="P876">
        <f t="shared" si="393"/>
        <v>2860.32461596033</v>
      </c>
      <c r="Q876">
        <f t="shared" si="394"/>
        <v>10540845486.87187</v>
      </c>
      <c r="R876">
        <f t="shared" si="395"/>
        <v>198039797</v>
      </c>
      <c r="S876">
        <f t="shared" si="396"/>
        <v>177410681.7115331</v>
      </c>
      <c r="T876">
        <f t="shared" si="397"/>
        <v>32423134403067.398</v>
      </c>
      <c r="U876">
        <f t="shared" si="398"/>
        <v>608400645903.56396</v>
      </c>
      <c r="V876" s="1">
        <f t="shared" si="399"/>
        <v>3.0781295272622801E+19</v>
      </c>
      <c r="W876" s="1">
        <f t="shared" si="400"/>
        <v>5.8979957559654502E+17</v>
      </c>
      <c r="X876" s="1">
        <f t="shared" si="401"/>
        <v>1.185522994587105E+16</v>
      </c>
      <c r="Y876">
        <f t="shared" si="402"/>
        <v>1.1162788795435075</v>
      </c>
      <c r="Z876">
        <f t="shared" si="408"/>
        <v>35435145156039.023</v>
      </c>
      <c r="AA876">
        <f t="shared" si="409"/>
        <v>1.1258348466469414E-3</v>
      </c>
      <c r="AB876">
        <f t="shared" si="410"/>
        <v>3.3553462513531168E-2</v>
      </c>
      <c r="AC876">
        <f>Cells!$B$3*Y876/(Cells!$D$4*AB876)</f>
        <v>0.84870601028760106</v>
      </c>
      <c r="AD876">
        <f t="shared" si="411"/>
        <v>2231.2298419385961</v>
      </c>
      <c r="AE876">
        <f t="shared" si="412"/>
        <v>7646415819.1830645</v>
      </c>
      <c r="AF876">
        <f t="shared" si="413"/>
        <v>128982633</v>
      </c>
      <c r="AG876">
        <f t="shared" si="414"/>
        <v>130091479.10217179</v>
      </c>
      <c r="AH876">
        <f t="shared" si="415"/>
        <v>21780225969633.992</v>
      </c>
      <c r="AI876">
        <f t="shared" si="416"/>
        <v>421761640675.91821</v>
      </c>
      <c r="AJ876">
        <f t="shared" si="417"/>
        <v>0.99147641252275309</v>
      </c>
      <c r="AK876">
        <f t="shared" si="418"/>
        <v>21179977870475.215</v>
      </c>
      <c r="AL876">
        <f t="shared" si="419"/>
        <v>1.2514911965558582E-3</v>
      </c>
      <c r="AM876">
        <f t="shared" si="420"/>
        <v>3.5376421477530173E-2</v>
      </c>
      <c r="AN876">
        <f>IF(AM876=0,0,(Cells!$B$3*AJ876/(Cells!$D$4*AM876)))</f>
        <v>0.71497424946414545</v>
      </c>
      <c r="AP876" s="7">
        <f t="shared" si="403"/>
        <v>0</v>
      </c>
      <c r="AQ876">
        <f t="shared" si="421"/>
        <v>111</v>
      </c>
      <c r="AR876" t="str">
        <f>IF(AP876=0,"",MAX(AR$4:AR875)+1)</f>
        <v/>
      </c>
      <c r="AS876" t="str">
        <f t="shared" si="404"/>
        <v>Male</v>
      </c>
      <c r="AT876" t="str">
        <f t="shared" si="405"/>
        <v>Smoker</v>
      </c>
      <c r="AU876" t="str">
        <f t="shared" si="406"/>
        <v>60 - 69</v>
      </c>
      <c r="AV876">
        <f t="shared" si="422"/>
        <v>31</v>
      </c>
      <c r="AW876" s="8">
        <f t="shared" si="407"/>
        <v>32</v>
      </c>
      <c r="BJ876" s="76"/>
      <c r="BK876" s="76"/>
      <c r="BL876" s="77"/>
      <c r="BM876" s="77"/>
      <c r="BN876" s="77"/>
      <c r="BO876" s="77"/>
      <c r="BP876" s="77"/>
      <c r="BQ876" s="136"/>
    </row>
    <row r="877" spans="1:69" x14ac:dyDescent="0.25">
      <c r="A877" t="s">
        <v>78</v>
      </c>
      <c r="B877" t="s">
        <v>59</v>
      </c>
      <c r="C877" t="s">
        <v>351</v>
      </c>
      <c r="D877">
        <v>33</v>
      </c>
      <c r="E877" s="9">
        <v>4597</v>
      </c>
      <c r="F877" s="9">
        <v>1060</v>
      </c>
      <c r="G877" s="54">
        <v>974.72105208037397</v>
      </c>
      <c r="H877" s="9">
        <v>3397915865.94841</v>
      </c>
      <c r="I877" s="9">
        <v>60499282</v>
      </c>
      <c r="J877" s="9">
        <v>57509182.232049704</v>
      </c>
      <c r="K877" s="9">
        <v>9342657845813.4805</v>
      </c>
      <c r="L877" s="9">
        <v>176825165932.478</v>
      </c>
      <c r="M877" s="9">
        <v>8.7041408817381202E+18</v>
      </c>
      <c r="N877" s="9">
        <v>1.77503719866956E+17</v>
      </c>
      <c r="O877" s="9">
        <v>3737745306431740</v>
      </c>
      <c r="P877">
        <f t="shared" si="393"/>
        <v>3835.0456680407042</v>
      </c>
      <c r="Q877">
        <f t="shared" si="394"/>
        <v>13938761352.82028</v>
      </c>
      <c r="R877">
        <f t="shared" si="395"/>
        <v>258539079</v>
      </c>
      <c r="S877">
        <f t="shared" si="396"/>
        <v>234919863.9435828</v>
      </c>
      <c r="T877">
        <f t="shared" si="397"/>
        <v>41765792248880.875</v>
      </c>
      <c r="U877">
        <f t="shared" si="398"/>
        <v>785225811836.04199</v>
      </c>
      <c r="V877" s="1">
        <f t="shared" si="399"/>
        <v>3.9485436154360922E+19</v>
      </c>
      <c r="W877" s="1">
        <f t="shared" si="400"/>
        <v>7.6730329546350106E+17</v>
      </c>
      <c r="X877" s="1">
        <f t="shared" si="401"/>
        <v>1.559297525230279E+16</v>
      </c>
      <c r="Y877">
        <f t="shared" si="402"/>
        <v>1.1005415832442738</v>
      </c>
      <c r="Z877">
        <f t="shared" si="408"/>
        <v>45013932081082.828</v>
      </c>
      <c r="AA877">
        <f t="shared" si="409"/>
        <v>8.156568166197318E-4</v>
      </c>
      <c r="AB877">
        <f t="shared" si="410"/>
        <v>2.8559706171803166E-2</v>
      </c>
      <c r="AC877">
        <f>Cells!$B$3*Y877/(Cells!$D$4*AB877)</f>
        <v>0.9830477987038424</v>
      </c>
      <c r="AD877">
        <f t="shared" si="411"/>
        <v>1256.5087898582219</v>
      </c>
      <c r="AE877">
        <f t="shared" si="412"/>
        <v>4248499953.2346554</v>
      </c>
      <c r="AF877">
        <f t="shared" si="413"/>
        <v>68483351</v>
      </c>
      <c r="AG877">
        <f t="shared" si="414"/>
        <v>72582296.870122105</v>
      </c>
      <c r="AH877">
        <f t="shared" si="415"/>
        <v>12437568123820.51</v>
      </c>
      <c r="AI877">
        <f t="shared" si="416"/>
        <v>244936474743.44022</v>
      </c>
      <c r="AJ877">
        <f t="shared" si="417"/>
        <v>0.94352691982927039</v>
      </c>
      <c r="AK877">
        <f t="shared" si="418"/>
        <v>11517127348084.723</v>
      </c>
      <c r="AL877">
        <f t="shared" si="419"/>
        <v>2.186164079865389E-3</v>
      </c>
      <c r="AM877">
        <f t="shared" si="420"/>
        <v>4.6756433566573372E-2</v>
      </c>
      <c r="AN877">
        <f>IF(AM877=0,0,(Cells!$B$3*AJ877/(Cells!$D$4*AM877)))</f>
        <v>0.51479560645074596</v>
      </c>
      <c r="AP877" s="7">
        <f t="shared" si="403"/>
        <v>0</v>
      </c>
      <c r="AQ877">
        <f t="shared" si="421"/>
        <v>111</v>
      </c>
      <c r="AR877" t="str">
        <f>IF(AP877=0,"",MAX(AR$4:AR876)+1)</f>
        <v/>
      </c>
      <c r="AS877" t="str">
        <f t="shared" si="404"/>
        <v>Male</v>
      </c>
      <c r="AT877" t="str">
        <f t="shared" si="405"/>
        <v>Smoker</v>
      </c>
      <c r="AU877" t="str">
        <f t="shared" si="406"/>
        <v>60 - 69</v>
      </c>
      <c r="AV877">
        <f t="shared" si="422"/>
        <v>31</v>
      </c>
      <c r="AW877" s="8">
        <f t="shared" si="407"/>
        <v>33</v>
      </c>
      <c r="BJ877" s="76"/>
      <c r="BK877" s="76"/>
      <c r="BL877" s="77"/>
      <c r="BM877" s="77"/>
      <c r="BN877" s="77"/>
      <c r="BO877" s="77"/>
      <c r="BP877" s="77"/>
      <c r="BQ877" s="136"/>
    </row>
    <row r="878" spans="1:69" x14ac:dyDescent="0.25">
      <c r="A878" t="s">
        <v>78</v>
      </c>
      <c r="B878" t="s">
        <v>59</v>
      </c>
      <c r="C878" t="s">
        <v>351</v>
      </c>
      <c r="D878">
        <v>34</v>
      </c>
      <c r="E878" s="9">
        <v>3374</v>
      </c>
      <c r="F878" s="9">
        <v>665</v>
      </c>
      <c r="G878" s="54">
        <v>648.76503622474195</v>
      </c>
      <c r="H878" s="9">
        <v>2247660038.82585</v>
      </c>
      <c r="I878" s="9">
        <v>36963140</v>
      </c>
      <c r="J878" s="9">
        <v>38226820.842432</v>
      </c>
      <c r="K878" s="9">
        <v>6449841087463.5703</v>
      </c>
      <c r="L878" s="9">
        <v>125167865597.20599</v>
      </c>
      <c r="M878" s="9">
        <v>7.4724785382095903E+18</v>
      </c>
      <c r="N878" s="9">
        <v>1.6295066532788301E+17</v>
      </c>
      <c r="O878" s="9">
        <v>3633065807331390</v>
      </c>
      <c r="P878">
        <f t="shared" si="393"/>
        <v>4483.8107042654465</v>
      </c>
      <c r="Q878">
        <f t="shared" si="394"/>
        <v>16186421391.64613</v>
      </c>
      <c r="R878">
        <f t="shared" si="395"/>
        <v>295502219</v>
      </c>
      <c r="S878">
        <f t="shared" si="396"/>
        <v>273146684.7860148</v>
      </c>
      <c r="T878">
        <f t="shared" si="397"/>
        <v>48215633336344.445</v>
      </c>
      <c r="U878">
        <f t="shared" si="398"/>
        <v>910393677433.24805</v>
      </c>
      <c r="V878" s="1">
        <f t="shared" si="399"/>
        <v>4.6957914692570513E+19</v>
      </c>
      <c r="W878" s="1">
        <f t="shared" si="400"/>
        <v>9.3025396079138406E+17</v>
      </c>
      <c r="X878" s="1">
        <f t="shared" si="401"/>
        <v>1.922604105963418E+16</v>
      </c>
      <c r="Y878">
        <f t="shared" si="402"/>
        <v>1.0818444281375728</v>
      </c>
      <c r="Z878">
        <f t="shared" si="408"/>
        <v>51096301015264.016</v>
      </c>
      <c r="AA878">
        <f t="shared" si="409"/>
        <v>6.8485336509041853E-4</v>
      </c>
      <c r="AB878">
        <f t="shared" si="410"/>
        <v>2.6169703190720726E-2</v>
      </c>
      <c r="AC878">
        <f>Cells!$B$3*Y878/(Cells!$D$4*AB878)</f>
        <v>1.0546003932716841</v>
      </c>
      <c r="AD878">
        <f t="shared" si="411"/>
        <v>607.74375363347997</v>
      </c>
      <c r="AE878">
        <f t="shared" si="412"/>
        <v>2000839914.4088051</v>
      </c>
      <c r="AF878">
        <f t="shared" si="413"/>
        <v>31520211</v>
      </c>
      <c r="AG878">
        <f t="shared" si="414"/>
        <v>34355476.027690098</v>
      </c>
      <c r="AH878">
        <f t="shared" si="415"/>
        <v>5987727036356.9395</v>
      </c>
      <c r="AI878">
        <f t="shared" si="416"/>
        <v>119768609146.23421</v>
      </c>
      <c r="AJ878">
        <f t="shared" si="417"/>
        <v>0.91747268978590468</v>
      </c>
      <c r="AK878">
        <f t="shared" si="418"/>
        <v>5392760068040.915</v>
      </c>
      <c r="AL878">
        <f t="shared" si="419"/>
        <v>4.5689789515629452E-3</v>
      </c>
      <c r="AM878">
        <f t="shared" si="420"/>
        <v>6.7594222767651854E-2</v>
      </c>
      <c r="AN878">
        <f>IF(AM878=0,0,(Cells!$B$3*AJ878/(Cells!$D$4*AM878)))</f>
        <v>0.34626251588001561</v>
      </c>
      <c r="AP878" s="7">
        <f t="shared" si="403"/>
        <v>0</v>
      </c>
      <c r="AQ878">
        <f t="shared" si="421"/>
        <v>111</v>
      </c>
      <c r="AR878" t="str">
        <f>IF(AP878=0,"",MAX(AR$4:AR877)+1)</f>
        <v/>
      </c>
      <c r="AS878" t="str">
        <f t="shared" si="404"/>
        <v>Male</v>
      </c>
      <c r="AT878" t="str">
        <f t="shared" si="405"/>
        <v>Smoker</v>
      </c>
      <c r="AU878" t="str">
        <f t="shared" si="406"/>
        <v>60 - 69</v>
      </c>
      <c r="AV878">
        <f t="shared" si="422"/>
        <v>31</v>
      </c>
      <c r="AW878" s="8">
        <f t="shared" si="407"/>
        <v>34</v>
      </c>
      <c r="BJ878" s="76"/>
      <c r="BK878" s="76"/>
      <c r="BL878" s="77"/>
      <c r="BM878" s="77"/>
      <c r="BN878" s="77"/>
      <c r="BO878" s="77"/>
      <c r="BP878" s="77"/>
      <c r="BQ878" s="136"/>
    </row>
    <row r="879" spans="1:69" x14ac:dyDescent="0.25">
      <c r="A879" t="s">
        <v>78</v>
      </c>
      <c r="B879" t="s">
        <v>59</v>
      </c>
      <c r="C879" t="s">
        <v>351</v>
      </c>
      <c r="D879">
        <v>35</v>
      </c>
      <c r="E879" s="9">
        <v>2262</v>
      </c>
      <c r="F879" s="9">
        <v>388</v>
      </c>
      <c r="G879" s="54">
        <v>398.76976275759</v>
      </c>
      <c r="H879" s="9">
        <v>1340513831.9818001</v>
      </c>
      <c r="I879" s="9">
        <v>20519923</v>
      </c>
      <c r="J879" s="9">
        <v>23034487.0682754</v>
      </c>
      <c r="K879" s="9">
        <v>4355089331326.7798</v>
      </c>
      <c r="L879" s="9">
        <v>88929750033.336105</v>
      </c>
      <c r="M879" s="9">
        <v>7.4729636890758195E+18</v>
      </c>
      <c r="N879" s="9">
        <v>1.7925637139554E+17</v>
      </c>
      <c r="O879" s="9">
        <v>4368463002071670</v>
      </c>
      <c r="P879">
        <f t="shared" si="393"/>
        <v>4882.5804670230364</v>
      </c>
      <c r="Q879">
        <f t="shared" si="394"/>
        <v>17526935223.62793</v>
      </c>
      <c r="R879">
        <f t="shared" si="395"/>
        <v>316022142</v>
      </c>
      <c r="S879">
        <f t="shared" si="396"/>
        <v>296181171.85429019</v>
      </c>
      <c r="T879">
        <f t="shared" si="397"/>
        <v>52570722667671.227</v>
      </c>
      <c r="U879">
        <f t="shared" si="398"/>
        <v>999323427466.58411</v>
      </c>
      <c r="V879" s="1">
        <f t="shared" si="399"/>
        <v>5.4430878381646332E+19</v>
      </c>
      <c r="W879" s="1">
        <f t="shared" si="400"/>
        <v>1.109510332186924E+18</v>
      </c>
      <c r="X879" s="1">
        <f t="shared" si="401"/>
        <v>2.3594504061705848E+16</v>
      </c>
      <c r="Y879">
        <f t="shared" si="402"/>
        <v>1.0669893025997981</v>
      </c>
      <c r="Z879">
        <f t="shared" si="408"/>
        <v>54954702799425.625</v>
      </c>
      <c r="AA879">
        <f t="shared" si="409"/>
        <v>6.2645512900641302E-4</v>
      </c>
      <c r="AB879">
        <f t="shared" si="410"/>
        <v>2.5029085660615191E-2</v>
      </c>
      <c r="AC879">
        <f>Cells!$B$3*Y879/(Cells!$D$4*AB879)</f>
        <v>1.0875193524102713</v>
      </c>
      <c r="AD879">
        <f t="shared" si="411"/>
        <v>208.97399087589</v>
      </c>
      <c r="AE879">
        <f t="shared" si="412"/>
        <v>660326082.42700505</v>
      </c>
      <c r="AF879">
        <f t="shared" si="413"/>
        <v>11000288</v>
      </c>
      <c r="AG879">
        <f t="shared" si="414"/>
        <v>11320988.9594147</v>
      </c>
      <c r="AH879">
        <f t="shared" si="415"/>
        <v>1632637705030.1599</v>
      </c>
      <c r="AI879">
        <f t="shared" si="416"/>
        <v>30838859112.898102</v>
      </c>
      <c r="AJ879">
        <f t="shared" si="417"/>
        <v>0.97167200139807575</v>
      </c>
      <c r="AK879">
        <f t="shared" si="418"/>
        <v>1557271946178.355</v>
      </c>
      <c r="AL879">
        <f t="shared" si="419"/>
        <v>1.2150544106494831E-2</v>
      </c>
      <c r="AM879">
        <f t="shared" si="420"/>
        <v>0.11022950651479317</v>
      </c>
      <c r="AN879">
        <f>IF(AM879=0,0,(Cells!$B$3*AJ879/(Cells!$D$4*AM879)))</f>
        <v>0.22487632690421094</v>
      </c>
      <c r="AP879" s="7">
        <f t="shared" si="403"/>
        <v>0</v>
      </c>
      <c r="AQ879">
        <f t="shared" si="421"/>
        <v>111</v>
      </c>
      <c r="AR879" t="str">
        <f>IF(AP879=0,"",MAX(AR$4:AR878)+1)</f>
        <v/>
      </c>
      <c r="AS879" t="str">
        <f t="shared" si="404"/>
        <v>Male</v>
      </c>
      <c r="AT879" t="str">
        <f t="shared" si="405"/>
        <v>Smoker</v>
      </c>
      <c r="AU879" t="str">
        <f t="shared" si="406"/>
        <v>60 - 69</v>
      </c>
      <c r="AV879">
        <f t="shared" si="422"/>
        <v>31</v>
      </c>
      <c r="AW879" s="8">
        <f t="shared" si="407"/>
        <v>35</v>
      </c>
      <c r="BJ879" s="76"/>
      <c r="BK879" s="76"/>
      <c r="BL879" s="77"/>
      <c r="BM879" s="77"/>
      <c r="BN879" s="77"/>
      <c r="BO879" s="77"/>
      <c r="BP879" s="77"/>
      <c r="BQ879" s="136"/>
    </row>
    <row r="880" spans="1:69" x14ac:dyDescent="0.25">
      <c r="A880" t="s">
        <v>78</v>
      </c>
      <c r="B880" t="s">
        <v>59</v>
      </c>
      <c r="C880" t="s">
        <v>351</v>
      </c>
      <c r="D880">
        <v>36</v>
      </c>
      <c r="E880" s="9">
        <v>1233</v>
      </c>
      <c r="F880" s="9">
        <v>199</v>
      </c>
      <c r="G880" s="54">
        <v>208.97399087589</v>
      </c>
      <c r="H880" s="9">
        <v>660326082.42700505</v>
      </c>
      <c r="I880" s="9">
        <v>11000288</v>
      </c>
      <c r="J880" s="9">
        <v>11320988.9594147</v>
      </c>
      <c r="K880" s="9">
        <v>1632637705030.1599</v>
      </c>
      <c r="L880" s="9">
        <v>30838859112.898102</v>
      </c>
      <c r="M880" s="9">
        <v>7.2616197617215296E+17</v>
      </c>
      <c r="N880" s="9">
        <v>1.31797480768156E+16</v>
      </c>
      <c r="O880" s="9">
        <v>258909307141482</v>
      </c>
      <c r="P880">
        <f t="shared" si="393"/>
        <v>5091.5544578989266</v>
      </c>
      <c r="Q880">
        <f t="shared" si="394"/>
        <v>18187261306.054935</v>
      </c>
      <c r="R880">
        <f t="shared" si="395"/>
        <v>327022430</v>
      </c>
      <c r="S880">
        <f t="shared" si="396"/>
        <v>307502160.81370491</v>
      </c>
      <c r="T880">
        <f t="shared" si="397"/>
        <v>54203360372701.383</v>
      </c>
      <c r="U880">
        <f t="shared" si="398"/>
        <v>1030162286579.4822</v>
      </c>
      <c r="V880" s="1">
        <f t="shared" si="399"/>
        <v>5.5157040357818483E+19</v>
      </c>
      <c r="W880" s="1">
        <f t="shared" si="400"/>
        <v>1.1226900802637396E+18</v>
      </c>
      <c r="X880" s="1">
        <f t="shared" si="401"/>
        <v>2.3853413368847328E+16</v>
      </c>
      <c r="Y880">
        <f t="shared" si="402"/>
        <v>1.0634801041223287</v>
      </c>
      <c r="Z880">
        <f t="shared" si="408"/>
        <v>56479092158633.141</v>
      </c>
      <c r="AA880">
        <f t="shared" si="409"/>
        <v>5.9729841661151429E-4</v>
      </c>
      <c r="AB880">
        <f t="shared" si="410"/>
        <v>2.443968937223864E-2</v>
      </c>
      <c r="AC880">
        <f>Cells!$B$3*Y880/(Cells!$D$4*AB880)</f>
        <v>1.1100833812380466</v>
      </c>
      <c r="AD880">
        <f t="shared" si="411"/>
        <v>0</v>
      </c>
      <c r="AE880">
        <f t="shared" si="412"/>
        <v>0</v>
      </c>
      <c r="AF880">
        <f t="shared" si="413"/>
        <v>0</v>
      </c>
      <c r="AG880">
        <f t="shared" si="414"/>
        <v>0</v>
      </c>
      <c r="AH880">
        <f t="shared" si="415"/>
        <v>0</v>
      </c>
      <c r="AI880">
        <f t="shared" si="416"/>
        <v>0</v>
      </c>
      <c r="AJ880" t="e">
        <f t="shared" si="417"/>
        <v>#DIV/0!</v>
      </c>
      <c r="AK880" t="e">
        <f t="shared" si="418"/>
        <v>#DIV/0!</v>
      </c>
      <c r="AL880" t="e">
        <f t="shared" si="419"/>
        <v>#DIV/0!</v>
      </c>
      <c r="AM880">
        <f t="shared" si="420"/>
        <v>0</v>
      </c>
      <c r="AN880">
        <f>IF(AM880=0,0,(Cells!$B$3*AJ880/(Cells!$D$4*AM880)))</f>
        <v>0</v>
      </c>
      <c r="AP880" s="7">
        <f t="shared" si="403"/>
        <v>1</v>
      </c>
      <c r="AQ880">
        <f t="shared" si="421"/>
        <v>111</v>
      </c>
      <c r="AR880">
        <f>IF(AP880=0,"",MAX(AR$4:AR879)+1)</f>
        <v>111</v>
      </c>
      <c r="AS880" t="str">
        <f t="shared" si="404"/>
        <v>Male</v>
      </c>
      <c r="AT880" t="str">
        <f t="shared" si="405"/>
        <v>Smoker</v>
      </c>
      <c r="AU880" t="str">
        <f t="shared" si="406"/>
        <v>60 - 69</v>
      </c>
      <c r="AV880">
        <f t="shared" si="422"/>
        <v>31</v>
      </c>
      <c r="AW880" s="8">
        <f t="shared" si="407"/>
        <v>36</v>
      </c>
      <c r="BJ880" s="76"/>
      <c r="BK880" s="76"/>
      <c r="BL880" s="77"/>
      <c r="BM880" s="77"/>
      <c r="BN880" s="77"/>
      <c r="BO880" s="77"/>
      <c r="BP880" s="77"/>
      <c r="BQ880" s="136"/>
    </row>
    <row r="881" spans="1:69" x14ac:dyDescent="0.25">
      <c r="A881" t="s">
        <v>78</v>
      </c>
      <c r="B881" t="s">
        <v>59</v>
      </c>
      <c r="C881" t="s">
        <v>352</v>
      </c>
      <c r="D881">
        <v>1</v>
      </c>
      <c r="E881" s="9">
        <v>4799</v>
      </c>
      <c r="F881" s="9">
        <v>114</v>
      </c>
      <c r="G881" s="54">
        <v>47.040392815936002</v>
      </c>
      <c r="H881" s="9">
        <v>478376948.13151801</v>
      </c>
      <c r="I881" s="9">
        <v>5199071</v>
      </c>
      <c r="J881" s="9">
        <v>4508994.8595545003</v>
      </c>
      <c r="K881" s="9">
        <v>5400322076939.8096</v>
      </c>
      <c r="L881" s="9">
        <v>56213369443.367203</v>
      </c>
      <c r="M881" s="9">
        <v>2.16950457551413E+19</v>
      </c>
      <c r="N881" s="9">
        <v>2.3989218524358598E+17</v>
      </c>
      <c r="O881" s="9">
        <v>2857164312659910</v>
      </c>
      <c r="P881">
        <f t="shared" si="393"/>
        <v>47.040392815936002</v>
      </c>
      <c r="Q881">
        <f t="shared" si="394"/>
        <v>478376948.13151801</v>
      </c>
      <c r="R881">
        <f t="shared" si="395"/>
        <v>5199071</v>
      </c>
      <c r="S881">
        <f t="shared" si="396"/>
        <v>4508994.8595545003</v>
      </c>
      <c r="T881">
        <f t="shared" si="397"/>
        <v>5400322076939.8096</v>
      </c>
      <c r="U881">
        <f t="shared" si="398"/>
        <v>56213369443.367203</v>
      </c>
      <c r="V881" s="1">
        <f t="shared" si="399"/>
        <v>2.16950457551413E+19</v>
      </c>
      <c r="W881" s="1">
        <f t="shared" si="400"/>
        <v>2.3989218524358598E+17</v>
      </c>
      <c r="X881" s="1">
        <f t="shared" si="401"/>
        <v>2857164312659910</v>
      </c>
      <c r="Y881">
        <f t="shared" si="402"/>
        <v>1.1530443395789725</v>
      </c>
      <c r="Z881">
        <f t="shared" si="408"/>
        <v>6152074495697.6846</v>
      </c>
      <c r="AA881">
        <f t="shared" si="409"/>
        <v>0.30259524926184267</v>
      </c>
      <c r="AB881">
        <f t="shared" si="410"/>
        <v>0.55008658342286687</v>
      </c>
      <c r="AC881">
        <f>Cells!$B$3*Y881/(Cells!$D$4*AB881)</f>
        <v>5.3473285498380409E-2</v>
      </c>
      <c r="AD881">
        <f t="shared" si="411"/>
        <v>47108.474227522274</v>
      </c>
      <c r="AE881">
        <f t="shared" si="412"/>
        <v>81751488095.697845</v>
      </c>
      <c r="AF881">
        <f t="shared" si="413"/>
        <v>3403742624</v>
      </c>
      <c r="AG881">
        <f t="shared" si="414"/>
        <v>3139409978.6276159</v>
      </c>
      <c r="AH881">
        <f t="shared" si="415"/>
        <v>2446214410392372</v>
      </c>
      <c r="AI881">
        <f t="shared" si="416"/>
        <v>94627933155065.047</v>
      </c>
      <c r="AJ881">
        <f t="shared" si="417"/>
        <v>1.0841981923902582</v>
      </c>
      <c r="AK881">
        <f t="shared" si="418"/>
        <v>2540947457773341</v>
      </c>
      <c r="AL881">
        <f t="shared" si="419"/>
        <v>2.5780991520182281E-4</v>
      </c>
      <c r="AM881">
        <f t="shared" si="420"/>
        <v>1.6056460232623592E-2</v>
      </c>
      <c r="AN881">
        <f>IF(AM881=0,0,(Cells!$B$3*AJ881/(Cells!$D$4*AM881)))</f>
        <v>1.7225854880733811</v>
      </c>
      <c r="AP881" s="7">
        <f t="shared" si="403"/>
        <v>0</v>
      </c>
      <c r="AQ881">
        <f t="shared" si="421"/>
        <v>112</v>
      </c>
      <c r="AR881" t="str">
        <f>IF(AP881=0,"",MAX(AR$4:AR880)+1)</f>
        <v/>
      </c>
      <c r="AS881" t="str">
        <f t="shared" si="404"/>
        <v>Male</v>
      </c>
      <c r="AT881" t="str">
        <f t="shared" si="405"/>
        <v>Smoker</v>
      </c>
      <c r="AU881" t="str">
        <f t="shared" si="406"/>
        <v>70 - 79</v>
      </c>
      <c r="AV881">
        <f t="shared" si="422"/>
        <v>1</v>
      </c>
      <c r="AW881" s="8">
        <f t="shared" si="407"/>
        <v>1</v>
      </c>
      <c r="BJ881" s="76"/>
      <c r="BK881" s="76"/>
      <c r="BL881" s="77"/>
      <c r="BM881" s="77"/>
      <c r="BN881" s="77"/>
      <c r="BO881" s="77"/>
      <c r="BP881" s="77"/>
      <c r="BQ881" s="136"/>
    </row>
    <row r="882" spans="1:69" x14ac:dyDescent="0.25">
      <c r="A882" t="s">
        <v>78</v>
      </c>
      <c r="B882" t="s">
        <v>59</v>
      </c>
      <c r="C882" t="s">
        <v>352</v>
      </c>
      <c r="D882">
        <v>2</v>
      </c>
      <c r="E882" s="9">
        <v>5534</v>
      </c>
      <c r="F882" s="9">
        <v>150</v>
      </c>
      <c r="G882" s="54">
        <v>86.992127222908394</v>
      </c>
      <c r="H882" s="9">
        <v>651587429.01867497</v>
      </c>
      <c r="I882" s="9">
        <v>9357998</v>
      </c>
      <c r="J882" s="9">
        <v>9682841.79695311</v>
      </c>
      <c r="K882" s="9">
        <v>22178130052946.602</v>
      </c>
      <c r="L882" s="9">
        <v>327292230984.48798</v>
      </c>
      <c r="M882" s="9">
        <v>1.9833836161767699E+20</v>
      </c>
      <c r="N882" s="9">
        <v>2.7239860248146499E+18</v>
      </c>
      <c r="O882" s="9">
        <v>3.9695115311108E+16</v>
      </c>
      <c r="P882">
        <f t="shared" si="393"/>
        <v>134.03252003884438</v>
      </c>
      <c r="Q882">
        <f t="shared" si="394"/>
        <v>1129964377.150193</v>
      </c>
      <c r="R882">
        <f t="shared" si="395"/>
        <v>14557069</v>
      </c>
      <c r="S882">
        <f t="shared" si="396"/>
        <v>14191836.656507611</v>
      </c>
      <c r="T882">
        <f t="shared" si="397"/>
        <v>27578452129886.41</v>
      </c>
      <c r="U882">
        <f t="shared" si="398"/>
        <v>383505600427.85516</v>
      </c>
      <c r="V882" s="1">
        <f t="shared" si="399"/>
        <v>2.2003340737281828E+20</v>
      </c>
      <c r="W882" s="1">
        <f t="shared" si="400"/>
        <v>2.9638782100582359E+18</v>
      </c>
      <c r="X882" s="1">
        <f t="shared" si="401"/>
        <v>4.2552279623767912E+16</v>
      </c>
      <c r="Y882">
        <f t="shared" si="402"/>
        <v>1.0257353824126008</v>
      </c>
      <c r="Z882">
        <f t="shared" si="408"/>
        <v>27884695215241.109</v>
      </c>
      <c r="AA882">
        <f t="shared" si="409"/>
        <v>0.13844864003695709</v>
      </c>
      <c r="AB882">
        <f t="shared" si="410"/>
        <v>0.37208687162671716</v>
      </c>
      <c r="AC882">
        <f>Cells!$B$3*Y882/(Cells!$D$4*AB882)</f>
        <v>7.0325512031998161E-2</v>
      </c>
      <c r="AD882">
        <f t="shared" si="411"/>
        <v>47021.482100299363</v>
      </c>
      <c r="AE882">
        <f t="shared" si="412"/>
        <v>81099900666.679169</v>
      </c>
      <c r="AF882">
        <f t="shared" si="413"/>
        <v>3394384626</v>
      </c>
      <c r="AG882">
        <f t="shared" si="414"/>
        <v>3129727136.8306637</v>
      </c>
      <c r="AH882">
        <f t="shared" si="415"/>
        <v>2424036280339425.5</v>
      </c>
      <c r="AI882">
        <f t="shared" si="416"/>
        <v>94300640924080.563</v>
      </c>
      <c r="AJ882">
        <f t="shared" si="417"/>
        <v>1.0845624802414384</v>
      </c>
      <c r="AK882">
        <f t="shared" si="418"/>
        <v>2518095241051164</v>
      </c>
      <c r="AL882">
        <f t="shared" si="419"/>
        <v>2.5707461922585623E-4</v>
      </c>
      <c r="AM882">
        <f t="shared" si="420"/>
        <v>1.6033546682685532E-2</v>
      </c>
      <c r="AN882">
        <f>IF(AM882=0,0,(Cells!$B$3*AJ882/(Cells!$D$4*AM882)))</f>
        <v>1.7256268474034113</v>
      </c>
      <c r="AP882" s="7">
        <f t="shared" si="403"/>
        <v>0</v>
      </c>
      <c r="AQ882">
        <f t="shared" si="421"/>
        <v>112</v>
      </c>
      <c r="AR882" t="str">
        <f>IF(AP882=0,"",MAX(AR$4:AR881)+1)</f>
        <v/>
      </c>
      <c r="AS882" t="str">
        <f t="shared" si="404"/>
        <v>Male</v>
      </c>
      <c r="AT882" t="str">
        <f t="shared" si="405"/>
        <v>Smoker</v>
      </c>
      <c r="AU882" t="str">
        <f t="shared" si="406"/>
        <v>70 - 79</v>
      </c>
      <c r="AV882">
        <f t="shared" si="422"/>
        <v>1</v>
      </c>
      <c r="AW882" s="8">
        <f t="shared" si="407"/>
        <v>2</v>
      </c>
      <c r="BJ882" s="76"/>
      <c r="BK882" s="76"/>
      <c r="BL882" s="77"/>
      <c r="BM882" s="77"/>
      <c r="BN882" s="77"/>
      <c r="BO882" s="77"/>
      <c r="BP882" s="77"/>
      <c r="BQ882" s="136"/>
    </row>
    <row r="883" spans="1:69" x14ac:dyDescent="0.25">
      <c r="A883" t="s">
        <v>78</v>
      </c>
      <c r="B883" t="s">
        <v>59</v>
      </c>
      <c r="C883" t="s">
        <v>352</v>
      </c>
      <c r="D883">
        <v>3</v>
      </c>
      <c r="E883" s="9">
        <v>6157</v>
      </c>
      <c r="F883" s="9">
        <v>200</v>
      </c>
      <c r="G883" s="54">
        <v>129.30134869470501</v>
      </c>
      <c r="H883" s="9">
        <v>730945317.93692303</v>
      </c>
      <c r="I883" s="9">
        <v>9491237</v>
      </c>
      <c r="J883" s="9">
        <v>14659790.820211999</v>
      </c>
      <c r="K883" s="9">
        <v>47326083996007.898</v>
      </c>
      <c r="L883" s="9">
        <v>889269057777.85095</v>
      </c>
      <c r="M883" s="9">
        <v>6.3379797545753798E+20</v>
      </c>
      <c r="N883" s="9">
        <v>1.1447453322298599E+19</v>
      </c>
      <c r="O883" s="9">
        <v>2.08818577057096E+17</v>
      </c>
      <c r="P883">
        <f t="shared" si="393"/>
        <v>263.33386873354937</v>
      </c>
      <c r="Q883">
        <f t="shared" si="394"/>
        <v>1860909695.087116</v>
      </c>
      <c r="R883">
        <f t="shared" si="395"/>
        <v>24048306</v>
      </c>
      <c r="S883">
        <f t="shared" si="396"/>
        <v>28851627.47671961</v>
      </c>
      <c r="T883">
        <f t="shared" si="397"/>
        <v>74904536125894.313</v>
      </c>
      <c r="U883">
        <f t="shared" si="398"/>
        <v>1272774658205.7061</v>
      </c>
      <c r="V883" s="1">
        <f t="shared" si="399"/>
        <v>8.5383138283035623E+20</v>
      </c>
      <c r="W883" s="1">
        <f t="shared" si="400"/>
        <v>1.4411331532356835E+19</v>
      </c>
      <c r="X883" s="1">
        <f t="shared" si="401"/>
        <v>2.513708566808639E+17</v>
      </c>
      <c r="Y883">
        <f t="shared" si="402"/>
        <v>0.83351644614864751</v>
      </c>
      <c r="Z883">
        <f t="shared" si="408"/>
        <v>61549902983386.383</v>
      </c>
      <c r="AA883">
        <f t="shared" si="409"/>
        <v>7.39412418925912E-2</v>
      </c>
      <c r="AB883">
        <f t="shared" si="410"/>
        <v>0.27192138917817993</v>
      </c>
      <c r="AC883">
        <f>Cells!$B$3*Y883/(Cells!$D$4*AB883)</f>
        <v>7.8197472563364512E-2</v>
      </c>
      <c r="AD883">
        <f t="shared" si="411"/>
        <v>46892.180751604661</v>
      </c>
      <c r="AE883">
        <f t="shared" si="412"/>
        <v>80368955348.742249</v>
      </c>
      <c r="AF883">
        <f t="shared" si="413"/>
        <v>3384893389</v>
      </c>
      <c r="AG883">
        <f t="shared" si="414"/>
        <v>3115067346.0104513</v>
      </c>
      <c r="AH883">
        <f t="shared" si="415"/>
        <v>2376710196343417.5</v>
      </c>
      <c r="AI883">
        <f t="shared" si="416"/>
        <v>93411371866302.703</v>
      </c>
      <c r="AJ883">
        <f t="shared" si="417"/>
        <v>1.0866196499202889</v>
      </c>
      <c r="AK883">
        <f t="shared" si="418"/>
        <v>2472285246849930</v>
      </c>
      <c r="AL883">
        <f t="shared" si="419"/>
        <v>2.5477903987201764E-4</v>
      </c>
      <c r="AM883">
        <f t="shared" si="420"/>
        <v>1.5961799393302049E-2</v>
      </c>
      <c r="AN883">
        <f>IF(AM883=0,0,(Cells!$B$3*AJ883/(Cells!$D$4*AM883)))</f>
        <v>1.7366712683431258</v>
      </c>
      <c r="AP883" s="7">
        <f t="shared" si="403"/>
        <v>0</v>
      </c>
      <c r="AQ883">
        <f t="shared" si="421"/>
        <v>112</v>
      </c>
      <c r="AR883" t="str">
        <f>IF(AP883=0,"",MAX(AR$4:AR882)+1)</f>
        <v/>
      </c>
      <c r="AS883" t="str">
        <f t="shared" si="404"/>
        <v>Male</v>
      </c>
      <c r="AT883" t="str">
        <f t="shared" si="405"/>
        <v>Smoker</v>
      </c>
      <c r="AU883" t="str">
        <f t="shared" si="406"/>
        <v>70 - 79</v>
      </c>
      <c r="AV883">
        <f t="shared" si="422"/>
        <v>1</v>
      </c>
      <c r="AW883" s="8">
        <f t="shared" si="407"/>
        <v>3</v>
      </c>
      <c r="BJ883" s="76"/>
      <c r="BK883" s="76"/>
      <c r="BL883" s="77"/>
      <c r="BM883" s="77"/>
      <c r="BN883" s="77"/>
      <c r="BO883" s="77"/>
      <c r="BP883" s="77"/>
      <c r="BQ883" s="136"/>
    </row>
    <row r="884" spans="1:69" x14ac:dyDescent="0.25">
      <c r="A884" t="s">
        <v>78</v>
      </c>
      <c r="B884" t="s">
        <v>59</v>
      </c>
      <c r="C884" t="s">
        <v>352</v>
      </c>
      <c r="D884">
        <v>4</v>
      </c>
      <c r="E884" s="9">
        <v>7047</v>
      </c>
      <c r="F884" s="9">
        <v>223</v>
      </c>
      <c r="G884" s="54">
        <v>201.02121330883</v>
      </c>
      <c r="H884" s="9">
        <v>828649010.59582198</v>
      </c>
      <c r="I884" s="9">
        <v>14209014</v>
      </c>
      <c r="J884" s="9">
        <v>22374107.118071601</v>
      </c>
      <c r="K884" s="9">
        <v>58914691443298.398</v>
      </c>
      <c r="L884" s="9">
        <v>1574312593776.4099</v>
      </c>
      <c r="M884" s="9">
        <v>6.1199270586043597E+20</v>
      </c>
      <c r="N884" s="9">
        <v>1.58507850973883E+19</v>
      </c>
      <c r="O884" s="9">
        <v>4.2031586647732698E+17</v>
      </c>
      <c r="P884">
        <f t="shared" si="393"/>
        <v>464.35508204237937</v>
      </c>
      <c r="Q884">
        <f t="shared" si="394"/>
        <v>2689558705.6829381</v>
      </c>
      <c r="R884">
        <f t="shared" si="395"/>
        <v>38257320</v>
      </c>
      <c r="S884">
        <f t="shared" si="396"/>
        <v>51225734.594791211</v>
      </c>
      <c r="T884">
        <f t="shared" si="397"/>
        <v>133819227569192.72</v>
      </c>
      <c r="U884">
        <f t="shared" si="398"/>
        <v>2847087251982.1162</v>
      </c>
      <c r="V884" s="1">
        <f t="shared" si="399"/>
        <v>1.4658240886907921E+21</v>
      </c>
      <c r="W884" s="1">
        <f t="shared" si="400"/>
        <v>3.0262116629745136E+19</v>
      </c>
      <c r="X884" s="1">
        <f t="shared" si="401"/>
        <v>6.7168672315819085E+17</v>
      </c>
      <c r="Y884">
        <f t="shared" si="402"/>
        <v>0.74683789900965369</v>
      </c>
      <c r="Z884">
        <f t="shared" si="408"/>
        <v>98353259884067.922</v>
      </c>
      <c r="AA884">
        <f t="shared" si="409"/>
        <v>3.7481103520931182E-2</v>
      </c>
      <c r="AB884">
        <f t="shared" si="410"/>
        <v>0.19360037066320709</v>
      </c>
      <c r="AC884">
        <f>Cells!$B$3*Y884/(Cells!$D$4*AB884)</f>
        <v>9.8410644801641745E-2</v>
      </c>
      <c r="AD884">
        <f t="shared" si="411"/>
        <v>46691.159538295826</v>
      </c>
      <c r="AE884">
        <f t="shared" si="412"/>
        <v>79540306338.146423</v>
      </c>
      <c r="AF884">
        <f t="shared" si="413"/>
        <v>3370684375</v>
      </c>
      <c r="AG884">
        <f t="shared" si="414"/>
        <v>3092693238.8923798</v>
      </c>
      <c r="AH884">
        <f t="shared" si="415"/>
        <v>2317795504900118.5</v>
      </c>
      <c r="AI884">
        <f t="shared" si="416"/>
        <v>91837059272526.297</v>
      </c>
      <c r="AJ884">
        <f t="shared" si="417"/>
        <v>1.0898864241081927</v>
      </c>
      <c r="AK884">
        <f t="shared" si="418"/>
        <v>2417044981780773</v>
      </c>
      <c r="AL884">
        <f t="shared" si="419"/>
        <v>2.527033754499017E-4</v>
      </c>
      <c r="AM884">
        <f t="shared" si="420"/>
        <v>1.5896646673116369E-2</v>
      </c>
      <c r="AN884">
        <f>IF(AM884=0,0,(Cells!$B$3*AJ884/(Cells!$D$4*AM884)))</f>
        <v>1.749031514425923</v>
      </c>
      <c r="AP884" s="7">
        <f t="shared" si="403"/>
        <v>0</v>
      </c>
      <c r="AQ884">
        <f t="shared" si="421"/>
        <v>112</v>
      </c>
      <c r="AR884" t="str">
        <f>IF(AP884=0,"",MAX(AR$4:AR883)+1)</f>
        <v/>
      </c>
      <c r="AS884" t="str">
        <f t="shared" si="404"/>
        <v>Male</v>
      </c>
      <c r="AT884" t="str">
        <f t="shared" si="405"/>
        <v>Smoker</v>
      </c>
      <c r="AU884" t="str">
        <f t="shared" si="406"/>
        <v>70 - 79</v>
      </c>
      <c r="AV884">
        <f t="shared" si="422"/>
        <v>1</v>
      </c>
      <c r="AW884" s="8">
        <f t="shared" si="407"/>
        <v>4</v>
      </c>
      <c r="BJ884" s="76"/>
      <c r="BK884" s="76"/>
      <c r="BL884" s="77"/>
      <c r="BM884" s="77"/>
      <c r="BN884" s="77"/>
      <c r="BO884" s="77"/>
      <c r="BP884" s="77"/>
      <c r="BQ884" s="136"/>
    </row>
    <row r="885" spans="1:69" x14ac:dyDescent="0.25">
      <c r="A885" t="s">
        <v>78</v>
      </c>
      <c r="B885" t="s">
        <v>59</v>
      </c>
      <c r="C885" t="s">
        <v>352</v>
      </c>
      <c r="D885">
        <v>5</v>
      </c>
      <c r="E885" s="9">
        <v>8130</v>
      </c>
      <c r="F885" s="9">
        <v>282</v>
      </c>
      <c r="G885" s="54">
        <v>250.18812313071899</v>
      </c>
      <c r="H885" s="9">
        <v>982464480.97268295</v>
      </c>
      <c r="I885" s="9">
        <v>46991918</v>
      </c>
      <c r="J885" s="9">
        <v>28919867.9161091</v>
      </c>
      <c r="K885" s="9">
        <v>65969338232029.297</v>
      </c>
      <c r="L885" s="9">
        <v>2080589968518.6799</v>
      </c>
      <c r="M885" s="9">
        <v>6.2359696691833497E+20</v>
      </c>
      <c r="N885" s="9">
        <v>1.9358516919884001E+19</v>
      </c>
      <c r="O885" s="9">
        <v>6.1971825115024205E+17</v>
      </c>
      <c r="P885">
        <f t="shared" si="393"/>
        <v>714.54320517309839</v>
      </c>
      <c r="Q885">
        <f t="shared" si="394"/>
        <v>3672023186.6556211</v>
      </c>
      <c r="R885">
        <f t="shared" si="395"/>
        <v>85249238</v>
      </c>
      <c r="S885">
        <f t="shared" si="396"/>
        <v>80145602.510900319</v>
      </c>
      <c r="T885">
        <f t="shared" si="397"/>
        <v>199788565801222</v>
      </c>
      <c r="U885">
        <f t="shared" si="398"/>
        <v>4927677220500.7959</v>
      </c>
      <c r="V885" s="1">
        <f t="shared" si="399"/>
        <v>2.089421055609127E+21</v>
      </c>
      <c r="W885" s="1">
        <f t="shared" si="400"/>
        <v>4.9620633549629137E+19</v>
      </c>
      <c r="X885" s="1">
        <f t="shared" si="401"/>
        <v>1.2914049743084329E+18</v>
      </c>
      <c r="Y885">
        <f t="shared" si="402"/>
        <v>1.0636795448434686</v>
      </c>
      <c r="Z885">
        <f t="shared" si="408"/>
        <v>206935766883618.19</v>
      </c>
      <c r="AA885">
        <f t="shared" si="409"/>
        <v>3.2216337368168403E-2</v>
      </c>
      <c r="AB885">
        <f t="shared" si="410"/>
        <v>0.17948910097320228</v>
      </c>
      <c r="AC885">
        <f>Cells!$B$3*Y885/(Cells!$D$4*AB885)</f>
        <v>0.15118010360853454</v>
      </c>
      <c r="AD885">
        <f t="shared" si="411"/>
        <v>46440.971415165113</v>
      </c>
      <c r="AE885">
        <f t="shared" si="412"/>
        <v>78557841857.173752</v>
      </c>
      <c r="AF885">
        <f t="shared" si="413"/>
        <v>3323692457</v>
      </c>
      <c r="AG885">
        <f t="shared" si="414"/>
        <v>3063773370.9762707</v>
      </c>
      <c r="AH885">
        <f t="shared" si="415"/>
        <v>2251826166668089</v>
      </c>
      <c r="AI885">
        <f t="shared" si="416"/>
        <v>89756469304007.609</v>
      </c>
      <c r="AJ885">
        <f t="shared" si="417"/>
        <v>1.0848362638326954</v>
      </c>
      <c r="AK885">
        <f t="shared" si="418"/>
        <v>2337231014611366.5</v>
      </c>
      <c r="AL885">
        <f t="shared" si="419"/>
        <v>2.4899370436362144E-4</v>
      </c>
      <c r="AM885">
        <f t="shared" si="420"/>
        <v>1.5779534351926278E-2</v>
      </c>
      <c r="AN885">
        <f>IF(AM885=0,0,(Cells!$B$3*AJ885/(Cells!$D$4*AM885)))</f>
        <v>1.7538478893698712</v>
      </c>
      <c r="AP885" s="7">
        <f t="shared" si="403"/>
        <v>0</v>
      </c>
      <c r="AQ885">
        <f t="shared" si="421"/>
        <v>112</v>
      </c>
      <c r="AR885" t="str">
        <f>IF(AP885=0,"",MAX(AR$4:AR884)+1)</f>
        <v/>
      </c>
      <c r="AS885" t="str">
        <f t="shared" si="404"/>
        <v>Male</v>
      </c>
      <c r="AT885" t="str">
        <f t="shared" si="405"/>
        <v>Smoker</v>
      </c>
      <c r="AU885" t="str">
        <f t="shared" si="406"/>
        <v>70 - 79</v>
      </c>
      <c r="AV885">
        <f t="shared" si="422"/>
        <v>1</v>
      </c>
      <c r="AW885" s="8">
        <f t="shared" si="407"/>
        <v>5</v>
      </c>
      <c r="BJ885" s="76"/>
      <c r="BK885" s="76"/>
      <c r="BL885" s="77"/>
      <c r="BM885" s="77"/>
      <c r="BN885" s="77"/>
      <c r="BO885" s="77"/>
      <c r="BP885" s="77"/>
      <c r="BQ885" s="136"/>
    </row>
    <row r="886" spans="1:69" x14ac:dyDescent="0.25">
      <c r="A886" t="s">
        <v>78</v>
      </c>
      <c r="B886" t="s">
        <v>59</v>
      </c>
      <c r="C886" t="s">
        <v>352</v>
      </c>
      <c r="D886">
        <v>6</v>
      </c>
      <c r="E886" s="9">
        <v>9104</v>
      </c>
      <c r="F886" s="9">
        <v>326</v>
      </c>
      <c r="G886" s="54">
        <v>300.58110018194299</v>
      </c>
      <c r="H886" s="9">
        <v>1281079160.8263299</v>
      </c>
      <c r="I886" s="9">
        <v>22341240</v>
      </c>
      <c r="J886" s="9">
        <v>39135101.749034502</v>
      </c>
      <c r="K886" s="9">
        <v>119466659074130</v>
      </c>
      <c r="L886" s="9">
        <v>4170408725669.2402</v>
      </c>
      <c r="M886" s="9">
        <v>1.6112716711062101E+21</v>
      </c>
      <c r="N886" s="9">
        <v>5.6430057482421101E+19</v>
      </c>
      <c r="O886" s="9">
        <v>2.04645633368577E+18</v>
      </c>
      <c r="P886">
        <f t="shared" si="393"/>
        <v>1015.1243053550413</v>
      </c>
      <c r="Q886">
        <f t="shared" si="394"/>
        <v>4953102347.4819508</v>
      </c>
      <c r="R886">
        <f t="shared" si="395"/>
        <v>107590478</v>
      </c>
      <c r="S886">
        <f t="shared" si="396"/>
        <v>119280704.25993481</v>
      </c>
      <c r="T886">
        <f t="shared" si="397"/>
        <v>319255224875352</v>
      </c>
      <c r="U886">
        <f t="shared" si="398"/>
        <v>9098085946170.0352</v>
      </c>
      <c r="V886" s="1">
        <f t="shared" si="399"/>
        <v>3.7006927267153371E+21</v>
      </c>
      <c r="W886" s="1">
        <f t="shared" si="400"/>
        <v>1.0605069103205024E+20</v>
      </c>
      <c r="X886" s="1">
        <f t="shared" si="401"/>
        <v>3.3378613079942031E+18</v>
      </c>
      <c r="Y886">
        <f t="shared" si="402"/>
        <v>0.9019939869363981</v>
      </c>
      <c r="Z886">
        <f t="shared" si="408"/>
        <v>280564152709212.88</v>
      </c>
      <c r="AA886">
        <f t="shared" si="409"/>
        <v>1.9719313512142407E-2</v>
      </c>
      <c r="AB886">
        <f t="shared" si="410"/>
        <v>0.14042547315975976</v>
      </c>
      <c r="AC886">
        <f>Cells!$B$3*Y886/(Cells!$D$4*AB886)</f>
        <v>0.16386253143562429</v>
      </c>
      <c r="AD886">
        <f t="shared" si="411"/>
        <v>46140.390314983168</v>
      </c>
      <c r="AE886">
        <f t="shared" si="412"/>
        <v>77276762696.347412</v>
      </c>
      <c r="AF886">
        <f t="shared" si="413"/>
        <v>3301351217</v>
      </c>
      <c r="AG886">
        <f t="shared" si="414"/>
        <v>3024638269.2272358</v>
      </c>
      <c r="AH886">
        <f t="shared" si="415"/>
        <v>2132359507593959.3</v>
      </c>
      <c r="AI886">
        <f t="shared" si="416"/>
        <v>85586060578338.375</v>
      </c>
      <c r="AJ886">
        <f t="shared" si="417"/>
        <v>1.0914862946052262</v>
      </c>
      <c r="AK886">
        <f t="shared" si="418"/>
        <v>2225478880772829</v>
      </c>
      <c r="AL886">
        <f t="shared" si="419"/>
        <v>2.4326329880849283E-4</v>
      </c>
      <c r="AM886">
        <f t="shared" si="420"/>
        <v>1.5596900294882084E-2</v>
      </c>
      <c r="AN886">
        <f>IF(AM886=0,0,(Cells!$B$3*AJ886/(Cells!$D$4*AM886)))</f>
        <v>1.7852617668497575</v>
      </c>
      <c r="AP886" s="7">
        <f t="shared" si="403"/>
        <v>0</v>
      </c>
      <c r="AQ886">
        <f t="shared" si="421"/>
        <v>112</v>
      </c>
      <c r="AR886" t="str">
        <f>IF(AP886=0,"",MAX(AR$4:AR885)+1)</f>
        <v/>
      </c>
      <c r="AS886" t="str">
        <f t="shared" si="404"/>
        <v>Male</v>
      </c>
      <c r="AT886" t="str">
        <f t="shared" si="405"/>
        <v>Smoker</v>
      </c>
      <c r="AU886" t="str">
        <f t="shared" si="406"/>
        <v>70 - 79</v>
      </c>
      <c r="AV886">
        <f t="shared" si="422"/>
        <v>1</v>
      </c>
      <c r="AW886" s="8">
        <f t="shared" si="407"/>
        <v>6</v>
      </c>
      <c r="BJ886" s="76"/>
      <c r="BK886" s="76"/>
      <c r="BL886" s="77"/>
      <c r="BM886" s="77"/>
      <c r="BN886" s="77"/>
      <c r="BO886" s="77"/>
      <c r="BP886" s="77"/>
      <c r="BQ886" s="136"/>
    </row>
    <row r="887" spans="1:69" x14ac:dyDescent="0.25">
      <c r="A887" t="s">
        <v>78</v>
      </c>
      <c r="B887" t="s">
        <v>59</v>
      </c>
      <c r="C887" t="s">
        <v>352</v>
      </c>
      <c r="D887">
        <v>7</v>
      </c>
      <c r="E887" s="9">
        <v>10127</v>
      </c>
      <c r="F887" s="9">
        <v>389</v>
      </c>
      <c r="G887" s="54">
        <v>351.781379283305</v>
      </c>
      <c r="H887" s="9">
        <v>1381294565.6063399</v>
      </c>
      <c r="I887" s="9">
        <v>36624860</v>
      </c>
      <c r="J887" s="9">
        <v>41516325.226111002</v>
      </c>
      <c r="K887" s="9">
        <v>87968897620028.5</v>
      </c>
      <c r="L887" s="9">
        <v>2762117143193.7998</v>
      </c>
      <c r="M887" s="9">
        <v>1.05318449902787E+21</v>
      </c>
      <c r="N887" s="9">
        <v>3.0955077482592698E+19</v>
      </c>
      <c r="O887" s="9">
        <v>9.8503209127822899E+17</v>
      </c>
      <c r="P887">
        <f t="shared" si="393"/>
        <v>1366.9056846383464</v>
      </c>
      <c r="Q887">
        <f t="shared" si="394"/>
        <v>6334396913.0882912</v>
      </c>
      <c r="R887">
        <f t="shared" si="395"/>
        <v>144215338</v>
      </c>
      <c r="S887">
        <f t="shared" si="396"/>
        <v>160797029.48604581</v>
      </c>
      <c r="T887">
        <f t="shared" si="397"/>
        <v>407224122495380.5</v>
      </c>
      <c r="U887">
        <f t="shared" si="398"/>
        <v>11860203089363.836</v>
      </c>
      <c r="V887" s="1">
        <f t="shared" si="399"/>
        <v>4.7538772257432068E+21</v>
      </c>
      <c r="W887" s="1">
        <f t="shared" si="400"/>
        <v>1.3700576851464294E+20</v>
      </c>
      <c r="X887" s="1">
        <f t="shared" si="401"/>
        <v>4.3228933992724321E+18</v>
      </c>
      <c r="Y887">
        <f t="shared" si="402"/>
        <v>0.89687812306579462</v>
      </c>
      <c r="Z887">
        <f t="shared" si="408"/>
        <v>355690173527504.56</v>
      </c>
      <c r="AA887">
        <f t="shared" si="409"/>
        <v>1.3756749348197992E-2</v>
      </c>
      <c r="AB887">
        <f t="shared" si="410"/>
        <v>0.11728916978220108</v>
      </c>
      <c r="AC887">
        <f>Cells!$B$3*Y887/(Cells!$D$4*AB887)</f>
        <v>0.19507312075753827</v>
      </c>
      <c r="AD887">
        <f t="shared" si="411"/>
        <v>45788.608935699864</v>
      </c>
      <c r="AE887">
        <f t="shared" si="412"/>
        <v>75895468130.741074</v>
      </c>
      <c r="AF887">
        <f t="shared" si="413"/>
        <v>3264726357</v>
      </c>
      <c r="AG887">
        <f t="shared" si="414"/>
        <v>2983121944.0011253</v>
      </c>
      <c r="AH887">
        <f t="shared" si="415"/>
        <v>2044390609973930.5</v>
      </c>
      <c r="AI887">
        <f t="shared" si="416"/>
        <v>82823943435144.563</v>
      </c>
      <c r="AJ887">
        <f t="shared" si="417"/>
        <v>1.0943992294935057</v>
      </c>
      <c r="AK887">
        <f t="shared" si="418"/>
        <v>2138180470088214.5</v>
      </c>
      <c r="AL887">
        <f t="shared" si="419"/>
        <v>2.402715471099374E-4</v>
      </c>
      <c r="AM887">
        <f t="shared" si="420"/>
        <v>1.5500695052478692E-2</v>
      </c>
      <c r="AN887">
        <f>IF(AM887=0,0,(Cells!$B$3*AJ887/(Cells!$D$4*AM887)))</f>
        <v>1.8011360530774074</v>
      </c>
      <c r="AP887" s="7">
        <f t="shared" si="403"/>
        <v>0</v>
      </c>
      <c r="AQ887">
        <f t="shared" si="421"/>
        <v>112</v>
      </c>
      <c r="AR887" t="str">
        <f>IF(AP887=0,"",MAX(AR$4:AR886)+1)</f>
        <v/>
      </c>
      <c r="AS887" t="str">
        <f t="shared" si="404"/>
        <v>Male</v>
      </c>
      <c r="AT887" t="str">
        <f t="shared" si="405"/>
        <v>Smoker</v>
      </c>
      <c r="AU887" t="str">
        <f t="shared" si="406"/>
        <v>70 - 79</v>
      </c>
      <c r="AV887">
        <f t="shared" si="422"/>
        <v>1</v>
      </c>
      <c r="AW887" s="8">
        <f t="shared" si="407"/>
        <v>7</v>
      </c>
      <c r="BJ887" s="76"/>
      <c r="BK887" s="76"/>
      <c r="BL887" s="77"/>
      <c r="BM887" s="77"/>
      <c r="BN887" s="77"/>
      <c r="BO887" s="77"/>
      <c r="BP887" s="77"/>
      <c r="BQ887" s="136"/>
    </row>
    <row r="888" spans="1:69" x14ac:dyDescent="0.25">
      <c r="A888" t="s">
        <v>78</v>
      </c>
      <c r="B888" t="s">
        <v>59</v>
      </c>
      <c r="C888" t="s">
        <v>352</v>
      </c>
      <c r="D888">
        <v>8</v>
      </c>
      <c r="E888" s="9">
        <v>11301</v>
      </c>
      <c r="F888" s="9">
        <v>449</v>
      </c>
      <c r="G888" s="54">
        <v>417.862038939792</v>
      </c>
      <c r="H888" s="9">
        <v>1549342252.21876</v>
      </c>
      <c r="I888" s="9">
        <v>50823102</v>
      </c>
      <c r="J888" s="9">
        <v>47314746.739399903</v>
      </c>
      <c r="K888" s="9">
        <v>100391489128502</v>
      </c>
      <c r="L888" s="9">
        <v>3162569480708.6201</v>
      </c>
      <c r="M888" s="9">
        <v>1.27140892444958E+21</v>
      </c>
      <c r="N888" s="9">
        <v>3.6181897392531202E+19</v>
      </c>
      <c r="O888" s="9">
        <v>1.10171673109407E+18</v>
      </c>
      <c r="P888">
        <f t="shared" si="393"/>
        <v>1784.7677235781384</v>
      </c>
      <c r="Q888">
        <f t="shared" si="394"/>
        <v>7883739165.3070507</v>
      </c>
      <c r="R888">
        <f t="shared" si="395"/>
        <v>195038440</v>
      </c>
      <c r="S888">
        <f t="shared" si="396"/>
        <v>208111776.22544572</v>
      </c>
      <c r="T888">
        <f t="shared" si="397"/>
        <v>507615611623882.5</v>
      </c>
      <c r="U888">
        <f t="shared" si="398"/>
        <v>15022772570072.457</v>
      </c>
      <c r="V888" s="1">
        <f t="shared" si="399"/>
        <v>6.0252861501927871E+21</v>
      </c>
      <c r="W888" s="1">
        <f t="shared" si="400"/>
        <v>1.7318766590717415E+20</v>
      </c>
      <c r="X888" s="1">
        <f t="shared" si="401"/>
        <v>5.4246101303665019E+18</v>
      </c>
      <c r="Y888">
        <f t="shared" si="402"/>
        <v>0.93718117992860006</v>
      </c>
      <c r="Z888">
        <f t="shared" si="408"/>
        <v>462533168048343.5</v>
      </c>
      <c r="AA888">
        <f t="shared" si="409"/>
        <v>1.0679466786640685E-2</v>
      </c>
      <c r="AB888">
        <f t="shared" si="410"/>
        <v>0.10334150563370308</v>
      </c>
      <c r="AC888">
        <f>Cells!$B$3*Y888/(Cells!$D$4*AB888)</f>
        <v>0.23135063043834378</v>
      </c>
      <c r="AD888">
        <f t="shared" si="411"/>
        <v>45370.746896760073</v>
      </c>
      <c r="AE888">
        <f t="shared" si="412"/>
        <v>74346125878.522308</v>
      </c>
      <c r="AF888">
        <f t="shared" si="413"/>
        <v>3213903255</v>
      </c>
      <c r="AG888">
        <f t="shared" si="414"/>
        <v>2935807197.2617254</v>
      </c>
      <c r="AH888">
        <f t="shared" si="415"/>
        <v>1943999120845428.5</v>
      </c>
      <c r="AI888">
        <f t="shared" si="416"/>
        <v>79661373954435.953</v>
      </c>
      <c r="AJ888">
        <f t="shared" si="417"/>
        <v>1.0947255862025473</v>
      </c>
      <c r="AK888">
        <f t="shared" si="418"/>
        <v>2032677466034796.3</v>
      </c>
      <c r="AL888">
        <f t="shared" si="419"/>
        <v>2.3583779787663222E-4</v>
      </c>
      <c r="AM888">
        <f t="shared" si="420"/>
        <v>1.5357011358875535E-2</v>
      </c>
      <c r="AN888">
        <f>IF(AM888=0,0,(Cells!$B$3*AJ888/(Cells!$D$4*AM888)))</f>
        <v>1.8185300273202623</v>
      </c>
      <c r="AP888" s="7">
        <f t="shared" si="403"/>
        <v>0</v>
      </c>
      <c r="AQ888">
        <f t="shared" si="421"/>
        <v>112</v>
      </c>
      <c r="AR888" t="str">
        <f>IF(AP888=0,"",MAX(AR$4:AR887)+1)</f>
        <v/>
      </c>
      <c r="AS888" t="str">
        <f t="shared" si="404"/>
        <v>Male</v>
      </c>
      <c r="AT888" t="str">
        <f t="shared" si="405"/>
        <v>Smoker</v>
      </c>
      <c r="AU888" t="str">
        <f t="shared" si="406"/>
        <v>70 - 79</v>
      </c>
      <c r="AV888">
        <f t="shared" si="422"/>
        <v>1</v>
      </c>
      <c r="AW888" s="8">
        <f t="shared" si="407"/>
        <v>8</v>
      </c>
      <c r="BJ888" s="76"/>
      <c r="BK888" s="76"/>
      <c r="BL888" s="77"/>
      <c r="BM888" s="77"/>
      <c r="BN888" s="77"/>
      <c r="BO888" s="77"/>
      <c r="BP888" s="77"/>
      <c r="BQ888" s="136"/>
    </row>
    <row r="889" spans="1:69" x14ac:dyDescent="0.25">
      <c r="A889" t="s">
        <v>78</v>
      </c>
      <c r="B889" t="s">
        <v>59</v>
      </c>
      <c r="C889" t="s">
        <v>352</v>
      </c>
      <c r="D889">
        <v>9</v>
      </c>
      <c r="E889" s="9">
        <v>12473</v>
      </c>
      <c r="F889" s="9">
        <v>587</v>
      </c>
      <c r="G889" s="54">
        <v>500.14886650804601</v>
      </c>
      <c r="H889" s="9">
        <v>1669351310.6250401</v>
      </c>
      <c r="I889" s="9">
        <v>53103357</v>
      </c>
      <c r="J889" s="9">
        <v>52133357.990559101</v>
      </c>
      <c r="K889" s="9">
        <v>86866019432121.5</v>
      </c>
      <c r="L889" s="9">
        <v>2755438153896.6602</v>
      </c>
      <c r="M889" s="9">
        <v>1.1178773767444101E+21</v>
      </c>
      <c r="N889" s="9">
        <v>3.3740711729480298E+19</v>
      </c>
      <c r="O889" s="9">
        <v>1.03915134671117E+18</v>
      </c>
      <c r="P889">
        <f t="shared" si="393"/>
        <v>2284.9165900861844</v>
      </c>
      <c r="Q889">
        <f t="shared" si="394"/>
        <v>9553090475.9320908</v>
      </c>
      <c r="R889">
        <f t="shared" si="395"/>
        <v>248141797</v>
      </c>
      <c r="S889">
        <f t="shared" si="396"/>
        <v>260245134.21600482</v>
      </c>
      <c r="T889">
        <f t="shared" si="397"/>
        <v>594481631056004</v>
      </c>
      <c r="U889">
        <f t="shared" si="398"/>
        <v>17778210723969.117</v>
      </c>
      <c r="V889" s="1">
        <f t="shared" si="399"/>
        <v>7.1431635269371969E+21</v>
      </c>
      <c r="W889" s="1">
        <f t="shared" si="400"/>
        <v>2.0692837763665445E+20</v>
      </c>
      <c r="X889" s="1">
        <f t="shared" si="401"/>
        <v>6.4637614770776719E+18</v>
      </c>
      <c r="Y889">
        <f t="shared" si="402"/>
        <v>0.95349255134984012</v>
      </c>
      <c r="Z889">
        <f t="shared" si="408"/>
        <v>550670781594382.13</v>
      </c>
      <c r="AA889">
        <f t="shared" si="409"/>
        <v>8.1306786552648048E-3</v>
      </c>
      <c r="AB889">
        <f t="shared" si="410"/>
        <v>9.0170275896576946E-2</v>
      </c>
      <c r="AC889">
        <f>Cells!$B$3*Y889/(Cells!$D$4*AB889)</f>
        <v>0.26975892329202589</v>
      </c>
      <c r="AD889">
        <f t="shared" si="411"/>
        <v>44870.598030252026</v>
      </c>
      <c r="AE889">
        <f t="shared" si="412"/>
        <v>72676774567.897293</v>
      </c>
      <c r="AF889">
        <f t="shared" si="413"/>
        <v>3160799898</v>
      </c>
      <c r="AG889">
        <f t="shared" si="414"/>
        <v>2883673839.2711658</v>
      </c>
      <c r="AH889">
        <f t="shared" si="415"/>
        <v>1857133101413307.3</v>
      </c>
      <c r="AI889">
        <f t="shared" si="416"/>
        <v>76905935800539.297</v>
      </c>
      <c r="AJ889">
        <f t="shared" si="417"/>
        <v>1.0961017348615529</v>
      </c>
      <c r="AK889">
        <f t="shared" si="418"/>
        <v>1943209022713096</v>
      </c>
      <c r="AL889">
        <f t="shared" si="419"/>
        <v>2.3368306663217083E-4</v>
      </c>
      <c r="AM889">
        <f t="shared" si="420"/>
        <v>1.5286695739504036E-2</v>
      </c>
      <c r="AN889">
        <f>IF(AM889=0,0,(Cells!$B$3*AJ889/(Cells!$D$4*AM889)))</f>
        <v>1.8291914250625618</v>
      </c>
      <c r="AP889" s="7">
        <f t="shared" si="403"/>
        <v>0</v>
      </c>
      <c r="AQ889">
        <f t="shared" si="421"/>
        <v>112</v>
      </c>
      <c r="AR889" t="str">
        <f>IF(AP889=0,"",MAX(AR$4:AR888)+1)</f>
        <v/>
      </c>
      <c r="AS889" t="str">
        <f t="shared" si="404"/>
        <v>Male</v>
      </c>
      <c r="AT889" t="str">
        <f t="shared" si="405"/>
        <v>Smoker</v>
      </c>
      <c r="AU889" t="str">
        <f t="shared" si="406"/>
        <v>70 - 79</v>
      </c>
      <c r="AV889">
        <f t="shared" si="422"/>
        <v>1</v>
      </c>
      <c r="AW889" s="8">
        <f t="shared" si="407"/>
        <v>9</v>
      </c>
      <c r="BJ889" s="76"/>
      <c r="BK889" s="76"/>
      <c r="BL889" s="77"/>
      <c r="BM889" s="77"/>
      <c r="BN889" s="77"/>
      <c r="BO889" s="77"/>
      <c r="BP889" s="77"/>
      <c r="BQ889" s="136"/>
    </row>
    <row r="890" spans="1:69" x14ac:dyDescent="0.25">
      <c r="A890" t="s">
        <v>78</v>
      </c>
      <c r="B890" t="s">
        <v>59</v>
      </c>
      <c r="C890" t="s">
        <v>352</v>
      </c>
      <c r="D890">
        <v>10</v>
      </c>
      <c r="E890" s="9">
        <v>13574</v>
      </c>
      <c r="F890" s="9">
        <v>616</v>
      </c>
      <c r="G890" s="54">
        <v>589.26631275291902</v>
      </c>
      <c r="H890" s="9">
        <v>1882440010.5225101</v>
      </c>
      <c r="I890" s="9">
        <v>53278105</v>
      </c>
      <c r="J890" s="9">
        <v>61583794.5796929</v>
      </c>
      <c r="K890" s="9">
        <v>85658001970411.703</v>
      </c>
      <c r="L890" s="9">
        <v>2912314613807.73</v>
      </c>
      <c r="M890" s="9">
        <v>1.13774991593723E+21</v>
      </c>
      <c r="N890" s="9">
        <v>3.7215162668524102E+19</v>
      </c>
      <c r="O890" s="9">
        <v>1.2424247125729001E+18</v>
      </c>
      <c r="P890">
        <f t="shared" si="393"/>
        <v>2874.1829028391035</v>
      </c>
      <c r="Q890">
        <f t="shared" si="394"/>
        <v>11435530486.454601</v>
      </c>
      <c r="R890">
        <f t="shared" si="395"/>
        <v>301419902</v>
      </c>
      <c r="S890">
        <f t="shared" si="396"/>
        <v>321828928.79569769</v>
      </c>
      <c r="T890">
        <f t="shared" si="397"/>
        <v>680139633026415.75</v>
      </c>
      <c r="U890">
        <f t="shared" si="398"/>
        <v>20690525337776.848</v>
      </c>
      <c r="V890" s="1">
        <f t="shared" si="399"/>
        <v>8.2809134428744267E+21</v>
      </c>
      <c r="W890" s="1">
        <f t="shared" si="400"/>
        <v>2.4414354030517856E+20</v>
      </c>
      <c r="X890" s="1">
        <f t="shared" si="401"/>
        <v>7.7061861896505723E+18</v>
      </c>
      <c r="Y890">
        <f t="shared" si="402"/>
        <v>0.93658423786802059</v>
      </c>
      <c r="Z890">
        <f t="shared" si="408"/>
        <v>618858537204471.88</v>
      </c>
      <c r="AA890">
        <f t="shared" si="409"/>
        <v>5.9750456411591293E-3</v>
      </c>
      <c r="AB890">
        <f t="shared" si="410"/>
        <v>7.729841939625369E-2</v>
      </c>
      <c r="AC890">
        <f>Cells!$B$3*Y890/(Cells!$D$4*AB890)</f>
        <v>0.3090993874364687</v>
      </c>
      <c r="AD890">
        <f t="shared" si="411"/>
        <v>44281.331717499103</v>
      </c>
      <c r="AE890">
        <f t="shared" si="412"/>
        <v>70794334557.374756</v>
      </c>
      <c r="AF890">
        <f t="shared" si="413"/>
        <v>3107521793</v>
      </c>
      <c r="AG890">
        <f t="shared" si="414"/>
        <v>2822090044.691473</v>
      </c>
      <c r="AH890">
        <f t="shared" si="415"/>
        <v>1771475099442895.5</v>
      </c>
      <c r="AI890">
        <f t="shared" si="416"/>
        <v>73993621186731.563</v>
      </c>
      <c r="AJ890">
        <f t="shared" si="417"/>
        <v>1.1011419705921297</v>
      </c>
      <c r="AK890">
        <f t="shared" si="418"/>
        <v>1860927306937965.8</v>
      </c>
      <c r="AL890">
        <f t="shared" si="419"/>
        <v>2.3366177704547549E-4</v>
      </c>
      <c r="AM890">
        <f t="shared" si="420"/>
        <v>1.5285999380003764E-2</v>
      </c>
      <c r="AN890">
        <f>IF(AM890=0,0,(Cells!$B$3*AJ890/(Cells!$D$4*AM890)))</f>
        <v>1.8376863606169331</v>
      </c>
      <c r="AP890" s="7">
        <f t="shared" si="403"/>
        <v>0</v>
      </c>
      <c r="AQ890">
        <f t="shared" si="421"/>
        <v>112</v>
      </c>
      <c r="AR890" t="str">
        <f>IF(AP890=0,"",MAX(AR$4:AR889)+1)</f>
        <v/>
      </c>
      <c r="AS890" t="str">
        <f t="shared" si="404"/>
        <v>Male</v>
      </c>
      <c r="AT890" t="str">
        <f t="shared" si="405"/>
        <v>Smoker</v>
      </c>
      <c r="AU890" t="str">
        <f t="shared" si="406"/>
        <v>70 - 79</v>
      </c>
      <c r="AV890">
        <f t="shared" si="422"/>
        <v>1</v>
      </c>
      <c r="AW890" s="8">
        <f t="shared" si="407"/>
        <v>10</v>
      </c>
      <c r="BJ890" s="76"/>
      <c r="BK890" s="76"/>
      <c r="BL890" s="77"/>
      <c r="BM890" s="77"/>
      <c r="BN890" s="77"/>
      <c r="BO890" s="77"/>
      <c r="BP890" s="77"/>
      <c r="BQ890" s="136"/>
    </row>
    <row r="891" spans="1:69" x14ac:dyDescent="0.25">
      <c r="A891" t="s">
        <v>78</v>
      </c>
      <c r="B891" t="s">
        <v>59</v>
      </c>
      <c r="C891" t="s">
        <v>352</v>
      </c>
      <c r="D891">
        <v>11</v>
      </c>
      <c r="E891" s="9">
        <v>12098</v>
      </c>
      <c r="F891" s="9">
        <v>563</v>
      </c>
      <c r="G891" s="54">
        <v>535.60892859148498</v>
      </c>
      <c r="H891" s="9">
        <v>1556755709.3888199</v>
      </c>
      <c r="I891" s="9">
        <v>48108899</v>
      </c>
      <c r="J891" s="9">
        <v>52974306.736606799</v>
      </c>
      <c r="K891" s="9">
        <v>95595565946097.094</v>
      </c>
      <c r="L891" s="9">
        <v>3239142538970.2998</v>
      </c>
      <c r="M891" s="9">
        <v>1.6128099616400401E+21</v>
      </c>
      <c r="N891" s="9">
        <v>5.3312713777598398E+19</v>
      </c>
      <c r="O891" s="9">
        <v>1.78426261700477E+18</v>
      </c>
      <c r="P891">
        <f t="shared" si="393"/>
        <v>3409.7918314305884</v>
      </c>
      <c r="Q891">
        <f t="shared" si="394"/>
        <v>12992286195.843422</v>
      </c>
      <c r="R891">
        <f t="shared" si="395"/>
        <v>349528801</v>
      </c>
      <c r="S891">
        <f t="shared" si="396"/>
        <v>374803235.53230447</v>
      </c>
      <c r="T891">
        <f t="shared" si="397"/>
        <v>775735198972512.88</v>
      </c>
      <c r="U891">
        <f t="shared" si="398"/>
        <v>23929667876747.148</v>
      </c>
      <c r="V891" s="1">
        <f t="shared" si="399"/>
        <v>9.8937234045144662E+21</v>
      </c>
      <c r="W891" s="1">
        <f t="shared" si="400"/>
        <v>2.9745625408277696E+20</v>
      </c>
      <c r="X891" s="1">
        <f t="shared" si="401"/>
        <v>9.4904488066553426E+18</v>
      </c>
      <c r="Y891">
        <f t="shared" si="402"/>
        <v>0.93256612500580705</v>
      </c>
      <c r="Z891">
        <f t="shared" si="408"/>
        <v>702613225087440.5</v>
      </c>
      <c r="AA891">
        <f t="shared" si="409"/>
        <v>5.0016080747145621E-3</v>
      </c>
      <c r="AB891">
        <f t="shared" si="410"/>
        <v>7.072204800989973E-2</v>
      </c>
      <c r="AC891">
        <f>Cells!$B$3*Y891/(Cells!$D$4*AB891)</f>
        <v>0.33639282220972871</v>
      </c>
      <c r="AD891">
        <f t="shared" si="411"/>
        <v>43745.722788907624</v>
      </c>
      <c r="AE891">
        <f t="shared" si="412"/>
        <v>69237578847.985962</v>
      </c>
      <c r="AF891">
        <f t="shared" si="413"/>
        <v>3059412894</v>
      </c>
      <c r="AG891">
        <f t="shared" si="414"/>
        <v>2769115737.9548664</v>
      </c>
      <c r="AH891">
        <f t="shared" si="415"/>
        <v>1675879533496798.3</v>
      </c>
      <c r="AI891">
        <f t="shared" si="416"/>
        <v>70754478647761.266</v>
      </c>
      <c r="AJ891">
        <f t="shared" si="417"/>
        <v>1.1048338832740638</v>
      </c>
      <c r="AK891">
        <f t="shared" si="418"/>
        <v>1765201478889625.8</v>
      </c>
      <c r="AL891">
        <f t="shared" si="419"/>
        <v>2.3020357659689578E-4</v>
      </c>
      <c r="AM891">
        <f t="shared" si="420"/>
        <v>1.5172461125239234E-2</v>
      </c>
      <c r="AN891">
        <f>IF(AM891=0,0,(Cells!$B$3*AJ891/(Cells!$D$4*AM891)))</f>
        <v>1.8576456062722708</v>
      </c>
      <c r="AP891" s="7">
        <f t="shared" si="403"/>
        <v>0</v>
      </c>
      <c r="AQ891">
        <f t="shared" si="421"/>
        <v>112</v>
      </c>
      <c r="AR891" t="str">
        <f>IF(AP891=0,"",MAX(AR$4:AR890)+1)</f>
        <v/>
      </c>
      <c r="AS891" t="str">
        <f t="shared" si="404"/>
        <v>Male</v>
      </c>
      <c r="AT891" t="str">
        <f t="shared" si="405"/>
        <v>Smoker</v>
      </c>
      <c r="AU891" t="str">
        <f t="shared" si="406"/>
        <v>70 - 79</v>
      </c>
      <c r="AV891">
        <f t="shared" si="422"/>
        <v>1</v>
      </c>
      <c r="AW891" s="8">
        <f t="shared" si="407"/>
        <v>11</v>
      </c>
      <c r="BJ891" s="76"/>
      <c r="BK891" s="76"/>
      <c r="BL891" s="77"/>
      <c r="BM891" s="77"/>
      <c r="BN891" s="77"/>
      <c r="BO891" s="77"/>
      <c r="BP891" s="77"/>
      <c r="BQ891" s="136"/>
    </row>
    <row r="892" spans="1:69" x14ac:dyDescent="0.25">
      <c r="A892" t="s">
        <v>78</v>
      </c>
      <c r="B892" t="s">
        <v>59</v>
      </c>
      <c r="C892" t="s">
        <v>352</v>
      </c>
      <c r="D892">
        <v>12</v>
      </c>
      <c r="E892" s="9">
        <v>13049</v>
      </c>
      <c r="F892" s="9">
        <v>767</v>
      </c>
      <c r="G892" s="54">
        <v>653.69407766719098</v>
      </c>
      <c r="H892" s="9">
        <v>1780042445.82252</v>
      </c>
      <c r="I892" s="9">
        <v>63216129</v>
      </c>
      <c r="J892" s="9">
        <v>62006898.2038588</v>
      </c>
      <c r="K892" s="9">
        <v>114569625354353</v>
      </c>
      <c r="L892" s="9">
        <v>4115536043317.54</v>
      </c>
      <c r="M892" s="9">
        <v>1.99173558582595E+21</v>
      </c>
      <c r="N892" s="9">
        <v>7.1567855964980904E+19</v>
      </c>
      <c r="O892" s="9">
        <v>2.5986229005285699E+18</v>
      </c>
      <c r="P892">
        <f t="shared" si="393"/>
        <v>4063.4859090977793</v>
      </c>
      <c r="Q892">
        <f t="shared" si="394"/>
        <v>14772328641.665941</v>
      </c>
      <c r="R892">
        <f t="shared" si="395"/>
        <v>412744930</v>
      </c>
      <c r="S892">
        <f t="shared" si="396"/>
        <v>436810133.73616326</v>
      </c>
      <c r="T892">
        <f t="shared" si="397"/>
        <v>890304824326865.88</v>
      </c>
      <c r="U892">
        <f t="shared" si="398"/>
        <v>28045203920064.688</v>
      </c>
      <c r="V892" s="1">
        <f t="shared" si="399"/>
        <v>1.1885458990340415E+22</v>
      </c>
      <c r="W892" s="1">
        <f t="shared" si="400"/>
        <v>3.6902411004775786E+20</v>
      </c>
      <c r="X892" s="1">
        <f t="shared" si="401"/>
        <v>1.2089071707183913E+19</v>
      </c>
      <c r="Y892">
        <f t="shared" si="402"/>
        <v>0.9449069472580075</v>
      </c>
      <c r="Z892">
        <f t="shared" si="408"/>
        <v>816215077511326.88</v>
      </c>
      <c r="AA892">
        <f t="shared" si="409"/>
        <v>4.2777874559458712E-3</v>
      </c>
      <c r="AB892">
        <f t="shared" si="410"/>
        <v>6.5404796887887903E-2</v>
      </c>
      <c r="AC892">
        <f>Cells!$B$3*Y892/(Cells!$D$4*AB892)</f>
        <v>0.36855419095560948</v>
      </c>
      <c r="AD892">
        <f t="shared" si="411"/>
        <v>43092.028711240433</v>
      </c>
      <c r="AE892">
        <f t="shared" si="412"/>
        <v>67457536402.163429</v>
      </c>
      <c r="AF892">
        <f t="shared" si="413"/>
        <v>2996196765</v>
      </c>
      <c r="AG892">
        <f t="shared" si="414"/>
        <v>2707108839.751008</v>
      </c>
      <c r="AH892">
        <f t="shared" si="415"/>
        <v>1561309908142445.3</v>
      </c>
      <c r="AI892">
        <f t="shared" si="416"/>
        <v>66638942604443.734</v>
      </c>
      <c r="AJ892">
        <f t="shared" si="417"/>
        <v>1.1067884382792608</v>
      </c>
      <c r="AK892">
        <f t="shared" si="418"/>
        <v>1646408339868685.8</v>
      </c>
      <c r="AL892">
        <f t="shared" si="419"/>
        <v>2.2466019077359471E-4</v>
      </c>
      <c r="AM892">
        <f t="shared" si="420"/>
        <v>1.4988668745875823E-2</v>
      </c>
      <c r="AN892">
        <f>IF(AM892=0,0,(Cells!$B$3*AJ892/(Cells!$D$4*AM892)))</f>
        <v>1.8837508679150685</v>
      </c>
      <c r="AP892" s="7">
        <f t="shared" si="403"/>
        <v>0</v>
      </c>
      <c r="AQ892">
        <f t="shared" si="421"/>
        <v>112</v>
      </c>
      <c r="AR892" t="str">
        <f>IF(AP892=0,"",MAX(AR$4:AR891)+1)</f>
        <v/>
      </c>
      <c r="AS892" t="str">
        <f t="shared" si="404"/>
        <v>Male</v>
      </c>
      <c r="AT892" t="str">
        <f t="shared" si="405"/>
        <v>Smoker</v>
      </c>
      <c r="AU892" t="str">
        <f t="shared" si="406"/>
        <v>70 - 79</v>
      </c>
      <c r="AV892">
        <f t="shared" si="422"/>
        <v>1</v>
      </c>
      <c r="AW892" s="8">
        <f t="shared" si="407"/>
        <v>12</v>
      </c>
      <c r="BJ892" s="76"/>
      <c r="BK892" s="76"/>
      <c r="BL892" s="77"/>
      <c r="BM892" s="77"/>
      <c r="BN892" s="77"/>
      <c r="BO892" s="77"/>
      <c r="BP892" s="77"/>
      <c r="BQ892" s="136"/>
    </row>
    <row r="893" spans="1:69" x14ac:dyDescent="0.25">
      <c r="A893" t="s">
        <v>78</v>
      </c>
      <c r="B893" t="s">
        <v>59</v>
      </c>
      <c r="C893" t="s">
        <v>352</v>
      </c>
      <c r="D893">
        <v>13</v>
      </c>
      <c r="E893" s="9">
        <v>13821</v>
      </c>
      <c r="F893" s="9">
        <v>868</v>
      </c>
      <c r="G893" s="54">
        <v>774.81119104851302</v>
      </c>
      <c r="H893" s="9">
        <v>1925598689.7889199</v>
      </c>
      <c r="I893" s="9">
        <v>61636589</v>
      </c>
      <c r="J893" s="9">
        <v>70081284.403062895</v>
      </c>
      <c r="K893" s="9">
        <v>120977993425918</v>
      </c>
      <c r="L893" s="9">
        <v>4684780008903.7695</v>
      </c>
      <c r="M893" s="9">
        <v>1.9944561464678699E+21</v>
      </c>
      <c r="N893" s="9">
        <v>7.8931711019340792E+19</v>
      </c>
      <c r="O893" s="9">
        <v>3.1551637981259203E+18</v>
      </c>
      <c r="P893">
        <f t="shared" si="393"/>
        <v>4838.297100146292</v>
      </c>
      <c r="Q893">
        <f t="shared" si="394"/>
        <v>16697927331.454861</v>
      </c>
      <c r="R893">
        <f t="shared" si="395"/>
        <v>474381519</v>
      </c>
      <c r="S893">
        <f t="shared" si="396"/>
        <v>506891418.13922614</v>
      </c>
      <c r="T893">
        <f t="shared" si="397"/>
        <v>1011282817752783.9</v>
      </c>
      <c r="U893">
        <f t="shared" si="398"/>
        <v>32729983928968.457</v>
      </c>
      <c r="V893" s="1">
        <f t="shared" si="399"/>
        <v>1.3879915136808286E+22</v>
      </c>
      <c r="W893" s="1">
        <f t="shared" si="400"/>
        <v>4.4795582106709865E+20</v>
      </c>
      <c r="X893" s="1">
        <f t="shared" si="401"/>
        <v>1.5244235505309833E+19</v>
      </c>
      <c r="Y893">
        <f t="shared" si="402"/>
        <v>0.93586417529306687</v>
      </c>
      <c r="Z893">
        <f t="shared" si="408"/>
        <v>917757073671979.5</v>
      </c>
      <c r="AA893">
        <f t="shared" si="409"/>
        <v>3.5718882533065151E-3</v>
      </c>
      <c r="AB893">
        <f t="shared" si="410"/>
        <v>5.9765276317494884E-2</v>
      </c>
      <c r="AC893">
        <f>Cells!$B$3*Y893/(Cells!$D$4*AB893)</f>
        <v>0.39947150378056723</v>
      </c>
      <c r="AD893">
        <f t="shared" si="411"/>
        <v>42317.217520191916</v>
      </c>
      <c r="AE893">
        <f t="shared" si="412"/>
        <v>65531937712.374512</v>
      </c>
      <c r="AF893">
        <f t="shared" si="413"/>
        <v>2934560176</v>
      </c>
      <c r="AG893">
        <f t="shared" si="414"/>
        <v>2637027555.3479452</v>
      </c>
      <c r="AH893">
        <f t="shared" si="415"/>
        <v>1440331914716527.3</v>
      </c>
      <c r="AI893">
        <f t="shared" si="416"/>
        <v>61954162595539.961</v>
      </c>
      <c r="AJ893">
        <f t="shared" si="417"/>
        <v>1.112828787112464</v>
      </c>
      <c r="AK893">
        <f t="shared" si="418"/>
        <v>1526119531796424.5</v>
      </c>
      <c r="AL893">
        <f t="shared" si="419"/>
        <v>2.1946194041033124E-4</v>
      </c>
      <c r="AM893">
        <f t="shared" si="420"/>
        <v>1.4814247885408534E-2</v>
      </c>
      <c r="AN893">
        <f>IF(AM893=0,0,(Cells!$B$3*AJ893/(Cells!$D$4*AM893)))</f>
        <v>1.916331584397079</v>
      </c>
      <c r="AP893" s="7">
        <f t="shared" si="403"/>
        <v>0</v>
      </c>
      <c r="AQ893">
        <f t="shared" si="421"/>
        <v>112</v>
      </c>
      <c r="AR893" t="str">
        <f>IF(AP893=0,"",MAX(AR$4:AR892)+1)</f>
        <v/>
      </c>
      <c r="AS893" t="str">
        <f t="shared" si="404"/>
        <v>Male</v>
      </c>
      <c r="AT893" t="str">
        <f t="shared" si="405"/>
        <v>Smoker</v>
      </c>
      <c r="AU893" t="str">
        <f t="shared" si="406"/>
        <v>70 - 79</v>
      </c>
      <c r="AV893">
        <f t="shared" si="422"/>
        <v>1</v>
      </c>
      <c r="AW893" s="8">
        <f t="shared" si="407"/>
        <v>13</v>
      </c>
      <c r="BJ893" s="76"/>
      <c r="BK893" s="76"/>
      <c r="BL893" s="77"/>
      <c r="BM893" s="77"/>
      <c r="BN893" s="77"/>
      <c r="BO893" s="77"/>
      <c r="BP893" s="77"/>
      <c r="BQ893" s="136"/>
    </row>
    <row r="894" spans="1:69" x14ac:dyDescent="0.25">
      <c r="A894" t="s">
        <v>78</v>
      </c>
      <c r="B894" t="s">
        <v>59</v>
      </c>
      <c r="C894" t="s">
        <v>352</v>
      </c>
      <c r="D894">
        <v>14</v>
      </c>
      <c r="E894" s="9">
        <v>14251</v>
      </c>
      <c r="F894" s="9">
        <v>969</v>
      </c>
      <c r="G894" s="54">
        <v>900.85283558866399</v>
      </c>
      <c r="H894" s="9">
        <v>2012083297.5607901</v>
      </c>
      <c r="I894" s="9">
        <v>80361570</v>
      </c>
      <c r="J894" s="9">
        <v>76297227.662606597</v>
      </c>
      <c r="K894" s="9">
        <v>120120130537372</v>
      </c>
      <c r="L894" s="9">
        <v>5111167101964.2998</v>
      </c>
      <c r="M894" s="9">
        <v>1.92987304520237E+21</v>
      </c>
      <c r="N894" s="9">
        <v>8.6705746336057704E+19</v>
      </c>
      <c r="O894" s="9">
        <v>3.9681130520579098E+18</v>
      </c>
      <c r="P894">
        <f t="shared" si="393"/>
        <v>5739.1499357349558</v>
      </c>
      <c r="Q894">
        <f t="shared" si="394"/>
        <v>18710010629.015652</v>
      </c>
      <c r="R894">
        <f t="shared" si="395"/>
        <v>554743089</v>
      </c>
      <c r="S894">
        <f t="shared" si="396"/>
        <v>583188645.80183268</v>
      </c>
      <c r="T894">
        <f t="shared" si="397"/>
        <v>1131402948290156</v>
      </c>
      <c r="U894">
        <f t="shared" si="398"/>
        <v>37841151030932.758</v>
      </c>
      <c r="V894" s="1">
        <f t="shared" si="399"/>
        <v>1.5809788182010656E+22</v>
      </c>
      <c r="W894" s="1">
        <f t="shared" si="400"/>
        <v>5.3466156740315637E+20</v>
      </c>
      <c r="X894" s="1">
        <f t="shared" si="401"/>
        <v>1.9212348557367742E+19</v>
      </c>
      <c r="Y894">
        <f t="shared" si="402"/>
        <v>0.95122409016944676</v>
      </c>
      <c r="Z894">
        <f t="shared" si="408"/>
        <v>1041978034732001.8</v>
      </c>
      <c r="AA894">
        <f t="shared" si="409"/>
        <v>3.0636591362545968E-3</v>
      </c>
      <c r="AB894">
        <f t="shared" si="410"/>
        <v>5.5350330949819955E-2</v>
      </c>
      <c r="AC894">
        <f>Cells!$B$3*Y894/(Cells!$D$4*AB894)</f>
        <v>0.43841411878400072</v>
      </c>
      <c r="AD894">
        <f t="shared" si="411"/>
        <v>41416.36468460325</v>
      </c>
      <c r="AE894">
        <f t="shared" si="412"/>
        <v>63519854414.813721</v>
      </c>
      <c r="AF894">
        <f t="shared" si="413"/>
        <v>2854198606</v>
      </c>
      <c r="AG894">
        <f t="shared" si="414"/>
        <v>2560730327.685338</v>
      </c>
      <c r="AH894">
        <f t="shared" si="415"/>
        <v>1320211784179155</v>
      </c>
      <c r="AI894">
        <f t="shared" si="416"/>
        <v>56842995493575.664</v>
      </c>
      <c r="AJ894">
        <f t="shared" si="417"/>
        <v>1.114603351685193</v>
      </c>
      <c r="AK894">
        <f t="shared" si="418"/>
        <v>1400894116657539.8</v>
      </c>
      <c r="AL894">
        <f t="shared" si="419"/>
        <v>2.1363756599593887E-4</v>
      </c>
      <c r="AM894">
        <f t="shared" si="420"/>
        <v>1.4616345849628041E-2</v>
      </c>
      <c r="AN894">
        <f>IF(AM894=0,0,(Cells!$B$3*AJ894/(Cells!$D$4*AM894)))</f>
        <v>1.9453755234506178</v>
      </c>
      <c r="AP894" s="7">
        <f t="shared" si="403"/>
        <v>0</v>
      </c>
      <c r="AQ894">
        <f t="shared" si="421"/>
        <v>112</v>
      </c>
      <c r="AR894" t="str">
        <f>IF(AP894=0,"",MAX(AR$4:AR893)+1)</f>
        <v/>
      </c>
      <c r="AS894" t="str">
        <f t="shared" si="404"/>
        <v>Male</v>
      </c>
      <c r="AT894" t="str">
        <f t="shared" si="405"/>
        <v>Smoker</v>
      </c>
      <c r="AU894" t="str">
        <f t="shared" si="406"/>
        <v>70 - 79</v>
      </c>
      <c r="AV894">
        <f t="shared" si="422"/>
        <v>1</v>
      </c>
      <c r="AW894" s="8">
        <f t="shared" si="407"/>
        <v>14</v>
      </c>
      <c r="BJ894" s="76"/>
      <c r="BK894" s="76"/>
      <c r="BL894" s="77"/>
      <c r="BM894" s="77"/>
      <c r="BN894" s="77"/>
      <c r="BO894" s="77"/>
      <c r="BP894" s="77"/>
      <c r="BQ894" s="136"/>
    </row>
    <row r="895" spans="1:69" x14ac:dyDescent="0.25">
      <c r="A895" t="s">
        <v>78</v>
      </c>
      <c r="B895" t="s">
        <v>59</v>
      </c>
      <c r="C895" t="s">
        <v>352</v>
      </c>
      <c r="D895">
        <v>15</v>
      </c>
      <c r="E895" s="9">
        <v>14508</v>
      </c>
      <c r="F895" s="9">
        <v>1110</v>
      </c>
      <c r="G895" s="54">
        <v>996.651344109413</v>
      </c>
      <c r="H895" s="9">
        <v>2061396213.78914</v>
      </c>
      <c r="I895" s="9">
        <v>76920583</v>
      </c>
      <c r="J895" s="9">
        <v>78760943.578351393</v>
      </c>
      <c r="K895" s="9">
        <v>74819672681055.906</v>
      </c>
      <c r="L895" s="9">
        <v>3005611696743.0298</v>
      </c>
      <c r="M895" s="9">
        <v>6.8025660004461301E+20</v>
      </c>
      <c r="N895" s="9">
        <v>2.6873076816090198E+19</v>
      </c>
      <c r="O895" s="9">
        <v>1.07662740548768E+18</v>
      </c>
      <c r="P895">
        <f t="shared" si="393"/>
        <v>6735.8012798443688</v>
      </c>
      <c r="Q895">
        <f t="shared" si="394"/>
        <v>20771406842.80479</v>
      </c>
      <c r="R895">
        <f t="shared" si="395"/>
        <v>631663672</v>
      </c>
      <c r="S895">
        <f t="shared" si="396"/>
        <v>661949589.38018405</v>
      </c>
      <c r="T895">
        <f t="shared" si="397"/>
        <v>1206222620971212</v>
      </c>
      <c r="U895">
        <f t="shared" si="398"/>
        <v>40846762727675.789</v>
      </c>
      <c r="V895" s="1">
        <f t="shared" si="399"/>
        <v>1.6490044782055269E+22</v>
      </c>
      <c r="W895" s="1">
        <f t="shared" si="400"/>
        <v>5.6153464421924654E+20</v>
      </c>
      <c r="X895" s="1">
        <f t="shared" si="401"/>
        <v>2.0288975962855424E+19</v>
      </c>
      <c r="Y895">
        <f t="shared" si="402"/>
        <v>0.95424739607657705</v>
      </c>
      <c r="Z895">
        <f t="shared" si="408"/>
        <v>1113840219376336.8</v>
      </c>
      <c r="AA895">
        <f t="shared" si="409"/>
        <v>2.541985456346707E-3</v>
      </c>
      <c r="AB895">
        <f t="shared" si="410"/>
        <v>5.041810643356915E-2</v>
      </c>
      <c r="AC895">
        <f>Cells!$B$3*Y895/(Cells!$D$4*AB895)</f>
        <v>0.48283235642246825</v>
      </c>
      <c r="AD895">
        <f t="shared" si="411"/>
        <v>40419.713340493843</v>
      </c>
      <c r="AE895">
        <f t="shared" si="412"/>
        <v>61458458201.024582</v>
      </c>
      <c r="AF895">
        <f t="shared" si="413"/>
        <v>2777278023</v>
      </c>
      <c r="AG895">
        <f t="shared" si="414"/>
        <v>2481969384.106987</v>
      </c>
      <c r="AH895">
        <f t="shared" si="415"/>
        <v>1245392111498099.3</v>
      </c>
      <c r="AI895">
        <f t="shared" si="416"/>
        <v>53837383796832.641</v>
      </c>
      <c r="AJ895">
        <f t="shared" si="417"/>
        <v>1.1189815800243101</v>
      </c>
      <c r="AK895">
        <f t="shared" si="418"/>
        <v>1326159979710489.5</v>
      </c>
      <c r="AL895">
        <f t="shared" si="419"/>
        <v>2.1527969910910388E-4</v>
      </c>
      <c r="AM895">
        <f t="shared" si="420"/>
        <v>1.4672412859141604E-2</v>
      </c>
      <c r="AN895">
        <f>IF(AM895=0,0,(Cells!$B$3*AJ895/(Cells!$D$4*AM895)))</f>
        <v>1.9455541009517907</v>
      </c>
      <c r="AP895" s="7">
        <f t="shared" si="403"/>
        <v>0</v>
      </c>
      <c r="AQ895">
        <f t="shared" si="421"/>
        <v>112</v>
      </c>
      <c r="AR895" t="str">
        <f>IF(AP895=0,"",MAX(AR$4:AR894)+1)</f>
        <v/>
      </c>
      <c r="AS895" t="str">
        <f t="shared" si="404"/>
        <v>Male</v>
      </c>
      <c r="AT895" t="str">
        <f t="shared" si="405"/>
        <v>Smoker</v>
      </c>
      <c r="AU895" t="str">
        <f t="shared" si="406"/>
        <v>70 - 79</v>
      </c>
      <c r="AV895">
        <f t="shared" si="422"/>
        <v>1</v>
      </c>
      <c r="AW895" s="8">
        <f t="shared" si="407"/>
        <v>15</v>
      </c>
      <c r="BJ895" s="76"/>
      <c r="BK895" s="76"/>
      <c r="BL895" s="77"/>
      <c r="BM895" s="77"/>
      <c r="BN895" s="77"/>
      <c r="BO895" s="77"/>
      <c r="BP895" s="77"/>
      <c r="BQ895" s="136"/>
    </row>
    <row r="896" spans="1:69" x14ac:dyDescent="0.25">
      <c r="A896" t="s">
        <v>78</v>
      </c>
      <c r="B896" t="s">
        <v>59</v>
      </c>
      <c r="C896" t="s">
        <v>352</v>
      </c>
      <c r="D896">
        <v>16</v>
      </c>
      <c r="E896" s="9">
        <v>12522</v>
      </c>
      <c r="F896" s="9">
        <v>1155</v>
      </c>
      <c r="G896" s="54">
        <v>972.421702514667</v>
      </c>
      <c r="H896" s="9">
        <v>1869789728.5713699</v>
      </c>
      <c r="I896" s="9">
        <v>78030159</v>
      </c>
      <c r="J896" s="9">
        <v>71858340.125690296</v>
      </c>
      <c r="K896" s="9">
        <v>78327653883675.5</v>
      </c>
      <c r="L896" s="9">
        <v>3249819194486.73</v>
      </c>
      <c r="M896" s="9">
        <v>7.6436494845350904E+20</v>
      </c>
      <c r="N896" s="9">
        <v>3.2458890226606301E+19</v>
      </c>
      <c r="O896" s="9">
        <v>1.40410567478239E+18</v>
      </c>
      <c r="P896">
        <f t="shared" si="393"/>
        <v>7708.222982359036</v>
      </c>
      <c r="Q896">
        <f t="shared" si="394"/>
        <v>22641196571.37616</v>
      </c>
      <c r="R896">
        <f t="shared" si="395"/>
        <v>709693831</v>
      </c>
      <c r="S896">
        <f t="shared" si="396"/>
        <v>733807929.5058744</v>
      </c>
      <c r="T896">
        <f t="shared" si="397"/>
        <v>1284550274854887.5</v>
      </c>
      <c r="U896">
        <f t="shared" si="398"/>
        <v>44096581922162.516</v>
      </c>
      <c r="V896" s="1">
        <f t="shared" si="399"/>
        <v>1.7254409730508777E+22</v>
      </c>
      <c r="W896" s="1">
        <f t="shared" si="400"/>
        <v>5.9399353444585282E+20</v>
      </c>
      <c r="X896" s="1">
        <f t="shared" si="401"/>
        <v>2.1693081637637812E+19</v>
      </c>
      <c r="Y896">
        <f t="shared" si="402"/>
        <v>0.967138405655943</v>
      </c>
      <c r="Z896">
        <f t="shared" si="408"/>
        <v>1201091871649913.8</v>
      </c>
      <c r="AA896">
        <f t="shared" si="409"/>
        <v>2.2305472483218252E-3</v>
      </c>
      <c r="AB896">
        <f t="shared" si="410"/>
        <v>4.7228669770826973E-2</v>
      </c>
      <c r="AC896">
        <f>Cells!$B$3*Y896/(Cells!$D$4*AB896)</f>
        <v>0.52240199826580558</v>
      </c>
      <c r="AD896">
        <f t="shared" si="411"/>
        <v>39447.291637979171</v>
      </c>
      <c r="AE896">
        <f t="shared" si="412"/>
        <v>59588668472.453209</v>
      </c>
      <c r="AF896">
        <f t="shared" si="413"/>
        <v>2699247864</v>
      </c>
      <c r="AG896">
        <f t="shared" si="414"/>
        <v>2410111043.9812965</v>
      </c>
      <c r="AH896">
        <f t="shared" si="415"/>
        <v>1167064457614423.5</v>
      </c>
      <c r="AI896">
        <f t="shared" si="416"/>
        <v>50587564602345.906</v>
      </c>
      <c r="AJ896">
        <f t="shared" si="417"/>
        <v>1.1199682565418538</v>
      </c>
      <c r="AK896">
        <f t="shared" si="418"/>
        <v>1243621701824530</v>
      </c>
      <c r="AL896">
        <f t="shared" si="419"/>
        <v>2.1409877699593536E-4</v>
      </c>
      <c r="AM896">
        <f t="shared" si="420"/>
        <v>1.4632114577050555E-2</v>
      </c>
      <c r="AN896">
        <f>IF(AM896=0,0,(Cells!$B$3*AJ896/(Cells!$D$4*AM896)))</f>
        <v>1.9526325904812616</v>
      </c>
      <c r="AP896" s="7">
        <f t="shared" si="403"/>
        <v>0</v>
      </c>
      <c r="AQ896">
        <f t="shared" si="421"/>
        <v>112</v>
      </c>
      <c r="AR896" t="str">
        <f>IF(AP896=0,"",MAX(AR$4:AR895)+1)</f>
        <v/>
      </c>
      <c r="AS896" t="str">
        <f t="shared" si="404"/>
        <v>Male</v>
      </c>
      <c r="AT896" t="str">
        <f t="shared" si="405"/>
        <v>Smoker</v>
      </c>
      <c r="AU896" t="str">
        <f t="shared" si="406"/>
        <v>70 - 79</v>
      </c>
      <c r="AV896">
        <f t="shared" si="422"/>
        <v>1</v>
      </c>
      <c r="AW896" s="8">
        <f t="shared" si="407"/>
        <v>16</v>
      </c>
      <c r="BJ896" s="76"/>
      <c r="BK896" s="76"/>
      <c r="BL896" s="77"/>
      <c r="BM896" s="77"/>
      <c r="BN896" s="77"/>
      <c r="BO896" s="77"/>
      <c r="BP896" s="77"/>
      <c r="BQ896" s="136"/>
    </row>
    <row r="897" spans="1:69" x14ac:dyDescent="0.25">
      <c r="A897" t="s">
        <v>78</v>
      </c>
      <c r="B897" t="s">
        <v>59</v>
      </c>
      <c r="C897" t="s">
        <v>352</v>
      </c>
      <c r="D897">
        <v>17</v>
      </c>
      <c r="E897" s="9">
        <v>12392</v>
      </c>
      <c r="F897" s="9">
        <v>1300</v>
      </c>
      <c r="G897" s="54">
        <v>1080.1511835215799</v>
      </c>
      <c r="H897" s="9">
        <v>1992158299.70663</v>
      </c>
      <c r="I897" s="9">
        <v>81927139</v>
      </c>
      <c r="J897" s="9">
        <v>77344433.523084104</v>
      </c>
      <c r="K897" s="9">
        <v>85229033924714.5</v>
      </c>
      <c r="L897" s="9">
        <v>3608459298271.6499</v>
      </c>
      <c r="M897" s="9">
        <v>8.3078707438733099E+20</v>
      </c>
      <c r="N897" s="9">
        <v>3.5910026818154E+19</v>
      </c>
      <c r="O897" s="9">
        <v>1.6058441037050299E+18</v>
      </c>
      <c r="P897">
        <f t="shared" si="393"/>
        <v>8788.3741658806157</v>
      </c>
      <c r="Q897">
        <f t="shared" si="394"/>
        <v>24633354871.08279</v>
      </c>
      <c r="R897">
        <f t="shared" si="395"/>
        <v>791620970</v>
      </c>
      <c r="S897">
        <f t="shared" si="396"/>
        <v>811152363.02895856</v>
      </c>
      <c r="T897">
        <f t="shared" si="397"/>
        <v>1369779308779602</v>
      </c>
      <c r="U897">
        <f t="shared" si="398"/>
        <v>47705041220434.164</v>
      </c>
      <c r="V897" s="1">
        <f t="shared" si="399"/>
        <v>1.8085196804896108E+22</v>
      </c>
      <c r="W897" s="1">
        <f t="shared" si="400"/>
        <v>6.2990356126400682E+20</v>
      </c>
      <c r="X897" s="1">
        <f t="shared" si="401"/>
        <v>2.3298925741342843E+19</v>
      </c>
      <c r="Y897">
        <f t="shared" si="402"/>
        <v>0.97592142497615919</v>
      </c>
      <c r="Z897">
        <f t="shared" si="408"/>
        <v>1291361614212033</v>
      </c>
      <c r="AA897">
        <f t="shared" si="409"/>
        <v>1.9626506273031229E-3</v>
      </c>
      <c r="AB897">
        <f t="shared" si="410"/>
        <v>4.4301812912149803E-2</v>
      </c>
      <c r="AC897">
        <f>Cells!$B$3*Y897/(Cells!$D$4*AB897)</f>
        <v>0.56197276273017205</v>
      </c>
      <c r="AD897">
        <f t="shared" si="411"/>
        <v>38367.140454457593</v>
      </c>
      <c r="AE897">
        <f t="shared" si="412"/>
        <v>57596510172.746582</v>
      </c>
      <c r="AF897">
        <f t="shared" si="413"/>
        <v>2617320725</v>
      </c>
      <c r="AG897">
        <f t="shared" si="414"/>
        <v>2332766610.4582119</v>
      </c>
      <c r="AH897">
        <f t="shared" si="415"/>
        <v>1081835423689709.1</v>
      </c>
      <c r="AI897">
        <f t="shared" si="416"/>
        <v>46979105304074.258</v>
      </c>
      <c r="AJ897">
        <f t="shared" si="417"/>
        <v>1.1219813903654487</v>
      </c>
      <c r="AK897">
        <f t="shared" si="418"/>
        <v>1154659930648464.3</v>
      </c>
      <c r="AL897">
        <f t="shared" si="419"/>
        <v>2.1218345366560718E-4</v>
      </c>
      <c r="AM897">
        <f t="shared" si="420"/>
        <v>1.4566518241007602E-2</v>
      </c>
      <c r="AN897">
        <f>IF(AM897=0,0,(Cells!$B$3*AJ897/(Cells!$D$4*AM897)))</f>
        <v>1.9649513847857154</v>
      </c>
      <c r="AP897" s="7">
        <f t="shared" si="403"/>
        <v>0</v>
      </c>
      <c r="AQ897">
        <f t="shared" si="421"/>
        <v>112</v>
      </c>
      <c r="AR897" t="str">
        <f>IF(AP897=0,"",MAX(AR$4:AR896)+1)</f>
        <v/>
      </c>
      <c r="AS897" t="str">
        <f t="shared" si="404"/>
        <v>Male</v>
      </c>
      <c r="AT897" t="str">
        <f t="shared" si="405"/>
        <v>Smoker</v>
      </c>
      <c r="AU897" t="str">
        <f t="shared" si="406"/>
        <v>70 - 79</v>
      </c>
      <c r="AV897">
        <f t="shared" si="422"/>
        <v>1</v>
      </c>
      <c r="AW897" s="8">
        <f t="shared" si="407"/>
        <v>17</v>
      </c>
      <c r="BJ897" s="76"/>
      <c r="BK897" s="76"/>
      <c r="BL897" s="77"/>
      <c r="BM897" s="77"/>
      <c r="BN897" s="77"/>
      <c r="BO897" s="77"/>
      <c r="BP897" s="77"/>
      <c r="BQ897" s="136"/>
    </row>
    <row r="898" spans="1:69" x14ac:dyDescent="0.25">
      <c r="A898" t="s">
        <v>78</v>
      </c>
      <c r="B898" t="s">
        <v>59</v>
      </c>
      <c r="C898" t="s">
        <v>352</v>
      </c>
      <c r="D898">
        <v>18</v>
      </c>
      <c r="E898" s="9">
        <v>12362</v>
      </c>
      <c r="F898" s="9">
        <v>1529</v>
      </c>
      <c r="G898" s="54">
        <v>1247.16163411856</v>
      </c>
      <c r="H898" s="9">
        <v>2185007954.4589</v>
      </c>
      <c r="I898" s="9">
        <v>108286451</v>
      </c>
      <c r="J898" s="9">
        <v>85171943.493141502</v>
      </c>
      <c r="K898" s="9">
        <v>61991300792170.703</v>
      </c>
      <c r="L898" s="9">
        <v>2492930106030.8599</v>
      </c>
      <c r="M898" s="9">
        <v>3.0439882711802302E+20</v>
      </c>
      <c r="N898" s="9">
        <v>1.12430312440734E+19</v>
      </c>
      <c r="O898" s="9">
        <v>4.3926076448619597E+17</v>
      </c>
      <c r="P898">
        <f t="shared" si="393"/>
        <v>10035.535799999176</v>
      </c>
      <c r="Q898">
        <f t="shared" si="394"/>
        <v>26818362825.541691</v>
      </c>
      <c r="R898">
        <f t="shared" si="395"/>
        <v>899907421</v>
      </c>
      <c r="S898">
        <f t="shared" si="396"/>
        <v>896324306.52210009</v>
      </c>
      <c r="T898">
        <f t="shared" si="397"/>
        <v>1431770609571772.8</v>
      </c>
      <c r="U898">
        <f t="shared" si="398"/>
        <v>50197971326465.023</v>
      </c>
      <c r="V898" s="1">
        <f t="shared" si="399"/>
        <v>1.838959563201413E+22</v>
      </c>
      <c r="W898" s="1">
        <f t="shared" si="400"/>
        <v>6.4114659250808016E+20</v>
      </c>
      <c r="X898" s="1">
        <f t="shared" si="401"/>
        <v>2.373818650582904E+19</v>
      </c>
      <c r="Y898">
        <f t="shared" si="402"/>
        <v>1.0039975647785375</v>
      </c>
      <c r="Z898">
        <f t="shared" si="408"/>
        <v>1386894092530926</v>
      </c>
      <c r="AA898">
        <f t="shared" si="409"/>
        <v>1.7262868039657608E-3</v>
      </c>
      <c r="AB898">
        <f t="shared" si="410"/>
        <v>4.1548607725960696E-2</v>
      </c>
      <c r="AC898">
        <f>Cells!$B$3*Y898/(Cells!$D$4*AB898)</f>
        <v>0.61645034130652998</v>
      </c>
      <c r="AD898">
        <f t="shared" si="411"/>
        <v>37119.978820339034</v>
      </c>
      <c r="AE898">
        <f t="shared" si="412"/>
        <v>55411502218.287682</v>
      </c>
      <c r="AF898">
        <f t="shared" si="413"/>
        <v>2509034274</v>
      </c>
      <c r="AG898">
        <f t="shared" si="414"/>
        <v>2247594666.9650717</v>
      </c>
      <c r="AH898">
        <f t="shared" si="415"/>
        <v>1019844122897538.5</v>
      </c>
      <c r="AI898">
        <f t="shared" si="416"/>
        <v>44486175198043.398</v>
      </c>
      <c r="AJ898">
        <f t="shared" si="417"/>
        <v>1.1163197309895518</v>
      </c>
      <c r="AK898">
        <f t="shared" si="418"/>
        <v>1083034791464192.1</v>
      </c>
      <c r="AL898">
        <f t="shared" si="419"/>
        <v>2.1439093694653179E-4</v>
      </c>
      <c r="AM898">
        <f t="shared" si="420"/>
        <v>1.4642094691215864E-2</v>
      </c>
      <c r="AN898">
        <f>IF(AM898=0,0,(Cells!$B$3*AJ898/(Cells!$D$4*AM898)))</f>
        <v>1.9449449036928861</v>
      </c>
      <c r="AP898" s="7">
        <f t="shared" si="403"/>
        <v>0</v>
      </c>
      <c r="AQ898">
        <f t="shared" si="421"/>
        <v>112</v>
      </c>
      <c r="AR898" t="str">
        <f>IF(AP898=0,"",MAX(AR$4:AR897)+1)</f>
        <v/>
      </c>
      <c r="AS898" t="str">
        <f t="shared" si="404"/>
        <v>Male</v>
      </c>
      <c r="AT898" t="str">
        <f t="shared" si="405"/>
        <v>Smoker</v>
      </c>
      <c r="AU898" t="str">
        <f t="shared" si="406"/>
        <v>70 - 79</v>
      </c>
      <c r="AV898">
        <f t="shared" si="422"/>
        <v>1</v>
      </c>
      <c r="AW898" s="8">
        <f t="shared" si="407"/>
        <v>18</v>
      </c>
      <c r="BJ898" s="76"/>
      <c r="BK898" s="76"/>
      <c r="BL898" s="77"/>
      <c r="BM898" s="77"/>
      <c r="BN898" s="77"/>
      <c r="BO898" s="77"/>
      <c r="BP898" s="77"/>
      <c r="BQ898" s="136"/>
    </row>
    <row r="899" spans="1:69" x14ac:dyDescent="0.25">
      <c r="A899" t="s">
        <v>78</v>
      </c>
      <c r="B899" t="s">
        <v>59</v>
      </c>
      <c r="C899" t="s">
        <v>352</v>
      </c>
      <c r="D899">
        <v>19</v>
      </c>
      <c r="E899" s="9">
        <v>12105</v>
      </c>
      <c r="F899" s="9">
        <v>1750</v>
      </c>
      <c r="G899" s="54">
        <v>1435.9398307572701</v>
      </c>
      <c r="H899" s="9">
        <v>2377720459.53866</v>
      </c>
      <c r="I899" s="9">
        <v>100401349</v>
      </c>
      <c r="J899" s="9">
        <v>93642356.702490494</v>
      </c>
      <c r="K899" s="9">
        <v>69601965121941.5</v>
      </c>
      <c r="L899" s="9">
        <v>2889157568011.1401</v>
      </c>
      <c r="M899" s="9">
        <v>3.6514628453765002E+20</v>
      </c>
      <c r="N899" s="9">
        <v>1.4175016493626499E+19</v>
      </c>
      <c r="O899" s="9">
        <v>5.93418966472896E+17</v>
      </c>
      <c r="P899">
        <f t="shared" si="393"/>
        <v>11471.475630756446</v>
      </c>
      <c r="Q899">
        <f t="shared" si="394"/>
        <v>29196083285.080353</v>
      </c>
      <c r="R899">
        <f t="shared" si="395"/>
        <v>1000308770</v>
      </c>
      <c r="S899">
        <f t="shared" si="396"/>
        <v>989966663.22459054</v>
      </c>
      <c r="T899">
        <f t="shared" si="397"/>
        <v>1501372574693714.3</v>
      </c>
      <c r="U899">
        <f t="shared" si="398"/>
        <v>53087128894476.164</v>
      </c>
      <c r="V899" s="1">
        <f t="shared" si="399"/>
        <v>1.875474191655178E+22</v>
      </c>
      <c r="W899" s="1">
        <f t="shared" si="400"/>
        <v>6.5532160900170672E+20</v>
      </c>
      <c r="X899" s="1">
        <f t="shared" si="401"/>
        <v>2.4331605472301937E+19</v>
      </c>
      <c r="Y899">
        <f t="shared" si="402"/>
        <v>1.0104469242850282</v>
      </c>
      <c r="Z899">
        <f t="shared" si="408"/>
        <v>1462855183143416</v>
      </c>
      <c r="AA899">
        <f t="shared" si="409"/>
        <v>1.4926575931625743E-3</v>
      </c>
      <c r="AB899">
        <f t="shared" si="410"/>
        <v>3.8634927114756856E-2</v>
      </c>
      <c r="AC899">
        <f>Cells!$B$3*Y899/(Cells!$D$4*AB899)</f>
        <v>0.66719890107083102</v>
      </c>
      <c r="AD899">
        <f t="shared" si="411"/>
        <v>35684.038989581764</v>
      </c>
      <c r="AE899">
        <f t="shared" si="412"/>
        <v>53033781758.749023</v>
      </c>
      <c r="AF899">
        <f t="shared" si="413"/>
        <v>2408632925</v>
      </c>
      <c r="AG899">
        <f t="shared" si="414"/>
        <v>2153952310.2625804</v>
      </c>
      <c r="AH899">
        <f t="shared" si="415"/>
        <v>950242157775597</v>
      </c>
      <c r="AI899">
        <f t="shared" si="416"/>
        <v>41597017630032.258</v>
      </c>
      <c r="AJ899">
        <f t="shared" si="417"/>
        <v>1.1182387435060586</v>
      </c>
      <c r="AK899">
        <f t="shared" si="418"/>
        <v>1010582277746433.9</v>
      </c>
      <c r="AL899">
        <f t="shared" si="419"/>
        <v>2.17820881274269E-4</v>
      </c>
      <c r="AM899">
        <f t="shared" si="420"/>
        <v>1.4758756088311406E-2</v>
      </c>
      <c r="AN899">
        <f>IF(AM899=0,0,(Cells!$B$3*AJ899/(Cells!$D$4*AM899)))</f>
        <v>1.9328880143332765</v>
      </c>
      <c r="AP899" s="7">
        <f t="shared" si="403"/>
        <v>0</v>
      </c>
      <c r="AQ899">
        <f t="shared" si="421"/>
        <v>112</v>
      </c>
      <c r="AR899" t="str">
        <f>IF(AP899=0,"",MAX(AR$4:AR898)+1)</f>
        <v/>
      </c>
      <c r="AS899" t="str">
        <f t="shared" si="404"/>
        <v>Male</v>
      </c>
      <c r="AT899" t="str">
        <f t="shared" si="405"/>
        <v>Smoker</v>
      </c>
      <c r="AU899" t="str">
        <f t="shared" si="406"/>
        <v>70 - 79</v>
      </c>
      <c r="AV899">
        <f t="shared" si="422"/>
        <v>1</v>
      </c>
      <c r="AW899" s="8">
        <f t="shared" si="407"/>
        <v>19</v>
      </c>
      <c r="BJ899" s="76"/>
      <c r="BK899" s="76"/>
      <c r="BL899" s="77"/>
      <c r="BM899" s="77"/>
      <c r="BN899" s="77"/>
      <c r="BO899" s="77"/>
      <c r="BP899" s="77"/>
      <c r="BQ899" s="136"/>
    </row>
    <row r="900" spans="1:69" x14ac:dyDescent="0.25">
      <c r="A900" t="s">
        <v>78</v>
      </c>
      <c r="B900" t="s">
        <v>59</v>
      </c>
      <c r="C900" t="s">
        <v>352</v>
      </c>
      <c r="D900">
        <v>20</v>
      </c>
      <c r="E900" s="9">
        <v>11610</v>
      </c>
      <c r="F900" s="9">
        <v>2022</v>
      </c>
      <c r="G900" s="54">
        <v>1605.70273002722</v>
      </c>
      <c r="H900" s="9">
        <v>2589681081.9642301</v>
      </c>
      <c r="I900" s="9">
        <v>107591177</v>
      </c>
      <c r="J900" s="9">
        <v>102822634.61717799</v>
      </c>
      <c r="K900" s="9">
        <v>71708147066736.406</v>
      </c>
      <c r="L900" s="9">
        <v>3151976974739.3799</v>
      </c>
      <c r="M900" s="9">
        <v>3.52874156076909E+20</v>
      </c>
      <c r="N900" s="9">
        <v>1.6410966889781101E+19</v>
      </c>
      <c r="O900" s="9">
        <v>8.0045639390549696E+17</v>
      </c>
      <c r="P900">
        <f t="shared" si="393"/>
        <v>13077.178360783666</v>
      </c>
      <c r="Q900">
        <f t="shared" si="394"/>
        <v>31785764367.044582</v>
      </c>
      <c r="R900">
        <f t="shared" si="395"/>
        <v>1107899947</v>
      </c>
      <c r="S900">
        <f t="shared" si="396"/>
        <v>1092789297.8417685</v>
      </c>
      <c r="T900">
        <f t="shared" si="397"/>
        <v>1573080721760450.8</v>
      </c>
      <c r="U900">
        <f t="shared" si="398"/>
        <v>56239105869215.547</v>
      </c>
      <c r="V900" s="1">
        <f t="shared" si="399"/>
        <v>1.9107616072628689E+22</v>
      </c>
      <c r="W900" s="1">
        <f t="shared" si="400"/>
        <v>6.7173257589148785E+20</v>
      </c>
      <c r="X900" s="1">
        <f t="shared" si="401"/>
        <v>2.5132061866207433E+19</v>
      </c>
      <c r="Y900">
        <f t="shared" si="402"/>
        <v>1.0138275962146359</v>
      </c>
      <c r="Z900">
        <f t="shared" si="408"/>
        <v>1537027484576927</v>
      </c>
      <c r="AA900">
        <f t="shared" si="409"/>
        <v>1.2870895588124505E-3</v>
      </c>
      <c r="AB900">
        <f t="shared" si="410"/>
        <v>3.587603042161229E-2</v>
      </c>
      <c r="AC900">
        <f>Cells!$B$3*Y900/(Cells!$D$4*AB900)</f>
        <v>0.72091097664845183</v>
      </c>
      <c r="AD900">
        <f t="shared" si="411"/>
        <v>34078.33625955454</v>
      </c>
      <c r="AE900">
        <f t="shared" si="412"/>
        <v>50444100676.78479</v>
      </c>
      <c r="AF900">
        <f t="shared" si="413"/>
        <v>2301041748</v>
      </c>
      <c r="AG900">
        <f t="shared" si="414"/>
        <v>2051129675.6454024</v>
      </c>
      <c r="AH900">
        <f t="shared" si="415"/>
        <v>878534010708860.75</v>
      </c>
      <c r="AI900">
        <f t="shared" si="416"/>
        <v>38445040655292.867</v>
      </c>
      <c r="AJ900">
        <f t="shared" si="417"/>
        <v>1.1218411860166573</v>
      </c>
      <c r="AK900">
        <f t="shared" si="418"/>
        <v>937191489988588.75</v>
      </c>
      <c r="AL900">
        <f t="shared" si="419"/>
        <v>2.2276250880302379E-4</v>
      </c>
      <c r="AM900">
        <f t="shared" si="420"/>
        <v>1.4925230611384998E-2</v>
      </c>
      <c r="AN900">
        <f>IF(AM900=0,0,(Cells!$B$3*AJ900/(Cells!$D$4*AM900)))</f>
        <v>1.9174861834342483</v>
      </c>
      <c r="AP900" s="7">
        <f t="shared" si="403"/>
        <v>0</v>
      </c>
      <c r="AQ900">
        <f t="shared" si="421"/>
        <v>112</v>
      </c>
      <c r="AR900" t="str">
        <f>IF(AP900=0,"",MAX(AR$4:AR899)+1)</f>
        <v/>
      </c>
      <c r="AS900" t="str">
        <f t="shared" si="404"/>
        <v>Male</v>
      </c>
      <c r="AT900" t="str">
        <f t="shared" si="405"/>
        <v>Smoker</v>
      </c>
      <c r="AU900" t="str">
        <f t="shared" si="406"/>
        <v>70 - 79</v>
      </c>
      <c r="AV900">
        <f t="shared" si="422"/>
        <v>1</v>
      </c>
      <c r="AW900" s="8">
        <f t="shared" si="407"/>
        <v>20</v>
      </c>
      <c r="BJ900" s="76"/>
      <c r="BK900" s="76"/>
      <c r="BL900" s="77"/>
      <c r="BM900" s="77"/>
      <c r="BN900" s="77"/>
      <c r="BO900" s="77"/>
      <c r="BP900" s="77"/>
      <c r="BQ900" s="136"/>
    </row>
    <row r="901" spans="1:69" x14ac:dyDescent="0.25">
      <c r="A901" t="s">
        <v>78</v>
      </c>
      <c r="B901" t="s">
        <v>59</v>
      </c>
      <c r="C901" t="s">
        <v>352</v>
      </c>
      <c r="D901">
        <v>21</v>
      </c>
      <c r="E901" s="9">
        <v>10447</v>
      </c>
      <c r="F901" s="9">
        <v>2308</v>
      </c>
      <c r="G901" s="54">
        <v>1811.01551031748</v>
      </c>
      <c r="H901" s="9">
        <v>2890024917.96173</v>
      </c>
      <c r="I901" s="9">
        <v>124225660</v>
      </c>
      <c r="J901" s="9">
        <v>115111902.713403</v>
      </c>
      <c r="K901" s="9">
        <v>84254493386131.703</v>
      </c>
      <c r="L901" s="9">
        <v>3810037744960.6401</v>
      </c>
      <c r="M901" s="9">
        <v>4.1537943932482899E+20</v>
      </c>
      <c r="N901" s="9">
        <v>2.0414014176314798E+19</v>
      </c>
      <c r="O901" s="9">
        <v>1.06031683265362E+18</v>
      </c>
      <c r="P901">
        <f t="shared" ref="P901:P968" si="423">IF($AQ901&lt;&gt;$AQ900,G901,P900+G901)</f>
        <v>14888.193871101146</v>
      </c>
      <c r="Q901">
        <f t="shared" ref="Q901:Q968" si="424">IF($AQ901&lt;&gt;$AQ900,H901,Q900+H901)</f>
        <v>34675789285.00631</v>
      </c>
      <c r="R901">
        <f t="shared" ref="R901:R968" si="425">IF($AQ901&lt;&gt;$AQ900,I901,R900+I901)</f>
        <v>1232125607</v>
      </c>
      <c r="S901">
        <f t="shared" ref="S901:S968" si="426">IF($AQ901&lt;&gt;$AQ900,J901,S900+J901)</f>
        <v>1207901200.5551715</v>
      </c>
      <c r="T901">
        <f t="shared" ref="T901:T968" si="427">IF($AQ901&lt;&gt;$AQ900,K901,T900+K901)</f>
        <v>1657335215146582.5</v>
      </c>
      <c r="U901">
        <f t="shared" ref="U901:U968" si="428">IF($AQ901&lt;&gt;$AQ900,L901,U900+L901)</f>
        <v>60049143614176.188</v>
      </c>
      <c r="V901" s="1">
        <f t="shared" ref="V901:V968" si="429">IF($AQ901&lt;&gt;$AQ900,M901,V900+M901)</f>
        <v>1.9522995511953516E+22</v>
      </c>
      <c r="W901" s="1">
        <f t="shared" ref="W901:W968" si="430">IF($AQ901&lt;&gt;$AQ900,N901,W900+N901)</f>
        <v>6.9214659006780264E+20</v>
      </c>
      <c r="X901" s="1">
        <f t="shared" ref="X901:X968" si="431">IF($AQ901&lt;&gt;$AQ900,O901,X900+O901)</f>
        <v>2.6192378698861052E+19</v>
      </c>
      <c r="Y901">
        <f t="shared" ref="Y901:Y945" si="432">R901/S901</f>
        <v>1.0200549568405881</v>
      </c>
      <c r="Z901">
        <f t="shared" si="408"/>
        <v>1628091139932306.8</v>
      </c>
      <c r="AA901">
        <f t="shared" si="409"/>
        <v>1.1158758716766986E-3</v>
      </c>
      <c r="AB901">
        <f t="shared" si="410"/>
        <v>3.3404728283234077E-2</v>
      </c>
      <c r="AC901">
        <f>Cells!$B$3*Y901/(Cells!$D$4*AB901)</f>
        <v>0.77900014837716625</v>
      </c>
      <c r="AD901">
        <f t="shared" si="411"/>
        <v>32267.320749237071</v>
      </c>
      <c r="AE901">
        <f t="shared" si="412"/>
        <v>47554075758.823059</v>
      </c>
      <c r="AF901">
        <f t="shared" si="413"/>
        <v>2176816088</v>
      </c>
      <c r="AG901">
        <f t="shared" si="414"/>
        <v>1936017772.9319997</v>
      </c>
      <c r="AH901">
        <f t="shared" si="415"/>
        <v>794279517322729</v>
      </c>
      <c r="AI901">
        <f t="shared" si="416"/>
        <v>34635002910332.223</v>
      </c>
      <c r="AJ901">
        <f t="shared" si="417"/>
        <v>1.124378153152656</v>
      </c>
      <c r="AK901">
        <f t="shared" si="418"/>
        <v>849284057574370.38</v>
      </c>
      <c r="AL901">
        <f t="shared" si="419"/>
        <v>2.265866361313128E-4</v>
      </c>
      <c r="AM901">
        <f t="shared" si="420"/>
        <v>1.5052794960780965E-2</v>
      </c>
      <c r="AN901">
        <f>IF(AM901=0,0,(Cells!$B$3*AJ901/(Cells!$D$4*AM901)))</f>
        <v>1.9055360346873802</v>
      </c>
      <c r="AP901" s="7">
        <f t="shared" ref="AP901:AP968" si="433">IF(C901&lt;&gt;C902,1, IF(AN901&lt;1,0, (IF(AC901&gt;1,1,0)))  )</f>
        <v>0</v>
      </c>
      <c r="AQ901">
        <f t="shared" si="421"/>
        <v>112</v>
      </c>
      <c r="AR901" t="str">
        <f>IF(AP901=0,"",MAX(AR$4:AR900)+1)</f>
        <v/>
      </c>
      <c r="AS901" t="str">
        <f t="shared" ref="AS901:AS968" si="434">B901</f>
        <v>Male</v>
      </c>
      <c r="AT901" t="str">
        <f t="shared" ref="AT901:AT968" si="435">A901</f>
        <v>Smoker</v>
      </c>
      <c r="AU901" t="str">
        <f t="shared" ref="AU901:AU968" si="436">C901</f>
        <v>70 - 79</v>
      </c>
      <c r="AV901">
        <f t="shared" si="422"/>
        <v>1</v>
      </c>
      <c r="AW901" s="8">
        <f t="shared" ref="AW901:AW968" si="437">D901</f>
        <v>21</v>
      </c>
      <c r="BJ901" s="76"/>
      <c r="BK901" s="76"/>
      <c r="BL901" s="77"/>
      <c r="BM901" s="77"/>
      <c r="BN901" s="77"/>
      <c r="BO901" s="77"/>
      <c r="BP901" s="77"/>
      <c r="BQ901" s="136"/>
    </row>
    <row r="902" spans="1:69" x14ac:dyDescent="0.25">
      <c r="A902" t="s">
        <v>78</v>
      </c>
      <c r="B902" t="s">
        <v>59</v>
      </c>
      <c r="C902" t="s">
        <v>352</v>
      </c>
      <c r="D902">
        <v>22</v>
      </c>
      <c r="E902" s="9">
        <v>10308</v>
      </c>
      <c r="F902" s="9">
        <v>2660</v>
      </c>
      <c r="G902" s="54">
        <v>2105.5039859670501</v>
      </c>
      <c r="H902" s="9">
        <v>3350933214.8509798</v>
      </c>
      <c r="I902" s="9">
        <v>144713228</v>
      </c>
      <c r="J902" s="9">
        <v>133360046.69660699</v>
      </c>
      <c r="K902" s="9">
        <v>82113831218384.594</v>
      </c>
      <c r="L902" s="9">
        <v>3652306997141.6499</v>
      </c>
      <c r="M902" s="9">
        <v>3.5384736810178E+20</v>
      </c>
      <c r="N902" s="9">
        <v>1.7663476798170401E+19</v>
      </c>
      <c r="O902" s="9">
        <v>9.3753453547528896E+17</v>
      </c>
      <c r="P902">
        <f t="shared" si="423"/>
        <v>16993.697857068197</v>
      </c>
      <c r="Q902">
        <f t="shared" si="424"/>
        <v>38026722499.857292</v>
      </c>
      <c r="R902">
        <f t="shared" si="425"/>
        <v>1376838835</v>
      </c>
      <c r="S902">
        <f t="shared" si="426"/>
        <v>1341261247.2517786</v>
      </c>
      <c r="T902">
        <f t="shared" si="427"/>
        <v>1739449046364967</v>
      </c>
      <c r="U902">
        <f t="shared" si="428"/>
        <v>63701450611317.836</v>
      </c>
      <c r="V902" s="1">
        <f t="shared" si="429"/>
        <v>1.9876842880055296E+22</v>
      </c>
      <c r="W902" s="1">
        <f t="shared" si="430"/>
        <v>7.098100668659731E+20</v>
      </c>
      <c r="X902" s="1">
        <f t="shared" si="431"/>
        <v>2.7129913234336342E+19</v>
      </c>
      <c r="Y902">
        <f t="shared" si="432"/>
        <v>1.0265254720667725</v>
      </c>
      <c r="Z902">
        <f t="shared" ref="Z902:Z945" si="438">Y902*T902-(Y902^2)*U902</f>
        <v>1718463060363744.5</v>
      </c>
      <c r="AA902">
        <f t="shared" ref="AA902:AA945" si="439">Z902/(S902^2)</f>
        <v>9.5524208416257928E-4</v>
      </c>
      <c r="AB902">
        <f t="shared" ref="AB902:AB945" si="440">AA902^0.5</f>
        <v>3.0906990862304588E-2</v>
      </c>
      <c r="AC902">
        <f>Cells!$B$3*Y902/(Cells!$D$4*AB902)</f>
        <v>0.84729553915127909</v>
      </c>
      <c r="AD902">
        <f t="shared" ref="AD902:AD965" si="441">SUMIFS(G$5:G$1998,$B$5:$B$1998,$B902,$A$5:$A$1998,$A902,$C$5:$C$1998,$C902,$D$5:$D$1998,"&gt;"&amp;$D902)</f>
        <v>30161.816763270021</v>
      </c>
      <c r="AE902">
        <f t="shared" ref="AE902:AE965" si="442">SUMIFS(H$5:H$1998,$B$5:$B$1998,$B902,$A$5:$A$1998,$A902,$C$5:$C$1998,$C902,$D$5:$D$1998,"&gt;"&amp;$D902)</f>
        <v>44203142543.972084</v>
      </c>
      <c r="AF902">
        <f t="shared" ref="AF902:AF965" si="443">SUMIFS(I$5:I$1998,$B$5:$B$1998,$B902,$A$5:$A$1998,$A902,$C$5:$C$1998,$C902,$D$5:$D$1998,"&gt;"&amp;$D902)</f>
        <v>2032102860</v>
      </c>
      <c r="AG902">
        <f t="shared" ref="AG902:AG965" si="444">SUMIFS(J$5:J$1998,$B$5:$B$1998,$B902,$A$5:$A$1998,$A902,$C$5:$C$1998,$C902,$D$5:$D$1998,"&gt;"&amp;$D902)</f>
        <v>1802657726.2353926</v>
      </c>
      <c r="AH902">
        <f t="shared" ref="AH902:AH965" si="445">SUMIFS(K$5:K$1998,$B$5:$B$1998,$B902,$A$5:$A$1998,$A902,$C$5:$C$1998,$C902,$D$5:$D$1998,"&gt;"&amp;$D902)</f>
        <v>712165686104344.38</v>
      </c>
      <c r="AI902">
        <f t="shared" ref="AI902:AI965" si="446">SUMIFS(L$5:L$1998,$B$5:$B$1998,$B902,$A$5:$A$1998,$A902,$C$5:$C$1998,$C902,$D$5:$D$1998,"&gt;"&amp;$D902)</f>
        <v>30982695913190.574</v>
      </c>
      <c r="AJ902">
        <f t="shared" ref="AJ902:AJ965" si="447">AF902/AG902</f>
        <v>1.1272815856417584</v>
      </c>
      <c r="AK902">
        <f t="shared" ref="AK902:AK965" si="448">AJ902*AH902-(AJ902^2)*AI902</f>
        <v>763439576304867.13</v>
      </c>
      <c r="AL902">
        <f t="shared" ref="AL902:AL965" si="449">AK902/(AG902^2)</f>
        <v>2.3493521613665298E-4</v>
      </c>
      <c r="AM902">
        <f t="shared" ref="AM902:AM965" si="450">IF(AG902=0,0,AL902^0.5)</f>
        <v>1.5327596554471709E-2</v>
      </c>
      <c r="AN902">
        <f>IF(AM902=0,0,(Cells!$B$3*AJ902/(Cells!$D$4*AM902)))</f>
        <v>1.8762048984450539</v>
      </c>
      <c r="AP902" s="7">
        <f t="shared" si="433"/>
        <v>0</v>
      </c>
      <c r="AQ902">
        <f t="shared" ref="AQ902:AQ945" si="451">AQ901+(AP901=1)</f>
        <v>112</v>
      </c>
      <c r="AR902" t="str">
        <f>IF(AP902=0,"",MAX(AR$4:AR901)+1)</f>
        <v/>
      </c>
      <c r="AS902" t="str">
        <f t="shared" si="434"/>
        <v>Male</v>
      </c>
      <c r="AT902" t="str">
        <f t="shared" si="435"/>
        <v>Smoker</v>
      </c>
      <c r="AU902" t="str">
        <f t="shared" si="436"/>
        <v>70 - 79</v>
      </c>
      <c r="AV902">
        <f t="shared" si="422"/>
        <v>1</v>
      </c>
      <c r="AW902" s="8">
        <f t="shared" si="437"/>
        <v>22</v>
      </c>
      <c r="BJ902" s="76"/>
      <c r="BK902" s="76"/>
      <c r="BL902" s="77"/>
      <c r="BM902" s="77"/>
      <c r="BN902" s="77"/>
      <c r="BO902" s="77"/>
      <c r="BP902" s="77"/>
      <c r="BQ902" s="136"/>
    </row>
    <row r="903" spans="1:69" x14ac:dyDescent="0.25">
      <c r="A903" t="s">
        <v>78</v>
      </c>
      <c r="B903" t="s">
        <v>59</v>
      </c>
      <c r="C903" t="s">
        <v>352</v>
      </c>
      <c r="D903">
        <v>23</v>
      </c>
      <c r="E903" s="9">
        <v>10299</v>
      </c>
      <c r="F903" s="9">
        <v>3110</v>
      </c>
      <c r="G903" s="54">
        <v>2422.7599723138201</v>
      </c>
      <c r="H903" s="9">
        <v>3822374922.2636499</v>
      </c>
      <c r="I903" s="9">
        <v>169685809</v>
      </c>
      <c r="J903" s="9">
        <v>152891220.14935201</v>
      </c>
      <c r="K903" s="9">
        <v>77568521443873.906</v>
      </c>
      <c r="L903" s="9">
        <v>3281434707290.75</v>
      </c>
      <c r="M903" s="9">
        <v>2.2239312001734201E+20</v>
      </c>
      <c r="N903" s="9">
        <v>9.6145657931211694E+18</v>
      </c>
      <c r="O903" s="9">
        <v>4.4667739371122899E+17</v>
      </c>
      <c r="P903">
        <f t="shared" si="423"/>
        <v>19416.457829382016</v>
      </c>
      <c r="Q903">
        <f t="shared" si="424"/>
        <v>41849097422.120941</v>
      </c>
      <c r="R903">
        <f t="shared" si="425"/>
        <v>1546524644</v>
      </c>
      <c r="S903">
        <f t="shared" si="426"/>
        <v>1494152467.4011307</v>
      </c>
      <c r="T903">
        <f t="shared" si="427"/>
        <v>1817017567808841</v>
      </c>
      <c r="U903">
        <f t="shared" si="428"/>
        <v>66982885318608.586</v>
      </c>
      <c r="V903" s="1">
        <f t="shared" si="429"/>
        <v>2.0099236000072638E+22</v>
      </c>
      <c r="W903" s="1">
        <f t="shared" si="430"/>
        <v>7.1942463265909427E+20</v>
      </c>
      <c r="X903" s="1">
        <f t="shared" si="431"/>
        <v>2.7576590628047573E+19</v>
      </c>
      <c r="Y903">
        <f t="shared" si="432"/>
        <v>1.0350514273084617</v>
      </c>
      <c r="Z903">
        <f t="shared" si="438"/>
        <v>1808945754871034.5</v>
      </c>
      <c r="AA903">
        <f t="shared" si="439"/>
        <v>8.1028110396522222E-4</v>
      </c>
      <c r="AB903">
        <f t="shared" si="440"/>
        <v>2.8465437006398166E-2</v>
      </c>
      <c r="AC903">
        <f>Cells!$B$3*Y903/(Cells!$D$4*AB903)</f>
        <v>0.92761120565819399</v>
      </c>
      <c r="AD903">
        <f t="shared" si="441"/>
        <v>27739.056790956201</v>
      </c>
      <c r="AE903">
        <f t="shared" si="442"/>
        <v>40380767621.708435</v>
      </c>
      <c r="AF903">
        <f t="shared" si="443"/>
        <v>1862417051</v>
      </c>
      <c r="AG903">
        <f t="shared" si="444"/>
        <v>1649766506.0860405</v>
      </c>
      <c r="AH903">
        <f t="shared" si="445"/>
        <v>634597164660470.5</v>
      </c>
      <c r="AI903">
        <f t="shared" si="446"/>
        <v>27701261205899.824</v>
      </c>
      <c r="AJ903">
        <f t="shared" si="447"/>
        <v>1.1288973585834632</v>
      </c>
      <c r="AK903">
        <f t="shared" si="448"/>
        <v>681092319537097</v>
      </c>
      <c r="AL903">
        <f t="shared" si="449"/>
        <v>2.5024247023089401E-4</v>
      </c>
      <c r="AM903">
        <f t="shared" si="450"/>
        <v>1.5819054024526689E-2</v>
      </c>
      <c r="AN903">
        <f>IF(AM903=0,0,(Cells!$B$3*AJ903/(Cells!$D$4*AM903)))</f>
        <v>1.8205217042149051</v>
      </c>
      <c r="AP903" s="7">
        <f t="shared" si="433"/>
        <v>0</v>
      </c>
      <c r="AQ903">
        <f t="shared" si="451"/>
        <v>112</v>
      </c>
      <c r="AR903" t="str">
        <f>IF(AP903=0,"",MAX(AR$4:AR902)+1)</f>
        <v/>
      </c>
      <c r="AS903" t="str">
        <f t="shared" si="434"/>
        <v>Male</v>
      </c>
      <c r="AT903" t="str">
        <f t="shared" si="435"/>
        <v>Smoker</v>
      </c>
      <c r="AU903" t="str">
        <f t="shared" si="436"/>
        <v>70 - 79</v>
      </c>
      <c r="AV903">
        <f t="shared" si="422"/>
        <v>1</v>
      </c>
      <c r="AW903" s="8">
        <f t="shared" si="437"/>
        <v>23</v>
      </c>
      <c r="BJ903" s="76"/>
      <c r="BK903" s="76"/>
      <c r="BL903" s="77"/>
      <c r="BM903" s="77"/>
      <c r="BN903" s="77"/>
      <c r="BO903" s="77"/>
      <c r="BP903" s="77"/>
      <c r="BQ903" s="136"/>
    </row>
    <row r="904" spans="1:69" x14ac:dyDescent="0.25">
      <c r="A904" t="s">
        <v>78</v>
      </c>
      <c r="B904" t="s">
        <v>59</v>
      </c>
      <c r="C904" t="s">
        <v>352</v>
      </c>
      <c r="D904">
        <v>24</v>
      </c>
      <c r="E904" s="9">
        <v>10209</v>
      </c>
      <c r="F904" s="9">
        <v>3360</v>
      </c>
      <c r="G904" s="54">
        <v>2702.7478730583398</v>
      </c>
      <c r="H904" s="9">
        <v>4230821495.6248398</v>
      </c>
      <c r="I904" s="9">
        <v>185635193</v>
      </c>
      <c r="J904" s="9">
        <v>169398405.676597</v>
      </c>
      <c r="K904" s="9">
        <v>76530387129070.5</v>
      </c>
      <c r="L904" s="9">
        <v>3109420570268.7798</v>
      </c>
      <c r="M904" s="9">
        <v>1.8189836274047599E+20</v>
      </c>
      <c r="N904" s="9">
        <v>7.1313140417781903E+18</v>
      </c>
      <c r="O904" s="9">
        <v>2.9336122423111699E+17</v>
      </c>
      <c r="P904">
        <f t="shared" si="423"/>
        <v>22119.205702440355</v>
      </c>
      <c r="Q904">
        <f t="shared" si="424"/>
        <v>46079918917.745781</v>
      </c>
      <c r="R904">
        <f t="shared" si="425"/>
        <v>1732159837</v>
      </c>
      <c r="S904">
        <f t="shared" si="426"/>
        <v>1663550873.0777278</v>
      </c>
      <c r="T904">
        <f t="shared" si="427"/>
        <v>1893547954937911.5</v>
      </c>
      <c r="U904">
        <f t="shared" si="428"/>
        <v>70092305888877.367</v>
      </c>
      <c r="V904" s="1">
        <f t="shared" si="429"/>
        <v>2.0281134362813115E+22</v>
      </c>
      <c r="W904" s="1">
        <f t="shared" si="430"/>
        <v>7.2655594670087248E+20</v>
      </c>
      <c r="X904" s="1">
        <f t="shared" si="431"/>
        <v>2.786995185227869E+19</v>
      </c>
      <c r="Y904">
        <f t="shared" si="432"/>
        <v>1.0412424801865776</v>
      </c>
      <c r="Z904">
        <f t="shared" si="438"/>
        <v>1895649479030173.3</v>
      </c>
      <c r="AA904">
        <f t="shared" si="439"/>
        <v>6.8499257300309456E-4</v>
      </c>
      <c r="AB904">
        <f t="shared" si="440"/>
        <v>2.6172362770737659E-2</v>
      </c>
      <c r="AC904">
        <f>Cells!$B$3*Y904/(Cells!$D$4*AB904)</f>
        <v>1.0149177778988525</v>
      </c>
      <c r="AD904">
        <f t="shared" si="441"/>
        <v>25036.308917897863</v>
      </c>
      <c r="AE904">
        <f t="shared" si="442"/>
        <v>36149946126.083595</v>
      </c>
      <c r="AF904">
        <f t="shared" si="443"/>
        <v>1676781858</v>
      </c>
      <c r="AG904">
        <f t="shared" si="444"/>
        <v>1480368100.4094434</v>
      </c>
      <c r="AH904">
        <f t="shared" si="445"/>
        <v>558066777531400.13</v>
      </c>
      <c r="AI904">
        <f t="shared" si="446"/>
        <v>24591840635631.043</v>
      </c>
      <c r="AJ904">
        <f t="shared" si="447"/>
        <v>1.1326789989167101</v>
      </c>
      <c r="AK904">
        <f t="shared" si="448"/>
        <v>600560128876202.13</v>
      </c>
      <c r="AL904">
        <f t="shared" si="449"/>
        <v>2.7404195666224951E-4</v>
      </c>
      <c r="AM904">
        <f t="shared" si="450"/>
        <v>1.6554212656065811E-2</v>
      </c>
      <c r="AN904">
        <f>IF(AM904=0,0,(Cells!$B$3*AJ904/(Cells!$D$4*AM904)))</f>
        <v>1.7455015216670347</v>
      </c>
      <c r="AP904" s="7">
        <f t="shared" si="433"/>
        <v>1</v>
      </c>
      <c r="AQ904">
        <f t="shared" si="451"/>
        <v>112</v>
      </c>
      <c r="AR904">
        <f>IF(AP904=0,"",MAX(AR$4:AR903)+1)</f>
        <v>112</v>
      </c>
      <c r="AS904" t="str">
        <f t="shared" si="434"/>
        <v>Male</v>
      </c>
      <c r="AT904" t="str">
        <f t="shared" si="435"/>
        <v>Smoker</v>
      </c>
      <c r="AU904" t="str">
        <f t="shared" si="436"/>
        <v>70 - 79</v>
      </c>
      <c r="AV904">
        <f t="shared" si="422"/>
        <v>1</v>
      </c>
      <c r="AW904" s="8">
        <f t="shared" si="437"/>
        <v>24</v>
      </c>
      <c r="BJ904" s="76"/>
      <c r="BK904" s="76"/>
      <c r="BL904" s="77"/>
      <c r="BM904" s="77"/>
      <c r="BN904" s="77"/>
      <c r="BO904" s="77"/>
      <c r="BP904" s="77"/>
      <c r="BQ904" s="136"/>
    </row>
    <row r="905" spans="1:69" x14ac:dyDescent="0.25">
      <c r="A905" t="s">
        <v>78</v>
      </c>
      <c r="B905" t="s">
        <v>59</v>
      </c>
      <c r="C905" t="s">
        <v>352</v>
      </c>
      <c r="D905">
        <v>25</v>
      </c>
      <c r="E905" s="9">
        <v>10020</v>
      </c>
      <c r="F905" s="9">
        <v>3719</v>
      </c>
      <c r="G905" s="54">
        <v>3010.6083853476098</v>
      </c>
      <c r="H905" s="9">
        <v>4380632815.9609404</v>
      </c>
      <c r="I905" s="9">
        <v>199624168</v>
      </c>
      <c r="J905" s="9">
        <v>177995699.56712201</v>
      </c>
      <c r="K905" s="9">
        <v>78925743927880.594</v>
      </c>
      <c r="L905" s="9">
        <v>3308680625860.3301</v>
      </c>
      <c r="M905" s="9">
        <v>2.3419762146475701E+20</v>
      </c>
      <c r="N905" s="9">
        <v>9.5671927082275697E+18</v>
      </c>
      <c r="O905" s="9">
        <v>4.0645918262798598E+17</v>
      </c>
      <c r="P905">
        <f t="shared" si="423"/>
        <v>3010.6083853476098</v>
      </c>
      <c r="Q905">
        <f t="shared" si="424"/>
        <v>4380632815.9609404</v>
      </c>
      <c r="R905">
        <f t="shared" si="425"/>
        <v>199624168</v>
      </c>
      <c r="S905">
        <f t="shared" si="426"/>
        <v>177995699.56712201</v>
      </c>
      <c r="T905">
        <f t="shared" si="427"/>
        <v>78925743927880.594</v>
      </c>
      <c r="U905">
        <f t="shared" si="428"/>
        <v>3308680625860.3301</v>
      </c>
      <c r="V905" s="1">
        <f t="shared" si="429"/>
        <v>2.3419762146475701E+20</v>
      </c>
      <c r="W905" s="1">
        <f t="shared" si="430"/>
        <v>9.5671927082275697E+18</v>
      </c>
      <c r="X905" s="1">
        <f t="shared" si="431"/>
        <v>4.0645918262798598E+17</v>
      </c>
      <c r="Y905">
        <f t="shared" si="432"/>
        <v>1.1215111853009792</v>
      </c>
      <c r="Z905">
        <f t="shared" si="438"/>
        <v>84354488024127.141</v>
      </c>
      <c r="AA905">
        <f t="shared" si="439"/>
        <v>2.662497289989968E-3</v>
      </c>
      <c r="AB905">
        <f t="shared" si="440"/>
        <v>5.1599392341286035E-2</v>
      </c>
      <c r="AC905">
        <f>Cells!$B$3*Y905/(Cells!$D$4*AB905)</f>
        <v>0.55447367969703631</v>
      </c>
      <c r="AD905">
        <f t="shared" si="441"/>
        <v>22025.700532550254</v>
      </c>
      <c r="AE905">
        <f t="shared" si="442"/>
        <v>31769313310.122654</v>
      </c>
      <c r="AF905">
        <f t="shared" si="443"/>
        <v>1477157690</v>
      </c>
      <c r="AG905">
        <f t="shared" si="444"/>
        <v>1302372400.8423214</v>
      </c>
      <c r="AH905">
        <f t="shared" si="445"/>
        <v>479141033603519.5</v>
      </c>
      <c r="AI905">
        <f t="shared" si="446"/>
        <v>21283160009770.711</v>
      </c>
      <c r="AJ905">
        <f t="shared" si="447"/>
        <v>1.1342053079784511</v>
      </c>
      <c r="AK905">
        <f t="shared" si="448"/>
        <v>516065185114155.75</v>
      </c>
      <c r="AL905">
        <f t="shared" si="449"/>
        <v>3.042525262869394E-4</v>
      </c>
      <c r="AM905">
        <f t="shared" si="450"/>
        <v>1.7442835958838214E-2</v>
      </c>
      <c r="AN905">
        <f>IF(AM905=0,0,(Cells!$B$3*AJ905/(Cells!$D$4*AM905)))</f>
        <v>1.6588094172632497</v>
      </c>
      <c r="AP905" s="7">
        <f t="shared" si="433"/>
        <v>0</v>
      </c>
      <c r="AQ905">
        <f t="shared" si="451"/>
        <v>113</v>
      </c>
      <c r="AR905" t="str">
        <f>IF(AP905=0,"",MAX(AR$4:AR904)+1)</f>
        <v/>
      </c>
      <c r="AS905" t="str">
        <f t="shared" si="434"/>
        <v>Male</v>
      </c>
      <c r="AT905" t="str">
        <f t="shared" si="435"/>
        <v>Smoker</v>
      </c>
      <c r="AU905" t="str">
        <f t="shared" si="436"/>
        <v>70 - 79</v>
      </c>
      <c r="AV905">
        <f t="shared" si="422"/>
        <v>25</v>
      </c>
      <c r="AW905" s="8">
        <f t="shared" si="437"/>
        <v>25</v>
      </c>
      <c r="BJ905" s="76"/>
      <c r="BK905" s="76"/>
      <c r="BL905" s="77"/>
      <c r="BM905" s="77"/>
      <c r="BN905" s="77"/>
      <c r="BO905" s="77"/>
      <c r="BP905" s="77"/>
      <c r="BQ905" s="136"/>
    </row>
    <row r="906" spans="1:69" x14ac:dyDescent="0.25">
      <c r="A906" t="s">
        <v>78</v>
      </c>
      <c r="B906" t="s">
        <v>59</v>
      </c>
      <c r="C906" t="s">
        <v>352</v>
      </c>
      <c r="D906">
        <v>26</v>
      </c>
      <c r="E906" s="9">
        <v>9722</v>
      </c>
      <c r="F906" s="9">
        <v>3804</v>
      </c>
      <c r="G906" s="54">
        <v>3203.86183790217</v>
      </c>
      <c r="H906" s="9">
        <v>4536070846.4636803</v>
      </c>
      <c r="I906" s="9">
        <v>204208456</v>
      </c>
      <c r="J906" s="9">
        <v>185826606.899616</v>
      </c>
      <c r="K906" s="9">
        <v>80651608109387.906</v>
      </c>
      <c r="L906" s="9">
        <v>3501397516859.1699</v>
      </c>
      <c r="M906" s="9">
        <v>2.5847345082043299E+20</v>
      </c>
      <c r="N906" s="9">
        <v>1.11694968573237E+19</v>
      </c>
      <c r="O906" s="9">
        <v>5.0066906860497702E+17</v>
      </c>
      <c r="P906">
        <f t="shared" si="423"/>
        <v>6214.4702232497802</v>
      </c>
      <c r="Q906">
        <f t="shared" si="424"/>
        <v>8916703662.4246216</v>
      </c>
      <c r="R906">
        <f t="shared" si="425"/>
        <v>403832624</v>
      </c>
      <c r="S906">
        <f t="shared" si="426"/>
        <v>363822306.46673799</v>
      </c>
      <c r="T906">
        <f t="shared" si="427"/>
        <v>159577352037268.5</v>
      </c>
      <c r="U906">
        <f t="shared" si="428"/>
        <v>6810078142719.5</v>
      </c>
      <c r="V906" s="1">
        <f t="shared" si="429"/>
        <v>4.9267107228519E+20</v>
      </c>
      <c r="W906" s="1">
        <f t="shared" si="430"/>
        <v>2.0736689565551272E+19</v>
      </c>
      <c r="X906" s="1">
        <f t="shared" si="431"/>
        <v>9.0712825123296307E+17</v>
      </c>
      <c r="Y906">
        <f t="shared" si="432"/>
        <v>1.1099721397564168</v>
      </c>
      <c r="Z906">
        <f t="shared" si="438"/>
        <v>168736138814106.91</v>
      </c>
      <c r="AA906">
        <f t="shared" si="439"/>
        <v>1.2747630347105354E-3</v>
      </c>
      <c r="AB906">
        <f t="shared" si="440"/>
        <v>3.5703823810770398E-2</v>
      </c>
      <c r="AC906">
        <f>Cells!$B$3*Y906/(Cells!$D$4*AB906)</f>
        <v>0.79308413227204555</v>
      </c>
      <c r="AD906">
        <f t="shared" si="441"/>
        <v>18821.838694648082</v>
      </c>
      <c r="AE906">
        <f t="shared" si="442"/>
        <v>27233242463.65897</v>
      </c>
      <c r="AF906">
        <f t="shared" si="443"/>
        <v>1272949234</v>
      </c>
      <c r="AG906">
        <f t="shared" si="444"/>
        <v>1116545793.9427054</v>
      </c>
      <c r="AH906">
        <f t="shared" si="445"/>
        <v>398489425494131.63</v>
      </c>
      <c r="AI906">
        <f t="shared" si="446"/>
        <v>17781762492911.539</v>
      </c>
      <c r="AJ906">
        <f t="shared" si="447"/>
        <v>1.1400779447701903</v>
      </c>
      <c r="AK906">
        <f t="shared" si="448"/>
        <v>431196666516692.81</v>
      </c>
      <c r="AL906">
        <f t="shared" si="449"/>
        <v>3.4587750296320144E-4</v>
      </c>
      <c r="AM906">
        <f t="shared" si="450"/>
        <v>1.8597782205499704E-2</v>
      </c>
      <c r="AN906">
        <f>IF(AM906=0,0,(Cells!$B$3*AJ906/(Cells!$D$4*AM906)))</f>
        <v>1.563850740204763</v>
      </c>
      <c r="AP906" s="7">
        <f t="shared" si="433"/>
        <v>0</v>
      </c>
      <c r="AQ906">
        <f t="shared" si="451"/>
        <v>113</v>
      </c>
      <c r="AR906" t="str">
        <f>IF(AP906=0,"",MAX(AR$4:AR905)+1)</f>
        <v/>
      </c>
      <c r="AS906" t="str">
        <f t="shared" si="434"/>
        <v>Male</v>
      </c>
      <c r="AT906" t="str">
        <f t="shared" si="435"/>
        <v>Smoker</v>
      </c>
      <c r="AU906" t="str">
        <f t="shared" si="436"/>
        <v>70 - 79</v>
      </c>
      <c r="AV906">
        <f t="shared" si="422"/>
        <v>25</v>
      </c>
      <c r="AW906" s="8">
        <f t="shared" si="437"/>
        <v>26</v>
      </c>
      <c r="BJ906" s="76"/>
      <c r="BK906" s="76"/>
      <c r="BL906" s="77"/>
      <c r="BM906" s="77"/>
      <c r="BN906" s="77"/>
      <c r="BO906" s="77"/>
      <c r="BP906" s="77"/>
      <c r="BQ906" s="136"/>
    </row>
    <row r="907" spans="1:69" x14ac:dyDescent="0.25">
      <c r="A907" t="s">
        <v>78</v>
      </c>
      <c r="B907" t="s">
        <v>59</v>
      </c>
      <c r="C907" t="s">
        <v>352</v>
      </c>
      <c r="D907">
        <v>27</v>
      </c>
      <c r="E907" s="9">
        <v>9383</v>
      </c>
      <c r="F907" s="9">
        <v>3942</v>
      </c>
      <c r="G907" s="54">
        <v>3210.3353609474302</v>
      </c>
      <c r="H907" s="9">
        <v>4590585760.4163799</v>
      </c>
      <c r="I907" s="9">
        <v>225752341</v>
      </c>
      <c r="J907" s="9">
        <v>188863345.255373</v>
      </c>
      <c r="K907" s="9">
        <v>79177801594271.297</v>
      </c>
      <c r="L907" s="9">
        <v>3534517220873.8999</v>
      </c>
      <c r="M907" s="9">
        <v>2.6206644633562998E+20</v>
      </c>
      <c r="N907" s="9">
        <v>1.19916542876224E+19</v>
      </c>
      <c r="O907" s="9">
        <v>5.6487892048693101E+17</v>
      </c>
      <c r="P907">
        <f t="shared" si="423"/>
        <v>9424.8055841972109</v>
      </c>
      <c r="Q907">
        <f t="shared" si="424"/>
        <v>13507289422.841002</v>
      </c>
      <c r="R907">
        <f t="shared" si="425"/>
        <v>629584965</v>
      </c>
      <c r="S907">
        <f t="shared" si="426"/>
        <v>552685651.72211099</v>
      </c>
      <c r="T907">
        <f t="shared" si="427"/>
        <v>238755153631539.81</v>
      </c>
      <c r="U907">
        <f t="shared" si="428"/>
        <v>10344595363593.4</v>
      </c>
      <c r="V907" s="1">
        <f t="shared" si="429"/>
        <v>7.5473751862081998E+20</v>
      </c>
      <c r="W907" s="1">
        <f t="shared" si="430"/>
        <v>3.272834385317367E+19</v>
      </c>
      <c r="X907" s="1">
        <f t="shared" si="431"/>
        <v>1.472007171719894E+18</v>
      </c>
      <c r="Y907">
        <f t="shared" si="432"/>
        <v>1.1391375242658801</v>
      </c>
      <c r="Z907">
        <f t="shared" si="438"/>
        <v>258551452858505.28</v>
      </c>
      <c r="AA907">
        <f t="shared" si="439"/>
        <v>8.4642913241313688E-4</v>
      </c>
      <c r="AB907">
        <f t="shared" si="440"/>
        <v>2.9093455147389025E-2</v>
      </c>
      <c r="AC907">
        <f>Cells!$B$3*Y907/(Cells!$D$4*AB907)</f>
        <v>0.99885574130655719</v>
      </c>
      <c r="AD907">
        <f t="shared" si="441"/>
        <v>15611.50333370065</v>
      </c>
      <c r="AE907">
        <f t="shared" si="442"/>
        <v>22642656703.242588</v>
      </c>
      <c r="AF907">
        <f t="shared" si="443"/>
        <v>1047196893</v>
      </c>
      <c r="AG907">
        <f t="shared" si="444"/>
        <v>927682448.68733251</v>
      </c>
      <c r="AH907">
        <f t="shared" si="445"/>
        <v>319311623899860.31</v>
      </c>
      <c r="AI907">
        <f t="shared" si="446"/>
        <v>14247245272037.641</v>
      </c>
      <c r="AJ907">
        <f t="shared" si="447"/>
        <v>1.1288312013251733</v>
      </c>
      <c r="AK907">
        <f t="shared" si="448"/>
        <v>342294230937832.38</v>
      </c>
      <c r="AL907">
        <f t="shared" si="449"/>
        <v>3.9774149289397868E-4</v>
      </c>
      <c r="AM907">
        <f t="shared" si="450"/>
        <v>1.9943457395696931E-2</v>
      </c>
      <c r="AN907">
        <f>IF(AM907=0,0,(Cells!$B$3*AJ907/(Cells!$D$4*AM907)))</f>
        <v>1.4439443926026454</v>
      </c>
      <c r="AP907" s="7">
        <f t="shared" si="433"/>
        <v>0</v>
      </c>
      <c r="AQ907">
        <f t="shared" si="451"/>
        <v>113</v>
      </c>
      <c r="AR907" t="str">
        <f>IF(AP907=0,"",MAX(AR$4:AR906)+1)</f>
        <v/>
      </c>
      <c r="AS907" t="str">
        <f t="shared" si="434"/>
        <v>Male</v>
      </c>
      <c r="AT907" t="str">
        <f t="shared" si="435"/>
        <v>Smoker</v>
      </c>
      <c r="AU907" t="str">
        <f t="shared" si="436"/>
        <v>70 - 79</v>
      </c>
      <c r="AV907">
        <f t="shared" si="422"/>
        <v>25</v>
      </c>
      <c r="AW907" s="8">
        <f t="shared" si="437"/>
        <v>27</v>
      </c>
      <c r="BJ907" s="76"/>
      <c r="BK907" s="76"/>
      <c r="BL907" s="77"/>
      <c r="BM907" s="77"/>
      <c r="BN907" s="77"/>
      <c r="BO907" s="77"/>
      <c r="BP907" s="77"/>
      <c r="BQ907" s="136"/>
    </row>
    <row r="908" spans="1:69" x14ac:dyDescent="0.25">
      <c r="A908" t="s">
        <v>78</v>
      </c>
      <c r="B908" t="s">
        <v>59</v>
      </c>
      <c r="C908" t="s">
        <v>352</v>
      </c>
      <c r="D908">
        <v>28</v>
      </c>
      <c r="E908" s="9">
        <v>8875</v>
      </c>
      <c r="F908" s="9">
        <v>3814</v>
      </c>
      <c r="G908" s="54">
        <v>3110.0733326652598</v>
      </c>
      <c r="H908" s="9">
        <v>4511330836.9004898</v>
      </c>
      <c r="I908" s="9">
        <v>208223400</v>
      </c>
      <c r="J908" s="9">
        <v>185307427.517784</v>
      </c>
      <c r="K908" s="9">
        <v>76169015017316.797</v>
      </c>
      <c r="L908" s="9">
        <v>3407662803041.6699</v>
      </c>
      <c r="M908" s="9">
        <v>2.5628313669457799E+20</v>
      </c>
      <c r="N908" s="9">
        <v>1.18791244245272E+19</v>
      </c>
      <c r="O908" s="9">
        <v>5.6849667485396499E+17</v>
      </c>
      <c r="P908">
        <f t="shared" si="423"/>
        <v>12534.878916862472</v>
      </c>
      <c r="Q908">
        <f t="shared" si="424"/>
        <v>18018620259.741493</v>
      </c>
      <c r="R908">
        <f t="shared" si="425"/>
        <v>837808365</v>
      </c>
      <c r="S908">
        <f t="shared" si="426"/>
        <v>737993079.23989499</v>
      </c>
      <c r="T908">
        <f t="shared" si="427"/>
        <v>314924168648856.63</v>
      </c>
      <c r="U908">
        <f t="shared" si="428"/>
        <v>13752258166635.07</v>
      </c>
      <c r="V908" s="1">
        <f t="shared" si="429"/>
        <v>1.0110206553153979E+21</v>
      </c>
      <c r="W908" s="1">
        <f t="shared" si="430"/>
        <v>4.460746827770087E+19</v>
      </c>
      <c r="X908" s="1">
        <f t="shared" si="431"/>
        <v>2.0405038465738591E+18</v>
      </c>
      <c r="Y908">
        <f t="shared" si="432"/>
        <v>1.1352523330746014</v>
      </c>
      <c r="Z908">
        <f t="shared" si="438"/>
        <v>339794516308286.75</v>
      </c>
      <c r="AA908">
        <f t="shared" si="439"/>
        <v>6.238954057992466E-4</v>
      </c>
      <c r="AB908">
        <f t="shared" si="440"/>
        <v>2.4977898346323028E-2</v>
      </c>
      <c r="AC908">
        <f>Cells!$B$3*Y908/(Cells!$D$4*AB908)</f>
        <v>1.1594670802738649</v>
      </c>
      <c r="AD908">
        <f t="shared" si="441"/>
        <v>12501.430001035391</v>
      </c>
      <c r="AE908">
        <f t="shared" si="442"/>
        <v>18131325866.342098</v>
      </c>
      <c r="AF908">
        <f t="shared" si="443"/>
        <v>838973493</v>
      </c>
      <c r="AG908">
        <f t="shared" si="444"/>
        <v>742375021.16954839</v>
      </c>
      <c r="AH908">
        <f t="shared" si="445"/>
        <v>243142608882543.5</v>
      </c>
      <c r="AI908">
        <f t="shared" si="446"/>
        <v>10839582468995.973</v>
      </c>
      <c r="AJ908">
        <f t="shared" si="447"/>
        <v>1.1301208541180021</v>
      </c>
      <c r="AK908">
        <f t="shared" si="448"/>
        <v>260936509191354.44</v>
      </c>
      <c r="AL908">
        <f t="shared" si="449"/>
        <v>4.7346529067341823E-4</v>
      </c>
      <c r="AM908">
        <f t="shared" si="450"/>
        <v>2.1759257585529389E-2</v>
      </c>
      <c r="AN908">
        <f>IF(AM908=0,0,(Cells!$B$3*AJ908/(Cells!$D$4*AM908)))</f>
        <v>1.3249598830652387</v>
      </c>
      <c r="AP908" s="7">
        <f t="shared" si="433"/>
        <v>1</v>
      </c>
      <c r="AQ908">
        <f t="shared" si="451"/>
        <v>113</v>
      </c>
      <c r="AR908">
        <f>IF(AP908=0,"",MAX(AR$4:AR907)+1)</f>
        <v>113</v>
      </c>
      <c r="AS908" t="str">
        <f t="shared" si="434"/>
        <v>Male</v>
      </c>
      <c r="AT908" t="str">
        <f t="shared" si="435"/>
        <v>Smoker</v>
      </c>
      <c r="AU908" t="str">
        <f t="shared" si="436"/>
        <v>70 - 79</v>
      </c>
      <c r="AV908">
        <f t="shared" si="422"/>
        <v>25</v>
      </c>
      <c r="AW908" s="8">
        <f t="shared" si="437"/>
        <v>28</v>
      </c>
      <c r="BJ908" s="76"/>
      <c r="BK908" s="76"/>
      <c r="BL908" s="77"/>
      <c r="BM908" s="77"/>
      <c r="BN908" s="77"/>
      <c r="BO908" s="77"/>
      <c r="BP908" s="77"/>
      <c r="BQ908" s="136"/>
    </row>
    <row r="909" spans="1:69" x14ac:dyDescent="0.25">
      <c r="A909" t="s">
        <v>78</v>
      </c>
      <c r="B909" t="s">
        <v>59</v>
      </c>
      <c r="C909" t="s">
        <v>352</v>
      </c>
      <c r="D909">
        <v>29</v>
      </c>
      <c r="E909" s="9">
        <v>8128</v>
      </c>
      <c r="F909" s="9">
        <v>3464</v>
      </c>
      <c r="G909" s="54">
        <v>2911.4830316829498</v>
      </c>
      <c r="H909" s="9">
        <v>4197310575.3182201</v>
      </c>
      <c r="I909" s="9">
        <v>197163667</v>
      </c>
      <c r="J909" s="9">
        <v>172504621.338577</v>
      </c>
      <c r="K909" s="9">
        <v>54188584437398.5</v>
      </c>
      <c r="L909" s="9">
        <v>2395309387518.52</v>
      </c>
      <c r="M909" s="9">
        <v>1.02314281714491E+20</v>
      </c>
      <c r="N909" s="9">
        <v>4.5757847799992499E+18</v>
      </c>
      <c r="O909" s="9">
        <v>2.1200269675953798E+17</v>
      </c>
      <c r="P909">
        <f t="shared" si="423"/>
        <v>2911.4830316829498</v>
      </c>
      <c r="Q909">
        <f t="shared" si="424"/>
        <v>4197310575.3182201</v>
      </c>
      <c r="R909">
        <f t="shared" si="425"/>
        <v>197163667</v>
      </c>
      <c r="S909">
        <f t="shared" si="426"/>
        <v>172504621.338577</v>
      </c>
      <c r="T909">
        <f t="shared" si="427"/>
        <v>54188584437398.5</v>
      </c>
      <c r="U909">
        <f t="shared" si="428"/>
        <v>2395309387518.52</v>
      </c>
      <c r="V909" s="1">
        <f t="shared" si="429"/>
        <v>1.02314281714491E+20</v>
      </c>
      <c r="W909" s="1">
        <f t="shared" si="430"/>
        <v>4.5757847799992499E+18</v>
      </c>
      <c r="X909" s="1">
        <f t="shared" si="431"/>
        <v>2.1200269675953798E+17</v>
      </c>
      <c r="Y909">
        <f t="shared" si="432"/>
        <v>1.1429471597344885</v>
      </c>
      <c r="Z909">
        <f t="shared" si="438"/>
        <v>58805628448295.273</v>
      </c>
      <c r="AA909">
        <f t="shared" si="439"/>
        <v>1.9761387179496751E-3</v>
      </c>
      <c r="AB909">
        <f t="shared" si="440"/>
        <v>4.4453781818307371E-2</v>
      </c>
      <c r="AC909">
        <f>Cells!$B$3*Y909/(Cells!$D$4*AB909)</f>
        <v>0.65590259995628897</v>
      </c>
      <c r="AD909">
        <f t="shared" si="441"/>
        <v>9589.9469693524406</v>
      </c>
      <c r="AE909">
        <f t="shared" si="442"/>
        <v>13934015291.023876</v>
      </c>
      <c r="AF909">
        <f t="shared" si="443"/>
        <v>641809826</v>
      </c>
      <c r="AG909">
        <f t="shared" si="444"/>
        <v>569870399.83097136</v>
      </c>
      <c r="AH909">
        <f t="shared" si="445"/>
        <v>188954024445145</v>
      </c>
      <c r="AI909">
        <f t="shared" si="446"/>
        <v>8444273081477.4521</v>
      </c>
      <c r="AJ909">
        <f t="shared" si="447"/>
        <v>1.126238222217484</v>
      </c>
      <c r="AK909">
        <f t="shared" si="448"/>
        <v>202096422761768.25</v>
      </c>
      <c r="AL909">
        <f t="shared" si="449"/>
        <v>6.2230949499314828E-4</v>
      </c>
      <c r="AM909">
        <f t="shared" si="450"/>
        <v>2.4946131864342181E-2</v>
      </c>
      <c r="AN909">
        <f>IF(AM909=0,0,(Cells!$B$3*AJ909/(Cells!$D$4*AM909)))</f>
        <v>1.1517254454579782</v>
      </c>
      <c r="AP909" s="7">
        <f t="shared" si="433"/>
        <v>0</v>
      </c>
      <c r="AQ909">
        <f t="shared" si="451"/>
        <v>114</v>
      </c>
      <c r="AR909" t="str">
        <f>IF(AP909=0,"",MAX(AR$4:AR908)+1)</f>
        <v/>
      </c>
      <c r="AS909" t="str">
        <f t="shared" si="434"/>
        <v>Male</v>
      </c>
      <c r="AT909" t="str">
        <f t="shared" si="435"/>
        <v>Smoker</v>
      </c>
      <c r="AU909" t="str">
        <f t="shared" si="436"/>
        <v>70 - 79</v>
      </c>
      <c r="AV909">
        <f t="shared" si="422"/>
        <v>29</v>
      </c>
      <c r="AW909" s="8">
        <f t="shared" si="437"/>
        <v>29</v>
      </c>
      <c r="BJ909" s="76"/>
      <c r="BK909" s="76"/>
      <c r="BL909" s="77"/>
      <c r="BM909" s="77"/>
      <c r="BN909" s="77"/>
      <c r="BO909" s="77"/>
      <c r="BP909" s="77"/>
      <c r="BQ909" s="136"/>
    </row>
    <row r="910" spans="1:69" x14ac:dyDescent="0.25">
      <c r="A910" t="s">
        <v>78</v>
      </c>
      <c r="B910" t="s">
        <v>59</v>
      </c>
      <c r="C910" t="s">
        <v>352</v>
      </c>
      <c r="D910">
        <v>30</v>
      </c>
      <c r="E910" s="9">
        <v>7179</v>
      </c>
      <c r="F910" s="9">
        <v>3054</v>
      </c>
      <c r="G910" s="54">
        <v>2604.6942023749998</v>
      </c>
      <c r="H910" s="9">
        <v>3759123842.47962</v>
      </c>
      <c r="I910" s="9">
        <v>186225463</v>
      </c>
      <c r="J910" s="9">
        <v>154818499.88449001</v>
      </c>
      <c r="K910" s="9">
        <v>48524302534013.898</v>
      </c>
      <c r="L910" s="9">
        <v>2172184979816.1899</v>
      </c>
      <c r="M910" s="9">
        <v>8.9571507968907297E+19</v>
      </c>
      <c r="N910" s="9">
        <v>4.0876518413510298E+18</v>
      </c>
      <c r="O910" s="9">
        <v>1.9465782999433402E+17</v>
      </c>
      <c r="P910">
        <f t="shared" si="423"/>
        <v>5516.17723405795</v>
      </c>
      <c r="Q910">
        <f t="shared" si="424"/>
        <v>7956434417.7978401</v>
      </c>
      <c r="R910">
        <f t="shared" si="425"/>
        <v>383389130</v>
      </c>
      <c r="S910">
        <f t="shared" si="426"/>
        <v>327323121.22306705</v>
      </c>
      <c r="T910">
        <f t="shared" si="427"/>
        <v>102712886971412.41</v>
      </c>
      <c r="U910">
        <f t="shared" si="428"/>
        <v>4567494367334.71</v>
      </c>
      <c r="V910" s="1">
        <f t="shared" si="429"/>
        <v>1.9188578968339828E+20</v>
      </c>
      <c r="W910" s="1">
        <f t="shared" si="430"/>
        <v>8.6634366213502792E+18</v>
      </c>
      <c r="X910" s="1">
        <f t="shared" si="431"/>
        <v>4.06660526753872E+17</v>
      </c>
      <c r="Y910">
        <f t="shared" si="432"/>
        <v>1.1712864296522598</v>
      </c>
      <c r="Z910">
        <f t="shared" si="438"/>
        <v>114040010782978.97</v>
      </c>
      <c r="AA910">
        <f t="shared" si="439"/>
        <v>1.0643975889727301E-3</v>
      </c>
      <c r="AB910">
        <f t="shared" si="440"/>
        <v>3.2625106727376847E-2</v>
      </c>
      <c r="AC910">
        <f>Cells!$B$3*Y910/(Cells!$D$4*AB910)</f>
        <v>0.91586841893814153</v>
      </c>
      <c r="AD910">
        <f t="shared" si="441"/>
        <v>6985.2527669774399</v>
      </c>
      <c r="AE910">
        <f t="shared" si="442"/>
        <v>10174891448.544256</v>
      </c>
      <c r="AF910">
        <f t="shared" si="443"/>
        <v>455584363</v>
      </c>
      <c r="AG910">
        <f t="shared" si="444"/>
        <v>415051899.94648141</v>
      </c>
      <c r="AH910">
        <f t="shared" si="445"/>
        <v>140429721911131.08</v>
      </c>
      <c r="AI910">
        <f t="shared" si="446"/>
        <v>6272088101661.2627</v>
      </c>
      <c r="AJ910">
        <f t="shared" si="447"/>
        <v>1.0976563727542146</v>
      </c>
      <c r="AK910">
        <f t="shared" si="448"/>
        <v>146586656887283.69</v>
      </c>
      <c r="AL910">
        <f t="shared" si="449"/>
        <v>8.5092175628706523E-4</v>
      </c>
      <c r="AM910">
        <f t="shared" si="450"/>
        <v>2.9170563180834636E-2</v>
      </c>
      <c r="AN910">
        <f>IF(AM910=0,0,(Cells!$B$3*AJ910/(Cells!$D$4*AM910)))</f>
        <v>0.95993870427955263</v>
      </c>
      <c r="AP910" s="7">
        <f t="shared" si="433"/>
        <v>0</v>
      </c>
      <c r="AQ910">
        <f t="shared" si="451"/>
        <v>114</v>
      </c>
      <c r="AR910" t="str">
        <f>IF(AP910=0,"",MAX(AR$4:AR909)+1)</f>
        <v/>
      </c>
      <c r="AS910" t="str">
        <f t="shared" si="434"/>
        <v>Male</v>
      </c>
      <c r="AT910" t="str">
        <f t="shared" si="435"/>
        <v>Smoker</v>
      </c>
      <c r="AU910" t="str">
        <f t="shared" si="436"/>
        <v>70 - 79</v>
      </c>
      <c r="AV910">
        <f t="shared" si="422"/>
        <v>29</v>
      </c>
      <c r="AW910" s="8">
        <f t="shared" si="437"/>
        <v>30</v>
      </c>
      <c r="BJ910" s="76"/>
      <c r="BK910" s="76"/>
      <c r="BL910" s="77"/>
      <c r="BM910" s="77"/>
      <c r="BN910" s="77"/>
      <c r="BO910" s="77"/>
      <c r="BP910" s="77"/>
      <c r="BQ910" s="136"/>
    </row>
    <row r="911" spans="1:69" x14ac:dyDescent="0.25">
      <c r="A911" t="s">
        <v>78</v>
      </c>
      <c r="B911" t="s">
        <v>59</v>
      </c>
      <c r="C911" t="s">
        <v>352</v>
      </c>
      <c r="D911">
        <v>31</v>
      </c>
      <c r="E911" s="9">
        <v>5959</v>
      </c>
      <c r="F911" s="9">
        <v>2636</v>
      </c>
      <c r="G911" s="54">
        <v>2214.6762774203899</v>
      </c>
      <c r="H911" s="9">
        <v>3142381990.2841702</v>
      </c>
      <c r="I911" s="9">
        <v>142440932</v>
      </c>
      <c r="J911" s="9">
        <v>128650857.637566</v>
      </c>
      <c r="K911" s="9">
        <v>39812146618831.297</v>
      </c>
      <c r="L911" s="9">
        <v>1774590294602.7</v>
      </c>
      <c r="M911" s="9">
        <v>7.6919828885917008E+19</v>
      </c>
      <c r="N911" s="9">
        <v>3.50572758237954E+18</v>
      </c>
      <c r="O911" s="9">
        <v>1.6821438639047299E+17</v>
      </c>
      <c r="P911">
        <f t="shared" si="423"/>
        <v>7730.8535114783399</v>
      </c>
      <c r="Q911">
        <f t="shared" si="424"/>
        <v>11098816408.08201</v>
      </c>
      <c r="R911">
        <f t="shared" si="425"/>
        <v>525830062</v>
      </c>
      <c r="S911">
        <f t="shared" si="426"/>
        <v>455973978.86063302</v>
      </c>
      <c r="T911">
        <f t="shared" si="427"/>
        <v>142525033590243.69</v>
      </c>
      <c r="U911">
        <f t="shared" si="428"/>
        <v>6342084661937.4102</v>
      </c>
      <c r="V911" s="1">
        <f t="shared" si="429"/>
        <v>2.6880561856931529E+20</v>
      </c>
      <c r="W911" s="1">
        <f t="shared" si="430"/>
        <v>1.216916420372982E+19</v>
      </c>
      <c r="X911" s="1">
        <f t="shared" si="431"/>
        <v>5.7487491314434496E+17</v>
      </c>
      <c r="Y911">
        <f t="shared" si="432"/>
        <v>1.1532019070779438</v>
      </c>
      <c r="Z911">
        <f t="shared" si="438"/>
        <v>155925962995561.41</v>
      </c>
      <c r="AA911">
        <f t="shared" si="439"/>
        <v>7.4996037245440015E-4</v>
      </c>
      <c r="AB911">
        <f t="shared" si="440"/>
        <v>2.7385404369013801E-2</v>
      </c>
      <c r="AC911">
        <f>Cells!$B$3*Y911/(Cells!$D$4*AB911)</f>
        <v>1.0742567895182955</v>
      </c>
      <c r="AD911">
        <f t="shared" si="441"/>
        <v>4770.576489557051</v>
      </c>
      <c r="AE911">
        <f t="shared" si="442"/>
        <v>7032509458.260087</v>
      </c>
      <c r="AF911">
        <f t="shared" si="443"/>
        <v>313143431</v>
      </c>
      <c r="AG911">
        <f t="shared" si="444"/>
        <v>286401042.30891538</v>
      </c>
      <c r="AH911">
        <f t="shared" si="445"/>
        <v>100617575292299.8</v>
      </c>
      <c r="AI911">
        <f t="shared" si="446"/>
        <v>4497497807058.5625</v>
      </c>
      <c r="AJ911">
        <f t="shared" si="447"/>
        <v>1.0933739223694583</v>
      </c>
      <c r="AK911">
        <f t="shared" si="448"/>
        <v>104636024841040.44</v>
      </c>
      <c r="AL911">
        <f t="shared" si="449"/>
        <v>1.2756514996366921E-3</v>
      </c>
      <c r="AM911">
        <f t="shared" si="450"/>
        <v>3.5716263797277173E-2</v>
      </c>
      <c r="AN911">
        <f>IF(AM911=0,0,(Cells!$B$3*AJ911/(Cells!$D$4*AM911)))</f>
        <v>0.78095247001439949</v>
      </c>
      <c r="AP911" s="7">
        <f t="shared" si="433"/>
        <v>0</v>
      </c>
      <c r="AQ911">
        <f t="shared" si="451"/>
        <v>114</v>
      </c>
      <c r="AR911" t="str">
        <f>IF(AP911=0,"",MAX(AR$4:AR910)+1)</f>
        <v/>
      </c>
      <c r="AS911" t="str">
        <f t="shared" si="434"/>
        <v>Male</v>
      </c>
      <c r="AT911" t="str">
        <f t="shared" si="435"/>
        <v>Smoker</v>
      </c>
      <c r="AU911" t="str">
        <f t="shared" si="436"/>
        <v>70 - 79</v>
      </c>
      <c r="AV911">
        <f t="shared" si="422"/>
        <v>29</v>
      </c>
      <c r="AW911" s="8">
        <f t="shared" si="437"/>
        <v>31</v>
      </c>
      <c r="BJ911" s="76"/>
      <c r="BK911" s="76"/>
      <c r="BL911" s="77"/>
      <c r="BM911" s="77"/>
      <c r="BN911" s="77"/>
      <c r="BO911" s="77"/>
      <c r="BP911" s="77"/>
      <c r="BQ911" s="136"/>
    </row>
    <row r="912" spans="1:69" x14ac:dyDescent="0.25">
      <c r="A912" t="s">
        <v>78</v>
      </c>
      <c r="B912" t="s">
        <v>59</v>
      </c>
      <c r="C912" t="s">
        <v>352</v>
      </c>
      <c r="D912">
        <v>32</v>
      </c>
      <c r="E912" s="9">
        <v>4672</v>
      </c>
      <c r="F912" s="9">
        <v>2103</v>
      </c>
      <c r="G912" s="54">
        <v>1760.2014423866101</v>
      </c>
      <c r="H912" s="9">
        <v>2516296894.7894101</v>
      </c>
      <c r="I912" s="9">
        <v>119728871</v>
      </c>
      <c r="J912" s="9">
        <v>102868493.534738</v>
      </c>
      <c r="K912" s="9">
        <v>33562952218812</v>
      </c>
      <c r="L912" s="9">
        <v>1530148248214.2</v>
      </c>
      <c r="M912" s="9">
        <v>6.8780039481365602E+19</v>
      </c>
      <c r="N912" s="9">
        <v>3.2435481112122399E+18</v>
      </c>
      <c r="O912" s="9">
        <v>1.6097009867192301E+17</v>
      </c>
      <c r="P912">
        <f t="shared" si="423"/>
        <v>9491.0549538649502</v>
      </c>
      <c r="Q912">
        <f t="shared" si="424"/>
        <v>13615113302.87142</v>
      </c>
      <c r="R912">
        <f t="shared" si="425"/>
        <v>645558933</v>
      </c>
      <c r="S912">
        <f t="shared" si="426"/>
        <v>558842472.39537096</v>
      </c>
      <c r="T912">
        <f t="shared" si="427"/>
        <v>176087985809055.69</v>
      </c>
      <c r="U912">
        <f t="shared" si="428"/>
        <v>7872232910151.6104</v>
      </c>
      <c r="V912" s="1">
        <f t="shared" si="429"/>
        <v>3.3758565805068091E+20</v>
      </c>
      <c r="W912" s="1">
        <f t="shared" si="430"/>
        <v>1.5412712314942058E+19</v>
      </c>
      <c r="X912" s="1">
        <f t="shared" si="431"/>
        <v>7.3584501181626803E+17</v>
      </c>
      <c r="Y912">
        <f t="shared" si="432"/>
        <v>1.1551715642387301</v>
      </c>
      <c r="Z912">
        <f t="shared" si="438"/>
        <v>192906958399692.56</v>
      </c>
      <c r="AA912">
        <f t="shared" si="439"/>
        <v>6.1768788408235313E-4</v>
      </c>
      <c r="AB912">
        <f t="shared" si="440"/>
        <v>2.4853327424760516E-2</v>
      </c>
      <c r="AC912">
        <f>Cells!$B$3*Y912/(Cells!$D$4*AB912)</f>
        <v>1.1857246859913806</v>
      </c>
      <c r="AD912">
        <f t="shared" si="441"/>
        <v>3010.3750471704411</v>
      </c>
      <c r="AE912">
        <f t="shared" si="442"/>
        <v>4516212563.4706774</v>
      </c>
      <c r="AF912">
        <f t="shared" si="443"/>
        <v>193414560</v>
      </c>
      <c r="AG912">
        <f t="shared" si="444"/>
        <v>183532548.77417737</v>
      </c>
      <c r="AH912">
        <f t="shared" si="445"/>
        <v>67054623073487.797</v>
      </c>
      <c r="AI912">
        <f t="shared" si="446"/>
        <v>2967349558844.3628</v>
      </c>
      <c r="AJ912">
        <f t="shared" si="447"/>
        <v>1.0538433716080611</v>
      </c>
      <c r="AK912">
        <f t="shared" si="448"/>
        <v>67369573624030.492</v>
      </c>
      <c r="AL912">
        <f t="shared" si="449"/>
        <v>2.0000350521925119E-3</v>
      </c>
      <c r="AM912">
        <f t="shared" si="450"/>
        <v>4.4721751443704792E-2</v>
      </c>
      <c r="AN912">
        <f>IF(AM912=0,0,(Cells!$B$3*AJ912/(Cells!$D$4*AM912)))</f>
        <v>0.60114491531275704</v>
      </c>
      <c r="AP912" s="7">
        <f t="shared" si="433"/>
        <v>0</v>
      </c>
      <c r="AQ912">
        <f t="shared" si="451"/>
        <v>114</v>
      </c>
      <c r="AR912" t="str">
        <f>IF(AP912=0,"",MAX(AR$4:AR911)+1)</f>
        <v/>
      </c>
      <c r="AS912" t="str">
        <f t="shared" si="434"/>
        <v>Male</v>
      </c>
      <c r="AT912" t="str">
        <f t="shared" si="435"/>
        <v>Smoker</v>
      </c>
      <c r="AU912" t="str">
        <f t="shared" si="436"/>
        <v>70 - 79</v>
      </c>
      <c r="AV912">
        <f t="shared" si="422"/>
        <v>29</v>
      </c>
      <c r="AW912" s="8">
        <f t="shared" si="437"/>
        <v>32</v>
      </c>
      <c r="BJ912" s="76"/>
      <c r="BK912" s="76"/>
      <c r="BL912" s="77"/>
      <c r="BM912" s="77"/>
      <c r="BN912" s="77"/>
      <c r="BO912" s="77"/>
      <c r="BP912" s="77"/>
      <c r="BQ912" s="136"/>
    </row>
    <row r="913" spans="1:69" x14ac:dyDescent="0.25">
      <c r="A913" t="s">
        <v>78</v>
      </c>
      <c r="B913" t="s">
        <v>59</v>
      </c>
      <c r="C913" t="s">
        <v>352</v>
      </c>
      <c r="D913">
        <v>33</v>
      </c>
      <c r="E913" s="9">
        <v>3584</v>
      </c>
      <c r="F913" s="9">
        <v>1497</v>
      </c>
      <c r="G913" s="54">
        <v>1329.8301495744399</v>
      </c>
      <c r="H913" s="9">
        <v>1916053284.25333</v>
      </c>
      <c r="I913" s="9">
        <v>86107324</v>
      </c>
      <c r="J913" s="9">
        <v>77862832.460207701</v>
      </c>
      <c r="K913" s="9">
        <v>23163624795976.398</v>
      </c>
      <c r="L913" s="9">
        <v>1008974110857.1</v>
      </c>
      <c r="M913" s="9">
        <v>4.82834483527279E+19</v>
      </c>
      <c r="N913" s="9">
        <v>2.1430066322680699E+18</v>
      </c>
      <c r="O913" s="9">
        <v>9.8754601825323696E+16</v>
      </c>
      <c r="P913">
        <f t="shared" si="423"/>
        <v>10820.88510343939</v>
      </c>
      <c r="Q913">
        <f t="shared" si="424"/>
        <v>15531166587.12475</v>
      </c>
      <c r="R913">
        <f t="shared" si="425"/>
        <v>731666257</v>
      </c>
      <c r="S913">
        <f t="shared" si="426"/>
        <v>636705304.85557866</v>
      </c>
      <c r="T913">
        <f t="shared" si="427"/>
        <v>199251610605032.09</v>
      </c>
      <c r="U913">
        <f t="shared" si="428"/>
        <v>8881207021008.7109</v>
      </c>
      <c r="V913" s="1">
        <f t="shared" si="429"/>
        <v>3.8586910640340881E+20</v>
      </c>
      <c r="W913" s="1">
        <f t="shared" si="430"/>
        <v>1.7555718947210129E+19</v>
      </c>
      <c r="X913" s="1">
        <f t="shared" si="431"/>
        <v>8.3459961364159168E+17</v>
      </c>
      <c r="Y913">
        <f t="shared" si="432"/>
        <v>1.1491442766696611</v>
      </c>
      <c r="Z913">
        <f t="shared" si="438"/>
        <v>217240924824240.19</v>
      </c>
      <c r="AA913">
        <f t="shared" si="439"/>
        <v>5.3587649283531966E-4</v>
      </c>
      <c r="AB913">
        <f t="shared" si="440"/>
        <v>2.3149006303410082E-2</v>
      </c>
      <c r="AC913">
        <f>Cells!$B$3*Y913/(Cells!$D$4*AB913)</f>
        <v>1.2663802199976932</v>
      </c>
      <c r="AD913">
        <f t="shared" si="441"/>
        <v>1680.5448975960012</v>
      </c>
      <c r="AE913">
        <f t="shared" si="442"/>
        <v>2600159279.2173467</v>
      </c>
      <c r="AF913">
        <f t="shared" si="443"/>
        <v>107307236</v>
      </c>
      <c r="AG913">
        <f t="shared" si="444"/>
        <v>105669716.3139697</v>
      </c>
      <c r="AH913">
        <f t="shared" si="445"/>
        <v>43890998277511.406</v>
      </c>
      <c r="AI913">
        <f t="shared" si="446"/>
        <v>1958375447987.2629</v>
      </c>
      <c r="AJ913">
        <f t="shared" si="447"/>
        <v>1.0154965844818287</v>
      </c>
      <c r="AK913">
        <f t="shared" si="448"/>
        <v>42551616838800.297</v>
      </c>
      <c r="AL913">
        <f t="shared" si="449"/>
        <v>3.8107897084699864E-3</v>
      </c>
      <c r="AM913">
        <f t="shared" si="450"/>
        <v>6.1731594086577635E-2</v>
      </c>
      <c r="AN913">
        <f>IF(AM913=0,0,(Cells!$B$3*AJ913/(Cells!$D$4*AM913)))</f>
        <v>0.4196554702094662</v>
      </c>
      <c r="AP913" s="7">
        <f t="shared" si="433"/>
        <v>0</v>
      </c>
      <c r="AQ913">
        <f t="shared" si="451"/>
        <v>114</v>
      </c>
      <c r="AR913" t="str">
        <f>IF(AP913=0,"",MAX(AR$4:AR912)+1)</f>
        <v/>
      </c>
      <c r="AS913" t="str">
        <f t="shared" si="434"/>
        <v>Male</v>
      </c>
      <c r="AT913" t="str">
        <f t="shared" si="435"/>
        <v>Smoker</v>
      </c>
      <c r="AU913" t="str">
        <f t="shared" si="436"/>
        <v>70 - 79</v>
      </c>
      <c r="AV913">
        <f t="shared" si="422"/>
        <v>29</v>
      </c>
      <c r="AW913" s="8">
        <f t="shared" si="437"/>
        <v>33</v>
      </c>
      <c r="BJ913" s="76"/>
      <c r="BK913" s="76"/>
      <c r="BL913" s="77"/>
      <c r="BM913" s="77"/>
      <c r="BN913" s="77"/>
      <c r="BO913" s="77"/>
      <c r="BP913" s="77"/>
      <c r="BQ913" s="136"/>
    </row>
    <row r="914" spans="1:69" x14ac:dyDescent="0.25">
      <c r="A914" t="s">
        <v>78</v>
      </c>
      <c r="B914" t="s">
        <v>59</v>
      </c>
      <c r="C914" t="s">
        <v>352</v>
      </c>
      <c r="D914">
        <v>34</v>
      </c>
      <c r="E914" s="9">
        <v>2584</v>
      </c>
      <c r="F914" s="9">
        <v>921</v>
      </c>
      <c r="G914" s="54">
        <v>902.26385907725705</v>
      </c>
      <c r="H914" s="9">
        <v>1352172653.8851299</v>
      </c>
      <c r="I914" s="9">
        <v>55330710</v>
      </c>
      <c r="J914" s="9">
        <v>54958260.182687297</v>
      </c>
      <c r="K914" s="9">
        <v>18600724975769.5</v>
      </c>
      <c r="L914" s="9">
        <v>810162549228.24695</v>
      </c>
      <c r="M914" s="9">
        <v>4.3578772221336601E+19</v>
      </c>
      <c r="N914" s="9">
        <v>1.92178498501122E+18</v>
      </c>
      <c r="O914" s="9">
        <v>8.5855846220039808E+16</v>
      </c>
      <c r="P914">
        <f t="shared" si="423"/>
        <v>11723.148962516647</v>
      </c>
      <c r="Q914">
        <f t="shared" si="424"/>
        <v>16883339241.00988</v>
      </c>
      <c r="R914">
        <f t="shared" si="425"/>
        <v>786996967</v>
      </c>
      <c r="S914">
        <f t="shared" si="426"/>
        <v>691663565.03826594</v>
      </c>
      <c r="T914">
        <f t="shared" si="427"/>
        <v>217852335580801.59</v>
      </c>
      <c r="U914">
        <f t="shared" si="428"/>
        <v>9691369570236.957</v>
      </c>
      <c r="V914" s="1">
        <f t="shared" si="429"/>
        <v>4.2944787862474542E+20</v>
      </c>
      <c r="W914" s="1">
        <f t="shared" si="430"/>
        <v>1.947750393222135E+19</v>
      </c>
      <c r="X914" s="1">
        <f t="shared" si="431"/>
        <v>9.2045545986163149E+17</v>
      </c>
      <c r="Y914">
        <f t="shared" si="432"/>
        <v>1.1378320426007402</v>
      </c>
      <c r="Z914">
        <f t="shared" si="438"/>
        <v>235332322422068.5</v>
      </c>
      <c r="AA914">
        <f t="shared" si="439"/>
        <v>4.9191694522013611E-4</v>
      </c>
      <c r="AB914">
        <f t="shared" si="440"/>
        <v>2.2179200734474994E-2</v>
      </c>
      <c r="AC914">
        <f>Cells!$B$3*Y914/(Cells!$D$4*AB914)</f>
        <v>1.3087424267561323</v>
      </c>
      <c r="AD914">
        <f t="shared" si="441"/>
        <v>778.28103851874403</v>
      </c>
      <c r="AE914">
        <f t="shared" si="442"/>
        <v>1247986625.332217</v>
      </c>
      <c r="AF914">
        <f t="shared" si="443"/>
        <v>51976526</v>
      </c>
      <c r="AG914">
        <f t="shared" si="444"/>
        <v>50711456.131282404</v>
      </c>
      <c r="AH914">
        <f t="shared" si="445"/>
        <v>25290273301741.898</v>
      </c>
      <c r="AI914">
        <f t="shared" si="446"/>
        <v>1148212898759.0161</v>
      </c>
      <c r="AJ914">
        <f t="shared" si="447"/>
        <v>1.0249464315408843</v>
      </c>
      <c r="AK914">
        <f t="shared" si="448"/>
        <v>24714960284651.707</v>
      </c>
      <c r="AL914">
        <f t="shared" si="449"/>
        <v>9.6105392061489603E-3</v>
      </c>
      <c r="AM914">
        <f t="shared" si="450"/>
        <v>9.8033357619480524E-2</v>
      </c>
      <c r="AN914">
        <f>IF(AM914=0,0,(Cells!$B$3*AJ914/(Cells!$D$4*AM914)))</f>
        <v>0.26671608251391132</v>
      </c>
      <c r="AP914" s="7">
        <f t="shared" si="433"/>
        <v>0</v>
      </c>
      <c r="AQ914">
        <f t="shared" si="451"/>
        <v>114</v>
      </c>
      <c r="AR914" t="str">
        <f>IF(AP914=0,"",MAX(AR$4:AR913)+1)</f>
        <v/>
      </c>
      <c r="AS914" t="str">
        <f t="shared" si="434"/>
        <v>Male</v>
      </c>
      <c r="AT914" t="str">
        <f t="shared" si="435"/>
        <v>Smoker</v>
      </c>
      <c r="AU914" t="str">
        <f t="shared" si="436"/>
        <v>70 - 79</v>
      </c>
      <c r="AV914">
        <f t="shared" ref="AV914:AV968" si="452">IF(AP913=1,AW914,AV913)</f>
        <v>29</v>
      </c>
      <c r="AW914" s="8">
        <f t="shared" si="437"/>
        <v>34</v>
      </c>
      <c r="BJ914" s="76"/>
      <c r="BK914" s="76"/>
      <c r="BL914" s="77"/>
      <c r="BM914" s="77"/>
      <c r="BN914" s="77"/>
      <c r="BO914" s="77"/>
      <c r="BP914" s="77"/>
      <c r="BQ914" s="136"/>
    </row>
    <row r="915" spans="1:69" x14ac:dyDescent="0.25">
      <c r="A915" t="s">
        <v>78</v>
      </c>
      <c r="B915" t="s">
        <v>59</v>
      </c>
      <c r="C915" t="s">
        <v>352</v>
      </c>
      <c r="D915">
        <v>35</v>
      </c>
      <c r="E915" s="9">
        <v>1691</v>
      </c>
      <c r="F915" s="9">
        <v>538</v>
      </c>
      <c r="G915" s="54">
        <v>520.53587456823197</v>
      </c>
      <c r="H915" s="9">
        <v>820713346.52588105</v>
      </c>
      <c r="I915" s="9">
        <v>35674771</v>
      </c>
      <c r="J915" s="9">
        <v>33445307.082988501</v>
      </c>
      <c r="K915" s="9">
        <v>14039020806696.6</v>
      </c>
      <c r="L915" s="9">
        <v>632883100566.14001</v>
      </c>
      <c r="M915" s="9">
        <v>4.3650348767660204E+19</v>
      </c>
      <c r="N915" s="9">
        <v>2.0633187208390001E+18</v>
      </c>
      <c r="O915" s="9">
        <v>9.8344469666229296E+16</v>
      </c>
      <c r="P915">
        <f t="shared" si="423"/>
        <v>12243.684837084878</v>
      </c>
      <c r="Q915">
        <f t="shared" si="424"/>
        <v>17704052587.535763</v>
      </c>
      <c r="R915">
        <f t="shared" si="425"/>
        <v>822671738</v>
      </c>
      <c r="S915">
        <f t="shared" si="426"/>
        <v>725108872.12125444</v>
      </c>
      <c r="T915">
        <f t="shared" si="427"/>
        <v>231891356387498.19</v>
      </c>
      <c r="U915">
        <f t="shared" si="428"/>
        <v>10324252670803.098</v>
      </c>
      <c r="V915" s="1">
        <f t="shared" si="429"/>
        <v>4.7309822739240564E+20</v>
      </c>
      <c r="W915" s="1">
        <f t="shared" si="430"/>
        <v>2.154082265306035E+19</v>
      </c>
      <c r="X915" s="1">
        <f t="shared" si="431"/>
        <v>1.0187999295278607E+18</v>
      </c>
      <c r="Y915">
        <f t="shared" si="432"/>
        <v>1.1345492651239149</v>
      </c>
      <c r="Z915">
        <f t="shared" si="438"/>
        <v>249802768930382.03</v>
      </c>
      <c r="AA915">
        <f t="shared" si="439"/>
        <v>4.7510632264596896E-4</v>
      </c>
      <c r="AB915">
        <f t="shared" si="440"/>
        <v>2.179693379000746E-2</v>
      </c>
      <c r="AC915">
        <f>Cells!$B$3*Y915/(Cells!$D$4*AB915)</f>
        <v>1.3278525965784482</v>
      </c>
      <c r="AD915">
        <f t="shared" si="441"/>
        <v>257.74516395051199</v>
      </c>
      <c r="AE915">
        <f t="shared" si="442"/>
        <v>427273278.80633599</v>
      </c>
      <c r="AF915">
        <f t="shared" si="443"/>
        <v>16301755</v>
      </c>
      <c r="AG915">
        <f t="shared" si="444"/>
        <v>17266149.0482939</v>
      </c>
      <c r="AH915">
        <f t="shared" si="445"/>
        <v>11251252495045.301</v>
      </c>
      <c r="AI915">
        <f t="shared" si="446"/>
        <v>515329798192.87598</v>
      </c>
      <c r="AJ915">
        <f t="shared" si="447"/>
        <v>0.94414538843627127</v>
      </c>
      <c r="AK915">
        <f t="shared" si="448"/>
        <v>10163447756781.996</v>
      </c>
      <c r="AL915">
        <f t="shared" si="449"/>
        <v>3.4091812240450284E-2</v>
      </c>
      <c r="AM915">
        <f t="shared" si="450"/>
        <v>0.18463968219332019</v>
      </c>
      <c r="AN915">
        <f>IF(AM915=0,0,(Cells!$B$3*AJ915/(Cells!$D$4*AM915)))</f>
        <v>0.13044749556305496</v>
      </c>
      <c r="AP915" s="7">
        <f t="shared" si="433"/>
        <v>0</v>
      </c>
      <c r="AQ915">
        <f t="shared" si="451"/>
        <v>114</v>
      </c>
      <c r="AR915" t="str">
        <f>IF(AP915=0,"",MAX(AR$4:AR914)+1)</f>
        <v/>
      </c>
      <c r="AS915" t="str">
        <f t="shared" si="434"/>
        <v>Male</v>
      </c>
      <c r="AT915" t="str">
        <f t="shared" si="435"/>
        <v>Smoker</v>
      </c>
      <c r="AU915" t="str">
        <f t="shared" si="436"/>
        <v>70 - 79</v>
      </c>
      <c r="AV915">
        <f t="shared" si="452"/>
        <v>29</v>
      </c>
      <c r="AW915" s="8">
        <f t="shared" si="437"/>
        <v>35</v>
      </c>
      <c r="BJ915" s="76"/>
      <c r="BK915" s="76"/>
      <c r="BL915" s="77"/>
      <c r="BM915" s="77"/>
      <c r="BN915" s="77"/>
      <c r="BO915" s="77"/>
      <c r="BP915" s="77"/>
      <c r="BQ915" s="136"/>
    </row>
    <row r="916" spans="1:69" x14ac:dyDescent="0.25">
      <c r="A916" t="s">
        <v>78</v>
      </c>
      <c r="B916" t="s">
        <v>59</v>
      </c>
      <c r="C916" t="s">
        <v>352</v>
      </c>
      <c r="D916">
        <v>36</v>
      </c>
      <c r="E916" s="9">
        <v>904</v>
      </c>
      <c r="F916" s="9">
        <v>248</v>
      </c>
      <c r="G916" s="54">
        <v>257.74516395051199</v>
      </c>
      <c r="H916" s="9">
        <v>427273278.80633599</v>
      </c>
      <c r="I916" s="9">
        <v>16301755</v>
      </c>
      <c r="J916" s="9">
        <v>17266149.0482939</v>
      </c>
      <c r="K916" s="9">
        <v>11251252495045.301</v>
      </c>
      <c r="L916" s="9">
        <v>515329798192.87598</v>
      </c>
      <c r="M916" s="9">
        <v>5.1333768107772502E+19</v>
      </c>
      <c r="N916" s="9">
        <v>2.4495949840490701E+18</v>
      </c>
      <c r="O916" s="9">
        <v>1.2078125445160701E+17</v>
      </c>
      <c r="P916">
        <f t="shared" si="423"/>
        <v>12501.430001035391</v>
      </c>
      <c r="Q916">
        <f t="shared" si="424"/>
        <v>18131325866.342098</v>
      </c>
      <c r="R916">
        <f t="shared" si="425"/>
        <v>838973493</v>
      </c>
      <c r="S916">
        <f t="shared" si="426"/>
        <v>742375021.16954839</v>
      </c>
      <c r="T916">
        <f t="shared" si="427"/>
        <v>243142608882543.5</v>
      </c>
      <c r="U916">
        <f t="shared" si="428"/>
        <v>10839582468995.973</v>
      </c>
      <c r="V916" s="1">
        <f t="shared" si="429"/>
        <v>5.2443199550017811E+20</v>
      </c>
      <c r="W916" s="1">
        <f t="shared" si="430"/>
        <v>2.399041763710942E+19</v>
      </c>
      <c r="X916" s="1">
        <f t="shared" si="431"/>
        <v>1.1395811839794678E+18</v>
      </c>
      <c r="Y916">
        <f t="shared" si="432"/>
        <v>1.1301208541180021</v>
      </c>
      <c r="Z916">
        <f t="shared" si="438"/>
        <v>260936509191354.44</v>
      </c>
      <c r="AA916">
        <f t="shared" si="439"/>
        <v>4.7346529067341823E-4</v>
      </c>
      <c r="AB916">
        <f t="shared" si="440"/>
        <v>2.1759257585529389E-2</v>
      </c>
      <c r="AC916">
        <f>Cells!$B$3*Y916/(Cells!$D$4*AB916)</f>
        <v>1.3249598830652387</v>
      </c>
      <c r="AD916">
        <f t="shared" si="441"/>
        <v>0</v>
      </c>
      <c r="AE916">
        <f t="shared" si="442"/>
        <v>0</v>
      </c>
      <c r="AF916">
        <f t="shared" si="443"/>
        <v>0</v>
      </c>
      <c r="AG916">
        <f t="shared" si="444"/>
        <v>0</v>
      </c>
      <c r="AH916">
        <f t="shared" si="445"/>
        <v>0</v>
      </c>
      <c r="AI916">
        <f t="shared" si="446"/>
        <v>0</v>
      </c>
      <c r="AJ916" t="e">
        <f t="shared" si="447"/>
        <v>#DIV/0!</v>
      </c>
      <c r="AK916" t="e">
        <f t="shared" si="448"/>
        <v>#DIV/0!</v>
      </c>
      <c r="AL916" t="e">
        <f t="shared" si="449"/>
        <v>#DIV/0!</v>
      </c>
      <c r="AM916">
        <f t="shared" si="450"/>
        <v>0</v>
      </c>
      <c r="AN916">
        <f>IF(AM916=0,0,(Cells!$B$3*AJ916/(Cells!$D$4*AM916)))</f>
        <v>0</v>
      </c>
      <c r="AP916" s="7">
        <f t="shared" si="433"/>
        <v>1</v>
      </c>
      <c r="AQ916">
        <f t="shared" si="451"/>
        <v>114</v>
      </c>
      <c r="AR916">
        <f>IF(AP916=0,"",MAX(AR$4:AR915)+1)</f>
        <v>114</v>
      </c>
      <c r="AS916" t="str">
        <f t="shared" si="434"/>
        <v>Male</v>
      </c>
      <c r="AT916" t="str">
        <f t="shared" si="435"/>
        <v>Smoker</v>
      </c>
      <c r="AU916" t="str">
        <f t="shared" si="436"/>
        <v>70 - 79</v>
      </c>
      <c r="AV916">
        <f t="shared" si="452"/>
        <v>29</v>
      </c>
      <c r="AW916" s="8">
        <f t="shared" si="437"/>
        <v>36</v>
      </c>
      <c r="BJ916" s="76"/>
      <c r="BK916" s="76"/>
      <c r="BL916" s="77"/>
      <c r="BM916" s="77"/>
      <c r="BN916" s="77"/>
      <c r="BO916" s="77"/>
      <c r="BP916" s="77"/>
      <c r="BQ916" s="136"/>
    </row>
    <row r="917" spans="1:69" x14ac:dyDescent="0.25">
      <c r="A917" t="s">
        <v>78</v>
      </c>
      <c r="B917" t="s">
        <v>59</v>
      </c>
      <c r="C917" t="s">
        <v>353</v>
      </c>
      <c r="D917">
        <v>1</v>
      </c>
      <c r="E917" s="9">
        <v>398</v>
      </c>
      <c r="F917" s="9">
        <v>10</v>
      </c>
      <c r="G917" s="54">
        <v>5.4210145893124704</v>
      </c>
      <c r="H917" s="9">
        <v>13137834.892116001</v>
      </c>
      <c r="I917" s="9">
        <v>369832</v>
      </c>
      <c r="J917" s="9">
        <v>317614.20572978299</v>
      </c>
      <c r="K917" s="9">
        <v>152177962348.358</v>
      </c>
      <c r="L917" s="9">
        <v>4651416589.3462095</v>
      </c>
      <c r="M917" s="9">
        <v>2.2081607250326598E+17</v>
      </c>
      <c r="N917" s="9">
        <v>7268531092953020</v>
      </c>
      <c r="O917" s="9">
        <v>241687028494824</v>
      </c>
      <c r="P917">
        <f t="shared" si="423"/>
        <v>5.4210145893124704</v>
      </c>
      <c r="Q917">
        <f t="shared" si="424"/>
        <v>13137834.892116001</v>
      </c>
      <c r="R917">
        <f t="shared" si="425"/>
        <v>369832</v>
      </c>
      <c r="S917">
        <f t="shared" si="426"/>
        <v>317614.20572978299</v>
      </c>
      <c r="T917">
        <f t="shared" si="427"/>
        <v>152177962348.358</v>
      </c>
      <c r="U917">
        <f t="shared" si="428"/>
        <v>4651416589.3462095</v>
      </c>
      <c r="V917" s="1">
        <f t="shared" si="429"/>
        <v>2.2081607250326598E+17</v>
      </c>
      <c r="W917" s="1">
        <f t="shared" si="430"/>
        <v>7268531092953020</v>
      </c>
      <c r="X917" s="1">
        <f t="shared" si="431"/>
        <v>241687028494824</v>
      </c>
      <c r="Y917">
        <f t="shared" si="432"/>
        <v>1.1644063562907587</v>
      </c>
      <c r="Z917">
        <f t="shared" si="438"/>
        <v>170890399918.28918</v>
      </c>
      <c r="AA917">
        <f t="shared" si="439"/>
        <v>1.694017252012765</v>
      </c>
      <c r="AB917">
        <f t="shared" si="440"/>
        <v>1.3015441798159466</v>
      </c>
      <c r="AC917">
        <f>Cells!$B$3*Y917/(Cells!$D$4*AB917)</f>
        <v>2.2822728629625179E-2</v>
      </c>
      <c r="AD917">
        <f t="shared" si="441"/>
        <v>29773.981642106664</v>
      </c>
      <c r="AE917">
        <f t="shared" si="442"/>
        <v>18480480569.221386</v>
      </c>
      <c r="AF917">
        <f t="shared" si="443"/>
        <v>1863382382</v>
      </c>
      <c r="AG917">
        <f t="shared" si="444"/>
        <v>1593413710.3448741</v>
      </c>
      <c r="AH917">
        <f t="shared" si="445"/>
        <v>1304458199590419.8</v>
      </c>
      <c r="AI917">
        <f t="shared" si="446"/>
        <v>110054340116366.17</v>
      </c>
      <c r="AJ917">
        <f t="shared" si="447"/>
        <v>1.1694278578767183</v>
      </c>
      <c r="AK917">
        <f t="shared" si="448"/>
        <v>1374963677959300</v>
      </c>
      <c r="AL917">
        <f t="shared" si="449"/>
        <v>5.4154447116464964E-4</v>
      </c>
      <c r="AM917">
        <f t="shared" si="450"/>
        <v>2.3271108077714084E-2</v>
      </c>
      <c r="AN917">
        <f>IF(AM917=0,0,(Cells!$B$3*AJ917/(Cells!$D$4*AM917)))</f>
        <v>1.2819712494968634</v>
      </c>
      <c r="AP917" s="7">
        <f t="shared" si="433"/>
        <v>0</v>
      </c>
      <c r="AQ917">
        <f t="shared" si="451"/>
        <v>115</v>
      </c>
      <c r="AR917" t="str">
        <f>IF(AP917=0,"",MAX(AR$4:AR916)+1)</f>
        <v/>
      </c>
      <c r="AS917" t="str">
        <f t="shared" si="434"/>
        <v>Male</v>
      </c>
      <c r="AT917" t="str">
        <f t="shared" si="435"/>
        <v>Smoker</v>
      </c>
      <c r="AU917" t="str">
        <f t="shared" si="436"/>
        <v>80 - 89</v>
      </c>
      <c r="AV917">
        <f t="shared" si="452"/>
        <v>1</v>
      </c>
      <c r="AW917" s="8">
        <f t="shared" si="437"/>
        <v>1</v>
      </c>
      <c r="BJ917" s="76"/>
      <c r="BK917" s="76"/>
      <c r="BL917" s="77"/>
      <c r="BM917" s="77"/>
      <c r="BN917" s="77"/>
      <c r="BO917" s="77"/>
      <c r="BP917" s="77"/>
      <c r="BQ917" s="136"/>
    </row>
    <row r="918" spans="1:69" x14ac:dyDescent="0.25">
      <c r="A918" t="s">
        <v>78</v>
      </c>
      <c r="B918" t="s">
        <v>59</v>
      </c>
      <c r="C918" t="s">
        <v>353</v>
      </c>
      <c r="D918">
        <v>2</v>
      </c>
      <c r="E918" s="9">
        <v>544</v>
      </c>
      <c r="F918" s="9">
        <v>25</v>
      </c>
      <c r="G918" s="54">
        <v>11.1368665248794</v>
      </c>
      <c r="H918" s="9">
        <v>24914950.730416</v>
      </c>
      <c r="I918" s="9">
        <v>1024256</v>
      </c>
      <c r="J918" s="9">
        <v>798107.63749379001</v>
      </c>
      <c r="K918" s="9">
        <v>698389436072.08105</v>
      </c>
      <c r="L918" s="9">
        <v>24892896299.460999</v>
      </c>
      <c r="M918" s="9">
        <v>1.7256968639088901E+18</v>
      </c>
      <c r="N918" s="9">
        <v>6.6802633681557E+16</v>
      </c>
      <c r="O918" s="9">
        <v>2718118641804440</v>
      </c>
      <c r="P918">
        <f t="shared" si="423"/>
        <v>16.557881114191872</v>
      </c>
      <c r="Q918">
        <f t="shared" si="424"/>
        <v>38052785.622532003</v>
      </c>
      <c r="R918">
        <f t="shared" si="425"/>
        <v>1394088</v>
      </c>
      <c r="S918">
        <f t="shared" si="426"/>
        <v>1115721.8432235729</v>
      </c>
      <c r="T918">
        <f t="shared" si="427"/>
        <v>850567398420.43909</v>
      </c>
      <c r="U918">
        <f t="shared" si="428"/>
        <v>29544312888.807209</v>
      </c>
      <c r="V918" s="1">
        <f t="shared" si="429"/>
        <v>1.9465129364121562E+18</v>
      </c>
      <c r="W918" s="1">
        <f t="shared" si="430"/>
        <v>7.4071164774510016E+16</v>
      </c>
      <c r="X918" s="1">
        <f t="shared" si="431"/>
        <v>2959805670299264</v>
      </c>
      <c r="Y918">
        <f t="shared" si="432"/>
        <v>1.2494942251665202</v>
      </c>
      <c r="Z918">
        <f t="shared" si="438"/>
        <v>1016653412919.6401</v>
      </c>
      <c r="AA918">
        <f t="shared" si="439"/>
        <v>0.81669717183255408</v>
      </c>
      <c r="AB918">
        <f t="shared" si="440"/>
        <v>0.90371299195737698</v>
      </c>
      <c r="AC918">
        <f>Cells!$B$3*Y918/(Cells!$D$4*AB918)</f>
        <v>3.5271638988436167E-2</v>
      </c>
      <c r="AD918">
        <f t="shared" si="441"/>
        <v>29762.844775581791</v>
      </c>
      <c r="AE918">
        <f t="shared" si="442"/>
        <v>18455565618.490971</v>
      </c>
      <c r="AF918">
        <f t="shared" si="443"/>
        <v>1862358126</v>
      </c>
      <c r="AG918">
        <f t="shared" si="444"/>
        <v>1592615602.7073803</v>
      </c>
      <c r="AH918">
        <f t="shared" si="445"/>
        <v>1303759810154347.5</v>
      </c>
      <c r="AI918">
        <f t="shared" si="446"/>
        <v>110029447220066.72</v>
      </c>
      <c r="AJ918">
        <f t="shared" si="447"/>
        <v>1.1693707651953609</v>
      </c>
      <c r="AK918">
        <f t="shared" si="448"/>
        <v>1374121261364009.8</v>
      </c>
      <c r="AL918">
        <f t="shared" si="449"/>
        <v>5.417552480370605E-4</v>
      </c>
      <c r="AM918">
        <f t="shared" si="450"/>
        <v>2.3275636361591932E-2</v>
      </c>
      <c r="AN918">
        <f>IF(AM918=0,0,(Cells!$B$3*AJ918/(Cells!$D$4*AM918)))</f>
        <v>1.2816592665141353</v>
      </c>
      <c r="AP918" s="7">
        <f t="shared" si="433"/>
        <v>0</v>
      </c>
      <c r="AQ918">
        <f t="shared" si="451"/>
        <v>115</v>
      </c>
      <c r="AR918" t="str">
        <f>IF(AP918=0,"",MAX(AR$4:AR917)+1)</f>
        <v/>
      </c>
      <c r="AS918" t="str">
        <f t="shared" si="434"/>
        <v>Male</v>
      </c>
      <c r="AT918" t="str">
        <f t="shared" si="435"/>
        <v>Smoker</v>
      </c>
      <c r="AU918" t="str">
        <f t="shared" si="436"/>
        <v>80 - 89</v>
      </c>
      <c r="AV918">
        <f t="shared" si="452"/>
        <v>1</v>
      </c>
      <c r="AW918" s="8">
        <f t="shared" si="437"/>
        <v>2</v>
      </c>
      <c r="BJ918" s="76"/>
      <c r="BK918" s="76"/>
      <c r="BL918" s="77"/>
      <c r="BM918" s="77"/>
      <c r="BN918" s="77"/>
      <c r="BO918" s="77"/>
      <c r="BP918" s="77"/>
      <c r="BQ918" s="136"/>
    </row>
    <row r="919" spans="1:69" x14ac:dyDescent="0.25">
      <c r="A919" t="s">
        <v>78</v>
      </c>
      <c r="B919" t="s">
        <v>59</v>
      </c>
      <c r="C919" t="s">
        <v>353</v>
      </c>
      <c r="D919">
        <v>3</v>
      </c>
      <c r="E919" s="9">
        <v>695</v>
      </c>
      <c r="F919" s="9">
        <v>35</v>
      </c>
      <c r="G919" s="54">
        <v>19.282708813133301</v>
      </c>
      <c r="H919" s="9">
        <v>37006449.608378999</v>
      </c>
      <c r="I919" s="9">
        <v>2508518</v>
      </c>
      <c r="J919" s="9">
        <v>1678355.8724406899</v>
      </c>
      <c r="K919" s="9">
        <v>2266169804607.3999</v>
      </c>
      <c r="L919" s="9">
        <v>122777730086.54201</v>
      </c>
      <c r="M919" s="9">
        <v>7.5205584115849196E+18</v>
      </c>
      <c r="N919" s="9">
        <v>4.2314024316318003E+17</v>
      </c>
      <c r="O919" s="9">
        <v>2.52166386508777E+16</v>
      </c>
      <c r="P919">
        <f t="shared" si="423"/>
        <v>35.840589927325169</v>
      </c>
      <c r="Q919">
        <f t="shared" si="424"/>
        <v>75059235.230911002</v>
      </c>
      <c r="R919">
        <f t="shared" si="425"/>
        <v>3902606</v>
      </c>
      <c r="S919">
        <f t="shared" si="426"/>
        <v>2794077.7156642629</v>
      </c>
      <c r="T919">
        <f t="shared" si="427"/>
        <v>3116737203027.8389</v>
      </c>
      <c r="U919">
        <f t="shared" si="428"/>
        <v>152322042975.34921</v>
      </c>
      <c r="V919" s="1">
        <f t="shared" si="429"/>
        <v>9.4670713479970755E+18</v>
      </c>
      <c r="W919" s="1">
        <f t="shared" si="430"/>
        <v>4.9721140793769005E+17</v>
      </c>
      <c r="X919" s="1">
        <f t="shared" si="431"/>
        <v>2.8176444321176964E+16</v>
      </c>
      <c r="Y919">
        <f t="shared" si="432"/>
        <v>1.3967421085394527</v>
      </c>
      <c r="Z919">
        <f t="shared" si="438"/>
        <v>4056114768077.0039</v>
      </c>
      <c r="AA919">
        <f t="shared" si="439"/>
        <v>0.51955708523291588</v>
      </c>
      <c r="AB919">
        <f t="shared" si="440"/>
        <v>0.72080308353455025</v>
      </c>
      <c r="AC919">
        <f>Cells!$B$3*Y919/(Cells!$D$4*AB919)</f>
        <v>4.9433516303484686E-2</v>
      </c>
      <c r="AD919">
        <f t="shared" si="441"/>
        <v>29743.562066768653</v>
      </c>
      <c r="AE919">
        <f t="shared" si="442"/>
        <v>18418559168.882591</v>
      </c>
      <c r="AF919">
        <f t="shared" si="443"/>
        <v>1859849608</v>
      </c>
      <c r="AG919">
        <f t="shared" si="444"/>
        <v>1590937246.8349395</v>
      </c>
      <c r="AH919">
        <f t="shared" si="445"/>
        <v>1301493640349740.3</v>
      </c>
      <c r="AI919">
        <f t="shared" si="446"/>
        <v>109906669489980.17</v>
      </c>
      <c r="AJ919">
        <f t="shared" si="447"/>
        <v>1.1690276355651634</v>
      </c>
      <c r="AK919">
        <f t="shared" si="448"/>
        <v>1371280763547936.5</v>
      </c>
      <c r="AL919">
        <f t="shared" si="449"/>
        <v>5.4177665130250227E-4</v>
      </c>
      <c r="AM919">
        <f t="shared" si="450"/>
        <v>2.3276096135359605E-2</v>
      </c>
      <c r="AN919">
        <f>IF(AM919=0,0,(Cells!$B$3*AJ919/(Cells!$D$4*AM919)))</f>
        <v>1.281257878712877</v>
      </c>
      <c r="AP919" s="7">
        <f t="shared" si="433"/>
        <v>0</v>
      </c>
      <c r="AQ919">
        <f t="shared" si="451"/>
        <v>115</v>
      </c>
      <c r="AR919" t="str">
        <f>IF(AP919=0,"",MAX(AR$4:AR918)+1)</f>
        <v/>
      </c>
      <c r="AS919" t="str">
        <f t="shared" si="434"/>
        <v>Male</v>
      </c>
      <c r="AT919" t="str">
        <f t="shared" si="435"/>
        <v>Smoker</v>
      </c>
      <c r="AU919" t="str">
        <f t="shared" si="436"/>
        <v>80 - 89</v>
      </c>
      <c r="AV919">
        <f t="shared" si="452"/>
        <v>1</v>
      </c>
      <c r="AW919" s="8">
        <f t="shared" si="437"/>
        <v>3</v>
      </c>
      <c r="BJ919" s="76"/>
      <c r="BK919" s="76"/>
      <c r="BL919" s="77"/>
      <c r="BM919" s="77"/>
      <c r="BN919" s="77"/>
      <c r="BO919" s="77"/>
      <c r="BP919" s="77"/>
      <c r="BQ919" s="136"/>
    </row>
    <row r="920" spans="1:69" x14ac:dyDescent="0.25">
      <c r="A920" t="s">
        <v>78</v>
      </c>
      <c r="B920" t="s">
        <v>59</v>
      </c>
      <c r="C920" t="s">
        <v>353</v>
      </c>
      <c r="D920">
        <v>4</v>
      </c>
      <c r="E920" s="9">
        <v>839</v>
      </c>
      <c r="F920" s="9">
        <v>55</v>
      </c>
      <c r="G920" s="54">
        <v>32.124083159115301</v>
      </c>
      <c r="H920" s="9">
        <v>45665989.361520998</v>
      </c>
      <c r="I920" s="9">
        <v>1706499</v>
      </c>
      <c r="J920" s="9">
        <v>2718312.9672857001</v>
      </c>
      <c r="K920" s="9">
        <v>3429880853987.1899</v>
      </c>
      <c r="L920" s="9">
        <v>232476948629.85001</v>
      </c>
      <c r="M920" s="9">
        <v>1.1005013217471199E+19</v>
      </c>
      <c r="N920" s="9">
        <v>7.7178872298495706E+17</v>
      </c>
      <c r="O920" s="9">
        <v>5.67996890289546E+16</v>
      </c>
      <c r="P920">
        <f t="shared" si="423"/>
        <v>67.96467308644047</v>
      </c>
      <c r="Q920">
        <f t="shared" si="424"/>
        <v>120725224.59243199</v>
      </c>
      <c r="R920">
        <f t="shared" si="425"/>
        <v>5609105</v>
      </c>
      <c r="S920">
        <f t="shared" si="426"/>
        <v>5512390.682949963</v>
      </c>
      <c r="T920">
        <f t="shared" si="427"/>
        <v>6546618057015.0293</v>
      </c>
      <c r="U920">
        <f t="shared" si="428"/>
        <v>384798991605.19922</v>
      </c>
      <c r="V920" s="1">
        <f t="shared" si="429"/>
        <v>2.0472084565468275E+19</v>
      </c>
      <c r="W920" s="1">
        <f t="shared" si="430"/>
        <v>1.269000130922647E+18</v>
      </c>
      <c r="X920" s="1">
        <f t="shared" si="431"/>
        <v>8.4976133350131568E+16</v>
      </c>
      <c r="Y920">
        <f t="shared" si="432"/>
        <v>1.017544895239225</v>
      </c>
      <c r="Z920">
        <f t="shared" si="438"/>
        <v>6263057827285.3613</v>
      </c>
      <c r="AA920">
        <f t="shared" si="439"/>
        <v>0.20611350166352435</v>
      </c>
      <c r="AB920">
        <f t="shared" si="440"/>
        <v>0.4539972485197728</v>
      </c>
      <c r="AC920">
        <f>Cells!$B$3*Y920/(Cells!$D$4*AB920)</f>
        <v>5.7177119494528056E-2</v>
      </c>
      <c r="AD920">
        <f t="shared" si="441"/>
        <v>29711.43798360954</v>
      </c>
      <c r="AE920">
        <f t="shared" si="442"/>
        <v>18372893179.521069</v>
      </c>
      <c r="AF920">
        <f t="shared" si="443"/>
        <v>1858143109</v>
      </c>
      <c r="AG920">
        <f t="shared" si="444"/>
        <v>1588218933.8676538</v>
      </c>
      <c r="AH920">
        <f t="shared" si="445"/>
        <v>1298063759495753</v>
      </c>
      <c r="AI920">
        <f t="shared" si="446"/>
        <v>109674192541350.33</v>
      </c>
      <c r="AJ920">
        <f t="shared" si="447"/>
        <v>1.1699540090955993</v>
      </c>
      <c r="AK920">
        <f t="shared" si="448"/>
        <v>1368553700077741</v>
      </c>
      <c r="AL920">
        <f t="shared" si="449"/>
        <v>5.4255167037917953E-4</v>
      </c>
      <c r="AM920">
        <f t="shared" si="450"/>
        <v>2.3292738576199654E-2</v>
      </c>
      <c r="AN920">
        <f>IF(AM920=0,0,(Cells!$B$3*AJ920/(Cells!$D$4*AM920)))</f>
        <v>1.2813570149142075</v>
      </c>
      <c r="AP920" s="7">
        <f t="shared" si="433"/>
        <v>0</v>
      </c>
      <c r="AQ920">
        <f t="shared" si="451"/>
        <v>115</v>
      </c>
      <c r="AR920" t="str">
        <f>IF(AP920=0,"",MAX(AR$4:AR919)+1)</f>
        <v/>
      </c>
      <c r="AS920" t="str">
        <f t="shared" si="434"/>
        <v>Male</v>
      </c>
      <c r="AT920" t="str">
        <f t="shared" si="435"/>
        <v>Smoker</v>
      </c>
      <c r="AU920" t="str">
        <f t="shared" si="436"/>
        <v>80 - 89</v>
      </c>
      <c r="AV920">
        <f t="shared" si="452"/>
        <v>1</v>
      </c>
      <c r="AW920" s="8">
        <f t="shared" si="437"/>
        <v>4</v>
      </c>
      <c r="BJ920" s="76"/>
      <c r="BK920" s="76"/>
      <c r="BL920" s="77"/>
      <c r="BM920" s="77"/>
      <c r="BN920" s="77"/>
      <c r="BO920" s="77"/>
      <c r="BP920" s="77"/>
      <c r="BQ920" s="136"/>
    </row>
    <row r="921" spans="1:69" x14ac:dyDescent="0.25">
      <c r="A921" t="s">
        <v>78</v>
      </c>
      <c r="B921" t="s">
        <v>59</v>
      </c>
      <c r="C921" t="s">
        <v>353</v>
      </c>
      <c r="D921">
        <v>5</v>
      </c>
      <c r="E921" s="9">
        <v>984</v>
      </c>
      <c r="F921" s="9">
        <v>55</v>
      </c>
      <c r="G921" s="54">
        <v>37.240346945168199</v>
      </c>
      <c r="H921" s="9">
        <v>71717934.435522005</v>
      </c>
      <c r="I921" s="9">
        <v>11815121</v>
      </c>
      <c r="J921" s="9">
        <v>4472106.90626851</v>
      </c>
      <c r="K921" s="9">
        <v>10364306369117.1</v>
      </c>
      <c r="L921" s="9">
        <v>681046664450.45801</v>
      </c>
      <c r="M921" s="9">
        <v>6.3640411593412698E+19</v>
      </c>
      <c r="N921" s="9">
        <v>4.30154865108211E+18</v>
      </c>
      <c r="O921" s="9">
        <v>2.9274396715965402E+17</v>
      </c>
      <c r="P921">
        <f t="shared" si="423"/>
        <v>105.20502003160867</v>
      </c>
      <c r="Q921">
        <f t="shared" si="424"/>
        <v>192443159.02795398</v>
      </c>
      <c r="R921">
        <f t="shared" si="425"/>
        <v>17424226</v>
      </c>
      <c r="S921">
        <f t="shared" si="426"/>
        <v>9984497.5892184731</v>
      </c>
      <c r="T921">
        <f t="shared" si="427"/>
        <v>16910924426132.129</v>
      </c>
      <c r="U921">
        <f t="shared" si="428"/>
        <v>1065845656055.6572</v>
      </c>
      <c r="V921" s="1">
        <f t="shared" si="429"/>
        <v>8.4112496158880973E+19</v>
      </c>
      <c r="W921" s="1">
        <f t="shared" si="430"/>
        <v>5.5705487820047565E+18</v>
      </c>
      <c r="X921" s="1">
        <f t="shared" si="431"/>
        <v>3.777201005097856E+17</v>
      </c>
      <c r="Y921">
        <f t="shared" si="432"/>
        <v>1.7451279690642767</v>
      </c>
      <c r="Z921">
        <f t="shared" si="438"/>
        <v>26265724492993.449</v>
      </c>
      <c r="AA921">
        <f t="shared" si="439"/>
        <v>0.26347350664392327</v>
      </c>
      <c r="AB921">
        <f t="shared" si="440"/>
        <v>0.51329670429871577</v>
      </c>
      <c r="AC921">
        <f>Cells!$B$3*Y921/(Cells!$D$4*AB921)</f>
        <v>8.6732270674586234E-2</v>
      </c>
      <c r="AD921">
        <f t="shared" si="441"/>
        <v>29674.197636664372</v>
      </c>
      <c r="AE921">
        <f t="shared" si="442"/>
        <v>18301175245.085548</v>
      </c>
      <c r="AF921">
        <f t="shared" si="443"/>
        <v>1846327988</v>
      </c>
      <c r="AG921">
        <f t="shared" si="444"/>
        <v>1583746826.9613855</v>
      </c>
      <c r="AH921">
        <f t="shared" si="445"/>
        <v>1287699453126635.8</v>
      </c>
      <c r="AI921">
        <f t="shared" si="446"/>
        <v>108993145876899.86</v>
      </c>
      <c r="AJ921">
        <f t="shared" si="447"/>
        <v>1.1657974346457944</v>
      </c>
      <c r="AK921">
        <f t="shared" si="448"/>
        <v>1353065915586212</v>
      </c>
      <c r="AL921">
        <f t="shared" si="449"/>
        <v>5.3944533095981494E-4</v>
      </c>
      <c r="AM921">
        <f t="shared" si="450"/>
        <v>2.3225962433445355E-2</v>
      </c>
      <c r="AN921">
        <f>IF(AM921=0,0,(Cells!$B$3*AJ921/(Cells!$D$4*AM921)))</f>
        <v>1.2804755473728078</v>
      </c>
      <c r="AP921" s="7">
        <f t="shared" si="433"/>
        <v>0</v>
      </c>
      <c r="AQ921">
        <f t="shared" si="451"/>
        <v>115</v>
      </c>
      <c r="AR921" t="str">
        <f>IF(AP921=0,"",MAX(AR$4:AR920)+1)</f>
        <v/>
      </c>
      <c r="AS921" t="str">
        <f t="shared" si="434"/>
        <v>Male</v>
      </c>
      <c r="AT921" t="str">
        <f t="shared" si="435"/>
        <v>Smoker</v>
      </c>
      <c r="AU921" t="str">
        <f t="shared" si="436"/>
        <v>80 - 89</v>
      </c>
      <c r="AV921">
        <f t="shared" si="452"/>
        <v>1</v>
      </c>
      <c r="AW921" s="8">
        <f t="shared" si="437"/>
        <v>5</v>
      </c>
      <c r="BJ921" s="76"/>
      <c r="BK921" s="76"/>
      <c r="BL921" s="77"/>
      <c r="BM921" s="77"/>
      <c r="BN921" s="77"/>
      <c r="BO921" s="77"/>
      <c r="BP921" s="77"/>
      <c r="BQ921" s="136"/>
    </row>
    <row r="922" spans="1:69" x14ac:dyDescent="0.25">
      <c r="A922" t="s">
        <v>78</v>
      </c>
      <c r="B922" t="s">
        <v>59</v>
      </c>
      <c r="C922" t="s">
        <v>353</v>
      </c>
      <c r="D922">
        <v>6</v>
      </c>
      <c r="E922" s="9">
        <v>1190</v>
      </c>
      <c r="F922" s="9">
        <v>54</v>
      </c>
      <c r="G922" s="54">
        <v>46.640692384580099</v>
      </c>
      <c r="H922" s="9">
        <v>188990790.130557</v>
      </c>
      <c r="I922" s="9">
        <v>3452718</v>
      </c>
      <c r="J922" s="9">
        <v>11292896.928169601</v>
      </c>
      <c r="K922" s="9">
        <v>56668959671844.797</v>
      </c>
      <c r="L922" s="9">
        <v>3306149785065.77</v>
      </c>
      <c r="M922" s="9">
        <v>5.4325330659265603E+20</v>
      </c>
      <c r="N922" s="9">
        <v>3.13719021300405E+19</v>
      </c>
      <c r="O922" s="9">
        <v>1.8325229863271501E+18</v>
      </c>
      <c r="P922">
        <f t="shared" si="423"/>
        <v>151.84571241618877</v>
      </c>
      <c r="Q922">
        <f t="shared" si="424"/>
        <v>381433949.15851098</v>
      </c>
      <c r="R922">
        <f t="shared" si="425"/>
        <v>20876944</v>
      </c>
      <c r="S922">
        <f t="shared" si="426"/>
        <v>21277394.517388076</v>
      </c>
      <c r="T922">
        <f t="shared" si="427"/>
        <v>73579884097976.922</v>
      </c>
      <c r="U922">
        <f t="shared" si="428"/>
        <v>4371995441121.4272</v>
      </c>
      <c r="V922" s="1">
        <f t="shared" si="429"/>
        <v>6.2736580275153705E+20</v>
      </c>
      <c r="W922" s="1">
        <f t="shared" si="430"/>
        <v>3.6942450912045253E+19</v>
      </c>
      <c r="X922" s="1">
        <f t="shared" si="431"/>
        <v>2.2102430868369357E+18</v>
      </c>
      <c r="Y922">
        <f t="shared" si="432"/>
        <v>0.98117953224673149</v>
      </c>
      <c r="Z922">
        <f t="shared" si="438"/>
        <v>67986098214801.008</v>
      </c>
      <c r="AA922">
        <f t="shared" si="439"/>
        <v>0.15017001528413465</v>
      </c>
      <c r="AB922">
        <f t="shared" si="440"/>
        <v>0.38751776124990017</v>
      </c>
      <c r="AC922">
        <f>Cells!$B$3*Y922/(Cells!$D$4*AB922)</f>
        <v>6.4592007266537771E-2</v>
      </c>
      <c r="AD922">
        <f t="shared" si="441"/>
        <v>29627.556944279793</v>
      </c>
      <c r="AE922">
        <f t="shared" si="442"/>
        <v>18112184454.95499</v>
      </c>
      <c r="AF922">
        <f t="shared" si="443"/>
        <v>1842875270</v>
      </c>
      <c r="AG922">
        <f t="shared" si="444"/>
        <v>1572453930.0332158</v>
      </c>
      <c r="AH922">
        <f t="shared" si="445"/>
        <v>1231030493454790.8</v>
      </c>
      <c r="AI922">
        <f t="shared" si="446"/>
        <v>105686996091834.09</v>
      </c>
      <c r="AJ922">
        <f t="shared" si="447"/>
        <v>1.171974093995283</v>
      </c>
      <c r="AK922">
        <f t="shared" si="448"/>
        <v>1297572298039318.3</v>
      </c>
      <c r="AL922">
        <f t="shared" si="449"/>
        <v>5.2477810218804616E-4</v>
      </c>
      <c r="AM922">
        <f t="shared" si="450"/>
        <v>2.2908035755778936E-2</v>
      </c>
      <c r="AN922">
        <f>IF(AM922=0,0,(Cells!$B$3*AJ922/(Cells!$D$4*AM922)))</f>
        <v>1.3051248921955871</v>
      </c>
      <c r="AP922" s="7">
        <f t="shared" si="433"/>
        <v>0</v>
      </c>
      <c r="AQ922">
        <f t="shared" si="451"/>
        <v>115</v>
      </c>
      <c r="AR922" t="str">
        <f>IF(AP922=0,"",MAX(AR$4:AR921)+1)</f>
        <v/>
      </c>
      <c r="AS922" t="str">
        <f t="shared" si="434"/>
        <v>Male</v>
      </c>
      <c r="AT922" t="str">
        <f t="shared" si="435"/>
        <v>Smoker</v>
      </c>
      <c r="AU922" t="str">
        <f t="shared" si="436"/>
        <v>80 - 89</v>
      </c>
      <c r="AV922">
        <f t="shared" si="452"/>
        <v>1</v>
      </c>
      <c r="AW922" s="8">
        <f t="shared" si="437"/>
        <v>6</v>
      </c>
      <c r="BJ922" s="76"/>
      <c r="BK922" s="76"/>
      <c r="BL922" s="77"/>
      <c r="BM922" s="77"/>
      <c r="BN922" s="77"/>
      <c r="BO922" s="77"/>
      <c r="BP922" s="77"/>
      <c r="BQ922" s="136"/>
    </row>
    <row r="923" spans="1:69" x14ac:dyDescent="0.25">
      <c r="A923" t="s">
        <v>78</v>
      </c>
      <c r="B923" t="s">
        <v>59</v>
      </c>
      <c r="C923" t="s">
        <v>353</v>
      </c>
      <c r="D923">
        <v>7</v>
      </c>
      <c r="E923" s="9">
        <v>1407</v>
      </c>
      <c r="F923" s="9">
        <v>61</v>
      </c>
      <c r="G923" s="54">
        <v>57.879637325967501</v>
      </c>
      <c r="H923" s="9">
        <v>261681205.80034801</v>
      </c>
      <c r="I923" s="9">
        <v>6212302</v>
      </c>
      <c r="J923" s="9">
        <v>17209405.456975799</v>
      </c>
      <c r="K923" s="9">
        <v>92888946699497</v>
      </c>
      <c r="L923" s="9">
        <v>6439698676924.1699</v>
      </c>
      <c r="M923" s="9">
        <v>9.0705098749873894E+20</v>
      </c>
      <c r="N923" s="9">
        <v>6.3447169375734301E+19</v>
      </c>
      <c r="O923" s="9">
        <v>4.5672841730155203E+18</v>
      </c>
      <c r="P923">
        <f t="shared" si="423"/>
        <v>209.72534974215628</v>
      </c>
      <c r="Q923">
        <f t="shared" si="424"/>
        <v>643115154.95885897</v>
      </c>
      <c r="R923">
        <f t="shared" si="425"/>
        <v>27089246</v>
      </c>
      <c r="S923">
        <f t="shared" si="426"/>
        <v>38486799.974363878</v>
      </c>
      <c r="T923">
        <f t="shared" si="427"/>
        <v>166468830797473.94</v>
      </c>
      <c r="U923">
        <f t="shared" si="428"/>
        <v>10811694118045.598</v>
      </c>
      <c r="V923" s="1">
        <f t="shared" si="429"/>
        <v>1.534416790250276E+21</v>
      </c>
      <c r="W923" s="1">
        <f t="shared" si="430"/>
        <v>1.0038962028777955E+20</v>
      </c>
      <c r="X923" s="1">
        <f t="shared" si="431"/>
        <v>6.7775272598524559E+18</v>
      </c>
      <c r="Y923">
        <f t="shared" si="432"/>
        <v>0.7038581024674484</v>
      </c>
      <c r="Z923">
        <f t="shared" si="438"/>
        <v>111814146642409.98</v>
      </c>
      <c r="AA923">
        <f t="shared" si="439"/>
        <v>7.5487170719381824E-2</v>
      </c>
      <c r="AB923">
        <f t="shared" si="440"/>
        <v>0.27474928702251772</v>
      </c>
      <c r="AC923">
        <f>Cells!$B$3*Y923/(Cells!$D$4*AB923)</f>
        <v>6.5353741139082905E-2</v>
      </c>
      <c r="AD923">
        <f t="shared" si="441"/>
        <v>29569.677306953825</v>
      </c>
      <c r="AE923">
        <f t="shared" si="442"/>
        <v>17850503249.15464</v>
      </c>
      <c r="AF923">
        <f t="shared" si="443"/>
        <v>1836662968</v>
      </c>
      <c r="AG923">
        <f t="shared" si="444"/>
        <v>1555244524.5762401</v>
      </c>
      <c r="AH923">
        <f t="shared" si="445"/>
        <v>1138141546755294</v>
      </c>
      <c r="AI923">
        <f t="shared" si="446"/>
        <v>99247297414909.938</v>
      </c>
      <c r="AJ923">
        <f t="shared" si="447"/>
        <v>1.1809480367728273</v>
      </c>
      <c r="AK923">
        <f t="shared" si="448"/>
        <v>1205671946482244.8</v>
      </c>
      <c r="AL923">
        <f t="shared" si="449"/>
        <v>4.9846169944300141E-4</v>
      </c>
      <c r="AM923">
        <f t="shared" si="450"/>
        <v>2.2326255831262916E-2</v>
      </c>
      <c r="AN923">
        <f>IF(AM923=0,0,(Cells!$B$3*AJ923/(Cells!$D$4*AM923)))</f>
        <v>1.3493878795533012</v>
      </c>
      <c r="AP923" s="7">
        <f t="shared" si="433"/>
        <v>0</v>
      </c>
      <c r="AQ923">
        <f t="shared" si="451"/>
        <v>115</v>
      </c>
      <c r="AR923" t="str">
        <f>IF(AP923=0,"",MAX(AR$4:AR922)+1)</f>
        <v/>
      </c>
      <c r="AS923" t="str">
        <f t="shared" si="434"/>
        <v>Male</v>
      </c>
      <c r="AT923" t="str">
        <f t="shared" si="435"/>
        <v>Smoker</v>
      </c>
      <c r="AU923" t="str">
        <f t="shared" si="436"/>
        <v>80 - 89</v>
      </c>
      <c r="AV923">
        <f t="shared" si="452"/>
        <v>1</v>
      </c>
      <c r="AW923" s="8">
        <f t="shared" si="437"/>
        <v>7</v>
      </c>
      <c r="BJ923" s="76"/>
      <c r="BK923" s="76"/>
      <c r="BL923" s="77"/>
      <c r="BM923" s="77"/>
      <c r="BN923" s="77"/>
      <c r="BO923" s="77"/>
      <c r="BP923" s="77"/>
      <c r="BQ923" s="136"/>
    </row>
    <row r="924" spans="1:69" x14ac:dyDescent="0.25">
      <c r="A924" t="s">
        <v>78</v>
      </c>
      <c r="B924" t="s">
        <v>59</v>
      </c>
      <c r="C924" t="s">
        <v>353</v>
      </c>
      <c r="D924">
        <v>8</v>
      </c>
      <c r="E924" s="9">
        <v>1625</v>
      </c>
      <c r="F924" s="9">
        <v>100</v>
      </c>
      <c r="G924" s="54">
        <v>71.928699132922105</v>
      </c>
      <c r="H924" s="9">
        <v>184572360.47199699</v>
      </c>
      <c r="I924" s="9">
        <v>38860123</v>
      </c>
      <c r="J924" s="9">
        <v>13221036.0240194</v>
      </c>
      <c r="K924" s="9">
        <v>47781349059465.203</v>
      </c>
      <c r="L924" s="9">
        <v>3799602062628.8999</v>
      </c>
      <c r="M924" s="9">
        <v>4.0402808203316901E+20</v>
      </c>
      <c r="N924" s="9">
        <v>3.3069246381048099E+19</v>
      </c>
      <c r="O924" s="9">
        <v>2.7789512672302802E+18</v>
      </c>
      <c r="P924">
        <f t="shared" si="423"/>
        <v>281.65404887507839</v>
      </c>
      <c r="Q924">
        <f t="shared" si="424"/>
        <v>827687515.43085599</v>
      </c>
      <c r="R924">
        <f t="shared" si="425"/>
        <v>65949369</v>
      </c>
      <c r="S924">
        <f t="shared" si="426"/>
        <v>51707835.998383276</v>
      </c>
      <c r="T924">
        <f t="shared" si="427"/>
        <v>214250179856939.13</v>
      </c>
      <c r="U924">
        <f t="shared" si="428"/>
        <v>14611296180674.498</v>
      </c>
      <c r="V924" s="1">
        <f t="shared" si="429"/>
        <v>1.938444872283445E+21</v>
      </c>
      <c r="W924" s="1">
        <f t="shared" si="430"/>
        <v>1.3345886666882766E+20</v>
      </c>
      <c r="X924" s="1">
        <f t="shared" si="431"/>
        <v>9.5564785270827356E+18</v>
      </c>
      <c r="Y924">
        <f t="shared" si="432"/>
        <v>1.2754231099917237</v>
      </c>
      <c r="Z924">
        <f t="shared" si="438"/>
        <v>249491375167184.56</v>
      </c>
      <c r="AA924">
        <f t="shared" si="439"/>
        <v>9.3313141651637552E-2</v>
      </c>
      <c r="AB924">
        <f t="shared" si="440"/>
        <v>0.30547199814653642</v>
      </c>
      <c r="AC924">
        <f>Cells!$B$3*Y924/(Cells!$D$4*AB924)</f>
        <v>0.10651353281787689</v>
      </c>
      <c r="AD924">
        <f t="shared" si="441"/>
        <v>29497.748607820904</v>
      </c>
      <c r="AE924">
        <f t="shared" si="442"/>
        <v>17665930888.682644</v>
      </c>
      <c r="AF924">
        <f t="shared" si="443"/>
        <v>1797802845</v>
      </c>
      <c r="AG924">
        <f t="shared" si="444"/>
        <v>1542023488.5522206</v>
      </c>
      <c r="AH924">
        <f t="shared" si="445"/>
        <v>1090360197695828.9</v>
      </c>
      <c r="AI924">
        <f t="shared" si="446"/>
        <v>95447695352281.031</v>
      </c>
      <c r="AJ924">
        <f t="shared" si="447"/>
        <v>1.1658725423747769</v>
      </c>
      <c r="AK924">
        <f t="shared" si="448"/>
        <v>1141482897370254.8</v>
      </c>
      <c r="AL924">
        <f t="shared" si="449"/>
        <v>4.8005105756216277E-4</v>
      </c>
      <c r="AM924">
        <f t="shared" si="450"/>
        <v>2.1910067493327419E-2</v>
      </c>
      <c r="AN924">
        <f>IF(AM924=0,0,(Cells!$B$3*AJ924/(Cells!$D$4*AM924)))</f>
        <v>1.3574669734808584</v>
      </c>
      <c r="AP924" s="7">
        <f t="shared" si="433"/>
        <v>0</v>
      </c>
      <c r="AQ924">
        <f t="shared" si="451"/>
        <v>115</v>
      </c>
      <c r="AR924" t="str">
        <f>IF(AP924=0,"",MAX(AR$4:AR923)+1)</f>
        <v/>
      </c>
      <c r="AS924" t="str">
        <f t="shared" si="434"/>
        <v>Male</v>
      </c>
      <c r="AT924" t="str">
        <f t="shared" si="435"/>
        <v>Smoker</v>
      </c>
      <c r="AU924" t="str">
        <f t="shared" si="436"/>
        <v>80 - 89</v>
      </c>
      <c r="AV924">
        <f t="shared" si="452"/>
        <v>1</v>
      </c>
      <c r="AW924" s="8">
        <f t="shared" si="437"/>
        <v>8</v>
      </c>
      <c r="BJ924" s="76"/>
      <c r="BK924" s="76"/>
      <c r="BL924" s="77"/>
      <c r="BM924" s="77"/>
      <c r="BN924" s="77"/>
      <c r="BO924" s="77"/>
      <c r="BP924" s="77"/>
      <c r="BQ924" s="136"/>
    </row>
    <row r="925" spans="1:69" x14ac:dyDescent="0.25">
      <c r="A925" t="s">
        <v>78</v>
      </c>
      <c r="B925" t="s">
        <v>59</v>
      </c>
      <c r="C925" t="s">
        <v>353</v>
      </c>
      <c r="D925">
        <v>9</v>
      </c>
      <c r="E925" s="9">
        <v>1850</v>
      </c>
      <c r="F925" s="9">
        <v>105</v>
      </c>
      <c r="G925" s="54">
        <v>90.495572521813898</v>
      </c>
      <c r="H925" s="9">
        <v>145022610.02737901</v>
      </c>
      <c r="I925" s="9">
        <v>6816476</v>
      </c>
      <c r="J925" s="9">
        <v>10577552.0311995</v>
      </c>
      <c r="K925" s="9">
        <v>16439449204098.9</v>
      </c>
      <c r="L925" s="9">
        <v>1324907854364.79</v>
      </c>
      <c r="M925" s="9">
        <v>6.8561449204393804E+19</v>
      </c>
      <c r="N925" s="9">
        <v>5.6340209877616302E+18</v>
      </c>
      <c r="O925" s="9">
        <v>4.7588572114304499E+17</v>
      </c>
      <c r="P925">
        <f t="shared" si="423"/>
        <v>372.14962139689226</v>
      </c>
      <c r="Q925">
        <f t="shared" si="424"/>
        <v>972710125.45823503</v>
      </c>
      <c r="R925">
        <f t="shared" si="425"/>
        <v>72765845</v>
      </c>
      <c r="S925">
        <f t="shared" si="426"/>
        <v>62285388.029582776</v>
      </c>
      <c r="T925">
        <f t="shared" si="427"/>
        <v>230689629061038.03</v>
      </c>
      <c r="U925">
        <f t="shared" si="428"/>
        <v>15936204035039.289</v>
      </c>
      <c r="V925" s="1">
        <f t="shared" si="429"/>
        <v>2.0070063214878387E+21</v>
      </c>
      <c r="W925" s="1">
        <f t="shared" si="430"/>
        <v>1.3909288765658928E+20</v>
      </c>
      <c r="X925" s="1">
        <f t="shared" si="431"/>
        <v>1.003236424822578E+19</v>
      </c>
      <c r="Y925">
        <f t="shared" si="432"/>
        <v>1.1682650987971606</v>
      </c>
      <c r="Z925">
        <f t="shared" si="438"/>
        <v>247756220327356.88</v>
      </c>
      <c r="AA925">
        <f t="shared" si="439"/>
        <v>6.3863426782476168E-2</v>
      </c>
      <c r="AB925">
        <f t="shared" si="440"/>
        <v>0.25271214213503113</v>
      </c>
      <c r="AC925">
        <f>Cells!$B$3*Y925/(Cells!$D$4*AB925)</f>
        <v>0.1179335052178118</v>
      </c>
      <c r="AD925">
        <f t="shared" si="441"/>
        <v>29407.253035299087</v>
      </c>
      <c r="AE925">
        <f t="shared" si="442"/>
        <v>17520908278.655262</v>
      </c>
      <c r="AF925">
        <f t="shared" si="443"/>
        <v>1790986369</v>
      </c>
      <c r="AG925">
        <f t="shared" si="444"/>
        <v>1531445936.5210211</v>
      </c>
      <c r="AH925">
        <f t="shared" si="445"/>
        <v>1073920748491730</v>
      </c>
      <c r="AI925">
        <f t="shared" si="446"/>
        <v>94122787497916.234</v>
      </c>
      <c r="AJ925">
        <f t="shared" si="447"/>
        <v>1.1694741069793007</v>
      </c>
      <c r="AK925">
        <f t="shared" si="448"/>
        <v>1127193625001945.3</v>
      </c>
      <c r="AL925">
        <f t="shared" si="449"/>
        <v>4.8061263529510157E-4</v>
      </c>
      <c r="AM925">
        <f t="shared" si="450"/>
        <v>2.1922879265623425E-2</v>
      </c>
      <c r="AN925">
        <f>IF(AM925=0,0,(Cells!$B$3*AJ925/(Cells!$D$4*AM925)))</f>
        <v>1.3608646466466179</v>
      </c>
      <c r="AP925" s="7">
        <f t="shared" si="433"/>
        <v>0</v>
      </c>
      <c r="AQ925">
        <f t="shared" si="451"/>
        <v>115</v>
      </c>
      <c r="AR925" t="str">
        <f>IF(AP925=0,"",MAX(AR$4:AR924)+1)</f>
        <v/>
      </c>
      <c r="AS925" t="str">
        <f t="shared" si="434"/>
        <v>Male</v>
      </c>
      <c r="AT925" t="str">
        <f t="shared" si="435"/>
        <v>Smoker</v>
      </c>
      <c r="AU925" t="str">
        <f t="shared" si="436"/>
        <v>80 - 89</v>
      </c>
      <c r="AV925">
        <f t="shared" si="452"/>
        <v>1</v>
      </c>
      <c r="AW925" s="8">
        <f t="shared" si="437"/>
        <v>9</v>
      </c>
      <c r="BJ925" s="76"/>
      <c r="BK925" s="76"/>
      <c r="BL925" s="77"/>
      <c r="BM925" s="77"/>
      <c r="BN925" s="77"/>
      <c r="BO925" s="77"/>
      <c r="BP925" s="77"/>
      <c r="BQ925" s="136"/>
    </row>
    <row r="926" spans="1:69" x14ac:dyDescent="0.25">
      <c r="A926" t="s">
        <v>78</v>
      </c>
      <c r="B926" t="s">
        <v>59</v>
      </c>
      <c r="C926" t="s">
        <v>353</v>
      </c>
      <c r="D926">
        <v>10</v>
      </c>
      <c r="E926" s="9">
        <v>2205</v>
      </c>
      <c r="F926" s="9">
        <v>126</v>
      </c>
      <c r="G926" s="54">
        <v>113.198308296245</v>
      </c>
      <c r="H926" s="9">
        <v>172363622.733762</v>
      </c>
      <c r="I926" s="9">
        <v>10581876</v>
      </c>
      <c r="J926" s="9">
        <v>13224137.665797399</v>
      </c>
      <c r="K926" s="9">
        <v>19176982839072.898</v>
      </c>
      <c r="L926" s="9">
        <v>1695553583330.8201</v>
      </c>
      <c r="M926" s="9">
        <v>7.7148697200903094E+19</v>
      </c>
      <c r="N926" s="9">
        <v>7.08565071840226E+18</v>
      </c>
      <c r="O926" s="9">
        <v>6.7395458781827302E+17</v>
      </c>
      <c r="P926">
        <f t="shared" si="423"/>
        <v>485.34792969313725</v>
      </c>
      <c r="Q926">
        <f t="shared" si="424"/>
        <v>1145073748.1919971</v>
      </c>
      <c r="R926">
        <f t="shared" si="425"/>
        <v>83347721</v>
      </c>
      <c r="S926">
        <f t="shared" si="426"/>
        <v>75509525.695380181</v>
      </c>
      <c r="T926">
        <f t="shared" si="427"/>
        <v>249866611900110.94</v>
      </c>
      <c r="U926">
        <f t="shared" si="428"/>
        <v>17631757618370.109</v>
      </c>
      <c r="V926" s="1">
        <f t="shared" si="429"/>
        <v>2.0841550186887418E+21</v>
      </c>
      <c r="W926" s="1">
        <f t="shared" si="430"/>
        <v>1.4617853837499154E+20</v>
      </c>
      <c r="X926" s="1">
        <f t="shared" si="431"/>
        <v>1.0706318836044052E+19</v>
      </c>
      <c r="Y926">
        <f t="shared" si="432"/>
        <v>1.1038040595863441</v>
      </c>
      <c r="Z926">
        <f t="shared" si="438"/>
        <v>254321539740836.5</v>
      </c>
      <c r="AA926">
        <f t="shared" si="439"/>
        <v>4.4604601083680744E-2</v>
      </c>
      <c r="AB926">
        <f t="shared" si="440"/>
        <v>0.21119801391983009</v>
      </c>
      <c r="AC926">
        <f>Cells!$B$3*Y926/(Cells!$D$4*AB926)</f>
        <v>0.13332883073957189</v>
      </c>
      <c r="AD926">
        <f t="shared" si="441"/>
        <v>29294.05472700284</v>
      </c>
      <c r="AE926">
        <f t="shared" si="442"/>
        <v>17348544655.921501</v>
      </c>
      <c r="AF926">
        <f t="shared" si="443"/>
        <v>1780404493</v>
      </c>
      <c r="AG926">
        <f t="shared" si="444"/>
        <v>1518221798.8552237</v>
      </c>
      <c r="AH926">
        <f t="shared" si="445"/>
        <v>1054743765652657.1</v>
      </c>
      <c r="AI926">
        <f t="shared" si="446"/>
        <v>92427233914585.422</v>
      </c>
      <c r="AJ926">
        <f t="shared" si="447"/>
        <v>1.1726906400253694</v>
      </c>
      <c r="AK926">
        <f t="shared" si="448"/>
        <v>1109781901078192.4</v>
      </c>
      <c r="AL926">
        <f t="shared" si="449"/>
        <v>4.8146773891553473E-4</v>
      </c>
      <c r="AM926">
        <f t="shared" si="450"/>
        <v>2.1942373137733638E-2</v>
      </c>
      <c r="AN926">
        <f>IF(AM926=0,0,(Cells!$B$3*AJ926/(Cells!$D$4*AM926)))</f>
        <v>1.3633952480773641</v>
      </c>
      <c r="AP926" s="7">
        <f t="shared" si="433"/>
        <v>0</v>
      </c>
      <c r="AQ926">
        <f t="shared" si="451"/>
        <v>115</v>
      </c>
      <c r="AR926" t="str">
        <f>IF(AP926=0,"",MAX(AR$4:AR925)+1)</f>
        <v/>
      </c>
      <c r="AS926" t="str">
        <f t="shared" si="434"/>
        <v>Male</v>
      </c>
      <c r="AT926" t="str">
        <f t="shared" si="435"/>
        <v>Smoker</v>
      </c>
      <c r="AU926" t="str">
        <f t="shared" si="436"/>
        <v>80 - 89</v>
      </c>
      <c r="AV926">
        <f t="shared" si="452"/>
        <v>1</v>
      </c>
      <c r="AW926" s="8">
        <f t="shared" si="437"/>
        <v>10</v>
      </c>
      <c r="BJ926" s="76"/>
      <c r="BK926" s="76"/>
      <c r="BL926" s="77"/>
      <c r="BM926" s="77"/>
      <c r="BN926" s="77"/>
      <c r="BO926" s="77"/>
      <c r="BP926" s="77"/>
      <c r="BQ926" s="136"/>
    </row>
    <row r="927" spans="1:69" x14ac:dyDescent="0.25">
      <c r="A927" t="s">
        <v>78</v>
      </c>
      <c r="B927" t="s">
        <v>59</v>
      </c>
      <c r="C927" t="s">
        <v>353</v>
      </c>
      <c r="D927">
        <v>11</v>
      </c>
      <c r="E927" s="9">
        <v>2658</v>
      </c>
      <c r="F927" s="9">
        <v>160</v>
      </c>
      <c r="G927" s="54">
        <v>152.19727612397901</v>
      </c>
      <c r="H927" s="9">
        <v>201930003.424227</v>
      </c>
      <c r="I927" s="9">
        <v>13657159</v>
      </c>
      <c r="J927" s="9">
        <v>15351152.9552455</v>
      </c>
      <c r="K927" s="9">
        <v>21514862999144</v>
      </c>
      <c r="L927" s="9">
        <v>1985135125401.97</v>
      </c>
      <c r="M927" s="9">
        <v>8.9639370363830895E+19</v>
      </c>
      <c r="N927" s="9">
        <v>8.9067603642342605E+18</v>
      </c>
      <c r="O927" s="9">
        <v>9.3049551678761306E+17</v>
      </c>
      <c r="P927">
        <f t="shared" si="423"/>
        <v>637.54520581711631</v>
      </c>
      <c r="Q927">
        <f t="shared" si="424"/>
        <v>1347003751.6162241</v>
      </c>
      <c r="R927">
        <f t="shared" si="425"/>
        <v>97004880</v>
      </c>
      <c r="S927">
        <f t="shared" si="426"/>
        <v>90860678.650625676</v>
      </c>
      <c r="T927">
        <f t="shared" si="427"/>
        <v>271381474899254.94</v>
      </c>
      <c r="U927">
        <f t="shared" si="428"/>
        <v>19616892743772.078</v>
      </c>
      <c r="V927" s="1">
        <f t="shared" si="429"/>
        <v>2.1737943890525726E+21</v>
      </c>
      <c r="W927" s="1">
        <f t="shared" si="430"/>
        <v>1.5508529873922582E+20</v>
      </c>
      <c r="X927" s="1">
        <f t="shared" si="431"/>
        <v>1.1636814352831666E+19</v>
      </c>
      <c r="Y927">
        <f t="shared" si="432"/>
        <v>1.0676222260346502</v>
      </c>
      <c r="Z927">
        <f t="shared" si="438"/>
        <v>267373222232852.13</v>
      </c>
      <c r="AA927">
        <f t="shared" si="439"/>
        <v>3.2386644739088206E-2</v>
      </c>
      <c r="AB927">
        <f t="shared" si="440"/>
        <v>0.1799628982292967</v>
      </c>
      <c r="AC927">
        <f>Cells!$B$3*Y927/(Cells!$D$4*AB927)</f>
        <v>0.15134097972257968</v>
      </c>
      <c r="AD927">
        <f t="shared" si="441"/>
        <v>29141.857450878866</v>
      </c>
      <c r="AE927">
        <f t="shared" si="442"/>
        <v>17146614652.497274</v>
      </c>
      <c r="AF927">
        <f t="shared" si="443"/>
        <v>1766747334</v>
      </c>
      <c r="AG927">
        <f t="shared" si="444"/>
        <v>1502870645.8999782</v>
      </c>
      <c r="AH927">
        <f t="shared" si="445"/>
        <v>1033228902653513.1</v>
      </c>
      <c r="AI927">
        <f t="shared" si="446"/>
        <v>90442098789183.453</v>
      </c>
      <c r="AJ927">
        <f t="shared" si="447"/>
        <v>1.1755817700078919</v>
      </c>
      <c r="AK927">
        <f t="shared" si="448"/>
        <v>1089654760176973.5</v>
      </c>
      <c r="AL927">
        <f t="shared" si="449"/>
        <v>4.8244267479862618E-4</v>
      </c>
      <c r="AM927">
        <f t="shared" si="450"/>
        <v>2.1964577728666359E-2</v>
      </c>
      <c r="AN927">
        <f>IF(AM927=0,0,(Cells!$B$3*AJ927/(Cells!$D$4*AM927)))</f>
        <v>1.3653748462246182</v>
      </c>
      <c r="AP927" s="7">
        <f t="shared" si="433"/>
        <v>0</v>
      </c>
      <c r="AQ927">
        <f t="shared" si="451"/>
        <v>115</v>
      </c>
      <c r="AR927" t="str">
        <f>IF(AP927=0,"",MAX(AR$4:AR926)+1)</f>
        <v/>
      </c>
      <c r="AS927" t="str">
        <f t="shared" si="434"/>
        <v>Male</v>
      </c>
      <c r="AT927" t="str">
        <f t="shared" si="435"/>
        <v>Smoker</v>
      </c>
      <c r="AU927" t="str">
        <f t="shared" si="436"/>
        <v>80 - 89</v>
      </c>
      <c r="AV927">
        <f t="shared" si="452"/>
        <v>1</v>
      </c>
      <c r="AW927" s="8">
        <f t="shared" si="437"/>
        <v>11</v>
      </c>
      <c r="BJ927" s="76"/>
      <c r="BK927" s="76"/>
      <c r="BL927" s="77"/>
      <c r="BM927" s="77"/>
      <c r="BN927" s="77"/>
      <c r="BO927" s="77"/>
      <c r="BP927" s="77"/>
      <c r="BQ927" s="136"/>
    </row>
    <row r="928" spans="1:69" x14ac:dyDescent="0.25">
      <c r="A928" t="s">
        <v>78</v>
      </c>
      <c r="B928" t="s">
        <v>59</v>
      </c>
      <c r="C928" t="s">
        <v>353</v>
      </c>
      <c r="D928">
        <v>12</v>
      </c>
      <c r="E928" s="9">
        <v>3145</v>
      </c>
      <c r="F928" s="9">
        <v>222</v>
      </c>
      <c r="G928" s="54">
        <v>195.92669873826301</v>
      </c>
      <c r="H928" s="9">
        <v>240510846.73684901</v>
      </c>
      <c r="I928" s="9">
        <v>20594043</v>
      </c>
      <c r="J928" s="9">
        <v>18593376.7228816</v>
      </c>
      <c r="K928" s="9">
        <v>23707663192628.398</v>
      </c>
      <c r="L928" s="9">
        <v>2278906911952.46</v>
      </c>
      <c r="M928" s="9">
        <v>9.6646319343197307E+19</v>
      </c>
      <c r="N928" s="9">
        <v>1.03609662502452E+19</v>
      </c>
      <c r="O928" s="9">
        <v>1.1878482037556401E+18</v>
      </c>
      <c r="P928">
        <f t="shared" si="423"/>
        <v>833.4719045553793</v>
      </c>
      <c r="Q928">
        <f t="shared" si="424"/>
        <v>1587514598.3530731</v>
      </c>
      <c r="R928">
        <f t="shared" si="425"/>
        <v>117598923</v>
      </c>
      <c r="S928">
        <f t="shared" si="426"/>
        <v>109454055.37350728</v>
      </c>
      <c r="T928">
        <f t="shared" si="427"/>
        <v>295089138091883.31</v>
      </c>
      <c r="U928">
        <f t="shared" si="428"/>
        <v>21895799655724.539</v>
      </c>
      <c r="V928" s="1">
        <f t="shared" si="429"/>
        <v>2.2704407083957698E+21</v>
      </c>
      <c r="W928" s="1">
        <f t="shared" si="430"/>
        <v>1.6544626498947101E+20</v>
      </c>
      <c r="X928" s="1">
        <f t="shared" si="431"/>
        <v>1.2824662556587307E+19</v>
      </c>
      <c r="Y928">
        <f t="shared" si="432"/>
        <v>1.0744135756203708</v>
      </c>
      <c r="Z928">
        <f t="shared" si="438"/>
        <v>291772041473131.31</v>
      </c>
      <c r="AA928">
        <f t="shared" si="439"/>
        <v>2.435454159607579E-2</v>
      </c>
      <c r="AB928">
        <f t="shared" si="440"/>
        <v>0.1560594168772772</v>
      </c>
      <c r="AC928">
        <f>Cells!$B$3*Y928/(Cells!$D$4*AB928)</f>
        <v>0.17563190852338262</v>
      </c>
      <c r="AD928">
        <f t="shared" si="441"/>
        <v>28945.930752140601</v>
      </c>
      <c r="AE928">
        <f t="shared" si="442"/>
        <v>16906103805.760427</v>
      </c>
      <c r="AF928">
        <f t="shared" si="443"/>
        <v>1746153291</v>
      </c>
      <c r="AG928">
        <f t="shared" si="444"/>
        <v>1484277269.1770966</v>
      </c>
      <c r="AH928">
        <f t="shared" si="445"/>
        <v>1009521239460884.8</v>
      </c>
      <c r="AI928">
        <f t="shared" si="446"/>
        <v>88163191877231</v>
      </c>
      <c r="AJ928">
        <f t="shared" si="447"/>
        <v>1.1764333573390173</v>
      </c>
      <c r="AK928">
        <f t="shared" si="448"/>
        <v>1065617005134511</v>
      </c>
      <c r="AL928">
        <f t="shared" si="449"/>
        <v>4.8369441106239908E-4</v>
      </c>
      <c r="AM928">
        <f t="shared" si="450"/>
        <v>2.199305370025725E-2</v>
      </c>
      <c r="AN928">
        <f>IF(AM928=0,0,(Cells!$B$3*AJ928/(Cells!$D$4*AM928)))</f>
        <v>1.3645947904051088</v>
      </c>
      <c r="AP928" s="7">
        <f t="shared" si="433"/>
        <v>0</v>
      </c>
      <c r="AQ928">
        <f t="shared" si="451"/>
        <v>115</v>
      </c>
      <c r="AR928" t="str">
        <f>IF(AP928=0,"",MAX(AR$4:AR927)+1)</f>
        <v/>
      </c>
      <c r="AS928" t="str">
        <f t="shared" si="434"/>
        <v>Male</v>
      </c>
      <c r="AT928" t="str">
        <f t="shared" si="435"/>
        <v>Smoker</v>
      </c>
      <c r="AU928" t="str">
        <f t="shared" si="436"/>
        <v>80 - 89</v>
      </c>
      <c r="AV928">
        <f t="shared" si="452"/>
        <v>1</v>
      </c>
      <c r="AW928" s="8">
        <f t="shared" si="437"/>
        <v>12</v>
      </c>
      <c r="BJ928" s="76"/>
      <c r="BK928" s="76"/>
      <c r="BL928" s="77"/>
      <c r="BM928" s="77"/>
      <c r="BN928" s="77"/>
      <c r="BO928" s="77"/>
      <c r="BP928" s="77"/>
      <c r="BQ928" s="136"/>
    </row>
    <row r="929" spans="1:69" x14ac:dyDescent="0.25">
      <c r="A929" t="s">
        <v>78</v>
      </c>
      <c r="B929" t="s">
        <v>59</v>
      </c>
      <c r="C929" t="s">
        <v>353</v>
      </c>
      <c r="D929">
        <v>13</v>
      </c>
      <c r="E929" s="9">
        <v>3532</v>
      </c>
      <c r="F929" s="9">
        <v>263</v>
      </c>
      <c r="G929" s="54">
        <v>243.56221130366799</v>
      </c>
      <c r="H929" s="9">
        <v>262097523.56486899</v>
      </c>
      <c r="I929" s="9">
        <v>18487417</v>
      </c>
      <c r="J929" s="9">
        <v>20411928.339760199</v>
      </c>
      <c r="K929" s="9">
        <v>18024135793554.199</v>
      </c>
      <c r="L929" s="9">
        <v>1416634277298.55</v>
      </c>
      <c r="M929" s="9">
        <v>4.5633369373244203E+19</v>
      </c>
      <c r="N929" s="9">
        <v>3.43810682750238E+18</v>
      </c>
      <c r="O929" s="9">
        <v>2.6937759550695901E+17</v>
      </c>
      <c r="P929">
        <f t="shared" si="423"/>
        <v>1077.0341158590472</v>
      </c>
      <c r="Q929">
        <f t="shared" si="424"/>
        <v>1849612121.917942</v>
      </c>
      <c r="R929">
        <f t="shared" si="425"/>
        <v>136086340</v>
      </c>
      <c r="S929">
        <f t="shared" si="426"/>
        <v>129865983.71326748</v>
      </c>
      <c r="T929">
        <f t="shared" si="427"/>
        <v>313113273885437.5</v>
      </c>
      <c r="U929">
        <f t="shared" si="428"/>
        <v>23312433933023.09</v>
      </c>
      <c r="V929" s="1">
        <f t="shared" si="429"/>
        <v>2.3160740777690139E+21</v>
      </c>
      <c r="W929" s="1">
        <f t="shared" si="430"/>
        <v>1.688843718169734E+20</v>
      </c>
      <c r="X929" s="1">
        <f t="shared" si="431"/>
        <v>1.3094040152094265E+19</v>
      </c>
      <c r="Y929">
        <f t="shared" si="432"/>
        <v>1.0478982725797275</v>
      </c>
      <c r="Z929">
        <f t="shared" si="438"/>
        <v>302511689839560</v>
      </c>
      <c r="AA929">
        <f t="shared" si="439"/>
        <v>1.7937063368432482E-2</v>
      </c>
      <c r="AB929">
        <f t="shared" si="440"/>
        <v>0.13392932228766216</v>
      </c>
      <c r="AC929">
        <f>Cells!$B$3*Y929/(Cells!$D$4*AB929)</f>
        <v>0.19960221967296907</v>
      </c>
      <c r="AD929">
        <f t="shared" si="441"/>
        <v>28702.368540836935</v>
      </c>
      <c r="AE929">
        <f t="shared" si="442"/>
        <v>16644006282.195555</v>
      </c>
      <c r="AF929">
        <f t="shared" si="443"/>
        <v>1727665874</v>
      </c>
      <c r="AG929">
        <f t="shared" si="444"/>
        <v>1463865340.8373363</v>
      </c>
      <c r="AH929">
        <f t="shared" si="445"/>
        <v>991497103667330.5</v>
      </c>
      <c r="AI929">
        <f t="shared" si="446"/>
        <v>86746557599932.453</v>
      </c>
      <c r="AJ929">
        <f t="shared" si="447"/>
        <v>1.180208196617162</v>
      </c>
      <c r="AK929">
        <f t="shared" si="448"/>
        <v>1049344475706083</v>
      </c>
      <c r="AL929">
        <f t="shared" si="449"/>
        <v>4.8968389825167365E-4</v>
      </c>
      <c r="AM929">
        <f t="shared" si="450"/>
        <v>2.2128802458598468E-2</v>
      </c>
      <c r="AN929">
        <f>IF(AM929=0,0,(Cells!$B$3*AJ929/(Cells!$D$4*AM929)))</f>
        <v>1.3605754423752758</v>
      </c>
      <c r="AP929" s="7">
        <f t="shared" si="433"/>
        <v>0</v>
      </c>
      <c r="AQ929">
        <f t="shared" si="451"/>
        <v>115</v>
      </c>
      <c r="AR929" t="str">
        <f>IF(AP929=0,"",MAX(AR$4:AR928)+1)</f>
        <v/>
      </c>
      <c r="AS929" t="str">
        <f t="shared" si="434"/>
        <v>Male</v>
      </c>
      <c r="AT929" t="str">
        <f t="shared" si="435"/>
        <v>Smoker</v>
      </c>
      <c r="AU929" t="str">
        <f t="shared" si="436"/>
        <v>80 - 89</v>
      </c>
      <c r="AV929">
        <f t="shared" si="452"/>
        <v>1</v>
      </c>
      <c r="AW929" s="8">
        <f t="shared" si="437"/>
        <v>13</v>
      </c>
      <c r="BJ929" s="76"/>
      <c r="BK929" s="76"/>
      <c r="BL929" s="77"/>
      <c r="BM929" s="77"/>
      <c r="BN929" s="77"/>
      <c r="BO929" s="77"/>
      <c r="BP929" s="77"/>
      <c r="BQ929" s="136"/>
    </row>
    <row r="930" spans="1:69" x14ac:dyDescent="0.25">
      <c r="A930" t="s">
        <v>78</v>
      </c>
      <c r="B930" t="s">
        <v>59</v>
      </c>
      <c r="C930" t="s">
        <v>353</v>
      </c>
      <c r="D930">
        <v>14</v>
      </c>
      <c r="E930" s="9">
        <v>3891</v>
      </c>
      <c r="F930" s="9">
        <v>358</v>
      </c>
      <c r="G930" s="54">
        <v>311.79814604271201</v>
      </c>
      <c r="H930" s="9">
        <v>310397983.12954301</v>
      </c>
      <c r="I930" s="9">
        <v>20479619</v>
      </c>
      <c r="J930" s="9">
        <v>25202165.790837001</v>
      </c>
      <c r="K930" s="9">
        <v>22783731338641.898</v>
      </c>
      <c r="L930" s="9">
        <v>1901276976393.1101</v>
      </c>
      <c r="M930" s="9">
        <v>6.0865762660195402E+19</v>
      </c>
      <c r="N930" s="9">
        <v>4.8422286928900997E+18</v>
      </c>
      <c r="O930" s="9">
        <v>4.0750309884041901E+17</v>
      </c>
      <c r="P930">
        <f t="shared" si="423"/>
        <v>1388.8322619017592</v>
      </c>
      <c r="Q930">
        <f t="shared" si="424"/>
        <v>2160010105.0474849</v>
      </c>
      <c r="R930">
        <f t="shared" si="425"/>
        <v>156565959</v>
      </c>
      <c r="S930">
        <f t="shared" si="426"/>
        <v>155068149.50410447</v>
      </c>
      <c r="T930">
        <f t="shared" si="427"/>
        <v>335897005224079.38</v>
      </c>
      <c r="U930">
        <f t="shared" si="428"/>
        <v>25213710909416.199</v>
      </c>
      <c r="V930" s="1">
        <f t="shared" si="429"/>
        <v>2.3769398404292092E+21</v>
      </c>
      <c r="W930" s="1">
        <f t="shared" si="430"/>
        <v>1.7372660050986349E+20</v>
      </c>
      <c r="X930" s="1">
        <f t="shared" si="431"/>
        <v>1.3501543250934684E+19</v>
      </c>
      <c r="Y930">
        <f t="shared" si="432"/>
        <v>1.0096590402393104</v>
      </c>
      <c r="Z930">
        <f t="shared" si="438"/>
        <v>313438304142815.81</v>
      </c>
      <c r="AA930">
        <f t="shared" si="439"/>
        <v>1.3034874685868919E-2</v>
      </c>
      <c r="AB930">
        <f t="shared" si="440"/>
        <v>0.11417037569294812</v>
      </c>
      <c r="AC930">
        <f>Cells!$B$3*Y930/(Cells!$D$4*AB930)</f>
        <v>0.22560214333583267</v>
      </c>
      <c r="AD930">
        <f t="shared" si="441"/>
        <v>28390.570394794224</v>
      </c>
      <c r="AE930">
        <f t="shared" si="442"/>
        <v>16333608299.066011</v>
      </c>
      <c r="AF930">
        <f t="shared" si="443"/>
        <v>1707186255</v>
      </c>
      <c r="AG930">
        <f t="shared" si="444"/>
        <v>1438663175.0464995</v>
      </c>
      <c r="AH930">
        <f t="shared" si="445"/>
        <v>968713372328688.63</v>
      </c>
      <c r="AI930">
        <f t="shared" si="446"/>
        <v>84845280623539.344</v>
      </c>
      <c r="AJ930">
        <f t="shared" si="447"/>
        <v>1.1866476355348579</v>
      </c>
      <c r="AK930">
        <f t="shared" si="448"/>
        <v>1030048026256132.5</v>
      </c>
      <c r="AL930">
        <f t="shared" si="449"/>
        <v>4.976674306930404E-4</v>
      </c>
      <c r="AM930">
        <f t="shared" si="450"/>
        <v>2.2308460966481761E-2</v>
      </c>
      <c r="AN930">
        <f>IF(AM930=0,0,(Cells!$B$3*AJ930/(Cells!$D$4*AM930)))</f>
        <v>1.356981983623567</v>
      </c>
      <c r="AP930" s="7">
        <f t="shared" si="433"/>
        <v>0</v>
      </c>
      <c r="AQ930">
        <f t="shared" si="451"/>
        <v>115</v>
      </c>
      <c r="AR930" t="str">
        <f>IF(AP930=0,"",MAX(AR$4:AR929)+1)</f>
        <v/>
      </c>
      <c r="AS930" t="str">
        <f t="shared" si="434"/>
        <v>Male</v>
      </c>
      <c r="AT930" t="str">
        <f t="shared" si="435"/>
        <v>Smoker</v>
      </c>
      <c r="AU930" t="str">
        <f t="shared" si="436"/>
        <v>80 - 89</v>
      </c>
      <c r="AV930">
        <f t="shared" si="452"/>
        <v>1</v>
      </c>
      <c r="AW930" s="8">
        <f t="shared" si="437"/>
        <v>14</v>
      </c>
      <c r="BJ930" s="76"/>
      <c r="BK930" s="76"/>
      <c r="BL930" s="77"/>
      <c r="BM930" s="77"/>
      <c r="BN930" s="77"/>
      <c r="BO930" s="77"/>
      <c r="BP930" s="77"/>
      <c r="BQ930" s="136"/>
    </row>
    <row r="931" spans="1:69" x14ac:dyDescent="0.25">
      <c r="A931" t="s">
        <v>78</v>
      </c>
      <c r="B931" t="s">
        <v>59</v>
      </c>
      <c r="C931" t="s">
        <v>353</v>
      </c>
      <c r="D931">
        <v>15</v>
      </c>
      <c r="E931" s="9">
        <v>4124</v>
      </c>
      <c r="F931" s="9">
        <v>401</v>
      </c>
      <c r="G931" s="54">
        <v>380.49421593937302</v>
      </c>
      <c r="H931" s="9">
        <v>332967251.123348</v>
      </c>
      <c r="I931" s="9">
        <v>30110307</v>
      </c>
      <c r="J931" s="9">
        <v>28033667.372298598</v>
      </c>
      <c r="K931" s="9">
        <v>31016689913362.301</v>
      </c>
      <c r="L931" s="9">
        <v>2545038721096.75</v>
      </c>
      <c r="M931" s="9">
        <v>1.32923208359397E+20</v>
      </c>
      <c r="N931" s="9">
        <v>9.9054324787470193E+18</v>
      </c>
      <c r="O931" s="9">
        <v>7.7751326145526797E+17</v>
      </c>
      <c r="P931">
        <f t="shared" si="423"/>
        <v>1769.3264778411321</v>
      </c>
      <c r="Q931">
        <f t="shared" si="424"/>
        <v>2492977356.1708326</v>
      </c>
      <c r="R931">
        <f t="shared" si="425"/>
        <v>186676266</v>
      </c>
      <c r="S931">
        <f t="shared" si="426"/>
        <v>183101816.87640306</v>
      </c>
      <c r="T931">
        <f t="shared" si="427"/>
        <v>366913695137441.69</v>
      </c>
      <c r="U931">
        <f t="shared" si="428"/>
        <v>27758749630512.949</v>
      </c>
      <c r="V931" s="1">
        <f t="shared" si="429"/>
        <v>2.5098630487886062E+21</v>
      </c>
      <c r="W931" s="1">
        <f t="shared" si="430"/>
        <v>1.8363203298861053E+20</v>
      </c>
      <c r="X931" s="1">
        <f t="shared" si="431"/>
        <v>1.4279056512389951E+19</v>
      </c>
      <c r="Y931">
        <f t="shared" si="432"/>
        <v>1.0195216474886744</v>
      </c>
      <c r="Z931">
        <f t="shared" si="438"/>
        <v>345223333559205.69</v>
      </c>
      <c r="AA931">
        <f t="shared" si="439"/>
        <v>1.0297097724777719E-2</v>
      </c>
      <c r="AB931">
        <f t="shared" si="440"/>
        <v>0.10147461615979494</v>
      </c>
      <c r="AC931">
        <f>Cells!$B$3*Y931/(Cells!$D$4*AB931)</f>
        <v>0.25630728346662723</v>
      </c>
      <c r="AD931">
        <f t="shared" si="441"/>
        <v>28010.076178854848</v>
      </c>
      <c r="AE931">
        <f t="shared" si="442"/>
        <v>16000641047.942663</v>
      </c>
      <c r="AF931">
        <f t="shared" si="443"/>
        <v>1677075948</v>
      </c>
      <c r="AG931">
        <f t="shared" si="444"/>
        <v>1410629507.6742008</v>
      </c>
      <c r="AH931">
        <f t="shared" si="445"/>
        <v>937696682415326.38</v>
      </c>
      <c r="AI931">
        <f t="shared" si="446"/>
        <v>82300241902442.594</v>
      </c>
      <c r="AJ931">
        <f t="shared" si="447"/>
        <v>1.1888847772404161</v>
      </c>
      <c r="AK931">
        <f t="shared" si="448"/>
        <v>998486280260643.75</v>
      </c>
      <c r="AL931">
        <f t="shared" si="449"/>
        <v>5.0178326538902185E-4</v>
      </c>
      <c r="AM931">
        <f t="shared" si="450"/>
        <v>2.2400519310699515E-2</v>
      </c>
      <c r="AN931">
        <f>IF(AM931=0,0,(Cells!$B$3*AJ931/(Cells!$D$4*AM931)))</f>
        <v>1.3539530125785906</v>
      </c>
      <c r="AP931" s="7">
        <f t="shared" si="433"/>
        <v>0</v>
      </c>
      <c r="AQ931">
        <f t="shared" si="451"/>
        <v>115</v>
      </c>
      <c r="AR931" t="str">
        <f>IF(AP931=0,"",MAX(AR$4:AR930)+1)</f>
        <v/>
      </c>
      <c r="AS931" t="str">
        <f t="shared" si="434"/>
        <v>Male</v>
      </c>
      <c r="AT931" t="str">
        <f t="shared" si="435"/>
        <v>Smoker</v>
      </c>
      <c r="AU931" t="str">
        <f t="shared" si="436"/>
        <v>80 - 89</v>
      </c>
      <c r="AV931">
        <f t="shared" si="452"/>
        <v>1</v>
      </c>
      <c r="AW931" s="8">
        <f t="shared" si="437"/>
        <v>15</v>
      </c>
      <c r="BJ931" s="76"/>
      <c r="BK931" s="76"/>
      <c r="BL931" s="77"/>
      <c r="BM931" s="77"/>
      <c r="BN931" s="77"/>
      <c r="BO931" s="77"/>
      <c r="BP931" s="77"/>
      <c r="BQ931" s="136"/>
    </row>
    <row r="932" spans="1:69" x14ac:dyDescent="0.25">
      <c r="A932" t="s">
        <v>78</v>
      </c>
      <c r="B932" t="s">
        <v>59</v>
      </c>
      <c r="C932" t="s">
        <v>353</v>
      </c>
      <c r="D932">
        <v>16</v>
      </c>
      <c r="E932" s="9">
        <v>4339</v>
      </c>
      <c r="F932" s="9">
        <v>550</v>
      </c>
      <c r="G932" s="54">
        <v>475.65026851025499</v>
      </c>
      <c r="H932" s="9">
        <v>342608708.61129898</v>
      </c>
      <c r="I932" s="9">
        <v>32934046</v>
      </c>
      <c r="J932" s="9">
        <v>29711288.909924001</v>
      </c>
      <c r="K932" s="9">
        <v>31079204278678.301</v>
      </c>
      <c r="L932" s="9">
        <v>2748136353897.5898</v>
      </c>
      <c r="M932" s="9">
        <v>1.3761255372339E+20</v>
      </c>
      <c r="N932" s="9">
        <v>1.1089385566979701E+19</v>
      </c>
      <c r="O932" s="9">
        <v>9.4642653812563597E+17</v>
      </c>
      <c r="P932">
        <f t="shared" si="423"/>
        <v>2244.9767463513872</v>
      </c>
      <c r="Q932">
        <f t="shared" si="424"/>
        <v>2835586064.7821317</v>
      </c>
      <c r="R932">
        <f t="shared" si="425"/>
        <v>219610312</v>
      </c>
      <c r="S932">
        <f t="shared" si="426"/>
        <v>212813105.78632706</v>
      </c>
      <c r="T932">
        <f t="shared" si="427"/>
        <v>397992899416120</v>
      </c>
      <c r="U932">
        <f t="shared" si="428"/>
        <v>30506885984410.539</v>
      </c>
      <c r="V932" s="1">
        <f t="shared" si="429"/>
        <v>2.6474756025119964E+21</v>
      </c>
      <c r="W932" s="1">
        <f t="shared" si="430"/>
        <v>1.9472141855559021E+20</v>
      </c>
      <c r="X932" s="1">
        <f t="shared" si="431"/>
        <v>1.5225483050515587E+19</v>
      </c>
      <c r="Y932">
        <f t="shared" si="432"/>
        <v>1.0319397914360482</v>
      </c>
      <c r="Z932">
        <f t="shared" si="438"/>
        <v>378217934872491</v>
      </c>
      <c r="AA932">
        <f t="shared" si="439"/>
        <v>8.3511325961192519E-3</v>
      </c>
      <c r="AB932">
        <f t="shared" si="440"/>
        <v>9.1384531492584964E-2</v>
      </c>
      <c r="AC932">
        <f>Cells!$B$3*Y932/(Cells!$D$4*AB932)</f>
        <v>0.28807368146840817</v>
      </c>
      <c r="AD932">
        <f t="shared" si="441"/>
        <v>27534.425910344595</v>
      </c>
      <c r="AE932">
        <f t="shared" si="442"/>
        <v>15658032339.331366</v>
      </c>
      <c r="AF932">
        <f t="shared" si="443"/>
        <v>1644141902</v>
      </c>
      <c r="AG932">
        <f t="shared" si="444"/>
        <v>1380918218.764277</v>
      </c>
      <c r="AH932">
        <f t="shared" si="445"/>
        <v>906617478136648.13</v>
      </c>
      <c r="AI932">
        <f t="shared" si="446"/>
        <v>79552105548545</v>
      </c>
      <c r="AJ932">
        <f t="shared" si="447"/>
        <v>1.1906149688366559</v>
      </c>
      <c r="AK932">
        <f t="shared" si="448"/>
        <v>966662139208982</v>
      </c>
      <c r="AL932">
        <f t="shared" si="449"/>
        <v>5.0691925780022495E-4</v>
      </c>
      <c r="AM932">
        <f t="shared" si="450"/>
        <v>2.2514867483514642E-2</v>
      </c>
      <c r="AN932">
        <f>IF(AM932=0,0,(Cells!$B$3*AJ932/(Cells!$D$4*AM932)))</f>
        <v>1.3490369853635085</v>
      </c>
      <c r="AP932" s="7">
        <f t="shared" si="433"/>
        <v>0</v>
      </c>
      <c r="AQ932">
        <f t="shared" si="451"/>
        <v>115</v>
      </c>
      <c r="AR932" t="str">
        <f>IF(AP932=0,"",MAX(AR$4:AR931)+1)</f>
        <v/>
      </c>
      <c r="AS932" t="str">
        <f t="shared" si="434"/>
        <v>Male</v>
      </c>
      <c r="AT932" t="str">
        <f t="shared" si="435"/>
        <v>Smoker</v>
      </c>
      <c r="AU932" t="str">
        <f t="shared" si="436"/>
        <v>80 - 89</v>
      </c>
      <c r="AV932">
        <f t="shared" si="452"/>
        <v>1</v>
      </c>
      <c r="AW932" s="8">
        <f t="shared" si="437"/>
        <v>16</v>
      </c>
      <c r="BJ932" s="76"/>
      <c r="BK932" s="76"/>
      <c r="BL932" s="77"/>
      <c r="BM932" s="77"/>
      <c r="BN932" s="77"/>
      <c r="BO932" s="77"/>
      <c r="BP932" s="77"/>
      <c r="BQ932" s="136"/>
    </row>
    <row r="933" spans="1:69" x14ac:dyDescent="0.25">
      <c r="A933" t="s">
        <v>78</v>
      </c>
      <c r="B933" t="s">
        <v>59</v>
      </c>
      <c r="C933" t="s">
        <v>353</v>
      </c>
      <c r="D933">
        <v>17</v>
      </c>
      <c r="E933" s="9">
        <v>4497</v>
      </c>
      <c r="F933" s="9">
        <v>647</v>
      </c>
      <c r="G933" s="54">
        <v>572.84433239911596</v>
      </c>
      <c r="H933" s="9">
        <v>372889817.072088</v>
      </c>
      <c r="I933" s="9">
        <v>32431009</v>
      </c>
      <c r="J933" s="9">
        <v>32330841.1762392</v>
      </c>
      <c r="K933" s="9">
        <v>32010356288572</v>
      </c>
      <c r="L933" s="9">
        <v>2854704484569.8999</v>
      </c>
      <c r="M933" s="9">
        <v>1.4317037522003699E+20</v>
      </c>
      <c r="N933" s="9">
        <v>1.19127955402014E+19</v>
      </c>
      <c r="O933" s="9">
        <v>1.03947815150718E+18</v>
      </c>
      <c r="P933">
        <f t="shared" si="423"/>
        <v>2817.8210787505031</v>
      </c>
      <c r="Q933">
        <f t="shared" si="424"/>
        <v>3208475881.8542194</v>
      </c>
      <c r="R933">
        <f t="shared" si="425"/>
        <v>252041321</v>
      </c>
      <c r="S933">
        <f t="shared" si="426"/>
        <v>245143946.96256626</v>
      </c>
      <c r="T933">
        <f t="shared" si="427"/>
        <v>430003255704692</v>
      </c>
      <c r="U933">
        <f t="shared" si="428"/>
        <v>33361590468980.438</v>
      </c>
      <c r="V933" s="1">
        <f t="shared" si="429"/>
        <v>2.7906459777320333E+21</v>
      </c>
      <c r="W933" s="1">
        <f t="shared" si="430"/>
        <v>2.0663421409579162E+20</v>
      </c>
      <c r="X933" s="1">
        <f t="shared" si="431"/>
        <v>1.6264961202022767E+19</v>
      </c>
      <c r="Y933">
        <f t="shared" si="432"/>
        <v>1.0281360160954207</v>
      </c>
      <c r="Z933">
        <f t="shared" si="438"/>
        <v>406836509050420.94</v>
      </c>
      <c r="AA933">
        <f t="shared" si="439"/>
        <v>6.7698270007178537E-3</v>
      </c>
      <c r="AB933">
        <f t="shared" si="440"/>
        <v>8.2278958432383267E-2</v>
      </c>
      <c r="AC933">
        <f>Cells!$B$3*Y933/(Cells!$D$4*AB933)</f>
        <v>0.31877459374493439</v>
      </c>
      <c r="AD933">
        <f t="shared" si="441"/>
        <v>26961.581577945479</v>
      </c>
      <c r="AE933">
        <f t="shared" si="442"/>
        <v>15285142522.259279</v>
      </c>
      <c r="AF933">
        <f t="shared" si="443"/>
        <v>1611710893</v>
      </c>
      <c r="AG933">
        <f t="shared" si="444"/>
        <v>1348587377.5880377</v>
      </c>
      <c r="AH933">
        <f t="shared" si="445"/>
        <v>874607121848076.13</v>
      </c>
      <c r="AI933">
        <f t="shared" si="446"/>
        <v>76697401063975.094</v>
      </c>
      <c r="AJ933">
        <f t="shared" si="447"/>
        <v>1.195110468765147</v>
      </c>
      <c r="AK933">
        <f t="shared" si="448"/>
        <v>935706070612268.88</v>
      </c>
      <c r="AL933">
        <f t="shared" si="449"/>
        <v>5.144951274488051E-4</v>
      </c>
      <c r="AM933">
        <f t="shared" si="450"/>
        <v>2.2682485036891464E-2</v>
      </c>
      <c r="AN933">
        <f>IF(AM933=0,0,(Cells!$B$3*AJ933/(Cells!$D$4*AM933)))</f>
        <v>1.3441239852771323</v>
      </c>
      <c r="AP933" s="7">
        <f t="shared" si="433"/>
        <v>0</v>
      </c>
      <c r="AQ933">
        <f t="shared" si="451"/>
        <v>115</v>
      </c>
      <c r="AR933" t="str">
        <f>IF(AP933=0,"",MAX(AR$4:AR932)+1)</f>
        <v/>
      </c>
      <c r="AS933" t="str">
        <f t="shared" si="434"/>
        <v>Male</v>
      </c>
      <c r="AT933" t="str">
        <f t="shared" si="435"/>
        <v>Smoker</v>
      </c>
      <c r="AU933" t="str">
        <f t="shared" si="436"/>
        <v>80 - 89</v>
      </c>
      <c r="AV933">
        <f t="shared" si="452"/>
        <v>1</v>
      </c>
      <c r="AW933" s="8">
        <f t="shared" si="437"/>
        <v>17</v>
      </c>
      <c r="BJ933" s="76"/>
      <c r="BK933" s="76"/>
      <c r="BL933" s="77"/>
      <c r="BM933" s="77"/>
      <c r="BN933" s="77"/>
      <c r="BO933" s="77"/>
      <c r="BP933" s="77"/>
      <c r="BQ933" s="136"/>
    </row>
    <row r="934" spans="1:69" x14ac:dyDescent="0.25">
      <c r="A934" t="s">
        <v>78</v>
      </c>
      <c r="B934" t="s">
        <v>59</v>
      </c>
      <c r="C934" t="s">
        <v>353</v>
      </c>
      <c r="D934">
        <v>18</v>
      </c>
      <c r="E934" s="9">
        <v>4779</v>
      </c>
      <c r="F934" s="9">
        <v>841</v>
      </c>
      <c r="G934" s="54">
        <v>698.16436944486804</v>
      </c>
      <c r="H934" s="9">
        <v>428833512.91189802</v>
      </c>
      <c r="I934" s="9">
        <v>49576813</v>
      </c>
      <c r="J934" s="9">
        <v>37292041.6525345</v>
      </c>
      <c r="K934" s="9">
        <v>35976978052769.602</v>
      </c>
      <c r="L934" s="9">
        <v>3205118368264.6602</v>
      </c>
      <c r="M934" s="9">
        <v>1.5933711858829099E+20</v>
      </c>
      <c r="N934" s="9">
        <v>1.3345663983608601E+19</v>
      </c>
      <c r="O934" s="9">
        <v>1.1773674641943501E+18</v>
      </c>
      <c r="P934">
        <f t="shared" si="423"/>
        <v>3515.9854481953712</v>
      </c>
      <c r="Q934">
        <f t="shared" si="424"/>
        <v>3637309394.7661176</v>
      </c>
      <c r="R934">
        <f t="shared" si="425"/>
        <v>301618134</v>
      </c>
      <c r="S934">
        <f t="shared" si="426"/>
        <v>282435988.61510074</v>
      </c>
      <c r="T934">
        <f t="shared" si="427"/>
        <v>465980233757461.63</v>
      </c>
      <c r="U934">
        <f t="shared" si="428"/>
        <v>36566708837245.094</v>
      </c>
      <c r="V934" s="1">
        <f t="shared" si="429"/>
        <v>2.9499830963203243E+21</v>
      </c>
      <c r="W934" s="1">
        <f t="shared" si="430"/>
        <v>2.1997987807940021E+20</v>
      </c>
      <c r="X934" s="1">
        <f t="shared" si="431"/>
        <v>1.7442328666217116E+19</v>
      </c>
      <c r="Y934">
        <f t="shared" si="432"/>
        <v>1.067916788787991</v>
      </c>
      <c r="Z934">
        <f t="shared" si="438"/>
        <v>455925748254685.25</v>
      </c>
      <c r="AA934">
        <f t="shared" si="439"/>
        <v>5.7154976458022467E-3</v>
      </c>
      <c r="AB934">
        <f t="shared" si="440"/>
        <v>7.5600910350353892E-2</v>
      </c>
      <c r="AC934">
        <f>Cells!$B$3*Y934/(Cells!$D$4*AB934)</f>
        <v>0.36035645205219813</v>
      </c>
      <c r="AD934">
        <f t="shared" si="441"/>
        <v>26263.417208500607</v>
      </c>
      <c r="AE934">
        <f t="shared" si="442"/>
        <v>14856309009.34738</v>
      </c>
      <c r="AF934">
        <f t="shared" si="443"/>
        <v>1562134080</v>
      </c>
      <c r="AG934">
        <f t="shared" si="444"/>
        <v>1311295335.9355032</v>
      </c>
      <c r="AH934">
        <f t="shared" si="445"/>
        <v>838630143795306.63</v>
      </c>
      <c r="AI934">
        <f t="shared" si="446"/>
        <v>73492282695710.438</v>
      </c>
      <c r="AJ934">
        <f t="shared" si="447"/>
        <v>1.1912908077916282</v>
      </c>
      <c r="AK934">
        <f t="shared" si="448"/>
        <v>894754060164718.5</v>
      </c>
      <c r="AL934">
        <f t="shared" si="449"/>
        <v>5.2035849003136808E-4</v>
      </c>
      <c r="AM934">
        <f t="shared" si="450"/>
        <v>2.2811367561620853E-2</v>
      </c>
      <c r="AN934">
        <f>IF(AM934=0,0,(Cells!$B$3*AJ934/(Cells!$D$4*AM934)))</f>
        <v>1.3322581375361049</v>
      </c>
      <c r="AP934" s="7">
        <f t="shared" si="433"/>
        <v>0</v>
      </c>
      <c r="AQ934">
        <f t="shared" si="451"/>
        <v>115</v>
      </c>
      <c r="AR934" t="str">
        <f>IF(AP934=0,"",MAX(AR$4:AR933)+1)</f>
        <v/>
      </c>
      <c r="AS934" t="str">
        <f t="shared" si="434"/>
        <v>Male</v>
      </c>
      <c r="AT934" t="str">
        <f t="shared" si="435"/>
        <v>Smoker</v>
      </c>
      <c r="AU934" t="str">
        <f t="shared" si="436"/>
        <v>80 - 89</v>
      </c>
      <c r="AV934">
        <f t="shared" si="452"/>
        <v>1</v>
      </c>
      <c r="AW934" s="8">
        <f t="shared" si="437"/>
        <v>18</v>
      </c>
      <c r="BJ934" s="76"/>
      <c r="BK934" s="76"/>
      <c r="BL934" s="77"/>
      <c r="BM934" s="77"/>
      <c r="BN934" s="77"/>
      <c r="BO934" s="77"/>
      <c r="BP934" s="77"/>
      <c r="BQ934" s="136"/>
    </row>
    <row r="935" spans="1:69" x14ac:dyDescent="0.25">
      <c r="A935" t="s">
        <v>78</v>
      </c>
      <c r="B935" t="s">
        <v>59</v>
      </c>
      <c r="C935" t="s">
        <v>353</v>
      </c>
      <c r="D935">
        <v>19</v>
      </c>
      <c r="E935" s="9">
        <v>5036</v>
      </c>
      <c r="F935" s="9">
        <v>1052</v>
      </c>
      <c r="G935" s="54">
        <v>879.81483368691397</v>
      </c>
      <c r="H935" s="9">
        <v>460742705.55422598</v>
      </c>
      <c r="I935" s="9">
        <v>36129101</v>
      </c>
      <c r="J935" s="9">
        <v>39728296.221238501</v>
      </c>
      <c r="K935" s="9">
        <v>23998609525778.199</v>
      </c>
      <c r="L935" s="9">
        <v>2076793548048.1201</v>
      </c>
      <c r="M935" s="9">
        <v>7.6797473728266093E+19</v>
      </c>
      <c r="N935" s="9">
        <v>6.2885746097775903E+18</v>
      </c>
      <c r="O935" s="9">
        <v>5.3291168575672602E+17</v>
      </c>
      <c r="P935">
        <f t="shared" si="423"/>
        <v>4395.8002818822852</v>
      </c>
      <c r="Q935">
        <f t="shared" si="424"/>
        <v>4098052100.3203435</v>
      </c>
      <c r="R935">
        <f t="shared" si="425"/>
        <v>337747235</v>
      </c>
      <c r="S935">
        <f t="shared" si="426"/>
        <v>322164284.83633924</v>
      </c>
      <c r="T935">
        <f t="shared" si="427"/>
        <v>489978843283239.81</v>
      </c>
      <c r="U935">
        <f t="shared" si="428"/>
        <v>38643502385293.211</v>
      </c>
      <c r="V935" s="1">
        <f t="shared" si="429"/>
        <v>3.0267805700485902E+21</v>
      </c>
      <c r="W935" s="1">
        <f t="shared" si="430"/>
        <v>2.262684526891778E+20</v>
      </c>
      <c r="X935" s="1">
        <f t="shared" si="431"/>
        <v>1.7975240351973841E+19</v>
      </c>
      <c r="Y935">
        <f t="shared" si="432"/>
        <v>1.0483695769429469</v>
      </c>
      <c r="Z935">
        <f t="shared" si="438"/>
        <v>471206659579152.56</v>
      </c>
      <c r="AA935">
        <f t="shared" si="439"/>
        <v>4.5400081666356201E-3</v>
      </c>
      <c r="AB935">
        <f t="shared" si="440"/>
        <v>6.7379582713427519E-2</v>
      </c>
      <c r="AC935">
        <f>Cells!$B$3*Y935/(Cells!$D$4*AB935)</f>
        <v>0.39692459083759196</v>
      </c>
      <c r="AD935">
        <f t="shared" si="441"/>
        <v>25383.602374813694</v>
      </c>
      <c r="AE935">
        <f t="shared" si="442"/>
        <v>14395566303.793154</v>
      </c>
      <c r="AF935">
        <f t="shared" si="443"/>
        <v>1526004979</v>
      </c>
      <c r="AG935">
        <f t="shared" si="444"/>
        <v>1271567039.7142646</v>
      </c>
      <c r="AH935">
        <f t="shared" si="445"/>
        <v>814631534269528.38</v>
      </c>
      <c r="AI935">
        <f t="shared" si="446"/>
        <v>71415489147662.313</v>
      </c>
      <c r="AJ935">
        <f t="shared" si="447"/>
        <v>1.2000979353341137</v>
      </c>
      <c r="AK935">
        <f t="shared" si="448"/>
        <v>874782531437821.63</v>
      </c>
      <c r="AL935">
        <f t="shared" si="449"/>
        <v>5.4103028729101483E-4</v>
      </c>
      <c r="AM935">
        <f t="shared" si="450"/>
        <v>2.3260057766287142E-2</v>
      </c>
      <c r="AN935">
        <f>IF(AM935=0,0,(Cells!$B$3*AJ935/(Cells!$D$4*AM935)))</f>
        <v>1.3162179612520728</v>
      </c>
      <c r="AP935" s="7">
        <f t="shared" si="433"/>
        <v>0</v>
      </c>
      <c r="AQ935">
        <f t="shared" si="451"/>
        <v>115</v>
      </c>
      <c r="AR935" t="str">
        <f>IF(AP935=0,"",MAX(AR$4:AR934)+1)</f>
        <v/>
      </c>
      <c r="AS935" t="str">
        <f t="shared" si="434"/>
        <v>Male</v>
      </c>
      <c r="AT935" t="str">
        <f t="shared" si="435"/>
        <v>Smoker</v>
      </c>
      <c r="AU935" t="str">
        <f t="shared" si="436"/>
        <v>80 - 89</v>
      </c>
      <c r="AV935">
        <f t="shared" si="452"/>
        <v>1</v>
      </c>
      <c r="AW935" s="8">
        <f t="shared" si="437"/>
        <v>19</v>
      </c>
      <c r="BJ935" s="76"/>
      <c r="BK935" s="76"/>
      <c r="BL935" s="77"/>
      <c r="BM935" s="77"/>
      <c r="BN935" s="77"/>
      <c r="BO935" s="77"/>
      <c r="BP935" s="77"/>
      <c r="BQ935" s="136"/>
    </row>
    <row r="936" spans="1:69" x14ac:dyDescent="0.25">
      <c r="A936" t="s">
        <v>78</v>
      </c>
      <c r="B936" t="s">
        <v>59</v>
      </c>
      <c r="C936" t="s">
        <v>353</v>
      </c>
      <c r="D936">
        <v>20</v>
      </c>
      <c r="E936" s="9">
        <v>5135</v>
      </c>
      <c r="F936" s="9">
        <v>1223</v>
      </c>
      <c r="G936" s="54">
        <v>1007.67950810067</v>
      </c>
      <c r="H936" s="9">
        <v>544634634.94424605</v>
      </c>
      <c r="I936" s="9">
        <v>50509509</v>
      </c>
      <c r="J936" s="9">
        <v>46878049.138007298</v>
      </c>
      <c r="K936" s="9">
        <v>30210832025560.699</v>
      </c>
      <c r="L936" s="9">
        <v>2589189308952.4399</v>
      </c>
      <c r="M936" s="9">
        <v>9.8643245481088205E+19</v>
      </c>
      <c r="N936" s="9">
        <v>8.0408508577848504E+18</v>
      </c>
      <c r="O936" s="9">
        <v>6.8237372848114496E+17</v>
      </c>
      <c r="P936">
        <f t="shared" si="423"/>
        <v>5403.4797899829555</v>
      </c>
      <c r="Q936">
        <f t="shared" si="424"/>
        <v>4642686735.2645893</v>
      </c>
      <c r="R936">
        <f t="shared" si="425"/>
        <v>388256744</v>
      </c>
      <c r="S936">
        <f t="shared" si="426"/>
        <v>369042333.97434652</v>
      </c>
      <c r="T936">
        <f t="shared" si="427"/>
        <v>520189675308800.5</v>
      </c>
      <c r="U936">
        <f t="shared" si="428"/>
        <v>41232691694245.648</v>
      </c>
      <c r="V936" s="1">
        <f t="shared" si="429"/>
        <v>3.1254238155296782E+21</v>
      </c>
      <c r="W936" s="1">
        <f t="shared" si="430"/>
        <v>2.3430930354696264E+20</v>
      </c>
      <c r="X936" s="1">
        <f t="shared" si="431"/>
        <v>1.8657614080454988E+19</v>
      </c>
      <c r="Y936">
        <f t="shared" si="432"/>
        <v>1.0520655985960383</v>
      </c>
      <c r="Z936">
        <f t="shared" si="438"/>
        <v>501635586217744.63</v>
      </c>
      <c r="AA936">
        <f t="shared" si="439"/>
        <v>3.6832904026518135E-3</v>
      </c>
      <c r="AB936">
        <f t="shared" si="440"/>
        <v>6.0690117833563428E-2</v>
      </c>
      <c r="AC936">
        <f>Cells!$B$3*Y936/(Cells!$D$4*AB936)</f>
        <v>0.44222852511445954</v>
      </c>
      <c r="AD936">
        <f t="shared" si="441"/>
        <v>24375.922866713023</v>
      </c>
      <c r="AE936">
        <f t="shared" si="442"/>
        <v>13850931668.848909</v>
      </c>
      <c r="AF936">
        <f t="shared" si="443"/>
        <v>1475495470</v>
      </c>
      <c r="AG936">
        <f t="shared" si="444"/>
        <v>1224688990.5762575</v>
      </c>
      <c r="AH936">
        <f t="shared" si="445"/>
        <v>784420702243967.75</v>
      </c>
      <c r="AI936">
        <f t="shared" si="446"/>
        <v>68826299838709.883</v>
      </c>
      <c r="AJ936">
        <f t="shared" si="447"/>
        <v>1.2047919768640443</v>
      </c>
      <c r="AK936">
        <f t="shared" si="448"/>
        <v>845160762633101.63</v>
      </c>
      <c r="AL936">
        <f t="shared" si="449"/>
        <v>5.6349192757184925E-4</v>
      </c>
      <c r="AM936">
        <f t="shared" si="450"/>
        <v>2.3737984909672709E-2</v>
      </c>
      <c r="AN936">
        <f>IF(AM936=0,0,(Cells!$B$3*AJ936/(Cells!$D$4*AM936)))</f>
        <v>1.2947625540456356</v>
      </c>
      <c r="AP936" s="7">
        <f t="shared" si="433"/>
        <v>0</v>
      </c>
      <c r="AQ936">
        <f t="shared" si="451"/>
        <v>115</v>
      </c>
      <c r="AR936" t="str">
        <f>IF(AP936=0,"",MAX(AR$4:AR935)+1)</f>
        <v/>
      </c>
      <c r="AS936" t="str">
        <f t="shared" si="434"/>
        <v>Male</v>
      </c>
      <c r="AT936" t="str">
        <f t="shared" si="435"/>
        <v>Smoker</v>
      </c>
      <c r="AU936" t="str">
        <f t="shared" si="436"/>
        <v>80 - 89</v>
      </c>
      <c r="AV936">
        <f t="shared" si="452"/>
        <v>1</v>
      </c>
      <c r="AW936" s="8">
        <f t="shared" si="437"/>
        <v>20</v>
      </c>
      <c r="BJ936" s="76"/>
      <c r="BK936" s="76"/>
      <c r="BL936" s="77"/>
      <c r="BM936" s="77"/>
      <c r="BN936" s="77"/>
      <c r="BO936" s="77"/>
      <c r="BP936" s="77"/>
      <c r="BQ936" s="136"/>
    </row>
    <row r="937" spans="1:69" x14ac:dyDescent="0.25">
      <c r="A937" t="s">
        <v>78</v>
      </c>
      <c r="B937" t="s">
        <v>59</v>
      </c>
      <c r="C937" t="s">
        <v>353</v>
      </c>
      <c r="D937">
        <v>21</v>
      </c>
      <c r="E937" s="9">
        <v>5129</v>
      </c>
      <c r="F937" s="9">
        <v>1480</v>
      </c>
      <c r="G937" s="54">
        <v>1179.90230966697</v>
      </c>
      <c r="H937" s="9">
        <v>620431064.52671397</v>
      </c>
      <c r="I937" s="9">
        <v>69045421</v>
      </c>
      <c r="J937" s="9">
        <v>53727778.774870902</v>
      </c>
      <c r="K937" s="9">
        <v>34255638485893.398</v>
      </c>
      <c r="L937" s="9">
        <v>3051938707132.6802</v>
      </c>
      <c r="M937" s="9">
        <v>1.1071021728257901E+20</v>
      </c>
      <c r="N937" s="9">
        <v>9.5989559204768399E+18</v>
      </c>
      <c r="O937" s="9">
        <v>8.6741260814930406E+17</v>
      </c>
      <c r="P937">
        <f t="shared" si="423"/>
        <v>6583.3820996499253</v>
      </c>
      <c r="Q937">
        <f t="shared" si="424"/>
        <v>5263117799.7913036</v>
      </c>
      <c r="R937">
        <f t="shared" si="425"/>
        <v>457302165</v>
      </c>
      <c r="S937">
        <f t="shared" si="426"/>
        <v>422770112.74921739</v>
      </c>
      <c r="T937">
        <f t="shared" si="427"/>
        <v>554445313794693.88</v>
      </c>
      <c r="U937">
        <f t="shared" si="428"/>
        <v>44284630401378.328</v>
      </c>
      <c r="V937" s="1">
        <f t="shared" si="429"/>
        <v>3.2361340328122573E+21</v>
      </c>
      <c r="W937" s="1">
        <f t="shared" si="430"/>
        <v>2.4390825946743947E+20</v>
      </c>
      <c r="X937" s="1">
        <f t="shared" si="431"/>
        <v>1.9525026688604291E+19</v>
      </c>
      <c r="Y937">
        <f t="shared" si="432"/>
        <v>1.0816804480955982</v>
      </c>
      <c r="Z937">
        <f t="shared" si="438"/>
        <v>547918194584860.5</v>
      </c>
      <c r="AA937">
        <f t="shared" si="439"/>
        <v>3.0655412660161342E-3</v>
      </c>
      <c r="AB937">
        <f t="shared" si="440"/>
        <v>5.5367330313246407E-2</v>
      </c>
      <c r="AC937">
        <f>Cells!$B$3*Y937/(Cells!$D$4*AB937)</f>
        <v>0.49838769323742083</v>
      </c>
      <c r="AD937">
        <f t="shared" si="441"/>
        <v>23196.020557046053</v>
      </c>
      <c r="AE937">
        <f t="shared" si="442"/>
        <v>13230500604.322195</v>
      </c>
      <c r="AF937">
        <f t="shared" si="443"/>
        <v>1406450049</v>
      </c>
      <c r="AG937">
        <f t="shared" si="444"/>
        <v>1170961211.8013866</v>
      </c>
      <c r="AH937">
        <f t="shared" si="445"/>
        <v>750165063758074.25</v>
      </c>
      <c r="AI937">
        <f t="shared" si="446"/>
        <v>65774361131577.203</v>
      </c>
      <c r="AJ937">
        <f t="shared" si="447"/>
        <v>1.2011072910231941</v>
      </c>
      <c r="AK937">
        <f t="shared" si="448"/>
        <v>806138771612590.75</v>
      </c>
      <c r="AL937">
        <f t="shared" si="449"/>
        <v>5.879288756244288E-4</v>
      </c>
      <c r="AM937">
        <f t="shared" si="450"/>
        <v>2.4247244701706396E-2</v>
      </c>
      <c r="AN937">
        <f>IF(AM937=0,0,(Cells!$B$3*AJ937/(Cells!$D$4*AM937)))</f>
        <v>1.2636922475715833</v>
      </c>
      <c r="AP937" s="7">
        <f t="shared" si="433"/>
        <v>0</v>
      </c>
      <c r="AQ937">
        <f t="shared" si="451"/>
        <v>115</v>
      </c>
      <c r="AR937" t="str">
        <f>IF(AP937=0,"",MAX(AR$4:AR936)+1)</f>
        <v/>
      </c>
      <c r="AS937" t="str">
        <f t="shared" si="434"/>
        <v>Male</v>
      </c>
      <c r="AT937" t="str">
        <f t="shared" si="435"/>
        <v>Smoker</v>
      </c>
      <c r="AU937" t="str">
        <f t="shared" si="436"/>
        <v>80 - 89</v>
      </c>
      <c r="AV937">
        <f t="shared" si="452"/>
        <v>1</v>
      </c>
      <c r="AW937" s="8">
        <f t="shared" si="437"/>
        <v>21</v>
      </c>
      <c r="BJ937" s="76"/>
      <c r="BK937" s="76"/>
      <c r="BL937" s="77"/>
      <c r="BM937" s="77"/>
      <c r="BN937" s="77"/>
      <c r="BO937" s="77"/>
      <c r="BP937" s="77"/>
      <c r="BQ937" s="136"/>
    </row>
    <row r="938" spans="1:69" x14ac:dyDescent="0.25">
      <c r="A938" t="s">
        <v>78</v>
      </c>
      <c r="B938" t="s">
        <v>59</v>
      </c>
      <c r="C938" t="s">
        <v>353</v>
      </c>
      <c r="D938">
        <v>22</v>
      </c>
      <c r="E938" s="9">
        <v>5103</v>
      </c>
      <c r="F938" s="9">
        <v>1747</v>
      </c>
      <c r="G938" s="54">
        <v>1427.4271770348801</v>
      </c>
      <c r="H938" s="9">
        <v>737365137.42768395</v>
      </c>
      <c r="I938" s="9">
        <v>72798471</v>
      </c>
      <c r="J938" s="9">
        <v>64057833.108766697</v>
      </c>
      <c r="K938" s="9">
        <v>44559708502219.203</v>
      </c>
      <c r="L938" s="9">
        <v>3896286327731.02</v>
      </c>
      <c r="M938" s="9">
        <v>1.96506509847942E+20</v>
      </c>
      <c r="N938" s="9">
        <v>1.60205872743878E+19</v>
      </c>
      <c r="O938" s="9">
        <v>1.38172319240943E+18</v>
      </c>
      <c r="P938">
        <f t="shared" si="423"/>
        <v>8010.8092766848058</v>
      </c>
      <c r="Q938">
        <f t="shared" si="424"/>
        <v>6000482937.2189875</v>
      </c>
      <c r="R938">
        <f t="shared" si="425"/>
        <v>530100636</v>
      </c>
      <c r="S938">
        <f t="shared" si="426"/>
        <v>486827945.85798407</v>
      </c>
      <c r="T938">
        <f t="shared" si="427"/>
        <v>599005022296913.13</v>
      </c>
      <c r="U938">
        <f t="shared" si="428"/>
        <v>48180916729109.352</v>
      </c>
      <c r="V938" s="1">
        <f t="shared" si="429"/>
        <v>3.4326405426601992E+21</v>
      </c>
      <c r="W938" s="1">
        <f t="shared" si="430"/>
        <v>2.5992884674182729E+20</v>
      </c>
      <c r="X938" s="1">
        <f t="shared" si="431"/>
        <v>2.0906749881013723E+19</v>
      </c>
      <c r="Y938">
        <f t="shared" si="432"/>
        <v>1.0888870298227278</v>
      </c>
      <c r="Z938">
        <f t="shared" si="438"/>
        <v>595121892883184.38</v>
      </c>
      <c r="AA938">
        <f t="shared" si="439"/>
        <v>2.5110474882112585E-3</v>
      </c>
      <c r="AB938">
        <f t="shared" si="440"/>
        <v>5.011035310403688E-2</v>
      </c>
      <c r="AC938">
        <f>Cells!$B$3*Y938/(Cells!$D$4*AB938)</f>
        <v>0.55434134991309481</v>
      </c>
      <c r="AD938">
        <f t="shared" si="441"/>
        <v>21768.593380011174</v>
      </c>
      <c r="AE938">
        <f t="shared" si="442"/>
        <v>12493135466.89451</v>
      </c>
      <c r="AF938">
        <f t="shared" si="443"/>
        <v>1333651578</v>
      </c>
      <c r="AG938">
        <f t="shared" si="444"/>
        <v>1106903378.6926198</v>
      </c>
      <c r="AH938">
        <f t="shared" si="445"/>
        <v>705605355255855.13</v>
      </c>
      <c r="AI938">
        <f t="shared" si="446"/>
        <v>61878074803846.188</v>
      </c>
      <c r="AJ938">
        <f t="shared" si="447"/>
        <v>1.2048491346870727</v>
      </c>
      <c r="AK938">
        <f t="shared" si="448"/>
        <v>760321986699996.5</v>
      </c>
      <c r="AL938">
        <f t="shared" si="449"/>
        <v>6.2055191942651865E-4</v>
      </c>
      <c r="AM938">
        <f t="shared" si="450"/>
        <v>2.4910879539400424E-2</v>
      </c>
      <c r="AN938">
        <f>IF(AM938=0,0,(Cells!$B$3*AJ938/(Cells!$D$4*AM938)))</f>
        <v>1.2338589673421168</v>
      </c>
      <c r="AP938" s="7">
        <f t="shared" si="433"/>
        <v>0</v>
      </c>
      <c r="AQ938">
        <f t="shared" si="451"/>
        <v>115</v>
      </c>
      <c r="AR938" t="str">
        <f>IF(AP938=0,"",MAX(AR$4:AR937)+1)</f>
        <v/>
      </c>
      <c r="AS938" t="str">
        <f t="shared" si="434"/>
        <v>Male</v>
      </c>
      <c r="AT938" t="str">
        <f t="shared" si="435"/>
        <v>Smoker</v>
      </c>
      <c r="AU938" t="str">
        <f t="shared" si="436"/>
        <v>80 - 89</v>
      </c>
      <c r="AV938">
        <f t="shared" si="452"/>
        <v>1</v>
      </c>
      <c r="AW938" s="8">
        <f t="shared" si="437"/>
        <v>22</v>
      </c>
      <c r="BJ938" s="76"/>
      <c r="BK938" s="76"/>
      <c r="BL938" s="77"/>
      <c r="BM938" s="77"/>
      <c r="BN938" s="77"/>
      <c r="BO938" s="77"/>
      <c r="BP938" s="77"/>
      <c r="BQ938" s="136"/>
    </row>
    <row r="939" spans="1:69" x14ac:dyDescent="0.25">
      <c r="A939" t="s">
        <v>78</v>
      </c>
      <c r="B939" t="s">
        <v>59</v>
      </c>
      <c r="C939" t="s">
        <v>353</v>
      </c>
      <c r="D939">
        <v>23</v>
      </c>
      <c r="E939" s="9">
        <v>5234</v>
      </c>
      <c r="F939" s="9">
        <v>2136</v>
      </c>
      <c r="G939" s="54">
        <v>1736.9592330794201</v>
      </c>
      <c r="H939" s="9">
        <v>897699678.83534706</v>
      </c>
      <c r="I939" s="9">
        <v>93577776</v>
      </c>
      <c r="J939" s="9">
        <v>78804127.585834697</v>
      </c>
      <c r="K939" s="9">
        <v>84674981327891.703</v>
      </c>
      <c r="L939" s="9">
        <v>6778309102211.2002</v>
      </c>
      <c r="M939" s="9">
        <v>1.07412072646044E+21</v>
      </c>
      <c r="N939" s="9">
        <v>7.4386200994618999E+19</v>
      </c>
      <c r="O939" s="9">
        <v>5.3172886560811397E+18</v>
      </c>
      <c r="P939">
        <f t="shared" si="423"/>
        <v>9747.7685097642261</v>
      </c>
      <c r="Q939">
        <f t="shared" si="424"/>
        <v>6898182616.0543346</v>
      </c>
      <c r="R939">
        <f t="shared" si="425"/>
        <v>623678412</v>
      </c>
      <c r="S939">
        <f t="shared" si="426"/>
        <v>565632073.44381881</v>
      </c>
      <c r="T939">
        <f t="shared" si="427"/>
        <v>683680003624804.88</v>
      </c>
      <c r="U939">
        <f t="shared" si="428"/>
        <v>54959225831320.555</v>
      </c>
      <c r="V939" s="1">
        <f t="shared" si="429"/>
        <v>4.5067612691206389E+21</v>
      </c>
      <c r="W939" s="1">
        <f t="shared" si="430"/>
        <v>3.3431504773644629E+20</v>
      </c>
      <c r="X939" s="1">
        <f t="shared" si="431"/>
        <v>2.6224038537094865E+19</v>
      </c>
      <c r="Y939">
        <f t="shared" si="432"/>
        <v>1.1026220776392139</v>
      </c>
      <c r="Z939">
        <f t="shared" si="438"/>
        <v>687022588734925.25</v>
      </c>
      <c r="AA939">
        <f t="shared" si="439"/>
        <v>2.1473506169745345E-3</v>
      </c>
      <c r="AB939">
        <f t="shared" si="440"/>
        <v>4.6339514638961576E-2</v>
      </c>
      <c r="AC939">
        <f>Cells!$B$3*Y939/(Cells!$D$4*AB939)</f>
        <v>0.6070117763390912</v>
      </c>
      <c r="AD939">
        <f t="shared" si="441"/>
        <v>20031.634146931756</v>
      </c>
      <c r="AE939">
        <f t="shared" si="442"/>
        <v>11595435788.059164</v>
      </c>
      <c r="AF939">
        <f t="shared" si="443"/>
        <v>1240073802</v>
      </c>
      <c r="AG939">
        <f t="shared" si="444"/>
        <v>1028099251.1067853</v>
      </c>
      <c r="AH939">
        <f t="shared" si="445"/>
        <v>620930373927963.38</v>
      </c>
      <c r="AI939">
        <f t="shared" si="446"/>
        <v>55099765701634.977</v>
      </c>
      <c r="AJ939">
        <f t="shared" si="447"/>
        <v>1.2061810186759854</v>
      </c>
      <c r="AK939">
        <f t="shared" si="448"/>
        <v>668791288820810</v>
      </c>
      <c r="AL939">
        <f t="shared" si="449"/>
        <v>6.3273305321305572E-4</v>
      </c>
      <c r="AM939">
        <f t="shared" si="450"/>
        <v>2.5154185600274475E-2</v>
      </c>
      <c r="AN939">
        <f>IF(AM939=0,0,(Cells!$B$3*AJ939/(Cells!$D$4*AM939)))</f>
        <v>1.2232751180957735</v>
      </c>
      <c r="AP939" s="7">
        <f t="shared" si="433"/>
        <v>0</v>
      </c>
      <c r="AQ939">
        <f t="shared" si="451"/>
        <v>115</v>
      </c>
      <c r="AR939" t="str">
        <f>IF(AP939=0,"",MAX(AR$4:AR938)+1)</f>
        <v/>
      </c>
      <c r="AS939" t="str">
        <f t="shared" si="434"/>
        <v>Male</v>
      </c>
      <c r="AT939" t="str">
        <f t="shared" si="435"/>
        <v>Smoker</v>
      </c>
      <c r="AU939" t="str">
        <f t="shared" si="436"/>
        <v>80 - 89</v>
      </c>
      <c r="AV939">
        <f t="shared" si="452"/>
        <v>1</v>
      </c>
      <c r="AW939" s="8">
        <f t="shared" si="437"/>
        <v>23</v>
      </c>
      <c r="BJ939" s="76"/>
      <c r="BK939" s="76"/>
      <c r="BL939" s="77"/>
      <c r="BM939" s="77"/>
      <c r="BN939" s="77"/>
      <c r="BO939" s="77"/>
      <c r="BP939" s="77"/>
      <c r="BQ939" s="136"/>
    </row>
    <row r="940" spans="1:69" x14ac:dyDescent="0.25">
      <c r="A940" t="s">
        <v>78</v>
      </c>
      <c r="B940" t="s">
        <v>59</v>
      </c>
      <c r="C940" t="s">
        <v>353</v>
      </c>
      <c r="D940">
        <v>24</v>
      </c>
      <c r="E940" s="9">
        <v>5338</v>
      </c>
      <c r="F940" s="9">
        <v>2462</v>
      </c>
      <c r="G940" s="54">
        <v>1965.7659014646199</v>
      </c>
      <c r="H940" s="9">
        <v>1021460247.59785</v>
      </c>
      <c r="I940" s="9">
        <v>99065612</v>
      </c>
      <c r="J940" s="9">
        <v>90337273.841132104</v>
      </c>
      <c r="K940" s="9">
        <v>95698697172569.297</v>
      </c>
      <c r="L940" s="9">
        <v>7873060471610.6699</v>
      </c>
      <c r="M940" s="9">
        <v>1.2226408657895099E+21</v>
      </c>
      <c r="N940" s="9">
        <v>8.9334688624977297E+19</v>
      </c>
      <c r="O940" s="9">
        <v>6.7108295413287598E+18</v>
      </c>
      <c r="P940">
        <f t="shared" si="423"/>
        <v>11713.534411228846</v>
      </c>
      <c r="Q940">
        <f t="shared" si="424"/>
        <v>7919642863.6521845</v>
      </c>
      <c r="R940">
        <f t="shared" si="425"/>
        <v>722744024</v>
      </c>
      <c r="S940">
        <f t="shared" si="426"/>
        <v>655969347.28495097</v>
      </c>
      <c r="T940">
        <f t="shared" si="427"/>
        <v>779378700797374.13</v>
      </c>
      <c r="U940">
        <f t="shared" si="428"/>
        <v>62832286302931.227</v>
      </c>
      <c r="V940" s="1">
        <f t="shared" si="429"/>
        <v>5.7294021349101493E+21</v>
      </c>
      <c r="W940" s="1">
        <f t="shared" si="430"/>
        <v>4.236497363614236E+20</v>
      </c>
      <c r="X940" s="1">
        <f t="shared" si="431"/>
        <v>3.2934868078423626E+19</v>
      </c>
      <c r="Y940">
        <f t="shared" si="432"/>
        <v>1.1017954222882953</v>
      </c>
      <c r="Z940">
        <f t="shared" si="438"/>
        <v>782440432726579.5</v>
      </c>
      <c r="AA940">
        <f t="shared" si="439"/>
        <v>1.8183781035525249E-3</v>
      </c>
      <c r="AB940">
        <f t="shared" si="440"/>
        <v>4.2642444858996126E-2</v>
      </c>
      <c r="AC940">
        <f>Cells!$B$3*Y940/(Cells!$D$4*AB940)</f>
        <v>0.65914472433312554</v>
      </c>
      <c r="AD940">
        <f t="shared" si="441"/>
        <v>18065.868245467136</v>
      </c>
      <c r="AE940">
        <f t="shared" si="442"/>
        <v>10573975540.461313</v>
      </c>
      <c r="AF940">
        <f t="shared" si="443"/>
        <v>1141008190</v>
      </c>
      <c r="AG940">
        <f t="shared" si="444"/>
        <v>937761977.26565325</v>
      </c>
      <c r="AH940">
        <f t="shared" si="445"/>
        <v>525231676755394</v>
      </c>
      <c r="AI940">
        <f t="shared" si="446"/>
        <v>47226705230024.313</v>
      </c>
      <c r="AJ940">
        <f t="shared" si="447"/>
        <v>1.216735395187355</v>
      </c>
      <c r="AK940">
        <f t="shared" si="448"/>
        <v>569151431123281.5</v>
      </c>
      <c r="AL940">
        <f t="shared" si="449"/>
        <v>6.4720608631769572E-4</v>
      </c>
      <c r="AM940">
        <f t="shared" si="450"/>
        <v>2.5440245406003766E-2</v>
      </c>
      <c r="AN940">
        <f>IF(AM940=0,0,(Cells!$B$3*AJ940/(Cells!$D$4*AM940)))</f>
        <v>1.2201037415987763</v>
      </c>
      <c r="AP940" s="7">
        <f t="shared" si="433"/>
        <v>0</v>
      </c>
      <c r="AQ940">
        <f t="shared" si="451"/>
        <v>115</v>
      </c>
      <c r="AR940" t="str">
        <f>IF(AP940=0,"",MAX(AR$4:AR939)+1)</f>
        <v/>
      </c>
      <c r="AS940" t="str">
        <f t="shared" si="434"/>
        <v>Male</v>
      </c>
      <c r="AT940" t="str">
        <f t="shared" si="435"/>
        <v>Smoker</v>
      </c>
      <c r="AU940" t="str">
        <f t="shared" si="436"/>
        <v>80 - 89</v>
      </c>
      <c r="AV940">
        <f t="shared" si="452"/>
        <v>1</v>
      </c>
      <c r="AW940" s="8">
        <f t="shared" si="437"/>
        <v>24</v>
      </c>
      <c r="BJ940" s="76"/>
      <c r="BK940" s="76"/>
      <c r="BL940" s="77"/>
      <c r="BM940" s="77"/>
      <c r="BN940" s="77"/>
      <c r="BO940" s="77"/>
      <c r="BP940" s="77"/>
      <c r="BQ940" s="136"/>
    </row>
    <row r="941" spans="1:69" x14ac:dyDescent="0.25">
      <c r="A941" t="s">
        <v>78</v>
      </c>
      <c r="B941" t="s">
        <v>59</v>
      </c>
      <c r="C941" t="s">
        <v>353</v>
      </c>
      <c r="D941">
        <v>25</v>
      </c>
      <c r="E941" s="9">
        <v>5376</v>
      </c>
      <c r="F941" s="9">
        <v>2818</v>
      </c>
      <c r="G941" s="54">
        <v>2182.2767511860998</v>
      </c>
      <c r="H941" s="9">
        <v>1134077727.7701199</v>
      </c>
      <c r="I941" s="9">
        <v>132765942</v>
      </c>
      <c r="J941" s="9">
        <v>100752169.763505</v>
      </c>
      <c r="K941" s="9">
        <v>95865101885599.594</v>
      </c>
      <c r="L941" s="9">
        <v>7939888710852.9805</v>
      </c>
      <c r="M941" s="9">
        <v>1.3087517895377701E+21</v>
      </c>
      <c r="N941" s="9">
        <v>9.9299671723921408E+19</v>
      </c>
      <c r="O941" s="9">
        <v>7.6246535295006198E+18</v>
      </c>
      <c r="P941">
        <f t="shared" si="423"/>
        <v>13895.811162414946</v>
      </c>
      <c r="Q941">
        <f t="shared" si="424"/>
        <v>9053720591.4223042</v>
      </c>
      <c r="R941">
        <f t="shared" si="425"/>
        <v>855509966</v>
      </c>
      <c r="S941">
        <f t="shared" si="426"/>
        <v>756721517.04845595</v>
      </c>
      <c r="T941">
        <f t="shared" si="427"/>
        <v>875243802682973.75</v>
      </c>
      <c r="U941">
        <f t="shared" si="428"/>
        <v>70772175013784.203</v>
      </c>
      <c r="V941" s="1">
        <f t="shared" si="429"/>
        <v>7.0381539244479191E+21</v>
      </c>
      <c r="W941" s="1">
        <f t="shared" si="430"/>
        <v>5.2294940808534504E+20</v>
      </c>
      <c r="X941" s="1">
        <f t="shared" si="431"/>
        <v>4.0559521607924244E+19</v>
      </c>
      <c r="Y941">
        <f t="shared" si="432"/>
        <v>1.1305479581667799</v>
      </c>
      <c r="Z941">
        <f t="shared" si="438"/>
        <v>899048439264048.63</v>
      </c>
      <c r="AA941">
        <f t="shared" si="439"/>
        <v>1.5700407523464126E-3</v>
      </c>
      <c r="AB941">
        <f t="shared" si="440"/>
        <v>3.9623739757201272E-2</v>
      </c>
      <c r="AC941">
        <f>Cells!$B$3*Y941/(Cells!$D$4*AB941)</f>
        <v>0.72787271657081509</v>
      </c>
      <c r="AD941">
        <f t="shared" si="441"/>
        <v>15883.59149428104</v>
      </c>
      <c r="AE941">
        <f t="shared" si="442"/>
        <v>9439897812.6911945</v>
      </c>
      <c r="AF941">
        <f t="shared" si="443"/>
        <v>1008242248</v>
      </c>
      <c r="AG941">
        <f t="shared" si="444"/>
        <v>837009807.50214827</v>
      </c>
      <c r="AH941">
        <f t="shared" si="445"/>
        <v>429366574869794.44</v>
      </c>
      <c r="AI941">
        <f t="shared" si="446"/>
        <v>39286816519171.328</v>
      </c>
      <c r="AJ941">
        <f t="shared" si="447"/>
        <v>1.2045763848441073</v>
      </c>
      <c r="AK941">
        <f t="shared" si="448"/>
        <v>460199498126372</v>
      </c>
      <c r="AL941">
        <f t="shared" si="449"/>
        <v>6.5687849960611327E-4</v>
      </c>
      <c r="AM941">
        <f t="shared" si="450"/>
        <v>2.5629641035451768E-2</v>
      </c>
      <c r="AN941">
        <f>IF(AM941=0,0,(Cells!$B$3*AJ941/(Cells!$D$4*AM941)))</f>
        <v>1.1989849576726257</v>
      </c>
      <c r="AP941" s="7">
        <f t="shared" si="433"/>
        <v>0</v>
      </c>
      <c r="AQ941">
        <f t="shared" si="451"/>
        <v>115</v>
      </c>
      <c r="AR941" t="str">
        <f>IF(AP941=0,"",MAX(AR$4:AR940)+1)</f>
        <v/>
      </c>
      <c r="AS941" t="str">
        <f t="shared" si="434"/>
        <v>Male</v>
      </c>
      <c r="AT941" t="str">
        <f t="shared" si="435"/>
        <v>Smoker</v>
      </c>
      <c r="AU941" t="str">
        <f t="shared" si="436"/>
        <v>80 - 89</v>
      </c>
      <c r="AV941">
        <f t="shared" si="452"/>
        <v>1</v>
      </c>
      <c r="AW941" s="8">
        <f t="shared" si="437"/>
        <v>25</v>
      </c>
      <c r="BJ941" s="76"/>
      <c r="BK941" s="76"/>
      <c r="BL941" s="77"/>
      <c r="BM941" s="77"/>
      <c r="BN941" s="77"/>
      <c r="BO941" s="77"/>
      <c r="BP941" s="77"/>
      <c r="BQ941" s="136"/>
    </row>
    <row r="942" spans="1:69" x14ac:dyDescent="0.25">
      <c r="A942" t="s">
        <v>78</v>
      </c>
      <c r="B942" t="s">
        <v>59</v>
      </c>
      <c r="C942" t="s">
        <v>353</v>
      </c>
      <c r="D942">
        <v>26</v>
      </c>
      <c r="E942" s="9">
        <v>5425</v>
      </c>
      <c r="F942" s="9">
        <v>2858</v>
      </c>
      <c r="G942" s="54">
        <v>2311.8176661555299</v>
      </c>
      <c r="H942" s="9">
        <v>1231362036.5645299</v>
      </c>
      <c r="I942" s="9">
        <v>134163867</v>
      </c>
      <c r="J942" s="9">
        <v>108827902.744288</v>
      </c>
      <c r="K942" s="9">
        <v>95312083860395.297</v>
      </c>
      <c r="L942" s="9">
        <v>8104041713175.25</v>
      </c>
      <c r="M942" s="9">
        <v>1.43184712973601E+21</v>
      </c>
      <c r="N942" s="9">
        <v>1.16433580140454E+20</v>
      </c>
      <c r="O942" s="9">
        <v>9.4947402933413294E+18</v>
      </c>
      <c r="P942">
        <f t="shared" si="423"/>
        <v>16207.628828570476</v>
      </c>
      <c r="Q942">
        <f t="shared" si="424"/>
        <v>10285082627.986834</v>
      </c>
      <c r="R942">
        <f t="shared" si="425"/>
        <v>989673833</v>
      </c>
      <c r="S942">
        <f t="shared" si="426"/>
        <v>865549419.79274392</v>
      </c>
      <c r="T942">
        <f t="shared" si="427"/>
        <v>970555886543369</v>
      </c>
      <c r="U942">
        <f t="shared" si="428"/>
        <v>78876216726959.453</v>
      </c>
      <c r="V942" s="1">
        <f t="shared" si="429"/>
        <v>8.4700010541839297E+21</v>
      </c>
      <c r="W942" s="1">
        <f t="shared" si="430"/>
        <v>6.39382988225799E+20</v>
      </c>
      <c r="X942" s="1">
        <f t="shared" si="431"/>
        <v>5.0054261901265576E+19</v>
      </c>
      <c r="Y942">
        <f t="shared" si="432"/>
        <v>1.1434053450546795</v>
      </c>
      <c r="Z942">
        <f t="shared" si="438"/>
        <v>1006617932736628</v>
      </c>
      <c r="AA942">
        <f t="shared" si="439"/>
        <v>1.3436338110290734E-3</v>
      </c>
      <c r="AB942">
        <f t="shared" si="440"/>
        <v>3.6655610907868848E-2</v>
      </c>
      <c r="AC942">
        <f>Cells!$B$3*Y942/(Cells!$D$4*AB942)</f>
        <v>0.79575920209427042</v>
      </c>
      <c r="AD942">
        <f t="shared" si="441"/>
        <v>13571.773828125508</v>
      </c>
      <c r="AE942">
        <f t="shared" si="442"/>
        <v>8208535776.1266642</v>
      </c>
      <c r="AF942">
        <f t="shared" si="443"/>
        <v>874078381</v>
      </c>
      <c r="AG942">
        <f t="shared" si="444"/>
        <v>728181904.75786018</v>
      </c>
      <c r="AH942">
        <f t="shared" si="445"/>
        <v>334054491009399.19</v>
      </c>
      <c r="AI942">
        <f t="shared" si="446"/>
        <v>31182774805996.094</v>
      </c>
      <c r="AJ942">
        <f t="shared" si="447"/>
        <v>1.2003571845013841</v>
      </c>
      <c r="AK942">
        <f t="shared" si="448"/>
        <v>356054777389838.5</v>
      </c>
      <c r="AL942">
        <f t="shared" si="449"/>
        <v>6.714861388883199E-4</v>
      </c>
      <c r="AM942">
        <f t="shared" si="450"/>
        <v>2.5913049586807027E-2</v>
      </c>
      <c r="AN942">
        <f>IF(AM942=0,0,(Cells!$B$3*AJ942/(Cells!$D$4*AM942)))</f>
        <v>1.1817180887899112</v>
      </c>
      <c r="AP942" s="7">
        <f t="shared" si="433"/>
        <v>0</v>
      </c>
      <c r="AQ942">
        <f t="shared" si="451"/>
        <v>115</v>
      </c>
      <c r="AR942" t="str">
        <f>IF(AP942=0,"",MAX(AR$4:AR941)+1)</f>
        <v/>
      </c>
      <c r="AS942" t="str">
        <f t="shared" si="434"/>
        <v>Male</v>
      </c>
      <c r="AT942" t="str">
        <f t="shared" si="435"/>
        <v>Smoker</v>
      </c>
      <c r="AU942" t="str">
        <f t="shared" si="436"/>
        <v>80 - 89</v>
      </c>
      <c r="AV942">
        <f t="shared" si="452"/>
        <v>1</v>
      </c>
      <c r="AW942" s="8">
        <f t="shared" si="437"/>
        <v>26</v>
      </c>
      <c r="BJ942" s="76"/>
      <c r="BK942" s="76"/>
      <c r="BL942" s="77"/>
      <c r="BM942" s="77"/>
      <c r="BN942" s="77"/>
      <c r="BO942" s="77"/>
      <c r="BP942" s="77"/>
      <c r="BQ942" s="136"/>
    </row>
    <row r="943" spans="1:69" x14ac:dyDescent="0.25">
      <c r="A943" t="s">
        <v>78</v>
      </c>
      <c r="B943" t="s">
        <v>59</v>
      </c>
      <c r="C943" t="s">
        <v>353</v>
      </c>
      <c r="D943">
        <v>27</v>
      </c>
      <c r="E943" s="9">
        <v>5465</v>
      </c>
      <c r="F943" s="9">
        <v>2811</v>
      </c>
      <c r="G943" s="54">
        <v>2315.72064137597</v>
      </c>
      <c r="H943" s="9">
        <v>1289519113.4758899</v>
      </c>
      <c r="I943" s="9">
        <v>157570726</v>
      </c>
      <c r="J943" s="9">
        <v>114282205.26222099</v>
      </c>
      <c r="K943" s="9">
        <v>88484006667022.5</v>
      </c>
      <c r="L943" s="9">
        <v>7942608730343.8096</v>
      </c>
      <c r="M943" s="9">
        <v>1.38860519653157E+21</v>
      </c>
      <c r="N943" s="9">
        <v>1.22292920695973E+20</v>
      </c>
      <c r="O943" s="9">
        <v>1.07953774595567E+19</v>
      </c>
      <c r="P943">
        <f t="shared" si="423"/>
        <v>18523.349469946446</v>
      </c>
      <c r="Q943">
        <f t="shared" si="424"/>
        <v>11574601741.462723</v>
      </c>
      <c r="R943">
        <f t="shared" si="425"/>
        <v>1147244559</v>
      </c>
      <c r="S943">
        <f t="shared" si="426"/>
        <v>979831625.0549649</v>
      </c>
      <c r="T943">
        <f t="shared" si="427"/>
        <v>1059039893210391.5</v>
      </c>
      <c r="U943">
        <f t="shared" si="428"/>
        <v>86818825457303.266</v>
      </c>
      <c r="V943" s="1">
        <f t="shared" si="429"/>
        <v>9.8586062507155002E+21</v>
      </c>
      <c r="W943" s="1">
        <f t="shared" si="430"/>
        <v>7.6167590892177195E+20</v>
      </c>
      <c r="X943" s="1">
        <f t="shared" si="431"/>
        <v>6.084963936082228E+19</v>
      </c>
      <c r="Y943">
        <f t="shared" si="432"/>
        <v>1.1708588798974966</v>
      </c>
      <c r="Z943">
        <f t="shared" si="438"/>
        <v>1120965422269783.6</v>
      </c>
      <c r="AA943">
        <f t="shared" si="439"/>
        <v>1.167587161932533E-3</v>
      </c>
      <c r="AB943">
        <f t="shared" si="440"/>
        <v>3.4169974567338106E-2</v>
      </c>
      <c r="AC943">
        <f>Cells!$B$3*Y943/(Cells!$D$4*AB943)</f>
        <v>0.87414164664677951</v>
      </c>
      <c r="AD943">
        <f t="shared" si="441"/>
        <v>11256.053186749539</v>
      </c>
      <c r="AE943">
        <f t="shared" si="442"/>
        <v>6919016662.650774</v>
      </c>
      <c r="AF943">
        <f t="shared" si="443"/>
        <v>716507655</v>
      </c>
      <c r="AG943">
        <f t="shared" si="444"/>
        <v>613899699.4956392</v>
      </c>
      <c r="AH943">
        <f t="shared" si="445"/>
        <v>245570484342376.59</v>
      </c>
      <c r="AI943">
        <f t="shared" si="446"/>
        <v>23240166075652.281</v>
      </c>
      <c r="AJ943">
        <f t="shared" si="447"/>
        <v>1.167141237548512</v>
      </c>
      <c r="AK943">
        <f t="shared" si="448"/>
        <v>254957250916098</v>
      </c>
      <c r="AL943">
        <f t="shared" si="449"/>
        <v>6.7650736044540835E-4</v>
      </c>
      <c r="AM943">
        <f t="shared" si="450"/>
        <v>2.6009755101603867E-2</v>
      </c>
      <c r="AN943">
        <f>IF(AM943=0,0,(Cells!$B$3*AJ943/(Cells!$D$4*AM943)))</f>
        <v>1.1447458140277236</v>
      </c>
      <c r="AP943" s="7">
        <f t="shared" si="433"/>
        <v>0</v>
      </c>
      <c r="AQ943">
        <f t="shared" si="451"/>
        <v>115</v>
      </c>
      <c r="AR943" t="str">
        <f>IF(AP943=0,"",MAX(AR$4:AR942)+1)</f>
        <v/>
      </c>
      <c r="AS943" t="str">
        <f t="shared" si="434"/>
        <v>Male</v>
      </c>
      <c r="AT943" t="str">
        <f t="shared" si="435"/>
        <v>Smoker</v>
      </c>
      <c r="AU943" t="str">
        <f t="shared" si="436"/>
        <v>80 - 89</v>
      </c>
      <c r="AV943">
        <f t="shared" si="452"/>
        <v>1</v>
      </c>
      <c r="AW943" s="8">
        <f t="shared" si="437"/>
        <v>27</v>
      </c>
      <c r="BJ943" s="76"/>
      <c r="BK943" s="76"/>
      <c r="BL943" s="77"/>
      <c r="BM943" s="77"/>
      <c r="BN943" s="77"/>
      <c r="BO943" s="77"/>
      <c r="BP943" s="77"/>
      <c r="BQ943" s="136"/>
    </row>
    <row r="944" spans="1:69" x14ac:dyDescent="0.25">
      <c r="A944" t="s">
        <v>78</v>
      </c>
      <c r="B944" t="s">
        <v>59</v>
      </c>
      <c r="C944" t="s">
        <v>353</v>
      </c>
      <c r="D944">
        <v>28</v>
      </c>
      <c r="E944" s="9">
        <v>5421</v>
      </c>
      <c r="F944" s="9">
        <v>2733</v>
      </c>
      <c r="G944" s="54">
        <v>2276.8753607230601</v>
      </c>
      <c r="H944" s="9">
        <v>1281972570.37552</v>
      </c>
      <c r="I944" s="9">
        <v>129450874</v>
      </c>
      <c r="J944" s="9">
        <v>113739711.98043101</v>
      </c>
      <c r="K944" s="9">
        <v>39682842164392.797</v>
      </c>
      <c r="L944" s="9">
        <v>3598981593794.7402</v>
      </c>
      <c r="M944" s="9">
        <v>7.5408546457342296E+19</v>
      </c>
      <c r="N944" s="9">
        <v>6.1838113612221604E+18</v>
      </c>
      <c r="O944" s="9">
        <v>5.4462940170807398E+17</v>
      </c>
      <c r="P944">
        <f t="shared" si="423"/>
        <v>20800.224830669507</v>
      </c>
      <c r="Q944">
        <f t="shared" si="424"/>
        <v>12856574311.838243</v>
      </c>
      <c r="R944">
        <f t="shared" si="425"/>
        <v>1276695433</v>
      </c>
      <c r="S944">
        <f t="shared" si="426"/>
        <v>1093571337.0353959</v>
      </c>
      <c r="T944">
        <f t="shared" si="427"/>
        <v>1098722735374784.3</v>
      </c>
      <c r="U944">
        <f t="shared" si="428"/>
        <v>90417807051098</v>
      </c>
      <c r="V944" s="1">
        <f t="shared" si="429"/>
        <v>9.9340147971728416E+21</v>
      </c>
      <c r="W944" s="1">
        <f t="shared" si="430"/>
        <v>7.6785972028299411E+20</v>
      </c>
      <c r="X944" s="1">
        <f t="shared" si="431"/>
        <v>6.1394268762530357E+19</v>
      </c>
      <c r="Y944">
        <f t="shared" si="432"/>
        <v>1.1674550985041745</v>
      </c>
      <c r="Z944">
        <f t="shared" si="438"/>
        <v>1159474381915481.3</v>
      </c>
      <c r="AA944">
        <f t="shared" si="439"/>
        <v>9.6954265407983803E-4</v>
      </c>
      <c r="AB944">
        <f t="shared" si="440"/>
        <v>3.1137479892885327E-2</v>
      </c>
      <c r="AC944">
        <f>Cells!$B$3*Y944/(Cells!$D$4*AB944)</f>
        <v>0.9564860477810041</v>
      </c>
      <c r="AD944">
        <f t="shared" si="441"/>
        <v>8979.1778260264782</v>
      </c>
      <c r="AE944">
        <f t="shared" si="442"/>
        <v>5637044092.2752542</v>
      </c>
      <c r="AF944">
        <f t="shared" si="443"/>
        <v>587056781</v>
      </c>
      <c r="AG944">
        <f t="shared" si="444"/>
        <v>500159987.51520813</v>
      </c>
      <c r="AH944">
        <f t="shared" si="445"/>
        <v>205887642177983.81</v>
      </c>
      <c r="AI944">
        <f t="shared" si="446"/>
        <v>19641184481857.539</v>
      </c>
      <c r="AJ944">
        <f t="shared" si="447"/>
        <v>1.1737379951493014</v>
      </c>
      <c r="AK944">
        <f t="shared" si="448"/>
        <v>214599256833794.31</v>
      </c>
      <c r="AL944">
        <f t="shared" si="449"/>
        <v>8.5784795965129063E-4</v>
      </c>
      <c r="AM944">
        <f t="shared" si="450"/>
        <v>2.9289041630809476E-2</v>
      </c>
      <c r="AN944">
        <f>IF(AM944=0,0,(Cells!$B$3*AJ944/(Cells!$D$4*AM944)))</f>
        <v>1.0223224910831388</v>
      </c>
      <c r="AP944" s="7">
        <f t="shared" si="433"/>
        <v>0</v>
      </c>
      <c r="AQ944">
        <f t="shared" si="451"/>
        <v>115</v>
      </c>
      <c r="AR944" t="str">
        <f>IF(AP944=0,"",MAX(AR$4:AR943)+1)</f>
        <v/>
      </c>
      <c r="AS944" t="str">
        <f t="shared" si="434"/>
        <v>Male</v>
      </c>
      <c r="AT944" t="str">
        <f t="shared" si="435"/>
        <v>Smoker</v>
      </c>
      <c r="AU944" t="str">
        <f t="shared" si="436"/>
        <v>80 - 89</v>
      </c>
      <c r="AV944">
        <f t="shared" si="452"/>
        <v>1</v>
      </c>
      <c r="AW944" s="8">
        <f t="shared" si="437"/>
        <v>28</v>
      </c>
      <c r="BJ944" s="76"/>
      <c r="BK944" s="76"/>
      <c r="BL944" s="77"/>
      <c r="BM944" s="77"/>
      <c r="BN944" s="77"/>
      <c r="BO944" s="77"/>
      <c r="BP944" s="77"/>
      <c r="BQ944" s="136"/>
    </row>
    <row r="945" spans="1:69" x14ac:dyDescent="0.25">
      <c r="A945" t="s">
        <v>78</v>
      </c>
      <c r="B945" t="s">
        <v>59</v>
      </c>
      <c r="C945" t="s">
        <v>353</v>
      </c>
      <c r="D945">
        <v>29</v>
      </c>
      <c r="E945" s="9">
        <v>5077</v>
      </c>
      <c r="F945" s="9">
        <v>2573</v>
      </c>
      <c r="G945" s="54">
        <v>2146.1336329094202</v>
      </c>
      <c r="H945" s="9">
        <v>1251998154.8344901</v>
      </c>
      <c r="I945" s="9">
        <v>118073286</v>
      </c>
      <c r="J945" s="9">
        <v>111475086.54034001</v>
      </c>
      <c r="K945" s="9">
        <v>36789408644657</v>
      </c>
      <c r="L945" s="9">
        <v>3415936955526.5801</v>
      </c>
      <c r="M945" s="9">
        <v>5.5614726117639504E+19</v>
      </c>
      <c r="N945" s="9">
        <v>4.9889732274658796E+18</v>
      </c>
      <c r="O945" s="9">
        <v>4.6919531246053402E+17</v>
      </c>
      <c r="P945">
        <f t="shared" si="423"/>
        <v>22946.358463578927</v>
      </c>
      <c r="Q945">
        <f t="shared" si="424"/>
        <v>14108572466.672733</v>
      </c>
      <c r="R945">
        <f t="shared" si="425"/>
        <v>1394768719</v>
      </c>
      <c r="S945">
        <f t="shared" si="426"/>
        <v>1205046423.5757358</v>
      </c>
      <c r="T945">
        <f t="shared" si="427"/>
        <v>1135512144019441.3</v>
      </c>
      <c r="U945">
        <f t="shared" si="428"/>
        <v>93833744006624.578</v>
      </c>
      <c r="V945" s="1">
        <f t="shared" si="429"/>
        <v>9.9896295232904804E+21</v>
      </c>
      <c r="W945" s="1">
        <f t="shared" si="430"/>
        <v>7.7284869351046001E+20</v>
      </c>
      <c r="X945" s="1">
        <f t="shared" si="431"/>
        <v>6.1863464074990895E+19</v>
      </c>
      <c r="Y945">
        <f t="shared" si="432"/>
        <v>1.1574398228254983</v>
      </c>
      <c r="Z945">
        <f t="shared" si="438"/>
        <v>1188581009763083</v>
      </c>
      <c r="AA945">
        <f t="shared" si="439"/>
        <v>8.1850480054603176E-4</v>
      </c>
      <c r="AB945">
        <f t="shared" si="440"/>
        <v>2.8609522899657586E-2</v>
      </c>
      <c r="AC945">
        <f>Cells!$B$3*Y945/(Cells!$D$4*AB945)</f>
        <v>1.0320713408211442</v>
      </c>
      <c r="AD945">
        <f t="shared" si="441"/>
        <v>6833.0441931170581</v>
      </c>
      <c r="AE945">
        <f t="shared" si="442"/>
        <v>4385045937.4407654</v>
      </c>
      <c r="AF945">
        <f t="shared" si="443"/>
        <v>468983495</v>
      </c>
      <c r="AG945">
        <f t="shared" si="444"/>
        <v>388684900.97486818</v>
      </c>
      <c r="AH945">
        <f t="shared" si="445"/>
        <v>169098233533326.81</v>
      </c>
      <c r="AI945">
        <f t="shared" si="446"/>
        <v>16225247526330.959</v>
      </c>
      <c r="AJ945">
        <f t="shared" si="447"/>
        <v>1.2065904639561078</v>
      </c>
      <c r="AK945">
        <f t="shared" si="448"/>
        <v>180410618302723.53</v>
      </c>
      <c r="AL945">
        <f t="shared" si="449"/>
        <v>1.1941716442676773E-3</v>
      </c>
      <c r="AM945">
        <f t="shared" si="450"/>
        <v>3.4556788685693542E-2</v>
      </c>
      <c r="AN945">
        <f>IF(AM945=0,0,(Cells!$B$3*AJ945/(Cells!$D$4*AM945)))</f>
        <v>0.89073480945617101</v>
      </c>
      <c r="AP945" s="7">
        <f>IF(C945&lt;&gt;C946,1, IF(AN945&lt;1,0, (IF(AC945&gt;1,1,0)))  )</f>
        <v>0</v>
      </c>
      <c r="AQ945">
        <f t="shared" si="451"/>
        <v>115</v>
      </c>
      <c r="AR945" t="str">
        <f>IF(AP945=0,"",MAX(AR$4:AR944)+1)</f>
        <v/>
      </c>
      <c r="AS945" t="str">
        <f t="shared" si="434"/>
        <v>Male</v>
      </c>
      <c r="AT945" t="str">
        <f t="shared" si="435"/>
        <v>Smoker</v>
      </c>
      <c r="AU945" t="str">
        <f t="shared" si="436"/>
        <v>80 - 89</v>
      </c>
      <c r="AV945">
        <f t="shared" si="452"/>
        <v>1</v>
      </c>
      <c r="AW945" s="8">
        <f t="shared" si="437"/>
        <v>29</v>
      </c>
      <c r="BJ945" s="76"/>
      <c r="BK945" s="76"/>
      <c r="BL945" s="77"/>
      <c r="BM945" s="77"/>
      <c r="BN945" s="77"/>
      <c r="BO945" s="77"/>
      <c r="BP945" s="77"/>
      <c r="BQ945" s="136"/>
    </row>
    <row r="946" spans="1:69" x14ac:dyDescent="0.25">
      <c r="A946" t="s">
        <v>78</v>
      </c>
      <c r="B946" t="s">
        <v>59</v>
      </c>
      <c r="C946" t="s">
        <v>353</v>
      </c>
      <c r="D946">
        <v>30</v>
      </c>
      <c r="E946" s="9">
        <v>4540</v>
      </c>
      <c r="F946" s="9">
        <v>2425</v>
      </c>
      <c r="G946" s="54">
        <v>1923.14659123093</v>
      </c>
      <c r="H946" s="9">
        <v>1156055904.6400499</v>
      </c>
      <c r="I946" s="9">
        <v>125915631</v>
      </c>
      <c r="J946" s="9">
        <v>103136535.21874</v>
      </c>
      <c r="K946" s="9">
        <v>35866340810890.898</v>
      </c>
      <c r="L946" s="9">
        <v>3410284086047.0698</v>
      </c>
      <c r="M946" s="9">
        <v>5.7728367980446499E+19</v>
      </c>
      <c r="N946" s="9">
        <v>5.4923687569834404E+18</v>
      </c>
      <c r="O946" s="9">
        <v>5.41366571385216E+17</v>
      </c>
      <c r="P946">
        <f t="shared" ref="P946:X946" si="453">IF($AQ946&lt;&gt;$AQ945,G946,P945+G946)</f>
        <v>24869.505054809855</v>
      </c>
      <c r="Q946">
        <f t="shared" si="453"/>
        <v>15264628371.312782</v>
      </c>
      <c r="R946">
        <f t="shared" si="453"/>
        <v>1520684350</v>
      </c>
      <c r="S946">
        <f t="shared" si="453"/>
        <v>1308182958.7944758</v>
      </c>
      <c r="T946">
        <f t="shared" si="453"/>
        <v>1171378484830332.3</v>
      </c>
      <c r="U946">
        <f t="shared" si="453"/>
        <v>97244028092671.641</v>
      </c>
      <c r="V946" s="1">
        <f t="shared" si="453"/>
        <v>1.0047357891270926E+22</v>
      </c>
      <c r="W946" s="1">
        <f t="shared" si="453"/>
        <v>7.7834106226744348E+20</v>
      </c>
      <c r="X946" s="1">
        <f t="shared" si="453"/>
        <v>6.2404830646376112E+19</v>
      </c>
      <c r="Y946">
        <f t="shared" ref="Y946:Y968" si="454">R946/S946</f>
        <v>1.1624401157169557</v>
      </c>
      <c r="Z946">
        <f t="shared" ref="Z946:Z968" si="455">Y946*T946-(Y946^2)*U946</f>
        <v>1230254693145381</v>
      </c>
      <c r="AA946">
        <f t="shared" ref="AA946:AA968" si="456">Z946/(S946^2)</f>
        <v>7.1888273835733546E-4</v>
      </c>
      <c r="AB946">
        <f t="shared" ref="AB946:AB968" si="457">AA946^0.5</f>
        <v>2.6811988705751303E-2</v>
      </c>
      <c r="AC946">
        <f>Cells!$B$3*Y946/(Cells!$D$4*AB946)</f>
        <v>1.1060212586555014</v>
      </c>
      <c r="AD946">
        <f t="shared" si="441"/>
        <v>4909.8976018861276</v>
      </c>
      <c r="AE946">
        <f t="shared" si="442"/>
        <v>3228990032.800715</v>
      </c>
      <c r="AF946">
        <f t="shared" si="443"/>
        <v>343067864</v>
      </c>
      <c r="AG946">
        <f t="shared" si="444"/>
        <v>285548365.75612819</v>
      </c>
      <c r="AH946">
        <f t="shared" si="445"/>
        <v>133231892722435.92</v>
      </c>
      <c r="AI946">
        <f t="shared" si="446"/>
        <v>12814963440283.889</v>
      </c>
      <c r="AJ946">
        <f t="shared" si="447"/>
        <v>1.2014352212857564</v>
      </c>
      <c r="AK946">
        <f t="shared" si="448"/>
        <v>141571773224325.16</v>
      </c>
      <c r="AL946">
        <f t="shared" si="449"/>
        <v>1.7362702096296702E-3</v>
      </c>
      <c r="AM946">
        <f t="shared" si="450"/>
        <v>4.166857580515166E-2</v>
      </c>
      <c r="AN946">
        <f>IF(AM946=0,0,(Cells!$B$3*AJ946/(Cells!$D$4*AM946)))</f>
        <v>0.7355523985144895</v>
      </c>
      <c r="AP946" s="7">
        <f t="shared" si="433"/>
        <v>0</v>
      </c>
      <c r="AQ946">
        <f>AQ945+(AP945=1)</f>
        <v>115</v>
      </c>
      <c r="AR946" t="str">
        <f>IF(AP946=0,"",MAX(AR$4:AR945)+1)</f>
        <v/>
      </c>
      <c r="AS946" t="str">
        <f t="shared" si="434"/>
        <v>Male</v>
      </c>
      <c r="AT946" t="str">
        <f t="shared" si="435"/>
        <v>Smoker</v>
      </c>
      <c r="AU946" t="str">
        <f t="shared" si="436"/>
        <v>80 - 89</v>
      </c>
      <c r="AV946">
        <f>IF(AP945=1,AW946,AV945)</f>
        <v>1</v>
      </c>
      <c r="AW946" s="8">
        <f t="shared" si="437"/>
        <v>30</v>
      </c>
      <c r="BJ946" s="76"/>
      <c r="BK946" s="76"/>
      <c r="BL946" s="77"/>
      <c r="BM946" s="77"/>
      <c r="BN946" s="77"/>
      <c r="BO946" s="77"/>
      <c r="BP946" s="77"/>
      <c r="BQ946" s="136"/>
    </row>
    <row r="947" spans="1:69" x14ac:dyDescent="0.25">
      <c r="A947" t="s">
        <v>78</v>
      </c>
      <c r="B947" t="s">
        <v>59</v>
      </c>
      <c r="C947" t="s">
        <v>353</v>
      </c>
      <c r="D947">
        <v>31</v>
      </c>
      <c r="E947" s="9">
        <v>3821</v>
      </c>
      <c r="F947" s="9">
        <v>2039</v>
      </c>
      <c r="G947" s="54">
        <v>1604.9509914341299</v>
      </c>
      <c r="H947" s="9">
        <v>990966689.24892604</v>
      </c>
      <c r="I947" s="9">
        <v>111288513</v>
      </c>
      <c r="J947" s="9">
        <v>88279431.879073098</v>
      </c>
      <c r="K947" s="9">
        <v>48097893642610.398</v>
      </c>
      <c r="L947" s="9">
        <v>4636031985528.5801</v>
      </c>
      <c r="M947" s="9">
        <v>2.40999656453207E+20</v>
      </c>
      <c r="N947" s="9">
        <v>2.2201403407062102E+19</v>
      </c>
      <c r="O947" s="9">
        <v>2.0798387753167301E+18</v>
      </c>
      <c r="P947">
        <f t="shared" si="423"/>
        <v>26474.456046243984</v>
      </c>
      <c r="Q947">
        <f t="shared" si="424"/>
        <v>16255595060.561708</v>
      </c>
      <c r="R947">
        <f t="shared" si="425"/>
        <v>1631972863</v>
      </c>
      <c r="S947">
        <f t="shared" si="426"/>
        <v>1396462390.6735489</v>
      </c>
      <c r="T947">
        <f t="shared" si="427"/>
        <v>1219476378472942.8</v>
      </c>
      <c r="U947">
        <f t="shared" si="428"/>
        <v>101880060078200.22</v>
      </c>
      <c r="V947" s="1">
        <f t="shared" si="429"/>
        <v>1.0288357547724134E+22</v>
      </c>
      <c r="W947" s="1">
        <f t="shared" si="430"/>
        <v>8.0054246567450562E+20</v>
      </c>
      <c r="X947" s="1">
        <f t="shared" si="431"/>
        <v>6.4484669421692846E+19</v>
      </c>
      <c r="Y947">
        <f t="shared" si="454"/>
        <v>1.1686479162627921</v>
      </c>
      <c r="Z947">
        <f t="shared" si="455"/>
        <v>1285997064014377.3</v>
      </c>
      <c r="AA947">
        <f t="shared" si="456"/>
        <v>6.594494181477521E-4</v>
      </c>
      <c r="AB947">
        <f t="shared" si="457"/>
        <v>2.5679747236835335E-2</v>
      </c>
      <c r="AC947">
        <f>Cells!$B$3*Y947/(Cells!$D$4*AB947)</f>
        <v>1.160953586858033</v>
      </c>
      <c r="AD947">
        <f t="shared" si="441"/>
        <v>3304.9466104519984</v>
      </c>
      <c r="AE947">
        <f t="shared" si="442"/>
        <v>2238023343.5517888</v>
      </c>
      <c r="AF947">
        <f t="shared" si="443"/>
        <v>231779351</v>
      </c>
      <c r="AG947">
        <f t="shared" si="444"/>
        <v>197268933.87705511</v>
      </c>
      <c r="AH947">
        <f t="shared" si="445"/>
        <v>85133999079825.531</v>
      </c>
      <c r="AI947">
        <f t="shared" si="446"/>
        <v>8178931454755.3096</v>
      </c>
      <c r="AJ947">
        <f t="shared" si="447"/>
        <v>1.1749409622928919</v>
      </c>
      <c r="AK947">
        <f t="shared" si="448"/>
        <v>88736520268058.828</v>
      </c>
      <c r="AL947">
        <f t="shared" si="449"/>
        <v>2.2802633091903888E-3</v>
      </c>
      <c r="AM947">
        <f t="shared" si="450"/>
        <v>4.7752102667740076E-2</v>
      </c>
      <c r="AN947">
        <f>IF(AM947=0,0,(Cells!$B$3*AJ947/(Cells!$D$4*AM947)))</f>
        <v>0.62769035975751997</v>
      </c>
      <c r="AP947" s="7">
        <f t="shared" si="433"/>
        <v>0</v>
      </c>
      <c r="AQ947">
        <f t="shared" ref="AQ947:AQ968" si="458">AQ946+(AP946=1)</f>
        <v>115</v>
      </c>
      <c r="AR947" t="str">
        <f>IF(AP947=0,"",MAX(AR$4:AR946)+1)</f>
        <v/>
      </c>
      <c r="AS947" t="str">
        <f t="shared" si="434"/>
        <v>Male</v>
      </c>
      <c r="AT947" t="str">
        <f t="shared" si="435"/>
        <v>Smoker</v>
      </c>
      <c r="AU947" t="str">
        <f t="shared" si="436"/>
        <v>80 - 89</v>
      </c>
      <c r="AV947">
        <f t="shared" si="452"/>
        <v>1</v>
      </c>
      <c r="AW947" s="8">
        <f t="shared" si="437"/>
        <v>31</v>
      </c>
      <c r="BJ947" s="76"/>
      <c r="BK947" s="76"/>
      <c r="BL947" s="77"/>
      <c r="BM947" s="77"/>
      <c r="BN947" s="77"/>
      <c r="BO947" s="77"/>
      <c r="BP947" s="77"/>
      <c r="BQ947" s="136"/>
    </row>
    <row r="948" spans="1:69" x14ac:dyDescent="0.25">
      <c r="A948" t="s">
        <v>78</v>
      </c>
      <c r="B948" t="s">
        <v>59</v>
      </c>
      <c r="C948" t="s">
        <v>353</v>
      </c>
      <c r="D948">
        <v>32</v>
      </c>
      <c r="E948" s="9">
        <v>3058</v>
      </c>
      <c r="F948" s="9">
        <v>1648</v>
      </c>
      <c r="G948" s="54">
        <v>1252.46329303985</v>
      </c>
      <c r="H948" s="9">
        <v>784398744.08413303</v>
      </c>
      <c r="I948" s="9">
        <v>82586248</v>
      </c>
      <c r="J948" s="9">
        <v>69698730.514948994</v>
      </c>
      <c r="K948" s="9">
        <v>32951532417447.102</v>
      </c>
      <c r="L948" s="9">
        <v>3377536167788.9902</v>
      </c>
      <c r="M948" s="9">
        <v>9.9293923593043198E+19</v>
      </c>
      <c r="N948" s="9">
        <v>1.0316780311496301E+19</v>
      </c>
      <c r="O948" s="9">
        <v>1.1022048182456399E+18</v>
      </c>
      <c r="P948">
        <f t="shared" si="423"/>
        <v>27726.919339283835</v>
      </c>
      <c r="Q948">
        <f t="shared" si="424"/>
        <v>17039993804.645842</v>
      </c>
      <c r="R948">
        <f t="shared" si="425"/>
        <v>1714559111</v>
      </c>
      <c r="S948">
        <f t="shared" si="426"/>
        <v>1466161121.188498</v>
      </c>
      <c r="T948">
        <f t="shared" si="427"/>
        <v>1252427910890389.8</v>
      </c>
      <c r="U948">
        <f t="shared" si="428"/>
        <v>105257596245989.2</v>
      </c>
      <c r="V948" s="1">
        <f t="shared" si="429"/>
        <v>1.0387651471317177E+22</v>
      </c>
      <c r="W948" s="1">
        <f t="shared" si="430"/>
        <v>8.1085924598600198E+20</v>
      </c>
      <c r="X948" s="1">
        <f t="shared" si="431"/>
        <v>6.5586874239938486E+19</v>
      </c>
      <c r="Y948">
        <f t="shared" si="454"/>
        <v>1.1694206634057693</v>
      </c>
      <c r="Z948">
        <f t="shared" si="455"/>
        <v>1320670611803449</v>
      </c>
      <c r="AA948">
        <f t="shared" si="456"/>
        <v>6.1437157759651256E-4</v>
      </c>
      <c r="AB948">
        <f t="shared" si="457"/>
        <v>2.4786520078391654E-2</v>
      </c>
      <c r="AC948">
        <f>Cells!$B$3*Y948/(Cells!$D$4*AB948)</f>
        <v>1.2035859761442067</v>
      </c>
      <c r="AD948">
        <f t="shared" si="441"/>
        <v>2052.4833174121482</v>
      </c>
      <c r="AE948">
        <f t="shared" si="442"/>
        <v>1453624599.4676561</v>
      </c>
      <c r="AF948">
        <f t="shared" si="443"/>
        <v>149193103</v>
      </c>
      <c r="AG948">
        <f t="shared" si="444"/>
        <v>127570203.3621061</v>
      </c>
      <c r="AH948">
        <f t="shared" si="445"/>
        <v>52182466662378.414</v>
      </c>
      <c r="AI948">
        <f t="shared" si="446"/>
        <v>4801395286966.3193</v>
      </c>
      <c r="AJ948">
        <f t="shared" si="447"/>
        <v>1.1694980416117831</v>
      </c>
      <c r="AK948">
        <f t="shared" si="448"/>
        <v>54460300985521.57</v>
      </c>
      <c r="AL948">
        <f t="shared" si="449"/>
        <v>3.3464284326470621E-3</v>
      </c>
      <c r="AM948">
        <f t="shared" si="450"/>
        <v>5.7848322643332208E-2</v>
      </c>
      <c r="AN948">
        <f>IF(AM948=0,0,(Cells!$B$3*AJ948/(Cells!$D$4*AM948)))</f>
        <v>0.5157397927994527</v>
      </c>
      <c r="AP948" s="7">
        <f t="shared" si="433"/>
        <v>0</v>
      </c>
      <c r="AQ948">
        <f t="shared" si="458"/>
        <v>115</v>
      </c>
      <c r="AR948" t="str">
        <f>IF(AP948=0,"",MAX(AR$4:AR947)+1)</f>
        <v/>
      </c>
      <c r="AS948" t="str">
        <f t="shared" si="434"/>
        <v>Male</v>
      </c>
      <c r="AT948" t="str">
        <f t="shared" si="435"/>
        <v>Smoker</v>
      </c>
      <c r="AU948" t="str">
        <f t="shared" si="436"/>
        <v>80 - 89</v>
      </c>
      <c r="AV948">
        <f t="shared" si="452"/>
        <v>1</v>
      </c>
      <c r="AW948" s="8">
        <f t="shared" si="437"/>
        <v>32</v>
      </c>
      <c r="BJ948" s="76"/>
      <c r="BK948" s="76"/>
      <c r="BL948" s="77"/>
      <c r="BM948" s="77"/>
      <c r="BN948" s="77"/>
      <c r="BO948" s="77"/>
      <c r="BP948" s="77"/>
      <c r="BQ948" s="136"/>
    </row>
    <row r="949" spans="1:69" x14ac:dyDescent="0.25">
      <c r="A949" t="s">
        <v>78</v>
      </c>
      <c r="B949" t="s">
        <v>59</v>
      </c>
      <c r="C949" t="s">
        <v>353</v>
      </c>
      <c r="D949">
        <v>33</v>
      </c>
      <c r="E949" s="9">
        <v>2381</v>
      </c>
      <c r="F949" s="9">
        <v>1196</v>
      </c>
      <c r="G949" s="54">
        <v>933.11235265350297</v>
      </c>
      <c r="H949" s="9">
        <v>620774523.77743995</v>
      </c>
      <c r="I949" s="9">
        <v>68867368</v>
      </c>
      <c r="J949" s="9">
        <v>54682356.597686797</v>
      </c>
      <c r="K949" s="9">
        <v>21907520698074.5</v>
      </c>
      <c r="L949" s="9">
        <v>2086563505944.48</v>
      </c>
      <c r="M949" s="9">
        <v>3.4508127936062599E+19</v>
      </c>
      <c r="N949" s="9">
        <v>3.03591622345184E+18</v>
      </c>
      <c r="O949" s="9">
        <v>3.003394698544E+17</v>
      </c>
      <c r="P949">
        <f t="shared" si="423"/>
        <v>28660.031691937336</v>
      </c>
      <c r="Q949">
        <f t="shared" si="424"/>
        <v>17660768328.423283</v>
      </c>
      <c r="R949">
        <f t="shared" si="425"/>
        <v>1783426479</v>
      </c>
      <c r="S949">
        <f t="shared" si="426"/>
        <v>1520843477.7861848</v>
      </c>
      <c r="T949">
        <f t="shared" si="427"/>
        <v>1274335431588464.3</v>
      </c>
      <c r="U949">
        <f t="shared" si="428"/>
        <v>107344159751933.69</v>
      </c>
      <c r="V949" s="1">
        <f t="shared" si="429"/>
        <v>1.042215959925324E+22</v>
      </c>
      <c r="W949" s="1">
        <f t="shared" si="430"/>
        <v>8.1389516220945387E+20</v>
      </c>
      <c r="X949" s="1">
        <f t="shared" si="431"/>
        <v>6.5887213709792887E+19</v>
      </c>
      <c r="Y949">
        <f t="shared" si="454"/>
        <v>1.1726561641938618</v>
      </c>
      <c r="Z949">
        <f t="shared" si="455"/>
        <v>1346745931993322.3</v>
      </c>
      <c r="AA949">
        <f t="shared" si="456"/>
        <v>5.8225956708347557E-4</v>
      </c>
      <c r="AB949">
        <f t="shared" si="457"/>
        <v>2.4130055264824313E-2</v>
      </c>
      <c r="AC949">
        <f>Cells!$B$3*Y949/(Cells!$D$4*AB949)</f>
        <v>1.2397504869985452</v>
      </c>
      <c r="AD949">
        <f t="shared" si="441"/>
        <v>1119.3709647586452</v>
      </c>
      <c r="AE949">
        <f t="shared" si="442"/>
        <v>832850075.69021595</v>
      </c>
      <c r="AF949">
        <f t="shared" si="443"/>
        <v>80325735</v>
      </c>
      <c r="AG949">
        <f t="shared" si="444"/>
        <v>72887846.764419302</v>
      </c>
      <c r="AH949">
        <f t="shared" si="445"/>
        <v>30274945964303.918</v>
      </c>
      <c r="AI949">
        <f t="shared" si="446"/>
        <v>2714831781021.8389</v>
      </c>
      <c r="AJ949">
        <f t="shared" si="447"/>
        <v>1.1020456573456023</v>
      </c>
      <c r="AK949">
        <f t="shared" si="448"/>
        <v>30067196956238.152</v>
      </c>
      <c r="AL949">
        <f t="shared" si="449"/>
        <v>5.6595604275375151E-3</v>
      </c>
      <c r="AM949">
        <f t="shared" si="450"/>
        <v>7.523005003014098E-2</v>
      </c>
      <c r="AN949">
        <f>IF(AM949=0,0,(Cells!$B$3*AJ949/(Cells!$D$4*AM949)))</f>
        <v>0.37370606845125404</v>
      </c>
      <c r="AP949" s="7">
        <f t="shared" si="433"/>
        <v>0</v>
      </c>
      <c r="AQ949">
        <f t="shared" si="458"/>
        <v>115</v>
      </c>
      <c r="AR949" t="str">
        <f>IF(AP949=0,"",MAX(AR$4:AR948)+1)</f>
        <v/>
      </c>
      <c r="AS949" t="str">
        <f t="shared" si="434"/>
        <v>Male</v>
      </c>
      <c r="AT949" t="str">
        <f t="shared" si="435"/>
        <v>Smoker</v>
      </c>
      <c r="AU949" t="str">
        <f t="shared" si="436"/>
        <v>80 - 89</v>
      </c>
      <c r="AV949">
        <f t="shared" si="452"/>
        <v>1</v>
      </c>
      <c r="AW949" s="8">
        <f t="shared" si="437"/>
        <v>33</v>
      </c>
      <c r="BJ949" s="76"/>
      <c r="BK949" s="76"/>
      <c r="BL949" s="77"/>
      <c r="BM949" s="77"/>
      <c r="BN949" s="77"/>
      <c r="BO949" s="77"/>
      <c r="BP949" s="77"/>
      <c r="BQ949" s="136"/>
    </row>
    <row r="950" spans="1:69" x14ac:dyDescent="0.25">
      <c r="A950" t="s">
        <v>78</v>
      </c>
      <c r="B950" t="s">
        <v>59</v>
      </c>
      <c r="C950" t="s">
        <v>353</v>
      </c>
      <c r="D950">
        <v>34</v>
      </c>
      <c r="E950" s="9">
        <v>1740</v>
      </c>
      <c r="F950" s="9">
        <v>781</v>
      </c>
      <c r="G950" s="54">
        <v>615.62337458047602</v>
      </c>
      <c r="H950" s="9">
        <v>438493044.62579</v>
      </c>
      <c r="I950" s="9">
        <v>42173477</v>
      </c>
      <c r="J950" s="9">
        <v>38499883.872039899</v>
      </c>
      <c r="K950" s="9">
        <v>15307770207181.6</v>
      </c>
      <c r="L950" s="9">
        <v>1404611422595.05</v>
      </c>
      <c r="M950" s="9">
        <v>2.5905140762187698E+19</v>
      </c>
      <c r="N950" s="9">
        <v>2.12480914457453E+18</v>
      </c>
      <c r="O950" s="9">
        <v>1.8702922688388998E+17</v>
      </c>
      <c r="P950">
        <f t="shared" si="423"/>
        <v>29275.655066517811</v>
      </c>
      <c r="Q950">
        <f t="shared" si="424"/>
        <v>18099261373.049072</v>
      </c>
      <c r="R950">
        <f t="shared" si="425"/>
        <v>1825599956</v>
      </c>
      <c r="S950">
        <f t="shared" si="426"/>
        <v>1559343361.6582246</v>
      </c>
      <c r="T950">
        <f t="shared" si="427"/>
        <v>1289643201795645.8</v>
      </c>
      <c r="U950">
        <f t="shared" si="428"/>
        <v>108748771174528.73</v>
      </c>
      <c r="V950" s="1">
        <f t="shared" si="429"/>
        <v>1.0448064740015429E+22</v>
      </c>
      <c r="W950" s="1">
        <f t="shared" si="430"/>
        <v>8.1601997135402841E+20</v>
      </c>
      <c r="X950" s="1">
        <f t="shared" si="431"/>
        <v>6.6074242936676778E+19</v>
      </c>
      <c r="Y950">
        <f t="shared" si="454"/>
        <v>1.1707491761523485</v>
      </c>
      <c r="Z950">
        <f t="shared" si="455"/>
        <v>1360791817687898.8</v>
      </c>
      <c r="AA950">
        <f t="shared" si="456"/>
        <v>5.5963926522652576E-4</v>
      </c>
      <c r="AB950">
        <f t="shared" si="457"/>
        <v>2.3656695991336699E-2</v>
      </c>
      <c r="AC950">
        <f>Cells!$B$3*Y950/(Cells!$D$4*AB950)</f>
        <v>1.2625008677778355</v>
      </c>
      <c r="AD950">
        <f t="shared" si="441"/>
        <v>503.74759017816899</v>
      </c>
      <c r="AE950">
        <f t="shared" si="442"/>
        <v>394357031.064426</v>
      </c>
      <c r="AF950">
        <f t="shared" si="443"/>
        <v>38152258</v>
      </c>
      <c r="AG950">
        <f t="shared" si="444"/>
        <v>34387962.892379403</v>
      </c>
      <c r="AH950">
        <f t="shared" si="445"/>
        <v>14967175757122.32</v>
      </c>
      <c r="AI950">
        <f t="shared" si="446"/>
        <v>1310220358426.7891</v>
      </c>
      <c r="AJ950">
        <f t="shared" si="447"/>
        <v>1.1094654870775957</v>
      </c>
      <c r="AK950">
        <f t="shared" si="448"/>
        <v>14992796795561.133</v>
      </c>
      <c r="AL950">
        <f t="shared" si="449"/>
        <v>1.2678554913028862E-2</v>
      </c>
      <c r="AM950">
        <f t="shared" si="450"/>
        <v>0.11259908930816831</v>
      </c>
      <c r="AN950">
        <f>IF(AM950=0,0,(Cells!$B$3*AJ950/(Cells!$D$4*AM950)))</f>
        <v>0.25136269972451325</v>
      </c>
      <c r="AP950" s="7">
        <f t="shared" si="433"/>
        <v>0</v>
      </c>
      <c r="AQ950">
        <f t="shared" si="458"/>
        <v>115</v>
      </c>
      <c r="AR950" t="str">
        <f>IF(AP950=0,"",MAX(AR$4:AR949)+1)</f>
        <v/>
      </c>
      <c r="AS950" t="str">
        <f t="shared" si="434"/>
        <v>Male</v>
      </c>
      <c r="AT950" t="str">
        <f t="shared" si="435"/>
        <v>Smoker</v>
      </c>
      <c r="AU950" t="str">
        <f t="shared" si="436"/>
        <v>80 - 89</v>
      </c>
      <c r="AV950">
        <f t="shared" si="452"/>
        <v>1</v>
      </c>
      <c r="AW950" s="8">
        <f t="shared" si="437"/>
        <v>34</v>
      </c>
      <c r="BJ950" s="76"/>
      <c r="BK950" s="76"/>
      <c r="BL950" s="77"/>
      <c r="BM950" s="77"/>
      <c r="BN950" s="77"/>
      <c r="BO950" s="77"/>
      <c r="BP950" s="77"/>
      <c r="BQ950" s="136"/>
    </row>
    <row r="951" spans="1:69" x14ac:dyDescent="0.25">
      <c r="A951" t="s">
        <v>78</v>
      </c>
      <c r="B951" t="s">
        <v>59</v>
      </c>
      <c r="C951" t="s">
        <v>353</v>
      </c>
      <c r="D951">
        <v>35</v>
      </c>
      <c r="E951" s="9">
        <v>1116</v>
      </c>
      <c r="F951" s="9">
        <v>407</v>
      </c>
      <c r="G951" s="54">
        <v>338.46579427738999</v>
      </c>
      <c r="H951" s="9">
        <v>265995989.31149501</v>
      </c>
      <c r="I951" s="9">
        <v>27109013</v>
      </c>
      <c r="J951" s="9">
        <v>23229676.199208599</v>
      </c>
      <c r="K951" s="9">
        <v>10634730109023.199</v>
      </c>
      <c r="L951" s="9">
        <v>922877839767.50098</v>
      </c>
      <c r="M951" s="9">
        <v>2.19645088691381E+19</v>
      </c>
      <c r="N951" s="9">
        <v>1.7112763504717801E+18</v>
      </c>
      <c r="O951" s="9">
        <v>1.38297611920322E+17</v>
      </c>
      <c r="P951">
        <f t="shared" si="423"/>
        <v>29614.120860795199</v>
      </c>
      <c r="Q951">
        <f t="shared" si="424"/>
        <v>18365257362.360569</v>
      </c>
      <c r="R951">
        <f t="shared" si="425"/>
        <v>1852708969</v>
      </c>
      <c r="S951">
        <f t="shared" si="426"/>
        <v>1582573037.8574331</v>
      </c>
      <c r="T951">
        <f t="shared" si="427"/>
        <v>1300277931904669</v>
      </c>
      <c r="U951">
        <f t="shared" si="428"/>
        <v>109671649014296.23</v>
      </c>
      <c r="V951" s="1">
        <f t="shared" si="429"/>
        <v>1.0470029248884566E+22</v>
      </c>
      <c r="W951" s="1">
        <f t="shared" si="430"/>
        <v>8.1773124770450021E+20</v>
      </c>
      <c r="X951" s="1">
        <f t="shared" si="431"/>
        <v>6.6212540548597096E+19</v>
      </c>
      <c r="Y951">
        <f t="shared" si="454"/>
        <v>1.1706941320751241</v>
      </c>
      <c r="Z951">
        <f t="shared" si="455"/>
        <v>1371920035504191</v>
      </c>
      <c r="AA951">
        <f t="shared" si="456"/>
        <v>5.4777382220953796E-4</v>
      </c>
      <c r="AB951">
        <f t="shared" si="457"/>
        <v>2.3404568404684117E-2</v>
      </c>
      <c r="AC951">
        <f>Cells!$B$3*Y951/(Cells!$D$4*AB951)</f>
        <v>1.276041262115122</v>
      </c>
      <c r="AD951">
        <f t="shared" si="441"/>
        <v>165.281795900779</v>
      </c>
      <c r="AE951">
        <f t="shared" si="442"/>
        <v>128361041.752931</v>
      </c>
      <c r="AF951">
        <f t="shared" si="443"/>
        <v>11043245</v>
      </c>
      <c r="AG951">
        <f t="shared" si="444"/>
        <v>11158286.693170801</v>
      </c>
      <c r="AH951">
        <f t="shared" si="445"/>
        <v>4332445648099.1201</v>
      </c>
      <c r="AI951">
        <f t="shared" si="446"/>
        <v>387342518659.28802</v>
      </c>
      <c r="AJ951">
        <f t="shared" si="447"/>
        <v>0.98969002174489662</v>
      </c>
      <c r="AK951">
        <f t="shared" si="448"/>
        <v>3908381522080.3999</v>
      </c>
      <c r="AL951">
        <f t="shared" si="449"/>
        <v>3.1390766470276346E-2</v>
      </c>
      <c r="AM951">
        <f t="shared" si="450"/>
        <v>0.17717439563965315</v>
      </c>
      <c r="AN951">
        <f>IF(AM951=0,0,(Cells!$B$3*AJ951/(Cells!$D$4*AM951)))</f>
        <v>0.14250173267284649</v>
      </c>
      <c r="AP951" s="7">
        <f t="shared" si="433"/>
        <v>0</v>
      </c>
      <c r="AQ951">
        <f t="shared" si="458"/>
        <v>115</v>
      </c>
      <c r="AR951" t="str">
        <f>IF(AP951=0,"",MAX(AR$4:AR950)+1)</f>
        <v/>
      </c>
      <c r="AS951" t="str">
        <f t="shared" si="434"/>
        <v>Male</v>
      </c>
      <c r="AT951" t="str">
        <f t="shared" si="435"/>
        <v>Smoker</v>
      </c>
      <c r="AU951" t="str">
        <f t="shared" si="436"/>
        <v>80 - 89</v>
      </c>
      <c r="AV951">
        <f t="shared" si="452"/>
        <v>1</v>
      </c>
      <c r="AW951" s="8">
        <f t="shared" si="437"/>
        <v>35</v>
      </c>
      <c r="BJ951" s="76"/>
      <c r="BK951" s="76"/>
      <c r="BL951" s="77"/>
      <c r="BM951" s="77"/>
      <c r="BN951" s="77"/>
      <c r="BO951" s="77"/>
      <c r="BP951" s="77"/>
      <c r="BQ951" s="136"/>
    </row>
    <row r="952" spans="1:69" x14ac:dyDescent="0.25">
      <c r="A952" t="s">
        <v>78</v>
      </c>
      <c r="B952" t="s">
        <v>59</v>
      </c>
      <c r="C952" t="s">
        <v>353</v>
      </c>
      <c r="D952">
        <v>36</v>
      </c>
      <c r="E952" s="9">
        <v>578</v>
      </c>
      <c r="F952" s="9">
        <v>193</v>
      </c>
      <c r="G952" s="54">
        <v>165.281795900779</v>
      </c>
      <c r="H952" s="9">
        <v>128361041.752931</v>
      </c>
      <c r="I952" s="9">
        <v>11043245</v>
      </c>
      <c r="J952" s="9">
        <v>11158286.693170801</v>
      </c>
      <c r="K952" s="9">
        <v>4332445648099.1201</v>
      </c>
      <c r="L952" s="9">
        <v>387342518659.28802</v>
      </c>
      <c r="M952" s="9">
        <v>7.3150730745818399E+18</v>
      </c>
      <c r="N952" s="9">
        <v>6.0850831824018406E+17</v>
      </c>
      <c r="O952" s="9">
        <v>5.22949102890394E+16</v>
      </c>
      <c r="P952">
        <f t="shared" si="423"/>
        <v>29779.40265669598</v>
      </c>
      <c r="Q952">
        <f t="shared" si="424"/>
        <v>18493618404.113499</v>
      </c>
      <c r="R952">
        <f t="shared" si="425"/>
        <v>1863752214</v>
      </c>
      <c r="S952">
        <f t="shared" si="426"/>
        <v>1593731324.5506039</v>
      </c>
      <c r="T952">
        <f t="shared" si="427"/>
        <v>1304610377552768</v>
      </c>
      <c r="U952">
        <f t="shared" si="428"/>
        <v>110058991532955.52</v>
      </c>
      <c r="V952" s="1">
        <f t="shared" si="429"/>
        <v>1.0477344321959149E+22</v>
      </c>
      <c r="W952" s="1">
        <f t="shared" si="430"/>
        <v>8.1833975602274042E+20</v>
      </c>
      <c r="X952" s="1">
        <f t="shared" si="431"/>
        <v>6.626483545888614E+19</v>
      </c>
      <c r="Y952">
        <f t="shared" si="454"/>
        <v>1.169426857143274</v>
      </c>
      <c r="Z952">
        <f t="shared" si="455"/>
        <v>1375134230043060</v>
      </c>
      <c r="AA952">
        <f t="shared" si="456"/>
        <v>5.4139579125475114E-4</v>
      </c>
      <c r="AB952">
        <f t="shared" si="457"/>
        <v>2.326791334122489E-2</v>
      </c>
      <c r="AC952">
        <f>Cells!$B$3*Y952/(Cells!$D$4*AB952)</f>
        <v>1.2821461698210745</v>
      </c>
      <c r="AD952">
        <f t="shared" si="441"/>
        <v>0</v>
      </c>
      <c r="AE952">
        <f t="shared" si="442"/>
        <v>0</v>
      </c>
      <c r="AF952">
        <f t="shared" si="443"/>
        <v>0</v>
      </c>
      <c r="AG952">
        <f t="shared" si="444"/>
        <v>0</v>
      </c>
      <c r="AH952">
        <f t="shared" si="445"/>
        <v>0</v>
      </c>
      <c r="AI952">
        <f t="shared" si="446"/>
        <v>0</v>
      </c>
      <c r="AJ952" t="e">
        <f t="shared" si="447"/>
        <v>#DIV/0!</v>
      </c>
      <c r="AK952" t="e">
        <f t="shared" si="448"/>
        <v>#DIV/0!</v>
      </c>
      <c r="AL952" t="e">
        <f t="shared" si="449"/>
        <v>#DIV/0!</v>
      </c>
      <c r="AM952">
        <f t="shared" si="450"/>
        <v>0</v>
      </c>
      <c r="AN952">
        <f>IF(AM952=0,0,(Cells!$B$3*AJ952/(Cells!$D$4*AM952)))</f>
        <v>0</v>
      </c>
      <c r="AP952" s="7">
        <f t="shared" si="433"/>
        <v>1</v>
      </c>
      <c r="AQ952">
        <f t="shared" si="458"/>
        <v>115</v>
      </c>
      <c r="AR952">
        <f>IF(AP952=0,"",MAX(AR$4:AR951)+1)</f>
        <v>115</v>
      </c>
      <c r="AS952" t="str">
        <f t="shared" si="434"/>
        <v>Male</v>
      </c>
      <c r="AT952" t="str">
        <f t="shared" si="435"/>
        <v>Smoker</v>
      </c>
      <c r="AU952" t="str">
        <f t="shared" si="436"/>
        <v>80 - 89</v>
      </c>
      <c r="AV952">
        <f t="shared" si="452"/>
        <v>1</v>
      </c>
      <c r="AW952" s="8">
        <f t="shared" si="437"/>
        <v>36</v>
      </c>
      <c r="BJ952" s="76"/>
      <c r="BK952" s="76"/>
      <c r="BL952" s="77"/>
      <c r="BM952" s="77"/>
      <c r="BN952" s="77"/>
      <c r="BO952" s="77"/>
      <c r="BP952" s="77"/>
      <c r="BQ952" s="136"/>
    </row>
    <row r="953" spans="1:69" x14ac:dyDescent="0.25">
      <c r="A953" t="s">
        <v>78</v>
      </c>
      <c r="B953" t="s">
        <v>59</v>
      </c>
      <c r="C953" t="s">
        <v>202</v>
      </c>
      <c r="D953">
        <v>1</v>
      </c>
      <c r="E953" s="9">
        <v>16</v>
      </c>
      <c r="F953" s="9">
        <v>4</v>
      </c>
      <c r="G953" s="54">
        <v>1.16917580285094</v>
      </c>
      <c r="H953" s="9">
        <v>1342372.4788510001</v>
      </c>
      <c r="I953" s="9">
        <v>462061</v>
      </c>
      <c r="J953" s="9">
        <v>240239.064979118</v>
      </c>
      <c r="K953" s="9">
        <v>107263302267.033</v>
      </c>
      <c r="L953" s="9">
        <v>25936682221.7005</v>
      </c>
      <c r="M953" s="9">
        <v>5.9892521487990896E+16</v>
      </c>
      <c r="N953" s="9">
        <v>1.50432233770353E+16</v>
      </c>
      <c r="O953" s="9">
        <v>3817199214344650</v>
      </c>
      <c r="P953">
        <f t="shared" si="423"/>
        <v>1.16917580285094</v>
      </c>
      <c r="Q953">
        <f t="shared" si="424"/>
        <v>1342372.4788510001</v>
      </c>
      <c r="R953">
        <f t="shared" si="425"/>
        <v>462061</v>
      </c>
      <c r="S953">
        <f t="shared" si="426"/>
        <v>240239.064979118</v>
      </c>
      <c r="T953">
        <f t="shared" si="427"/>
        <v>107263302267.033</v>
      </c>
      <c r="U953">
        <f t="shared" si="428"/>
        <v>25936682221.7005</v>
      </c>
      <c r="V953" s="1">
        <f t="shared" si="429"/>
        <v>5.9892521487990896E+16</v>
      </c>
      <c r="W953" s="1">
        <f t="shared" si="430"/>
        <v>1.50432233770353E+16</v>
      </c>
      <c r="X953" s="1">
        <f t="shared" si="431"/>
        <v>3817199214344650</v>
      </c>
      <c r="Y953">
        <f t="shared" si="454"/>
        <v>1.9233383215180393</v>
      </c>
      <c r="Z953">
        <f t="shared" si="455"/>
        <v>110357859012.19394</v>
      </c>
      <c r="AA953">
        <f t="shared" si="456"/>
        <v>1.9121238063924499</v>
      </c>
      <c r="AB953">
        <f t="shared" si="457"/>
        <v>1.3827956488188882</v>
      </c>
      <c r="AC953">
        <f>Cells!$B$3*Y953/(Cells!$D$4*AB953)</f>
        <v>3.548293974946938E-2</v>
      </c>
      <c r="AD953">
        <f t="shared" si="441"/>
        <v>6309.3577258323367</v>
      </c>
      <c r="AE953">
        <f t="shared" si="442"/>
        <v>1855906647.1335068</v>
      </c>
      <c r="AF953">
        <f t="shared" si="443"/>
        <v>338528170</v>
      </c>
      <c r="AG953">
        <f t="shared" si="444"/>
        <v>354472250.87982953</v>
      </c>
      <c r="AH953">
        <f t="shared" si="445"/>
        <v>208206665471207.84</v>
      </c>
      <c r="AI953">
        <f t="shared" si="446"/>
        <v>42337121362483.625</v>
      </c>
      <c r="AJ953">
        <f t="shared" si="447"/>
        <v>0.95502022840926193</v>
      </c>
      <c r="AK953">
        <f t="shared" si="448"/>
        <v>160227428338600.56</v>
      </c>
      <c r="AL953">
        <f t="shared" si="449"/>
        <v>1.2751825946076178E-3</v>
      </c>
      <c r="AM953">
        <f t="shared" si="450"/>
        <v>3.5709698887103736E-2</v>
      </c>
      <c r="AN953">
        <f>IF(AM953=0,0,(Cells!$B$3*AJ953/(Cells!$D$4*AM953)))</f>
        <v>0.68225746415581467</v>
      </c>
      <c r="AP953" s="7">
        <f t="shared" si="433"/>
        <v>0</v>
      </c>
      <c r="AQ953">
        <f t="shared" si="458"/>
        <v>116</v>
      </c>
      <c r="AR953" t="str">
        <f>IF(AP953=0,"",MAX(AR$4:AR952)+1)</f>
        <v/>
      </c>
      <c r="AS953" t="str">
        <f t="shared" si="434"/>
        <v>Male</v>
      </c>
      <c r="AT953" t="str">
        <f t="shared" si="435"/>
        <v>Smoker</v>
      </c>
      <c r="AU953" t="str">
        <f t="shared" si="436"/>
        <v>90 PLUS</v>
      </c>
      <c r="AV953">
        <f t="shared" si="452"/>
        <v>1</v>
      </c>
      <c r="AW953" s="8">
        <f t="shared" si="437"/>
        <v>1</v>
      </c>
      <c r="BJ953" s="76"/>
      <c r="BK953" s="76"/>
      <c r="BL953" s="77"/>
      <c r="BM953" s="77"/>
      <c r="BN953" s="77"/>
      <c r="BO953" s="77"/>
      <c r="BP953" s="77"/>
      <c r="BQ953" s="136"/>
    </row>
    <row r="954" spans="1:69" x14ac:dyDescent="0.25">
      <c r="A954" t="s">
        <v>78</v>
      </c>
      <c r="B954" t="s">
        <v>59</v>
      </c>
      <c r="C954" t="s">
        <v>202</v>
      </c>
      <c r="D954">
        <v>2</v>
      </c>
      <c r="E954" s="9">
        <v>13</v>
      </c>
      <c r="F954" s="9">
        <v>1</v>
      </c>
      <c r="G954" s="54">
        <v>0.328598358886593</v>
      </c>
      <c r="H954" s="9">
        <v>480463.86092000001</v>
      </c>
      <c r="I954" s="9">
        <v>200000</v>
      </c>
      <c r="J954" s="9">
        <v>31403.7495214601</v>
      </c>
      <c r="K954" s="9">
        <v>5299061775.0647697</v>
      </c>
      <c r="L954" s="9">
        <v>347601988.27510703</v>
      </c>
      <c r="M954" s="9">
        <v>1013895986236760</v>
      </c>
      <c r="N954" s="9">
        <v>66361629158210.297</v>
      </c>
      <c r="O954" s="9">
        <v>4380856491804.23</v>
      </c>
      <c r="P954">
        <f t="shared" si="423"/>
        <v>1.4977741617375331</v>
      </c>
      <c r="Q954">
        <f t="shared" si="424"/>
        <v>1822836.3397710002</v>
      </c>
      <c r="R954">
        <f t="shared" si="425"/>
        <v>662061</v>
      </c>
      <c r="S954">
        <f t="shared" si="426"/>
        <v>271642.8145005781</v>
      </c>
      <c r="T954">
        <f t="shared" si="427"/>
        <v>112562364042.09778</v>
      </c>
      <c r="U954">
        <f t="shared" si="428"/>
        <v>26284284209.975609</v>
      </c>
      <c r="V954" s="1">
        <f t="shared" si="429"/>
        <v>6.0906417474227656E+16</v>
      </c>
      <c r="W954" s="1">
        <f t="shared" si="430"/>
        <v>1.510958500619351E+16</v>
      </c>
      <c r="X954" s="1">
        <f t="shared" si="431"/>
        <v>3821580070836454</v>
      </c>
      <c r="Y954">
        <f t="shared" si="454"/>
        <v>2.4372483447324576</v>
      </c>
      <c r="Z954">
        <f t="shared" si="455"/>
        <v>118209069364.80942</v>
      </c>
      <c r="AA954">
        <f t="shared" si="456"/>
        <v>1.6019699125944069</v>
      </c>
      <c r="AB954">
        <f t="shared" si="457"/>
        <v>1.2656895008628328</v>
      </c>
      <c r="AC954">
        <f>Cells!$B$3*Y954/(Cells!$D$4*AB954)</f>
        <v>4.9124090169908215E-2</v>
      </c>
      <c r="AD954">
        <f t="shared" si="441"/>
        <v>6309.02912747345</v>
      </c>
      <c r="AE954">
        <f t="shared" si="442"/>
        <v>1855426183.2725868</v>
      </c>
      <c r="AF954">
        <f t="shared" si="443"/>
        <v>338328170</v>
      </c>
      <c r="AG954">
        <f t="shared" si="444"/>
        <v>354440847.13030803</v>
      </c>
      <c r="AH954">
        <f t="shared" si="445"/>
        <v>208201366409432.78</v>
      </c>
      <c r="AI954">
        <f t="shared" si="446"/>
        <v>42336773760495.359</v>
      </c>
      <c r="AJ954">
        <f t="shared" si="447"/>
        <v>0.95454057493439992</v>
      </c>
      <c r="AK954">
        <f t="shared" si="448"/>
        <v>160161597567958.94</v>
      </c>
      <c r="AL954">
        <f t="shared" si="449"/>
        <v>1.2748845568527482E-3</v>
      </c>
      <c r="AM954">
        <f t="shared" si="450"/>
        <v>3.5705525578721677E-2</v>
      </c>
      <c r="AN954">
        <f>IF(AM954=0,0,(Cells!$B$3*AJ954/(Cells!$D$4*AM954)))</f>
        <v>0.6819945073184428</v>
      </c>
      <c r="AP954" s="7">
        <f t="shared" si="433"/>
        <v>0</v>
      </c>
      <c r="AQ954">
        <f t="shared" si="458"/>
        <v>116</v>
      </c>
      <c r="AR954" t="str">
        <f>IF(AP954=0,"",MAX(AR$4:AR953)+1)</f>
        <v/>
      </c>
      <c r="AS954" t="str">
        <f t="shared" si="434"/>
        <v>Male</v>
      </c>
      <c r="AT954" t="str">
        <f t="shared" si="435"/>
        <v>Smoker</v>
      </c>
      <c r="AU954" t="str">
        <f t="shared" si="436"/>
        <v>90 PLUS</v>
      </c>
      <c r="AV954">
        <f t="shared" si="452"/>
        <v>1</v>
      </c>
      <c r="AW954" s="8">
        <f t="shared" si="437"/>
        <v>2</v>
      </c>
      <c r="BJ954" s="76"/>
      <c r="BK954" s="76"/>
      <c r="BL954" s="77"/>
      <c r="BM954" s="77"/>
      <c r="BN954" s="77"/>
      <c r="BO954" s="77"/>
      <c r="BP954" s="77"/>
      <c r="BQ954" s="136"/>
    </row>
    <row r="955" spans="1:69" x14ac:dyDescent="0.25">
      <c r="A955" t="s">
        <v>78</v>
      </c>
      <c r="B955" t="s">
        <v>59</v>
      </c>
      <c r="C955" t="s">
        <v>202</v>
      </c>
      <c r="D955">
        <v>3</v>
      </c>
      <c r="E955" s="9">
        <v>15</v>
      </c>
      <c r="F955" s="9">
        <v>2</v>
      </c>
      <c r="G955" s="54">
        <v>1.12624230579413</v>
      </c>
      <c r="H955" s="9">
        <v>683613.32282100001</v>
      </c>
      <c r="I955" s="9">
        <v>234437</v>
      </c>
      <c r="J955" s="9">
        <v>110251.14899038601</v>
      </c>
      <c r="K955" s="9">
        <v>21392560579.536201</v>
      </c>
      <c r="L955" s="9">
        <v>5676477041.7856197</v>
      </c>
      <c r="M955" s="9">
        <v>4500156884137200</v>
      </c>
      <c r="N955" s="9">
        <v>1242103041940070</v>
      </c>
      <c r="O955" s="9">
        <v>395455699274702</v>
      </c>
      <c r="P955">
        <f t="shared" si="423"/>
        <v>2.6240164675316633</v>
      </c>
      <c r="Q955">
        <f t="shared" si="424"/>
        <v>2506449.6625920003</v>
      </c>
      <c r="R955">
        <f t="shared" si="425"/>
        <v>896498</v>
      </c>
      <c r="S955">
        <f t="shared" si="426"/>
        <v>381893.96349096409</v>
      </c>
      <c r="T955">
        <f t="shared" si="427"/>
        <v>133954924621.63397</v>
      </c>
      <c r="U955">
        <f t="shared" si="428"/>
        <v>31960761251.76123</v>
      </c>
      <c r="V955" s="1">
        <f t="shared" si="429"/>
        <v>6.5406574358364856E+16</v>
      </c>
      <c r="W955" s="1">
        <f t="shared" si="430"/>
        <v>1.635168804813358E+16</v>
      </c>
      <c r="X955" s="1">
        <f t="shared" si="431"/>
        <v>4217035770111156</v>
      </c>
      <c r="Y955">
        <f t="shared" si="454"/>
        <v>2.3475050294195392</v>
      </c>
      <c r="Z955">
        <f t="shared" si="455"/>
        <v>138331139747.64944</v>
      </c>
      <c r="AA955">
        <f t="shared" si="456"/>
        <v>0.94849351949271188</v>
      </c>
      <c r="AB955">
        <f t="shared" si="457"/>
        <v>0.97390631966976782</v>
      </c>
      <c r="AC955">
        <f>Cells!$B$3*Y955/(Cells!$D$4*AB955)</f>
        <v>6.149095821733043E-2</v>
      </c>
      <c r="AD955">
        <f t="shared" si="441"/>
        <v>6307.9028851676558</v>
      </c>
      <c r="AE955">
        <f t="shared" si="442"/>
        <v>1854742569.9497662</v>
      </c>
      <c r="AF955">
        <f t="shared" si="443"/>
        <v>338093733</v>
      </c>
      <c r="AG955">
        <f t="shared" si="444"/>
        <v>354330595.98131764</v>
      </c>
      <c r="AH955">
        <f t="shared" si="445"/>
        <v>208179973848853.25</v>
      </c>
      <c r="AI955">
        <f t="shared" si="446"/>
        <v>42331097283453.563</v>
      </c>
      <c r="AJ955">
        <f t="shared" si="447"/>
        <v>0.95417594990252053</v>
      </c>
      <c r="AK955">
        <f t="shared" si="448"/>
        <v>160099902977325.44</v>
      </c>
      <c r="AL955">
        <f t="shared" si="449"/>
        <v>1.2751866555440411E-3</v>
      </c>
      <c r="AM955">
        <f t="shared" si="450"/>
        <v>3.5709755747471039E-2</v>
      </c>
      <c r="AN955">
        <f>IF(AM955=0,0,(Cells!$B$3*AJ955/(Cells!$D$4*AM955)))</f>
        <v>0.68165323414261669</v>
      </c>
      <c r="AP955" s="7">
        <f t="shared" si="433"/>
        <v>0</v>
      </c>
      <c r="AQ955">
        <f t="shared" si="458"/>
        <v>116</v>
      </c>
      <c r="AR955" t="str">
        <f>IF(AP955=0,"",MAX(AR$4:AR954)+1)</f>
        <v/>
      </c>
      <c r="AS955" t="str">
        <f t="shared" si="434"/>
        <v>Male</v>
      </c>
      <c r="AT955" t="str">
        <f t="shared" si="435"/>
        <v>Smoker</v>
      </c>
      <c r="AU955" t="str">
        <f t="shared" si="436"/>
        <v>90 PLUS</v>
      </c>
      <c r="AV955">
        <f t="shared" si="452"/>
        <v>1</v>
      </c>
      <c r="AW955" s="8">
        <f t="shared" si="437"/>
        <v>3</v>
      </c>
      <c r="BJ955" s="76"/>
      <c r="BK955" s="76"/>
      <c r="BL955" s="77"/>
      <c r="BM955" s="77"/>
      <c r="BN955" s="77"/>
      <c r="BO955" s="77"/>
      <c r="BP955" s="77"/>
      <c r="BQ955" s="136"/>
    </row>
    <row r="956" spans="1:69" x14ac:dyDescent="0.25">
      <c r="A956" t="s">
        <v>78</v>
      </c>
      <c r="B956" t="s">
        <v>59</v>
      </c>
      <c r="C956" t="s">
        <v>202</v>
      </c>
      <c r="D956">
        <v>4</v>
      </c>
      <c r="E956" s="9">
        <v>17</v>
      </c>
      <c r="F956" s="9">
        <v>3</v>
      </c>
      <c r="G956" s="54">
        <v>1.5936892286365301</v>
      </c>
      <c r="H956" s="9">
        <v>964007.95572299999</v>
      </c>
      <c r="I956" s="9">
        <v>191132</v>
      </c>
      <c r="J956" s="9">
        <v>111786.04563451299</v>
      </c>
      <c r="K956" s="9">
        <v>17496112297.145599</v>
      </c>
      <c r="L956" s="9">
        <v>2117993633.5928199</v>
      </c>
      <c r="M956" s="9">
        <v>3184382859175440</v>
      </c>
      <c r="N956" s="9">
        <v>388693965142234</v>
      </c>
      <c r="O956" s="9">
        <v>49012624965251</v>
      </c>
      <c r="P956">
        <f t="shared" si="423"/>
        <v>4.2177056961681938</v>
      </c>
      <c r="Q956">
        <f t="shared" si="424"/>
        <v>3470457.6183150001</v>
      </c>
      <c r="R956">
        <f t="shared" si="425"/>
        <v>1087630</v>
      </c>
      <c r="S956">
        <f t="shared" si="426"/>
        <v>493680.00912547705</v>
      </c>
      <c r="T956">
        <f t="shared" si="427"/>
        <v>151451036918.77957</v>
      </c>
      <c r="U956">
        <f t="shared" si="428"/>
        <v>34078754885.35405</v>
      </c>
      <c r="V956" s="1">
        <f t="shared" si="429"/>
        <v>6.8590957217540296E+16</v>
      </c>
      <c r="W956" s="1">
        <f t="shared" si="430"/>
        <v>1.6740382013275814E+16</v>
      </c>
      <c r="X956" s="1">
        <f t="shared" si="431"/>
        <v>4266048395076407</v>
      </c>
      <c r="Y956">
        <f t="shared" si="454"/>
        <v>2.2031072352446839</v>
      </c>
      <c r="Z956">
        <f t="shared" si="455"/>
        <v>168255453432.20984</v>
      </c>
      <c r="AA956">
        <f t="shared" si="456"/>
        <v>0.69036388879411081</v>
      </c>
      <c r="AB956">
        <f t="shared" si="457"/>
        <v>0.83088139273551598</v>
      </c>
      <c r="AC956">
        <f>Cells!$B$3*Y956/(Cells!$D$4*AB956)</f>
        <v>6.7642323459018272E-2</v>
      </c>
      <c r="AD956">
        <f t="shared" si="441"/>
        <v>6306.3091959390204</v>
      </c>
      <c r="AE956">
        <f t="shared" si="442"/>
        <v>1853778561.9940429</v>
      </c>
      <c r="AF956">
        <f t="shared" si="443"/>
        <v>337902601</v>
      </c>
      <c r="AG956">
        <f t="shared" si="444"/>
        <v>354218809.93568313</v>
      </c>
      <c r="AH956">
        <f t="shared" si="445"/>
        <v>208162477736556.13</v>
      </c>
      <c r="AI956">
        <f t="shared" si="446"/>
        <v>42328979289819.984</v>
      </c>
      <c r="AJ956">
        <f t="shared" si="447"/>
        <v>0.95393748587590332</v>
      </c>
      <c r="AK956">
        <f t="shared" si="448"/>
        <v>160054758056447.44</v>
      </c>
      <c r="AL956">
        <f t="shared" si="449"/>
        <v>1.27563183767758E-3</v>
      </c>
      <c r="AM956">
        <f t="shared" si="450"/>
        <v>3.5715988544034169E-2</v>
      </c>
      <c r="AN956">
        <f>IF(AM956=0,0,(Cells!$B$3*AJ956/(Cells!$D$4*AM956)))</f>
        <v>0.68136395239164682</v>
      </c>
      <c r="AP956" s="7">
        <f t="shared" si="433"/>
        <v>0</v>
      </c>
      <c r="AQ956">
        <f t="shared" si="458"/>
        <v>116</v>
      </c>
      <c r="AR956" t="str">
        <f>IF(AP956=0,"",MAX(AR$4:AR955)+1)</f>
        <v/>
      </c>
      <c r="AS956" t="str">
        <f t="shared" si="434"/>
        <v>Male</v>
      </c>
      <c r="AT956" t="str">
        <f t="shared" si="435"/>
        <v>Smoker</v>
      </c>
      <c r="AU956" t="str">
        <f t="shared" si="436"/>
        <v>90 PLUS</v>
      </c>
      <c r="AV956">
        <f t="shared" si="452"/>
        <v>1</v>
      </c>
      <c r="AW956" s="8">
        <f t="shared" si="437"/>
        <v>4</v>
      </c>
      <c r="BJ956" s="76"/>
      <c r="BK956" s="76"/>
      <c r="BL956" s="77"/>
      <c r="BM956" s="77"/>
      <c r="BN956" s="77"/>
      <c r="BO956" s="77"/>
      <c r="BP956" s="77"/>
      <c r="BQ956" s="136"/>
    </row>
    <row r="957" spans="1:69" x14ac:dyDescent="0.25">
      <c r="A957" t="s">
        <v>78</v>
      </c>
      <c r="B957" t="s">
        <v>59</v>
      </c>
      <c r="C957" t="s">
        <v>202</v>
      </c>
      <c r="D957">
        <v>5</v>
      </c>
      <c r="E957" s="9">
        <v>21</v>
      </c>
      <c r="F957" s="9">
        <v>0</v>
      </c>
      <c r="G957" s="54">
        <v>1.1291960990502901</v>
      </c>
      <c r="H957" s="9">
        <v>4801583.4250060003</v>
      </c>
      <c r="I957" s="9">
        <v>0</v>
      </c>
      <c r="J957" s="9">
        <v>532924.13444808905</v>
      </c>
      <c r="K957" s="9">
        <v>1657492183885.3301</v>
      </c>
      <c r="L957" s="9">
        <v>170921958443.27701</v>
      </c>
      <c r="M957" s="9">
        <v>6.5499503734073098E+18</v>
      </c>
      <c r="N957" s="9">
        <v>6.7019530902918899E+17</v>
      </c>
      <c r="O957" s="9">
        <v>6.8598389393548304E+16</v>
      </c>
      <c r="P957">
        <f t="shared" si="423"/>
        <v>5.3469017952184839</v>
      </c>
      <c r="Q957">
        <f t="shared" si="424"/>
        <v>8272041.0433210004</v>
      </c>
      <c r="R957">
        <f t="shared" si="425"/>
        <v>1087630</v>
      </c>
      <c r="S957">
        <f t="shared" si="426"/>
        <v>1026604.1435735661</v>
      </c>
      <c r="T957">
        <f t="shared" si="427"/>
        <v>1808943220804.1096</v>
      </c>
      <c r="U957">
        <f t="shared" si="428"/>
        <v>205000713328.63104</v>
      </c>
      <c r="V957" s="1">
        <f t="shared" si="429"/>
        <v>6.6185413306248499E+18</v>
      </c>
      <c r="W957" s="1">
        <f t="shared" si="430"/>
        <v>6.8693569104246477E+17</v>
      </c>
      <c r="X957" s="1">
        <f t="shared" si="431"/>
        <v>7.2864437788624704E+16</v>
      </c>
      <c r="Y957">
        <f t="shared" si="454"/>
        <v>1.0594443893573287</v>
      </c>
      <c r="Z957">
        <f t="shared" si="455"/>
        <v>1686377350391.9968</v>
      </c>
      <c r="AA957">
        <f t="shared" si="456"/>
        <v>1.6001059308530958</v>
      </c>
      <c r="AB957">
        <f t="shared" si="457"/>
        <v>1.2649529362205916</v>
      </c>
      <c r="AC957">
        <f>Cells!$B$3*Y957/(Cells!$D$4*AB957)</f>
        <v>2.1366122360585917E-2</v>
      </c>
      <c r="AD957">
        <f t="shared" si="441"/>
        <v>6305.1799998399692</v>
      </c>
      <c r="AE957">
        <f t="shared" si="442"/>
        <v>1848976978.569037</v>
      </c>
      <c r="AF957">
        <f t="shared" si="443"/>
        <v>337902601</v>
      </c>
      <c r="AG957">
        <f t="shared" si="444"/>
        <v>353685885.80123508</v>
      </c>
      <c r="AH957">
        <f t="shared" si="445"/>
        <v>206504985552670.78</v>
      </c>
      <c r="AI957">
        <f t="shared" si="446"/>
        <v>42158057331376.703</v>
      </c>
      <c r="AJ957">
        <f t="shared" si="447"/>
        <v>0.95537485256026022</v>
      </c>
      <c r="AK957">
        <f t="shared" si="448"/>
        <v>158810278127439.59</v>
      </c>
      <c r="AL957">
        <f t="shared" si="449"/>
        <v>1.2695305258787143E-3</v>
      </c>
      <c r="AM957">
        <f t="shared" si="450"/>
        <v>3.5630471872804527E-2</v>
      </c>
      <c r="AN957">
        <f>IF(AM957=0,0,(Cells!$B$3*AJ957/(Cells!$D$4*AM957)))</f>
        <v>0.68402841804026393</v>
      </c>
      <c r="AP957" s="7">
        <f t="shared" si="433"/>
        <v>0</v>
      </c>
      <c r="AQ957">
        <f t="shared" si="458"/>
        <v>116</v>
      </c>
      <c r="AR957" t="str">
        <f>IF(AP957=0,"",MAX(AR$4:AR956)+1)</f>
        <v/>
      </c>
      <c r="AS957" t="str">
        <f t="shared" si="434"/>
        <v>Male</v>
      </c>
      <c r="AT957" t="str">
        <f t="shared" si="435"/>
        <v>Smoker</v>
      </c>
      <c r="AU957" t="str">
        <f t="shared" si="436"/>
        <v>90 PLUS</v>
      </c>
      <c r="AV957">
        <f t="shared" si="452"/>
        <v>1</v>
      </c>
      <c r="AW957" s="8">
        <f t="shared" si="437"/>
        <v>5</v>
      </c>
      <c r="BJ957" s="76"/>
      <c r="BK957" s="76"/>
      <c r="BL957" s="77"/>
      <c r="BM957" s="77"/>
      <c r="BN957" s="77"/>
      <c r="BO957" s="77"/>
      <c r="BP957" s="77"/>
      <c r="BQ957" s="136"/>
    </row>
    <row r="958" spans="1:69" x14ac:dyDescent="0.25">
      <c r="A958" t="s">
        <v>78</v>
      </c>
      <c r="B958" t="s">
        <v>59</v>
      </c>
      <c r="C958" t="s">
        <v>202</v>
      </c>
      <c r="D958">
        <v>6</v>
      </c>
      <c r="E958" s="9">
        <v>34</v>
      </c>
      <c r="F958" s="9">
        <v>2</v>
      </c>
      <c r="G958" s="54">
        <v>2.2843746144138501</v>
      </c>
      <c r="H958" s="9">
        <v>6200928.539663</v>
      </c>
      <c r="I958" s="9">
        <v>54884</v>
      </c>
      <c r="J958" s="9">
        <v>918679.25538509502</v>
      </c>
      <c r="K958" s="9">
        <v>2453526715318.6699</v>
      </c>
      <c r="L958" s="9">
        <v>354975008733.77502</v>
      </c>
      <c r="M958" s="9">
        <v>9.1806729930816604E+18</v>
      </c>
      <c r="N958" s="9">
        <v>1.3015545886205499E+18</v>
      </c>
      <c r="O958" s="9">
        <v>1.8512117102541101E+17</v>
      </c>
      <c r="P958">
        <f t="shared" si="423"/>
        <v>7.631276409632334</v>
      </c>
      <c r="Q958">
        <f t="shared" si="424"/>
        <v>14472969.582984</v>
      </c>
      <c r="R958">
        <f t="shared" si="425"/>
        <v>1142514</v>
      </c>
      <c r="S958">
        <f t="shared" si="426"/>
        <v>1945283.3989586611</v>
      </c>
      <c r="T958">
        <f t="shared" si="427"/>
        <v>4262469936122.7793</v>
      </c>
      <c r="U958">
        <f t="shared" si="428"/>
        <v>559975722062.40601</v>
      </c>
      <c r="V958" s="1">
        <f t="shared" si="429"/>
        <v>1.5799214323706511E+19</v>
      </c>
      <c r="W958" s="1">
        <f t="shared" si="430"/>
        <v>1.9884902796630147E+18</v>
      </c>
      <c r="X958" s="1">
        <f t="shared" si="431"/>
        <v>2.5798560881403571E+17</v>
      </c>
      <c r="Y958">
        <f t="shared" si="454"/>
        <v>0.58732521986853159</v>
      </c>
      <c r="Z958">
        <f t="shared" si="455"/>
        <v>2310291955332.6514</v>
      </c>
      <c r="AA958">
        <f t="shared" si="456"/>
        <v>0.61052169990316962</v>
      </c>
      <c r="AB958">
        <f t="shared" si="457"/>
        <v>0.78135888035087286</v>
      </c>
      <c r="AC958">
        <f>Cells!$B$3*Y958/(Cells!$D$4*AB958)</f>
        <v>1.9175646319754616E-2</v>
      </c>
      <c r="AD958">
        <f t="shared" si="441"/>
        <v>6302.8956252255557</v>
      </c>
      <c r="AE958">
        <f t="shared" si="442"/>
        <v>1842776050.0293741</v>
      </c>
      <c r="AF958">
        <f t="shared" si="443"/>
        <v>337847717</v>
      </c>
      <c r="AG958">
        <f t="shared" si="444"/>
        <v>352767206.54584992</v>
      </c>
      <c r="AH958">
        <f t="shared" si="445"/>
        <v>204051458837352.09</v>
      </c>
      <c r="AI958">
        <f t="shared" si="446"/>
        <v>41803082322642.922</v>
      </c>
      <c r="AJ958">
        <f t="shared" si="447"/>
        <v>0.95770726623958224</v>
      </c>
      <c r="AK958">
        <f t="shared" si="448"/>
        <v>157079643612725.19</v>
      </c>
      <c r="AL958">
        <f t="shared" si="449"/>
        <v>1.2622445236346732E-3</v>
      </c>
      <c r="AM958">
        <f t="shared" si="450"/>
        <v>3.552808077612233E-2</v>
      </c>
      <c r="AN958">
        <f>IF(AM958=0,0,(Cells!$B$3*AJ958/(Cells!$D$4*AM958)))</f>
        <v>0.68767454412899032</v>
      </c>
      <c r="AP958" s="7">
        <f t="shared" si="433"/>
        <v>0</v>
      </c>
      <c r="AQ958">
        <f t="shared" si="458"/>
        <v>116</v>
      </c>
      <c r="AR958" t="str">
        <f>IF(AP958=0,"",MAX(AR$4:AR957)+1)</f>
        <v/>
      </c>
      <c r="AS958" t="str">
        <f t="shared" si="434"/>
        <v>Male</v>
      </c>
      <c r="AT958" t="str">
        <f t="shared" si="435"/>
        <v>Smoker</v>
      </c>
      <c r="AU958" t="str">
        <f t="shared" si="436"/>
        <v>90 PLUS</v>
      </c>
      <c r="AV958">
        <f t="shared" si="452"/>
        <v>1</v>
      </c>
      <c r="AW958" s="8">
        <f t="shared" si="437"/>
        <v>6</v>
      </c>
      <c r="BJ958" s="76"/>
      <c r="BK958" s="76"/>
      <c r="BL958" s="77"/>
      <c r="BM958" s="77"/>
      <c r="BN958" s="77"/>
      <c r="BO958" s="77"/>
      <c r="BP958" s="77"/>
      <c r="BQ958" s="136"/>
    </row>
    <row r="959" spans="1:69" x14ac:dyDescent="0.25">
      <c r="A959" t="s">
        <v>78</v>
      </c>
      <c r="B959" t="s">
        <v>59</v>
      </c>
      <c r="C959" t="s">
        <v>202</v>
      </c>
      <c r="D959">
        <v>7</v>
      </c>
      <c r="E959" s="9">
        <v>45</v>
      </c>
      <c r="F959" s="9">
        <v>1</v>
      </c>
      <c r="G959" s="54">
        <v>3.50961688202031</v>
      </c>
      <c r="H959" s="9">
        <v>7895518.0746489996</v>
      </c>
      <c r="I959" s="9">
        <v>24555</v>
      </c>
      <c r="J959" s="9">
        <v>1340679.00057784</v>
      </c>
      <c r="K959" s="9">
        <v>3238430431563.3701</v>
      </c>
      <c r="L959" s="9">
        <v>565925436256.22595</v>
      </c>
      <c r="M959" s="9">
        <v>1.15506648609484E+19</v>
      </c>
      <c r="N959" s="9">
        <v>2.01483598005582E+18</v>
      </c>
      <c r="O959" s="9">
        <v>3.5190573507720698E+17</v>
      </c>
      <c r="P959">
        <f t="shared" si="423"/>
        <v>11.140893291652644</v>
      </c>
      <c r="Q959">
        <f t="shared" si="424"/>
        <v>22368487.657632999</v>
      </c>
      <c r="R959">
        <f t="shared" si="425"/>
        <v>1167069</v>
      </c>
      <c r="S959">
        <f t="shared" si="426"/>
        <v>3285962.3995365012</v>
      </c>
      <c r="T959">
        <f t="shared" si="427"/>
        <v>7500900367686.1494</v>
      </c>
      <c r="U959">
        <f t="shared" si="428"/>
        <v>1125901158318.6318</v>
      </c>
      <c r="V959" s="1">
        <f t="shared" si="429"/>
        <v>2.7349879184654909E+19</v>
      </c>
      <c r="W959" s="1">
        <f t="shared" si="430"/>
        <v>4.0033262597188347E+18</v>
      </c>
      <c r="X959" s="1">
        <f t="shared" si="431"/>
        <v>6.0989134389124275E+17</v>
      </c>
      <c r="Y959">
        <f t="shared" si="454"/>
        <v>0.35516809326991083</v>
      </c>
      <c r="Z959">
        <f t="shared" si="455"/>
        <v>2522054384059.647</v>
      </c>
      <c r="AA959">
        <f t="shared" si="456"/>
        <v>0.23357656533721927</v>
      </c>
      <c r="AB959">
        <f t="shared" si="457"/>
        <v>0.48329759500458852</v>
      </c>
      <c r="AC959">
        <f>Cells!$B$3*Y959/(Cells!$D$4*AB959)</f>
        <v>1.8747407656234946E-2</v>
      </c>
      <c r="AD959">
        <f t="shared" si="441"/>
        <v>6299.3860083435357</v>
      </c>
      <c r="AE959">
        <f t="shared" si="442"/>
        <v>1834880531.9547248</v>
      </c>
      <c r="AF959">
        <f t="shared" si="443"/>
        <v>337823162</v>
      </c>
      <c r="AG959">
        <f t="shared" si="444"/>
        <v>351426527.54527211</v>
      </c>
      <c r="AH959">
        <f t="shared" si="445"/>
        <v>200813028405788.75</v>
      </c>
      <c r="AI959">
        <f t="shared" si="446"/>
        <v>41237156886386.703</v>
      </c>
      <c r="AJ959">
        <f t="shared" si="447"/>
        <v>0.96129101112459514</v>
      </c>
      <c r="AK959">
        <f t="shared" si="448"/>
        <v>154933310360017.31</v>
      </c>
      <c r="AL959">
        <f t="shared" si="449"/>
        <v>1.2545145935535038E-3</v>
      </c>
      <c r="AM959">
        <f t="shared" si="450"/>
        <v>3.5419127509772226E-2</v>
      </c>
      <c r="AN959">
        <f>IF(AM959=0,0,(Cells!$B$3*AJ959/(Cells!$D$4*AM959)))</f>
        <v>0.69237110620688735</v>
      </c>
      <c r="AP959" s="7">
        <f t="shared" si="433"/>
        <v>0</v>
      </c>
      <c r="AQ959">
        <f t="shared" si="458"/>
        <v>116</v>
      </c>
      <c r="AR959" t="str">
        <f>IF(AP959=0,"",MAX(AR$4:AR958)+1)</f>
        <v/>
      </c>
      <c r="AS959" t="str">
        <f t="shared" si="434"/>
        <v>Male</v>
      </c>
      <c r="AT959" t="str">
        <f t="shared" si="435"/>
        <v>Smoker</v>
      </c>
      <c r="AU959" t="str">
        <f t="shared" si="436"/>
        <v>90 PLUS</v>
      </c>
      <c r="AV959">
        <f t="shared" si="452"/>
        <v>1</v>
      </c>
      <c r="AW959" s="8">
        <f t="shared" si="437"/>
        <v>7</v>
      </c>
      <c r="BJ959" s="76"/>
      <c r="BK959" s="76"/>
      <c r="BL959" s="77"/>
      <c r="BM959" s="77"/>
      <c r="BN959" s="77"/>
      <c r="BO959" s="77"/>
      <c r="BP959" s="77"/>
      <c r="BQ959" s="136"/>
    </row>
    <row r="960" spans="1:69" x14ac:dyDescent="0.25">
      <c r="A960" t="s">
        <v>78</v>
      </c>
      <c r="B960" t="s">
        <v>59</v>
      </c>
      <c r="C960" t="s">
        <v>202</v>
      </c>
      <c r="D960">
        <v>8</v>
      </c>
      <c r="E960" s="9">
        <v>52</v>
      </c>
      <c r="F960" s="9">
        <v>3</v>
      </c>
      <c r="G960" s="54">
        <v>4.5292421979961199</v>
      </c>
      <c r="H960" s="9">
        <v>6913175.109623</v>
      </c>
      <c r="I960" s="9">
        <v>130000</v>
      </c>
      <c r="J960" s="9">
        <v>1306878.84123465</v>
      </c>
      <c r="K960" s="9">
        <v>2680254583930.79</v>
      </c>
      <c r="L960" s="9">
        <v>529373894593.66803</v>
      </c>
      <c r="M960" s="9">
        <v>9.0297492232421601E+18</v>
      </c>
      <c r="N960" s="9">
        <v>1.7912807169314701E+18</v>
      </c>
      <c r="O960" s="9">
        <v>3.55619588067872E+17</v>
      </c>
      <c r="P960">
        <f t="shared" si="423"/>
        <v>15.670135489648764</v>
      </c>
      <c r="Q960">
        <f t="shared" si="424"/>
        <v>29281662.767255999</v>
      </c>
      <c r="R960">
        <f t="shared" si="425"/>
        <v>1297069</v>
      </c>
      <c r="S960">
        <f t="shared" si="426"/>
        <v>4592841.2407711511</v>
      </c>
      <c r="T960">
        <f t="shared" si="427"/>
        <v>10181154951616.939</v>
      </c>
      <c r="U960">
        <f t="shared" si="428"/>
        <v>1655275052912.2998</v>
      </c>
      <c r="V960" s="1">
        <f t="shared" si="429"/>
        <v>3.6379628407897072E+19</v>
      </c>
      <c r="W960" s="1">
        <f t="shared" si="430"/>
        <v>5.7946069766503045E+18</v>
      </c>
      <c r="X960" s="1">
        <f t="shared" si="431"/>
        <v>9.6551093195911475E+17</v>
      </c>
      <c r="Y960">
        <f t="shared" si="454"/>
        <v>0.28241102446254346</v>
      </c>
      <c r="Z960">
        <f t="shared" si="455"/>
        <v>2743252304930.249</v>
      </c>
      <c r="AA960">
        <f t="shared" si="456"/>
        <v>0.13004776285403269</v>
      </c>
      <c r="AB960">
        <f t="shared" si="457"/>
        <v>0.36062135662496847</v>
      </c>
      <c r="AC960">
        <f>Cells!$B$3*Y960/(Cells!$D$4*AB960)</f>
        <v>1.9978004965262634E-2</v>
      </c>
      <c r="AD960">
        <f t="shared" si="441"/>
        <v>6294.85676614554</v>
      </c>
      <c r="AE960">
        <f t="shared" si="442"/>
        <v>1827967356.8451018</v>
      </c>
      <c r="AF960">
        <f t="shared" si="443"/>
        <v>337693162</v>
      </c>
      <c r="AG960">
        <f t="shared" si="444"/>
        <v>350119648.70403743</v>
      </c>
      <c r="AH960">
        <f t="shared" si="445"/>
        <v>198132773821857.94</v>
      </c>
      <c r="AI960">
        <f t="shared" si="446"/>
        <v>40707782991793.031</v>
      </c>
      <c r="AJ960">
        <f t="shared" si="447"/>
        <v>0.96450788537565979</v>
      </c>
      <c r="AK960">
        <f t="shared" si="448"/>
        <v>153231171115516.88</v>
      </c>
      <c r="AL960">
        <f t="shared" si="449"/>
        <v>1.2500119151559591E-3</v>
      </c>
      <c r="AM960">
        <f t="shared" si="450"/>
        <v>3.5355507564677376E-2</v>
      </c>
      <c r="AN960">
        <f>IF(AM960=0,0,(Cells!$B$3*AJ960/(Cells!$D$4*AM960)))</f>
        <v>0.69593811024827523</v>
      </c>
      <c r="AP960" s="7">
        <f t="shared" si="433"/>
        <v>0</v>
      </c>
      <c r="AQ960">
        <f t="shared" si="458"/>
        <v>116</v>
      </c>
      <c r="AR960" t="str">
        <f>IF(AP960=0,"",MAX(AR$4:AR959)+1)</f>
        <v/>
      </c>
      <c r="AS960" t="str">
        <f t="shared" si="434"/>
        <v>Male</v>
      </c>
      <c r="AT960" t="str">
        <f t="shared" si="435"/>
        <v>Smoker</v>
      </c>
      <c r="AU960" t="str">
        <f t="shared" si="436"/>
        <v>90 PLUS</v>
      </c>
      <c r="AV960">
        <f t="shared" si="452"/>
        <v>1</v>
      </c>
      <c r="AW960" s="8">
        <f t="shared" si="437"/>
        <v>8</v>
      </c>
      <c r="BJ960" s="76"/>
      <c r="BK960" s="76"/>
      <c r="BL960" s="77"/>
      <c r="BM960" s="77"/>
      <c r="BN960" s="77"/>
      <c r="BO960" s="77"/>
      <c r="BP960" s="77"/>
      <c r="BQ960" s="136"/>
    </row>
    <row r="961" spans="1:69" x14ac:dyDescent="0.25">
      <c r="A961" t="s">
        <v>78</v>
      </c>
      <c r="B961" t="s">
        <v>59</v>
      </c>
      <c r="C961" t="s">
        <v>202</v>
      </c>
      <c r="D961">
        <v>9</v>
      </c>
      <c r="E961" s="9">
        <v>71</v>
      </c>
      <c r="F961" s="9">
        <v>5</v>
      </c>
      <c r="G961" s="54">
        <v>7.4245225497370502</v>
      </c>
      <c r="H961" s="9">
        <v>4530932.9110740004</v>
      </c>
      <c r="I961" s="9">
        <v>628054</v>
      </c>
      <c r="J961" s="9">
        <v>891165.52137556404</v>
      </c>
      <c r="K961" s="9">
        <v>591198439487.34302</v>
      </c>
      <c r="L961" s="9">
        <v>124352560804.325</v>
      </c>
      <c r="M961" s="9">
        <v>5.1259891506149901E+17</v>
      </c>
      <c r="N961" s="9">
        <v>1.0988230154862899E+17</v>
      </c>
      <c r="O961" s="9">
        <v>2.37704215187678E+16</v>
      </c>
      <c r="P961">
        <f t="shared" si="423"/>
        <v>23.094658039385813</v>
      </c>
      <c r="Q961">
        <f t="shared" si="424"/>
        <v>33812595.678329997</v>
      </c>
      <c r="R961">
        <f t="shared" si="425"/>
        <v>1925123</v>
      </c>
      <c r="S961">
        <f t="shared" si="426"/>
        <v>5484006.7621467151</v>
      </c>
      <c r="T961">
        <f t="shared" si="427"/>
        <v>10772353391104.283</v>
      </c>
      <c r="U961">
        <f t="shared" si="428"/>
        <v>1779627613716.6248</v>
      </c>
      <c r="V961" s="1">
        <f t="shared" si="429"/>
        <v>3.6892227322958569E+19</v>
      </c>
      <c r="W961" s="1">
        <f t="shared" si="430"/>
        <v>5.9044892781989335E+18</v>
      </c>
      <c r="X961" s="1">
        <f t="shared" si="431"/>
        <v>9.892813534778825E+17</v>
      </c>
      <c r="Y961">
        <f t="shared" si="454"/>
        <v>0.35104314846730977</v>
      </c>
      <c r="Z961">
        <f t="shared" si="455"/>
        <v>3562255040545.8062</v>
      </c>
      <c r="AA961">
        <f t="shared" si="456"/>
        <v>0.11844835847491342</v>
      </c>
      <c r="AB961">
        <f t="shared" si="457"/>
        <v>0.34416327298959926</v>
      </c>
      <c r="AC961">
        <f>Cells!$B$3*Y961/(Cells!$D$4*AB961)</f>
        <v>2.6020635024968715E-2</v>
      </c>
      <c r="AD961">
        <f t="shared" si="441"/>
        <v>6287.432243595802</v>
      </c>
      <c r="AE961">
        <f t="shared" si="442"/>
        <v>1823436423.9340281</v>
      </c>
      <c r="AF961">
        <f t="shared" si="443"/>
        <v>337065108</v>
      </c>
      <c r="AG961">
        <f t="shared" si="444"/>
        <v>349228483.18266189</v>
      </c>
      <c r="AH961">
        <f t="shared" si="445"/>
        <v>197541575382370.59</v>
      </c>
      <c r="AI961">
        <f t="shared" si="446"/>
        <v>40583430430988.703</v>
      </c>
      <c r="AJ961">
        <f t="shared" si="447"/>
        <v>0.96517072412933769</v>
      </c>
      <c r="AK961">
        <f t="shared" si="448"/>
        <v>152855667029787.19</v>
      </c>
      <c r="AL961">
        <f t="shared" si="449"/>
        <v>1.2533207479969038E-3</v>
      </c>
      <c r="AM961">
        <f t="shared" si="450"/>
        <v>3.5402270379128284E-2</v>
      </c>
      <c r="AN961">
        <f>IF(AM961=0,0,(Cells!$B$3*AJ961/(Cells!$D$4*AM961)))</f>
        <v>0.69549648427467115</v>
      </c>
      <c r="AP961" s="7">
        <f t="shared" si="433"/>
        <v>0</v>
      </c>
      <c r="AQ961">
        <f t="shared" si="458"/>
        <v>116</v>
      </c>
      <c r="AR961" t="str">
        <f>IF(AP961=0,"",MAX(AR$4:AR960)+1)</f>
        <v/>
      </c>
      <c r="AS961" t="str">
        <f t="shared" si="434"/>
        <v>Male</v>
      </c>
      <c r="AT961" t="str">
        <f t="shared" si="435"/>
        <v>Smoker</v>
      </c>
      <c r="AU961" t="str">
        <f t="shared" si="436"/>
        <v>90 PLUS</v>
      </c>
      <c r="AV961">
        <f t="shared" si="452"/>
        <v>1</v>
      </c>
      <c r="AW961" s="8">
        <f t="shared" si="437"/>
        <v>9</v>
      </c>
      <c r="BJ961" s="76"/>
      <c r="BK961" s="76"/>
      <c r="BL961" s="77"/>
      <c r="BM961" s="77"/>
      <c r="BN961" s="77"/>
      <c r="BO961" s="77"/>
      <c r="BP961" s="77"/>
      <c r="BQ961" s="136"/>
    </row>
    <row r="962" spans="1:69" x14ac:dyDescent="0.25">
      <c r="A962" t="s">
        <v>78</v>
      </c>
      <c r="B962" t="s">
        <v>59</v>
      </c>
      <c r="C962" t="s">
        <v>202</v>
      </c>
      <c r="D962">
        <v>10</v>
      </c>
      <c r="E962" s="9">
        <v>98</v>
      </c>
      <c r="F962" s="9">
        <v>9</v>
      </c>
      <c r="G962" s="54">
        <v>11.7040186580869</v>
      </c>
      <c r="H962" s="9">
        <v>5314778.9833509997</v>
      </c>
      <c r="I962" s="9">
        <v>1150819</v>
      </c>
      <c r="J962" s="9">
        <v>1078477.58511072</v>
      </c>
      <c r="K962" s="9">
        <v>646105849789.98804</v>
      </c>
      <c r="L962" s="9">
        <v>142349926601.44699</v>
      </c>
      <c r="M962" s="9">
        <v>5.50564345808264E+17</v>
      </c>
      <c r="N962" s="9">
        <v>1.2383883687623699E+17</v>
      </c>
      <c r="O962" s="9">
        <v>2.82704507794571E+16</v>
      </c>
      <c r="P962">
        <f t="shared" si="423"/>
        <v>34.798676697472715</v>
      </c>
      <c r="Q962">
        <f t="shared" si="424"/>
        <v>39127374.661680996</v>
      </c>
      <c r="R962">
        <f t="shared" si="425"/>
        <v>3075942</v>
      </c>
      <c r="S962">
        <f t="shared" si="426"/>
        <v>6562484.3472574353</v>
      </c>
      <c r="T962">
        <f t="shared" si="427"/>
        <v>11418459240894.271</v>
      </c>
      <c r="U962">
        <f t="shared" si="428"/>
        <v>1921977540318.0718</v>
      </c>
      <c r="V962" s="1">
        <f t="shared" si="429"/>
        <v>3.7442791668766835E+19</v>
      </c>
      <c r="W962" s="1">
        <f t="shared" si="430"/>
        <v>6.0283281150751703E+18</v>
      </c>
      <c r="X962" s="1">
        <f t="shared" si="431"/>
        <v>1.0175518042573396E+18</v>
      </c>
      <c r="Y962">
        <f t="shared" si="454"/>
        <v>0.4687160894007289</v>
      </c>
      <c r="Z962">
        <f t="shared" si="455"/>
        <v>4929767143974.1875</v>
      </c>
      <c r="AA962">
        <f t="shared" si="456"/>
        <v>0.11446951557098028</v>
      </c>
      <c r="AB962">
        <f t="shared" si="457"/>
        <v>0.33833343844642416</v>
      </c>
      <c r="AC962">
        <f>Cells!$B$3*Y962/(Cells!$D$4*AB962)</f>
        <v>3.5341652511124803E-2</v>
      </c>
      <c r="AD962">
        <f t="shared" si="441"/>
        <v>6275.7282249377149</v>
      </c>
      <c r="AE962">
        <f t="shared" si="442"/>
        <v>1818121644.9506769</v>
      </c>
      <c r="AF962">
        <f t="shared" si="443"/>
        <v>335914289</v>
      </c>
      <c r="AG962">
        <f t="shared" si="444"/>
        <v>348150005.59755111</v>
      </c>
      <c r="AH962">
        <f t="shared" si="445"/>
        <v>196895469532580.59</v>
      </c>
      <c r="AI962">
        <f t="shared" si="446"/>
        <v>40441080504387.258</v>
      </c>
      <c r="AJ962">
        <f t="shared" si="447"/>
        <v>0.96485504408782008</v>
      </c>
      <c r="AK962">
        <f t="shared" si="448"/>
        <v>152327154889363.47</v>
      </c>
      <c r="AL962">
        <f t="shared" si="449"/>
        <v>1.2567373359812155E-3</v>
      </c>
      <c r="AM962">
        <f t="shared" si="450"/>
        <v>3.5450491336245477E-2</v>
      </c>
      <c r="AN962">
        <f>IF(AM962=0,0,(Cells!$B$3*AJ962/(Cells!$D$4*AM962)))</f>
        <v>0.6943232786338206</v>
      </c>
      <c r="AP962" s="7">
        <f t="shared" si="433"/>
        <v>0</v>
      </c>
      <c r="AQ962">
        <f t="shared" si="458"/>
        <v>116</v>
      </c>
      <c r="AR962" t="str">
        <f>IF(AP962=0,"",MAX(AR$4:AR961)+1)</f>
        <v/>
      </c>
      <c r="AS962" t="str">
        <f t="shared" si="434"/>
        <v>Male</v>
      </c>
      <c r="AT962" t="str">
        <f t="shared" si="435"/>
        <v>Smoker</v>
      </c>
      <c r="AU962" t="str">
        <f t="shared" si="436"/>
        <v>90 PLUS</v>
      </c>
      <c r="AV962">
        <f t="shared" si="452"/>
        <v>1</v>
      </c>
      <c r="AW962" s="8">
        <f t="shared" si="437"/>
        <v>10</v>
      </c>
      <c r="BJ962" s="76"/>
      <c r="BK962" s="76"/>
      <c r="BL962" s="77"/>
      <c r="BM962" s="77"/>
      <c r="BN962" s="77"/>
      <c r="BO962" s="77"/>
      <c r="BP962" s="77"/>
      <c r="BQ962" s="136"/>
    </row>
    <row r="963" spans="1:69" x14ac:dyDescent="0.25">
      <c r="A963" t="s">
        <v>78</v>
      </c>
      <c r="B963" t="s">
        <v>59</v>
      </c>
      <c r="C963" t="s">
        <v>202</v>
      </c>
      <c r="D963">
        <v>11</v>
      </c>
      <c r="E963" s="9">
        <v>171</v>
      </c>
      <c r="F963" s="9">
        <v>18</v>
      </c>
      <c r="G963" s="54">
        <v>18.736945453411899</v>
      </c>
      <c r="H963" s="9">
        <v>11759386.226123</v>
      </c>
      <c r="I963" s="9">
        <v>1077143</v>
      </c>
      <c r="J963" s="9">
        <v>2160689.51873529</v>
      </c>
      <c r="K963" s="9">
        <v>1733442868736.97</v>
      </c>
      <c r="L963" s="9">
        <v>304549393443.21301</v>
      </c>
      <c r="M963" s="9">
        <v>3.0180041284461798E+18</v>
      </c>
      <c r="N963" s="9">
        <v>5.0080245066557402E+17</v>
      </c>
      <c r="O963" s="9">
        <v>8.4220284859267504E+16</v>
      </c>
      <c r="P963">
        <f t="shared" si="423"/>
        <v>53.535622150884613</v>
      </c>
      <c r="Q963">
        <f t="shared" si="424"/>
        <v>50886760.887803994</v>
      </c>
      <c r="R963">
        <f t="shared" si="425"/>
        <v>4153085</v>
      </c>
      <c r="S963">
        <f t="shared" si="426"/>
        <v>8723173.8659927249</v>
      </c>
      <c r="T963">
        <f t="shared" si="427"/>
        <v>13151902109631.242</v>
      </c>
      <c r="U963">
        <f t="shared" si="428"/>
        <v>2226526933761.2847</v>
      </c>
      <c r="V963" s="1">
        <f t="shared" si="429"/>
        <v>4.0460795797213012E+19</v>
      </c>
      <c r="W963" s="1">
        <f t="shared" si="430"/>
        <v>6.5291305657407447E+18</v>
      </c>
      <c r="X963" s="1">
        <f t="shared" si="431"/>
        <v>1.1017720891166071E+18</v>
      </c>
      <c r="Y963">
        <f t="shared" si="454"/>
        <v>0.47609792763512293</v>
      </c>
      <c r="Z963">
        <f t="shared" si="455"/>
        <v>5756908178291.2051</v>
      </c>
      <c r="AA963">
        <f t="shared" si="456"/>
        <v>7.5655454593920368E-2</v>
      </c>
      <c r="AB963">
        <f t="shared" si="457"/>
        <v>0.27505536641541894</v>
      </c>
      <c r="AC963">
        <f>Cells!$B$3*Y963/(Cells!$D$4*AB963)</f>
        <v>4.4156849702490092E-2</v>
      </c>
      <c r="AD963">
        <f t="shared" si="441"/>
        <v>6256.991279484304</v>
      </c>
      <c r="AE963">
        <f t="shared" si="442"/>
        <v>1806362258.7245541</v>
      </c>
      <c r="AF963">
        <f t="shared" si="443"/>
        <v>334837146</v>
      </c>
      <c r="AG963">
        <f t="shared" si="444"/>
        <v>345989316.07881582</v>
      </c>
      <c r="AH963">
        <f t="shared" si="445"/>
        <v>195162026663843.63</v>
      </c>
      <c r="AI963">
        <f t="shared" si="446"/>
        <v>40136531110944.047</v>
      </c>
      <c r="AJ963">
        <f t="shared" si="447"/>
        <v>0.96776729927615635</v>
      </c>
      <c r="AK963">
        <f t="shared" si="448"/>
        <v>151280614217144.03</v>
      </c>
      <c r="AL963">
        <f t="shared" si="449"/>
        <v>1.2637404962742127E-3</v>
      </c>
      <c r="AM963">
        <f t="shared" si="450"/>
        <v>3.5549127925649772E-2</v>
      </c>
      <c r="AN963">
        <f>IF(AM963=0,0,(Cells!$B$3*AJ963/(Cells!$D$4*AM963)))</f>
        <v>0.69448665561505307</v>
      </c>
      <c r="AP963" s="7">
        <f t="shared" si="433"/>
        <v>0</v>
      </c>
      <c r="AQ963">
        <f t="shared" si="458"/>
        <v>116</v>
      </c>
      <c r="AR963" t="str">
        <f>IF(AP963=0,"",MAX(AR$4:AR962)+1)</f>
        <v/>
      </c>
      <c r="AS963" t="str">
        <f t="shared" si="434"/>
        <v>Male</v>
      </c>
      <c r="AT963" t="str">
        <f t="shared" si="435"/>
        <v>Smoker</v>
      </c>
      <c r="AU963" t="str">
        <f t="shared" si="436"/>
        <v>90 PLUS</v>
      </c>
      <c r="AV963">
        <f t="shared" si="452"/>
        <v>1</v>
      </c>
      <c r="AW963" s="8">
        <f t="shared" si="437"/>
        <v>11</v>
      </c>
      <c r="BJ963" s="76"/>
      <c r="BK963" s="76"/>
      <c r="BL963" s="77"/>
      <c r="BM963" s="77"/>
      <c r="BN963" s="77"/>
      <c r="BO963" s="77"/>
      <c r="BP963" s="77"/>
      <c r="BQ963" s="136"/>
    </row>
    <row r="964" spans="1:69" x14ac:dyDescent="0.25">
      <c r="A964" t="s">
        <v>78</v>
      </c>
      <c r="B964" t="s">
        <v>59</v>
      </c>
      <c r="C964" t="s">
        <v>202</v>
      </c>
      <c r="D964">
        <v>12</v>
      </c>
      <c r="E964" s="9">
        <v>238</v>
      </c>
      <c r="F964" s="9">
        <v>25</v>
      </c>
      <c r="G964" s="54">
        <v>29.108719474660301</v>
      </c>
      <c r="H964" s="9">
        <v>17857706.895141002</v>
      </c>
      <c r="I964" s="9">
        <v>2562878</v>
      </c>
      <c r="J964" s="9">
        <v>3332796.2945468999</v>
      </c>
      <c r="K964" s="9">
        <v>3310486557431.29</v>
      </c>
      <c r="L964" s="9">
        <v>586592951110.37805</v>
      </c>
      <c r="M964" s="9">
        <v>7.0947673033036902E+18</v>
      </c>
      <c r="N964" s="9">
        <v>1.1869431143560399E+18</v>
      </c>
      <c r="O964" s="9">
        <v>2.0138322686434899E+17</v>
      </c>
      <c r="P964">
        <f t="shared" si="423"/>
        <v>82.644341625544911</v>
      </c>
      <c r="Q964">
        <f t="shared" si="424"/>
        <v>68744467.782944992</v>
      </c>
      <c r="R964">
        <f t="shared" si="425"/>
        <v>6715963</v>
      </c>
      <c r="S964">
        <f t="shared" si="426"/>
        <v>12055970.160539625</v>
      </c>
      <c r="T964">
        <f t="shared" si="427"/>
        <v>16462388667062.531</v>
      </c>
      <c r="U964">
        <f t="shared" si="428"/>
        <v>2813119884871.6626</v>
      </c>
      <c r="V964" s="1">
        <f t="shared" si="429"/>
        <v>4.7555563100516704E+19</v>
      </c>
      <c r="W964" s="1">
        <f t="shared" si="430"/>
        <v>7.7160736800967844E+18</v>
      </c>
      <c r="X964" s="1">
        <f t="shared" si="431"/>
        <v>1.3031553159809562E+18</v>
      </c>
      <c r="Y964">
        <f t="shared" si="454"/>
        <v>0.55706533033583694</v>
      </c>
      <c r="Z964">
        <f t="shared" si="455"/>
        <v>8297653604543.5879</v>
      </c>
      <c r="AA964">
        <f t="shared" si="456"/>
        <v>5.7088807579020656E-2</v>
      </c>
      <c r="AB964">
        <f t="shared" si="457"/>
        <v>0.23893264234721184</v>
      </c>
      <c r="AC964">
        <f>Cells!$B$3*Y964/(Cells!$D$4*AB964)</f>
        <v>5.9477479747303851E-2</v>
      </c>
      <c r="AD964">
        <f t="shared" si="441"/>
        <v>6227.8825600096425</v>
      </c>
      <c r="AE964">
        <f t="shared" si="442"/>
        <v>1788504551.8294129</v>
      </c>
      <c r="AF964">
        <f t="shared" si="443"/>
        <v>332274268</v>
      </c>
      <c r="AG964">
        <f t="shared" si="444"/>
        <v>342656519.78426898</v>
      </c>
      <c r="AH964">
        <f t="shared" si="445"/>
        <v>191851540106412.34</v>
      </c>
      <c r="AI964">
        <f t="shared" si="446"/>
        <v>39549938159833.672</v>
      </c>
      <c r="AJ964">
        <f t="shared" si="447"/>
        <v>0.96970070264296893</v>
      </c>
      <c r="AK964">
        <f t="shared" si="448"/>
        <v>148848997039302.25</v>
      </c>
      <c r="AL964">
        <f t="shared" si="449"/>
        <v>1.2677333442792918E-3</v>
      </c>
      <c r="AM964">
        <f t="shared" si="450"/>
        <v>3.5605243213314687E-2</v>
      </c>
      <c r="AN964">
        <f>IF(AM964=0,0,(Cells!$B$3*AJ964/(Cells!$D$4*AM964)))</f>
        <v>0.69477737409854345</v>
      </c>
      <c r="AP964" s="7">
        <f t="shared" si="433"/>
        <v>0</v>
      </c>
      <c r="AQ964">
        <f t="shared" si="458"/>
        <v>116</v>
      </c>
      <c r="AR964" t="str">
        <f>IF(AP964=0,"",MAX(AR$4:AR963)+1)</f>
        <v/>
      </c>
      <c r="AS964" t="str">
        <f t="shared" si="434"/>
        <v>Male</v>
      </c>
      <c r="AT964" t="str">
        <f t="shared" si="435"/>
        <v>Smoker</v>
      </c>
      <c r="AU964" t="str">
        <f t="shared" si="436"/>
        <v>90 PLUS</v>
      </c>
      <c r="AV964">
        <f t="shared" si="452"/>
        <v>1</v>
      </c>
      <c r="AW964" s="8">
        <f t="shared" si="437"/>
        <v>12</v>
      </c>
      <c r="BJ964" s="76"/>
      <c r="BK964" s="76"/>
      <c r="BL964" s="77"/>
      <c r="BM964" s="77"/>
      <c r="BN964" s="77"/>
      <c r="BO964" s="77"/>
      <c r="BP964" s="77"/>
      <c r="BQ964" s="136"/>
    </row>
    <row r="965" spans="1:69" x14ac:dyDescent="0.25">
      <c r="A965" t="s">
        <v>78</v>
      </c>
      <c r="B965" t="s">
        <v>59</v>
      </c>
      <c r="C965" t="s">
        <v>202</v>
      </c>
      <c r="D965">
        <v>13</v>
      </c>
      <c r="E965" s="9">
        <v>339</v>
      </c>
      <c r="F965" s="9">
        <v>25</v>
      </c>
      <c r="G965" s="54">
        <v>40.591655069263197</v>
      </c>
      <c r="H965" s="9">
        <v>29504371.237071998</v>
      </c>
      <c r="I965" s="9">
        <v>2226983</v>
      </c>
      <c r="J965" s="9">
        <v>5608715.2792983204</v>
      </c>
      <c r="K965" s="9">
        <v>6395984559669.7803</v>
      </c>
      <c r="L965" s="9">
        <v>1174302968446.1101</v>
      </c>
      <c r="M965" s="9">
        <v>1.7453098513933099E+19</v>
      </c>
      <c r="N965" s="9">
        <v>2.9711920518719498E+18</v>
      </c>
      <c r="O965" s="9">
        <v>5.1376456452432301E+17</v>
      </c>
      <c r="P965">
        <f t="shared" si="423"/>
        <v>123.23599669480811</v>
      </c>
      <c r="Q965">
        <f t="shared" si="424"/>
        <v>98248839.020016998</v>
      </c>
      <c r="R965">
        <f t="shared" si="425"/>
        <v>8942946</v>
      </c>
      <c r="S965">
        <f t="shared" si="426"/>
        <v>17664685.439837947</v>
      </c>
      <c r="T965">
        <f t="shared" si="427"/>
        <v>22858373226732.313</v>
      </c>
      <c r="U965">
        <f t="shared" si="428"/>
        <v>3987422853317.7725</v>
      </c>
      <c r="V965" s="1">
        <f t="shared" si="429"/>
        <v>6.5008661614449803E+19</v>
      </c>
      <c r="W965" s="1">
        <f t="shared" si="430"/>
        <v>1.0687265731968733E+19</v>
      </c>
      <c r="X965" s="1">
        <f t="shared" si="431"/>
        <v>1.8169198805052792E+18</v>
      </c>
      <c r="Y965">
        <f t="shared" si="454"/>
        <v>0.50626126519250603</v>
      </c>
      <c r="Z965">
        <f t="shared" si="455"/>
        <v>10550330604059.477</v>
      </c>
      <c r="AA965">
        <f t="shared" si="456"/>
        <v>3.3810707015408031E-2</v>
      </c>
      <c r="AB965">
        <f t="shared" si="457"/>
        <v>0.18387688004588296</v>
      </c>
      <c r="AC965">
        <f>Cells!$B$3*Y965/(Cells!$D$4*AB965)</f>
        <v>7.0237571508844243E-2</v>
      </c>
      <c r="AD965">
        <f t="shared" si="441"/>
        <v>6187.2909049403806</v>
      </c>
      <c r="AE965">
        <f t="shared" si="442"/>
        <v>1759000180.5923409</v>
      </c>
      <c r="AF965">
        <f t="shared" si="443"/>
        <v>330047285</v>
      </c>
      <c r="AG965">
        <f t="shared" si="444"/>
        <v>337047804.50497067</v>
      </c>
      <c r="AH965">
        <f t="shared" si="445"/>
        <v>185455555546742.56</v>
      </c>
      <c r="AI965">
        <f t="shared" si="446"/>
        <v>38375635191387.563</v>
      </c>
      <c r="AJ965">
        <f t="shared" si="447"/>
        <v>0.97922989139403394</v>
      </c>
      <c r="AK965">
        <f t="shared" si="448"/>
        <v>144805565396879.13</v>
      </c>
      <c r="AL965">
        <f t="shared" si="449"/>
        <v>1.2746831608200281E-3</v>
      </c>
      <c r="AM965">
        <f t="shared" si="450"/>
        <v>3.5702705231116981E-2</v>
      </c>
      <c r="AN965">
        <f>IF(AM965=0,0,(Cells!$B$3*AJ965/(Cells!$D$4*AM965)))</f>
        <v>0.69968965205563616</v>
      </c>
      <c r="AP965" s="7">
        <f t="shared" si="433"/>
        <v>0</v>
      </c>
      <c r="AQ965">
        <f t="shared" si="458"/>
        <v>116</v>
      </c>
      <c r="AR965" t="str">
        <f>IF(AP965=0,"",MAX(AR$4:AR964)+1)</f>
        <v/>
      </c>
      <c r="AS965" t="str">
        <f t="shared" si="434"/>
        <v>Male</v>
      </c>
      <c r="AT965" t="str">
        <f t="shared" si="435"/>
        <v>Smoker</v>
      </c>
      <c r="AU965" t="str">
        <f t="shared" si="436"/>
        <v>90 PLUS</v>
      </c>
      <c r="AV965">
        <f t="shared" si="452"/>
        <v>1</v>
      </c>
      <c r="AW965" s="8">
        <f t="shared" si="437"/>
        <v>13</v>
      </c>
      <c r="BJ965" s="76"/>
      <c r="BK965" s="76"/>
      <c r="BL965" s="77"/>
      <c r="BM965" s="77"/>
      <c r="BN965" s="77"/>
      <c r="BO965" s="77"/>
      <c r="BP965" s="77"/>
      <c r="BQ965" s="136"/>
    </row>
    <row r="966" spans="1:69" x14ac:dyDescent="0.25">
      <c r="A966" t="s">
        <v>78</v>
      </c>
      <c r="B966" t="s">
        <v>59</v>
      </c>
      <c r="C966" t="s">
        <v>202</v>
      </c>
      <c r="D966">
        <v>14</v>
      </c>
      <c r="E966" s="9">
        <v>450</v>
      </c>
      <c r="F966" s="9">
        <v>49</v>
      </c>
      <c r="G966" s="54">
        <v>58.885400208560696</v>
      </c>
      <c r="H966" s="9">
        <v>33379125.195978001</v>
      </c>
      <c r="I966" s="9">
        <v>4364525</v>
      </c>
      <c r="J966" s="9">
        <v>6672630.35229336</v>
      </c>
      <c r="K966" s="9">
        <v>4674564061736.5498</v>
      </c>
      <c r="L966" s="9">
        <v>981559090726.95496</v>
      </c>
      <c r="M966" s="9">
        <v>6.6541946378786898E+18</v>
      </c>
      <c r="N966" s="9">
        <v>1.39703628742128E+18</v>
      </c>
      <c r="O966" s="9">
        <v>2.9487306107046003E+17</v>
      </c>
      <c r="P966">
        <f t="shared" si="423"/>
        <v>182.1213969033688</v>
      </c>
      <c r="Q966">
        <f t="shared" si="424"/>
        <v>131627964.215995</v>
      </c>
      <c r="R966">
        <f t="shared" si="425"/>
        <v>13307471</v>
      </c>
      <c r="S966">
        <f t="shared" si="426"/>
        <v>24337315.792131308</v>
      </c>
      <c r="T966">
        <f t="shared" si="427"/>
        <v>27532937288468.863</v>
      </c>
      <c r="U966">
        <f t="shared" si="428"/>
        <v>4968981944044.7275</v>
      </c>
      <c r="V966" s="1">
        <f t="shared" si="429"/>
        <v>7.1662856252328493E+19</v>
      </c>
      <c r="W966" s="1">
        <f t="shared" si="430"/>
        <v>1.2084302019390013E+19</v>
      </c>
      <c r="X966" s="1">
        <f t="shared" si="431"/>
        <v>2.1117929415757394E+18</v>
      </c>
      <c r="Y966">
        <f t="shared" si="454"/>
        <v>0.54679288026917683</v>
      </c>
      <c r="Z966">
        <f t="shared" si="455"/>
        <v>13569175667152.318</v>
      </c>
      <c r="AA966">
        <f t="shared" si="456"/>
        <v>2.2909104333880735E-2</v>
      </c>
      <c r="AB966">
        <f t="shared" si="457"/>
        <v>0.15135753808079971</v>
      </c>
      <c r="AC966">
        <f>Cells!$B$3*Y966/(Cells!$D$4*AB966)</f>
        <v>9.2159627198414043E-2</v>
      </c>
      <c r="AD966">
        <f t="shared" ref="AD966:AD988" si="459">SUMIFS(G$5:G$1998,$B$5:$B$1998,$B966,$A$5:$A$1998,$A966,$C$5:$C$1998,$C966,$D$5:$D$1998,"&gt;"&amp;$D966)</f>
        <v>6128.4055047318197</v>
      </c>
      <c r="AE966">
        <f t="shared" ref="AE966:AE988" si="460">SUMIFS(H$5:H$1998,$B$5:$B$1998,$B966,$A$5:$A$1998,$A966,$C$5:$C$1998,$C966,$D$5:$D$1998,"&gt;"&amp;$D966)</f>
        <v>1725621055.3963628</v>
      </c>
      <c r="AF966">
        <f t="shared" ref="AF966:AF988" si="461">SUMIFS(I$5:I$1998,$B$5:$B$1998,$B966,$A$5:$A$1998,$A966,$C$5:$C$1998,$C966,$D$5:$D$1998,"&gt;"&amp;$D966)</f>
        <v>325682760</v>
      </c>
      <c r="AG966">
        <f t="shared" ref="AG966:AG988" si="462">SUMIFS(J$5:J$1998,$B$5:$B$1998,$B966,$A$5:$A$1998,$A966,$C$5:$C$1998,$C966,$D$5:$D$1998,"&gt;"&amp;$D966)</f>
        <v>330375174.15267736</v>
      </c>
      <c r="AH966">
        <f t="shared" ref="AH966:AH988" si="463">SUMIFS(K$5:K$1998,$B$5:$B$1998,$B966,$A$5:$A$1998,$A966,$C$5:$C$1998,$C966,$D$5:$D$1998,"&gt;"&amp;$D966)</f>
        <v>180780991485006.03</v>
      </c>
      <c r="AI966">
        <f t="shared" ref="AI966:AI988" si="464">SUMIFS(L$5:L$1998,$B$5:$B$1998,$B966,$A$5:$A$1998,$A966,$C$5:$C$1998,$C966,$D$5:$D$1998,"&gt;"&amp;$D966)</f>
        <v>37394076100660.602</v>
      </c>
      <c r="AJ966">
        <f t="shared" ref="AJ966:AJ988" si="465">AF966/AG966</f>
        <v>0.98579671077068021</v>
      </c>
      <c r="AK966">
        <f t="shared" ref="AK966:AK988" si="466">AJ966*AH966-(AJ966^2)*AI966</f>
        <v>141873924796718.5</v>
      </c>
      <c r="AL966">
        <f t="shared" ref="AL966:AL988" si="467">AK966/(AG966^2)</f>
        <v>1.2998336419425109E-3</v>
      </c>
      <c r="AM966">
        <f t="shared" ref="AM966:AM988" si="468">IF(AG966=0,0,AL966^0.5)</f>
        <v>3.6053205709652376E-2</v>
      </c>
      <c r="AN966">
        <f>IF(AM966=0,0,(Cells!$B$3*AJ966/(Cells!$D$4*AM966)))</f>
        <v>0.69753401636155332</v>
      </c>
      <c r="AP966" s="7">
        <f t="shared" si="433"/>
        <v>0</v>
      </c>
      <c r="AQ966">
        <f t="shared" si="458"/>
        <v>116</v>
      </c>
      <c r="AR966" t="str">
        <f>IF(AP966=0,"",MAX(AR$4:AR965)+1)</f>
        <v/>
      </c>
      <c r="AS966" t="str">
        <f t="shared" si="434"/>
        <v>Male</v>
      </c>
      <c r="AT966" t="str">
        <f t="shared" si="435"/>
        <v>Smoker</v>
      </c>
      <c r="AU966" t="str">
        <f t="shared" si="436"/>
        <v>90 PLUS</v>
      </c>
      <c r="AV966">
        <f t="shared" si="452"/>
        <v>1</v>
      </c>
      <c r="AW966" s="8">
        <f t="shared" si="437"/>
        <v>14</v>
      </c>
      <c r="BJ966" s="76"/>
      <c r="BK966" s="76"/>
      <c r="BL966" s="77"/>
      <c r="BM966" s="77"/>
      <c r="BN966" s="77"/>
      <c r="BO966" s="77"/>
      <c r="BP966" s="77"/>
      <c r="BQ966" s="136"/>
    </row>
    <row r="967" spans="1:69" x14ac:dyDescent="0.25">
      <c r="A967" t="s">
        <v>78</v>
      </c>
      <c r="B967" t="s">
        <v>59</v>
      </c>
      <c r="C967" t="s">
        <v>202</v>
      </c>
      <c r="D967">
        <v>15</v>
      </c>
      <c r="E967" s="9">
        <v>550</v>
      </c>
      <c r="F967" s="9">
        <v>60</v>
      </c>
      <c r="G967" s="54">
        <v>73.522008373542207</v>
      </c>
      <c r="H967" s="9">
        <v>39945852.168361999</v>
      </c>
      <c r="I967" s="9">
        <v>5806895</v>
      </c>
      <c r="J967" s="9">
        <v>7993841.3265159503</v>
      </c>
      <c r="K967" s="9">
        <v>6331133390958.7998</v>
      </c>
      <c r="L967" s="9">
        <v>1334755726543.55</v>
      </c>
      <c r="M967" s="9">
        <v>9.981233642243881E+18</v>
      </c>
      <c r="N967" s="9">
        <v>2.10613982988466E+18</v>
      </c>
      <c r="O967" s="9">
        <v>4.5093403558312602E+17</v>
      </c>
      <c r="P967">
        <f t="shared" si="423"/>
        <v>255.64340527691101</v>
      </c>
      <c r="Q967">
        <f t="shared" si="424"/>
        <v>171573816.38435701</v>
      </c>
      <c r="R967">
        <f t="shared" si="425"/>
        <v>19114366</v>
      </c>
      <c r="S967">
        <f t="shared" si="426"/>
        <v>32331157.118647259</v>
      </c>
      <c r="T967">
        <f t="shared" si="427"/>
        <v>33864070679427.664</v>
      </c>
      <c r="U967">
        <f t="shared" si="428"/>
        <v>6303737670588.2773</v>
      </c>
      <c r="V967" s="1">
        <f t="shared" si="429"/>
        <v>8.1644089894572376E+19</v>
      </c>
      <c r="W967" s="1">
        <f t="shared" si="430"/>
        <v>1.4190441849274673E+19</v>
      </c>
      <c r="X967" s="1">
        <f t="shared" si="431"/>
        <v>2.5627269771588654E+18</v>
      </c>
      <c r="Y967">
        <f t="shared" si="454"/>
        <v>0.59120575022585975</v>
      </c>
      <c r="Z967">
        <f t="shared" si="455"/>
        <v>17817324198933.43</v>
      </c>
      <c r="AA967">
        <f t="shared" si="456"/>
        <v>1.7045116981104627E-2</v>
      </c>
      <c r="AB967">
        <f t="shared" si="457"/>
        <v>0.13055694918733599</v>
      </c>
      <c r="AC967">
        <f>Cells!$B$3*Y967/(Cells!$D$4*AB967)</f>
        <v>0.11552090158894762</v>
      </c>
      <c r="AD967">
        <f t="shared" si="459"/>
        <v>6054.8834963582776</v>
      </c>
      <c r="AE967">
        <f t="shared" si="460"/>
        <v>1685675203.2280006</v>
      </c>
      <c r="AF967">
        <f t="shared" si="461"/>
        <v>319875865</v>
      </c>
      <c r="AG967">
        <f t="shared" si="462"/>
        <v>322381332.82616138</v>
      </c>
      <c r="AH967">
        <f t="shared" si="463"/>
        <v>174449858094047.22</v>
      </c>
      <c r="AI967">
        <f t="shared" si="464"/>
        <v>36059320374117.047</v>
      </c>
      <c r="AJ967">
        <f t="shared" si="465"/>
        <v>0.99222824782006713</v>
      </c>
      <c r="AK967">
        <f t="shared" si="466"/>
        <v>137593066870739.16</v>
      </c>
      <c r="AL967">
        <f t="shared" si="467"/>
        <v>1.3239048647468493E-3</v>
      </c>
      <c r="AM967">
        <f t="shared" si="468"/>
        <v>3.6385503497228799E-2</v>
      </c>
      <c r="AN967">
        <f>IF(AM967=0,0,(Cells!$B$3*AJ967/(Cells!$D$4*AM967)))</f>
        <v>0.6956729407593959</v>
      </c>
      <c r="AP967" s="7">
        <f t="shared" si="433"/>
        <v>0</v>
      </c>
      <c r="AQ967">
        <f t="shared" si="458"/>
        <v>116</v>
      </c>
      <c r="AR967" t="str">
        <f>IF(AP967=0,"",MAX(AR$4:AR966)+1)</f>
        <v/>
      </c>
      <c r="AS967" t="str">
        <f t="shared" si="434"/>
        <v>Male</v>
      </c>
      <c r="AT967" t="str">
        <f t="shared" si="435"/>
        <v>Smoker</v>
      </c>
      <c r="AU967" t="str">
        <f t="shared" si="436"/>
        <v>90 PLUS</v>
      </c>
      <c r="AV967">
        <f t="shared" si="452"/>
        <v>1</v>
      </c>
      <c r="AW967" s="8">
        <f t="shared" si="437"/>
        <v>15</v>
      </c>
      <c r="BJ967" s="76"/>
      <c r="BK967" s="76"/>
      <c r="BL967" s="77"/>
      <c r="BM967" s="77"/>
      <c r="BN967" s="77"/>
      <c r="BO967" s="77"/>
      <c r="BP967" s="77"/>
      <c r="BQ967" s="136"/>
    </row>
    <row r="968" spans="1:69" x14ac:dyDescent="0.25">
      <c r="A968" t="s">
        <v>78</v>
      </c>
      <c r="B968" t="s">
        <v>59</v>
      </c>
      <c r="C968" t="s">
        <v>202</v>
      </c>
      <c r="D968">
        <v>16</v>
      </c>
      <c r="E968" s="9">
        <v>600</v>
      </c>
      <c r="F968" s="9">
        <v>76</v>
      </c>
      <c r="G968" s="54">
        <v>82.7946158509382</v>
      </c>
      <c r="H968" s="9">
        <v>37583420.293949001</v>
      </c>
      <c r="I968" s="9">
        <v>4180963</v>
      </c>
      <c r="J968" s="9">
        <v>7597915.3819369096</v>
      </c>
      <c r="K968" s="9">
        <v>6071098556499.4404</v>
      </c>
      <c r="L968" s="9">
        <v>1307156212359.3601</v>
      </c>
      <c r="M968" s="9">
        <v>1.01420280841547E+19</v>
      </c>
      <c r="N968" s="9">
        <v>2.20924747076861E+18</v>
      </c>
      <c r="O968" s="9">
        <v>4.86002863118648E+17</v>
      </c>
      <c r="P968">
        <f t="shared" si="423"/>
        <v>338.4380211278492</v>
      </c>
      <c r="Q968">
        <f t="shared" si="424"/>
        <v>209157236.67830601</v>
      </c>
      <c r="R968">
        <f t="shared" si="425"/>
        <v>23295329</v>
      </c>
      <c r="S968">
        <f t="shared" si="426"/>
        <v>39929072.50058417</v>
      </c>
      <c r="T968">
        <f t="shared" si="427"/>
        <v>39935169235927.102</v>
      </c>
      <c r="U968">
        <f t="shared" si="428"/>
        <v>7610893882947.6377</v>
      </c>
      <c r="V968" s="1">
        <f t="shared" si="429"/>
        <v>9.1786117978727072E+19</v>
      </c>
      <c r="W968" s="1">
        <f t="shared" si="430"/>
        <v>1.6399689320043282E+19</v>
      </c>
      <c r="X968" s="1">
        <f t="shared" si="431"/>
        <v>3.0487298402775132E+18</v>
      </c>
      <c r="Y968">
        <f t="shared" si="454"/>
        <v>0.58341773402473063</v>
      </c>
      <c r="Z968">
        <f t="shared" si="455"/>
        <v>20708318406420.609</v>
      </c>
      <c r="AA968">
        <f t="shared" si="456"/>
        <v>1.2988721040155358E-2</v>
      </c>
      <c r="AB968">
        <f t="shared" si="457"/>
        <v>0.11396807026599756</v>
      </c>
      <c r="AC968">
        <f>Cells!$B$3*Y968/(Cells!$D$4*AB968)</f>
        <v>0.13059253272129653</v>
      </c>
      <c r="AD968">
        <f t="shared" si="459"/>
        <v>5972.0888805073391</v>
      </c>
      <c r="AE968">
        <f t="shared" si="460"/>
        <v>1648091782.934052</v>
      </c>
      <c r="AF968">
        <f t="shared" si="461"/>
        <v>315694902</v>
      </c>
      <c r="AG968">
        <f t="shared" si="462"/>
        <v>314783417.44422442</v>
      </c>
      <c r="AH968">
        <f t="shared" si="463"/>
        <v>168378759537547.78</v>
      </c>
      <c r="AI968">
        <f t="shared" si="464"/>
        <v>34752164161757.688</v>
      </c>
      <c r="AJ968">
        <f t="shared" si="465"/>
        <v>1.0028955926686864</v>
      </c>
      <c r="AK968">
        <f t="shared" si="466"/>
        <v>133912604075911.28</v>
      </c>
      <c r="AL968">
        <f t="shared" si="467"/>
        <v>1.351443094502709E-3</v>
      </c>
      <c r="AM968">
        <f t="shared" si="468"/>
        <v>3.6761978925279701E-2</v>
      </c>
      <c r="AN968">
        <f>IF(AM968=0,0,(Cells!$B$3*AJ968/(Cells!$D$4*AM968)))</f>
        <v>0.69595114603327513</v>
      </c>
      <c r="AP968" s="7">
        <f t="shared" si="433"/>
        <v>0</v>
      </c>
      <c r="AQ968">
        <f t="shared" si="458"/>
        <v>116</v>
      </c>
      <c r="AR968" t="str">
        <f>IF(AP968=0,"",MAX(AR$4:AR967)+1)</f>
        <v/>
      </c>
      <c r="AS968" t="str">
        <f t="shared" si="434"/>
        <v>Male</v>
      </c>
      <c r="AT968" t="str">
        <f t="shared" si="435"/>
        <v>Smoker</v>
      </c>
      <c r="AU968" t="str">
        <f t="shared" si="436"/>
        <v>90 PLUS</v>
      </c>
      <c r="AV968">
        <f t="shared" si="452"/>
        <v>1</v>
      </c>
      <c r="AW968" s="8">
        <f t="shared" si="437"/>
        <v>16</v>
      </c>
      <c r="BJ968" s="76"/>
      <c r="BK968" s="76"/>
      <c r="BL968" s="77"/>
      <c r="BM968" s="77"/>
      <c r="BN968" s="77"/>
      <c r="BO968" s="77"/>
      <c r="BP968" s="77"/>
      <c r="BQ968" s="136"/>
    </row>
    <row r="969" spans="1:69" x14ac:dyDescent="0.25">
      <c r="A969" t="s">
        <v>78</v>
      </c>
      <c r="B969" t="s">
        <v>59</v>
      </c>
      <c r="C969" t="s">
        <v>202</v>
      </c>
      <c r="D969">
        <v>17</v>
      </c>
      <c r="E969" s="9">
        <v>683</v>
      </c>
      <c r="F969" s="9">
        <v>100</v>
      </c>
      <c r="G969" s="54">
        <v>96.037295148836606</v>
      </c>
      <c r="H969" s="9">
        <v>48096519.099896997</v>
      </c>
      <c r="I969" s="9">
        <v>17376868</v>
      </c>
      <c r="J969" s="9">
        <v>9562968.6570742298</v>
      </c>
      <c r="K969" s="9">
        <v>9414007760652.1797</v>
      </c>
      <c r="L969" s="9">
        <v>1973134397171.1799</v>
      </c>
      <c r="M969" s="9">
        <v>1.85412345733765E+19</v>
      </c>
      <c r="N969" s="9">
        <v>3.83663116410545E+18</v>
      </c>
      <c r="O969" s="9">
        <v>8.2032276520492301E+17</v>
      </c>
      <c r="P969">
        <f t="shared" ref="P969:P988" si="469">IF($AQ969&lt;&gt;$AQ968,G969,P968+G969)</f>
        <v>434.47531627668582</v>
      </c>
      <c r="Q969">
        <f t="shared" ref="Q969:Q988" si="470">IF($AQ969&lt;&gt;$AQ968,H969,Q968+H969)</f>
        <v>257253755.77820301</v>
      </c>
      <c r="R969">
        <f t="shared" ref="R969:R988" si="471">IF($AQ969&lt;&gt;$AQ968,I969,R968+I969)</f>
        <v>40672197</v>
      </c>
      <c r="S969">
        <f t="shared" ref="S969:S988" si="472">IF($AQ969&lt;&gt;$AQ968,J969,S968+J969)</f>
        <v>49492041.157658398</v>
      </c>
      <c r="T969">
        <f t="shared" ref="T969:T988" si="473">IF($AQ969&lt;&gt;$AQ968,K969,T968+K969)</f>
        <v>49349176996579.281</v>
      </c>
      <c r="U969">
        <f t="shared" ref="U969:U988" si="474">IF($AQ969&lt;&gt;$AQ968,L969,U968+L969)</f>
        <v>9584028280118.8184</v>
      </c>
      <c r="V969" s="1">
        <f t="shared" ref="V969:V988" si="475">IF($AQ969&lt;&gt;$AQ968,M969,V968+M969)</f>
        <v>1.1032735255210358E+20</v>
      </c>
      <c r="W969" s="1">
        <f t="shared" ref="W969:W988" si="476">IF($AQ969&lt;&gt;$AQ968,N969,W968+N969)</f>
        <v>2.0236320484148732E+19</v>
      </c>
      <c r="X969" s="1">
        <f t="shared" ref="X969:X988" si="477">IF($AQ969&lt;&gt;$AQ968,O969,X968+O969)</f>
        <v>3.8690526054824361E+18</v>
      </c>
      <c r="Y969">
        <f t="shared" ref="Y969:Y988" si="478">R969/S969</f>
        <v>0.82179267713848136</v>
      </c>
      <c r="Z969">
        <f t="shared" ref="Z969:Z988" si="479">Y969*T969-(Y969^2)*U969</f>
        <v>34082283910775.816</v>
      </c>
      <c r="AA969">
        <f t="shared" ref="AA969:AA988" si="480">Z969/(S969^2)</f>
        <v>1.391419094939801E-2</v>
      </c>
      <c r="AB969">
        <f t="shared" ref="AB969:AB988" si="481">AA969^0.5</f>
        <v>0.11795842890356759</v>
      </c>
      <c r="AC969">
        <f>Cells!$B$3*Y969/(Cells!$D$4*AB969)</f>
        <v>0.17772773280193696</v>
      </c>
      <c r="AD969">
        <f t="shared" si="459"/>
        <v>5876.051585358503</v>
      </c>
      <c r="AE969">
        <f t="shared" si="460"/>
        <v>1599995263.8341546</v>
      </c>
      <c r="AF969">
        <f t="shared" si="461"/>
        <v>298318034</v>
      </c>
      <c r="AG969">
        <f t="shared" si="462"/>
        <v>305220448.7871502</v>
      </c>
      <c r="AH969">
        <f t="shared" si="463"/>
        <v>158964751776895.59</v>
      </c>
      <c r="AI969">
        <f t="shared" si="464"/>
        <v>32779029764586.508</v>
      </c>
      <c r="AJ969">
        <f t="shared" si="465"/>
        <v>0.97738547723595115</v>
      </c>
      <c r="AK969">
        <f t="shared" si="466"/>
        <v>124056610502898.86</v>
      </c>
      <c r="AL969">
        <f t="shared" si="467"/>
        <v>1.3316578634483822E-3</v>
      </c>
      <c r="AM969">
        <f t="shared" si="468"/>
        <v>3.6491887638876425E-2</v>
      </c>
      <c r="AN969">
        <f>IF(AM969=0,0,(Cells!$B$3*AJ969/(Cells!$D$4*AM969)))</f>
        <v>0.68326860482444141</v>
      </c>
      <c r="AP969" s="7">
        <f t="shared" ref="AP969:AP988" si="482">IF(C969&lt;&gt;C970,1, IF(AN969&lt;1,0, (IF(AC969&gt;1,1,0)))  )</f>
        <v>0</v>
      </c>
      <c r="AQ969">
        <f t="shared" ref="AQ969:AQ988" si="483">AQ968+(AP968=1)</f>
        <v>116</v>
      </c>
      <c r="AR969" t="str">
        <f>IF(AP969=0,"",MAX(AR$4:AR968)+1)</f>
        <v/>
      </c>
      <c r="AS969" t="str">
        <f t="shared" ref="AS969:AS988" si="484">B969</f>
        <v>Male</v>
      </c>
      <c r="AT969" t="str">
        <f t="shared" ref="AT969:AT988" si="485">A969</f>
        <v>Smoker</v>
      </c>
      <c r="AU969" t="str">
        <f t="shared" ref="AU969:AU988" si="486">C969</f>
        <v>90 PLUS</v>
      </c>
      <c r="AV969">
        <f t="shared" ref="AV969:AV988" si="487">IF(AP968=1,AW969,AV968)</f>
        <v>1</v>
      </c>
      <c r="AW969" s="8">
        <f t="shared" ref="AW969:AW988" si="488">D969</f>
        <v>17</v>
      </c>
    </row>
    <row r="970" spans="1:69" x14ac:dyDescent="0.25">
      <c r="A970" t="s">
        <v>78</v>
      </c>
      <c r="B970" t="s">
        <v>59</v>
      </c>
      <c r="C970" t="s">
        <v>202</v>
      </c>
      <c r="D970">
        <v>18</v>
      </c>
      <c r="E970" s="9">
        <v>768</v>
      </c>
      <c r="F970" s="9">
        <v>105</v>
      </c>
      <c r="G970" s="54">
        <v>104.721287504941</v>
      </c>
      <c r="H970" s="9">
        <v>39473414.985815004</v>
      </c>
      <c r="I970" s="9">
        <v>5933791</v>
      </c>
      <c r="J970" s="9">
        <v>7551146.5369674703</v>
      </c>
      <c r="K970" s="9">
        <v>4495667802728.6396</v>
      </c>
      <c r="L970" s="9">
        <v>832459514462.50305</v>
      </c>
      <c r="M970" s="9">
        <v>8.26865537298142E+18</v>
      </c>
      <c r="N970" s="9">
        <v>1.5028606789567301E+18</v>
      </c>
      <c r="O970" s="9">
        <v>2.7449032897171101E+17</v>
      </c>
      <c r="P970">
        <f t="shared" si="469"/>
        <v>539.19660378162678</v>
      </c>
      <c r="Q970">
        <f t="shared" si="470"/>
        <v>296727170.764018</v>
      </c>
      <c r="R970">
        <f t="shared" si="471"/>
        <v>46605988</v>
      </c>
      <c r="S970">
        <f t="shared" si="472"/>
        <v>57043187.694625869</v>
      </c>
      <c r="T970">
        <f t="shared" si="473"/>
        <v>53844844799307.922</v>
      </c>
      <c r="U970">
        <f t="shared" si="474"/>
        <v>10416487794581.322</v>
      </c>
      <c r="V970" s="1">
        <f t="shared" si="475"/>
        <v>1.18596007925085E+20</v>
      </c>
      <c r="W970" s="1">
        <f t="shared" si="476"/>
        <v>2.173918116310546E+19</v>
      </c>
      <c r="X970" s="1">
        <f t="shared" si="477"/>
        <v>4.1435429344541471E+18</v>
      </c>
      <c r="Y970">
        <f t="shared" si="478"/>
        <v>0.81702986602887251</v>
      </c>
      <c r="Z970">
        <f t="shared" si="479"/>
        <v>37039446965944.781</v>
      </c>
      <c r="AA970">
        <f t="shared" si="480"/>
        <v>1.138300482630992E-2</v>
      </c>
      <c r="AB970">
        <f t="shared" si="481"/>
        <v>0.10669116564322427</v>
      </c>
      <c r="AC970">
        <f>Cells!$B$3*Y970/(Cells!$D$4*AB970)</f>
        <v>0.19535808323214807</v>
      </c>
      <c r="AD970">
        <f t="shared" si="459"/>
        <v>5771.3302978535621</v>
      </c>
      <c r="AE970">
        <f t="shared" si="460"/>
        <v>1560521848.8483396</v>
      </c>
      <c r="AF970">
        <f t="shared" si="461"/>
        <v>292384243</v>
      </c>
      <c r="AG970">
        <f t="shared" si="462"/>
        <v>297669302.25018275</v>
      </c>
      <c r="AH970">
        <f t="shared" si="463"/>
        <v>154469083974166.97</v>
      </c>
      <c r="AI970">
        <f t="shared" si="464"/>
        <v>31946570250124</v>
      </c>
      <c r="AJ970">
        <f t="shared" si="465"/>
        <v>0.9822451989162766</v>
      </c>
      <c r="AK970">
        <f t="shared" si="466"/>
        <v>120904285252742.52</v>
      </c>
      <c r="AL970">
        <f t="shared" si="467"/>
        <v>1.3645001730011193E-3</v>
      </c>
      <c r="AM970">
        <f t="shared" si="468"/>
        <v>3.6939141476232486E-2</v>
      </c>
      <c r="AN970">
        <f>IF(AM970=0,0,(Cells!$B$3*AJ970/(Cells!$D$4*AM970)))</f>
        <v>0.67835187616524983</v>
      </c>
      <c r="AP970" s="7">
        <f t="shared" si="482"/>
        <v>0</v>
      </c>
      <c r="AQ970">
        <f t="shared" si="483"/>
        <v>116</v>
      </c>
      <c r="AR970" t="str">
        <f>IF(AP970=0,"",MAX(AR$4:AR969)+1)</f>
        <v/>
      </c>
      <c r="AS970" t="str">
        <f t="shared" si="484"/>
        <v>Male</v>
      </c>
      <c r="AT970" t="str">
        <f t="shared" si="485"/>
        <v>Smoker</v>
      </c>
      <c r="AU970" t="str">
        <f t="shared" si="486"/>
        <v>90 PLUS</v>
      </c>
      <c r="AV970">
        <f t="shared" si="487"/>
        <v>1</v>
      </c>
      <c r="AW970" s="8">
        <f t="shared" si="488"/>
        <v>18</v>
      </c>
    </row>
    <row r="971" spans="1:69" x14ac:dyDescent="0.25">
      <c r="A971" t="s">
        <v>78</v>
      </c>
      <c r="B971" t="s">
        <v>59</v>
      </c>
      <c r="C971" t="s">
        <v>202</v>
      </c>
      <c r="D971">
        <v>19</v>
      </c>
      <c r="E971" s="9">
        <v>868</v>
      </c>
      <c r="F971" s="9">
        <v>121</v>
      </c>
      <c r="G971" s="54">
        <v>123.67429860849199</v>
      </c>
      <c r="H971" s="9">
        <v>49611232.483594999</v>
      </c>
      <c r="I971" s="9">
        <v>8133213</v>
      </c>
      <c r="J971" s="9">
        <v>9523418.5471268296</v>
      </c>
      <c r="K971" s="9">
        <v>6987493111169.9102</v>
      </c>
      <c r="L971" s="9">
        <v>1325194923370.8999</v>
      </c>
      <c r="M971" s="9">
        <v>1.43215964000594E+19</v>
      </c>
      <c r="N971" s="9">
        <v>2.7440005062789002E+18</v>
      </c>
      <c r="O971" s="9">
        <v>5.2959948557132902E+17</v>
      </c>
      <c r="P971">
        <f t="shared" si="469"/>
        <v>662.87090239011877</v>
      </c>
      <c r="Q971">
        <f t="shared" si="470"/>
        <v>346338403.24761301</v>
      </c>
      <c r="R971">
        <f t="shared" si="471"/>
        <v>54739201</v>
      </c>
      <c r="S971">
        <f t="shared" si="472"/>
        <v>66566606.241752699</v>
      </c>
      <c r="T971">
        <f t="shared" si="473"/>
        <v>60832337910477.828</v>
      </c>
      <c r="U971">
        <f t="shared" si="474"/>
        <v>11741682717952.223</v>
      </c>
      <c r="V971" s="1">
        <f t="shared" si="475"/>
        <v>1.329176043251444E+20</v>
      </c>
      <c r="W971" s="1">
        <f t="shared" si="476"/>
        <v>2.448318166938436E+19</v>
      </c>
      <c r="X971" s="1">
        <f t="shared" si="477"/>
        <v>4.6731424200254761E+18</v>
      </c>
      <c r="Y971">
        <f t="shared" si="478"/>
        <v>0.82232224369680762</v>
      </c>
      <c r="Z971">
        <f t="shared" si="479"/>
        <v>42083895859745.539</v>
      </c>
      <c r="AA971">
        <f t="shared" si="480"/>
        <v>9.4973644833132656E-3</v>
      </c>
      <c r="AB971">
        <f t="shared" si="481"/>
        <v>9.7454422594940582E-2</v>
      </c>
      <c r="AC971">
        <f>Cells!$B$3*Y971/(Cells!$D$4*AB971)</f>
        <v>0.21525953542736798</v>
      </c>
      <c r="AD971">
        <f t="shared" si="459"/>
        <v>5647.6559992450693</v>
      </c>
      <c r="AE971">
        <f t="shared" si="460"/>
        <v>1510910616.3647447</v>
      </c>
      <c r="AF971">
        <f t="shared" si="461"/>
        <v>284251030</v>
      </c>
      <c r="AG971">
        <f t="shared" si="462"/>
        <v>288145883.70305592</v>
      </c>
      <c r="AH971">
        <f t="shared" si="463"/>
        <v>147481590862997.03</v>
      </c>
      <c r="AI971">
        <f t="shared" si="464"/>
        <v>30621375326753.102</v>
      </c>
      <c r="AJ971">
        <f t="shared" si="465"/>
        <v>0.9864830493047414</v>
      </c>
      <c r="AK971">
        <f t="shared" si="466"/>
        <v>115688934616217.09</v>
      </c>
      <c r="AL971">
        <f t="shared" si="467"/>
        <v>1.3933716883047537E-3</v>
      </c>
      <c r="AM971">
        <f t="shared" si="468"/>
        <v>3.7327894238822976E-2</v>
      </c>
      <c r="AN971">
        <f>IF(AM971=0,0,(Cells!$B$3*AJ971/(Cells!$D$4*AM971)))</f>
        <v>0.67418339159870155</v>
      </c>
      <c r="AP971" s="7">
        <f t="shared" si="482"/>
        <v>0</v>
      </c>
      <c r="AQ971">
        <f t="shared" si="483"/>
        <v>116</v>
      </c>
      <c r="AR971" t="str">
        <f>IF(AP971=0,"",MAX(AR$4:AR970)+1)</f>
        <v/>
      </c>
      <c r="AS971" t="str">
        <f t="shared" si="484"/>
        <v>Male</v>
      </c>
      <c r="AT971" t="str">
        <f t="shared" si="485"/>
        <v>Smoker</v>
      </c>
      <c r="AU971" t="str">
        <f t="shared" si="486"/>
        <v>90 PLUS</v>
      </c>
      <c r="AV971">
        <f t="shared" si="487"/>
        <v>1</v>
      </c>
      <c r="AW971" s="8">
        <f t="shared" si="488"/>
        <v>19</v>
      </c>
    </row>
    <row r="972" spans="1:69" x14ac:dyDescent="0.25">
      <c r="A972" t="s">
        <v>78</v>
      </c>
      <c r="B972" t="s">
        <v>59</v>
      </c>
      <c r="C972" t="s">
        <v>202</v>
      </c>
      <c r="D972">
        <v>20</v>
      </c>
      <c r="E972" s="9">
        <v>976</v>
      </c>
      <c r="F972" s="9">
        <v>122</v>
      </c>
      <c r="G972" s="54">
        <v>143.94888972585201</v>
      </c>
      <c r="H972" s="9">
        <v>52476903.345347002</v>
      </c>
      <c r="I972" s="9">
        <v>5800298</v>
      </c>
      <c r="J972" s="9">
        <v>10289790.217545001</v>
      </c>
      <c r="K972" s="9">
        <v>7087538135527.0596</v>
      </c>
      <c r="L972" s="9">
        <v>1441293240532.2</v>
      </c>
      <c r="M972" s="9">
        <v>1.57101381851816E+19</v>
      </c>
      <c r="N972" s="9">
        <v>3.25015839435247E+18</v>
      </c>
      <c r="O972" s="9">
        <v>6.7437616263535501E+17</v>
      </c>
      <c r="P972">
        <f t="shared" si="469"/>
        <v>806.81979211597081</v>
      </c>
      <c r="Q972">
        <f t="shared" si="470"/>
        <v>398815306.59296</v>
      </c>
      <c r="R972">
        <f t="shared" si="471"/>
        <v>60539499</v>
      </c>
      <c r="S972">
        <f t="shared" si="472"/>
        <v>76856396.459297702</v>
      </c>
      <c r="T972">
        <f t="shared" si="473"/>
        <v>67919876046004.891</v>
      </c>
      <c r="U972">
        <f t="shared" si="474"/>
        <v>13182975958484.422</v>
      </c>
      <c r="V972" s="1">
        <f t="shared" si="475"/>
        <v>1.4862774251032599E+20</v>
      </c>
      <c r="W972" s="1">
        <f t="shared" si="476"/>
        <v>2.7733340063736832E+19</v>
      </c>
      <c r="X972" s="1">
        <f t="shared" si="477"/>
        <v>5.3475185826608312E+18</v>
      </c>
      <c r="Y972">
        <f t="shared" si="478"/>
        <v>0.78769629840843569</v>
      </c>
      <c r="Z972">
        <f t="shared" si="479"/>
        <v>45320653726974.922</v>
      </c>
      <c r="AA972">
        <f t="shared" si="480"/>
        <v>7.672486443397384E-3</v>
      </c>
      <c r="AB972">
        <f t="shared" si="481"/>
        <v>8.7592730539682251E-2</v>
      </c>
      <c r="AC972">
        <f>Cells!$B$3*Y972/(Cells!$D$4*AB972)</f>
        <v>0.22941016277352583</v>
      </c>
      <c r="AD972">
        <f t="shared" si="459"/>
        <v>5503.7071095192177</v>
      </c>
      <c r="AE972">
        <f t="shared" si="460"/>
        <v>1458433713.0193977</v>
      </c>
      <c r="AF972">
        <f t="shared" si="461"/>
        <v>278450732</v>
      </c>
      <c r="AG972">
        <f t="shared" si="462"/>
        <v>277856093.48551089</v>
      </c>
      <c r="AH972">
        <f t="shared" si="463"/>
        <v>140394052727469.97</v>
      </c>
      <c r="AI972">
        <f t="shared" si="464"/>
        <v>29180082086220.898</v>
      </c>
      <c r="AJ972">
        <f t="shared" si="465"/>
        <v>1.0021400952810853</v>
      </c>
      <c r="AK972">
        <f t="shared" si="466"/>
        <v>111389397334030.84</v>
      </c>
      <c r="AL972">
        <f t="shared" si="467"/>
        <v>1.442792922652284E-3</v>
      </c>
      <c r="AM972">
        <f t="shared" si="468"/>
        <v>3.7984114082762074E-2</v>
      </c>
      <c r="AN972">
        <f>IF(AM972=0,0,(Cells!$B$3*AJ972/(Cells!$D$4*AM972)))</f>
        <v>0.67305158311985624</v>
      </c>
      <c r="AP972" s="7">
        <f t="shared" si="482"/>
        <v>0</v>
      </c>
      <c r="AQ972">
        <f t="shared" si="483"/>
        <v>116</v>
      </c>
      <c r="AR972" t="str">
        <f>IF(AP972=0,"",MAX(AR$4:AR971)+1)</f>
        <v/>
      </c>
      <c r="AS972" t="str">
        <f t="shared" si="484"/>
        <v>Male</v>
      </c>
      <c r="AT972" t="str">
        <f t="shared" si="485"/>
        <v>Smoker</v>
      </c>
      <c r="AU972" t="str">
        <f t="shared" si="486"/>
        <v>90 PLUS</v>
      </c>
      <c r="AV972">
        <f t="shared" si="487"/>
        <v>1</v>
      </c>
      <c r="AW972" s="8">
        <f t="shared" si="488"/>
        <v>20</v>
      </c>
    </row>
    <row r="973" spans="1:69" x14ac:dyDescent="0.25">
      <c r="A973" t="s">
        <v>78</v>
      </c>
      <c r="B973" t="s">
        <v>59</v>
      </c>
      <c r="C973" t="s">
        <v>202</v>
      </c>
      <c r="D973">
        <v>21</v>
      </c>
      <c r="E973" s="9">
        <v>1056</v>
      </c>
      <c r="F973" s="9">
        <v>158</v>
      </c>
      <c r="G973" s="54">
        <v>178.54577682131199</v>
      </c>
      <c r="H973" s="9">
        <v>54910998.511711001</v>
      </c>
      <c r="I973" s="9">
        <v>8295631</v>
      </c>
      <c r="J973" s="9">
        <v>10816059.536223499</v>
      </c>
      <c r="K973" s="9">
        <v>7357882548009.8799</v>
      </c>
      <c r="L973" s="9">
        <v>1547061804473.0901</v>
      </c>
      <c r="M973" s="9">
        <v>1.6191417460100399E+19</v>
      </c>
      <c r="N973" s="9">
        <v>3.4899233036836598E+18</v>
      </c>
      <c r="O973" s="9">
        <v>7.5466480192270003E+17</v>
      </c>
      <c r="P973">
        <f t="shared" si="469"/>
        <v>985.36556893728277</v>
      </c>
      <c r="Q973">
        <f t="shared" si="470"/>
        <v>453726305.104671</v>
      </c>
      <c r="R973">
        <f t="shared" si="471"/>
        <v>68835130</v>
      </c>
      <c r="S973">
        <f t="shared" si="472"/>
        <v>87672455.995521203</v>
      </c>
      <c r="T973">
        <f t="shared" si="473"/>
        <v>75277758594014.766</v>
      </c>
      <c r="U973">
        <f t="shared" si="474"/>
        <v>14730037762957.512</v>
      </c>
      <c r="V973" s="1">
        <f t="shared" si="475"/>
        <v>1.6481915997042639E+20</v>
      </c>
      <c r="W973" s="1">
        <f t="shared" si="476"/>
        <v>3.1223263367420494E+19</v>
      </c>
      <c r="X973" s="1">
        <f t="shared" si="477"/>
        <v>6.1021833845835315E+18</v>
      </c>
      <c r="Y973">
        <f t="shared" si="478"/>
        <v>0.78513974792170171</v>
      </c>
      <c r="Z973">
        <f t="shared" si="479"/>
        <v>50023310765769.555</v>
      </c>
      <c r="AA973">
        <f t="shared" si="480"/>
        <v>6.5079781534769328E-3</v>
      </c>
      <c r="AB973">
        <f t="shared" si="481"/>
        <v>8.0672040717196025E-2</v>
      </c>
      <c r="AC973">
        <f>Cells!$B$3*Y973/(Cells!$D$4*AB973)</f>
        <v>0.24828234255309567</v>
      </c>
      <c r="AD973">
        <f t="shared" si="459"/>
        <v>5325.1613326979059</v>
      </c>
      <c r="AE973">
        <f t="shared" si="460"/>
        <v>1403522714.5076866</v>
      </c>
      <c r="AF973">
        <f t="shared" si="461"/>
        <v>270155101</v>
      </c>
      <c r="AG973">
        <f t="shared" si="462"/>
        <v>267040033.94928741</v>
      </c>
      <c r="AH973">
        <f t="shared" si="463"/>
        <v>133036170179460.09</v>
      </c>
      <c r="AI973">
        <f t="shared" si="464"/>
        <v>27633020281747.813</v>
      </c>
      <c r="AJ973">
        <f t="shared" si="465"/>
        <v>1.0116651687188751</v>
      </c>
      <c r="AK973">
        <f t="shared" si="466"/>
        <v>106306591385647.89</v>
      </c>
      <c r="AL973">
        <f t="shared" si="467"/>
        <v>1.4907590141254763E-3</v>
      </c>
      <c r="AM973">
        <f t="shared" si="468"/>
        <v>3.8610348536700319E-2</v>
      </c>
      <c r="AN973">
        <f>IF(AM973=0,0,(Cells!$B$3*AJ973/(Cells!$D$4*AM973)))</f>
        <v>0.66842854641896066</v>
      </c>
      <c r="AP973" s="7">
        <f t="shared" si="482"/>
        <v>0</v>
      </c>
      <c r="AQ973">
        <f t="shared" si="483"/>
        <v>116</v>
      </c>
      <c r="AR973" t="str">
        <f>IF(AP973=0,"",MAX(AR$4:AR972)+1)</f>
        <v/>
      </c>
      <c r="AS973" t="str">
        <f t="shared" si="484"/>
        <v>Male</v>
      </c>
      <c r="AT973" t="str">
        <f t="shared" si="485"/>
        <v>Smoker</v>
      </c>
      <c r="AU973" t="str">
        <f t="shared" si="486"/>
        <v>90 PLUS</v>
      </c>
      <c r="AV973">
        <f t="shared" si="487"/>
        <v>1</v>
      </c>
      <c r="AW973" s="8">
        <f t="shared" si="488"/>
        <v>21</v>
      </c>
    </row>
    <row r="974" spans="1:69" x14ac:dyDescent="0.25">
      <c r="A974" t="s">
        <v>78</v>
      </c>
      <c r="B974" t="s">
        <v>59</v>
      </c>
      <c r="C974" t="s">
        <v>202</v>
      </c>
      <c r="D974">
        <v>22</v>
      </c>
      <c r="E974" s="9">
        <v>1116</v>
      </c>
      <c r="F974" s="9">
        <v>203</v>
      </c>
      <c r="G974" s="54">
        <v>220.55598630593599</v>
      </c>
      <c r="H974" s="9">
        <v>63097092.01478</v>
      </c>
      <c r="I974" s="9">
        <v>8767536</v>
      </c>
      <c r="J974" s="9">
        <v>12451576.8032587</v>
      </c>
      <c r="K974" s="9">
        <v>8096184257425.6201</v>
      </c>
      <c r="L974" s="9">
        <v>1782968071132.99</v>
      </c>
      <c r="M974" s="9">
        <v>1.7606192428307599E+19</v>
      </c>
      <c r="N974" s="9">
        <v>4.00590401178272E+18</v>
      </c>
      <c r="O974" s="9">
        <v>9.1606315608122701E+17</v>
      </c>
      <c r="P974">
        <f t="shared" si="469"/>
        <v>1205.9215552432188</v>
      </c>
      <c r="Q974">
        <f t="shared" si="470"/>
        <v>516823397.11945099</v>
      </c>
      <c r="R974">
        <f t="shared" si="471"/>
        <v>77602666</v>
      </c>
      <c r="S974">
        <f t="shared" si="472"/>
        <v>100124032.7987799</v>
      </c>
      <c r="T974">
        <f t="shared" si="473"/>
        <v>83373942851440.391</v>
      </c>
      <c r="U974">
        <f t="shared" si="474"/>
        <v>16513005834090.502</v>
      </c>
      <c r="V974" s="1">
        <f t="shared" si="475"/>
        <v>1.82425352398734E+20</v>
      </c>
      <c r="W974" s="1">
        <f t="shared" si="476"/>
        <v>3.5229167379203215E+19</v>
      </c>
      <c r="X974" s="1">
        <f t="shared" si="477"/>
        <v>7.0182465406647583E+18</v>
      </c>
      <c r="Y974">
        <f t="shared" si="478"/>
        <v>0.77506532478529622</v>
      </c>
      <c r="Z974">
        <f t="shared" si="479"/>
        <v>54700455896946.266</v>
      </c>
      <c r="AA974">
        <f t="shared" si="480"/>
        <v>5.4565014923062243E-3</v>
      </c>
      <c r="AB974">
        <f t="shared" si="481"/>
        <v>7.3868135838846133E-2</v>
      </c>
      <c r="AC974">
        <f>Cells!$B$3*Y974/(Cells!$D$4*AB974)</f>
        <v>0.26767208500013023</v>
      </c>
      <c r="AD974">
        <f t="shared" si="459"/>
        <v>5104.6053463919698</v>
      </c>
      <c r="AE974">
        <f t="shared" si="460"/>
        <v>1340425622.4929066</v>
      </c>
      <c r="AF974">
        <f t="shared" si="461"/>
        <v>261387565</v>
      </c>
      <c r="AG974">
        <f t="shared" si="462"/>
        <v>254588457.14602873</v>
      </c>
      <c r="AH974">
        <f t="shared" si="463"/>
        <v>124939985922034.47</v>
      </c>
      <c r="AI974">
        <f t="shared" si="464"/>
        <v>25850052210614.82</v>
      </c>
      <c r="AJ974">
        <f t="shared" si="465"/>
        <v>1.0267062691301492</v>
      </c>
      <c r="AK974">
        <f t="shared" si="466"/>
        <v>101027460799241.95</v>
      </c>
      <c r="AL974">
        <f t="shared" si="467"/>
        <v>1.5586981477793435E-3</v>
      </c>
      <c r="AM974">
        <f t="shared" si="468"/>
        <v>3.9480351414081204E-2</v>
      </c>
      <c r="AN974">
        <f>IF(AM974=0,0,(Cells!$B$3*AJ974/(Cells!$D$4*AM974)))</f>
        <v>0.66341779651975608</v>
      </c>
      <c r="AP974" s="7">
        <f t="shared" si="482"/>
        <v>0</v>
      </c>
      <c r="AQ974">
        <f t="shared" si="483"/>
        <v>116</v>
      </c>
      <c r="AR974" t="str">
        <f>IF(AP974=0,"",MAX(AR$4:AR973)+1)</f>
        <v/>
      </c>
      <c r="AS974" t="str">
        <f t="shared" si="484"/>
        <v>Male</v>
      </c>
      <c r="AT974" t="str">
        <f t="shared" si="485"/>
        <v>Smoker</v>
      </c>
      <c r="AU974" t="str">
        <f t="shared" si="486"/>
        <v>90 PLUS</v>
      </c>
      <c r="AV974">
        <f t="shared" si="487"/>
        <v>1</v>
      </c>
      <c r="AW974" s="8">
        <f t="shared" si="488"/>
        <v>22</v>
      </c>
    </row>
    <row r="975" spans="1:69" x14ac:dyDescent="0.25">
      <c r="A975" t="s">
        <v>78</v>
      </c>
      <c r="B975" t="s">
        <v>59</v>
      </c>
      <c r="C975" t="s">
        <v>202</v>
      </c>
      <c r="D975">
        <v>23</v>
      </c>
      <c r="E975" s="9">
        <v>1215</v>
      </c>
      <c r="F975" s="9">
        <v>299</v>
      </c>
      <c r="G975" s="54">
        <v>287.38163531614401</v>
      </c>
      <c r="H975" s="9">
        <v>75185664.446029007</v>
      </c>
      <c r="I975" s="9">
        <v>20589057</v>
      </c>
      <c r="J975" s="9">
        <v>14942788.328461699</v>
      </c>
      <c r="K975" s="9">
        <v>11816178754800.301</v>
      </c>
      <c r="L975" s="9">
        <v>2784515647377.6602</v>
      </c>
      <c r="M975" s="9">
        <v>3.2421798975119798E+19</v>
      </c>
      <c r="N975" s="9">
        <v>7.9314443391629998E+18</v>
      </c>
      <c r="O975" s="9">
        <v>1.94785308730402E+18</v>
      </c>
      <c r="P975">
        <f t="shared" si="469"/>
        <v>1493.3031905593627</v>
      </c>
      <c r="Q975">
        <f t="shared" si="470"/>
        <v>592009061.56547999</v>
      </c>
      <c r="R975">
        <f t="shared" si="471"/>
        <v>98191723</v>
      </c>
      <c r="S975">
        <f t="shared" si="472"/>
        <v>115066821.12724161</v>
      </c>
      <c r="T975">
        <f t="shared" si="473"/>
        <v>95190121606240.688</v>
      </c>
      <c r="U975">
        <f t="shared" si="474"/>
        <v>19297521481468.164</v>
      </c>
      <c r="V975" s="1">
        <f t="shared" si="475"/>
        <v>2.1484715137385379E+20</v>
      </c>
      <c r="W975" s="1">
        <f t="shared" si="476"/>
        <v>4.3160611718366216E+19</v>
      </c>
      <c r="X975" s="1">
        <f t="shared" si="477"/>
        <v>8.9660996279687782E+18</v>
      </c>
      <c r="Y975">
        <f t="shared" si="478"/>
        <v>0.85334523051974276</v>
      </c>
      <c r="Z975">
        <f t="shared" si="479"/>
        <v>67177618126421.711</v>
      </c>
      <c r="AA975">
        <f t="shared" si="480"/>
        <v>5.0736951656027499E-3</v>
      </c>
      <c r="AB975">
        <f t="shared" si="481"/>
        <v>7.1229875513037014E-2</v>
      </c>
      <c r="AC975">
        <f>Cells!$B$3*Y975/(Cells!$D$4*AB975)</f>
        <v>0.30562191557807505</v>
      </c>
      <c r="AD975">
        <f t="shared" si="459"/>
        <v>4817.2237110758269</v>
      </c>
      <c r="AE975">
        <f t="shared" si="460"/>
        <v>1265239958.0468779</v>
      </c>
      <c r="AF975">
        <f t="shared" si="461"/>
        <v>240798508</v>
      </c>
      <c r="AG975">
        <f t="shared" si="462"/>
        <v>239645668.81756702</v>
      </c>
      <c r="AH975">
        <f t="shared" si="463"/>
        <v>113123807167234.17</v>
      </c>
      <c r="AI975">
        <f t="shared" si="464"/>
        <v>23065536563237.164</v>
      </c>
      <c r="AJ975">
        <f t="shared" si="465"/>
        <v>1.0048105988650711</v>
      </c>
      <c r="AK975">
        <f t="shared" si="466"/>
        <v>90380011994890.297</v>
      </c>
      <c r="AL975">
        <f t="shared" si="467"/>
        <v>1.5737408790752047E-3</v>
      </c>
      <c r="AM975">
        <f t="shared" si="468"/>
        <v>3.9670403061668087E-2</v>
      </c>
      <c r="AN975">
        <f>IF(AM975=0,0,(Cells!$B$3*AJ975/(Cells!$D$4*AM975)))</f>
        <v>0.64615916355139102</v>
      </c>
      <c r="AP975" s="7">
        <f t="shared" si="482"/>
        <v>0</v>
      </c>
      <c r="AQ975">
        <f t="shared" si="483"/>
        <v>116</v>
      </c>
      <c r="AR975" t="str">
        <f>IF(AP975=0,"",MAX(AR$4:AR974)+1)</f>
        <v/>
      </c>
      <c r="AS975" t="str">
        <f t="shared" si="484"/>
        <v>Male</v>
      </c>
      <c r="AT975" t="str">
        <f t="shared" si="485"/>
        <v>Smoker</v>
      </c>
      <c r="AU975" t="str">
        <f t="shared" si="486"/>
        <v>90 PLUS</v>
      </c>
      <c r="AV975">
        <f t="shared" si="487"/>
        <v>1</v>
      </c>
      <c r="AW975" s="8">
        <f t="shared" si="488"/>
        <v>23</v>
      </c>
    </row>
    <row r="976" spans="1:69" x14ac:dyDescent="0.25">
      <c r="A976" t="s">
        <v>78</v>
      </c>
      <c r="B976" t="s">
        <v>59</v>
      </c>
      <c r="C976" t="s">
        <v>202</v>
      </c>
      <c r="D976">
        <v>24</v>
      </c>
      <c r="E976" s="9">
        <v>1385</v>
      </c>
      <c r="F976" s="9">
        <v>369</v>
      </c>
      <c r="G976" s="54">
        <v>341.35470124608702</v>
      </c>
      <c r="H976" s="9">
        <v>84202582.777226999</v>
      </c>
      <c r="I976" s="9">
        <v>12344258</v>
      </c>
      <c r="J976" s="9">
        <v>16402901.7604782</v>
      </c>
      <c r="K976" s="9">
        <v>5912983619402.2998</v>
      </c>
      <c r="L976" s="9">
        <v>1314666856321.96</v>
      </c>
      <c r="M976" s="9">
        <v>7.7550317154797005E+18</v>
      </c>
      <c r="N976" s="9">
        <v>1.81877852031406E+18</v>
      </c>
      <c r="O976" s="9">
        <v>4.3488793185205901E+17</v>
      </c>
      <c r="P976">
        <f t="shared" si="469"/>
        <v>1834.6578918054497</v>
      </c>
      <c r="Q976">
        <f t="shared" si="470"/>
        <v>676211644.34270704</v>
      </c>
      <c r="R976">
        <f t="shared" si="471"/>
        <v>110535981</v>
      </c>
      <c r="S976">
        <f t="shared" si="472"/>
        <v>131469722.88771981</v>
      </c>
      <c r="T976">
        <f t="shared" si="473"/>
        <v>101103105225642.98</v>
      </c>
      <c r="U976">
        <f t="shared" si="474"/>
        <v>20612188337790.125</v>
      </c>
      <c r="V976" s="1">
        <f t="shared" si="475"/>
        <v>2.226021830893335E+20</v>
      </c>
      <c r="W976" s="1">
        <f t="shared" si="476"/>
        <v>4.4979390238680277E+19</v>
      </c>
      <c r="X976" s="1">
        <f t="shared" si="477"/>
        <v>9.4009875598208369E+18</v>
      </c>
      <c r="Y976">
        <f t="shared" si="478"/>
        <v>0.8407713850161681</v>
      </c>
      <c r="Z976">
        <f t="shared" si="479"/>
        <v>70433913566050.797</v>
      </c>
      <c r="AA976">
        <f t="shared" si="480"/>
        <v>4.0750254461532631E-3</v>
      </c>
      <c r="AB976">
        <f t="shared" si="481"/>
        <v>6.3835925983361935E-2</v>
      </c>
      <c r="AC976">
        <f>Cells!$B$3*Y976/(Cells!$D$4*AB976)</f>
        <v>0.33599643791823047</v>
      </c>
      <c r="AD976">
        <f t="shared" si="459"/>
        <v>4475.8690098297393</v>
      </c>
      <c r="AE976">
        <f t="shared" si="460"/>
        <v>1181037375.2696509</v>
      </c>
      <c r="AF976">
        <f t="shared" si="461"/>
        <v>228454250</v>
      </c>
      <c r="AG976">
        <f t="shared" si="462"/>
        <v>223242767.05708882</v>
      </c>
      <c r="AH976">
        <f t="shared" si="463"/>
        <v>107210823547831.86</v>
      </c>
      <c r="AI976">
        <f t="shared" si="464"/>
        <v>21750869706915.203</v>
      </c>
      <c r="AJ976">
        <f t="shared" si="465"/>
        <v>1.0233444649141912</v>
      </c>
      <c r="AK976">
        <f t="shared" si="466"/>
        <v>86935354878322.781</v>
      </c>
      <c r="AL976">
        <f t="shared" si="467"/>
        <v>1.7443821643261131E-3</v>
      </c>
      <c r="AM976">
        <f t="shared" si="468"/>
        <v>4.1765801372966774E-2</v>
      </c>
      <c r="AN976">
        <f>IF(AM976=0,0,(Cells!$B$3*AJ976/(Cells!$D$4*AM976)))</f>
        <v>0.62506177291563791</v>
      </c>
      <c r="AP976" s="7">
        <f t="shared" si="482"/>
        <v>0</v>
      </c>
      <c r="AQ976">
        <f t="shared" si="483"/>
        <v>116</v>
      </c>
      <c r="AR976" t="str">
        <f>IF(AP976=0,"",MAX(AR$4:AR975)+1)</f>
        <v/>
      </c>
      <c r="AS976" t="str">
        <f t="shared" si="484"/>
        <v>Male</v>
      </c>
      <c r="AT976" t="str">
        <f t="shared" si="485"/>
        <v>Smoker</v>
      </c>
      <c r="AU976" t="str">
        <f t="shared" si="486"/>
        <v>90 PLUS</v>
      </c>
      <c r="AV976">
        <f t="shared" si="487"/>
        <v>1</v>
      </c>
      <c r="AW976" s="8">
        <f t="shared" si="488"/>
        <v>24</v>
      </c>
    </row>
    <row r="977" spans="1:49" x14ac:dyDescent="0.25">
      <c r="A977" t="s">
        <v>78</v>
      </c>
      <c r="B977" t="s">
        <v>59</v>
      </c>
      <c r="C977" t="s">
        <v>202</v>
      </c>
      <c r="D977">
        <v>25</v>
      </c>
      <c r="E977" s="9">
        <v>1550</v>
      </c>
      <c r="F977" s="9">
        <v>450</v>
      </c>
      <c r="G977" s="54">
        <v>402.97750626946703</v>
      </c>
      <c r="H977" s="9">
        <v>104391168.660051</v>
      </c>
      <c r="I977" s="9">
        <v>19855560</v>
      </c>
      <c r="J977" s="9">
        <v>20057047.696410399</v>
      </c>
      <c r="K977" s="9">
        <v>7201062729281.3398</v>
      </c>
      <c r="L977" s="9">
        <v>1473553852815.0701</v>
      </c>
      <c r="M977" s="9">
        <v>9.1510784327530701E+18</v>
      </c>
      <c r="N977" s="9">
        <v>1.8242339293443799E+18</v>
      </c>
      <c r="O977" s="9">
        <v>3.8271046231404499E+17</v>
      </c>
      <c r="P977">
        <f t="shared" si="469"/>
        <v>2237.6353980749168</v>
      </c>
      <c r="Q977">
        <f t="shared" si="470"/>
        <v>780602813.00275803</v>
      </c>
      <c r="R977">
        <f t="shared" si="471"/>
        <v>130391541</v>
      </c>
      <c r="S977">
        <f t="shared" si="472"/>
        <v>151526770.5841302</v>
      </c>
      <c r="T977">
        <f t="shared" si="473"/>
        <v>108304167954924.33</v>
      </c>
      <c r="U977">
        <f t="shared" si="474"/>
        <v>22085742190605.195</v>
      </c>
      <c r="V977" s="1">
        <f t="shared" si="475"/>
        <v>2.3175326152208656E+20</v>
      </c>
      <c r="W977" s="1">
        <f t="shared" si="476"/>
        <v>4.6803624168024654E+19</v>
      </c>
      <c r="X977" s="1">
        <f t="shared" si="477"/>
        <v>9.7836980221348823E+18</v>
      </c>
      <c r="Y977">
        <f t="shared" si="478"/>
        <v>0.86051818102732169</v>
      </c>
      <c r="Z977">
        <f t="shared" si="479"/>
        <v>76843400362166.688</v>
      </c>
      <c r="AA977">
        <f t="shared" si="480"/>
        <v>3.3467851979239291E-3</v>
      </c>
      <c r="AB977">
        <f t="shared" si="481"/>
        <v>5.7851406187956478E-2</v>
      </c>
      <c r="AC977">
        <f>Cells!$B$3*Y977/(Cells!$D$4*AB977)</f>
        <v>0.37946178392105034</v>
      </c>
      <c r="AD977">
        <f t="shared" si="459"/>
        <v>4072.8915035602708</v>
      </c>
      <c r="AE977">
        <f t="shared" si="460"/>
        <v>1076646206.6096001</v>
      </c>
      <c r="AF977">
        <f t="shared" si="461"/>
        <v>208598690</v>
      </c>
      <c r="AG977">
        <f t="shared" si="462"/>
        <v>203185719.36067843</v>
      </c>
      <c r="AH977">
        <f t="shared" si="463"/>
        <v>100009760818550.52</v>
      </c>
      <c r="AI977">
        <f t="shared" si="464"/>
        <v>20277315854100.133</v>
      </c>
      <c r="AJ977">
        <f t="shared" si="465"/>
        <v>1.0266405072972324</v>
      </c>
      <c r="AK977">
        <f t="shared" si="466"/>
        <v>81301968617118.328</v>
      </c>
      <c r="AL977">
        <f t="shared" si="467"/>
        <v>1.9693127824206799E-3</v>
      </c>
      <c r="AM977">
        <f t="shared" si="468"/>
        <v>4.4376939759526904E-2</v>
      </c>
      <c r="AN977">
        <f>IF(AM977=0,0,(Cells!$B$3*AJ977/(Cells!$D$4*AM977)))</f>
        <v>0.59017792245864609</v>
      </c>
      <c r="AP977" s="7">
        <f t="shared" si="482"/>
        <v>0</v>
      </c>
      <c r="AQ977">
        <f t="shared" si="483"/>
        <v>116</v>
      </c>
      <c r="AR977" t="str">
        <f>IF(AP977=0,"",MAX(AR$4:AR976)+1)</f>
        <v/>
      </c>
      <c r="AS977" t="str">
        <f t="shared" si="484"/>
        <v>Male</v>
      </c>
      <c r="AT977" t="str">
        <f t="shared" si="485"/>
        <v>Smoker</v>
      </c>
      <c r="AU977" t="str">
        <f t="shared" si="486"/>
        <v>90 PLUS</v>
      </c>
      <c r="AV977">
        <f t="shared" si="487"/>
        <v>1</v>
      </c>
      <c r="AW977" s="8">
        <f t="shared" si="488"/>
        <v>25</v>
      </c>
    </row>
    <row r="978" spans="1:49" x14ac:dyDescent="0.25">
      <c r="A978" t="s">
        <v>78</v>
      </c>
      <c r="B978" t="s">
        <v>59</v>
      </c>
      <c r="C978" t="s">
        <v>202</v>
      </c>
      <c r="D978">
        <v>26</v>
      </c>
      <c r="E978" s="9">
        <v>1711</v>
      </c>
      <c r="F978" s="9">
        <v>523</v>
      </c>
      <c r="G978" s="54">
        <v>496.558189698371</v>
      </c>
      <c r="H978" s="9">
        <v>116443396.76106501</v>
      </c>
      <c r="I978" s="9">
        <v>19465114</v>
      </c>
      <c r="J978" s="9">
        <v>22135726.216301199</v>
      </c>
      <c r="K978" s="9">
        <v>6595003990281.1602</v>
      </c>
      <c r="L978" s="9">
        <v>1291911989939.55</v>
      </c>
      <c r="M978" s="9">
        <v>8.5929432953586104E+18</v>
      </c>
      <c r="N978" s="9">
        <v>1.61200448464194E+18</v>
      </c>
      <c r="O978" s="9">
        <v>3.08906887016688E+17</v>
      </c>
      <c r="P978">
        <f t="shared" si="469"/>
        <v>2734.1935877732876</v>
      </c>
      <c r="Q978">
        <f t="shared" si="470"/>
        <v>897046209.76382303</v>
      </c>
      <c r="R978">
        <f t="shared" si="471"/>
        <v>149856655</v>
      </c>
      <c r="S978">
        <f t="shared" si="472"/>
        <v>173662496.8004314</v>
      </c>
      <c r="T978">
        <f t="shared" si="473"/>
        <v>114899171945205.48</v>
      </c>
      <c r="U978">
        <f t="shared" si="474"/>
        <v>23377654180544.746</v>
      </c>
      <c r="V978" s="1">
        <f t="shared" si="475"/>
        <v>2.4034620481744516E+20</v>
      </c>
      <c r="W978" s="1">
        <f t="shared" si="476"/>
        <v>4.8415628652666593E+19</v>
      </c>
      <c r="X978" s="1">
        <f t="shared" si="477"/>
        <v>1.009260490915157E+19</v>
      </c>
      <c r="Y978">
        <f t="shared" si="478"/>
        <v>0.86291892470146569</v>
      </c>
      <c r="Z978">
        <f t="shared" si="479"/>
        <v>81740988998592.813</v>
      </c>
      <c r="AA978">
        <f t="shared" si="480"/>
        <v>2.7103651628829334E-3</v>
      </c>
      <c r="AB978">
        <f t="shared" si="481"/>
        <v>5.2061167513636625E-2</v>
      </c>
      <c r="AC978">
        <f>Cells!$B$3*Y978/(Cells!$D$4*AB978)</f>
        <v>0.42284188834443387</v>
      </c>
      <c r="AD978">
        <f t="shared" si="459"/>
        <v>3576.3333138619005</v>
      </c>
      <c r="AE978">
        <f t="shared" si="460"/>
        <v>960202809.84853506</v>
      </c>
      <c r="AF978">
        <f t="shared" si="461"/>
        <v>189133576</v>
      </c>
      <c r="AG978">
        <f t="shared" si="462"/>
        <v>181049993.14437723</v>
      </c>
      <c r="AH978">
        <f t="shared" si="463"/>
        <v>93414756828269.359</v>
      </c>
      <c r="AI978">
        <f t="shared" si="464"/>
        <v>18985403864160.586</v>
      </c>
      <c r="AJ978">
        <f t="shared" si="465"/>
        <v>1.0446483466540457</v>
      </c>
      <c r="AK978">
        <f t="shared" si="466"/>
        <v>76866986698102.5</v>
      </c>
      <c r="AL978">
        <f t="shared" si="467"/>
        <v>2.3449999132642337E-3</v>
      </c>
      <c r="AM978">
        <f t="shared" si="468"/>
        <v>4.8425199155648642E-2</v>
      </c>
      <c r="AN978">
        <f>IF(AM978=0,0,(Cells!$B$3*AJ978/(Cells!$D$4*AM978)))</f>
        <v>0.55032674466018494</v>
      </c>
      <c r="AP978" s="7">
        <f t="shared" si="482"/>
        <v>0</v>
      </c>
      <c r="AQ978">
        <f t="shared" si="483"/>
        <v>116</v>
      </c>
      <c r="AR978" t="str">
        <f>IF(AP978=0,"",MAX(AR$4:AR977)+1)</f>
        <v/>
      </c>
      <c r="AS978" t="str">
        <f t="shared" si="484"/>
        <v>Male</v>
      </c>
      <c r="AT978" t="str">
        <f t="shared" si="485"/>
        <v>Smoker</v>
      </c>
      <c r="AU978" t="str">
        <f t="shared" si="486"/>
        <v>90 PLUS</v>
      </c>
      <c r="AV978">
        <f t="shared" si="487"/>
        <v>1</v>
      </c>
      <c r="AW978" s="8">
        <f t="shared" si="488"/>
        <v>26</v>
      </c>
    </row>
    <row r="979" spans="1:49" x14ac:dyDescent="0.25">
      <c r="A979" t="s">
        <v>78</v>
      </c>
      <c r="B979" t="s">
        <v>59</v>
      </c>
      <c r="C979" t="s">
        <v>202</v>
      </c>
      <c r="D979">
        <v>27</v>
      </c>
      <c r="E979" s="9">
        <v>1827</v>
      </c>
      <c r="F979" s="9">
        <v>524</v>
      </c>
      <c r="G979" s="54">
        <v>534.44862115981505</v>
      </c>
      <c r="H979" s="9">
        <v>131822124.463542</v>
      </c>
      <c r="I979" s="9">
        <v>20754988</v>
      </c>
      <c r="J979" s="9">
        <v>24995703.419817999</v>
      </c>
      <c r="K979" s="9">
        <v>10773639570120.9</v>
      </c>
      <c r="L979" s="9">
        <v>2074313601505.8799</v>
      </c>
      <c r="M979" s="9">
        <v>2.7118553770674201E+19</v>
      </c>
      <c r="N979" s="9">
        <v>5.1358998896254802E+18</v>
      </c>
      <c r="O979" s="9">
        <v>9.7669803524288794E+17</v>
      </c>
      <c r="P979">
        <f t="shared" si="469"/>
        <v>3268.6422089331027</v>
      </c>
      <c r="Q979">
        <f t="shared" si="470"/>
        <v>1028868334.227365</v>
      </c>
      <c r="R979">
        <f t="shared" si="471"/>
        <v>170611643</v>
      </c>
      <c r="S979">
        <f t="shared" si="472"/>
        <v>198658200.22024941</v>
      </c>
      <c r="T979">
        <f t="shared" si="473"/>
        <v>125672811515326.39</v>
      </c>
      <c r="U979">
        <f t="shared" si="474"/>
        <v>25451967782050.625</v>
      </c>
      <c r="V979" s="1">
        <f t="shared" si="475"/>
        <v>2.6746475858811935E+20</v>
      </c>
      <c r="W979" s="1">
        <f t="shared" si="476"/>
        <v>5.3551528542292074E+19</v>
      </c>
      <c r="X979" s="1">
        <f t="shared" si="477"/>
        <v>1.1069302944394457E+19</v>
      </c>
      <c r="Y979">
        <f t="shared" si="478"/>
        <v>0.85882003768706949</v>
      </c>
      <c r="Z979">
        <f t="shared" si="479"/>
        <v>89157673577140.828</v>
      </c>
      <c r="AA979">
        <f t="shared" si="480"/>
        <v>2.2591534697064975E-3</v>
      </c>
      <c r="AB979">
        <f t="shared" si="481"/>
        <v>4.7530553012841092E-2</v>
      </c>
      <c r="AC979">
        <f>Cells!$B$3*Y979/(Cells!$D$4*AB979)</f>
        <v>0.46094723554562911</v>
      </c>
      <c r="AD979">
        <f t="shared" si="459"/>
        <v>3041.8846927020854</v>
      </c>
      <c r="AE979">
        <f t="shared" si="460"/>
        <v>828380685.38499308</v>
      </c>
      <c r="AF979">
        <f t="shared" si="461"/>
        <v>168378588</v>
      </c>
      <c r="AG979">
        <f t="shared" si="462"/>
        <v>156054289.72455925</v>
      </c>
      <c r="AH979">
        <f t="shared" si="463"/>
        <v>82641117258148.469</v>
      </c>
      <c r="AI979">
        <f t="shared" si="464"/>
        <v>16911090262654.703</v>
      </c>
      <c r="AJ979">
        <f t="shared" si="465"/>
        <v>1.0789744280480436</v>
      </c>
      <c r="AK979">
        <f t="shared" si="466"/>
        <v>69480000803530.406</v>
      </c>
      <c r="AL979">
        <f t="shared" si="467"/>
        <v>2.8530434919296489E-3</v>
      </c>
      <c r="AM979">
        <f t="shared" si="468"/>
        <v>5.34138885677653E-2</v>
      </c>
      <c r="AN979">
        <f>IF(AM979=0,0,(Cells!$B$3*AJ979/(Cells!$D$4*AM979)))</f>
        <v>0.51532222014624007</v>
      </c>
      <c r="AP979" s="7">
        <f t="shared" si="482"/>
        <v>0</v>
      </c>
      <c r="AQ979">
        <f t="shared" si="483"/>
        <v>116</v>
      </c>
      <c r="AR979" t="str">
        <f>IF(AP979=0,"",MAX(AR$4:AR978)+1)</f>
        <v/>
      </c>
      <c r="AS979" t="str">
        <f t="shared" si="484"/>
        <v>Male</v>
      </c>
      <c r="AT979" t="str">
        <f t="shared" si="485"/>
        <v>Smoker</v>
      </c>
      <c r="AU979" t="str">
        <f t="shared" si="486"/>
        <v>90 PLUS</v>
      </c>
      <c r="AV979">
        <f t="shared" si="487"/>
        <v>1</v>
      </c>
      <c r="AW979" s="8">
        <f t="shared" si="488"/>
        <v>27</v>
      </c>
    </row>
    <row r="980" spans="1:49" x14ac:dyDescent="0.25">
      <c r="A980" t="s">
        <v>78</v>
      </c>
      <c r="B980" t="s">
        <v>59</v>
      </c>
      <c r="C980" t="s">
        <v>202</v>
      </c>
      <c r="D980">
        <v>28</v>
      </c>
      <c r="E980" s="9">
        <v>1874</v>
      </c>
      <c r="F980" s="9">
        <v>589</v>
      </c>
      <c r="G980" s="54">
        <v>561.34752852174097</v>
      </c>
      <c r="H980" s="9">
        <v>139003022.19524801</v>
      </c>
      <c r="I980" s="9">
        <v>25387004</v>
      </c>
      <c r="J980" s="9">
        <v>26266000.586173002</v>
      </c>
      <c r="K980" s="9">
        <v>11973218623190</v>
      </c>
      <c r="L980" s="9">
        <v>2355670805462.7798</v>
      </c>
      <c r="M980" s="9">
        <v>3.2293902274367001E+19</v>
      </c>
      <c r="N980" s="9">
        <v>6.4329872418178396E+18</v>
      </c>
      <c r="O980" s="9">
        <v>1.2859589403979699E+18</v>
      </c>
      <c r="P980">
        <f t="shared" si="469"/>
        <v>3829.9897374548436</v>
      </c>
      <c r="Q980">
        <f t="shared" si="470"/>
        <v>1167871356.4226131</v>
      </c>
      <c r="R980">
        <f t="shared" si="471"/>
        <v>195998647</v>
      </c>
      <c r="S980">
        <f t="shared" si="472"/>
        <v>224924200.80642241</v>
      </c>
      <c r="T980">
        <f t="shared" si="473"/>
        <v>137646030138516.39</v>
      </c>
      <c r="U980">
        <f t="shared" si="474"/>
        <v>27807638587513.406</v>
      </c>
      <c r="V980" s="1">
        <f t="shared" si="475"/>
        <v>2.9975866086248638E+20</v>
      </c>
      <c r="W980" s="1">
        <f t="shared" si="476"/>
        <v>5.9984515784109916E+19</v>
      </c>
      <c r="X980" s="1">
        <f t="shared" si="477"/>
        <v>1.2355261884792426E+19</v>
      </c>
      <c r="Y980">
        <f t="shared" si="478"/>
        <v>0.87139865918066883</v>
      </c>
      <c r="Z980">
        <f t="shared" si="479"/>
        <v>98829235527067.172</v>
      </c>
      <c r="AA980">
        <f t="shared" si="480"/>
        <v>1.9534984182785109E-3</v>
      </c>
      <c r="AB980">
        <f t="shared" si="481"/>
        <v>4.4198398367797341E-2</v>
      </c>
      <c r="AC980">
        <f>Cells!$B$3*Y980/(Cells!$D$4*AB980)</f>
        <v>0.50295863501697569</v>
      </c>
      <c r="AD980">
        <f t="shared" si="459"/>
        <v>2480.537164180344</v>
      </c>
      <c r="AE980">
        <f t="shared" si="460"/>
        <v>689377663.18974507</v>
      </c>
      <c r="AF980">
        <f t="shared" si="461"/>
        <v>142991584</v>
      </c>
      <c r="AG980">
        <f t="shared" si="462"/>
        <v>129788289.1383862</v>
      </c>
      <c r="AH980">
        <f t="shared" si="463"/>
        <v>70667898634958.469</v>
      </c>
      <c r="AI980">
        <f t="shared" si="464"/>
        <v>14555419457191.924</v>
      </c>
      <c r="AJ980">
        <f t="shared" si="465"/>
        <v>1.1017294776690973</v>
      </c>
      <c r="AK980">
        <f t="shared" si="466"/>
        <v>60189424770835.695</v>
      </c>
      <c r="AL980">
        <f t="shared" si="467"/>
        <v>3.5731329640770605E-3</v>
      </c>
      <c r="AM980">
        <f t="shared" si="468"/>
        <v>5.9775688737789219E-2</v>
      </c>
      <c r="AN980">
        <f>IF(AM980=0,0,(Cells!$B$3*AJ980/(Cells!$D$4*AM980)))</f>
        <v>0.47018881527498174</v>
      </c>
      <c r="AP980" s="7">
        <f t="shared" si="482"/>
        <v>0</v>
      </c>
      <c r="AQ980">
        <f t="shared" si="483"/>
        <v>116</v>
      </c>
      <c r="AR980" t="str">
        <f>IF(AP980=0,"",MAX(AR$4:AR979)+1)</f>
        <v/>
      </c>
      <c r="AS980" t="str">
        <f t="shared" si="484"/>
        <v>Male</v>
      </c>
      <c r="AT980" t="str">
        <f t="shared" si="485"/>
        <v>Smoker</v>
      </c>
      <c r="AU980" t="str">
        <f t="shared" si="486"/>
        <v>90 PLUS</v>
      </c>
      <c r="AV980">
        <f t="shared" si="487"/>
        <v>1</v>
      </c>
      <c r="AW980" s="8">
        <f t="shared" si="488"/>
        <v>28</v>
      </c>
    </row>
    <row r="981" spans="1:49" x14ac:dyDescent="0.25">
      <c r="A981" t="s">
        <v>78</v>
      </c>
      <c r="B981" t="s">
        <v>59</v>
      </c>
      <c r="C981" t="s">
        <v>202</v>
      </c>
      <c r="D981">
        <v>29</v>
      </c>
      <c r="E981" s="9">
        <v>1848</v>
      </c>
      <c r="F981" s="9">
        <v>654</v>
      </c>
      <c r="G981" s="54">
        <v>588.75706775918798</v>
      </c>
      <c r="H981" s="9">
        <v>147347774.05976501</v>
      </c>
      <c r="I981" s="9">
        <v>29041086</v>
      </c>
      <c r="J981" s="9">
        <v>27827533.5097991</v>
      </c>
      <c r="K981" s="9">
        <v>13483930870701.301</v>
      </c>
      <c r="L981" s="9">
        <v>2694231275136.6099</v>
      </c>
      <c r="M981" s="9">
        <v>3.9575183223779598E+19</v>
      </c>
      <c r="N981" s="9">
        <v>8.1815991765752504E+18</v>
      </c>
      <c r="O981" s="9">
        <v>1.7003305278806799E+18</v>
      </c>
      <c r="P981">
        <f t="shared" si="469"/>
        <v>4418.7468052140321</v>
      </c>
      <c r="Q981">
        <f t="shared" si="470"/>
        <v>1315219130.4823782</v>
      </c>
      <c r="R981">
        <f t="shared" si="471"/>
        <v>225039733</v>
      </c>
      <c r="S981">
        <f t="shared" si="472"/>
        <v>252751734.31622151</v>
      </c>
      <c r="T981">
        <f t="shared" si="473"/>
        <v>151129961009217.69</v>
      </c>
      <c r="U981">
        <f t="shared" si="474"/>
        <v>30501869862650.016</v>
      </c>
      <c r="V981" s="1">
        <f t="shared" si="475"/>
        <v>3.39333844086266E+20</v>
      </c>
      <c r="W981" s="1">
        <f t="shared" si="476"/>
        <v>6.8166114960685171E+19</v>
      </c>
      <c r="X981" s="1">
        <f t="shared" si="477"/>
        <v>1.4055592412673106E+19</v>
      </c>
      <c r="Y981">
        <f t="shared" si="478"/>
        <v>0.89035880845212878</v>
      </c>
      <c r="Z981">
        <f t="shared" si="479"/>
        <v>110379876055352.88</v>
      </c>
      <c r="AA981">
        <f t="shared" si="480"/>
        <v>1.7278323997246305E-3</v>
      </c>
      <c r="AB981">
        <f t="shared" si="481"/>
        <v>4.1567203414767155E-2</v>
      </c>
      <c r="AC981">
        <f>Cells!$B$3*Y981/(Cells!$D$4*AB981)</f>
        <v>0.54643205248959759</v>
      </c>
      <c r="AD981">
        <f t="shared" si="459"/>
        <v>1891.7800964211567</v>
      </c>
      <c r="AE981">
        <f t="shared" si="460"/>
        <v>542029889.12998009</v>
      </c>
      <c r="AF981">
        <f t="shared" si="461"/>
        <v>113950498</v>
      </c>
      <c r="AG981">
        <f t="shared" si="462"/>
        <v>101960755.62858711</v>
      </c>
      <c r="AH981">
        <f t="shared" si="463"/>
        <v>57183967764257.172</v>
      </c>
      <c r="AI981">
        <f t="shared" si="464"/>
        <v>11861188182055.314</v>
      </c>
      <c r="AJ981">
        <f t="shared" si="465"/>
        <v>1.1175917371099913</v>
      </c>
      <c r="AK981">
        <f t="shared" si="466"/>
        <v>49093571906136.813</v>
      </c>
      <c r="AL981">
        <f t="shared" si="467"/>
        <v>4.7223540080091253E-3</v>
      </c>
      <c r="AM981">
        <f t="shared" si="468"/>
        <v>6.8719385969383665E-2</v>
      </c>
      <c r="AN981">
        <f>IF(AM981=0,0,(Cells!$B$3*AJ981/(Cells!$D$4*AM981)))</f>
        <v>0.41488317712512879</v>
      </c>
      <c r="AP981" s="7">
        <f t="shared" si="482"/>
        <v>0</v>
      </c>
      <c r="AQ981">
        <f t="shared" si="483"/>
        <v>116</v>
      </c>
      <c r="AR981" t="str">
        <f>IF(AP981=0,"",MAX(AR$4:AR980)+1)</f>
        <v/>
      </c>
      <c r="AS981" t="str">
        <f t="shared" si="484"/>
        <v>Male</v>
      </c>
      <c r="AT981" t="str">
        <f t="shared" si="485"/>
        <v>Smoker</v>
      </c>
      <c r="AU981" t="str">
        <f t="shared" si="486"/>
        <v>90 PLUS</v>
      </c>
      <c r="AV981">
        <f t="shared" si="487"/>
        <v>1</v>
      </c>
      <c r="AW981" s="8">
        <f t="shared" si="488"/>
        <v>29</v>
      </c>
    </row>
    <row r="982" spans="1:49" x14ac:dyDescent="0.25">
      <c r="A982" t="s">
        <v>78</v>
      </c>
      <c r="B982" t="s">
        <v>59</v>
      </c>
      <c r="C982" t="s">
        <v>202</v>
      </c>
      <c r="D982">
        <v>30</v>
      </c>
      <c r="E982" s="9">
        <v>1726</v>
      </c>
      <c r="F982" s="9">
        <v>598</v>
      </c>
      <c r="G982" s="54">
        <v>560.54715460901798</v>
      </c>
      <c r="H982" s="9">
        <v>152027719.767501</v>
      </c>
      <c r="I982" s="9">
        <v>33576679</v>
      </c>
      <c r="J982" s="9">
        <v>28649604.495145202</v>
      </c>
      <c r="K982" s="9">
        <v>15953430194758.4</v>
      </c>
      <c r="L982" s="9">
        <v>3239341497710.5</v>
      </c>
      <c r="M982" s="9">
        <v>4.9156460868824801E+19</v>
      </c>
      <c r="N982" s="9">
        <v>1.05057359755048E+19</v>
      </c>
      <c r="O982" s="9">
        <v>2.26172793565314E+18</v>
      </c>
      <c r="P982">
        <f t="shared" si="469"/>
        <v>4979.2939598230496</v>
      </c>
      <c r="Q982">
        <f t="shared" si="470"/>
        <v>1467246850.2498794</v>
      </c>
      <c r="R982">
        <f t="shared" si="471"/>
        <v>258616412</v>
      </c>
      <c r="S982">
        <f t="shared" si="472"/>
        <v>281401338.81136668</v>
      </c>
      <c r="T982">
        <f t="shared" si="473"/>
        <v>167083391203976.09</v>
      </c>
      <c r="U982">
        <f t="shared" si="474"/>
        <v>33741211360360.516</v>
      </c>
      <c r="V982" s="1">
        <f t="shared" si="475"/>
        <v>3.884903049550908E+20</v>
      </c>
      <c r="W982" s="1">
        <f t="shared" si="476"/>
        <v>7.8671850936189977E+19</v>
      </c>
      <c r="X982" s="1">
        <f t="shared" si="477"/>
        <v>1.6317320348326246E+19</v>
      </c>
      <c r="Y982">
        <f t="shared" si="478"/>
        <v>0.9190304960608584</v>
      </c>
      <c r="Z982">
        <f t="shared" si="479"/>
        <v>125056329408347.06</v>
      </c>
      <c r="AA982">
        <f t="shared" si="480"/>
        <v>1.5792589931428974E-3</v>
      </c>
      <c r="AB982">
        <f t="shared" si="481"/>
        <v>3.9739891710256298E-2</v>
      </c>
      <c r="AC982">
        <f>Cells!$B$3*Y982/(Cells!$D$4*AB982)</f>
        <v>0.5899635180603342</v>
      </c>
      <c r="AD982">
        <f t="shared" si="459"/>
        <v>1331.2329418121387</v>
      </c>
      <c r="AE982">
        <f t="shared" si="460"/>
        <v>390002169.36247903</v>
      </c>
      <c r="AF982">
        <f t="shared" si="461"/>
        <v>80373819</v>
      </c>
      <c r="AG982">
        <f t="shared" si="462"/>
        <v>73311151.133441925</v>
      </c>
      <c r="AH982">
        <f t="shared" si="463"/>
        <v>41230537569498.773</v>
      </c>
      <c r="AI982">
        <f t="shared" si="464"/>
        <v>8621846684344.8125</v>
      </c>
      <c r="AJ982">
        <f t="shared" si="465"/>
        <v>1.096338248102291</v>
      </c>
      <c r="AK982">
        <f t="shared" si="466"/>
        <v>34839521573409.164</v>
      </c>
      <c r="AL982">
        <f t="shared" si="467"/>
        <v>6.4823444579720346E-3</v>
      </c>
      <c r="AM982">
        <f t="shared" si="468"/>
        <v>8.0513008004744396E-2</v>
      </c>
      <c r="AN982">
        <f>IF(AM982=0,0,(Cells!$B$3*AJ982/(Cells!$D$4*AM982)))</f>
        <v>0.34737649318109382</v>
      </c>
      <c r="AP982" s="7">
        <f t="shared" si="482"/>
        <v>0</v>
      </c>
      <c r="AQ982">
        <f t="shared" si="483"/>
        <v>116</v>
      </c>
      <c r="AR982" t="str">
        <f>IF(AP982=0,"",MAX(AR$4:AR981)+1)</f>
        <v/>
      </c>
      <c r="AS982" t="str">
        <f t="shared" si="484"/>
        <v>Male</v>
      </c>
      <c r="AT982" t="str">
        <f t="shared" si="485"/>
        <v>Smoker</v>
      </c>
      <c r="AU982" t="str">
        <f t="shared" si="486"/>
        <v>90 PLUS</v>
      </c>
      <c r="AV982">
        <f t="shared" si="487"/>
        <v>1</v>
      </c>
      <c r="AW982" s="8">
        <f t="shared" si="488"/>
        <v>30</v>
      </c>
    </row>
    <row r="983" spans="1:49" x14ac:dyDescent="0.25">
      <c r="A983" t="s">
        <v>78</v>
      </c>
      <c r="B983" t="s">
        <v>59</v>
      </c>
      <c r="C983" t="s">
        <v>202</v>
      </c>
      <c r="D983">
        <v>31</v>
      </c>
      <c r="E983" s="9">
        <v>1485</v>
      </c>
      <c r="F983" s="9">
        <v>545</v>
      </c>
      <c r="G983" s="54">
        <v>461.432546423823</v>
      </c>
      <c r="H983" s="9">
        <v>125118145.170459</v>
      </c>
      <c r="I983" s="9">
        <v>23672607</v>
      </c>
      <c r="J983" s="9">
        <v>23612725.217086501</v>
      </c>
      <c r="K983" s="9">
        <v>14554508551244</v>
      </c>
      <c r="L983" s="9">
        <v>3092381770543.23</v>
      </c>
      <c r="M983" s="9">
        <v>5.3591109472580796E+19</v>
      </c>
      <c r="N983" s="9">
        <v>1.2192681089162E+19</v>
      </c>
      <c r="O983" s="9">
        <v>2.7929633006520699E+18</v>
      </c>
      <c r="P983">
        <f t="shared" si="469"/>
        <v>5440.7265062468723</v>
      </c>
      <c r="Q983">
        <f t="shared" si="470"/>
        <v>1592364995.4203384</v>
      </c>
      <c r="R983">
        <f t="shared" si="471"/>
        <v>282289019</v>
      </c>
      <c r="S983">
        <f t="shared" si="472"/>
        <v>305014064.02845317</v>
      </c>
      <c r="T983">
        <f t="shared" si="473"/>
        <v>181637899755220.09</v>
      </c>
      <c r="U983">
        <f t="shared" si="474"/>
        <v>36833593130903.742</v>
      </c>
      <c r="V983" s="1">
        <f t="shared" si="475"/>
        <v>4.4208141442767159E+20</v>
      </c>
      <c r="W983" s="1">
        <f t="shared" si="476"/>
        <v>9.0864532025351979E+19</v>
      </c>
      <c r="X983" s="1">
        <f t="shared" si="477"/>
        <v>1.9110283648978317E+19</v>
      </c>
      <c r="Y983">
        <f t="shared" si="478"/>
        <v>0.92549509118263718</v>
      </c>
      <c r="Z983">
        <f t="shared" si="479"/>
        <v>136555495868783.83</v>
      </c>
      <c r="AA983">
        <f t="shared" si="480"/>
        <v>1.4678086875951268E-3</v>
      </c>
      <c r="AB983">
        <f t="shared" si="481"/>
        <v>3.8311991433428866E-2</v>
      </c>
      <c r="AC983">
        <f>Cells!$B$3*Y983/(Cells!$D$4*AB983)</f>
        <v>0.61625620617971366</v>
      </c>
      <c r="AD983">
        <f t="shared" si="459"/>
        <v>869.80039538831579</v>
      </c>
      <c r="AE983">
        <f t="shared" si="460"/>
        <v>264884024.19202003</v>
      </c>
      <c r="AF983">
        <f t="shared" si="461"/>
        <v>56701212</v>
      </c>
      <c r="AG983">
        <f t="shared" si="462"/>
        <v>49698425.916355424</v>
      </c>
      <c r="AH983">
        <f t="shared" si="463"/>
        <v>26676029018254.77</v>
      </c>
      <c r="AI983">
        <f t="shared" si="464"/>
        <v>5529464913801.583</v>
      </c>
      <c r="AJ983">
        <f t="shared" si="465"/>
        <v>1.1409055911636028</v>
      </c>
      <c r="AK983">
        <f t="shared" si="466"/>
        <v>23237316569495.258</v>
      </c>
      <c r="AL983">
        <f t="shared" si="467"/>
        <v>9.4080736208838438E-3</v>
      </c>
      <c r="AM983">
        <f t="shared" si="468"/>
        <v>9.6995224732374555E-2</v>
      </c>
      <c r="AN983">
        <f>IF(AM983=0,0,(Cells!$B$3*AJ983/(Cells!$D$4*AM983)))</f>
        <v>0.30006909479222837</v>
      </c>
      <c r="AP983" s="7">
        <f t="shared" si="482"/>
        <v>0</v>
      </c>
      <c r="AQ983">
        <f t="shared" si="483"/>
        <v>116</v>
      </c>
      <c r="AR983" t="str">
        <f>IF(AP983=0,"",MAX(AR$4:AR982)+1)</f>
        <v/>
      </c>
      <c r="AS983" t="str">
        <f t="shared" si="484"/>
        <v>Male</v>
      </c>
      <c r="AT983" t="str">
        <f t="shared" si="485"/>
        <v>Smoker</v>
      </c>
      <c r="AU983" t="str">
        <f t="shared" si="486"/>
        <v>90 PLUS</v>
      </c>
      <c r="AV983">
        <f t="shared" si="487"/>
        <v>1</v>
      </c>
      <c r="AW983" s="8">
        <f t="shared" si="488"/>
        <v>31</v>
      </c>
    </row>
    <row r="984" spans="1:49" x14ac:dyDescent="0.25">
      <c r="A984" t="s">
        <v>78</v>
      </c>
      <c r="B984" t="s">
        <v>59</v>
      </c>
      <c r="C984" t="s">
        <v>202</v>
      </c>
      <c r="D984">
        <v>32</v>
      </c>
      <c r="E984" s="9">
        <v>1174</v>
      </c>
      <c r="F984" s="9">
        <v>356</v>
      </c>
      <c r="G984" s="54">
        <v>323.62532135554397</v>
      </c>
      <c r="H984" s="9">
        <v>90949413.889366001</v>
      </c>
      <c r="I984" s="9">
        <v>25311629</v>
      </c>
      <c r="J984" s="9">
        <v>17441298.710506201</v>
      </c>
      <c r="K984" s="9">
        <v>13857080434702</v>
      </c>
      <c r="L984" s="9">
        <v>3197201307014.5898</v>
      </c>
      <c r="M984" s="9">
        <v>6.1223128739450003E+19</v>
      </c>
      <c r="N984" s="9">
        <v>1.5076846482712199E+19</v>
      </c>
      <c r="O984" s="9">
        <v>3.7259595833564201E+18</v>
      </c>
      <c r="P984">
        <f t="shared" si="469"/>
        <v>5764.3518276024161</v>
      </c>
      <c r="Q984">
        <f t="shared" si="470"/>
        <v>1683314409.3097043</v>
      </c>
      <c r="R984">
        <f t="shared" si="471"/>
        <v>307600648</v>
      </c>
      <c r="S984">
        <f t="shared" si="472"/>
        <v>322455362.73895937</v>
      </c>
      <c r="T984">
        <f t="shared" si="473"/>
        <v>195494980189922.09</v>
      </c>
      <c r="U984">
        <f t="shared" si="474"/>
        <v>40030794437918.328</v>
      </c>
      <c r="V984" s="1">
        <f t="shared" si="475"/>
        <v>5.0330454316712159E+20</v>
      </c>
      <c r="W984" s="1">
        <f t="shared" si="476"/>
        <v>1.0594137850806418E+20</v>
      </c>
      <c r="X984" s="1">
        <f t="shared" si="477"/>
        <v>2.2836243232334737E+19</v>
      </c>
      <c r="Y984">
        <f t="shared" si="478"/>
        <v>0.95393249281766523</v>
      </c>
      <c r="Z984">
        <f t="shared" si="479"/>
        <v>150061503207416.31</v>
      </c>
      <c r="AA984">
        <f t="shared" si="480"/>
        <v>1.4432118444056223E-3</v>
      </c>
      <c r="AB984">
        <f t="shared" si="481"/>
        <v>3.7989628116179584E-2</v>
      </c>
      <c r="AC984">
        <f>Cells!$B$3*Y984/(Cells!$D$4*AB984)</f>
        <v>0.64058167843181235</v>
      </c>
      <c r="AD984">
        <f t="shared" si="459"/>
        <v>546.1750740327717</v>
      </c>
      <c r="AE984">
        <f t="shared" si="460"/>
        <v>173934610.302654</v>
      </c>
      <c r="AF984">
        <f t="shared" si="461"/>
        <v>31389583</v>
      </c>
      <c r="AG984">
        <f t="shared" si="462"/>
        <v>32257127.205849223</v>
      </c>
      <c r="AH984">
        <f t="shared" si="463"/>
        <v>12818948583552.77</v>
      </c>
      <c r="AI984">
        <f t="shared" si="464"/>
        <v>2332263606786.9932</v>
      </c>
      <c r="AJ984">
        <f t="shared" si="465"/>
        <v>0.97310534815103089</v>
      </c>
      <c r="AK984">
        <f t="shared" si="466"/>
        <v>10265687674718.619</v>
      </c>
      <c r="AL984">
        <f t="shared" si="467"/>
        <v>9.8658991864160155E-3</v>
      </c>
      <c r="AM984">
        <f t="shared" si="468"/>
        <v>9.9327232853915828E-2</v>
      </c>
      <c r="AN984">
        <f>IF(AM984=0,0,(Cells!$B$3*AJ984/(Cells!$D$4*AM984)))</f>
        <v>0.24992714956743767</v>
      </c>
      <c r="AP984" s="7">
        <f t="shared" si="482"/>
        <v>0</v>
      </c>
      <c r="AQ984">
        <f t="shared" si="483"/>
        <v>116</v>
      </c>
      <c r="AR984" t="str">
        <f>IF(AP984=0,"",MAX(AR$4:AR983)+1)</f>
        <v/>
      </c>
      <c r="AS984" t="str">
        <f t="shared" si="484"/>
        <v>Male</v>
      </c>
      <c r="AT984" t="str">
        <f t="shared" si="485"/>
        <v>Smoker</v>
      </c>
      <c r="AU984" t="str">
        <f t="shared" si="486"/>
        <v>90 PLUS</v>
      </c>
      <c r="AV984">
        <f t="shared" si="487"/>
        <v>1</v>
      </c>
      <c r="AW984" s="8">
        <f t="shared" si="488"/>
        <v>32</v>
      </c>
    </row>
    <row r="985" spans="1:49" x14ac:dyDescent="0.25">
      <c r="A985" t="s">
        <v>78</v>
      </c>
      <c r="B985" t="s">
        <v>59</v>
      </c>
      <c r="C985" t="s">
        <v>202</v>
      </c>
      <c r="D985">
        <v>33</v>
      </c>
      <c r="E985" s="9">
        <v>910</v>
      </c>
      <c r="F985" s="9">
        <v>242</v>
      </c>
      <c r="G985" s="54">
        <v>240.65828601009301</v>
      </c>
      <c r="H985" s="9">
        <v>61681289.858994</v>
      </c>
      <c r="I985" s="9">
        <v>10118612</v>
      </c>
      <c r="J985" s="9">
        <v>11578408.8707147</v>
      </c>
      <c r="K985" s="9">
        <v>2921245738775</v>
      </c>
      <c r="L985" s="9">
        <v>543090331056.724</v>
      </c>
      <c r="M985" s="9">
        <v>1.99850100519106E+18</v>
      </c>
      <c r="N985" s="9">
        <v>3.58797699922E+17</v>
      </c>
      <c r="O985" s="9">
        <v>6.5301989038337104E+16</v>
      </c>
      <c r="P985">
        <f t="shared" si="469"/>
        <v>6005.0101136125095</v>
      </c>
      <c r="Q985">
        <f t="shared" si="470"/>
        <v>1744995699.1686983</v>
      </c>
      <c r="R985">
        <f t="shared" si="471"/>
        <v>317719260</v>
      </c>
      <c r="S985">
        <f t="shared" si="472"/>
        <v>334033771.6096741</v>
      </c>
      <c r="T985">
        <f t="shared" si="473"/>
        <v>198416225928697.09</v>
      </c>
      <c r="U985">
        <f t="shared" si="474"/>
        <v>40573884768975.055</v>
      </c>
      <c r="V985" s="1">
        <f t="shared" si="475"/>
        <v>5.0530304417231267E+20</v>
      </c>
      <c r="W985" s="1">
        <f t="shared" si="476"/>
        <v>1.0630017620798618E+20</v>
      </c>
      <c r="X985" s="1">
        <f t="shared" si="477"/>
        <v>2.2901545221373075E+19</v>
      </c>
      <c r="Y985">
        <f t="shared" si="478"/>
        <v>0.95115909528831122</v>
      </c>
      <c r="Z985">
        <f t="shared" si="479"/>
        <v>152018057332307.94</v>
      </c>
      <c r="AA985">
        <f t="shared" si="480"/>
        <v>1.3624307084429323E-3</v>
      </c>
      <c r="AB985">
        <f t="shared" si="481"/>
        <v>3.6911119035365647E-2</v>
      </c>
      <c r="AC985">
        <f>Cells!$B$3*Y985/(Cells!$D$4*AB985)</f>
        <v>0.65738208807405818</v>
      </c>
      <c r="AD985">
        <f t="shared" si="459"/>
        <v>305.51678802267867</v>
      </c>
      <c r="AE985">
        <f t="shared" si="460"/>
        <v>112253320.44365999</v>
      </c>
      <c r="AF985">
        <f t="shared" si="461"/>
        <v>21270971</v>
      </c>
      <c r="AG985">
        <f t="shared" si="462"/>
        <v>20678718.335134521</v>
      </c>
      <c r="AH985">
        <f t="shared" si="463"/>
        <v>9897702844777.7695</v>
      </c>
      <c r="AI985">
        <f t="shared" si="464"/>
        <v>1789173275730.2688</v>
      </c>
      <c r="AJ985">
        <f t="shared" si="465"/>
        <v>1.0286406853300576</v>
      </c>
      <c r="AK985">
        <f t="shared" si="466"/>
        <v>8288052625233.0693</v>
      </c>
      <c r="AL985">
        <f t="shared" si="467"/>
        <v>1.93822979116102E-2</v>
      </c>
      <c r="AM985">
        <f t="shared" si="468"/>
        <v>0.13922032147502822</v>
      </c>
      <c r="AN985">
        <f>IF(AM985=0,0,(Cells!$B$3*AJ985/(Cells!$D$4*AM985)))</f>
        <v>0.18848768428168422</v>
      </c>
      <c r="AP985" s="7">
        <f t="shared" si="482"/>
        <v>0</v>
      </c>
      <c r="AQ985">
        <f t="shared" si="483"/>
        <v>116</v>
      </c>
      <c r="AR985" t="str">
        <f>IF(AP985=0,"",MAX(AR$4:AR984)+1)</f>
        <v/>
      </c>
      <c r="AS985" t="str">
        <f t="shared" si="484"/>
        <v>Male</v>
      </c>
      <c r="AT985" t="str">
        <f t="shared" si="485"/>
        <v>Smoker</v>
      </c>
      <c r="AU985" t="str">
        <f t="shared" si="486"/>
        <v>90 PLUS</v>
      </c>
      <c r="AV985">
        <f t="shared" si="487"/>
        <v>1</v>
      </c>
      <c r="AW985" s="8">
        <f t="shared" si="488"/>
        <v>33</v>
      </c>
    </row>
    <row r="986" spans="1:49" x14ac:dyDescent="0.25">
      <c r="A986" t="s">
        <v>78</v>
      </c>
      <c r="B986" t="s">
        <v>59</v>
      </c>
      <c r="C986" t="s">
        <v>202</v>
      </c>
      <c r="D986">
        <v>34</v>
      </c>
      <c r="E986" s="9">
        <v>691</v>
      </c>
      <c r="F986" s="9">
        <v>207</v>
      </c>
      <c r="G986" s="54">
        <v>173.658983070836</v>
      </c>
      <c r="H986" s="9">
        <v>59928573.503629997</v>
      </c>
      <c r="I986" s="9">
        <v>12790059</v>
      </c>
      <c r="J986" s="9">
        <v>10921838.427619301</v>
      </c>
      <c r="K986" s="9">
        <v>5293655734922</v>
      </c>
      <c r="L986" s="9">
        <v>923236648421.38</v>
      </c>
      <c r="M986" s="9">
        <v>6.6342613084928205E+18</v>
      </c>
      <c r="N986" s="9">
        <v>1.11177042268733E+18</v>
      </c>
      <c r="O986" s="9">
        <v>1.88295409499596E+17</v>
      </c>
      <c r="P986">
        <f t="shared" si="469"/>
        <v>6178.6690966833457</v>
      </c>
      <c r="Q986">
        <f t="shared" si="470"/>
        <v>1804924272.6723282</v>
      </c>
      <c r="R986">
        <f t="shared" si="471"/>
        <v>330509319</v>
      </c>
      <c r="S986">
        <f t="shared" si="472"/>
        <v>344955610.03729337</v>
      </c>
      <c r="T986">
        <f t="shared" si="473"/>
        <v>203709881663619.09</v>
      </c>
      <c r="U986">
        <f t="shared" si="474"/>
        <v>41497121417396.438</v>
      </c>
      <c r="V986" s="1">
        <f t="shared" si="475"/>
        <v>5.1193730548080548E+20</v>
      </c>
      <c r="W986" s="1">
        <f t="shared" si="476"/>
        <v>1.0741194663067351E+20</v>
      </c>
      <c r="X986" s="1">
        <f t="shared" si="477"/>
        <v>2.308984063087267E+19</v>
      </c>
      <c r="Y986">
        <f t="shared" si="478"/>
        <v>0.9581213042578679</v>
      </c>
      <c r="Z986">
        <f t="shared" si="479"/>
        <v>157084568040905.66</v>
      </c>
      <c r="AA986">
        <f t="shared" si="480"/>
        <v>1.3201008099595643E-3</v>
      </c>
      <c r="AB986">
        <f t="shared" si="481"/>
        <v>3.6333191574090547E-2</v>
      </c>
      <c r="AC986">
        <f>Cells!$B$3*Y986/(Cells!$D$4*AB986)</f>
        <v>0.67272700473024893</v>
      </c>
      <c r="AD986">
        <f t="shared" si="459"/>
        <v>131.8578049518427</v>
      </c>
      <c r="AE986">
        <f t="shared" si="460"/>
        <v>52324746.940030001</v>
      </c>
      <c r="AF986">
        <f t="shared" si="461"/>
        <v>8480912</v>
      </c>
      <c r="AG986">
        <f t="shared" si="462"/>
        <v>9756879.9075152203</v>
      </c>
      <c r="AH986">
        <f t="shared" si="463"/>
        <v>4604047109855.7695</v>
      </c>
      <c r="AI986">
        <f t="shared" si="464"/>
        <v>865936627308.88892</v>
      </c>
      <c r="AJ986">
        <f t="shared" si="465"/>
        <v>0.86922377649309712</v>
      </c>
      <c r="AK986">
        <f t="shared" si="466"/>
        <v>3347688820060.3403</v>
      </c>
      <c r="AL986">
        <f t="shared" si="467"/>
        <v>3.5166015477466457E-2</v>
      </c>
      <c r="AM986">
        <f t="shared" si="468"/>
        <v>0.18752603946510057</v>
      </c>
      <c r="AN986">
        <f>IF(AM986=0,0,(Cells!$B$3*AJ986/(Cells!$D$4*AM986)))</f>
        <v>0.11824748955149275</v>
      </c>
      <c r="AP986" s="7">
        <f t="shared" si="482"/>
        <v>0</v>
      </c>
      <c r="AQ986">
        <f t="shared" si="483"/>
        <v>116</v>
      </c>
      <c r="AR986" t="str">
        <f>IF(AP986=0,"",MAX(AR$4:AR985)+1)</f>
        <v/>
      </c>
      <c r="AS986" t="str">
        <f t="shared" si="484"/>
        <v>Male</v>
      </c>
      <c r="AT986" t="str">
        <f t="shared" si="485"/>
        <v>Smoker</v>
      </c>
      <c r="AU986" t="str">
        <f t="shared" si="486"/>
        <v>90 PLUS</v>
      </c>
      <c r="AV986">
        <f t="shared" si="487"/>
        <v>1</v>
      </c>
      <c r="AW986" s="8">
        <f t="shared" si="488"/>
        <v>34</v>
      </c>
    </row>
    <row r="987" spans="1:49" x14ac:dyDescent="0.25">
      <c r="A987" t="s">
        <v>78</v>
      </c>
      <c r="B987" t="s">
        <v>59</v>
      </c>
      <c r="C987" t="s">
        <v>202</v>
      </c>
      <c r="D987">
        <v>35</v>
      </c>
      <c r="E987" s="9">
        <v>458</v>
      </c>
      <c r="F987" s="9">
        <v>86</v>
      </c>
      <c r="G987" s="54">
        <v>89.134436994589294</v>
      </c>
      <c r="H987" s="9">
        <v>34970958.483043</v>
      </c>
      <c r="I987" s="9">
        <v>6996400</v>
      </c>
      <c r="J987" s="9">
        <v>6513703.0031671999</v>
      </c>
      <c r="K987" s="9">
        <v>3040757239064</v>
      </c>
      <c r="L987" s="9">
        <v>563661781987.08398</v>
      </c>
      <c r="M987" s="9">
        <v>2.7128637267162301E+18</v>
      </c>
      <c r="N987" s="9">
        <v>4.9109710379196902E+17</v>
      </c>
      <c r="O987" s="9">
        <v>9.0674401757477296E+16</v>
      </c>
      <c r="P987">
        <f t="shared" si="469"/>
        <v>6267.8035336779349</v>
      </c>
      <c r="Q987">
        <f t="shared" si="470"/>
        <v>1839895231.1553712</v>
      </c>
      <c r="R987">
        <f t="shared" si="471"/>
        <v>337505719</v>
      </c>
      <c r="S987">
        <f t="shared" si="472"/>
        <v>351469313.04046059</v>
      </c>
      <c r="T987">
        <f t="shared" si="473"/>
        <v>206750638902683.09</v>
      </c>
      <c r="U987">
        <f t="shared" si="474"/>
        <v>42060783199383.523</v>
      </c>
      <c r="V987" s="1">
        <f t="shared" si="475"/>
        <v>5.1465016920752174E+20</v>
      </c>
      <c r="W987" s="1">
        <f t="shared" si="476"/>
        <v>1.0790304373446548E+20</v>
      </c>
      <c r="X987" s="1">
        <f t="shared" si="477"/>
        <v>2.3180515032630149E+19</v>
      </c>
      <c r="Y987">
        <f t="shared" si="478"/>
        <v>0.96027080168204293</v>
      </c>
      <c r="Z987">
        <f t="shared" si="479"/>
        <v>159751511835125.81</v>
      </c>
      <c r="AA987">
        <f t="shared" si="480"/>
        <v>1.2932132682321597E-3</v>
      </c>
      <c r="AB987">
        <f t="shared" si="481"/>
        <v>3.5961274563510115E-2</v>
      </c>
      <c r="AC987">
        <f>Cells!$B$3*Y987/(Cells!$D$4*AB987)</f>
        <v>0.68120928868181585</v>
      </c>
      <c r="AD987">
        <f t="shared" si="459"/>
        <v>42.723367957253402</v>
      </c>
      <c r="AE987">
        <f t="shared" si="460"/>
        <v>17353788.456987001</v>
      </c>
      <c r="AF987">
        <f t="shared" si="461"/>
        <v>1484512</v>
      </c>
      <c r="AG987">
        <f t="shared" si="462"/>
        <v>3243176.90434802</v>
      </c>
      <c r="AH987">
        <f t="shared" si="463"/>
        <v>1563289870791.77</v>
      </c>
      <c r="AI987">
        <f t="shared" si="464"/>
        <v>302274845321.80499</v>
      </c>
      <c r="AJ987">
        <f t="shared" si="465"/>
        <v>0.45773389604796577</v>
      </c>
      <c r="AK987">
        <f t="shared" si="466"/>
        <v>652238041013.61768</v>
      </c>
      <c r="AL987">
        <f t="shared" si="467"/>
        <v>6.2010444963139962E-2</v>
      </c>
      <c r="AM987">
        <f t="shared" si="468"/>
        <v>0.24901896506720117</v>
      </c>
      <c r="AN987">
        <f>IF(AM987=0,0,(Cells!$B$3*AJ987/(Cells!$D$4*AM987)))</f>
        <v>4.6892411064193118E-2</v>
      </c>
      <c r="AP987" s="7">
        <f t="shared" si="482"/>
        <v>0</v>
      </c>
      <c r="AQ987">
        <f t="shared" si="483"/>
        <v>116</v>
      </c>
      <c r="AR987" t="str">
        <f>IF(AP987=0,"",MAX(AR$4:AR986)+1)</f>
        <v/>
      </c>
      <c r="AS987" t="str">
        <f t="shared" si="484"/>
        <v>Male</v>
      </c>
      <c r="AT987" t="str">
        <f t="shared" si="485"/>
        <v>Smoker</v>
      </c>
      <c r="AU987" t="str">
        <f t="shared" si="486"/>
        <v>90 PLUS</v>
      </c>
      <c r="AV987">
        <f t="shared" si="487"/>
        <v>1</v>
      </c>
      <c r="AW987" s="8">
        <f t="shared" si="488"/>
        <v>35</v>
      </c>
    </row>
    <row r="988" spans="1:49" x14ac:dyDescent="0.25">
      <c r="A988" t="s">
        <v>78</v>
      </c>
      <c r="B988" t="s">
        <v>59</v>
      </c>
      <c r="C988" t="s">
        <v>202</v>
      </c>
      <c r="D988">
        <v>36</v>
      </c>
      <c r="E988" s="9">
        <v>233</v>
      </c>
      <c r="F988" s="9">
        <v>44</v>
      </c>
      <c r="G988" s="54">
        <v>42.723367957253402</v>
      </c>
      <c r="H988" s="9">
        <v>17353788.456987001</v>
      </c>
      <c r="I988" s="9">
        <v>1484512</v>
      </c>
      <c r="J988" s="9">
        <v>3243176.90434802</v>
      </c>
      <c r="K988" s="9">
        <v>1563289870791.77</v>
      </c>
      <c r="L988" s="9">
        <v>302274845321.80499</v>
      </c>
      <c r="M988" s="9">
        <v>1.22637967373039E+18</v>
      </c>
      <c r="N988" s="9">
        <v>2.3740275427566701E+17</v>
      </c>
      <c r="O988" s="9">
        <v>4.7371754164006496E+16</v>
      </c>
      <c r="P988">
        <f t="shared" si="469"/>
        <v>6310.5269016351886</v>
      </c>
      <c r="Q988">
        <f t="shared" si="470"/>
        <v>1857249019.6123581</v>
      </c>
      <c r="R988">
        <f t="shared" si="471"/>
        <v>338990231</v>
      </c>
      <c r="S988">
        <f t="shared" si="472"/>
        <v>354712489.9448086</v>
      </c>
      <c r="T988">
        <f t="shared" si="473"/>
        <v>208313928773474.88</v>
      </c>
      <c r="U988">
        <f t="shared" si="474"/>
        <v>42363058044705.328</v>
      </c>
      <c r="V988" s="1">
        <f t="shared" si="475"/>
        <v>5.1587654888125216E+20</v>
      </c>
      <c r="W988" s="1">
        <f t="shared" si="476"/>
        <v>1.0814044648874115E+20</v>
      </c>
      <c r="X988" s="1">
        <f t="shared" si="477"/>
        <v>2.3227886786794156E+19</v>
      </c>
      <c r="Y988">
        <f t="shared" si="478"/>
        <v>0.95567604922156846</v>
      </c>
      <c r="Z988">
        <f t="shared" si="479"/>
        <v>160389743604403.75</v>
      </c>
      <c r="AA988">
        <f t="shared" si="480"/>
        <v>1.2747459221847239E-3</v>
      </c>
      <c r="AB988">
        <f t="shared" si="481"/>
        <v>3.5703584164404611E-2</v>
      </c>
      <c r="AC988">
        <f>Cells!$B$3*Y988/(Cells!$D$4*AB988)</f>
        <v>0.68284290244948787</v>
      </c>
      <c r="AD988">
        <f t="shared" si="459"/>
        <v>0</v>
      </c>
      <c r="AE988">
        <f t="shared" si="460"/>
        <v>0</v>
      </c>
      <c r="AF988">
        <f t="shared" si="461"/>
        <v>0</v>
      </c>
      <c r="AG988">
        <f t="shared" si="462"/>
        <v>0</v>
      </c>
      <c r="AH988">
        <f t="shared" si="463"/>
        <v>0</v>
      </c>
      <c r="AI988">
        <f t="shared" si="464"/>
        <v>0</v>
      </c>
      <c r="AJ988" t="e">
        <f t="shared" si="465"/>
        <v>#DIV/0!</v>
      </c>
      <c r="AK988" t="e">
        <f t="shared" si="466"/>
        <v>#DIV/0!</v>
      </c>
      <c r="AL988" t="e">
        <f t="shared" si="467"/>
        <v>#DIV/0!</v>
      </c>
      <c r="AM988">
        <f t="shared" si="468"/>
        <v>0</v>
      </c>
      <c r="AN988">
        <f>IF(AM988=0,0,(Cells!$B$3*AJ988/(Cells!$D$4*AM988)))</f>
        <v>0</v>
      </c>
      <c r="AP988" s="7">
        <f t="shared" si="482"/>
        <v>1</v>
      </c>
      <c r="AQ988">
        <f t="shared" si="483"/>
        <v>116</v>
      </c>
      <c r="AR988">
        <f>IF(AP988=0,"",MAX(AR$4:AR987)+1)</f>
        <v>116</v>
      </c>
      <c r="AS988" t="str">
        <f t="shared" si="484"/>
        <v>Male</v>
      </c>
      <c r="AT988" t="str">
        <f t="shared" si="485"/>
        <v>Smoker</v>
      </c>
      <c r="AU988" t="str">
        <f t="shared" si="486"/>
        <v>90 PLUS</v>
      </c>
      <c r="AV988">
        <f t="shared" si="487"/>
        <v>1</v>
      </c>
      <c r="AW988" s="8">
        <f t="shared" si="488"/>
        <v>36</v>
      </c>
    </row>
    <row r="989" spans="1:49" x14ac:dyDescent="0.25">
      <c r="M989" s="9"/>
      <c r="N989" s="9"/>
      <c r="O989" s="9"/>
    </row>
    <row r="990" spans="1:49" x14ac:dyDescent="0.25">
      <c r="M990" s="9"/>
      <c r="N990" s="9"/>
      <c r="O990" s="9"/>
    </row>
    <row r="991" spans="1:49" x14ac:dyDescent="0.25">
      <c r="M991" s="9"/>
      <c r="N991" s="9"/>
      <c r="O991" s="9"/>
    </row>
    <row r="992" spans="1:49" x14ac:dyDescent="0.25">
      <c r="M992" s="9"/>
      <c r="N992" s="9"/>
      <c r="O992" s="9"/>
    </row>
    <row r="993" spans="13:15" x14ac:dyDescent="0.25">
      <c r="M993" s="9"/>
      <c r="N993" s="9"/>
      <c r="O993" s="9"/>
    </row>
    <row r="994" spans="13:15" x14ac:dyDescent="0.25">
      <c r="M994" s="9"/>
      <c r="N994" s="9"/>
      <c r="O994" s="9"/>
    </row>
    <row r="995" spans="13:15" x14ac:dyDescent="0.25">
      <c r="M995" s="9"/>
      <c r="N995" s="9"/>
      <c r="O995" s="9"/>
    </row>
    <row r="996" spans="13:15" x14ac:dyDescent="0.25">
      <c r="M996" s="9"/>
      <c r="N996" s="9"/>
      <c r="O996" s="9"/>
    </row>
    <row r="997" spans="13:15" x14ac:dyDescent="0.25">
      <c r="M997" s="9"/>
      <c r="N997" s="9"/>
      <c r="O997" s="9"/>
    </row>
    <row r="998" spans="13:15" x14ac:dyDescent="0.25">
      <c r="M998" s="9"/>
      <c r="N998" s="9"/>
      <c r="O998" s="9"/>
    </row>
    <row r="999" spans="13:15" x14ac:dyDescent="0.25">
      <c r="M999" s="9"/>
      <c r="N999" s="9"/>
      <c r="O999" s="9"/>
    </row>
    <row r="1000" spans="13:15" x14ac:dyDescent="0.25">
      <c r="M1000" s="9"/>
      <c r="N1000" s="9"/>
      <c r="O1000" s="9"/>
    </row>
    <row r="1001" spans="13:15" x14ac:dyDescent="0.25">
      <c r="M1001" s="9"/>
      <c r="N1001" s="9"/>
      <c r="O1001" s="9"/>
    </row>
    <row r="1002" spans="13:15" x14ac:dyDescent="0.25">
      <c r="M1002" s="9"/>
      <c r="N1002" s="9"/>
      <c r="O1002" s="9"/>
    </row>
    <row r="1003" spans="13:15" x14ac:dyDescent="0.25">
      <c r="M1003" s="9"/>
      <c r="N1003" s="9"/>
      <c r="O1003" s="9"/>
    </row>
    <row r="1004" spans="13:15" x14ac:dyDescent="0.25">
      <c r="M1004" s="9"/>
      <c r="N1004" s="9"/>
      <c r="O1004" s="9"/>
    </row>
    <row r="1005" spans="13:15" x14ac:dyDescent="0.25">
      <c r="M1005" s="9"/>
      <c r="N1005" s="9"/>
      <c r="O1005" s="9"/>
    </row>
    <row r="1006" spans="13:15" x14ac:dyDescent="0.25">
      <c r="M1006" s="9"/>
      <c r="N1006" s="9"/>
      <c r="O1006" s="9"/>
    </row>
  </sheetData>
  <autoFilter ref="A3:BE945" xr:uid="{00000000-0009-0000-0000-000004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D8FE-0930-4D47-9FD3-FBE2F613E60C}">
  <dimension ref="A1:A55"/>
  <sheetViews>
    <sheetView workbookViewId="0"/>
  </sheetViews>
  <sheetFormatPr defaultRowHeight="15" x14ac:dyDescent="0.25"/>
  <sheetData>
    <row r="1" spans="1:1" x14ac:dyDescent="0.25">
      <c r="A1" s="197" t="s">
        <v>394</v>
      </c>
    </row>
    <row r="3" spans="1:1" x14ac:dyDescent="0.25">
      <c r="A3" s="196"/>
    </row>
    <row r="4" spans="1:1" x14ac:dyDescent="0.25">
      <c r="A4" s="119" t="s">
        <v>355</v>
      </c>
    </row>
    <row r="5" spans="1:1" x14ac:dyDescent="0.25">
      <c r="A5" s="119" t="s">
        <v>356</v>
      </c>
    </row>
    <row r="6" spans="1:1" x14ac:dyDescent="0.25">
      <c r="A6" s="119"/>
    </row>
    <row r="7" spans="1:1" x14ac:dyDescent="0.25">
      <c r="A7" s="119" t="s">
        <v>357</v>
      </c>
    </row>
    <row r="8" spans="1:1" x14ac:dyDescent="0.25">
      <c r="A8" s="119"/>
    </row>
    <row r="9" spans="1:1" x14ac:dyDescent="0.25">
      <c r="A9" s="119" t="s">
        <v>358</v>
      </c>
    </row>
    <row r="10" spans="1:1" x14ac:dyDescent="0.25">
      <c r="A10" s="119" t="s">
        <v>359</v>
      </c>
    </row>
    <row r="11" spans="1:1" x14ac:dyDescent="0.25">
      <c r="A11" s="119" t="s">
        <v>360</v>
      </c>
    </row>
    <row r="12" spans="1:1" x14ac:dyDescent="0.25">
      <c r="A12" s="119" t="s">
        <v>361</v>
      </c>
    </row>
    <row r="13" spans="1:1" x14ac:dyDescent="0.25">
      <c r="A13" s="119" t="s">
        <v>362</v>
      </c>
    </row>
    <row r="14" spans="1:1" x14ac:dyDescent="0.25">
      <c r="A14" s="119" t="s">
        <v>363</v>
      </c>
    </row>
    <row r="15" spans="1:1" x14ac:dyDescent="0.25">
      <c r="A15" s="119" t="s">
        <v>364</v>
      </c>
    </row>
    <row r="16" spans="1:1" x14ac:dyDescent="0.25">
      <c r="A16" s="119"/>
    </row>
    <row r="17" spans="1:1" x14ac:dyDescent="0.25">
      <c r="A17" s="119" t="s">
        <v>365</v>
      </c>
    </row>
    <row r="18" spans="1:1" x14ac:dyDescent="0.25">
      <c r="A18" s="119" t="s">
        <v>366</v>
      </c>
    </row>
    <row r="19" spans="1:1" x14ac:dyDescent="0.25">
      <c r="A19" s="119" t="s">
        <v>367</v>
      </c>
    </row>
    <row r="20" spans="1:1" x14ac:dyDescent="0.25">
      <c r="A20" s="119" t="s">
        <v>368</v>
      </c>
    </row>
    <row r="21" spans="1:1" x14ac:dyDescent="0.25">
      <c r="A21" s="119" t="s">
        <v>369</v>
      </c>
    </row>
    <row r="22" spans="1:1" x14ac:dyDescent="0.25">
      <c r="A22" s="119" t="s">
        <v>370</v>
      </c>
    </row>
    <row r="23" spans="1:1" x14ac:dyDescent="0.25">
      <c r="A23" s="119" t="s">
        <v>371</v>
      </c>
    </row>
    <row r="24" spans="1:1" x14ac:dyDescent="0.25">
      <c r="A24" s="119" t="s">
        <v>372</v>
      </c>
    </row>
    <row r="25" spans="1:1" x14ac:dyDescent="0.25">
      <c r="A25" s="119" t="s">
        <v>373</v>
      </c>
    </row>
    <row r="26" spans="1:1" x14ac:dyDescent="0.25">
      <c r="A26" s="119" t="s">
        <v>374</v>
      </c>
    </row>
    <row r="27" spans="1:1" x14ac:dyDescent="0.25">
      <c r="A27" s="119" t="s">
        <v>375</v>
      </c>
    </row>
    <row r="28" spans="1:1" x14ac:dyDescent="0.25">
      <c r="A28" s="119"/>
    </row>
    <row r="29" spans="1:1" x14ac:dyDescent="0.25">
      <c r="A29" s="119" t="s">
        <v>376</v>
      </c>
    </row>
    <row r="30" spans="1:1" x14ac:dyDescent="0.25">
      <c r="A30" s="119" t="s">
        <v>377</v>
      </c>
    </row>
    <row r="31" spans="1:1" x14ac:dyDescent="0.25">
      <c r="A31" s="119" t="s">
        <v>378</v>
      </c>
    </row>
    <row r="32" spans="1:1" x14ac:dyDescent="0.25">
      <c r="A32" s="119" t="s">
        <v>379</v>
      </c>
    </row>
    <row r="33" spans="1:1" x14ac:dyDescent="0.25">
      <c r="A33" s="119" t="s">
        <v>380</v>
      </c>
    </row>
    <row r="34" spans="1:1" x14ac:dyDescent="0.25">
      <c r="A34" s="119"/>
    </row>
    <row r="35" spans="1:1" x14ac:dyDescent="0.25">
      <c r="A35" s="119" t="s">
        <v>381</v>
      </c>
    </row>
    <row r="36" spans="1:1" x14ac:dyDescent="0.25">
      <c r="A36" s="119"/>
    </row>
    <row r="37" spans="1:1" x14ac:dyDescent="0.25">
      <c r="A37" s="119" t="s">
        <v>382</v>
      </c>
    </row>
    <row r="38" spans="1:1" x14ac:dyDescent="0.25">
      <c r="A38" s="119" t="s">
        <v>383</v>
      </c>
    </row>
    <row r="39" spans="1:1" x14ac:dyDescent="0.25">
      <c r="A39" s="119" t="s">
        <v>384</v>
      </c>
    </row>
    <row r="40" spans="1:1" x14ac:dyDescent="0.25">
      <c r="A40" s="119" t="s">
        <v>385</v>
      </c>
    </row>
    <row r="41" spans="1:1" x14ac:dyDescent="0.25">
      <c r="A41" s="119" t="s">
        <v>386</v>
      </c>
    </row>
    <row r="42" spans="1:1" x14ac:dyDescent="0.25">
      <c r="A42" s="119" t="s">
        <v>387</v>
      </c>
    </row>
    <row r="43" spans="1:1" x14ac:dyDescent="0.25">
      <c r="A43" s="119" t="s">
        <v>388</v>
      </c>
    </row>
    <row r="44" spans="1:1" x14ac:dyDescent="0.25">
      <c r="A44" s="119"/>
    </row>
    <row r="45" spans="1:1" x14ac:dyDescent="0.25">
      <c r="A45" s="119" t="s">
        <v>389</v>
      </c>
    </row>
    <row r="46" spans="1:1" x14ac:dyDescent="0.25">
      <c r="A46" s="119"/>
    </row>
    <row r="47" spans="1:1" x14ac:dyDescent="0.25">
      <c r="A47" s="119" t="s">
        <v>390</v>
      </c>
    </row>
    <row r="48" spans="1:1" x14ac:dyDescent="0.25">
      <c r="A48" s="119" t="s">
        <v>391</v>
      </c>
    </row>
    <row r="49" spans="1:1" x14ac:dyDescent="0.25">
      <c r="A49" s="119" t="s">
        <v>392</v>
      </c>
    </row>
    <row r="50" spans="1:1" x14ac:dyDescent="0.25">
      <c r="A50" s="119" t="s">
        <v>385</v>
      </c>
    </row>
    <row r="51" spans="1:1" x14ac:dyDescent="0.25">
      <c r="A51" s="119" t="s">
        <v>386</v>
      </c>
    </row>
    <row r="52" spans="1:1" x14ac:dyDescent="0.25">
      <c r="A52" s="119" t="s">
        <v>387</v>
      </c>
    </row>
    <row r="53" spans="1:1" x14ac:dyDescent="0.25">
      <c r="A53" s="119" t="s">
        <v>388</v>
      </c>
    </row>
    <row r="54" spans="1:1" x14ac:dyDescent="0.25">
      <c r="A54" s="119"/>
    </row>
    <row r="55" spans="1:1" x14ac:dyDescent="0.25">
      <c r="A55" s="119" t="s">
        <v>393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C50"/>
  <sheetViews>
    <sheetView workbookViewId="0"/>
  </sheetViews>
  <sheetFormatPr defaultColWidth="8.7109375" defaultRowHeight="15" x14ac:dyDescent="0.25"/>
  <cols>
    <col min="1" max="1" width="35.7109375" bestFit="1" customWidth="1"/>
    <col min="2" max="2" width="80.140625" customWidth="1"/>
  </cols>
  <sheetData>
    <row r="1" spans="1:3" x14ac:dyDescent="0.25">
      <c r="A1" s="197" t="s">
        <v>410</v>
      </c>
    </row>
    <row r="3" spans="1:3" x14ac:dyDescent="0.25">
      <c r="A3" s="32" t="s">
        <v>117</v>
      </c>
      <c r="B3" s="33" t="s">
        <v>5</v>
      </c>
    </row>
    <row r="4" spans="1:3" ht="30" x14ac:dyDescent="0.25">
      <c r="A4" s="34" t="s">
        <v>83</v>
      </c>
      <c r="B4" s="35" t="s">
        <v>118</v>
      </c>
      <c r="C4" t="s">
        <v>79</v>
      </c>
    </row>
    <row r="5" spans="1:3" x14ac:dyDescent="0.25">
      <c r="A5" s="36" t="s">
        <v>119</v>
      </c>
      <c r="B5" s="37" t="s">
        <v>120</v>
      </c>
      <c r="C5" t="s">
        <v>79</v>
      </c>
    </row>
    <row r="6" spans="1:3" x14ac:dyDescent="0.25">
      <c r="A6" s="36" t="s">
        <v>80</v>
      </c>
      <c r="B6" s="37" t="s">
        <v>121</v>
      </c>
      <c r="C6" t="s">
        <v>79</v>
      </c>
    </row>
    <row r="7" spans="1:3" ht="45" x14ac:dyDescent="0.25">
      <c r="A7" s="36" t="s">
        <v>65</v>
      </c>
      <c r="B7" s="38" t="s">
        <v>122</v>
      </c>
      <c r="C7" t="s">
        <v>79</v>
      </c>
    </row>
    <row r="8" spans="1:3" ht="105" x14ac:dyDescent="0.25">
      <c r="A8" s="36" t="s">
        <v>123</v>
      </c>
      <c r="B8" s="38" t="s">
        <v>124</v>
      </c>
      <c r="C8" t="s">
        <v>79</v>
      </c>
    </row>
    <row r="9" spans="1:3" x14ac:dyDescent="0.25">
      <c r="A9" s="36" t="s">
        <v>125</v>
      </c>
      <c r="B9" s="38"/>
      <c r="C9" t="s">
        <v>79</v>
      </c>
    </row>
    <row r="10" spans="1:3" x14ac:dyDescent="0.25">
      <c r="A10" s="36" t="s">
        <v>126</v>
      </c>
      <c r="B10" s="37"/>
      <c r="C10" t="s">
        <v>79</v>
      </c>
    </row>
    <row r="11" spans="1:3" x14ac:dyDescent="0.25">
      <c r="A11" s="36" t="s">
        <v>57</v>
      </c>
      <c r="B11" s="37"/>
      <c r="C11" t="s">
        <v>79</v>
      </c>
    </row>
    <row r="12" spans="1:3" x14ac:dyDescent="0.25">
      <c r="A12" s="36" t="s">
        <v>127</v>
      </c>
      <c r="B12" s="37"/>
      <c r="C12" t="s">
        <v>79</v>
      </c>
    </row>
    <row r="13" spans="1:3" x14ac:dyDescent="0.25">
      <c r="A13" s="36" t="s">
        <v>105</v>
      </c>
      <c r="B13" s="37" t="s">
        <v>128</v>
      </c>
      <c r="C13" t="s">
        <v>79</v>
      </c>
    </row>
    <row r="14" spans="1:3" x14ac:dyDescent="0.25">
      <c r="A14" s="36" t="s">
        <v>129</v>
      </c>
      <c r="B14" s="37"/>
      <c r="C14" t="s">
        <v>79</v>
      </c>
    </row>
    <row r="15" spans="1:3" x14ac:dyDescent="0.25">
      <c r="A15" s="36" t="s">
        <v>130</v>
      </c>
      <c r="B15" s="37" t="s">
        <v>131</v>
      </c>
      <c r="C15" t="s">
        <v>79</v>
      </c>
    </row>
    <row r="16" spans="1:3" x14ac:dyDescent="0.25">
      <c r="A16" s="36" t="s">
        <v>132</v>
      </c>
      <c r="B16" s="37"/>
      <c r="C16" t="s">
        <v>79</v>
      </c>
    </row>
    <row r="17" spans="1:3" x14ac:dyDescent="0.25">
      <c r="A17" s="36" t="s">
        <v>133</v>
      </c>
      <c r="B17" s="37" t="s">
        <v>134</v>
      </c>
      <c r="C17" t="s">
        <v>79</v>
      </c>
    </row>
    <row r="18" spans="1:3" x14ac:dyDescent="0.25">
      <c r="A18" s="36" t="s">
        <v>135</v>
      </c>
      <c r="B18" s="37"/>
      <c r="C18" t="s">
        <v>79</v>
      </c>
    </row>
    <row r="19" spans="1:3" ht="30" x14ac:dyDescent="0.25">
      <c r="A19" s="36" t="s">
        <v>136</v>
      </c>
      <c r="B19" s="38" t="s">
        <v>137</v>
      </c>
      <c r="C19" t="s">
        <v>79</v>
      </c>
    </row>
    <row r="20" spans="1:3" x14ac:dyDescent="0.25">
      <c r="A20" s="36" t="s">
        <v>138</v>
      </c>
      <c r="B20" s="37"/>
      <c r="C20" t="s">
        <v>79</v>
      </c>
    </row>
    <row r="21" spans="1:3" x14ac:dyDescent="0.25">
      <c r="A21" s="36" t="s">
        <v>139</v>
      </c>
      <c r="B21" s="37"/>
      <c r="C21" t="s">
        <v>79</v>
      </c>
    </row>
    <row r="22" spans="1:3" x14ac:dyDescent="0.25">
      <c r="A22" s="36" t="s">
        <v>140</v>
      </c>
      <c r="B22" s="37"/>
      <c r="C22" t="s">
        <v>79</v>
      </c>
    </row>
    <row r="23" spans="1:3" x14ac:dyDescent="0.25">
      <c r="A23" s="36" t="s">
        <v>141</v>
      </c>
      <c r="B23" s="37"/>
      <c r="C23" t="s">
        <v>79</v>
      </c>
    </row>
    <row r="24" spans="1:3" x14ac:dyDescent="0.25">
      <c r="A24" s="36" t="s">
        <v>142</v>
      </c>
      <c r="B24" s="37"/>
      <c r="C24" t="s">
        <v>79</v>
      </c>
    </row>
    <row r="25" spans="1:3" x14ac:dyDescent="0.25">
      <c r="A25" s="36" t="s">
        <v>143</v>
      </c>
      <c r="B25" s="37"/>
    </row>
    <row r="26" spans="1:3" x14ac:dyDescent="0.25">
      <c r="A26" s="36" t="s">
        <v>144</v>
      </c>
      <c r="B26" s="37"/>
    </row>
    <row r="27" spans="1:3" x14ac:dyDescent="0.25">
      <c r="A27" s="36" t="s">
        <v>145</v>
      </c>
      <c r="B27" s="37"/>
    </row>
    <row r="28" spans="1:3" x14ac:dyDescent="0.25">
      <c r="A28" s="36" t="s">
        <v>146</v>
      </c>
      <c r="B28" s="37"/>
    </row>
    <row r="29" spans="1:3" x14ac:dyDescent="0.25">
      <c r="A29" s="36" t="s">
        <v>147</v>
      </c>
      <c r="B29" s="37"/>
      <c r="C29" t="s">
        <v>79</v>
      </c>
    </row>
    <row r="30" spans="1:3" x14ac:dyDescent="0.25">
      <c r="A30" s="36" t="s">
        <v>148</v>
      </c>
      <c r="B30" s="37"/>
    </row>
    <row r="31" spans="1:3" x14ac:dyDescent="0.25">
      <c r="A31" s="36" t="s">
        <v>149</v>
      </c>
      <c r="B31" s="37"/>
    </row>
    <row r="32" spans="1:3" x14ac:dyDescent="0.25">
      <c r="A32" s="36" t="s">
        <v>150</v>
      </c>
      <c r="B32" s="37"/>
    </row>
    <row r="33" spans="1:3" x14ac:dyDescent="0.25">
      <c r="A33" s="36" t="s">
        <v>151</v>
      </c>
      <c r="B33" s="37"/>
    </row>
    <row r="34" spans="1:3" x14ac:dyDescent="0.25">
      <c r="A34" s="39" t="s">
        <v>152</v>
      </c>
      <c r="B34" s="40"/>
      <c r="C34" t="s">
        <v>79</v>
      </c>
    </row>
    <row r="35" spans="1:3" x14ac:dyDescent="0.25">
      <c r="A35" s="41" t="s">
        <v>7</v>
      </c>
      <c r="B35" s="42" t="s">
        <v>153</v>
      </c>
      <c r="C35" t="s">
        <v>79</v>
      </c>
    </row>
    <row r="36" spans="1:3" x14ac:dyDescent="0.25">
      <c r="A36" s="43" t="s">
        <v>10</v>
      </c>
      <c r="B36" s="37" t="s">
        <v>153</v>
      </c>
      <c r="C36" t="s">
        <v>79</v>
      </c>
    </row>
    <row r="37" spans="1:3" x14ac:dyDescent="0.25">
      <c r="A37" s="44" t="s">
        <v>13</v>
      </c>
      <c r="B37" s="37" t="s">
        <v>153</v>
      </c>
      <c r="C37" t="s">
        <v>79</v>
      </c>
    </row>
    <row r="38" spans="1:3" x14ac:dyDescent="0.25">
      <c r="A38" s="45" t="s">
        <v>16</v>
      </c>
      <c r="B38" s="37" t="s">
        <v>153</v>
      </c>
      <c r="C38" t="s">
        <v>79</v>
      </c>
    </row>
    <row r="39" spans="1:3" x14ac:dyDescent="0.25">
      <c r="A39" s="45" t="s">
        <v>19</v>
      </c>
      <c r="B39" s="37" t="s">
        <v>153</v>
      </c>
      <c r="C39" t="s">
        <v>79</v>
      </c>
    </row>
    <row r="40" spans="1:3" x14ac:dyDescent="0.25">
      <c r="A40" s="45" t="s">
        <v>22</v>
      </c>
      <c r="B40" s="37" t="s">
        <v>153</v>
      </c>
      <c r="C40" t="s">
        <v>79</v>
      </c>
    </row>
    <row r="41" spans="1:3" x14ac:dyDescent="0.25">
      <c r="A41" s="45" t="s">
        <v>25</v>
      </c>
      <c r="B41" s="37" t="s">
        <v>153</v>
      </c>
    </row>
    <row r="42" spans="1:3" x14ac:dyDescent="0.25">
      <c r="A42" s="45" t="s">
        <v>28</v>
      </c>
      <c r="B42" s="37" t="s">
        <v>153</v>
      </c>
      <c r="C42" t="s">
        <v>79</v>
      </c>
    </row>
    <row r="43" spans="1:3" x14ac:dyDescent="0.25">
      <c r="A43" s="45" t="s">
        <v>32</v>
      </c>
      <c r="B43" s="37" t="s">
        <v>153</v>
      </c>
    </row>
    <row r="44" spans="1:3" x14ac:dyDescent="0.25">
      <c r="A44" s="44" t="s">
        <v>36</v>
      </c>
      <c r="B44" s="37" t="s">
        <v>153</v>
      </c>
      <c r="C44" t="s">
        <v>79</v>
      </c>
    </row>
    <row r="45" spans="1:3" x14ac:dyDescent="0.25">
      <c r="A45" s="45" t="s">
        <v>39</v>
      </c>
      <c r="B45" s="37" t="s">
        <v>153</v>
      </c>
      <c r="C45" t="s">
        <v>79</v>
      </c>
    </row>
    <row r="46" spans="1:3" x14ac:dyDescent="0.25">
      <c r="A46" s="45" t="s">
        <v>42</v>
      </c>
      <c r="B46" s="37" t="s">
        <v>153</v>
      </c>
    </row>
    <row r="47" spans="1:3" x14ac:dyDescent="0.25">
      <c r="A47" s="45" t="s">
        <v>45</v>
      </c>
      <c r="B47" s="37" t="s">
        <v>153</v>
      </c>
    </row>
    <row r="48" spans="1:3" x14ac:dyDescent="0.25">
      <c r="A48" s="45" t="s">
        <v>48</v>
      </c>
      <c r="B48" s="37" t="s">
        <v>153</v>
      </c>
    </row>
    <row r="49" spans="1:3" x14ac:dyDescent="0.25">
      <c r="A49" s="45" t="s">
        <v>51</v>
      </c>
      <c r="B49" s="37" t="s">
        <v>153</v>
      </c>
      <c r="C49" t="s">
        <v>79</v>
      </c>
    </row>
    <row r="50" spans="1:3" x14ac:dyDescent="0.25">
      <c r="A50" s="46" t="s">
        <v>54</v>
      </c>
      <c r="B50" s="40" t="s">
        <v>153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31"/>
  <sheetViews>
    <sheetView workbookViewId="0"/>
  </sheetViews>
  <sheetFormatPr defaultColWidth="8.7109375" defaultRowHeight="15" x14ac:dyDescent="0.25"/>
  <cols>
    <col min="1" max="1" width="33.42578125" customWidth="1"/>
    <col min="2" max="2" width="39.28515625" bestFit="1" customWidth="1"/>
    <col min="3" max="4" width="49.7109375" bestFit="1" customWidth="1"/>
  </cols>
  <sheetData>
    <row r="1" spans="1:4" x14ac:dyDescent="0.25">
      <c r="A1" s="197" t="s">
        <v>409</v>
      </c>
    </row>
    <row r="2" spans="1:4" x14ac:dyDescent="0.25">
      <c r="A2" s="247" t="s">
        <v>0</v>
      </c>
      <c r="B2" s="247"/>
      <c r="C2" s="247"/>
      <c r="D2" s="31"/>
    </row>
    <row r="3" spans="1:4" x14ac:dyDescent="0.25">
      <c r="A3" s="247" t="s">
        <v>1</v>
      </c>
      <c r="B3" s="247"/>
      <c r="C3" s="247"/>
      <c r="D3" s="31"/>
    </row>
    <row r="4" spans="1:4" x14ac:dyDescent="0.25">
      <c r="A4" s="247" t="s">
        <v>2</v>
      </c>
      <c r="B4" s="247"/>
      <c r="C4" s="247"/>
      <c r="D4" s="31"/>
    </row>
    <row r="5" spans="1:4" x14ac:dyDescent="0.25">
      <c r="A5" s="247" t="s">
        <v>3</v>
      </c>
      <c r="B5" s="247"/>
      <c r="C5" s="247"/>
      <c r="D5" s="31"/>
    </row>
    <row r="6" spans="1:4" x14ac:dyDescent="0.25">
      <c r="A6" s="47" t="s">
        <v>154</v>
      </c>
      <c r="B6" s="31"/>
      <c r="C6" s="31"/>
      <c r="D6" s="31"/>
    </row>
    <row r="7" spans="1:4" x14ac:dyDescent="0.25">
      <c r="A7" s="31"/>
      <c r="B7" s="31"/>
      <c r="C7" s="31"/>
      <c r="D7" s="31"/>
    </row>
    <row r="8" spans="1:4" x14ac:dyDescent="0.25">
      <c r="A8" s="48" t="s">
        <v>4</v>
      </c>
      <c r="B8" s="48" t="s">
        <v>5</v>
      </c>
      <c r="C8" s="48" t="s">
        <v>6</v>
      </c>
      <c r="D8" s="3"/>
    </row>
    <row r="9" spans="1:4" x14ac:dyDescent="0.25">
      <c r="A9" s="31" t="s">
        <v>7</v>
      </c>
      <c r="B9" t="s">
        <v>8</v>
      </c>
      <c r="C9" s="31" t="s">
        <v>9</v>
      </c>
    </row>
    <row r="10" spans="1:4" x14ac:dyDescent="0.25">
      <c r="A10" s="31" t="s">
        <v>10</v>
      </c>
      <c r="B10" t="s">
        <v>11</v>
      </c>
      <c r="C10" s="31" t="s">
        <v>12</v>
      </c>
    </row>
    <row r="11" spans="1:4" x14ac:dyDescent="0.25">
      <c r="A11" s="31"/>
      <c r="B11" s="31"/>
      <c r="C11" s="31"/>
    </row>
    <row r="12" spans="1:4" x14ac:dyDescent="0.25">
      <c r="A12" s="49" t="s">
        <v>13</v>
      </c>
      <c r="B12" s="50" t="s">
        <v>14</v>
      </c>
      <c r="C12" s="50" t="s">
        <v>15</v>
      </c>
      <c r="D12" t="s">
        <v>174</v>
      </c>
    </row>
    <row r="13" spans="1:4" x14ac:dyDescent="0.25">
      <c r="A13" s="50" t="s">
        <v>16</v>
      </c>
      <c r="B13" s="50" t="s">
        <v>17</v>
      </c>
      <c r="C13" s="50" t="s">
        <v>18</v>
      </c>
      <c r="D13" s="50" t="s">
        <v>173</v>
      </c>
    </row>
    <row r="15" spans="1:4" x14ac:dyDescent="0.25">
      <c r="A15" s="50" t="s">
        <v>19</v>
      </c>
      <c r="B15" s="50" t="s">
        <v>20</v>
      </c>
      <c r="C15" s="50" t="s">
        <v>21</v>
      </c>
    </row>
    <row r="16" spans="1:4" x14ac:dyDescent="0.25">
      <c r="A16" s="50" t="s">
        <v>22</v>
      </c>
      <c r="B16" s="50" t="s">
        <v>23</v>
      </c>
      <c r="C16" s="50" t="s">
        <v>24</v>
      </c>
    </row>
    <row r="17" spans="1:4" x14ac:dyDescent="0.25">
      <c r="A17" s="50" t="s">
        <v>25</v>
      </c>
      <c r="B17" s="50" t="s">
        <v>26</v>
      </c>
      <c r="C17" s="50" t="s">
        <v>27</v>
      </c>
    </row>
    <row r="19" spans="1:4" x14ac:dyDescent="0.25">
      <c r="A19" s="50" t="s">
        <v>28</v>
      </c>
      <c r="B19" s="50" t="s">
        <v>29</v>
      </c>
      <c r="C19" s="50" t="s">
        <v>30</v>
      </c>
      <c r="D19" t="s">
        <v>31</v>
      </c>
    </row>
    <row r="20" spans="1:4" x14ac:dyDescent="0.25">
      <c r="A20" s="50" t="s">
        <v>32</v>
      </c>
      <c r="B20" s="50" t="s">
        <v>33</v>
      </c>
      <c r="C20" s="50" t="s">
        <v>34</v>
      </c>
      <c r="D20" t="s">
        <v>35</v>
      </c>
    </row>
    <row r="21" spans="1:4" x14ac:dyDescent="0.25">
      <c r="B21" s="50"/>
    </row>
    <row r="22" spans="1:4" x14ac:dyDescent="0.25">
      <c r="A22" s="31"/>
      <c r="B22" s="31"/>
      <c r="C22" s="31"/>
    </row>
    <row r="23" spans="1:4" x14ac:dyDescent="0.25">
      <c r="A23" s="49" t="s">
        <v>36</v>
      </c>
      <c r="B23" s="50" t="s">
        <v>37</v>
      </c>
      <c r="C23" s="50" t="s">
        <v>38</v>
      </c>
    </row>
    <row r="24" spans="1:4" x14ac:dyDescent="0.25">
      <c r="A24" s="50" t="s">
        <v>39</v>
      </c>
      <c r="B24" s="50" t="s">
        <v>40</v>
      </c>
      <c r="C24" s="50" t="s">
        <v>41</v>
      </c>
    </row>
    <row r="26" spans="1:4" x14ac:dyDescent="0.25">
      <c r="A26" s="50" t="s">
        <v>42</v>
      </c>
      <c r="B26" s="50" t="s">
        <v>43</v>
      </c>
      <c r="C26" s="50" t="s">
        <v>44</v>
      </c>
    </row>
    <row r="27" spans="1:4" x14ac:dyDescent="0.25">
      <c r="A27" s="50" t="s">
        <v>45</v>
      </c>
      <c r="B27" s="50" t="s">
        <v>46</v>
      </c>
      <c r="C27" s="50" t="s">
        <v>47</v>
      </c>
    </row>
    <row r="28" spans="1:4" x14ac:dyDescent="0.25">
      <c r="A28" s="50" t="s">
        <v>48</v>
      </c>
      <c r="B28" s="50" t="s">
        <v>49</v>
      </c>
      <c r="C28" s="50" t="s">
        <v>50</v>
      </c>
    </row>
    <row r="30" spans="1:4" x14ac:dyDescent="0.25">
      <c r="A30" s="50" t="s">
        <v>51</v>
      </c>
      <c r="B30" s="50" t="s">
        <v>52</v>
      </c>
      <c r="C30" s="50" t="s">
        <v>53</v>
      </c>
      <c r="D30" t="s">
        <v>155</v>
      </c>
    </row>
    <row r="31" spans="1:4" x14ac:dyDescent="0.25">
      <c r="A31" s="50" t="s">
        <v>54</v>
      </c>
      <c r="B31" s="50" t="s">
        <v>55</v>
      </c>
      <c r="C31" s="50" t="s">
        <v>56</v>
      </c>
      <c r="D31" t="s">
        <v>156</v>
      </c>
    </row>
  </sheetData>
  <mergeCells count="4">
    <mergeCell ref="A2:C2"/>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64D5F-B5B5-B64E-BD5B-CE6C902C5BD6}">
  <dimension ref="A1:AM73"/>
  <sheetViews>
    <sheetView topLeftCell="A39" zoomScale="86" zoomScaleNormal="86" workbookViewId="0">
      <selection activeCell="S69" sqref="S69"/>
    </sheetView>
  </sheetViews>
  <sheetFormatPr defaultColWidth="8.7109375" defaultRowHeight="15" x14ac:dyDescent="0.25"/>
  <cols>
    <col min="1" max="2" width="8.7109375" style="5"/>
    <col min="3" max="3" width="8.7109375" style="187"/>
    <col min="4" max="39" width="6" style="5" customWidth="1"/>
    <col min="40" max="16384" width="8.7109375" style="5"/>
  </cols>
  <sheetData>
    <row r="1" spans="1:39" s="23" customFormat="1" x14ac:dyDescent="0.25">
      <c r="A1" s="205" t="s">
        <v>405</v>
      </c>
      <c r="C1" s="185"/>
    </row>
    <row r="2" spans="1:39" s="23" customFormat="1" x14ac:dyDescent="0.25">
      <c r="A2" s="24"/>
      <c r="C2" s="185"/>
    </row>
    <row r="3" spans="1:39" ht="27.4" customHeight="1" x14ac:dyDescent="0.25">
      <c r="C3" s="186" t="s">
        <v>354</v>
      </c>
      <c r="D3" s="65">
        <v>1</v>
      </c>
      <c r="E3" s="65">
        <f>1+D3</f>
        <v>2</v>
      </c>
      <c r="F3" s="65">
        <f t="shared" ref="F3:AL3" si="0">1+E3</f>
        <v>3</v>
      </c>
      <c r="G3" s="65">
        <f t="shared" si="0"/>
        <v>4</v>
      </c>
      <c r="H3" s="65">
        <f t="shared" si="0"/>
        <v>5</v>
      </c>
      <c r="I3" s="65">
        <f t="shared" si="0"/>
        <v>6</v>
      </c>
      <c r="J3" s="65">
        <f t="shared" si="0"/>
        <v>7</v>
      </c>
      <c r="K3" s="65">
        <f t="shared" si="0"/>
        <v>8</v>
      </c>
      <c r="L3" s="65">
        <f t="shared" si="0"/>
        <v>9</v>
      </c>
      <c r="M3" s="65">
        <f t="shared" si="0"/>
        <v>10</v>
      </c>
      <c r="N3" s="65">
        <f t="shared" si="0"/>
        <v>11</v>
      </c>
      <c r="O3" s="65">
        <f t="shared" si="0"/>
        <v>12</v>
      </c>
      <c r="P3" s="65">
        <f t="shared" si="0"/>
        <v>13</v>
      </c>
      <c r="Q3" s="65">
        <f t="shared" si="0"/>
        <v>14</v>
      </c>
      <c r="R3" s="65">
        <f t="shared" si="0"/>
        <v>15</v>
      </c>
      <c r="S3" s="65">
        <f t="shared" si="0"/>
        <v>16</v>
      </c>
      <c r="T3" s="65">
        <f t="shared" si="0"/>
        <v>17</v>
      </c>
      <c r="U3" s="65">
        <f t="shared" si="0"/>
        <v>18</v>
      </c>
      <c r="V3" s="65">
        <f t="shared" si="0"/>
        <v>19</v>
      </c>
      <c r="W3" s="65">
        <f t="shared" si="0"/>
        <v>20</v>
      </c>
      <c r="X3" s="65">
        <f t="shared" si="0"/>
        <v>21</v>
      </c>
      <c r="Y3" s="65">
        <f t="shared" si="0"/>
        <v>22</v>
      </c>
      <c r="Z3" s="65">
        <f t="shared" si="0"/>
        <v>23</v>
      </c>
      <c r="AA3" s="65">
        <f t="shared" si="0"/>
        <v>24</v>
      </c>
      <c r="AB3" s="65">
        <f t="shared" si="0"/>
        <v>25</v>
      </c>
      <c r="AC3" s="65">
        <f t="shared" si="0"/>
        <v>26</v>
      </c>
      <c r="AD3" s="65">
        <f t="shared" si="0"/>
        <v>27</v>
      </c>
      <c r="AE3" s="65">
        <f t="shared" si="0"/>
        <v>28</v>
      </c>
      <c r="AF3" s="65">
        <f t="shared" si="0"/>
        <v>29</v>
      </c>
      <c r="AG3" s="65">
        <f t="shared" si="0"/>
        <v>30</v>
      </c>
      <c r="AH3" s="65">
        <f t="shared" si="0"/>
        <v>31</v>
      </c>
      <c r="AI3" s="65">
        <f t="shared" si="0"/>
        <v>32</v>
      </c>
      <c r="AJ3" s="65">
        <f t="shared" si="0"/>
        <v>33</v>
      </c>
      <c r="AK3" s="65">
        <f t="shared" si="0"/>
        <v>34</v>
      </c>
      <c r="AL3" s="65">
        <f t="shared" si="0"/>
        <v>35</v>
      </c>
      <c r="AM3" s="65">
        <f t="shared" ref="AM3" si="1">1+AL3</f>
        <v>36</v>
      </c>
    </row>
    <row r="4" spans="1:39" x14ac:dyDescent="0.25">
      <c r="A4" t="s">
        <v>82</v>
      </c>
      <c r="B4" t="s">
        <v>77</v>
      </c>
      <c r="C4" s="8" t="s">
        <v>347</v>
      </c>
      <c r="D4" s="188">
        <f>SUMIFS(Cells!$A$7:$A$122,Cells!$E$7:$E$122,"&lt;="&amp;D$3,Cells!$F$7:$F$122,"&gt;="&amp;D$3,Cells!$B$7:$B$122,$A4,Cells!$C$7:$C$122,$B4,Cells!$D$7:$D$122,$C4)</f>
        <v>1</v>
      </c>
      <c r="E4" s="188">
        <f>SUMIFS(Cells!$A$7:$A$122,Cells!$E$7:$E$122,"&lt;="&amp;E$3,Cells!$F$7:$F$122,"&gt;="&amp;E$3,Cells!$B$7:$B$122,$A4,Cells!$C$7:$C$122,$B4,Cells!$D$7:$D$122,$C4)</f>
        <v>1</v>
      </c>
      <c r="F4" s="188">
        <f>SUMIFS(Cells!$A$7:$A$122,Cells!$E$7:$E$122,"&lt;="&amp;F$3,Cells!$F$7:$F$122,"&gt;="&amp;F$3,Cells!$B$7:$B$122,$A4,Cells!$C$7:$C$122,$B4,Cells!$D$7:$D$122,$C4)</f>
        <v>1</v>
      </c>
      <c r="G4" s="188">
        <f>SUMIFS(Cells!$A$7:$A$122,Cells!$E$7:$E$122,"&lt;="&amp;G$3,Cells!$F$7:$F$122,"&gt;="&amp;G$3,Cells!$B$7:$B$122,$A4,Cells!$C$7:$C$122,$B4,Cells!$D$7:$D$122,$C4)</f>
        <v>1</v>
      </c>
      <c r="H4" s="188">
        <f>SUMIFS(Cells!$A$7:$A$122,Cells!$E$7:$E$122,"&lt;="&amp;H$3,Cells!$F$7:$F$122,"&gt;="&amp;H$3,Cells!$B$7:$B$122,$A4,Cells!$C$7:$C$122,$B4,Cells!$D$7:$D$122,$C4)</f>
        <v>1</v>
      </c>
      <c r="I4" s="188">
        <f>SUMIFS(Cells!$A$7:$A$122,Cells!$E$7:$E$122,"&lt;="&amp;I$3,Cells!$F$7:$F$122,"&gt;="&amp;I$3,Cells!$B$7:$B$122,$A4,Cells!$C$7:$C$122,$B4,Cells!$D$7:$D$122,$C4)</f>
        <v>1</v>
      </c>
      <c r="J4" s="188">
        <f>SUMIFS(Cells!$A$7:$A$122,Cells!$E$7:$E$122,"&lt;="&amp;J$3,Cells!$F$7:$F$122,"&gt;="&amp;J$3,Cells!$B$7:$B$122,$A4,Cells!$C$7:$C$122,$B4,Cells!$D$7:$D$122,$C4)</f>
        <v>1</v>
      </c>
      <c r="K4" s="188">
        <f>SUMIFS(Cells!$A$7:$A$122,Cells!$E$7:$E$122,"&lt;="&amp;K$3,Cells!$F$7:$F$122,"&gt;="&amp;K$3,Cells!$B$7:$B$122,$A4,Cells!$C$7:$C$122,$B4,Cells!$D$7:$D$122,$C4)</f>
        <v>1</v>
      </c>
      <c r="L4" s="188">
        <f>SUMIFS(Cells!$A$7:$A$122,Cells!$E$7:$E$122,"&lt;="&amp;L$3,Cells!$F$7:$F$122,"&gt;="&amp;L$3,Cells!$B$7:$B$122,$A4,Cells!$C$7:$C$122,$B4,Cells!$D$7:$D$122,$C4)</f>
        <v>1</v>
      </c>
      <c r="M4" s="188">
        <f>SUMIFS(Cells!$A$7:$A$122,Cells!$E$7:$E$122,"&lt;="&amp;M$3,Cells!$F$7:$F$122,"&gt;="&amp;M$3,Cells!$B$7:$B$122,$A4,Cells!$C$7:$C$122,$B4,Cells!$D$7:$D$122,$C4)</f>
        <v>1</v>
      </c>
      <c r="N4" s="188">
        <f>SUMIFS(Cells!$A$7:$A$122,Cells!$E$7:$E$122,"&lt;="&amp;N$3,Cells!$F$7:$F$122,"&gt;="&amp;N$3,Cells!$B$7:$B$122,$A4,Cells!$C$7:$C$122,$B4,Cells!$D$7:$D$122,$C4)</f>
        <v>1</v>
      </c>
      <c r="O4" s="188">
        <f>SUMIFS(Cells!$A$7:$A$122,Cells!$E$7:$E$122,"&lt;="&amp;O$3,Cells!$F$7:$F$122,"&gt;="&amp;O$3,Cells!$B$7:$B$122,$A4,Cells!$C$7:$C$122,$B4,Cells!$D$7:$D$122,$C4)</f>
        <v>1</v>
      </c>
      <c r="P4" s="188">
        <f>SUMIFS(Cells!$A$7:$A$122,Cells!$E$7:$E$122,"&lt;="&amp;P$3,Cells!$F$7:$F$122,"&gt;="&amp;P$3,Cells!$B$7:$B$122,$A4,Cells!$C$7:$C$122,$B4,Cells!$D$7:$D$122,$C4)</f>
        <v>0</v>
      </c>
      <c r="Q4" s="188">
        <f>SUMIFS(Cells!$A$7:$A$122,Cells!$E$7:$E$122,"&lt;="&amp;Q$3,Cells!$F$7:$F$122,"&gt;="&amp;Q$3,Cells!$B$7:$B$122,$A4,Cells!$C$7:$C$122,$B4,Cells!$D$7:$D$122,$C4)</f>
        <v>0</v>
      </c>
      <c r="R4" s="188">
        <f>SUMIFS(Cells!$A$7:$A$122,Cells!$E$7:$E$122,"&lt;="&amp;R$3,Cells!$F$7:$F$122,"&gt;="&amp;R$3,Cells!$B$7:$B$122,$A4,Cells!$C$7:$C$122,$B4,Cells!$D$7:$D$122,$C4)</f>
        <v>0</v>
      </c>
      <c r="S4" s="188">
        <f>SUMIFS(Cells!$A$7:$A$122,Cells!$E$7:$E$122,"&lt;="&amp;S$3,Cells!$F$7:$F$122,"&gt;="&amp;S$3,Cells!$B$7:$B$122,$A4,Cells!$C$7:$C$122,$B4,Cells!$D$7:$D$122,$C4)</f>
        <v>0</v>
      </c>
      <c r="T4" s="188">
        <f>SUMIFS(Cells!$A$7:$A$122,Cells!$E$7:$E$122,"&lt;="&amp;T$3,Cells!$F$7:$F$122,"&gt;="&amp;T$3,Cells!$B$7:$B$122,$A4,Cells!$C$7:$C$122,$B4,Cells!$D$7:$D$122,$C4)</f>
        <v>0</v>
      </c>
      <c r="U4" s="188">
        <f>SUMIFS(Cells!$A$7:$A$122,Cells!$E$7:$E$122,"&lt;="&amp;U$3,Cells!$F$7:$F$122,"&gt;="&amp;U$3,Cells!$B$7:$B$122,$A4,Cells!$C$7:$C$122,$B4,Cells!$D$7:$D$122,$C4)</f>
        <v>0</v>
      </c>
      <c r="V4" s="188">
        <f>SUMIFS(Cells!$A$7:$A$122,Cells!$E$7:$E$122,"&lt;="&amp;V$3,Cells!$F$7:$F$122,"&gt;="&amp;V$3,Cells!$B$7:$B$122,$A4,Cells!$C$7:$C$122,$B4,Cells!$D$7:$D$122,$C4)</f>
        <v>0</v>
      </c>
      <c r="W4" s="188">
        <f>SUMIFS(Cells!$A$7:$A$122,Cells!$E$7:$E$122,"&lt;="&amp;W$3,Cells!$F$7:$F$122,"&gt;="&amp;W$3,Cells!$B$7:$B$122,$A4,Cells!$C$7:$C$122,$B4,Cells!$D$7:$D$122,$C4)</f>
        <v>0</v>
      </c>
      <c r="X4" s="188">
        <f>SUMIFS(Cells!$A$7:$A$122,Cells!$E$7:$E$122,"&lt;="&amp;X$3,Cells!$F$7:$F$122,"&gt;="&amp;X$3,Cells!$B$7:$B$122,$A4,Cells!$C$7:$C$122,$B4,Cells!$D$7:$D$122,$C4)</f>
        <v>0</v>
      </c>
      <c r="Y4" s="188">
        <f>SUMIFS(Cells!$A$7:$A$122,Cells!$E$7:$E$122,"&lt;="&amp;Y$3,Cells!$F$7:$F$122,"&gt;="&amp;Y$3,Cells!$B$7:$B$122,$A4,Cells!$C$7:$C$122,$B4,Cells!$D$7:$D$122,$C4)</f>
        <v>0</v>
      </c>
      <c r="Z4" s="188">
        <f>SUMIFS(Cells!$A$7:$A$122,Cells!$E$7:$E$122,"&lt;="&amp;Z$3,Cells!$F$7:$F$122,"&gt;="&amp;Z$3,Cells!$B$7:$B$122,$A4,Cells!$C$7:$C$122,$B4,Cells!$D$7:$D$122,$C4)</f>
        <v>0</v>
      </c>
      <c r="AA4" s="188">
        <f>SUMIFS(Cells!$A$7:$A$122,Cells!$E$7:$E$122,"&lt;="&amp;AA$3,Cells!$F$7:$F$122,"&gt;="&amp;AA$3,Cells!$B$7:$B$122,$A4,Cells!$C$7:$C$122,$B4,Cells!$D$7:$D$122,$C4)</f>
        <v>0</v>
      </c>
      <c r="AB4" s="188">
        <f>SUMIFS(Cells!$A$7:$A$122,Cells!$E$7:$E$122,"&lt;="&amp;AB$3,Cells!$F$7:$F$122,"&gt;="&amp;AB$3,Cells!$B$7:$B$122,$A4,Cells!$C$7:$C$122,$B4,Cells!$D$7:$D$122,$C4)</f>
        <v>0</v>
      </c>
      <c r="AC4" s="188">
        <f>SUMIFS(Cells!$A$7:$A$122,Cells!$E$7:$E$122,"&lt;="&amp;AC$3,Cells!$F$7:$F$122,"&gt;="&amp;AC$3,Cells!$B$7:$B$122,$A4,Cells!$C$7:$C$122,$B4,Cells!$D$7:$D$122,$C4)</f>
        <v>0</v>
      </c>
      <c r="AD4" s="188">
        <f>SUMIFS(Cells!$A$7:$A$122,Cells!$E$7:$E$122,"&lt;="&amp;AD$3,Cells!$F$7:$F$122,"&gt;="&amp;AD$3,Cells!$B$7:$B$122,$A4,Cells!$C$7:$C$122,$B4,Cells!$D$7:$D$122,$C4)</f>
        <v>0</v>
      </c>
      <c r="AE4" s="188">
        <f>SUMIFS(Cells!$A$7:$A$122,Cells!$E$7:$E$122,"&lt;="&amp;AE$3,Cells!$F$7:$F$122,"&gt;="&amp;AE$3,Cells!$B$7:$B$122,$A4,Cells!$C$7:$C$122,$B4,Cells!$D$7:$D$122,$C4)</f>
        <v>0</v>
      </c>
      <c r="AF4" s="188">
        <f>SUMIFS(Cells!$A$7:$A$122,Cells!$E$7:$E$122,"&lt;="&amp;AF$3,Cells!$F$7:$F$122,"&gt;="&amp;AF$3,Cells!$B$7:$B$122,$A4,Cells!$C$7:$C$122,$B4,Cells!$D$7:$D$122,$C4)</f>
        <v>0</v>
      </c>
      <c r="AG4" s="188">
        <f>SUMIFS(Cells!$A$7:$A$122,Cells!$E$7:$E$122,"&lt;="&amp;AG$3,Cells!$F$7:$F$122,"&gt;="&amp;AG$3,Cells!$B$7:$B$122,$A4,Cells!$C$7:$C$122,$B4,Cells!$D$7:$D$122,$C4)</f>
        <v>0</v>
      </c>
      <c r="AH4" s="188">
        <f>SUMIFS(Cells!$A$7:$A$122,Cells!$E$7:$E$122,"&lt;="&amp;AH$3,Cells!$F$7:$F$122,"&gt;="&amp;AH$3,Cells!$B$7:$B$122,$A4,Cells!$C$7:$C$122,$B4,Cells!$D$7:$D$122,$C4)</f>
        <v>0</v>
      </c>
      <c r="AI4" s="188">
        <f>SUMIFS(Cells!$A$7:$A$122,Cells!$E$7:$E$122,"&lt;="&amp;AI$3,Cells!$F$7:$F$122,"&gt;="&amp;AI$3,Cells!$B$7:$B$122,$A4,Cells!$C$7:$C$122,$B4,Cells!$D$7:$D$122,$C4)</f>
        <v>0</v>
      </c>
      <c r="AJ4" s="188">
        <f>SUMIFS(Cells!$A$7:$A$122,Cells!$E$7:$E$122,"&lt;="&amp;AJ$3,Cells!$F$7:$F$122,"&gt;="&amp;AJ$3,Cells!$B$7:$B$122,$A4,Cells!$C$7:$C$122,$B4,Cells!$D$7:$D$122,$C4)</f>
        <v>0</v>
      </c>
      <c r="AK4" s="188">
        <f>SUMIFS(Cells!$A$7:$A$122,Cells!$E$7:$E$122,"&lt;="&amp;AK$3,Cells!$F$7:$F$122,"&gt;="&amp;AK$3,Cells!$B$7:$B$122,$A4,Cells!$C$7:$C$122,$B4,Cells!$D$7:$D$122,$C4)</f>
        <v>0</v>
      </c>
      <c r="AL4" s="188">
        <f>SUMIFS(Cells!$A$7:$A$122,Cells!$E$7:$E$122,"&lt;="&amp;AL$3,Cells!$F$7:$F$122,"&gt;="&amp;AL$3,Cells!$B$7:$B$122,$A4,Cells!$C$7:$C$122,$B4,Cells!$D$7:$D$122,$C4)</f>
        <v>0</v>
      </c>
      <c r="AM4" s="188">
        <f>SUMIFS(Cells!$A$7:$A$122,Cells!$E$7:$E$122,"&lt;="&amp;AM$3,Cells!$F$7:$F$122,"&gt;="&amp;AM$3,Cells!$B$7:$B$122,$A4,Cells!$C$7:$C$122,$B4,Cells!$D$7:$D$122,$C4)</f>
        <v>0</v>
      </c>
    </row>
    <row r="5" spans="1:39" x14ac:dyDescent="0.25">
      <c r="A5" t="s">
        <v>82</v>
      </c>
      <c r="B5" t="s">
        <v>77</v>
      </c>
      <c r="C5" s="8" t="s">
        <v>348</v>
      </c>
      <c r="D5" s="188">
        <f>SUMIFS(Cells!$A$7:$A$122,Cells!$E$7:$E$122,"&lt;="&amp;D$3,Cells!$F$7:$F$122,"&gt;="&amp;D$3,Cells!$B$7:$B$122,$A5,Cells!$C$7:$C$122,$B5,Cells!$D$7:$D$122,$C5)</f>
        <v>2</v>
      </c>
      <c r="E5" s="188">
        <f>SUMIFS(Cells!$A$7:$A$122,Cells!$E$7:$E$122,"&lt;="&amp;E$3,Cells!$F$7:$F$122,"&gt;="&amp;E$3,Cells!$B$7:$B$122,$A5,Cells!$C$7:$C$122,$B5,Cells!$D$7:$D$122,$C5)</f>
        <v>2</v>
      </c>
      <c r="F5" s="188">
        <f>SUMIFS(Cells!$A$7:$A$122,Cells!$E$7:$E$122,"&lt;="&amp;F$3,Cells!$F$7:$F$122,"&gt;="&amp;F$3,Cells!$B$7:$B$122,$A5,Cells!$C$7:$C$122,$B5,Cells!$D$7:$D$122,$C5)</f>
        <v>2</v>
      </c>
      <c r="G5" s="188">
        <f>SUMIFS(Cells!$A$7:$A$122,Cells!$E$7:$E$122,"&lt;="&amp;G$3,Cells!$F$7:$F$122,"&gt;="&amp;G$3,Cells!$B$7:$B$122,$A5,Cells!$C$7:$C$122,$B5,Cells!$D$7:$D$122,$C5)</f>
        <v>2</v>
      </c>
      <c r="H5" s="188">
        <f>SUMIFS(Cells!$A$7:$A$122,Cells!$E$7:$E$122,"&lt;="&amp;H$3,Cells!$F$7:$F$122,"&gt;="&amp;H$3,Cells!$B$7:$B$122,$A5,Cells!$C$7:$C$122,$B5,Cells!$D$7:$D$122,$C5)</f>
        <v>2</v>
      </c>
      <c r="I5" s="188">
        <f>SUMIFS(Cells!$A$7:$A$122,Cells!$E$7:$E$122,"&lt;="&amp;I$3,Cells!$F$7:$F$122,"&gt;="&amp;I$3,Cells!$B$7:$B$122,$A5,Cells!$C$7:$C$122,$B5,Cells!$D$7:$D$122,$C5)</f>
        <v>2</v>
      </c>
      <c r="J5" s="188">
        <f>SUMIFS(Cells!$A$7:$A$122,Cells!$E$7:$E$122,"&lt;="&amp;J$3,Cells!$F$7:$F$122,"&gt;="&amp;J$3,Cells!$B$7:$B$122,$A5,Cells!$C$7:$C$122,$B5,Cells!$D$7:$D$122,$C5)</f>
        <v>2</v>
      </c>
      <c r="K5" s="188">
        <f>SUMIFS(Cells!$A$7:$A$122,Cells!$E$7:$E$122,"&lt;="&amp;K$3,Cells!$F$7:$F$122,"&gt;="&amp;K$3,Cells!$B$7:$B$122,$A5,Cells!$C$7:$C$122,$B5,Cells!$D$7:$D$122,$C5)</f>
        <v>2</v>
      </c>
      <c r="L5" s="188">
        <f>SUMIFS(Cells!$A$7:$A$122,Cells!$E$7:$E$122,"&lt;="&amp;L$3,Cells!$F$7:$F$122,"&gt;="&amp;L$3,Cells!$B$7:$B$122,$A5,Cells!$C$7:$C$122,$B5,Cells!$D$7:$D$122,$C5)</f>
        <v>2</v>
      </c>
      <c r="M5" s="188">
        <f>SUMIFS(Cells!$A$7:$A$122,Cells!$E$7:$E$122,"&lt;="&amp;M$3,Cells!$F$7:$F$122,"&gt;="&amp;M$3,Cells!$B$7:$B$122,$A5,Cells!$C$7:$C$122,$B5,Cells!$D$7:$D$122,$C5)</f>
        <v>2</v>
      </c>
      <c r="N5" s="188">
        <f>SUMIFS(Cells!$A$7:$A$122,Cells!$E$7:$E$122,"&lt;="&amp;N$3,Cells!$F$7:$F$122,"&gt;="&amp;N$3,Cells!$B$7:$B$122,$A5,Cells!$C$7:$C$122,$B5,Cells!$D$7:$D$122,$C5)</f>
        <v>2</v>
      </c>
      <c r="O5" s="188">
        <f>SUMIFS(Cells!$A$7:$A$122,Cells!$E$7:$E$122,"&lt;="&amp;O$3,Cells!$F$7:$F$122,"&gt;="&amp;O$3,Cells!$B$7:$B$122,$A5,Cells!$C$7:$C$122,$B5,Cells!$D$7:$D$122,$C5)</f>
        <v>2</v>
      </c>
      <c r="P5" s="188">
        <f>SUMIFS(Cells!$A$7:$A$122,Cells!$E$7:$E$122,"&lt;="&amp;P$3,Cells!$F$7:$F$122,"&gt;="&amp;P$3,Cells!$B$7:$B$122,$A5,Cells!$C$7:$C$122,$B5,Cells!$D$7:$D$122,$C5)</f>
        <v>2</v>
      </c>
      <c r="Q5" s="188">
        <f>SUMIFS(Cells!$A$7:$A$122,Cells!$E$7:$E$122,"&lt;="&amp;Q$3,Cells!$F$7:$F$122,"&gt;="&amp;Q$3,Cells!$B$7:$B$122,$A5,Cells!$C$7:$C$122,$B5,Cells!$D$7:$D$122,$C5)</f>
        <v>2</v>
      </c>
      <c r="R5" s="188">
        <f>SUMIFS(Cells!$A$7:$A$122,Cells!$E$7:$E$122,"&lt;="&amp;R$3,Cells!$F$7:$F$122,"&gt;="&amp;R$3,Cells!$B$7:$B$122,$A5,Cells!$C$7:$C$122,$B5,Cells!$D$7:$D$122,$C5)</f>
        <v>2</v>
      </c>
      <c r="S5" s="188">
        <f>SUMIFS(Cells!$A$7:$A$122,Cells!$E$7:$E$122,"&lt;="&amp;S$3,Cells!$F$7:$F$122,"&gt;="&amp;S$3,Cells!$B$7:$B$122,$A5,Cells!$C$7:$C$122,$B5,Cells!$D$7:$D$122,$C5)</f>
        <v>2</v>
      </c>
      <c r="T5" s="188">
        <f>SUMIFS(Cells!$A$7:$A$122,Cells!$E$7:$E$122,"&lt;="&amp;T$3,Cells!$F$7:$F$122,"&gt;="&amp;T$3,Cells!$B$7:$B$122,$A5,Cells!$C$7:$C$122,$B5,Cells!$D$7:$D$122,$C5)</f>
        <v>2</v>
      </c>
      <c r="U5" s="188">
        <f>SUMIFS(Cells!$A$7:$A$122,Cells!$E$7:$E$122,"&lt;="&amp;U$3,Cells!$F$7:$F$122,"&gt;="&amp;U$3,Cells!$B$7:$B$122,$A5,Cells!$C$7:$C$122,$B5,Cells!$D$7:$D$122,$C5)</f>
        <v>2</v>
      </c>
      <c r="V5" s="188">
        <f>SUMIFS(Cells!$A$7:$A$122,Cells!$E$7:$E$122,"&lt;="&amp;V$3,Cells!$F$7:$F$122,"&gt;="&amp;V$3,Cells!$B$7:$B$122,$A5,Cells!$C$7:$C$122,$B5,Cells!$D$7:$D$122,$C5)</f>
        <v>2</v>
      </c>
      <c r="W5" s="188">
        <f>SUMIFS(Cells!$A$7:$A$122,Cells!$E$7:$E$122,"&lt;="&amp;W$3,Cells!$F$7:$F$122,"&gt;="&amp;W$3,Cells!$B$7:$B$122,$A5,Cells!$C$7:$C$122,$B5,Cells!$D$7:$D$122,$C5)</f>
        <v>2</v>
      </c>
      <c r="X5" s="188">
        <f>SUMIFS(Cells!$A$7:$A$122,Cells!$E$7:$E$122,"&lt;="&amp;X$3,Cells!$F$7:$F$122,"&gt;="&amp;X$3,Cells!$B$7:$B$122,$A5,Cells!$C$7:$C$122,$B5,Cells!$D$7:$D$122,$C5)</f>
        <v>2</v>
      </c>
      <c r="Y5" s="188">
        <f>SUMIFS(Cells!$A$7:$A$122,Cells!$E$7:$E$122,"&lt;="&amp;Y$3,Cells!$F$7:$F$122,"&gt;="&amp;Y$3,Cells!$B$7:$B$122,$A5,Cells!$C$7:$C$122,$B5,Cells!$D$7:$D$122,$C5)</f>
        <v>2</v>
      </c>
      <c r="Z5" s="188">
        <f>SUMIFS(Cells!$A$7:$A$122,Cells!$E$7:$E$122,"&lt;="&amp;Z$3,Cells!$F$7:$F$122,"&gt;="&amp;Z$3,Cells!$B$7:$B$122,$A5,Cells!$C$7:$C$122,$B5,Cells!$D$7:$D$122,$C5)</f>
        <v>0</v>
      </c>
      <c r="AA5" s="188">
        <f>SUMIFS(Cells!$A$7:$A$122,Cells!$E$7:$E$122,"&lt;="&amp;AA$3,Cells!$F$7:$F$122,"&gt;="&amp;AA$3,Cells!$B$7:$B$122,$A5,Cells!$C$7:$C$122,$B5,Cells!$D$7:$D$122,$C5)</f>
        <v>0</v>
      </c>
      <c r="AB5" s="188">
        <f>SUMIFS(Cells!$A$7:$A$122,Cells!$E$7:$E$122,"&lt;="&amp;AB$3,Cells!$F$7:$F$122,"&gt;="&amp;AB$3,Cells!$B$7:$B$122,$A5,Cells!$C$7:$C$122,$B5,Cells!$D$7:$D$122,$C5)</f>
        <v>0</v>
      </c>
      <c r="AC5" s="188">
        <f>SUMIFS(Cells!$A$7:$A$122,Cells!$E$7:$E$122,"&lt;="&amp;AC$3,Cells!$F$7:$F$122,"&gt;="&amp;AC$3,Cells!$B$7:$B$122,$A5,Cells!$C$7:$C$122,$B5,Cells!$D$7:$D$122,$C5)</f>
        <v>0</v>
      </c>
      <c r="AD5" s="188">
        <f>SUMIFS(Cells!$A$7:$A$122,Cells!$E$7:$E$122,"&lt;="&amp;AD$3,Cells!$F$7:$F$122,"&gt;="&amp;AD$3,Cells!$B$7:$B$122,$A5,Cells!$C$7:$C$122,$B5,Cells!$D$7:$D$122,$C5)</f>
        <v>0</v>
      </c>
      <c r="AE5" s="188">
        <f>SUMIFS(Cells!$A$7:$A$122,Cells!$E$7:$E$122,"&lt;="&amp;AE$3,Cells!$F$7:$F$122,"&gt;="&amp;AE$3,Cells!$B$7:$B$122,$A5,Cells!$C$7:$C$122,$B5,Cells!$D$7:$D$122,$C5)</f>
        <v>0</v>
      </c>
      <c r="AF5" s="188">
        <f>SUMIFS(Cells!$A$7:$A$122,Cells!$E$7:$E$122,"&lt;="&amp;AF$3,Cells!$F$7:$F$122,"&gt;="&amp;AF$3,Cells!$B$7:$B$122,$A5,Cells!$C$7:$C$122,$B5,Cells!$D$7:$D$122,$C5)</f>
        <v>0</v>
      </c>
      <c r="AG5" s="188">
        <f>SUMIFS(Cells!$A$7:$A$122,Cells!$E$7:$E$122,"&lt;="&amp;AG$3,Cells!$F$7:$F$122,"&gt;="&amp;AG$3,Cells!$B$7:$B$122,$A5,Cells!$C$7:$C$122,$B5,Cells!$D$7:$D$122,$C5)</f>
        <v>0</v>
      </c>
      <c r="AH5" s="188">
        <f>SUMIFS(Cells!$A$7:$A$122,Cells!$E$7:$E$122,"&lt;="&amp;AH$3,Cells!$F$7:$F$122,"&gt;="&amp;AH$3,Cells!$B$7:$B$122,$A5,Cells!$C$7:$C$122,$B5,Cells!$D$7:$D$122,$C5)</f>
        <v>0</v>
      </c>
      <c r="AI5" s="188">
        <f>SUMIFS(Cells!$A$7:$A$122,Cells!$E$7:$E$122,"&lt;="&amp;AI$3,Cells!$F$7:$F$122,"&gt;="&amp;AI$3,Cells!$B$7:$B$122,$A5,Cells!$C$7:$C$122,$B5,Cells!$D$7:$D$122,$C5)</f>
        <v>0</v>
      </c>
      <c r="AJ5" s="188">
        <f>SUMIFS(Cells!$A$7:$A$122,Cells!$E$7:$E$122,"&lt;="&amp;AJ$3,Cells!$F$7:$F$122,"&gt;="&amp;AJ$3,Cells!$B$7:$B$122,$A5,Cells!$C$7:$C$122,$B5,Cells!$D$7:$D$122,$C5)</f>
        <v>0</v>
      </c>
      <c r="AK5" s="188">
        <f>SUMIFS(Cells!$A$7:$A$122,Cells!$E$7:$E$122,"&lt;="&amp;AK$3,Cells!$F$7:$F$122,"&gt;="&amp;AK$3,Cells!$B$7:$B$122,$A5,Cells!$C$7:$C$122,$B5,Cells!$D$7:$D$122,$C5)</f>
        <v>0</v>
      </c>
      <c r="AL5" s="188">
        <f>SUMIFS(Cells!$A$7:$A$122,Cells!$E$7:$E$122,"&lt;="&amp;AL$3,Cells!$F$7:$F$122,"&gt;="&amp;AL$3,Cells!$B$7:$B$122,$A5,Cells!$C$7:$C$122,$B5,Cells!$D$7:$D$122,$C5)</f>
        <v>0</v>
      </c>
      <c r="AM5" s="188">
        <f>SUMIFS(Cells!$A$7:$A$122,Cells!$E$7:$E$122,"&lt;="&amp;AM$3,Cells!$F$7:$F$122,"&gt;="&amp;AM$3,Cells!$B$7:$B$122,$A5,Cells!$C$7:$C$122,$B5,Cells!$D$7:$D$122,$C5)</f>
        <v>0</v>
      </c>
    </row>
    <row r="6" spans="1:39" x14ac:dyDescent="0.25">
      <c r="A6" t="s">
        <v>82</v>
      </c>
      <c r="B6" t="s">
        <v>77</v>
      </c>
      <c r="C6" s="8" t="s">
        <v>349</v>
      </c>
      <c r="D6" s="188">
        <f>SUMIFS(Cells!$A$7:$A$122,Cells!$E$7:$E$122,"&lt;="&amp;D$3,Cells!$F$7:$F$122,"&gt;="&amp;D$3,Cells!$B$7:$B$122,$A6,Cells!$C$7:$C$122,$B6,Cells!$D$7:$D$122,$C6)</f>
        <v>3</v>
      </c>
      <c r="E6" s="188">
        <f>SUMIFS(Cells!$A$7:$A$122,Cells!$E$7:$E$122,"&lt;="&amp;E$3,Cells!$F$7:$F$122,"&gt;="&amp;E$3,Cells!$B$7:$B$122,$A6,Cells!$C$7:$C$122,$B6,Cells!$D$7:$D$122,$C6)</f>
        <v>3</v>
      </c>
      <c r="F6" s="188">
        <f>SUMIFS(Cells!$A$7:$A$122,Cells!$E$7:$E$122,"&lt;="&amp;F$3,Cells!$F$7:$F$122,"&gt;="&amp;F$3,Cells!$B$7:$B$122,$A6,Cells!$C$7:$C$122,$B6,Cells!$D$7:$D$122,$C6)</f>
        <v>3</v>
      </c>
      <c r="G6" s="188">
        <f>SUMIFS(Cells!$A$7:$A$122,Cells!$E$7:$E$122,"&lt;="&amp;G$3,Cells!$F$7:$F$122,"&gt;="&amp;G$3,Cells!$B$7:$B$122,$A6,Cells!$C$7:$C$122,$B6,Cells!$D$7:$D$122,$C6)</f>
        <v>3</v>
      </c>
      <c r="H6" s="188">
        <f>SUMIFS(Cells!$A$7:$A$122,Cells!$E$7:$E$122,"&lt;="&amp;H$3,Cells!$F$7:$F$122,"&gt;="&amp;H$3,Cells!$B$7:$B$122,$A6,Cells!$C$7:$C$122,$B6,Cells!$D$7:$D$122,$C6)</f>
        <v>3</v>
      </c>
      <c r="I6" s="188">
        <f>SUMIFS(Cells!$A$7:$A$122,Cells!$E$7:$E$122,"&lt;="&amp;I$3,Cells!$F$7:$F$122,"&gt;="&amp;I$3,Cells!$B$7:$B$122,$A6,Cells!$C$7:$C$122,$B6,Cells!$D$7:$D$122,$C6)</f>
        <v>3</v>
      </c>
      <c r="J6" s="188">
        <f>SUMIFS(Cells!$A$7:$A$122,Cells!$E$7:$E$122,"&lt;="&amp;J$3,Cells!$F$7:$F$122,"&gt;="&amp;J$3,Cells!$B$7:$B$122,$A6,Cells!$C$7:$C$122,$B6,Cells!$D$7:$D$122,$C6)</f>
        <v>3</v>
      </c>
      <c r="K6" s="188">
        <f>SUMIFS(Cells!$A$7:$A$122,Cells!$E$7:$E$122,"&lt;="&amp;K$3,Cells!$F$7:$F$122,"&gt;="&amp;K$3,Cells!$B$7:$B$122,$A6,Cells!$C$7:$C$122,$B6,Cells!$D$7:$D$122,$C6)</f>
        <v>3</v>
      </c>
      <c r="L6" s="188">
        <f>SUMIFS(Cells!$A$7:$A$122,Cells!$E$7:$E$122,"&lt;="&amp;L$3,Cells!$F$7:$F$122,"&gt;="&amp;L$3,Cells!$B$7:$B$122,$A6,Cells!$C$7:$C$122,$B6,Cells!$D$7:$D$122,$C6)</f>
        <v>4</v>
      </c>
      <c r="M6" s="188">
        <f>SUMIFS(Cells!$A$7:$A$122,Cells!$E$7:$E$122,"&lt;="&amp;M$3,Cells!$F$7:$F$122,"&gt;="&amp;M$3,Cells!$B$7:$B$122,$A6,Cells!$C$7:$C$122,$B6,Cells!$D$7:$D$122,$C6)</f>
        <v>4</v>
      </c>
      <c r="N6" s="188">
        <f>SUMIFS(Cells!$A$7:$A$122,Cells!$E$7:$E$122,"&lt;="&amp;N$3,Cells!$F$7:$F$122,"&gt;="&amp;N$3,Cells!$B$7:$B$122,$A6,Cells!$C$7:$C$122,$B6,Cells!$D$7:$D$122,$C6)</f>
        <v>4</v>
      </c>
      <c r="O6" s="188">
        <f>SUMIFS(Cells!$A$7:$A$122,Cells!$E$7:$E$122,"&lt;="&amp;O$3,Cells!$F$7:$F$122,"&gt;="&amp;O$3,Cells!$B$7:$B$122,$A6,Cells!$C$7:$C$122,$B6,Cells!$D$7:$D$122,$C6)</f>
        <v>4</v>
      </c>
      <c r="P6" s="188">
        <f>SUMIFS(Cells!$A$7:$A$122,Cells!$E$7:$E$122,"&lt;="&amp;P$3,Cells!$F$7:$F$122,"&gt;="&amp;P$3,Cells!$B$7:$B$122,$A6,Cells!$C$7:$C$122,$B6,Cells!$D$7:$D$122,$C6)</f>
        <v>4</v>
      </c>
      <c r="Q6" s="188">
        <f>SUMIFS(Cells!$A$7:$A$122,Cells!$E$7:$E$122,"&lt;="&amp;Q$3,Cells!$F$7:$F$122,"&gt;="&amp;Q$3,Cells!$B$7:$B$122,$A6,Cells!$C$7:$C$122,$B6,Cells!$D$7:$D$122,$C6)</f>
        <v>5</v>
      </c>
      <c r="R6" s="188">
        <f>SUMIFS(Cells!$A$7:$A$122,Cells!$E$7:$E$122,"&lt;="&amp;R$3,Cells!$F$7:$F$122,"&gt;="&amp;R$3,Cells!$B$7:$B$122,$A6,Cells!$C$7:$C$122,$B6,Cells!$D$7:$D$122,$C6)</f>
        <v>5</v>
      </c>
      <c r="S6" s="188">
        <f>SUMIFS(Cells!$A$7:$A$122,Cells!$E$7:$E$122,"&lt;="&amp;S$3,Cells!$F$7:$F$122,"&gt;="&amp;S$3,Cells!$B$7:$B$122,$A6,Cells!$C$7:$C$122,$B6,Cells!$D$7:$D$122,$C6)</f>
        <v>5</v>
      </c>
      <c r="T6" s="188">
        <f>SUMIFS(Cells!$A$7:$A$122,Cells!$E$7:$E$122,"&lt;="&amp;T$3,Cells!$F$7:$F$122,"&gt;="&amp;T$3,Cells!$B$7:$B$122,$A6,Cells!$C$7:$C$122,$B6,Cells!$D$7:$D$122,$C6)</f>
        <v>5</v>
      </c>
      <c r="U6" s="188">
        <f>SUMIFS(Cells!$A$7:$A$122,Cells!$E$7:$E$122,"&lt;="&amp;U$3,Cells!$F$7:$F$122,"&gt;="&amp;U$3,Cells!$B$7:$B$122,$A6,Cells!$C$7:$C$122,$B6,Cells!$D$7:$D$122,$C6)</f>
        <v>5</v>
      </c>
      <c r="V6" s="188">
        <f>SUMIFS(Cells!$A$7:$A$122,Cells!$E$7:$E$122,"&lt;="&amp;V$3,Cells!$F$7:$F$122,"&gt;="&amp;V$3,Cells!$B$7:$B$122,$A6,Cells!$C$7:$C$122,$B6,Cells!$D$7:$D$122,$C6)</f>
        <v>5</v>
      </c>
      <c r="W6" s="188">
        <f>SUMIFS(Cells!$A$7:$A$122,Cells!$E$7:$E$122,"&lt;="&amp;W$3,Cells!$F$7:$F$122,"&gt;="&amp;W$3,Cells!$B$7:$B$122,$A6,Cells!$C$7:$C$122,$B6,Cells!$D$7:$D$122,$C6)</f>
        <v>6</v>
      </c>
      <c r="X6" s="188">
        <f>SUMIFS(Cells!$A$7:$A$122,Cells!$E$7:$E$122,"&lt;="&amp;X$3,Cells!$F$7:$F$122,"&gt;="&amp;X$3,Cells!$B$7:$B$122,$A6,Cells!$C$7:$C$122,$B6,Cells!$D$7:$D$122,$C6)</f>
        <v>6</v>
      </c>
      <c r="Y6" s="188">
        <f>SUMIFS(Cells!$A$7:$A$122,Cells!$E$7:$E$122,"&lt;="&amp;Y$3,Cells!$F$7:$F$122,"&gt;="&amp;Y$3,Cells!$B$7:$B$122,$A6,Cells!$C$7:$C$122,$B6,Cells!$D$7:$D$122,$C6)</f>
        <v>6</v>
      </c>
      <c r="Z6" s="188">
        <f>SUMIFS(Cells!$A$7:$A$122,Cells!$E$7:$E$122,"&lt;="&amp;Z$3,Cells!$F$7:$F$122,"&gt;="&amp;Z$3,Cells!$B$7:$B$122,$A6,Cells!$C$7:$C$122,$B6,Cells!$D$7:$D$122,$C6)</f>
        <v>6</v>
      </c>
      <c r="AA6" s="188">
        <f>SUMIFS(Cells!$A$7:$A$122,Cells!$E$7:$E$122,"&lt;="&amp;AA$3,Cells!$F$7:$F$122,"&gt;="&amp;AA$3,Cells!$B$7:$B$122,$A6,Cells!$C$7:$C$122,$B6,Cells!$D$7:$D$122,$C6)</f>
        <v>6</v>
      </c>
      <c r="AB6" s="188">
        <f>SUMIFS(Cells!$A$7:$A$122,Cells!$E$7:$E$122,"&lt;="&amp;AB$3,Cells!$F$7:$F$122,"&gt;="&amp;AB$3,Cells!$B$7:$B$122,$A6,Cells!$C$7:$C$122,$B6,Cells!$D$7:$D$122,$C6)</f>
        <v>6</v>
      </c>
      <c r="AC6" s="188">
        <f>SUMIFS(Cells!$A$7:$A$122,Cells!$E$7:$E$122,"&lt;="&amp;AC$3,Cells!$F$7:$F$122,"&gt;="&amp;AC$3,Cells!$B$7:$B$122,$A6,Cells!$C$7:$C$122,$B6,Cells!$D$7:$D$122,$C6)</f>
        <v>6</v>
      </c>
      <c r="AD6" s="188">
        <f>SUMIFS(Cells!$A$7:$A$122,Cells!$E$7:$E$122,"&lt;="&amp;AD$3,Cells!$F$7:$F$122,"&gt;="&amp;AD$3,Cells!$B$7:$B$122,$A6,Cells!$C$7:$C$122,$B6,Cells!$D$7:$D$122,$C6)</f>
        <v>6</v>
      </c>
      <c r="AE6" s="188">
        <f>SUMIFS(Cells!$A$7:$A$122,Cells!$E$7:$E$122,"&lt;="&amp;AE$3,Cells!$F$7:$F$122,"&gt;="&amp;AE$3,Cells!$B$7:$B$122,$A6,Cells!$C$7:$C$122,$B6,Cells!$D$7:$D$122,$C6)</f>
        <v>6</v>
      </c>
      <c r="AF6" s="188">
        <f>SUMIFS(Cells!$A$7:$A$122,Cells!$E$7:$E$122,"&lt;="&amp;AF$3,Cells!$F$7:$F$122,"&gt;="&amp;AF$3,Cells!$B$7:$B$122,$A6,Cells!$C$7:$C$122,$B6,Cells!$D$7:$D$122,$C6)</f>
        <v>6</v>
      </c>
      <c r="AG6" s="188">
        <f>SUMIFS(Cells!$A$7:$A$122,Cells!$E$7:$E$122,"&lt;="&amp;AG$3,Cells!$F$7:$F$122,"&gt;="&amp;AG$3,Cells!$B$7:$B$122,$A6,Cells!$C$7:$C$122,$B6,Cells!$D$7:$D$122,$C6)</f>
        <v>6</v>
      </c>
      <c r="AH6" s="188">
        <f>SUMIFS(Cells!$A$7:$A$122,Cells!$E$7:$E$122,"&lt;="&amp;AH$3,Cells!$F$7:$F$122,"&gt;="&amp;AH$3,Cells!$B$7:$B$122,$A6,Cells!$C$7:$C$122,$B6,Cells!$D$7:$D$122,$C6)</f>
        <v>6</v>
      </c>
      <c r="AI6" s="188">
        <f>SUMIFS(Cells!$A$7:$A$122,Cells!$E$7:$E$122,"&lt;="&amp;AI$3,Cells!$F$7:$F$122,"&gt;="&amp;AI$3,Cells!$B$7:$B$122,$A6,Cells!$C$7:$C$122,$B6,Cells!$D$7:$D$122,$C6)</f>
        <v>6</v>
      </c>
      <c r="AJ6" s="188">
        <f>SUMIFS(Cells!$A$7:$A$122,Cells!$E$7:$E$122,"&lt;="&amp;AJ$3,Cells!$F$7:$F$122,"&gt;="&amp;AJ$3,Cells!$B$7:$B$122,$A6,Cells!$C$7:$C$122,$B6,Cells!$D$7:$D$122,$C6)</f>
        <v>0</v>
      </c>
      <c r="AK6" s="188">
        <f>SUMIFS(Cells!$A$7:$A$122,Cells!$E$7:$E$122,"&lt;="&amp;AK$3,Cells!$F$7:$F$122,"&gt;="&amp;AK$3,Cells!$B$7:$B$122,$A6,Cells!$C$7:$C$122,$B6,Cells!$D$7:$D$122,$C6)</f>
        <v>0</v>
      </c>
      <c r="AL6" s="188">
        <f>SUMIFS(Cells!$A$7:$A$122,Cells!$E$7:$E$122,"&lt;="&amp;AL$3,Cells!$F$7:$F$122,"&gt;="&amp;AL$3,Cells!$B$7:$B$122,$A6,Cells!$C$7:$C$122,$B6,Cells!$D$7:$D$122,$C6)</f>
        <v>0</v>
      </c>
      <c r="AM6" s="188">
        <f>SUMIFS(Cells!$A$7:$A$122,Cells!$E$7:$E$122,"&lt;="&amp;AM$3,Cells!$F$7:$F$122,"&gt;="&amp;AM$3,Cells!$B$7:$B$122,$A6,Cells!$C$7:$C$122,$B6,Cells!$D$7:$D$122,$C6)</f>
        <v>0</v>
      </c>
    </row>
    <row r="7" spans="1:39" x14ac:dyDescent="0.25">
      <c r="A7" t="s">
        <v>82</v>
      </c>
      <c r="B7" t="s">
        <v>77</v>
      </c>
      <c r="C7" s="8" t="s">
        <v>350</v>
      </c>
      <c r="D7" s="188">
        <f>SUMIFS(Cells!$A$7:$A$122,Cells!$E$7:$E$122,"&lt;="&amp;D$3,Cells!$F$7:$F$122,"&gt;="&amp;D$3,Cells!$B$7:$B$122,$A7,Cells!$C$7:$C$122,$B7,Cells!$D$7:$D$122,$C7)</f>
        <v>7</v>
      </c>
      <c r="E7" s="188">
        <f>SUMIFS(Cells!$A$7:$A$122,Cells!$E$7:$E$122,"&lt;="&amp;E$3,Cells!$F$7:$F$122,"&gt;="&amp;E$3,Cells!$B$7:$B$122,$A7,Cells!$C$7:$C$122,$B7,Cells!$D$7:$D$122,$C7)</f>
        <v>7</v>
      </c>
      <c r="F7" s="188">
        <f>SUMIFS(Cells!$A$7:$A$122,Cells!$E$7:$E$122,"&lt;="&amp;F$3,Cells!$F$7:$F$122,"&gt;="&amp;F$3,Cells!$B$7:$B$122,$A7,Cells!$C$7:$C$122,$B7,Cells!$D$7:$D$122,$C7)</f>
        <v>7</v>
      </c>
      <c r="G7" s="188">
        <f>SUMIFS(Cells!$A$7:$A$122,Cells!$E$7:$E$122,"&lt;="&amp;G$3,Cells!$F$7:$F$122,"&gt;="&amp;G$3,Cells!$B$7:$B$122,$A7,Cells!$C$7:$C$122,$B7,Cells!$D$7:$D$122,$C7)</f>
        <v>7</v>
      </c>
      <c r="H7" s="188">
        <f>SUMIFS(Cells!$A$7:$A$122,Cells!$E$7:$E$122,"&lt;="&amp;H$3,Cells!$F$7:$F$122,"&gt;="&amp;H$3,Cells!$B$7:$B$122,$A7,Cells!$C$7:$C$122,$B7,Cells!$D$7:$D$122,$C7)</f>
        <v>7</v>
      </c>
      <c r="I7" s="188">
        <f>SUMIFS(Cells!$A$7:$A$122,Cells!$E$7:$E$122,"&lt;="&amp;I$3,Cells!$F$7:$F$122,"&gt;="&amp;I$3,Cells!$B$7:$B$122,$A7,Cells!$C$7:$C$122,$B7,Cells!$D$7:$D$122,$C7)</f>
        <v>7</v>
      </c>
      <c r="J7" s="188">
        <f>SUMIFS(Cells!$A$7:$A$122,Cells!$E$7:$E$122,"&lt;="&amp;J$3,Cells!$F$7:$F$122,"&gt;="&amp;J$3,Cells!$B$7:$B$122,$A7,Cells!$C$7:$C$122,$B7,Cells!$D$7:$D$122,$C7)</f>
        <v>7</v>
      </c>
      <c r="K7" s="188">
        <f>SUMIFS(Cells!$A$7:$A$122,Cells!$E$7:$E$122,"&lt;="&amp;K$3,Cells!$F$7:$F$122,"&gt;="&amp;K$3,Cells!$B$7:$B$122,$A7,Cells!$C$7:$C$122,$B7,Cells!$D$7:$D$122,$C7)</f>
        <v>7</v>
      </c>
      <c r="L7" s="188">
        <f>SUMIFS(Cells!$A$7:$A$122,Cells!$E$7:$E$122,"&lt;="&amp;L$3,Cells!$F$7:$F$122,"&gt;="&amp;L$3,Cells!$B$7:$B$122,$A7,Cells!$C$7:$C$122,$B7,Cells!$D$7:$D$122,$C7)</f>
        <v>7</v>
      </c>
      <c r="M7" s="188">
        <f>SUMIFS(Cells!$A$7:$A$122,Cells!$E$7:$E$122,"&lt;="&amp;M$3,Cells!$F$7:$F$122,"&gt;="&amp;M$3,Cells!$B$7:$B$122,$A7,Cells!$C$7:$C$122,$B7,Cells!$D$7:$D$122,$C7)</f>
        <v>8</v>
      </c>
      <c r="N7" s="188">
        <f>SUMIFS(Cells!$A$7:$A$122,Cells!$E$7:$E$122,"&lt;="&amp;N$3,Cells!$F$7:$F$122,"&gt;="&amp;N$3,Cells!$B$7:$B$122,$A7,Cells!$C$7:$C$122,$B7,Cells!$D$7:$D$122,$C7)</f>
        <v>8</v>
      </c>
      <c r="O7" s="188">
        <f>SUMIFS(Cells!$A$7:$A$122,Cells!$E$7:$E$122,"&lt;="&amp;O$3,Cells!$F$7:$F$122,"&gt;="&amp;O$3,Cells!$B$7:$B$122,$A7,Cells!$C$7:$C$122,$B7,Cells!$D$7:$D$122,$C7)</f>
        <v>8</v>
      </c>
      <c r="P7" s="188">
        <f>SUMIFS(Cells!$A$7:$A$122,Cells!$E$7:$E$122,"&lt;="&amp;P$3,Cells!$F$7:$F$122,"&gt;="&amp;P$3,Cells!$B$7:$B$122,$A7,Cells!$C$7:$C$122,$B7,Cells!$D$7:$D$122,$C7)</f>
        <v>8</v>
      </c>
      <c r="Q7" s="188">
        <f>SUMIFS(Cells!$A$7:$A$122,Cells!$E$7:$E$122,"&lt;="&amp;Q$3,Cells!$F$7:$F$122,"&gt;="&amp;Q$3,Cells!$B$7:$B$122,$A7,Cells!$C$7:$C$122,$B7,Cells!$D$7:$D$122,$C7)</f>
        <v>9</v>
      </c>
      <c r="R7" s="188">
        <f>SUMIFS(Cells!$A$7:$A$122,Cells!$E$7:$E$122,"&lt;="&amp;R$3,Cells!$F$7:$F$122,"&gt;="&amp;R$3,Cells!$B$7:$B$122,$A7,Cells!$C$7:$C$122,$B7,Cells!$D$7:$D$122,$C7)</f>
        <v>9</v>
      </c>
      <c r="S7" s="188">
        <f>SUMIFS(Cells!$A$7:$A$122,Cells!$E$7:$E$122,"&lt;="&amp;S$3,Cells!$F$7:$F$122,"&gt;="&amp;S$3,Cells!$B$7:$B$122,$A7,Cells!$C$7:$C$122,$B7,Cells!$D$7:$D$122,$C7)</f>
        <v>9</v>
      </c>
      <c r="T7" s="188">
        <f>SUMIFS(Cells!$A$7:$A$122,Cells!$E$7:$E$122,"&lt;="&amp;T$3,Cells!$F$7:$F$122,"&gt;="&amp;T$3,Cells!$B$7:$B$122,$A7,Cells!$C$7:$C$122,$B7,Cells!$D$7:$D$122,$C7)</f>
        <v>9</v>
      </c>
      <c r="U7" s="188">
        <f>SUMIFS(Cells!$A$7:$A$122,Cells!$E$7:$E$122,"&lt;="&amp;U$3,Cells!$F$7:$F$122,"&gt;="&amp;U$3,Cells!$B$7:$B$122,$A7,Cells!$C$7:$C$122,$B7,Cells!$D$7:$D$122,$C7)</f>
        <v>10</v>
      </c>
      <c r="V7" s="188">
        <f>SUMIFS(Cells!$A$7:$A$122,Cells!$E$7:$E$122,"&lt;="&amp;V$3,Cells!$F$7:$F$122,"&gt;="&amp;V$3,Cells!$B$7:$B$122,$A7,Cells!$C$7:$C$122,$B7,Cells!$D$7:$D$122,$C7)</f>
        <v>10</v>
      </c>
      <c r="W7" s="188">
        <f>SUMIFS(Cells!$A$7:$A$122,Cells!$E$7:$E$122,"&lt;="&amp;W$3,Cells!$F$7:$F$122,"&gt;="&amp;W$3,Cells!$B$7:$B$122,$A7,Cells!$C$7:$C$122,$B7,Cells!$D$7:$D$122,$C7)</f>
        <v>10</v>
      </c>
      <c r="X7" s="188">
        <f>SUMIFS(Cells!$A$7:$A$122,Cells!$E$7:$E$122,"&lt;="&amp;X$3,Cells!$F$7:$F$122,"&gt;="&amp;X$3,Cells!$B$7:$B$122,$A7,Cells!$C$7:$C$122,$B7,Cells!$D$7:$D$122,$C7)</f>
        <v>10</v>
      </c>
      <c r="Y7" s="188">
        <f>SUMIFS(Cells!$A$7:$A$122,Cells!$E$7:$E$122,"&lt;="&amp;Y$3,Cells!$F$7:$F$122,"&gt;="&amp;Y$3,Cells!$B$7:$B$122,$A7,Cells!$C$7:$C$122,$B7,Cells!$D$7:$D$122,$C7)</f>
        <v>11</v>
      </c>
      <c r="Z7" s="188">
        <f>SUMIFS(Cells!$A$7:$A$122,Cells!$E$7:$E$122,"&lt;="&amp;Z$3,Cells!$F$7:$F$122,"&gt;="&amp;Z$3,Cells!$B$7:$B$122,$A7,Cells!$C$7:$C$122,$B7,Cells!$D$7:$D$122,$C7)</f>
        <v>11</v>
      </c>
      <c r="AA7" s="188">
        <f>SUMIFS(Cells!$A$7:$A$122,Cells!$E$7:$E$122,"&lt;="&amp;AA$3,Cells!$F$7:$F$122,"&gt;="&amp;AA$3,Cells!$B$7:$B$122,$A7,Cells!$C$7:$C$122,$B7,Cells!$D$7:$D$122,$C7)</f>
        <v>11</v>
      </c>
      <c r="AB7" s="188">
        <f>SUMIFS(Cells!$A$7:$A$122,Cells!$E$7:$E$122,"&lt;="&amp;AB$3,Cells!$F$7:$F$122,"&gt;="&amp;AB$3,Cells!$B$7:$B$122,$A7,Cells!$C$7:$C$122,$B7,Cells!$D$7:$D$122,$C7)</f>
        <v>12</v>
      </c>
      <c r="AC7" s="188">
        <f>SUMIFS(Cells!$A$7:$A$122,Cells!$E$7:$E$122,"&lt;="&amp;AC$3,Cells!$F$7:$F$122,"&gt;="&amp;AC$3,Cells!$B$7:$B$122,$A7,Cells!$C$7:$C$122,$B7,Cells!$D$7:$D$122,$C7)</f>
        <v>12</v>
      </c>
      <c r="AD7" s="188">
        <f>SUMIFS(Cells!$A$7:$A$122,Cells!$E$7:$E$122,"&lt;="&amp;AD$3,Cells!$F$7:$F$122,"&gt;="&amp;AD$3,Cells!$B$7:$B$122,$A7,Cells!$C$7:$C$122,$B7,Cells!$D$7:$D$122,$C7)</f>
        <v>12</v>
      </c>
      <c r="AE7" s="188">
        <f>SUMIFS(Cells!$A$7:$A$122,Cells!$E$7:$E$122,"&lt;="&amp;AE$3,Cells!$F$7:$F$122,"&gt;="&amp;AE$3,Cells!$B$7:$B$122,$A7,Cells!$C$7:$C$122,$B7,Cells!$D$7:$D$122,$C7)</f>
        <v>13</v>
      </c>
      <c r="AF7" s="188">
        <f>SUMIFS(Cells!$A$7:$A$122,Cells!$E$7:$E$122,"&lt;="&amp;AF$3,Cells!$F$7:$F$122,"&gt;="&amp;AF$3,Cells!$B$7:$B$122,$A7,Cells!$C$7:$C$122,$B7,Cells!$D$7:$D$122,$C7)</f>
        <v>13</v>
      </c>
      <c r="AG7" s="188">
        <f>SUMIFS(Cells!$A$7:$A$122,Cells!$E$7:$E$122,"&lt;="&amp;AG$3,Cells!$F$7:$F$122,"&gt;="&amp;AG$3,Cells!$B$7:$B$122,$A7,Cells!$C$7:$C$122,$B7,Cells!$D$7:$D$122,$C7)</f>
        <v>13</v>
      </c>
      <c r="AH7" s="188">
        <f>SUMIFS(Cells!$A$7:$A$122,Cells!$E$7:$E$122,"&lt;="&amp;AH$3,Cells!$F$7:$F$122,"&gt;="&amp;AH$3,Cells!$B$7:$B$122,$A7,Cells!$C$7:$C$122,$B7,Cells!$D$7:$D$122,$C7)</f>
        <v>13</v>
      </c>
      <c r="AI7" s="188">
        <f>SUMIFS(Cells!$A$7:$A$122,Cells!$E$7:$E$122,"&lt;="&amp;AI$3,Cells!$F$7:$F$122,"&gt;="&amp;AI$3,Cells!$B$7:$B$122,$A7,Cells!$C$7:$C$122,$B7,Cells!$D$7:$D$122,$C7)</f>
        <v>13</v>
      </c>
      <c r="AJ7" s="188">
        <f>SUMIFS(Cells!$A$7:$A$122,Cells!$E$7:$E$122,"&lt;="&amp;AJ$3,Cells!$F$7:$F$122,"&gt;="&amp;AJ$3,Cells!$B$7:$B$122,$A7,Cells!$C$7:$C$122,$B7,Cells!$D$7:$D$122,$C7)</f>
        <v>13</v>
      </c>
      <c r="AK7" s="188">
        <f>SUMIFS(Cells!$A$7:$A$122,Cells!$E$7:$E$122,"&lt;="&amp;AK$3,Cells!$F$7:$F$122,"&gt;="&amp;AK$3,Cells!$B$7:$B$122,$A7,Cells!$C$7:$C$122,$B7,Cells!$D$7:$D$122,$C7)</f>
        <v>13</v>
      </c>
      <c r="AL7" s="188">
        <f>SUMIFS(Cells!$A$7:$A$122,Cells!$E$7:$E$122,"&lt;="&amp;AL$3,Cells!$F$7:$F$122,"&gt;="&amp;AL$3,Cells!$B$7:$B$122,$A7,Cells!$C$7:$C$122,$B7,Cells!$D$7:$D$122,$C7)</f>
        <v>13</v>
      </c>
      <c r="AM7" s="188">
        <f>SUMIFS(Cells!$A$7:$A$122,Cells!$E$7:$E$122,"&lt;="&amp;AM$3,Cells!$F$7:$F$122,"&gt;="&amp;AM$3,Cells!$B$7:$B$122,$A7,Cells!$C$7:$C$122,$B7,Cells!$D$7:$D$122,$C7)</f>
        <v>13</v>
      </c>
    </row>
    <row r="8" spans="1:39" x14ac:dyDescent="0.25">
      <c r="A8" t="s">
        <v>82</v>
      </c>
      <c r="B8" t="s">
        <v>77</v>
      </c>
      <c r="C8" s="8" t="s">
        <v>351</v>
      </c>
      <c r="D8" s="188">
        <f>SUMIFS(Cells!$A$7:$A$122,Cells!$E$7:$E$122,"&lt;="&amp;D$3,Cells!$F$7:$F$122,"&gt;="&amp;D$3,Cells!$B$7:$B$122,$A8,Cells!$C$7:$C$122,$B8,Cells!$D$7:$D$122,$C8)</f>
        <v>14</v>
      </c>
      <c r="E8" s="188">
        <f>SUMIFS(Cells!$A$7:$A$122,Cells!$E$7:$E$122,"&lt;="&amp;E$3,Cells!$F$7:$F$122,"&gt;="&amp;E$3,Cells!$B$7:$B$122,$A8,Cells!$C$7:$C$122,$B8,Cells!$D$7:$D$122,$C8)</f>
        <v>14</v>
      </c>
      <c r="F8" s="188">
        <f>SUMIFS(Cells!$A$7:$A$122,Cells!$E$7:$E$122,"&lt;="&amp;F$3,Cells!$F$7:$F$122,"&gt;="&amp;F$3,Cells!$B$7:$B$122,$A8,Cells!$C$7:$C$122,$B8,Cells!$D$7:$D$122,$C8)</f>
        <v>14</v>
      </c>
      <c r="G8" s="188">
        <f>SUMIFS(Cells!$A$7:$A$122,Cells!$E$7:$E$122,"&lt;="&amp;G$3,Cells!$F$7:$F$122,"&gt;="&amp;G$3,Cells!$B$7:$B$122,$A8,Cells!$C$7:$C$122,$B8,Cells!$D$7:$D$122,$C8)</f>
        <v>14</v>
      </c>
      <c r="H8" s="188">
        <f>SUMIFS(Cells!$A$7:$A$122,Cells!$E$7:$E$122,"&lt;="&amp;H$3,Cells!$F$7:$F$122,"&gt;="&amp;H$3,Cells!$B$7:$B$122,$A8,Cells!$C$7:$C$122,$B8,Cells!$D$7:$D$122,$C8)</f>
        <v>14</v>
      </c>
      <c r="I8" s="188">
        <f>SUMIFS(Cells!$A$7:$A$122,Cells!$E$7:$E$122,"&lt;="&amp;I$3,Cells!$F$7:$F$122,"&gt;="&amp;I$3,Cells!$B$7:$B$122,$A8,Cells!$C$7:$C$122,$B8,Cells!$D$7:$D$122,$C8)</f>
        <v>14</v>
      </c>
      <c r="J8" s="188">
        <f>SUMIFS(Cells!$A$7:$A$122,Cells!$E$7:$E$122,"&lt;="&amp;J$3,Cells!$F$7:$F$122,"&gt;="&amp;J$3,Cells!$B$7:$B$122,$A8,Cells!$C$7:$C$122,$B8,Cells!$D$7:$D$122,$C8)</f>
        <v>14</v>
      </c>
      <c r="K8" s="188">
        <f>SUMIFS(Cells!$A$7:$A$122,Cells!$E$7:$E$122,"&lt;="&amp;K$3,Cells!$F$7:$F$122,"&gt;="&amp;K$3,Cells!$B$7:$B$122,$A8,Cells!$C$7:$C$122,$B8,Cells!$D$7:$D$122,$C8)</f>
        <v>14</v>
      </c>
      <c r="L8" s="188">
        <f>SUMIFS(Cells!$A$7:$A$122,Cells!$E$7:$E$122,"&lt;="&amp;L$3,Cells!$F$7:$F$122,"&gt;="&amp;L$3,Cells!$B$7:$B$122,$A8,Cells!$C$7:$C$122,$B8,Cells!$D$7:$D$122,$C8)</f>
        <v>14</v>
      </c>
      <c r="M8" s="188">
        <f>SUMIFS(Cells!$A$7:$A$122,Cells!$E$7:$E$122,"&lt;="&amp;M$3,Cells!$F$7:$F$122,"&gt;="&amp;M$3,Cells!$B$7:$B$122,$A8,Cells!$C$7:$C$122,$B8,Cells!$D$7:$D$122,$C8)</f>
        <v>14</v>
      </c>
      <c r="N8" s="188">
        <f>SUMIFS(Cells!$A$7:$A$122,Cells!$E$7:$E$122,"&lt;="&amp;N$3,Cells!$F$7:$F$122,"&gt;="&amp;N$3,Cells!$B$7:$B$122,$A8,Cells!$C$7:$C$122,$B8,Cells!$D$7:$D$122,$C8)</f>
        <v>14</v>
      </c>
      <c r="O8" s="188">
        <f>SUMIFS(Cells!$A$7:$A$122,Cells!$E$7:$E$122,"&lt;="&amp;O$3,Cells!$F$7:$F$122,"&gt;="&amp;O$3,Cells!$B$7:$B$122,$A8,Cells!$C$7:$C$122,$B8,Cells!$D$7:$D$122,$C8)</f>
        <v>14</v>
      </c>
      <c r="P8" s="188">
        <f>SUMIFS(Cells!$A$7:$A$122,Cells!$E$7:$E$122,"&lt;="&amp;P$3,Cells!$F$7:$F$122,"&gt;="&amp;P$3,Cells!$B$7:$B$122,$A8,Cells!$C$7:$C$122,$B8,Cells!$D$7:$D$122,$C8)</f>
        <v>15</v>
      </c>
      <c r="Q8" s="188">
        <f>SUMIFS(Cells!$A$7:$A$122,Cells!$E$7:$E$122,"&lt;="&amp;Q$3,Cells!$F$7:$F$122,"&gt;="&amp;Q$3,Cells!$B$7:$B$122,$A8,Cells!$C$7:$C$122,$B8,Cells!$D$7:$D$122,$C8)</f>
        <v>15</v>
      </c>
      <c r="R8" s="188">
        <f>SUMIFS(Cells!$A$7:$A$122,Cells!$E$7:$E$122,"&lt;="&amp;R$3,Cells!$F$7:$F$122,"&gt;="&amp;R$3,Cells!$B$7:$B$122,$A8,Cells!$C$7:$C$122,$B8,Cells!$D$7:$D$122,$C8)</f>
        <v>15</v>
      </c>
      <c r="S8" s="188">
        <f>SUMIFS(Cells!$A$7:$A$122,Cells!$E$7:$E$122,"&lt;="&amp;S$3,Cells!$F$7:$F$122,"&gt;="&amp;S$3,Cells!$B$7:$B$122,$A8,Cells!$C$7:$C$122,$B8,Cells!$D$7:$D$122,$C8)</f>
        <v>15</v>
      </c>
      <c r="T8" s="188">
        <f>SUMIFS(Cells!$A$7:$A$122,Cells!$E$7:$E$122,"&lt;="&amp;T$3,Cells!$F$7:$F$122,"&gt;="&amp;T$3,Cells!$B$7:$B$122,$A8,Cells!$C$7:$C$122,$B8,Cells!$D$7:$D$122,$C8)</f>
        <v>15</v>
      </c>
      <c r="U8" s="188">
        <f>SUMIFS(Cells!$A$7:$A$122,Cells!$E$7:$E$122,"&lt;="&amp;U$3,Cells!$F$7:$F$122,"&gt;="&amp;U$3,Cells!$B$7:$B$122,$A8,Cells!$C$7:$C$122,$B8,Cells!$D$7:$D$122,$C8)</f>
        <v>15</v>
      </c>
      <c r="V8" s="188">
        <f>SUMIFS(Cells!$A$7:$A$122,Cells!$E$7:$E$122,"&lt;="&amp;V$3,Cells!$F$7:$F$122,"&gt;="&amp;V$3,Cells!$B$7:$B$122,$A8,Cells!$C$7:$C$122,$B8,Cells!$D$7:$D$122,$C8)</f>
        <v>16</v>
      </c>
      <c r="W8" s="188">
        <f>SUMIFS(Cells!$A$7:$A$122,Cells!$E$7:$E$122,"&lt;="&amp;W$3,Cells!$F$7:$F$122,"&gt;="&amp;W$3,Cells!$B$7:$B$122,$A8,Cells!$C$7:$C$122,$B8,Cells!$D$7:$D$122,$C8)</f>
        <v>16</v>
      </c>
      <c r="X8" s="188">
        <f>SUMIFS(Cells!$A$7:$A$122,Cells!$E$7:$E$122,"&lt;="&amp;X$3,Cells!$F$7:$F$122,"&gt;="&amp;X$3,Cells!$B$7:$B$122,$A8,Cells!$C$7:$C$122,$B8,Cells!$D$7:$D$122,$C8)</f>
        <v>16</v>
      </c>
      <c r="Y8" s="188">
        <f>SUMIFS(Cells!$A$7:$A$122,Cells!$E$7:$E$122,"&lt;="&amp;Y$3,Cells!$F$7:$F$122,"&gt;="&amp;Y$3,Cells!$B$7:$B$122,$A8,Cells!$C$7:$C$122,$B8,Cells!$D$7:$D$122,$C8)</f>
        <v>16</v>
      </c>
      <c r="Z8" s="188">
        <f>SUMIFS(Cells!$A$7:$A$122,Cells!$E$7:$E$122,"&lt;="&amp;Z$3,Cells!$F$7:$F$122,"&gt;="&amp;Z$3,Cells!$B$7:$B$122,$A8,Cells!$C$7:$C$122,$B8,Cells!$D$7:$D$122,$C8)</f>
        <v>17</v>
      </c>
      <c r="AA8" s="188">
        <f>SUMIFS(Cells!$A$7:$A$122,Cells!$E$7:$E$122,"&lt;="&amp;AA$3,Cells!$F$7:$F$122,"&gt;="&amp;AA$3,Cells!$B$7:$B$122,$A8,Cells!$C$7:$C$122,$B8,Cells!$D$7:$D$122,$C8)</f>
        <v>17</v>
      </c>
      <c r="AB8" s="188">
        <f>SUMIFS(Cells!$A$7:$A$122,Cells!$E$7:$E$122,"&lt;="&amp;AB$3,Cells!$F$7:$F$122,"&gt;="&amp;AB$3,Cells!$B$7:$B$122,$A8,Cells!$C$7:$C$122,$B8,Cells!$D$7:$D$122,$C8)</f>
        <v>17</v>
      </c>
      <c r="AC8" s="188">
        <f>SUMIFS(Cells!$A$7:$A$122,Cells!$E$7:$E$122,"&lt;="&amp;AC$3,Cells!$F$7:$F$122,"&gt;="&amp;AC$3,Cells!$B$7:$B$122,$A8,Cells!$C$7:$C$122,$B8,Cells!$D$7:$D$122,$C8)</f>
        <v>18</v>
      </c>
      <c r="AD8" s="188">
        <f>SUMIFS(Cells!$A$7:$A$122,Cells!$E$7:$E$122,"&lt;="&amp;AD$3,Cells!$F$7:$F$122,"&gt;="&amp;AD$3,Cells!$B$7:$B$122,$A8,Cells!$C$7:$C$122,$B8,Cells!$D$7:$D$122,$C8)</f>
        <v>18</v>
      </c>
      <c r="AE8" s="188">
        <f>SUMIFS(Cells!$A$7:$A$122,Cells!$E$7:$E$122,"&lt;="&amp;AE$3,Cells!$F$7:$F$122,"&gt;="&amp;AE$3,Cells!$B$7:$B$122,$A8,Cells!$C$7:$C$122,$B8,Cells!$D$7:$D$122,$C8)</f>
        <v>19</v>
      </c>
      <c r="AF8" s="188">
        <f>SUMIFS(Cells!$A$7:$A$122,Cells!$E$7:$E$122,"&lt;="&amp;AF$3,Cells!$F$7:$F$122,"&gt;="&amp;AF$3,Cells!$B$7:$B$122,$A8,Cells!$C$7:$C$122,$B8,Cells!$D$7:$D$122,$C8)</f>
        <v>19</v>
      </c>
      <c r="AG8" s="188">
        <f>SUMIFS(Cells!$A$7:$A$122,Cells!$E$7:$E$122,"&lt;="&amp;AG$3,Cells!$F$7:$F$122,"&gt;="&amp;AG$3,Cells!$B$7:$B$122,$A8,Cells!$C$7:$C$122,$B8,Cells!$D$7:$D$122,$C8)</f>
        <v>20</v>
      </c>
      <c r="AH8" s="188">
        <f>SUMIFS(Cells!$A$7:$A$122,Cells!$E$7:$E$122,"&lt;="&amp;AH$3,Cells!$F$7:$F$122,"&gt;="&amp;AH$3,Cells!$B$7:$B$122,$A8,Cells!$C$7:$C$122,$B8,Cells!$D$7:$D$122,$C8)</f>
        <v>20</v>
      </c>
      <c r="AI8" s="188">
        <f>SUMIFS(Cells!$A$7:$A$122,Cells!$E$7:$E$122,"&lt;="&amp;AI$3,Cells!$F$7:$F$122,"&gt;="&amp;AI$3,Cells!$B$7:$B$122,$A8,Cells!$C$7:$C$122,$B8,Cells!$D$7:$D$122,$C8)</f>
        <v>20</v>
      </c>
      <c r="AJ8" s="188">
        <f>SUMIFS(Cells!$A$7:$A$122,Cells!$E$7:$E$122,"&lt;="&amp;AJ$3,Cells!$F$7:$F$122,"&gt;="&amp;AJ$3,Cells!$B$7:$B$122,$A8,Cells!$C$7:$C$122,$B8,Cells!$D$7:$D$122,$C8)</f>
        <v>20</v>
      </c>
      <c r="AK8" s="188">
        <f>SUMIFS(Cells!$A$7:$A$122,Cells!$E$7:$E$122,"&lt;="&amp;AK$3,Cells!$F$7:$F$122,"&gt;="&amp;AK$3,Cells!$B$7:$B$122,$A8,Cells!$C$7:$C$122,$B8,Cells!$D$7:$D$122,$C8)</f>
        <v>20</v>
      </c>
      <c r="AL8" s="188">
        <f>SUMIFS(Cells!$A$7:$A$122,Cells!$E$7:$E$122,"&lt;="&amp;AL$3,Cells!$F$7:$F$122,"&gt;="&amp;AL$3,Cells!$B$7:$B$122,$A8,Cells!$C$7:$C$122,$B8,Cells!$D$7:$D$122,$C8)</f>
        <v>20</v>
      </c>
      <c r="AM8" s="188">
        <f>SUMIFS(Cells!$A$7:$A$122,Cells!$E$7:$E$122,"&lt;="&amp;AM$3,Cells!$F$7:$F$122,"&gt;="&amp;AM$3,Cells!$B$7:$B$122,$A8,Cells!$C$7:$C$122,$B8,Cells!$D$7:$D$122,$C8)</f>
        <v>20</v>
      </c>
    </row>
    <row r="9" spans="1:39" x14ac:dyDescent="0.25">
      <c r="A9" t="s">
        <v>82</v>
      </c>
      <c r="B9" t="s">
        <v>77</v>
      </c>
      <c r="C9" s="8" t="s">
        <v>352</v>
      </c>
      <c r="D9" s="188">
        <f>SUMIFS(Cells!$A$7:$A$122,Cells!$E$7:$E$122,"&lt;="&amp;D$3,Cells!$F$7:$F$122,"&gt;="&amp;D$3,Cells!$B$7:$B$122,$A9,Cells!$C$7:$C$122,$B9,Cells!$D$7:$D$122,$C9)</f>
        <v>21</v>
      </c>
      <c r="E9" s="188">
        <f>SUMIFS(Cells!$A$7:$A$122,Cells!$E$7:$E$122,"&lt;="&amp;E$3,Cells!$F$7:$F$122,"&gt;="&amp;E$3,Cells!$B$7:$B$122,$A9,Cells!$C$7:$C$122,$B9,Cells!$D$7:$D$122,$C9)</f>
        <v>21</v>
      </c>
      <c r="F9" s="188">
        <f>SUMIFS(Cells!$A$7:$A$122,Cells!$E$7:$E$122,"&lt;="&amp;F$3,Cells!$F$7:$F$122,"&gt;="&amp;F$3,Cells!$B$7:$B$122,$A9,Cells!$C$7:$C$122,$B9,Cells!$D$7:$D$122,$C9)</f>
        <v>21</v>
      </c>
      <c r="G9" s="188">
        <f>SUMIFS(Cells!$A$7:$A$122,Cells!$E$7:$E$122,"&lt;="&amp;G$3,Cells!$F$7:$F$122,"&gt;="&amp;G$3,Cells!$B$7:$B$122,$A9,Cells!$C$7:$C$122,$B9,Cells!$D$7:$D$122,$C9)</f>
        <v>21</v>
      </c>
      <c r="H9" s="188">
        <f>SUMIFS(Cells!$A$7:$A$122,Cells!$E$7:$E$122,"&lt;="&amp;H$3,Cells!$F$7:$F$122,"&gt;="&amp;H$3,Cells!$B$7:$B$122,$A9,Cells!$C$7:$C$122,$B9,Cells!$D$7:$D$122,$C9)</f>
        <v>21</v>
      </c>
      <c r="I9" s="188">
        <f>SUMIFS(Cells!$A$7:$A$122,Cells!$E$7:$E$122,"&lt;="&amp;I$3,Cells!$F$7:$F$122,"&gt;="&amp;I$3,Cells!$B$7:$B$122,$A9,Cells!$C$7:$C$122,$B9,Cells!$D$7:$D$122,$C9)</f>
        <v>21</v>
      </c>
      <c r="J9" s="188">
        <f>SUMIFS(Cells!$A$7:$A$122,Cells!$E$7:$E$122,"&lt;="&amp;J$3,Cells!$F$7:$F$122,"&gt;="&amp;J$3,Cells!$B$7:$B$122,$A9,Cells!$C$7:$C$122,$B9,Cells!$D$7:$D$122,$C9)</f>
        <v>21</v>
      </c>
      <c r="K9" s="188">
        <f>SUMIFS(Cells!$A$7:$A$122,Cells!$E$7:$E$122,"&lt;="&amp;K$3,Cells!$F$7:$F$122,"&gt;="&amp;K$3,Cells!$B$7:$B$122,$A9,Cells!$C$7:$C$122,$B9,Cells!$D$7:$D$122,$C9)</f>
        <v>21</v>
      </c>
      <c r="L9" s="188">
        <f>SUMIFS(Cells!$A$7:$A$122,Cells!$E$7:$E$122,"&lt;="&amp;L$3,Cells!$F$7:$F$122,"&gt;="&amp;L$3,Cells!$B$7:$B$122,$A9,Cells!$C$7:$C$122,$B9,Cells!$D$7:$D$122,$C9)</f>
        <v>21</v>
      </c>
      <c r="M9" s="188">
        <f>SUMIFS(Cells!$A$7:$A$122,Cells!$E$7:$E$122,"&lt;="&amp;M$3,Cells!$F$7:$F$122,"&gt;="&amp;M$3,Cells!$B$7:$B$122,$A9,Cells!$C$7:$C$122,$B9,Cells!$D$7:$D$122,$C9)</f>
        <v>21</v>
      </c>
      <c r="N9" s="188">
        <f>SUMIFS(Cells!$A$7:$A$122,Cells!$E$7:$E$122,"&lt;="&amp;N$3,Cells!$F$7:$F$122,"&gt;="&amp;N$3,Cells!$B$7:$B$122,$A9,Cells!$C$7:$C$122,$B9,Cells!$D$7:$D$122,$C9)</f>
        <v>21</v>
      </c>
      <c r="O9" s="188">
        <f>SUMIFS(Cells!$A$7:$A$122,Cells!$E$7:$E$122,"&lt;="&amp;O$3,Cells!$F$7:$F$122,"&gt;="&amp;O$3,Cells!$B$7:$B$122,$A9,Cells!$C$7:$C$122,$B9,Cells!$D$7:$D$122,$C9)</f>
        <v>21</v>
      </c>
      <c r="P9" s="188">
        <f>SUMIFS(Cells!$A$7:$A$122,Cells!$E$7:$E$122,"&lt;="&amp;P$3,Cells!$F$7:$F$122,"&gt;="&amp;P$3,Cells!$B$7:$B$122,$A9,Cells!$C$7:$C$122,$B9,Cells!$D$7:$D$122,$C9)</f>
        <v>21</v>
      </c>
      <c r="Q9" s="188">
        <f>SUMIFS(Cells!$A$7:$A$122,Cells!$E$7:$E$122,"&lt;="&amp;Q$3,Cells!$F$7:$F$122,"&gt;="&amp;Q$3,Cells!$B$7:$B$122,$A9,Cells!$C$7:$C$122,$B9,Cells!$D$7:$D$122,$C9)</f>
        <v>21</v>
      </c>
      <c r="R9" s="188">
        <f>SUMIFS(Cells!$A$7:$A$122,Cells!$E$7:$E$122,"&lt;="&amp;R$3,Cells!$F$7:$F$122,"&gt;="&amp;R$3,Cells!$B$7:$B$122,$A9,Cells!$C$7:$C$122,$B9,Cells!$D$7:$D$122,$C9)</f>
        <v>21</v>
      </c>
      <c r="S9" s="188">
        <f>SUMIFS(Cells!$A$7:$A$122,Cells!$E$7:$E$122,"&lt;="&amp;S$3,Cells!$F$7:$F$122,"&gt;="&amp;S$3,Cells!$B$7:$B$122,$A9,Cells!$C$7:$C$122,$B9,Cells!$D$7:$D$122,$C9)</f>
        <v>21</v>
      </c>
      <c r="T9" s="188">
        <f>SUMIFS(Cells!$A$7:$A$122,Cells!$E$7:$E$122,"&lt;="&amp;T$3,Cells!$F$7:$F$122,"&gt;="&amp;T$3,Cells!$B$7:$B$122,$A9,Cells!$C$7:$C$122,$B9,Cells!$D$7:$D$122,$C9)</f>
        <v>21</v>
      </c>
      <c r="U9" s="188">
        <f>SUMIFS(Cells!$A$7:$A$122,Cells!$E$7:$E$122,"&lt;="&amp;U$3,Cells!$F$7:$F$122,"&gt;="&amp;U$3,Cells!$B$7:$B$122,$A9,Cells!$C$7:$C$122,$B9,Cells!$D$7:$D$122,$C9)</f>
        <v>21</v>
      </c>
      <c r="V9" s="188">
        <f>SUMIFS(Cells!$A$7:$A$122,Cells!$E$7:$E$122,"&lt;="&amp;V$3,Cells!$F$7:$F$122,"&gt;="&amp;V$3,Cells!$B$7:$B$122,$A9,Cells!$C$7:$C$122,$B9,Cells!$D$7:$D$122,$C9)</f>
        <v>22</v>
      </c>
      <c r="W9" s="188">
        <f>SUMIFS(Cells!$A$7:$A$122,Cells!$E$7:$E$122,"&lt;="&amp;W$3,Cells!$F$7:$F$122,"&gt;="&amp;W$3,Cells!$B$7:$B$122,$A9,Cells!$C$7:$C$122,$B9,Cells!$D$7:$D$122,$C9)</f>
        <v>22</v>
      </c>
      <c r="X9" s="188">
        <f>SUMIFS(Cells!$A$7:$A$122,Cells!$E$7:$E$122,"&lt;="&amp;X$3,Cells!$F$7:$F$122,"&gt;="&amp;X$3,Cells!$B$7:$B$122,$A9,Cells!$C$7:$C$122,$B9,Cells!$D$7:$D$122,$C9)</f>
        <v>22</v>
      </c>
      <c r="Y9" s="188">
        <f>SUMIFS(Cells!$A$7:$A$122,Cells!$E$7:$E$122,"&lt;="&amp;Y$3,Cells!$F$7:$F$122,"&gt;="&amp;Y$3,Cells!$B$7:$B$122,$A9,Cells!$C$7:$C$122,$B9,Cells!$D$7:$D$122,$C9)</f>
        <v>22</v>
      </c>
      <c r="Z9" s="188">
        <f>SUMIFS(Cells!$A$7:$A$122,Cells!$E$7:$E$122,"&lt;="&amp;Z$3,Cells!$F$7:$F$122,"&gt;="&amp;Z$3,Cells!$B$7:$B$122,$A9,Cells!$C$7:$C$122,$B9,Cells!$D$7:$D$122,$C9)</f>
        <v>22</v>
      </c>
      <c r="AA9" s="188">
        <f>SUMIFS(Cells!$A$7:$A$122,Cells!$E$7:$E$122,"&lt;="&amp;AA$3,Cells!$F$7:$F$122,"&gt;="&amp;AA$3,Cells!$B$7:$B$122,$A9,Cells!$C$7:$C$122,$B9,Cells!$D$7:$D$122,$C9)</f>
        <v>22</v>
      </c>
      <c r="AB9" s="188">
        <f>SUMIFS(Cells!$A$7:$A$122,Cells!$E$7:$E$122,"&lt;="&amp;AB$3,Cells!$F$7:$F$122,"&gt;="&amp;AB$3,Cells!$B$7:$B$122,$A9,Cells!$C$7:$C$122,$B9,Cells!$D$7:$D$122,$C9)</f>
        <v>23</v>
      </c>
      <c r="AC9" s="188">
        <f>SUMIFS(Cells!$A$7:$A$122,Cells!$E$7:$E$122,"&lt;="&amp;AC$3,Cells!$F$7:$F$122,"&gt;="&amp;AC$3,Cells!$B$7:$B$122,$A9,Cells!$C$7:$C$122,$B9,Cells!$D$7:$D$122,$C9)</f>
        <v>23</v>
      </c>
      <c r="AD9" s="188">
        <f>SUMIFS(Cells!$A$7:$A$122,Cells!$E$7:$E$122,"&lt;="&amp;AD$3,Cells!$F$7:$F$122,"&gt;="&amp;AD$3,Cells!$B$7:$B$122,$A9,Cells!$C$7:$C$122,$B9,Cells!$D$7:$D$122,$C9)</f>
        <v>23</v>
      </c>
      <c r="AE9" s="188">
        <f>SUMIFS(Cells!$A$7:$A$122,Cells!$E$7:$E$122,"&lt;="&amp;AE$3,Cells!$F$7:$F$122,"&gt;="&amp;AE$3,Cells!$B$7:$B$122,$A9,Cells!$C$7:$C$122,$B9,Cells!$D$7:$D$122,$C9)</f>
        <v>24</v>
      </c>
      <c r="AF9" s="188">
        <f>SUMIFS(Cells!$A$7:$A$122,Cells!$E$7:$E$122,"&lt;="&amp;AF$3,Cells!$F$7:$F$122,"&gt;="&amp;AF$3,Cells!$B$7:$B$122,$A9,Cells!$C$7:$C$122,$B9,Cells!$D$7:$D$122,$C9)</f>
        <v>24</v>
      </c>
      <c r="AG9" s="188">
        <f>SUMIFS(Cells!$A$7:$A$122,Cells!$E$7:$E$122,"&lt;="&amp;AG$3,Cells!$F$7:$F$122,"&gt;="&amp;AG$3,Cells!$B$7:$B$122,$A9,Cells!$C$7:$C$122,$B9,Cells!$D$7:$D$122,$C9)</f>
        <v>24</v>
      </c>
      <c r="AH9" s="188">
        <f>SUMIFS(Cells!$A$7:$A$122,Cells!$E$7:$E$122,"&lt;="&amp;AH$3,Cells!$F$7:$F$122,"&gt;="&amp;AH$3,Cells!$B$7:$B$122,$A9,Cells!$C$7:$C$122,$B9,Cells!$D$7:$D$122,$C9)</f>
        <v>25</v>
      </c>
      <c r="AI9" s="188">
        <f>SUMIFS(Cells!$A$7:$A$122,Cells!$E$7:$E$122,"&lt;="&amp;AI$3,Cells!$F$7:$F$122,"&gt;="&amp;AI$3,Cells!$B$7:$B$122,$A9,Cells!$C$7:$C$122,$B9,Cells!$D$7:$D$122,$C9)</f>
        <v>25</v>
      </c>
      <c r="AJ9" s="188">
        <f>SUMIFS(Cells!$A$7:$A$122,Cells!$E$7:$E$122,"&lt;="&amp;AJ$3,Cells!$F$7:$F$122,"&gt;="&amp;AJ$3,Cells!$B$7:$B$122,$A9,Cells!$C$7:$C$122,$B9,Cells!$D$7:$D$122,$C9)</f>
        <v>25</v>
      </c>
      <c r="AK9" s="188">
        <f>SUMIFS(Cells!$A$7:$A$122,Cells!$E$7:$E$122,"&lt;="&amp;AK$3,Cells!$F$7:$F$122,"&gt;="&amp;AK$3,Cells!$B$7:$B$122,$A9,Cells!$C$7:$C$122,$B9,Cells!$D$7:$D$122,$C9)</f>
        <v>25</v>
      </c>
      <c r="AL9" s="188">
        <f>SUMIFS(Cells!$A$7:$A$122,Cells!$E$7:$E$122,"&lt;="&amp;AL$3,Cells!$F$7:$F$122,"&gt;="&amp;AL$3,Cells!$B$7:$B$122,$A9,Cells!$C$7:$C$122,$B9,Cells!$D$7:$D$122,$C9)</f>
        <v>25</v>
      </c>
      <c r="AM9" s="188">
        <f>SUMIFS(Cells!$A$7:$A$122,Cells!$E$7:$E$122,"&lt;="&amp;AM$3,Cells!$F$7:$F$122,"&gt;="&amp;AM$3,Cells!$B$7:$B$122,$A9,Cells!$C$7:$C$122,$B9,Cells!$D$7:$D$122,$C9)</f>
        <v>25</v>
      </c>
    </row>
    <row r="10" spans="1:39" x14ac:dyDescent="0.25">
      <c r="A10" t="s">
        <v>82</v>
      </c>
      <c r="B10" t="s">
        <v>77</v>
      </c>
      <c r="C10" s="8" t="s">
        <v>353</v>
      </c>
      <c r="D10" s="188">
        <f>SUMIFS(Cells!$A$7:$A$122,Cells!$E$7:$E$122,"&lt;="&amp;D$3,Cells!$F$7:$F$122,"&gt;="&amp;D$3,Cells!$B$7:$B$122,$A10,Cells!$C$7:$C$122,$B10,Cells!$D$7:$D$122,$C10)</f>
        <v>26</v>
      </c>
      <c r="E10" s="188">
        <f>SUMIFS(Cells!$A$7:$A$122,Cells!$E$7:$E$122,"&lt;="&amp;E$3,Cells!$F$7:$F$122,"&gt;="&amp;E$3,Cells!$B$7:$B$122,$A10,Cells!$C$7:$C$122,$B10,Cells!$D$7:$D$122,$C10)</f>
        <v>26</v>
      </c>
      <c r="F10" s="188">
        <f>SUMIFS(Cells!$A$7:$A$122,Cells!$E$7:$E$122,"&lt;="&amp;F$3,Cells!$F$7:$F$122,"&gt;="&amp;F$3,Cells!$B$7:$B$122,$A10,Cells!$C$7:$C$122,$B10,Cells!$D$7:$D$122,$C10)</f>
        <v>26</v>
      </c>
      <c r="G10" s="188">
        <f>SUMIFS(Cells!$A$7:$A$122,Cells!$E$7:$E$122,"&lt;="&amp;G$3,Cells!$F$7:$F$122,"&gt;="&amp;G$3,Cells!$B$7:$B$122,$A10,Cells!$C$7:$C$122,$B10,Cells!$D$7:$D$122,$C10)</f>
        <v>26</v>
      </c>
      <c r="H10" s="188">
        <f>SUMIFS(Cells!$A$7:$A$122,Cells!$E$7:$E$122,"&lt;="&amp;H$3,Cells!$F$7:$F$122,"&gt;="&amp;H$3,Cells!$B$7:$B$122,$A10,Cells!$C$7:$C$122,$B10,Cells!$D$7:$D$122,$C10)</f>
        <v>26</v>
      </c>
      <c r="I10" s="188">
        <f>SUMIFS(Cells!$A$7:$A$122,Cells!$E$7:$E$122,"&lt;="&amp;I$3,Cells!$F$7:$F$122,"&gt;="&amp;I$3,Cells!$B$7:$B$122,$A10,Cells!$C$7:$C$122,$B10,Cells!$D$7:$D$122,$C10)</f>
        <v>26</v>
      </c>
      <c r="J10" s="188">
        <f>SUMIFS(Cells!$A$7:$A$122,Cells!$E$7:$E$122,"&lt;="&amp;J$3,Cells!$F$7:$F$122,"&gt;="&amp;J$3,Cells!$B$7:$B$122,$A10,Cells!$C$7:$C$122,$B10,Cells!$D$7:$D$122,$C10)</f>
        <v>26</v>
      </c>
      <c r="K10" s="188">
        <f>SUMIFS(Cells!$A$7:$A$122,Cells!$E$7:$E$122,"&lt;="&amp;K$3,Cells!$F$7:$F$122,"&gt;="&amp;K$3,Cells!$B$7:$B$122,$A10,Cells!$C$7:$C$122,$B10,Cells!$D$7:$D$122,$C10)</f>
        <v>26</v>
      </c>
      <c r="L10" s="188">
        <f>SUMIFS(Cells!$A$7:$A$122,Cells!$E$7:$E$122,"&lt;="&amp;L$3,Cells!$F$7:$F$122,"&gt;="&amp;L$3,Cells!$B$7:$B$122,$A10,Cells!$C$7:$C$122,$B10,Cells!$D$7:$D$122,$C10)</f>
        <v>26</v>
      </c>
      <c r="M10" s="188">
        <f>SUMIFS(Cells!$A$7:$A$122,Cells!$E$7:$E$122,"&lt;="&amp;M$3,Cells!$F$7:$F$122,"&gt;="&amp;M$3,Cells!$B$7:$B$122,$A10,Cells!$C$7:$C$122,$B10,Cells!$D$7:$D$122,$C10)</f>
        <v>26</v>
      </c>
      <c r="N10" s="188">
        <f>SUMIFS(Cells!$A$7:$A$122,Cells!$E$7:$E$122,"&lt;="&amp;N$3,Cells!$F$7:$F$122,"&gt;="&amp;N$3,Cells!$B$7:$B$122,$A10,Cells!$C$7:$C$122,$B10,Cells!$D$7:$D$122,$C10)</f>
        <v>26</v>
      </c>
      <c r="O10" s="188">
        <f>SUMIFS(Cells!$A$7:$A$122,Cells!$E$7:$E$122,"&lt;="&amp;O$3,Cells!$F$7:$F$122,"&gt;="&amp;O$3,Cells!$B$7:$B$122,$A10,Cells!$C$7:$C$122,$B10,Cells!$D$7:$D$122,$C10)</f>
        <v>27</v>
      </c>
      <c r="P10" s="188">
        <f>SUMIFS(Cells!$A$7:$A$122,Cells!$E$7:$E$122,"&lt;="&amp;P$3,Cells!$F$7:$F$122,"&gt;="&amp;P$3,Cells!$B$7:$B$122,$A10,Cells!$C$7:$C$122,$B10,Cells!$D$7:$D$122,$C10)</f>
        <v>27</v>
      </c>
      <c r="Q10" s="188">
        <f>SUMIFS(Cells!$A$7:$A$122,Cells!$E$7:$E$122,"&lt;="&amp;Q$3,Cells!$F$7:$F$122,"&gt;="&amp;Q$3,Cells!$B$7:$B$122,$A10,Cells!$C$7:$C$122,$B10,Cells!$D$7:$D$122,$C10)</f>
        <v>27</v>
      </c>
      <c r="R10" s="188">
        <f>SUMIFS(Cells!$A$7:$A$122,Cells!$E$7:$E$122,"&lt;="&amp;R$3,Cells!$F$7:$F$122,"&gt;="&amp;R$3,Cells!$B$7:$B$122,$A10,Cells!$C$7:$C$122,$B10,Cells!$D$7:$D$122,$C10)</f>
        <v>27</v>
      </c>
      <c r="S10" s="188">
        <f>SUMIFS(Cells!$A$7:$A$122,Cells!$E$7:$E$122,"&lt;="&amp;S$3,Cells!$F$7:$F$122,"&gt;="&amp;S$3,Cells!$B$7:$B$122,$A10,Cells!$C$7:$C$122,$B10,Cells!$D$7:$D$122,$C10)</f>
        <v>27</v>
      </c>
      <c r="T10" s="188">
        <f>SUMIFS(Cells!$A$7:$A$122,Cells!$E$7:$E$122,"&lt;="&amp;T$3,Cells!$F$7:$F$122,"&gt;="&amp;T$3,Cells!$B$7:$B$122,$A10,Cells!$C$7:$C$122,$B10,Cells!$D$7:$D$122,$C10)</f>
        <v>27</v>
      </c>
      <c r="U10" s="188">
        <f>SUMIFS(Cells!$A$7:$A$122,Cells!$E$7:$E$122,"&lt;="&amp;U$3,Cells!$F$7:$F$122,"&gt;="&amp;U$3,Cells!$B$7:$B$122,$A10,Cells!$C$7:$C$122,$B10,Cells!$D$7:$D$122,$C10)</f>
        <v>27</v>
      </c>
      <c r="V10" s="188">
        <f>SUMIFS(Cells!$A$7:$A$122,Cells!$E$7:$E$122,"&lt;="&amp;V$3,Cells!$F$7:$F$122,"&gt;="&amp;V$3,Cells!$B$7:$B$122,$A10,Cells!$C$7:$C$122,$B10,Cells!$D$7:$D$122,$C10)</f>
        <v>27</v>
      </c>
      <c r="W10" s="188">
        <f>SUMIFS(Cells!$A$7:$A$122,Cells!$E$7:$E$122,"&lt;="&amp;W$3,Cells!$F$7:$F$122,"&gt;="&amp;W$3,Cells!$B$7:$B$122,$A10,Cells!$C$7:$C$122,$B10,Cells!$D$7:$D$122,$C10)</f>
        <v>27</v>
      </c>
      <c r="X10" s="188">
        <f>SUMIFS(Cells!$A$7:$A$122,Cells!$E$7:$E$122,"&lt;="&amp;X$3,Cells!$F$7:$F$122,"&gt;="&amp;X$3,Cells!$B$7:$B$122,$A10,Cells!$C$7:$C$122,$B10,Cells!$D$7:$D$122,$C10)</f>
        <v>28</v>
      </c>
      <c r="Y10" s="188">
        <f>SUMIFS(Cells!$A$7:$A$122,Cells!$E$7:$E$122,"&lt;="&amp;Y$3,Cells!$F$7:$F$122,"&gt;="&amp;Y$3,Cells!$B$7:$B$122,$A10,Cells!$C$7:$C$122,$B10,Cells!$D$7:$D$122,$C10)</f>
        <v>28</v>
      </c>
      <c r="Z10" s="188">
        <f>SUMIFS(Cells!$A$7:$A$122,Cells!$E$7:$E$122,"&lt;="&amp;Z$3,Cells!$F$7:$F$122,"&gt;="&amp;Z$3,Cells!$B$7:$B$122,$A10,Cells!$C$7:$C$122,$B10,Cells!$D$7:$D$122,$C10)</f>
        <v>28</v>
      </c>
      <c r="AA10" s="188">
        <f>SUMIFS(Cells!$A$7:$A$122,Cells!$E$7:$E$122,"&lt;="&amp;AA$3,Cells!$F$7:$F$122,"&gt;="&amp;AA$3,Cells!$B$7:$B$122,$A10,Cells!$C$7:$C$122,$B10,Cells!$D$7:$D$122,$C10)</f>
        <v>29</v>
      </c>
      <c r="AB10" s="188">
        <f>SUMIFS(Cells!$A$7:$A$122,Cells!$E$7:$E$122,"&lt;="&amp;AB$3,Cells!$F$7:$F$122,"&gt;="&amp;AB$3,Cells!$B$7:$B$122,$A10,Cells!$C$7:$C$122,$B10,Cells!$D$7:$D$122,$C10)</f>
        <v>29</v>
      </c>
      <c r="AC10" s="188">
        <f>SUMIFS(Cells!$A$7:$A$122,Cells!$E$7:$E$122,"&lt;="&amp;AC$3,Cells!$F$7:$F$122,"&gt;="&amp;AC$3,Cells!$B$7:$B$122,$A10,Cells!$C$7:$C$122,$B10,Cells!$D$7:$D$122,$C10)</f>
        <v>29</v>
      </c>
      <c r="AD10" s="188">
        <f>SUMIFS(Cells!$A$7:$A$122,Cells!$E$7:$E$122,"&lt;="&amp;AD$3,Cells!$F$7:$F$122,"&gt;="&amp;AD$3,Cells!$B$7:$B$122,$A10,Cells!$C$7:$C$122,$B10,Cells!$D$7:$D$122,$C10)</f>
        <v>30</v>
      </c>
      <c r="AE10" s="188">
        <f>SUMIFS(Cells!$A$7:$A$122,Cells!$E$7:$E$122,"&lt;="&amp;AE$3,Cells!$F$7:$F$122,"&gt;="&amp;AE$3,Cells!$B$7:$B$122,$A10,Cells!$C$7:$C$122,$B10,Cells!$D$7:$D$122,$C10)</f>
        <v>30</v>
      </c>
      <c r="AF10" s="188">
        <f>SUMIFS(Cells!$A$7:$A$122,Cells!$E$7:$E$122,"&lt;="&amp;AF$3,Cells!$F$7:$F$122,"&gt;="&amp;AF$3,Cells!$B$7:$B$122,$A10,Cells!$C$7:$C$122,$B10,Cells!$D$7:$D$122,$C10)</f>
        <v>30</v>
      </c>
      <c r="AG10" s="188">
        <f>SUMIFS(Cells!$A$7:$A$122,Cells!$E$7:$E$122,"&lt;="&amp;AG$3,Cells!$F$7:$F$122,"&gt;="&amp;AG$3,Cells!$B$7:$B$122,$A10,Cells!$C$7:$C$122,$B10,Cells!$D$7:$D$122,$C10)</f>
        <v>31</v>
      </c>
      <c r="AH10" s="188">
        <f>SUMIFS(Cells!$A$7:$A$122,Cells!$E$7:$E$122,"&lt;="&amp;AH$3,Cells!$F$7:$F$122,"&gt;="&amp;AH$3,Cells!$B$7:$B$122,$A10,Cells!$C$7:$C$122,$B10,Cells!$D$7:$D$122,$C10)</f>
        <v>31</v>
      </c>
      <c r="AI10" s="188">
        <f>SUMIFS(Cells!$A$7:$A$122,Cells!$E$7:$E$122,"&lt;="&amp;AI$3,Cells!$F$7:$F$122,"&gt;="&amp;AI$3,Cells!$B$7:$B$122,$A10,Cells!$C$7:$C$122,$B10,Cells!$D$7:$D$122,$C10)</f>
        <v>31</v>
      </c>
      <c r="AJ10" s="188">
        <f>SUMIFS(Cells!$A$7:$A$122,Cells!$E$7:$E$122,"&lt;="&amp;AJ$3,Cells!$F$7:$F$122,"&gt;="&amp;AJ$3,Cells!$B$7:$B$122,$A10,Cells!$C$7:$C$122,$B10,Cells!$D$7:$D$122,$C10)</f>
        <v>31</v>
      </c>
      <c r="AK10" s="188">
        <f>SUMIFS(Cells!$A$7:$A$122,Cells!$E$7:$E$122,"&lt;="&amp;AK$3,Cells!$F$7:$F$122,"&gt;="&amp;AK$3,Cells!$B$7:$B$122,$A10,Cells!$C$7:$C$122,$B10,Cells!$D$7:$D$122,$C10)</f>
        <v>31</v>
      </c>
      <c r="AL10" s="188">
        <f>SUMIFS(Cells!$A$7:$A$122,Cells!$E$7:$E$122,"&lt;="&amp;AL$3,Cells!$F$7:$F$122,"&gt;="&amp;AL$3,Cells!$B$7:$B$122,$A10,Cells!$C$7:$C$122,$B10,Cells!$D$7:$D$122,$C10)</f>
        <v>31</v>
      </c>
      <c r="AM10" s="188">
        <f>SUMIFS(Cells!$A$7:$A$122,Cells!$E$7:$E$122,"&lt;="&amp;AM$3,Cells!$F$7:$F$122,"&gt;="&amp;AM$3,Cells!$B$7:$B$122,$A10,Cells!$C$7:$C$122,$B10,Cells!$D$7:$D$122,$C10)</f>
        <v>31</v>
      </c>
    </row>
    <row r="11" spans="1:39" x14ac:dyDescent="0.25">
      <c r="A11" t="s">
        <v>82</v>
      </c>
      <c r="B11" t="s">
        <v>77</v>
      </c>
      <c r="C11" s="8" t="s">
        <v>198</v>
      </c>
      <c r="D11" s="188">
        <f>SUMIFS(Cells!$A$7:$A$122,Cells!$E$7:$E$122,"&lt;="&amp;D$3,Cells!$F$7:$F$122,"&gt;="&amp;D$3,Cells!$B$7:$B$122,$A11,Cells!$C$7:$C$122,$B11,Cells!$D$7:$D$122,$C11)</f>
        <v>32</v>
      </c>
      <c r="E11" s="188">
        <f>SUMIFS(Cells!$A$7:$A$122,Cells!$E$7:$E$122,"&lt;="&amp;E$3,Cells!$F$7:$F$122,"&gt;="&amp;E$3,Cells!$B$7:$B$122,$A11,Cells!$C$7:$C$122,$B11,Cells!$D$7:$D$122,$C11)</f>
        <v>32</v>
      </c>
      <c r="F11" s="188">
        <f>SUMIFS(Cells!$A$7:$A$122,Cells!$E$7:$E$122,"&lt;="&amp;F$3,Cells!$F$7:$F$122,"&gt;="&amp;F$3,Cells!$B$7:$B$122,$A11,Cells!$C$7:$C$122,$B11,Cells!$D$7:$D$122,$C11)</f>
        <v>32</v>
      </c>
      <c r="G11" s="188">
        <f>SUMIFS(Cells!$A$7:$A$122,Cells!$E$7:$E$122,"&lt;="&amp;G$3,Cells!$F$7:$F$122,"&gt;="&amp;G$3,Cells!$B$7:$B$122,$A11,Cells!$C$7:$C$122,$B11,Cells!$D$7:$D$122,$C11)</f>
        <v>32</v>
      </c>
      <c r="H11" s="188">
        <f>SUMIFS(Cells!$A$7:$A$122,Cells!$E$7:$E$122,"&lt;="&amp;H$3,Cells!$F$7:$F$122,"&gt;="&amp;H$3,Cells!$B$7:$B$122,$A11,Cells!$C$7:$C$122,$B11,Cells!$D$7:$D$122,$C11)</f>
        <v>32</v>
      </c>
      <c r="I11" s="188">
        <f>SUMIFS(Cells!$A$7:$A$122,Cells!$E$7:$E$122,"&lt;="&amp;I$3,Cells!$F$7:$F$122,"&gt;="&amp;I$3,Cells!$B$7:$B$122,$A11,Cells!$C$7:$C$122,$B11,Cells!$D$7:$D$122,$C11)</f>
        <v>32</v>
      </c>
      <c r="J11" s="188">
        <f>SUMIFS(Cells!$A$7:$A$122,Cells!$E$7:$E$122,"&lt;="&amp;J$3,Cells!$F$7:$F$122,"&gt;="&amp;J$3,Cells!$B$7:$B$122,$A11,Cells!$C$7:$C$122,$B11,Cells!$D$7:$D$122,$C11)</f>
        <v>32</v>
      </c>
      <c r="K11" s="188">
        <f>SUMIFS(Cells!$A$7:$A$122,Cells!$E$7:$E$122,"&lt;="&amp;K$3,Cells!$F$7:$F$122,"&gt;="&amp;K$3,Cells!$B$7:$B$122,$A11,Cells!$C$7:$C$122,$B11,Cells!$D$7:$D$122,$C11)</f>
        <v>32</v>
      </c>
      <c r="L11" s="188">
        <f>SUMIFS(Cells!$A$7:$A$122,Cells!$E$7:$E$122,"&lt;="&amp;L$3,Cells!$F$7:$F$122,"&gt;="&amp;L$3,Cells!$B$7:$B$122,$A11,Cells!$C$7:$C$122,$B11,Cells!$D$7:$D$122,$C11)</f>
        <v>32</v>
      </c>
      <c r="M11" s="188">
        <f>SUMIFS(Cells!$A$7:$A$122,Cells!$E$7:$E$122,"&lt;="&amp;M$3,Cells!$F$7:$F$122,"&gt;="&amp;M$3,Cells!$B$7:$B$122,$A11,Cells!$C$7:$C$122,$B11,Cells!$D$7:$D$122,$C11)</f>
        <v>32</v>
      </c>
      <c r="N11" s="188">
        <f>SUMIFS(Cells!$A$7:$A$122,Cells!$E$7:$E$122,"&lt;="&amp;N$3,Cells!$F$7:$F$122,"&gt;="&amp;N$3,Cells!$B$7:$B$122,$A11,Cells!$C$7:$C$122,$B11,Cells!$D$7:$D$122,$C11)</f>
        <v>32</v>
      </c>
      <c r="O11" s="188">
        <f>SUMIFS(Cells!$A$7:$A$122,Cells!$E$7:$E$122,"&lt;="&amp;O$3,Cells!$F$7:$F$122,"&gt;="&amp;O$3,Cells!$B$7:$B$122,$A11,Cells!$C$7:$C$122,$B11,Cells!$D$7:$D$122,$C11)</f>
        <v>32</v>
      </c>
      <c r="P11" s="188">
        <f>SUMIFS(Cells!$A$7:$A$122,Cells!$E$7:$E$122,"&lt;="&amp;P$3,Cells!$F$7:$F$122,"&gt;="&amp;P$3,Cells!$B$7:$B$122,$A11,Cells!$C$7:$C$122,$B11,Cells!$D$7:$D$122,$C11)</f>
        <v>32</v>
      </c>
      <c r="Q11" s="188">
        <f>SUMIFS(Cells!$A$7:$A$122,Cells!$E$7:$E$122,"&lt;="&amp;Q$3,Cells!$F$7:$F$122,"&gt;="&amp;Q$3,Cells!$B$7:$B$122,$A11,Cells!$C$7:$C$122,$B11,Cells!$D$7:$D$122,$C11)</f>
        <v>32</v>
      </c>
      <c r="R11" s="188">
        <f>SUMIFS(Cells!$A$7:$A$122,Cells!$E$7:$E$122,"&lt;="&amp;R$3,Cells!$F$7:$F$122,"&gt;="&amp;R$3,Cells!$B$7:$B$122,$A11,Cells!$C$7:$C$122,$B11,Cells!$D$7:$D$122,$C11)</f>
        <v>32</v>
      </c>
      <c r="S11" s="188">
        <f>SUMIFS(Cells!$A$7:$A$122,Cells!$E$7:$E$122,"&lt;="&amp;S$3,Cells!$F$7:$F$122,"&gt;="&amp;S$3,Cells!$B$7:$B$122,$A11,Cells!$C$7:$C$122,$B11,Cells!$D$7:$D$122,$C11)</f>
        <v>32</v>
      </c>
      <c r="T11" s="188">
        <f>SUMIFS(Cells!$A$7:$A$122,Cells!$E$7:$E$122,"&lt;="&amp;T$3,Cells!$F$7:$F$122,"&gt;="&amp;T$3,Cells!$B$7:$B$122,$A11,Cells!$C$7:$C$122,$B11,Cells!$D$7:$D$122,$C11)</f>
        <v>32</v>
      </c>
      <c r="U11" s="188">
        <f>SUMIFS(Cells!$A$7:$A$122,Cells!$E$7:$E$122,"&lt;="&amp;U$3,Cells!$F$7:$F$122,"&gt;="&amp;U$3,Cells!$B$7:$B$122,$A11,Cells!$C$7:$C$122,$B11,Cells!$D$7:$D$122,$C11)</f>
        <v>32</v>
      </c>
      <c r="V11" s="188">
        <f>SUMIFS(Cells!$A$7:$A$122,Cells!$E$7:$E$122,"&lt;="&amp;V$3,Cells!$F$7:$F$122,"&gt;="&amp;V$3,Cells!$B$7:$B$122,$A11,Cells!$C$7:$C$122,$B11,Cells!$D$7:$D$122,$C11)</f>
        <v>33</v>
      </c>
      <c r="W11" s="188">
        <f>SUMIFS(Cells!$A$7:$A$122,Cells!$E$7:$E$122,"&lt;="&amp;W$3,Cells!$F$7:$F$122,"&gt;="&amp;W$3,Cells!$B$7:$B$122,$A11,Cells!$C$7:$C$122,$B11,Cells!$D$7:$D$122,$C11)</f>
        <v>33</v>
      </c>
      <c r="X11" s="188">
        <f>SUMIFS(Cells!$A$7:$A$122,Cells!$E$7:$E$122,"&lt;="&amp;X$3,Cells!$F$7:$F$122,"&gt;="&amp;X$3,Cells!$B$7:$B$122,$A11,Cells!$C$7:$C$122,$B11,Cells!$D$7:$D$122,$C11)</f>
        <v>33</v>
      </c>
      <c r="Y11" s="188">
        <f>SUMIFS(Cells!$A$7:$A$122,Cells!$E$7:$E$122,"&lt;="&amp;Y$3,Cells!$F$7:$F$122,"&gt;="&amp;Y$3,Cells!$B$7:$B$122,$A11,Cells!$C$7:$C$122,$B11,Cells!$D$7:$D$122,$C11)</f>
        <v>33</v>
      </c>
      <c r="Z11" s="188">
        <f>SUMIFS(Cells!$A$7:$A$122,Cells!$E$7:$E$122,"&lt;="&amp;Z$3,Cells!$F$7:$F$122,"&gt;="&amp;Z$3,Cells!$B$7:$B$122,$A11,Cells!$C$7:$C$122,$B11,Cells!$D$7:$D$122,$C11)</f>
        <v>33</v>
      </c>
      <c r="AA11" s="188">
        <f>SUMIFS(Cells!$A$7:$A$122,Cells!$E$7:$E$122,"&lt;="&amp;AA$3,Cells!$F$7:$F$122,"&gt;="&amp;AA$3,Cells!$B$7:$B$122,$A11,Cells!$C$7:$C$122,$B11,Cells!$D$7:$D$122,$C11)</f>
        <v>34</v>
      </c>
      <c r="AB11" s="188">
        <f>SUMIFS(Cells!$A$7:$A$122,Cells!$E$7:$E$122,"&lt;="&amp;AB$3,Cells!$F$7:$F$122,"&gt;="&amp;AB$3,Cells!$B$7:$B$122,$A11,Cells!$C$7:$C$122,$B11,Cells!$D$7:$D$122,$C11)</f>
        <v>34</v>
      </c>
      <c r="AC11" s="188">
        <f>SUMIFS(Cells!$A$7:$A$122,Cells!$E$7:$E$122,"&lt;="&amp;AC$3,Cells!$F$7:$F$122,"&gt;="&amp;AC$3,Cells!$B$7:$B$122,$A11,Cells!$C$7:$C$122,$B11,Cells!$D$7:$D$122,$C11)</f>
        <v>34</v>
      </c>
      <c r="AD11" s="188">
        <f>SUMIFS(Cells!$A$7:$A$122,Cells!$E$7:$E$122,"&lt;="&amp;AD$3,Cells!$F$7:$F$122,"&gt;="&amp;AD$3,Cells!$B$7:$B$122,$A11,Cells!$C$7:$C$122,$B11,Cells!$D$7:$D$122,$C11)</f>
        <v>34</v>
      </c>
      <c r="AE11" s="188">
        <f>SUMIFS(Cells!$A$7:$A$122,Cells!$E$7:$E$122,"&lt;="&amp;AE$3,Cells!$F$7:$F$122,"&gt;="&amp;AE$3,Cells!$B$7:$B$122,$A11,Cells!$C$7:$C$122,$B11,Cells!$D$7:$D$122,$C11)</f>
        <v>34</v>
      </c>
      <c r="AF11" s="188">
        <f>SUMIFS(Cells!$A$7:$A$122,Cells!$E$7:$E$122,"&lt;="&amp;AF$3,Cells!$F$7:$F$122,"&gt;="&amp;AF$3,Cells!$B$7:$B$122,$A11,Cells!$C$7:$C$122,$B11,Cells!$D$7:$D$122,$C11)</f>
        <v>34</v>
      </c>
      <c r="AG11" s="188">
        <f>SUMIFS(Cells!$A$7:$A$122,Cells!$E$7:$E$122,"&lt;="&amp;AG$3,Cells!$F$7:$F$122,"&gt;="&amp;AG$3,Cells!$B$7:$B$122,$A11,Cells!$C$7:$C$122,$B11,Cells!$D$7:$D$122,$C11)</f>
        <v>34</v>
      </c>
      <c r="AH11" s="188">
        <f>SUMIFS(Cells!$A$7:$A$122,Cells!$E$7:$E$122,"&lt;="&amp;AH$3,Cells!$F$7:$F$122,"&gt;="&amp;AH$3,Cells!$B$7:$B$122,$A11,Cells!$C$7:$C$122,$B11,Cells!$D$7:$D$122,$C11)</f>
        <v>34</v>
      </c>
      <c r="AI11" s="188">
        <f>SUMIFS(Cells!$A$7:$A$122,Cells!$E$7:$E$122,"&lt;="&amp;AI$3,Cells!$F$7:$F$122,"&gt;="&amp;AI$3,Cells!$B$7:$B$122,$A11,Cells!$C$7:$C$122,$B11,Cells!$D$7:$D$122,$C11)</f>
        <v>34</v>
      </c>
      <c r="AJ11" s="188">
        <f>SUMIFS(Cells!$A$7:$A$122,Cells!$E$7:$E$122,"&lt;="&amp;AJ$3,Cells!$F$7:$F$122,"&gt;="&amp;AJ$3,Cells!$B$7:$B$122,$A11,Cells!$C$7:$C$122,$B11,Cells!$D$7:$D$122,$C11)</f>
        <v>34</v>
      </c>
      <c r="AK11" s="188">
        <f>SUMIFS(Cells!$A$7:$A$122,Cells!$E$7:$E$122,"&lt;="&amp;AK$3,Cells!$F$7:$F$122,"&gt;="&amp;AK$3,Cells!$B$7:$B$122,$A11,Cells!$C$7:$C$122,$B11,Cells!$D$7:$D$122,$C11)</f>
        <v>34</v>
      </c>
      <c r="AL11" s="188">
        <f>SUMIFS(Cells!$A$7:$A$122,Cells!$E$7:$E$122,"&lt;="&amp;AL$3,Cells!$F$7:$F$122,"&gt;="&amp;AL$3,Cells!$B$7:$B$122,$A11,Cells!$C$7:$C$122,$B11,Cells!$D$7:$D$122,$C11)</f>
        <v>34</v>
      </c>
      <c r="AM11" s="188">
        <f>SUMIFS(Cells!$A$7:$A$122,Cells!$E$7:$E$122,"&lt;="&amp;AM$3,Cells!$F$7:$F$122,"&gt;="&amp;AM$3,Cells!$B$7:$B$122,$A11,Cells!$C$7:$C$122,$B11,Cells!$D$7:$D$122,$C11)</f>
        <v>34</v>
      </c>
    </row>
    <row r="12" spans="1:39" x14ac:dyDescent="0.25">
      <c r="A12" t="s">
        <v>59</v>
      </c>
      <c r="B12" t="s">
        <v>77</v>
      </c>
      <c r="C12" s="8" t="s">
        <v>347</v>
      </c>
      <c r="D12" s="188">
        <f>SUMIFS(Cells!$A$7:$A$122,Cells!$E$7:$E$122,"&lt;="&amp;D$3,Cells!$F$7:$F$122,"&gt;="&amp;D$3,Cells!$B$7:$B$122,$A12,Cells!$C$7:$C$122,$B12,Cells!$D$7:$D$122,$C12)</f>
        <v>35</v>
      </c>
      <c r="E12" s="188">
        <f>SUMIFS(Cells!$A$7:$A$122,Cells!$E$7:$E$122,"&lt;="&amp;E$3,Cells!$F$7:$F$122,"&gt;="&amp;E$3,Cells!$B$7:$B$122,$A12,Cells!$C$7:$C$122,$B12,Cells!$D$7:$D$122,$C12)</f>
        <v>35</v>
      </c>
      <c r="F12" s="188">
        <f>SUMIFS(Cells!$A$7:$A$122,Cells!$E$7:$E$122,"&lt;="&amp;F$3,Cells!$F$7:$F$122,"&gt;="&amp;F$3,Cells!$B$7:$B$122,$A12,Cells!$C$7:$C$122,$B12,Cells!$D$7:$D$122,$C12)</f>
        <v>35</v>
      </c>
      <c r="G12" s="188">
        <f>SUMIFS(Cells!$A$7:$A$122,Cells!$E$7:$E$122,"&lt;="&amp;G$3,Cells!$F$7:$F$122,"&gt;="&amp;G$3,Cells!$B$7:$B$122,$A12,Cells!$C$7:$C$122,$B12,Cells!$D$7:$D$122,$C12)</f>
        <v>35</v>
      </c>
      <c r="H12" s="188">
        <f>SUMIFS(Cells!$A$7:$A$122,Cells!$E$7:$E$122,"&lt;="&amp;H$3,Cells!$F$7:$F$122,"&gt;="&amp;H$3,Cells!$B$7:$B$122,$A12,Cells!$C$7:$C$122,$B12,Cells!$D$7:$D$122,$C12)</f>
        <v>35</v>
      </c>
      <c r="I12" s="188">
        <f>SUMIFS(Cells!$A$7:$A$122,Cells!$E$7:$E$122,"&lt;="&amp;I$3,Cells!$F$7:$F$122,"&gt;="&amp;I$3,Cells!$B$7:$B$122,$A12,Cells!$C$7:$C$122,$B12,Cells!$D$7:$D$122,$C12)</f>
        <v>35</v>
      </c>
      <c r="J12" s="188">
        <f>SUMIFS(Cells!$A$7:$A$122,Cells!$E$7:$E$122,"&lt;="&amp;J$3,Cells!$F$7:$F$122,"&gt;="&amp;J$3,Cells!$B$7:$B$122,$A12,Cells!$C$7:$C$122,$B12,Cells!$D$7:$D$122,$C12)</f>
        <v>35</v>
      </c>
      <c r="K12" s="188">
        <f>SUMIFS(Cells!$A$7:$A$122,Cells!$E$7:$E$122,"&lt;="&amp;K$3,Cells!$F$7:$F$122,"&gt;="&amp;K$3,Cells!$B$7:$B$122,$A12,Cells!$C$7:$C$122,$B12,Cells!$D$7:$D$122,$C12)</f>
        <v>35</v>
      </c>
      <c r="L12" s="188">
        <f>SUMIFS(Cells!$A$7:$A$122,Cells!$E$7:$E$122,"&lt;="&amp;L$3,Cells!$F$7:$F$122,"&gt;="&amp;L$3,Cells!$B$7:$B$122,$A12,Cells!$C$7:$C$122,$B12,Cells!$D$7:$D$122,$C12)</f>
        <v>35</v>
      </c>
      <c r="M12" s="188">
        <f>SUMIFS(Cells!$A$7:$A$122,Cells!$E$7:$E$122,"&lt;="&amp;M$3,Cells!$F$7:$F$122,"&gt;="&amp;M$3,Cells!$B$7:$B$122,$A12,Cells!$C$7:$C$122,$B12,Cells!$D$7:$D$122,$C12)</f>
        <v>35</v>
      </c>
      <c r="N12" s="188">
        <f>SUMIFS(Cells!$A$7:$A$122,Cells!$E$7:$E$122,"&lt;="&amp;N$3,Cells!$F$7:$F$122,"&gt;="&amp;N$3,Cells!$B$7:$B$122,$A12,Cells!$C$7:$C$122,$B12,Cells!$D$7:$D$122,$C12)</f>
        <v>35</v>
      </c>
      <c r="O12" s="188">
        <f>SUMIFS(Cells!$A$7:$A$122,Cells!$E$7:$E$122,"&lt;="&amp;O$3,Cells!$F$7:$F$122,"&gt;="&amp;O$3,Cells!$B$7:$B$122,$A12,Cells!$C$7:$C$122,$B12,Cells!$D$7:$D$122,$C12)</f>
        <v>35</v>
      </c>
      <c r="P12" s="188">
        <f>SUMIFS(Cells!$A$7:$A$122,Cells!$E$7:$E$122,"&lt;="&amp;P$3,Cells!$F$7:$F$122,"&gt;="&amp;P$3,Cells!$B$7:$B$122,$A12,Cells!$C$7:$C$122,$B12,Cells!$D$7:$D$122,$C12)</f>
        <v>0</v>
      </c>
      <c r="Q12" s="188">
        <f>SUMIFS(Cells!$A$7:$A$122,Cells!$E$7:$E$122,"&lt;="&amp;Q$3,Cells!$F$7:$F$122,"&gt;="&amp;Q$3,Cells!$B$7:$B$122,$A12,Cells!$C$7:$C$122,$B12,Cells!$D$7:$D$122,$C12)</f>
        <v>0</v>
      </c>
      <c r="R12" s="188">
        <f>SUMIFS(Cells!$A$7:$A$122,Cells!$E$7:$E$122,"&lt;="&amp;R$3,Cells!$F$7:$F$122,"&gt;="&amp;R$3,Cells!$B$7:$B$122,$A12,Cells!$C$7:$C$122,$B12,Cells!$D$7:$D$122,$C12)</f>
        <v>0</v>
      </c>
      <c r="S12" s="188">
        <f>SUMIFS(Cells!$A$7:$A$122,Cells!$E$7:$E$122,"&lt;="&amp;S$3,Cells!$F$7:$F$122,"&gt;="&amp;S$3,Cells!$B$7:$B$122,$A12,Cells!$C$7:$C$122,$B12,Cells!$D$7:$D$122,$C12)</f>
        <v>0</v>
      </c>
      <c r="T12" s="188">
        <f>SUMIFS(Cells!$A$7:$A$122,Cells!$E$7:$E$122,"&lt;="&amp;T$3,Cells!$F$7:$F$122,"&gt;="&amp;T$3,Cells!$B$7:$B$122,$A12,Cells!$C$7:$C$122,$B12,Cells!$D$7:$D$122,$C12)</f>
        <v>0</v>
      </c>
      <c r="U12" s="188">
        <f>SUMIFS(Cells!$A$7:$A$122,Cells!$E$7:$E$122,"&lt;="&amp;U$3,Cells!$F$7:$F$122,"&gt;="&amp;U$3,Cells!$B$7:$B$122,$A12,Cells!$C$7:$C$122,$B12,Cells!$D$7:$D$122,$C12)</f>
        <v>0</v>
      </c>
      <c r="V12" s="188">
        <f>SUMIFS(Cells!$A$7:$A$122,Cells!$E$7:$E$122,"&lt;="&amp;V$3,Cells!$F$7:$F$122,"&gt;="&amp;V$3,Cells!$B$7:$B$122,$A12,Cells!$C$7:$C$122,$B12,Cells!$D$7:$D$122,$C12)</f>
        <v>0</v>
      </c>
      <c r="W12" s="188">
        <f>SUMIFS(Cells!$A$7:$A$122,Cells!$E$7:$E$122,"&lt;="&amp;W$3,Cells!$F$7:$F$122,"&gt;="&amp;W$3,Cells!$B$7:$B$122,$A12,Cells!$C$7:$C$122,$B12,Cells!$D$7:$D$122,$C12)</f>
        <v>0</v>
      </c>
      <c r="X12" s="188">
        <f>SUMIFS(Cells!$A$7:$A$122,Cells!$E$7:$E$122,"&lt;="&amp;X$3,Cells!$F$7:$F$122,"&gt;="&amp;X$3,Cells!$B$7:$B$122,$A12,Cells!$C$7:$C$122,$B12,Cells!$D$7:$D$122,$C12)</f>
        <v>0</v>
      </c>
      <c r="Y12" s="188">
        <f>SUMIFS(Cells!$A$7:$A$122,Cells!$E$7:$E$122,"&lt;="&amp;Y$3,Cells!$F$7:$F$122,"&gt;="&amp;Y$3,Cells!$B$7:$B$122,$A12,Cells!$C$7:$C$122,$B12,Cells!$D$7:$D$122,$C12)</f>
        <v>0</v>
      </c>
      <c r="Z12" s="188">
        <f>SUMIFS(Cells!$A$7:$A$122,Cells!$E$7:$E$122,"&lt;="&amp;Z$3,Cells!$F$7:$F$122,"&gt;="&amp;Z$3,Cells!$B$7:$B$122,$A12,Cells!$C$7:$C$122,$B12,Cells!$D$7:$D$122,$C12)</f>
        <v>0</v>
      </c>
      <c r="AA12" s="188">
        <f>SUMIFS(Cells!$A$7:$A$122,Cells!$E$7:$E$122,"&lt;="&amp;AA$3,Cells!$F$7:$F$122,"&gt;="&amp;AA$3,Cells!$B$7:$B$122,$A12,Cells!$C$7:$C$122,$B12,Cells!$D$7:$D$122,$C12)</f>
        <v>0</v>
      </c>
      <c r="AB12" s="188">
        <f>SUMIFS(Cells!$A$7:$A$122,Cells!$E$7:$E$122,"&lt;="&amp;AB$3,Cells!$F$7:$F$122,"&gt;="&amp;AB$3,Cells!$B$7:$B$122,$A12,Cells!$C$7:$C$122,$B12,Cells!$D$7:$D$122,$C12)</f>
        <v>0</v>
      </c>
      <c r="AC12" s="188">
        <f>SUMIFS(Cells!$A$7:$A$122,Cells!$E$7:$E$122,"&lt;="&amp;AC$3,Cells!$F$7:$F$122,"&gt;="&amp;AC$3,Cells!$B$7:$B$122,$A12,Cells!$C$7:$C$122,$B12,Cells!$D$7:$D$122,$C12)</f>
        <v>0</v>
      </c>
      <c r="AD12" s="188">
        <f>SUMIFS(Cells!$A$7:$A$122,Cells!$E$7:$E$122,"&lt;="&amp;AD$3,Cells!$F$7:$F$122,"&gt;="&amp;AD$3,Cells!$B$7:$B$122,$A12,Cells!$C$7:$C$122,$B12,Cells!$D$7:$D$122,$C12)</f>
        <v>0</v>
      </c>
      <c r="AE12" s="188">
        <f>SUMIFS(Cells!$A$7:$A$122,Cells!$E$7:$E$122,"&lt;="&amp;AE$3,Cells!$F$7:$F$122,"&gt;="&amp;AE$3,Cells!$B$7:$B$122,$A12,Cells!$C$7:$C$122,$B12,Cells!$D$7:$D$122,$C12)</f>
        <v>0</v>
      </c>
      <c r="AF12" s="188">
        <f>SUMIFS(Cells!$A$7:$A$122,Cells!$E$7:$E$122,"&lt;="&amp;AF$3,Cells!$F$7:$F$122,"&gt;="&amp;AF$3,Cells!$B$7:$B$122,$A12,Cells!$C$7:$C$122,$B12,Cells!$D$7:$D$122,$C12)</f>
        <v>0</v>
      </c>
      <c r="AG12" s="188">
        <f>SUMIFS(Cells!$A$7:$A$122,Cells!$E$7:$E$122,"&lt;="&amp;AG$3,Cells!$F$7:$F$122,"&gt;="&amp;AG$3,Cells!$B$7:$B$122,$A12,Cells!$C$7:$C$122,$B12,Cells!$D$7:$D$122,$C12)</f>
        <v>0</v>
      </c>
      <c r="AH12" s="188">
        <f>SUMIFS(Cells!$A$7:$A$122,Cells!$E$7:$E$122,"&lt;="&amp;AH$3,Cells!$F$7:$F$122,"&gt;="&amp;AH$3,Cells!$B$7:$B$122,$A12,Cells!$C$7:$C$122,$B12,Cells!$D$7:$D$122,$C12)</f>
        <v>0</v>
      </c>
      <c r="AI12" s="188">
        <f>SUMIFS(Cells!$A$7:$A$122,Cells!$E$7:$E$122,"&lt;="&amp;AI$3,Cells!$F$7:$F$122,"&gt;="&amp;AI$3,Cells!$B$7:$B$122,$A12,Cells!$C$7:$C$122,$B12,Cells!$D$7:$D$122,$C12)</f>
        <v>0</v>
      </c>
      <c r="AJ12" s="188">
        <f>SUMIFS(Cells!$A$7:$A$122,Cells!$E$7:$E$122,"&lt;="&amp;AJ$3,Cells!$F$7:$F$122,"&gt;="&amp;AJ$3,Cells!$B$7:$B$122,$A12,Cells!$C$7:$C$122,$B12,Cells!$D$7:$D$122,$C12)</f>
        <v>0</v>
      </c>
      <c r="AK12" s="188">
        <f>SUMIFS(Cells!$A$7:$A$122,Cells!$E$7:$E$122,"&lt;="&amp;AK$3,Cells!$F$7:$F$122,"&gt;="&amp;AK$3,Cells!$B$7:$B$122,$A12,Cells!$C$7:$C$122,$B12,Cells!$D$7:$D$122,$C12)</f>
        <v>0</v>
      </c>
      <c r="AL12" s="188">
        <f>SUMIFS(Cells!$A$7:$A$122,Cells!$E$7:$E$122,"&lt;="&amp;AL$3,Cells!$F$7:$F$122,"&gt;="&amp;AL$3,Cells!$B$7:$B$122,$A12,Cells!$C$7:$C$122,$B12,Cells!$D$7:$D$122,$C12)</f>
        <v>0</v>
      </c>
      <c r="AM12" s="188">
        <f>SUMIFS(Cells!$A$7:$A$122,Cells!$E$7:$E$122,"&lt;="&amp;AM$3,Cells!$F$7:$F$122,"&gt;="&amp;AM$3,Cells!$B$7:$B$122,$A12,Cells!$C$7:$C$122,$B12,Cells!$D$7:$D$122,$C12)</f>
        <v>0</v>
      </c>
    </row>
    <row r="13" spans="1:39" x14ac:dyDescent="0.25">
      <c r="A13" t="s">
        <v>59</v>
      </c>
      <c r="B13" t="s">
        <v>77</v>
      </c>
      <c r="C13" s="8" t="s">
        <v>348</v>
      </c>
      <c r="D13" s="188">
        <f>SUMIFS(Cells!$A$7:$A$122,Cells!$E$7:$E$122,"&lt;="&amp;D$3,Cells!$F$7:$F$122,"&gt;="&amp;D$3,Cells!$B$7:$B$122,$A13,Cells!$C$7:$C$122,$B13,Cells!$D$7:$D$122,$C13)</f>
        <v>36</v>
      </c>
      <c r="E13" s="188">
        <f>SUMIFS(Cells!$A$7:$A$122,Cells!$E$7:$E$122,"&lt;="&amp;E$3,Cells!$F$7:$F$122,"&gt;="&amp;E$3,Cells!$B$7:$B$122,$A13,Cells!$C$7:$C$122,$B13,Cells!$D$7:$D$122,$C13)</f>
        <v>36</v>
      </c>
      <c r="F13" s="188">
        <f>SUMIFS(Cells!$A$7:$A$122,Cells!$E$7:$E$122,"&lt;="&amp;F$3,Cells!$F$7:$F$122,"&gt;="&amp;F$3,Cells!$B$7:$B$122,$A13,Cells!$C$7:$C$122,$B13,Cells!$D$7:$D$122,$C13)</f>
        <v>36</v>
      </c>
      <c r="G13" s="188">
        <f>SUMIFS(Cells!$A$7:$A$122,Cells!$E$7:$E$122,"&lt;="&amp;G$3,Cells!$F$7:$F$122,"&gt;="&amp;G$3,Cells!$B$7:$B$122,$A13,Cells!$C$7:$C$122,$B13,Cells!$D$7:$D$122,$C13)</f>
        <v>36</v>
      </c>
      <c r="H13" s="188">
        <f>SUMIFS(Cells!$A$7:$A$122,Cells!$E$7:$E$122,"&lt;="&amp;H$3,Cells!$F$7:$F$122,"&gt;="&amp;H$3,Cells!$B$7:$B$122,$A13,Cells!$C$7:$C$122,$B13,Cells!$D$7:$D$122,$C13)</f>
        <v>36</v>
      </c>
      <c r="I13" s="188">
        <f>SUMIFS(Cells!$A$7:$A$122,Cells!$E$7:$E$122,"&lt;="&amp;I$3,Cells!$F$7:$F$122,"&gt;="&amp;I$3,Cells!$B$7:$B$122,$A13,Cells!$C$7:$C$122,$B13,Cells!$D$7:$D$122,$C13)</f>
        <v>36</v>
      </c>
      <c r="J13" s="188">
        <f>SUMIFS(Cells!$A$7:$A$122,Cells!$E$7:$E$122,"&lt;="&amp;J$3,Cells!$F$7:$F$122,"&gt;="&amp;J$3,Cells!$B$7:$B$122,$A13,Cells!$C$7:$C$122,$B13,Cells!$D$7:$D$122,$C13)</f>
        <v>36</v>
      </c>
      <c r="K13" s="188">
        <f>SUMIFS(Cells!$A$7:$A$122,Cells!$E$7:$E$122,"&lt;="&amp;K$3,Cells!$F$7:$F$122,"&gt;="&amp;K$3,Cells!$B$7:$B$122,$A13,Cells!$C$7:$C$122,$B13,Cells!$D$7:$D$122,$C13)</f>
        <v>36</v>
      </c>
      <c r="L13" s="188">
        <f>SUMIFS(Cells!$A$7:$A$122,Cells!$E$7:$E$122,"&lt;="&amp;L$3,Cells!$F$7:$F$122,"&gt;="&amp;L$3,Cells!$B$7:$B$122,$A13,Cells!$C$7:$C$122,$B13,Cells!$D$7:$D$122,$C13)</f>
        <v>36</v>
      </c>
      <c r="M13" s="188">
        <f>SUMIFS(Cells!$A$7:$A$122,Cells!$E$7:$E$122,"&lt;="&amp;M$3,Cells!$F$7:$F$122,"&gt;="&amp;M$3,Cells!$B$7:$B$122,$A13,Cells!$C$7:$C$122,$B13,Cells!$D$7:$D$122,$C13)</f>
        <v>36</v>
      </c>
      <c r="N13" s="188">
        <f>SUMIFS(Cells!$A$7:$A$122,Cells!$E$7:$E$122,"&lt;="&amp;N$3,Cells!$F$7:$F$122,"&gt;="&amp;N$3,Cells!$B$7:$B$122,$A13,Cells!$C$7:$C$122,$B13,Cells!$D$7:$D$122,$C13)</f>
        <v>36</v>
      </c>
      <c r="O13" s="188">
        <f>SUMIFS(Cells!$A$7:$A$122,Cells!$E$7:$E$122,"&lt;="&amp;O$3,Cells!$F$7:$F$122,"&gt;="&amp;O$3,Cells!$B$7:$B$122,$A13,Cells!$C$7:$C$122,$B13,Cells!$D$7:$D$122,$C13)</f>
        <v>36</v>
      </c>
      <c r="P13" s="188">
        <f>SUMIFS(Cells!$A$7:$A$122,Cells!$E$7:$E$122,"&lt;="&amp;P$3,Cells!$F$7:$F$122,"&gt;="&amp;P$3,Cells!$B$7:$B$122,$A13,Cells!$C$7:$C$122,$B13,Cells!$D$7:$D$122,$C13)</f>
        <v>36</v>
      </c>
      <c r="Q13" s="188">
        <f>SUMIFS(Cells!$A$7:$A$122,Cells!$E$7:$E$122,"&lt;="&amp;Q$3,Cells!$F$7:$F$122,"&gt;="&amp;Q$3,Cells!$B$7:$B$122,$A13,Cells!$C$7:$C$122,$B13,Cells!$D$7:$D$122,$C13)</f>
        <v>36</v>
      </c>
      <c r="R13" s="188">
        <f>SUMIFS(Cells!$A$7:$A$122,Cells!$E$7:$E$122,"&lt;="&amp;R$3,Cells!$F$7:$F$122,"&gt;="&amp;R$3,Cells!$B$7:$B$122,$A13,Cells!$C$7:$C$122,$B13,Cells!$D$7:$D$122,$C13)</f>
        <v>36</v>
      </c>
      <c r="S13" s="188">
        <f>SUMIFS(Cells!$A$7:$A$122,Cells!$E$7:$E$122,"&lt;="&amp;S$3,Cells!$F$7:$F$122,"&gt;="&amp;S$3,Cells!$B$7:$B$122,$A13,Cells!$C$7:$C$122,$B13,Cells!$D$7:$D$122,$C13)</f>
        <v>36</v>
      </c>
      <c r="T13" s="188">
        <f>SUMIFS(Cells!$A$7:$A$122,Cells!$E$7:$E$122,"&lt;="&amp;T$3,Cells!$F$7:$F$122,"&gt;="&amp;T$3,Cells!$B$7:$B$122,$A13,Cells!$C$7:$C$122,$B13,Cells!$D$7:$D$122,$C13)</f>
        <v>36</v>
      </c>
      <c r="U13" s="188">
        <f>SUMIFS(Cells!$A$7:$A$122,Cells!$E$7:$E$122,"&lt;="&amp;U$3,Cells!$F$7:$F$122,"&gt;="&amp;U$3,Cells!$B$7:$B$122,$A13,Cells!$C$7:$C$122,$B13,Cells!$D$7:$D$122,$C13)</f>
        <v>36</v>
      </c>
      <c r="V13" s="188">
        <f>SUMIFS(Cells!$A$7:$A$122,Cells!$E$7:$E$122,"&lt;="&amp;V$3,Cells!$F$7:$F$122,"&gt;="&amp;V$3,Cells!$B$7:$B$122,$A13,Cells!$C$7:$C$122,$B13,Cells!$D$7:$D$122,$C13)</f>
        <v>36</v>
      </c>
      <c r="W13" s="188">
        <f>SUMIFS(Cells!$A$7:$A$122,Cells!$E$7:$E$122,"&lt;="&amp;W$3,Cells!$F$7:$F$122,"&gt;="&amp;W$3,Cells!$B$7:$B$122,$A13,Cells!$C$7:$C$122,$B13,Cells!$D$7:$D$122,$C13)</f>
        <v>36</v>
      </c>
      <c r="X13" s="188">
        <f>SUMIFS(Cells!$A$7:$A$122,Cells!$E$7:$E$122,"&lt;="&amp;X$3,Cells!$F$7:$F$122,"&gt;="&amp;X$3,Cells!$B$7:$B$122,$A13,Cells!$C$7:$C$122,$B13,Cells!$D$7:$D$122,$C13)</f>
        <v>36</v>
      </c>
      <c r="Y13" s="188">
        <f>SUMIFS(Cells!$A$7:$A$122,Cells!$E$7:$E$122,"&lt;="&amp;Y$3,Cells!$F$7:$F$122,"&gt;="&amp;Y$3,Cells!$B$7:$B$122,$A13,Cells!$C$7:$C$122,$B13,Cells!$D$7:$D$122,$C13)</f>
        <v>36</v>
      </c>
      <c r="Z13" s="188">
        <f>SUMIFS(Cells!$A$7:$A$122,Cells!$E$7:$E$122,"&lt;="&amp;Z$3,Cells!$F$7:$F$122,"&gt;="&amp;Z$3,Cells!$B$7:$B$122,$A13,Cells!$C$7:$C$122,$B13,Cells!$D$7:$D$122,$C13)</f>
        <v>0</v>
      </c>
      <c r="AA13" s="188">
        <f>SUMIFS(Cells!$A$7:$A$122,Cells!$E$7:$E$122,"&lt;="&amp;AA$3,Cells!$F$7:$F$122,"&gt;="&amp;AA$3,Cells!$B$7:$B$122,$A13,Cells!$C$7:$C$122,$B13,Cells!$D$7:$D$122,$C13)</f>
        <v>0</v>
      </c>
      <c r="AB13" s="188">
        <f>SUMIFS(Cells!$A$7:$A$122,Cells!$E$7:$E$122,"&lt;="&amp;AB$3,Cells!$F$7:$F$122,"&gt;="&amp;AB$3,Cells!$B$7:$B$122,$A13,Cells!$C$7:$C$122,$B13,Cells!$D$7:$D$122,$C13)</f>
        <v>0</v>
      </c>
      <c r="AC13" s="188">
        <f>SUMIFS(Cells!$A$7:$A$122,Cells!$E$7:$E$122,"&lt;="&amp;AC$3,Cells!$F$7:$F$122,"&gt;="&amp;AC$3,Cells!$B$7:$B$122,$A13,Cells!$C$7:$C$122,$B13,Cells!$D$7:$D$122,$C13)</f>
        <v>0</v>
      </c>
      <c r="AD13" s="188">
        <f>SUMIFS(Cells!$A$7:$A$122,Cells!$E$7:$E$122,"&lt;="&amp;AD$3,Cells!$F$7:$F$122,"&gt;="&amp;AD$3,Cells!$B$7:$B$122,$A13,Cells!$C$7:$C$122,$B13,Cells!$D$7:$D$122,$C13)</f>
        <v>0</v>
      </c>
      <c r="AE13" s="188">
        <f>SUMIFS(Cells!$A$7:$A$122,Cells!$E$7:$E$122,"&lt;="&amp;AE$3,Cells!$F$7:$F$122,"&gt;="&amp;AE$3,Cells!$B$7:$B$122,$A13,Cells!$C$7:$C$122,$B13,Cells!$D$7:$D$122,$C13)</f>
        <v>0</v>
      </c>
      <c r="AF13" s="188">
        <f>SUMIFS(Cells!$A$7:$A$122,Cells!$E$7:$E$122,"&lt;="&amp;AF$3,Cells!$F$7:$F$122,"&gt;="&amp;AF$3,Cells!$B$7:$B$122,$A13,Cells!$C$7:$C$122,$B13,Cells!$D$7:$D$122,$C13)</f>
        <v>0</v>
      </c>
      <c r="AG13" s="188">
        <f>SUMIFS(Cells!$A$7:$A$122,Cells!$E$7:$E$122,"&lt;="&amp;AG$3,Cells!$F$7:$F$122,"&gt;="&amp;AG$3,Cells!$B$7:$B$122,$A13,Cells!$C$7:$C$122,$B13,Cells!$D$7:$D$122,$C13)</f>
        <v>0</v>
      </c>
      <c r="AH13" s="188">
        <f>SUMIFS(Cells!$A$7:$A$122,Cells!$E$7:$E$122,"&lt;="&amp;AH$3,Cells!$F$7:$F$122,"&gt;="&amp;AH$3,Cells!$B$7:$B$122,$A13,Cells!$C$7:$C$122,$B13,Cells!$D$7:$D$122,$C13)</f>
        <v>0</v>
      </c>
      <c r="AI13" s="188">
        <f>SUMIFS(Cells!$A$7:$A$122,Cells!$E$7:$E$122,"&lt;="&amp;AI$3,Cells!$F$7:$F$122,"&gt;="&amp;AI$3,Cells!$B$7:$B$122,$A13,Cells!$C$7:$C$122,$B13,Cells!$D$7:$D$122,$C13)</f>
        <v>0</v>
      </c>
      <c r="AJ13" s="188">
        <f>SUMIFS(Cells!$A$7:$A$122,Cells!$E$7:$E$122,"&lt;="&amp;AJ$3,Cells!$F$7:$F$122,"&gt;="&amp;AJ$3,Cells!$B$7:$B$122,$A13,Cells!$C$7:$C$122,$B13,Cells!$D$7:$D$122,$C13)</f>
        <v>0</v>
      </c>
      <c r="AK13" s="188">
        <f>SUMIFS(Cells!$A$7:$A$122,Cells!$E$7:$E$122,"&lt;="&amp;AK$3,Cells!$F$7:$F$122,"&gt;="&amp;AK$3,Cells!$B$7:$B$122,$A13,Cells!$C$7:$C$122,$B13,Cells!$D$7:$D$122,$C13)</f>
        <v>0</v>
      </c>
      <c r="AL13" s="188">
        <f>SUMIFS(Cells!$A$7:$A$122,Cells!$E$7:$E$122,"&lt;="&amp;AL$3,Cells!$F$7:$F$122,"&gt;="&amp;AL$3,Cells!$B$7:$B$122,$A13,Cells!$C$7:$C$122,$B13,Cells!$D$7:$D$122,$C13)</f>
        <v>0</v>
      </c>
      <c r="AM13" s="188">
        <f>SUMIFS(Cells!$A$7:$A$122,Cells!$E$7:$E$122,"&lt;="&amp;AM$3,Cells!$F$7:$F$122,"&gt;="&amp;AM$3,Cells!$B$7:$B$122,$A13,Cells!$C$7:$C$122,$B13,Cells!$D$7:$D$122,$C13)</f>
        <v>0</v>
      </c>
    </row>
    <row r="14" spans="1:39" x14ac:dyDescent="0.25">
      <c r="A14" t="s">
        <v>59</v>
      </c>
      <c r="B14" t="s">
        <v>77</v>
      </c>
      <c r="C14" s="8" t="s">
        <v>349</v>
      </c>
      <c r="D14" s="188">
        <f>SUMIFS(Cells!$A$7:$A$122,Cells!$E$7:$E$122,"&lt;="&amp;D$3,Cells!$F$7:$F$122,"&gt;="&amp;D$3,Cells!$B$7:$B$122,$A14,Cells!$C$7:$C$122,$B14,Cells!$D$7:$D$122,$C14)</f>
        <v>37</v>
      </c>
      <c r="E14" s="188">
        <f>SUMIFS(Cells!$A$7:$A$122,Cells!$E$7:$E$122,"&lt;="&amp;E$3,Cells!$F$7:$F$122,"&gt;="&amp;E$3,Cells!$B$7:$B$122,$A14,Cells!$C$7:$C$122,$B14,Cells!$D$7:$D$122,$C14)</f>
        <v>37</v>
      </c>
      <c r="F14" s="188">
        <f>SUMIFS(Cells!$A$7:$A$122,Cells!$E$7:$E$122,"&lt;="&amp;F$3,Cells!$F$7:$F$122,"&gt;="&amp;F$3,Cells!$B$7:$B$122,$A14,Cells!$C$7:$C$122,$B14,Cells!$D$7:$D$122,$C14)</f>
        <v>37</v>
      </c>
      <c r="G14" s="188">
        <f>SUMIFS(Cells!$A$7:$A$122,Cells!$E$7:$E$122,"&lt;="&amp;G$3,Cells!$F$7:$F$122,"&gt;="&amp;G$3,Cells!$B$7:$B$122,$A14,Cells!$C$7:$C$122,$B14,Cells!$D$7:$D$122,$C14)</f>
        <v>37</v>
      </c>
      <c r="H14" s="188">
        <f>SUMIFS(Cells!$A$7:$A$122,Cells!$E$7:$E$122,"&lt;="&amp;H$3,Cells!$F$7:$F$122,"&gt;="&amp;H$3,Cells!$B$7:$B$122,$A14,Cells!$C$7:$C$122,$B14,Cells!$D$7:$D$122,$C14)</f>
        <v>37</v>
      </c>
      <c r="I14" s="188">
        <f>SUMIFS(Cells!$A$7:$A$122,Cells!$E$7:$E$122,"&lt;="&amp;I$3,Cells!$F$7:$F$122,"&gt;="&amp;I$3,Cells!$B$7:$B$122,$A14,Cells!$C$7:$C$122,$B14,Cells!$D$7:$D$122,$C14)</f>
        <v>37</v>
      </c>
      <c r="J14" s="188">
        <f>SUMIFS(Cells!$A$7:$A$122,Cells!$E$7:$E$122,"&lt;="&amp;J$3,Cells!$F$7:$F$122,"&gt;="&amp;J$3,Cells!$B$7:$B$122,$A14,Cells!$C$7:$C$122,$B14,Cells!$D$7:$D$122,$C14)</f>
        <v>38</v>
      </c>
      <c r="K14" s="188">
        <f>SUMIFS(Cells!$A$7:$A$122,Cells!$E$7:$E$122,"&lt;="&amp;K$3,Cells!$F$7:$F$122,"&gt;="&amp;K$3,Cells!$B$7:$B$122,$A14,Cells!$C$7:$C$122,$B14,Cells!$D$7:$D$122,$C14)</f>
        <v>38</v>
      </c>
      <c r="L14" s="188">
        <f>SUMIFS(Cells!$A$7:$A$122,Cells!$E$7:$E$122,"&lt;="&amp;L$3,Cells!$F$7:$F$122,"&gt;="&amp;L$3,Cells!$B$7:$B$122,$A14,Cells!$C$7:$C$122,$B14,Cells!$D$7:$D$122,$C14)</f>
        <v>38</v>
      </c>
      <c r="M14" s="188">
        <f>SUMIFS(Cells!$A$7:$A$122,Cells!$E$7:$E$122,"&lt;="&amp;M$3,Cells!$F$7:$F$122,"&gt;="&amp;M$3,Cells!$B$7:$B$122,$A14,Cells!$C$7:$C$122,$B14,Cells!$D$7:$D$122,$C14)</f>
        <v>39</v>
      </c>
      <c r="N14" s="188">
        <f>SUMIFS(Cells!$A$7:$A$122,Cells!$E$7:$E$122,"&lt;="&amp;N$3,Cells!$F$7:$F$122,"&gt;="&amp;N$3,Cells!$B$7:$B$122,$A14,Cells!$C$7:$C$122,$B14,Cells!$D$7:$D$122,$C14)</f>
        <v>39</v>
      </c>
      <c r="O14" s="188">
        <f>SUMIFS(Cells!$A$7:$A$122,Cells!$E$7:$E$122,"&lt;="&amp;O$3,Cells!$F$7:$F$122,"&gt;="&amp;O$3,Cells!$B$7:$B$122,$A14,Cells!$C$7:$C$122,$B14,Cells!$D$7:$D$122,$C14)</f>
        <v>39</v>
      </c>
      <c r="P14" s="188">
        <f>SUMIFS(Cells!$A$7:$A$122,Cells!$E$7:$E$122,"&lt;="&amp;P$3,Cells!$F$7:$F$122,"&gt;="&amp;P$3,Cells!$B$7:$B$122,$A14,Cells!$C$7:$C$122,$B14,Cells!$D$7:$D$122,$C14)</f>
        <v>40</v>
      </c>
      <c r="Q14" s="188">
        <f>SUMIFS(Cells!$A$7:$A$122,Cells!$E$7:$E$122,"&lt;="&amp;Q$3,Cells!$F$7:$F$122,"&gt;="&amp;Q$3,Cells!$B$7:$B$122,$A14,Cells!$C$7:$C$122,$B14,Cells!$D$7:$D$122,$C14)</f>
        <v>40</v>
      </c>
      <c r="R14" s="188">
        <f>SUMIFS(Cells!$A$7:$A$122,Cells!$E$7:$E$122,"&lt;="&amp;R$3,Cells!$F$7:$F$122,"&gt;="&amp;R$3,Cells!$B$7:$B$122,$A14,Cells!$C$7:$C$122,$B14,Cells!$D$7:$D$122,$C14)</f>
        <v>40</v>
      </c>
      <c r="S14" s="188">
        <f>SUMIFS(Cells!$A$7:$A$122,Cells!$E$7:$E$122,"&lt;="&amp;S$3,Cells!$F$7:$F$122,"&gt;="&amp;S$3,Cells!$B$7:$B$122,$A14,Cells!$C$7:$C$122,$B14,Cells!$D$7:$D$122,$C14)</f>
        <v>40</v>
      </c>
      <c r="T14" s="188">
        <f>SUMIFS(Cells!$A$7:$A$122,Cells!$E$7:$E$122,"&lt;="&amp;T$3,Cells!$F$7:$F$122,"&gt;="&amp;T$3,Cells!$B$7:$B$122,$A14,Cells!$C$7:$C$122,$B14,Cells!$D$7:$D$122,$C14)</f>
        <v>41</v>
      </c>
      <c r="U14" s="188">
        <f>SUMIFS(Cells!$A$7:$A$122,Cells!$E$7:$E$122,"&lt;="&amp;U$3,Cells!$F$7:$F$122,"&gt;="&amp;U$3,Cells!$B$7:$B$122,$A14,Cells!$C$7:$C$122,$B14,Cells!$D$7:$D$122,$C14)</f>
        <v>41</v>
      </c>
      <c r="V14" s="188">
        <f>SUMIFS(Cells!$A$7:$A$122,Cells!$E$7:$E$122,"&lt;="&amp;V$3,Cells!$F$7:$F$122,"&gt;="&amp;V$3,Cells!$B$7:$B$122,$A14,Cells!$C$7:$C$122,$B14,Cells!$D$7:$D$122,$C14)</f>
        <v>41</v>
      </c>
      <c r="W14" s="188">
        <f>SUMIFS(Cells!$A$7:$A$122,Cells!$E$7:$E$122,"&lt;="&amp;W$3,Cells!$F$7:$F$122,"&gt;="&amp;W$3,Cells!$B$7:$B$122,$A14,Cells!$C$7:$C$122,$B14,Cells!$D$7:$D$122,$C14)</f>
        <v>41</v>
      </c>
      <c r="X14" s="188">
        <f>SUMIFS(Cells!$A$7:$A$122,Cells!$E$7:$E$122,"&lt;="&amp;X$3,Cells!$F$7:$F$122,"&gt;="&amp;X$3,Cells!$B$7:$B$122,$A14,Cells!$C$7:$C$122,$B14,Cells!$D$7:$D$122,$C14)</f>
        <v>41</v>
      </c>
      <c r="Y14" s="188">
        <f>SUMIFS(Cells!$A$7:$A$122,Cells!$E$7:$E$122,"&lt;="&amp;Y$3,Cells!$F$7:$F$122,"&gt;="&amp;Y$3,Cells!$B$7:$B$122,$A14,Cells!$C$7:$C$122,$B14,Cells!$D$7:$D$122,$C14)</f>
        <v>41</v>
      </c>
      <c r="Z14" s="188">
        <f>SUMIFS(Cells!$A$7:$A$122,Cells!$E$7:$E$122,"&lt;="&amp;Z$3,Cells!$F$7:$F$122,"&gt;="&amp;Z$3,Cells!$B$7:$B$122,$A14,Cells!$C$7:$C$122,$B14,Cells!$D$7:$D$122,$C14)</f>
        <v>41</v>
      </c>
      <c r="AA14" s="188">
        <f>SUMIFS(Cells!$A$7:$A$122,Cells!$E$7:$E$122,"&lt;="&amp;AA$3,Cells!$F$7:$F$122,"&gt;="&amp;AA$3,Cells!$B$7:$B$122,$A14,Cells!$C$7:$C$122,$B14,Cells!$D$7:$D$122,$C14)</f>
        <v>41</v>
      </c>
      <c r="AB14" s="188">
        <f>SUMIFS(Cells!$A$7:$A$122,Cells!$E$7:$E$122,"&lt;="&amp;AB$3,Cells!$F$7:$F$122,"&gt;="&amp;AB$3,Cells!$B$7:$B$122,$A14,Cells!$C$7:$C$122,$B14,Cells!$D$7:$D$122,$C14)</f>
        <v>41</v>
      </c>
      <c r="AC14" s="188">
        <f>SUMIFS(Cells!$A$7:$A$122,Cells!$E$7:$E$122,"&lt;="&amp;AC$3,Cells!$F$7:$F$122,"&gt;="&amp;AC$3,Cells!$B$7:$B$122,$A14,Cells!$C$7:$C$122,$B14,Cells!$D$7:$D$122,$C14)</f>
        <v>41</v>
      </c>
      <c r="AD14" s="188">
        <f>SUMIFS(Cells!$A$7:$A$122,Cells!$E$7:$E$122,"&lt;="&amp;AD$3,Cells!$F$7:$F$122,"&gt;="&amp;AD$3,Cells!$B$7:$B$122,$A14,Cells!$C$7:$C$122,$B14,Cells!$D$7:$D$122,$C14)</f>
        <v>41</v>
      </c>
      <c r="AE14" s="188">
        <f>SUMIFS(Cells!$A$7:$A$122,Cells!$E$7:$E$122,"&lt;="&amp;AE$3,Cells!$F$7:$F$122,"&gt;="&amp;AE$3,Cells!$B$7:$B$122,$A14,Cells!$C$7:$C$122,$B14,Cells!$D$7:$D$122,$C14)</f>
        <v>41</v>
      </c>
      <c r="AF14" s="188">
        <f>SUMIFS(Cells!$A$7:$A$122,Cells!$E$7:$E$122,"&lt;="&amp;AF$3,Cells!$F$7:$F$122,"&gt;="&amp;AF$3,Cells!$B$7:$B$122,$A14,Cells!$C$7:$C$122,$B14,Cells!$D$7:$D$122,$C14)</f>
        <v>41</v>
      </c>
      <c r="AG14" s="188">
        <f>SUMIFS(Cells!$A$7:$A$122,Cells!$E$7:$E$122,"&lt;="&amp;AG$3,Cells!$F$7:$F$122,"&gt;="&amp;AG$3,Cells!$B$7:$B$122,$A14,Cells!$C$7:$C$122,$B14,Cells!$D$7:$D$122,$C14)</f>
        <v>41</v>
      </c>
      <c r="AH14" s="188">
        <f>SUMIFS(Cells!$A$7:$A$122,Cells!$E$7:$E$122,"&lt;="&amp;AH$3,Cells!$F$7:$F$122,"&gt;="&amp;AH$3,Cells!$B$7:$B$122,$A14,Cells!$C$7:$C$122,$B14,Cells!$D$7:$D$122,$C14)</f>
        <v>41</v>
      </c>
      <c r="AI14" s="188">
        <f>SUMIFS(Cells!$A$7:$A$122,Cells!$E$7:$E$122,"&lt;="&amp;AI$3,Cells!$F$7:$F$122,"&gt;="&amp;AI$3,Cells!$B$7:$B$122,$A14,Cells!$C$7:$C$122,$B14,Cells!$D$7:$D$122,$C14)</f>
        <v>41</v>
      </c>
      <c r="AJ14" s="188">
        <f>SUMIFS(Cells!$A$7:$A$122,Cells!$E$7:$E$122,"&lt;="&amp;AJ$3,Cells!$F$7:$F$122,"&gt;="&amp;AJ$3,Cells!$B$7:$B$122,$A14,Cells!$C$7:$C$122,$B14,Cells!$D$7:$D$122,$C14)</f>
        <v>0</v>
      </c>
      <c r="AK14" s="188">
        <f>SUMIFS(Cells!$A$7:$A$122,Cells!$E$7:$E$122,"&lt;="&amp;AK$3,Cells!$F$7:$F$122,"&gt;="&amp;AK$3,Cells!$B$7:$B$122,$A14,Cells!$C$7:$C$122,$B14,Cells!$D$7:$D$122,$C14)</f>
        <v>0</v>
      </c>
      <c r="AL14" s="188">
        <f>SUMIFS(Cells!$A$7:$A$122,Cells!$E$7:$E$122,"&lt;="&amp;AL$3,Cells!$F$7:$F$122,"&gt;="&amp;AL$3,Cells!$B$7:$B$122,$A14,Cells!$C$7:$C$122,$B14,Cells!$D$7:$D$122,$C14)</f>
        <v>0</v>
      </c>
      <c r="AM14" s="188">
        <f>SUMIFS(Cells!$A$7:$A$122,Cells!$E$7:$E$122,"&lt;="&amp;AM$3,Cells!$F$7:$F$122,"&gt;="&amp;AM$3,Cells!$B$7:$B$122,$A14,Cells!$C$7:$C$122,$B14,Cells!$D$7:$D$122,$C14)</f>
        <v>0</v>
      </c>
    </row>
    <row r="15" spans="1:39" x14ac:dyDescent="0.25">
      <c r="A15" t="s">
        <v>59</v>
      </c>
      <c r="B15" t="s">
        <v>77</v>
      </c>
      <c r="C15" s="8" t="s">
        <v>350</v>
      </c>
      <c r="D15" s="188">
        <f>SUMIFS(Cells!$A$7:$A$122,Cells!$E$7:$E$122,"&lt;="&amp;D$3,Cells!$F$7:$F$122,"&gt;="&amp;D$3,Cells!$B$7:$B$122,$A15,Cells!$C$7:$C$122,$B15,Cells!$D$7:$D$122,$C15)</f>
        <v>42</v>
      </c>
      <c r="E15" s="188">
        <f>SUMIFS(Cells!$A$7:$A$122,Cells!$E$7:$E$122,"&lt;="&amp;E$3,Cells!$F$7:$F$122,"&gt;="&amp;E$3,Cells!$B$7:$B$122,$A15,Cells!$C$7:$C$122,$B15,Cells!$D$7:$D$122,$C15)</f>
        <v>42</v>
      </c>
      <c r="F15" s="188">
        <f>SUMIFS(Cells!$A$7:$A$122,Cells!$E$7:$E$122,"&lt;="&amp;F$3,Cells!$F$7:$F$122,"&gt;="&amp;F$3,Cells!$B$7:$B$122,$A15,Cells!$C$7:$C$122,$B15,Cells!$D$7:$D$122,$C15)</f>
        <v>42</v>
      </c>
      <c r="G15" s="188">
        <f>SUMIFS(Cells!$A$7:$A$122,Cells!$E$7:$E$122,"&lt;="&amp;G$3,Cells!$F$7:$F$122,"&gt;="&amp;G$3,Cells!$B$7:$B$122,$A15,Cells!$C$7:$C$122,$B15,Cells!$D$7:$D$122,$C15)</f>
        <v>42</v>
      </c>
      <c r="H15" s="188">
        <f>SUMIFS(Cells!$A$7:$A$122,Cells!$E$7:$E$122,"&lt;="&amp;H$3,Cells!$F$7:$F$122,"&gt;="&amp;H$3,Cells!$B$7:$B$122,$A15,Cells!$C$7:$C$122,$B15,Cells!$D$7:$D$122,$C15)</f>
        <v>42</v>
      </c>
      <c r="I15" s="188">
        <f>SUMIFS(Cells!$A$7:$A$122,Cells!$E$7:$E$122,"&lt;="&amp;I$3,Cells!$F$7:$F$122,"&gt;="&amp;I$3,Cells!$B$7:$B$122,$A15,Cells!$C$7:$C$122,$B15,Cells!$D$7:$D$122,$C15)</f>
        <v>43</v>
      </c>
      <c r="J15" s="188">
        <f>SUMIFS(Cells!$A$7:$A$122,Cells!$E$7:$E$122,"&lt;="&amp;J$3,Cells!$F$7:$F$122,"&gt;="&amp;J$3,Cells!$B$7:$B$122,$A15,Cells!$C$7:$C$122,$B15,Cells!$D$7:$D$122,$C15)</f>
        <v>43</v>
      </c>
      <c r="K15" s="188">
        <f>SUMIFS(Cells!$A$7:$A$122,Cells!$E$7:$E$122,"&lt;="&amp;K$3,Cells!$F$7:$F$122,"&gt;="&amp;K$3,Cells!$B$7:$B$122,$A15,Cells!$C$7:$C$122,$B15,Cells!$D$7:$D$122,$C15)</f>
        <v>43</v>
      </c>
      <c r="L15" s="188">
        <f>SUMIFS(Cells!$A$7:$A$122,Cells!$E$7:$E$122,"&lt;="&amp;L$3,Cells!$F$7:$F$122,"&gt;="&amp;L$3,Cells!$B$7:$B$122,$A15,Cells!$C$7:$C$122,$B15,Cells!$D$7:$D$122,$C15)</f>
        <v>44</v>
      </c>
      <c r="M15" s="188">
        <f>SUMIFS(Cells!$A$7:$A$122,Cells!$E$7:$E$122,"&lt;="&amp;M$3,Cells!$F$7:$F$122,"&gt;="&amp;M$3,Cells!$B$7:$B$122,$A15,Cells!$C$7:$C$122,$B15,Cells!$D$7:$D$122,$C15)</f>
        <v>44</v>
      </c>
      <c r="N15" s="188">
        <f>SUMIFS(Cells!$A$7:$A$122,Cells!$E$7:$E$122,"&lt;="&amp;N$3,Cells!$F$7:$F$122,"&gt;="&amp;N$3,Cells!$B$7:$B$122,$A15,Cells!$C$7:$C$122,$B15,Cells!$D$7:$D$122,$C15)</f>
        <v>45</v>
      </c>
      <c r="O15" s="188">
        <f>SUMIFS(Cells!$A$7:$A$122,Cells!$E$7:$E$122,"&lt;="&amp;O$3,Cells!$F$7:$F$122,"&gt;="&amp;O$3,Cells!$B$7:$B$122,$A15,Cells!$C$7:$C$122,$B15,Cells!$D$7:$D$122,$C15)</f>
        <v>45</v>
      </c>
      <c r="P15" s="188">
        <f>SUMIFS(Cells!$A$7:$A$122,Cells!$E$7:$E$122,"&lt;="&amp;P$3,Cells!$F$7:$F$122,"&gt;="&amp;P$3,Cells!$B$7:$B$122,$A15,Cells!$C$7:$C$122,$B15,Cells!$D$7:$D$122,$C15)</f>
        <v>46</v>
      </c>
      <c r="Q15" s="188">
        <f>SUMIFS(Cells!$A$7:$A$122,Cells!$E$7:$E$122,"&lt;="&amp;Q$3,Cells!$F$7:$F$122,"&gt;="&amp;Q$3,Cells!$B$7:$B$122,$A15,Cells!$C$7:$C$122,$B15,Cells!$D$7:$D$122,$C15)</f>
        <v>46</v>
      </c>
      <c r="R15" s="188">
        <f>SUMIFS(Cells!$A$7:$A$122,Cells!$E$7:$E$122,"&lt;="&amp;R$3,Cells!$F$7:$F$122,"&gt;="&amp;R$3,Cells!$B$7:$B$122,$A15,Cells!$C$7:$C$122,$B15,Cells!$D$7:$D$122,$C15)</f>
        <v>47</v>
      </c>
      <c r="S15" s="188">
        <f>SUMIFS(Cells!$A$7:$A$122,Cells!$E$7:$E$122,"&lt;="&amp;S$3,Cells!$F$7:$F$122,"&gt;="&amp;S$3,Cells!$B$7:$B$122,$A15,Cells!$C$7:$C$122,$B15,Cells!$D$7:$D$122,$C15)</f>
        <v>47</v>
      </c>
      <c r="T15" s="188">
        <f>SUMIFS(Cells!$A$7:$A$122,Cells!$E$7:$E$122,"&lt;="&amp;T$3,Cells!$F$7:$F$122,"&gt;="&amp;T$3,Cells!$B$7:$B$122,$A15,Cells!$C$7:$C$122,$B15,Cells!$D$7:$D$122,$C15)</f>
        <v>48</v>
      </c>
      <c r="U15" s="188">
        <f>SUMIFS(Cells!$A$7:$A$122,Cells!$E$7:$E$122,"&lt;="&amp;U$3,Cells!$F$7:$F$122,"&gt;="&amp;U$3,Cells!$B$7:$B$122,$A15,Cells!$C$7:$C$122,$B15,Cells!$D$7:$D$122,$C15)</f>
        <v>48</v>
      </c>
      <c r="V15" s="188">
        <f>SUMIFS(Cells!$A$7:$A$122,Cells!$E$7:$E$122,"&lt;="&amp;V$3,Cells!$F$7:$F$122,"&gt;="&amp;V$3,Cells!$B$7:$B$122,$A15,Cells!$C$7:$C$122,$B15,Cells!$D$7:$D$122,$C15)</f>
        <v>48</v>
      </c>
      <c r="W15" s="188">
        <f>SUMIFS(Cells!$A$7:$A$122,Cells!$E$7:$E$122,"&lt;="&amp;W$3,Cells!$F$7:$F$122,"&gt;="&amp;W$3,Cells!$B$7:$B$122,$A15,Cells!$C$7:$C$122,$B15,Cells!$D$7:$D$122,$C15)</f>
        <v>49</v>
      </c>
      <c r="X15" s="188">
        <f>SUMIFS(Cells!$A$7:$A$122,Cells!$E$7:$E$122,"&lt;="&amp;X$3,Cells!$F$7:$F$122,"&gt;="&amp;X$3,Cells!$B$7:$B$122,$A15,Cells!$C$7:$C$122,$B15,Cells!$D$7:$D$122,$C15)</f>
        <v>49</v>
      </c>
      <c r="Y15" s="188">
        <f>SUMIFS(Cells!$A$7:$A$122,Cells!$E$7:$E$122,"&lt;="&amp;Y$3,Cells!$F$7:$F$122,"&gt;="&amp;Y$3,Cells!$B$7:$B$122,$A15,Cells!$C$7:$C$122,$B15,Cells!$D$7:$D$122,$C15)</f>
        <v>50</v>
      </c>
      <c r="Z15" s="188">
        <f>SUMIFS(Cells!$A$7:$A$122,Cells!$E$7:$E$122,"&lt;="&amp;Z$3,Cells!$F$7:$F$122,"&gt;="&amp;Z$3,Cells!$B$7:$B$122,$A15,Cells!$C$7:$C$122,$B15,Cells!$D$7:$D$122,$C15)</f>
        <v>50</v>
      </c>
      <c r="AA15" s="188">
        <f>SUMIFS(Cells!$A$7:$A$122,Cells!$E$7:$E$122,"&lt;="&amp;AA$3,Cells!$F$7:$F$122,"&gt;="&amp;AA$3,Cells!$B$7:$B$122,$A15,Cells!$C$7:$C$122,$B15,Cells!$D$7:$D$122,$C15)</f>
        <v>51</v>
      </c>
      <c r="AB15" s="188">
        <f>SUMIFS(Cells!$A$7:$A$122,Cells!$E$7:$E$122,"&lt;="&amp;AB$3,Cells!$F$7:$F$122,"&gt;="&amp;AB$3,Cells!$B$7:$B$122,$A15,Cells!$C$7:$C$122,$B15,Cells!$D$7:$D$122,$C15)</f>
        <v>51</v>
      </c>
      <c r="AC15" s="188">
        <f>SUMIFS(Cells!$A$7:$A$122,Cells!$E$7:$E$122,"&lt;="&amp;AC$3,Cells!$F$7:$F$122,"&gt;="&amp;AC$3,Cells!$B$7:$B$122,$A15,Cells!$C$7:$C$122,$B15,Cells!$D$7:$D$122,$C15)</f>
        <v>52</v>
      </c>
      <c r="AD15" s="188">
        <f>SUMIFS(Cells!$A$7:$A$122,Cells!$E$7:$E$122,"&lt;="&amp;AD$3,Cells!$F$7:$F$122,"&gt;="&amp;AD$3,Cells!$B$7:$B$122,$A15,Cells!$C$7:$C$122,$B15,Cells!$D$7:$D$122,$C15)</f>
        <v>52</v>
      </c>
      <c r="AE15" s="188">
        <f>SUMIFS(Cells!$A$7:$A$122,Cells!$E$7:$E$122,"&lt;="&amp;AE$3,Cells!$F$7:$F$122,"&gt;="&amp;AE$3,Cells!$B$7:$B$122,$A15,Cells!$C$7:$C$122,$B15,Cells!$D$7:$D$122,$C15)</f>
        <v>53</v>
      </c>
      <c r="AF15" s="188">
        <f>SUMIFS(Cells!$A$7:$A$122,Cells!$E$7:$E$122,"&lt;="&amp;AF$3,Cells!$F$7:$F$122,"&gt;="&amp;AF$3,Cells!$B$7:$B$122,$A15,Cells!$C$7:$C$122,$B15,Cells!$D$7:$D$122,$C15)</f>
        <v>53</v>
      </c>
      <c r="AG15" s="188">
        <f>SUMIFS(Cells!$A$7:$A$122,Cells!$E$7:$E$122,"&lt;="&amp;AG$3,Cells!$F$7:$F$122,"&gt;="&amp;AG$3,Cells!$B$7:$B$122,$A15,Cells!$C$7:$C$122,$B15,Cells!$D$7:$D$122,$C15)</f>
        <v>54</v>
      </c>
      <c r="AH15" s="188">
        <f>SUMIFS(Cells!$A$7:$A$122,Cells!$E$7:$E$122,"&lt;="&amp;AH$3,Cells!$F$7:$F$122,"&gt;="&amp;AH$3,Cells!$B$7:$B$122,$A15,Cells!$C$7:$C$122,$B15,Cells!$D$7:$D$122,$C15)</f>
        <v>54</v>
      </c>
      <c r="AI15" s="188">
        <f>SUMIFS(Cells!$A$7:$A$122,Cells!$E$7:$E$122,"&lt;="&amp;AI$3,Cells!$F$7:$F$122,"&gt;="&amp;AI$3,Cells!$B$7:$B$122,$A15,Cells!$C$7:$C$122,$B15,Cells!$D$7:$D$122,$C15)</f>
        <v>54</v>
      </c>
      <c r="AJ15" s="188">
        <f>SUMIFS(Cells!$A$7:$A$122,Cells!$E$7:$E$122,"&lt;="&amp;AJ$3,Cells!$F$7:$F$122,"&gt;="&amp;AJ$3,Cells!$B$7:$B$122,$A15,Cells!$C$7:$C$122,$B15,Cells!$D$7:$D$122,$C15)</f>
        <v>54</v>
      </c>
      <c r="AK15" s="188">
        <f>SUMIFS(Cells!$A$7:$A$122,Cells!$E$7:$E$122,"&lt;="&amp;AK$3,Cells!$F$7:$F$122,"&gt;="&amp;AK$3,Cells!$B$7:$B$122,$A15,Cells!$C$7:$C$122,$B15,Cells!$D$7:$D$122,$C15)</f>
        <v>54</v>
      </c>
      <c r="AL15" s="188">
        <f>SUMIFS(Cells!$A$7:$A$122,Cells!$E$7:$E$122,"&lt;="&amp;AL$3,Cells!$F$7:$F$122,"&gt;="&amp;AL$3,Cells!$B$7:$B$122,$A15,Cells!$C$7:$C$122,$B15,Cells!$D$7:$D$122,$C15)</f>
        <v>54</v>
      </c>
      <c r="AM15" s="188">
        <f>SUMIFS(Cells!$A$7:$A$122,Cells!$E$7:$E$122,"&lt;="&amp;AM$3,Cells!$F$7:$F$122,"&gt;="&amp;AM$3,Cells!$B$7:$B$122,$A15,Cells!$C$7:$C$122,$B15,Cells!$D$7:$D$122,$C15)</f>
        <v>54</v>
      </c>
    </row>
    <row r="16" spans="1:39" x14ac:dyDescent="0.25">
      <c r="A16" t="s">
        <v>59</v>
      </c>
      <c r="B16" t="s">
        <v>77</v>
      </c>
      <c r="C16" s="8" t="s">
        <v>351</v>
      </c>
      <c r="D16" s="188">
        <f>SUMIFS(Cells!$A$7:$A$122,Cells!$E$7:$E$122,"&lt;="&amp;D$3,Cells!$F$7:$F$122,"&gt;="&amp;D$3,Cells!$B$7:$B$122,$A16,Cells!$C$7:$C$122,$B16,Cells!$D$7:$D$122,$C16)</f>
        <v>55</v>
      </c>
      <c r="E16" s="188">
        <f>SUMIFS(Cells!$A$7:$A$122,Cells!$E$7:$E$122,"&lt;="&amp;E$3,Cells!$F$7:$F$122,"&gt;="&amp;E$3,Cells!$B$7:$B$122,$A16,Cells!$C$7:$C$122,$B16,Cells!$D$7:$D$122,$C16)</f>
        <v>55</v>
      </c>
      <c r="F16" s="188">
        <f>SUMIFS(Cells!$A$7:$A$122,Cells!$E$7:$E$122,"&lt;="&amp;F$3,Cells!$F$7:$F$122,"&gt;="&amp;F$3,Cells!$B$7:$B$122,$A16,Cells!$C$7:$C$122,$B16,Cells!$D$7:$D$122,$C16)</f>
        <v>55</v>
      </c>
      <c r="G16" s="188">
        <f>SUMIFS(Cells!$A$7:$A$122,Cells!$E$7:$E$122,"&lt;="&amp;G$3,Cells!$F$7:$F$122,"&gt;="&amp;G$3,Cells!$B$7:$B$122,$A16,Cells!$C$7:$C$122,$B16,Cells!$D$7:$D$122,$C16)</f>
        <v>55</v>
      </c>
      <c r="H16" s="188">
        <f>SUMIFS(Cells!$A$7:$A$122,Cells!$E$7:$E$122,"&lt;="&amp;H$3,Cells!$F$7:$F$122,"&gt;="&amp;H$3,Cells!$B$7:$B$122,$A16,Cells!$C$7:$C$122,$B16,Cells!$D$7:$D$122,$C16)</f>
        <v>55</v>
      </c>
      <c r="I16" s="188">
        <f>SUMIFS(Cells!$A$7:$A$122,Cells!$E$7:$E$122,"&lt;="&amp;I$3,Cells!$F$7:$F$122,"&gt;="&amp;I$3,Cells!$B$7:$B$122,$A16,Cells!$C$7:$C$122,$B16,Cells!$D$7:$D$122,$C16)</f>
        <v>55</v>
      </c>
      <c r="J16" s="188">
        <f>SUMIFS(Cells!$A$7:$A$122,Cells!$E$7:$E$122,"&lt;="&amp;J$3,Cells!$F$7:$F$122,"&gt;="&amp;J$3,Cells!$B$7:$B$122,$A16,Cells!$C$7:$C$122,$B16,Cells!$D$7:$D$122,$C16)</f>
        <v>56</v>
      </c>
      <c r="K16" s="188">
        <f>SUMIFS(Cells!$A$7:$A$122,Cells!$E$7:$E$122,"&lt;="&amp;K$3,Cells!$F$7:$F$122,"&gt;="&amp;K$3,Cells!$B$7:$B$122,$A16,Cells!$C$7:$C$122,$B16,Cells!$D$7:$D$122,$C16)</f>
        <v>56</v>
      </c>
      <c r="L16" s="188">
        <f>SUMIFS(Cells!$A$7:$A$122,Cells!$E$7:$E$122,"&lt;="&amp;L$3,Cells!$F$7:$F$122,"&gt;="&amp;L$3,Cells!$B$7:$B$122,$A16,Cells!$C$7:$C$122,$B16,Cells!$D$7:$D$122,$C16)</f>
        <v>56</v>
      </c>
      <c r="M16" s="188">
        <f>SUMIFS(Cells!$A$7:$A$122,Cells!$E$7:$E$122,"&lt;="&amp;M$3,Cells!$F$7:$F$122,"&gt;="&amp;M$3,Cells!$B$7:$B$122,$A16,Cells!$C$7:$C$122,$B16,Cells!$D$7:$D$122,$C16)</f>
        <v>57</v>
      </c>
      <c r="N16" s="188">
        <f>SUMIFS(Cells!$A$7:$A$122,Cells!$E$7:$E$122,"&lt;="&amp;N$3,Cells!$F$7:$F$122,"&gt;="&amp;N$3,Cells!$B$7:$B$122,$A16,Cells!$C$7:$C$122,$B16,Cells!$D$7:$D$122,$C16)</f>
        <v>57</v>
      </c>
      <c r="O16" s="188">
        <f>SUMIFS(Cells!$A$7:$A$122,Cells!$E$7:$E$122,"&lt;="&amp;O$3,Cells!$F$7:$F$122,"&gt;="&amp;O$3,Cells!$B$7:$B$122,$A16,Cells!$C$7:$C$122,$B16,Cells!$D$7:$D$122,$C16)</f>
        <v>58</v>
      </c>
      <c r="P16" s="188">
        <f>SUMIFS(Cells!$A$7:$A$122,Cells!$E$7:$E$122,"&lt;="&amp;P$3,Cells!$F$7:$F$122,"&gt;="&amp;P$3,Cells!$B$7:$B$122,$A16,Cells!$C$7:$C$122,$B16,Cells!$D$7:$D$122,$C16)</f>
        <v>58</v>
      </c>
      <c r="Q16" s="188">
        <f>SUMIFS(Cells!$A$7:$A$122,Cells!$E$7:$E$122,"&lt;="&amp;Q$3,Cells!$F$7:$F$122,"&gt;="&amp;Q$3,Cells!$B$7:$B$122,$A16,Cells!$C$7:$C$122,$B16,Cells!$D$7:$D$122,$C16)</f>
        <v>59</v>
      </c>
      <c r="R16" s="188">
        <f>SUMIFS(Cells!$A$7:$A$122,Cells!$E$7:$E$122,"&lt;="&amp;R$3,Cells!$F$7:$F$122,"&gt;="&amp;R$3,Cells!$B$7:$B$122,$A16,Cells!$C$7:$C$122,$B16,Cells!$D$7:$D$122,$C16)</f>
        <v>59</v>
      </c>
      <c r="S16" s="188">
        <f>SUMIFS(Cells!$A$7:$A$122,Cells!$E$7:$E$122,"&lt;="&amp;S$3,Cells!$F$7:$F$122,"&gt;="&amp;S$3,Cells!$B$7:$B$122,$A16,Cells!$C$7:$C$122,$B16,Cells!$D$7:$D$122,$C16)</f>
        <v>60</v>
      </c>
      <c r="T16" s="188">
        <f>SUMIFS(Cells!$A$7:$A$122,Cells!$E$7:$E$122,"&lt;="&amp;T$3,Cells!$F$7:$F$122,"&gt;="&amp;T$3,Cells!$B$7:$B$122,$A16,Cells!$C$7:$C$122,$B16,Cells!$D$7:$D$122,$C16)</f>
        <v>60</v>
      </c>
      <c r="U16" s="188">
        <f>SUMIFS(Cells!$A$7:$A$122,Cells!$E$7:$E$122,"&lt;="&amp;U$3,Cells!$F$7:$F$122,"&gt;="&amp;U$3,Cells!$B$7:$B$122,$A16,Cells!$C$7:$C$122,$B16,Cells!$D$7:$D$122,$C16)</f>
        <v>60</v>
      </c>
      <c r="V16" s="188">
        <f>SUMIFS(Cells!$A$7:$A$122,Cells!$E$7:$E$122,"&lt;="&amp;V$3,Cells!$F$7:$F$122,"&gt;="&amp;V$3,Cells!$B$7:$B$122,$A16,Cells!$C$7:$C$122,$B16,Cells!$D$7:$D$122,$C16)</f>
        <v>61</v>
      </c>
      <c r="W16" s="188">
        <f>SUMIFS(Cells!$A$7:$A$122,Cells!$E$7:$E$122,"&lt;="&amp;W$3,Cells!$F$7:$F$122,"&gt;="&amp;W$3,Cells!$B$7:$B$122,$A16,Cells!$C$7:$C$122,$B16,Cells!$D$7:$D$122,$C16)</f>
        <v>61</v>
      </c>
      <c r="X16" s="188">
        <f>SUMIFS(Cells!$A$7:$A$122,Cells!$E$7:$E$122,"&lt;="&amp;X$3,Cells!$F$7:$F$122,"&gt;="&amp;X$3,Cells!$B$7:$B$122,$A16,Cells!$C$7:$C$122,$B16,Cells!$D$7:$D$122,$C16)</f>
        <v>62</v>
      </c>
      <c r="Y16" s="188">
        <f>SUMIFS(Cells!$A$7:$A$122,Cells!$E$7:$E$122,"&lt;="&amp;Y$3,Cells!$F$7:$F$122,"&gt;="&amp;Y$3,Cells!$B$7:$B$122,$A16,Cells!$C$7:$C$122,$B16,Cells!$D$7:$D$122,$C16)</f>
        <v>62</v>
      </c>
      <c r="Z16" s="188">
        <f>SUMIFS(Cells!$A$7:$A$122,Cells!$E$7:$E$122,"&lt;="&amp;Z$3,Cells!$F$7:$F$122,"&gt;="&amp;Z$3,Cells!$B$7:$B$122,$A16,Cells!$C$7:$C$122,$B16,Cells!$D$7:$D$122,$C16)</f>
        <v>63</v>
      </c>
      <c r="AA16" s="188">
        <f>SUMIFS(Cells!$A$7:$A$122,Cells!$E$7:$E$122,"&lt;="&amp;AA$3,Cells!$F$7:$F$122,"&gt;="&amp;AA$3,Cells!$B$7:$B$122,$A16,Cells!$C$7:$C$122,$B16,Cells!$D$7:$D$122,$C16)</f>
        <v>63</v>
      </c>
      <c r="AB16" s="188">
        <f>SUMIFS(Cells!$A$7:$A$122,Cells!$E$7:$E$122,"&lt;="&amp;AB$3,Cells!$F$7:$F$122,"&gt;="&amp;AB$3,Cells!$B$7:$B$122,$A16,Cells!$C$7:$C$122,$B16,Cells!$D$7:$D$122,$C16)</f>
        <v>64</v>
      </c>
      <c r="AC16" s="188">
        <f>SUMIFS(Cells!$A$7:$A$122,Cells!$E$7:$E$122,"&lt;="&amp;AC$3,Cells!$F$7:$F$122,"&gt;="&amp;AC$3,Cells!$B$7:$B$122,$A16,Cells!$C$7:$C$122,$B16,Cells!$D$7:$D$122,$C16)</f>
        <v>65</v>
      </c>
      <c r="AD16" s="188">
        <f>SUMIFS(Cells!$A$7:$A$122,Cells!$E$7:$E$122,"&lt;="&amp;AD$3,Cells!$F$7:$F$122,"&gt;="&amp;AD$3,Cells!$B$7:$B$122,$A16,Cells!$C$7:$C$122,$B16,Cells!$D$7:$D$122,$C16)</f>
        <v>66</v>
      </c>
      <c r="AE16" s="188">
        <f>SUMIFS(Cells!$A$7:$A$122,Cells!$E$7:$E$122,"&lt;="&amp;AE$3,Cells!$F$7:$F$122,"&gt;="&amp;AE$3,Cells!$B$7:$B$122,$A16,Cells!$C$7:$C$122,$B16,Cells!$D$7:$D$122,$C16)</f>
        <v>67</v>
      </c>
      <c r="AF16" s="188">
        <f>SUMIFS(Cells!$A$7:$A$122,Cells!$E$7:$E$122,"&lt;="&amp;AF$3,Cells!$F$7:$F$122,"&gt;="&amp;AF$3,Cells!$B$7:$B$122,$A16,Cells!$C$7:$C$122,$B16,Cells!$D$7:$D$122,$C16)</f>
        <v>68</v>
      </c>
      <c r="AG16" s="188">
        <f>SUMIFS(Cells!$A$7:$A$122,Cells!$E$7:$E$122,"&lt;="&amp;AG$3,Cells!$F$7:$F$122,"&gt;="&amp;AG$3,Cells!$B$7:$B$122,$A16,Cells!$C$7:$C$122,$B16,Cells!$D$7:$D$122,$C16)</f>
        <v>69</v>
      </c>
      <c r="AH16" s="188">
        <f>SUMIFS(Cells!$A$7:$A$122,Cells!$E$7:$E$122,"&lt;="&amp;AH$3,Cells!$F$7:$F$122,"&gt;="&amp;AH$3,Cells!$B$7:$B$122,$A16,Cells!$C$7:$C$122,$B16,Cells!$D$7:$D$122,$C16)</f>
        <v>69</v>
      </c>
      <c r="AI16" s="188">
        <f>SUMIFS(Cells!$A$7:$A$122,Cells!$E$7:$E$122,"&lt;="&amp;AI$3,Cells!$F$7:$F$122,"&gt;="&amp;AI$3,Cells!$B$7:$B$122,$A16,Cells!$C$7:$C$122,$B16,Cells!$D$7:$D$122,$C16)</f>
        <v>70</v>
      </c>
      <c r="AJ16" s="188">
        <f>SUMIFS(Cells!$A$7:$A$122,Cells!$E$7:$E$122,"&lt;="&amp;AJ$3,Cells!$F$7:$F$122,"&gt;="&amp;AJ$3,Cells!$B$7:$B$122,$A16,Cells!$C$7:$C$122,$B16,Cells!$D$7:$D$122,$C16)</f>
        <v>70</v>
      </c>
      <c r="AK16" s="188">
        <f>SUMIFS(Cells!$A$7:$A$122,Cells!$E$7:$E$122,"&lt;="&amp;AK$3,Cells!$F$7:$F$122,"&gt;="&amp;AK$3,Cells!$B$7:$B$122,$A16,Cells!$C$7:$C$122,$B16,Cells!$D$7:$D$122,$C16)</f>
        <v>70</v>
      </c>
      <c r="AL16" s="188">
        <f>SUMIFS(Cells!$A$7:$A$122,Cells!$E$7:$E$122,"&lt;="&amp;AL$3,Cells!$F$7:$F$122,"&gt;="&amp;AL$3,Cells!$B$7:$B$122,$A16,Cells!$C$7:$C$122,$B16,Cells!$D$7:$D$122,$C16)</f>
        <v>70</v>
      </c>
      <c r="AM16" s="188">
        <f>SUMIFS(Cells!$A$7:$A$122,Cells!$E$7:$E$122,"&lt;="&amp;AM$3,Cells!$F$7:$F$122,"&gt;="&amp;AM$3,Cells!$B$7:$B$122,$A16,Cells!$C$7:$C$122,$B16,Cells!$D$7:$D$122,$C16)</f>
        <v>70</v>
      </c>
    </row>
    <row r="17" spans="1:39" x14ac:dyDescent="0.25">
      <c r="A17" t="s">
        <v>59</v>
      </c>
      <c r="B17" t="s">
        <v>77</v>
      </c>
      <c r="C17" s="8" t="s">
        <v>352</v>
      </c>
      <c r="D17" s="188">
        <f>SUMIFS(Cells!$A$7:$A$122,Cells!$E$7:$E$122,"&lt;="&amp;D$3,Cells!$F$7:$F$122,"&gt;="&amp;D$3,Cells!$B$7:$B$122,$A17,Cells!$C$7:$C$122,$B17,Cells!$D$7:$D$122,$C17)</f>
        <v>71</v>
      </c>
      <c r="E17" s="188">
        <f>SUMIFS(Cells!$A$7:$A$122,Cells!$E$7:$E$122,"&lt;="&amp;E$3,Cells!$F$7:$F$122,"&gt;="&amp;E$3,Cells!$B$7:$B$122,$A17,Cells!$C$7:$C$122,$B17,Cells!$D$7:$D$122,$C17)</f>
        <v>71</v>
      </c>
      <c r="F17" s="188">
        <f>SUMIFS(Cells!$A$7:$A$122,Cells!$E$7:$E$122,"&lt;="&amp;F$3,Cells!$F$7:$F$122,"&gt;="&amp;F$3,Cells!$B$7:$B$122,$A17,Cells!$C$7:$C$122,$B17,Cells!$D$7:$D$122,$C17)</f>
        <v>71</v>
      </c>
      <c r="G17" s="188">
        <f>SUMIFS(Cells!$A$7:$A$122,Cells!$E$7:$E$122,"&lt;="&amp;G$3,Cells!$F$7:$F$122,"&gt;="&amp;G$3,Cells!$B$7:$B$122,$A17,Cells!$C$7:$C$122,$B17,Cells!$D$7:$D$122,$C17)</f>
        <v>71</v>
      </c>
      <c r="H17" s="188">
        <f>SUMIFS(Cells!$A$7:$A$122,Cells!$E$7:$E$122,"&lt;="&amp;H$3,Cells!$F$7:$F$122,"&gt;="&amp;H$3,Cells!$B$7:$B$122,$A17,Cells!$C$7:$C$122,$B17,Cells!$D$7:$D$122,$C17)</f>
        <v>71</v>
      </c>
      <c r="I17" s="188">
        <f>SUMIFS(Cells!$A$7:$A$122,Cells!$E$7:$E$122,"&lt;="&amp;I$3,Cells!$F$7:$F$122,"&gt;="&amp;I$3,Cells!$B$7:$B$122,$A17,Cells!$C$7:$C$122,$B17,Cells!$D$7:$D$122,$C17)</f>
        <v>71</v>
      </c>
      <c r="J17" s="188">
        <f>SUMIFS(Cells!$A$7:$A$122,Cells!$E$7:$E$122,"&lt;="&amp;J$3,Cells!$F$7:$F$122,"&gt;="&amp;J$3,Cells!$B$7:$B$122,$A17,Cells!$C$7:$C$122,$B17,Cells!$D$7:$D$122,$C17)</f>
        <v>71</v>
      </c>
      <c r="K17" s="188">
        <f>SUMIFS(Cells!$A$7:$A$122,Cells!$E$7:$E$122,"&lt;="&amp;K$3,Cells!$F$7:$F$122,"&gt;="&amp;K$3,Cells!$B$7:$B$122,$A17,Cells!$C$7:$C$122,$B17,Cells!$D$7:$D$122,$C17)</f>
        <v>71</v>
      </c>
      <c r="L17" s="188">
        <f>SUMIFS(Cells!$A$7:$A$122,Cells!$E$7:$E$122,"&lt;="&amp;L$3,Cells!$F$7:$F$122,"&gt;="&amp;L$3,Cells!$B$7:$B$122,$A17,Cells!$C$7:$C$122,$B17,Cells!$D$7:$D$122,$C17)</f>
        <v>71</v>
      </c>
      <c r="M17" s="188">
        <f>SUMIFS(Cells!$A$7:$A$122,Cells!$E$7:$E$122,"&lt;="&amp;M$3,Cells!$F$7:$F$122,"&gt;="&amp;M$3,Cells!$B$7:$B$122,$A17,Cells!$C$7:$C$122,$B17,Cells!$D$7:$D$122,$C17)</f>
        <v>71</v>
      </c>
      <c r="N17" s="188">
        <f>SUMIFS(Cells!$A$7:$A$122,Cells!$E$7:$E$122,"&lt;="&amp;N$3,Cells!$F$7:$F$122,"&gt;="&amp;N$3,Cells!$B$7:$B$122,$A17,Cells!$C$7:$C$122,$B17,Cells!$D$7:$D$122,$C17)</f>
        <v>72</v>
      </c>
      <c r="O17" s="188">
        <f>SUMIFS(Cells!$A$7:$A$122,Cells!$E$7:$E$122,"&lt;="&amp;O$3,Cells!$F$7:$F$122,"&gt;="&amp;O$3,Cells!$B$7:$B$122,$A17,Cells!$C$7:$C$122,$B17,Cells!$D$7:$D$122,$C17)</f>
        <v>72</v>
      </c>
      <c r="P17" s="188">
        <f>SUMIFS(Cells!$A$7:$A$122,Cells!$E$7:$E$122,"&lt;="&amp;P$3,Cells!$F$7:$F$122,"&gt;="&amp;P$3,Cells!$B$7:$B$122,$A17,Cells!$C$7:$C$122,$B17,Cells!$D$7:$D$122,$C17)</f>
        <v>72</v>
      </c>
      <c r="Q17" s="188">
        <f>SUMIFS(Cells!$A$7:$A$122,Cells!$E$7:$E$122,"&lt;="&amp;Q$3,Cells!$F$7:$F$122,"&gt;="&amp;Q$3,Cells!$B$7:$B$122,$A17,Cells!$C$7:$C$122,$B17,Cells!$D$7:$D$122,$C17)</f>
        <v>72</v>
      </c>
      <c r="R17" s="188">
        <f>SUMIFS(Cells!$A$7:$A$122,Cells!$E$7:$E$122,"&lt;="&amp;R$3,Cells!$F$7:$F$122,"&gt;="&amp;R$3,Cells!$B$7:$B$122,$A17,Cells!$C$7:$C$122,$B17,Cells!$D$7:$D$122,$C17)</f>
        <v>73</v>
      </c>
      <c r="S17" s="188">
        <f>SUMIFS(Cells!$A$7:$A$122,Cells!$E$7:$E$122,"&lt;="&amp;S$3,Cells!$F$7:$F$122,"&gt;="&amp;S$3,Cells!$B$7:$B$122,$A17,Cells!$C$7:$C$122,$B17,Cells!$D$7:$D$122,$C17)</f>
        <v>73</v>
      </c>
      <c r="T17" s="188">
        <f>SUMIFS(Cells!$A$7:$A$122,Cells!$E$7:$E$122,"&lt;="&amp;T$3,Cells!$F$7:$F$122,"&gt;="&amp;T$3,Cells!$B$7:$B$122,$A17,Cells!$C$7:$C$122,$B17,Cells!$D$7:$D$122,$C17)</f>
        <v>73</v>
      </c>
      <c r="U17" s="188">
        <f>SUMIFS(Cells!$A$7:$A$122,Cells!$E$7:$E$122,"&lt;="&amp;U$3,Cells!$F$7:$F$122,"&gt;="&amp;U$3,Cells!$B$7:$B$122,$A17,Cells!$C$7:$C$122,$B17,Cells!$D$7:$D$122,$C17)</f>
        <v>74</v>
      </c>
      <c r="V17" s="188">
        <f>SUMIFS(Cells!$A$7:$A$122,Cells!$E$7:$E$122,"&lt;="&amp;V$3,Cells!$F$7:$F$122,"&gt;="&amp;V$3,Cells!$B$7:$B$122,$A17,Cells!$C$7:$C$122,$B17,Cells!$D$7:$D$122,$C17)</f>
        <v>74</v>
      </c>
      <c r="W17" s="188">
        <f>SUMIFS(Cells!$A$7:$A$122,Cells!$E$7:$E$122,"&lt;="&amp;W$3,Cells!$F$7:$F$122,"&gt;="&amp;W$3,Cells!$B$7:$B$122,$A17,Cells!$C$7:$C$122,$B17,Cells!$D$7:$D$122,$C17)</f>
        <v>74</v>
      </c>
      <c r="X17" s="188">
        <f>SUMIFS(Cells!$A$7:$A$122,Cells!$E$7:$E$122,"&lt;="&amp;X$3,Cells!$F$7:$F$122,"&gt;="&amp;X$3,Cells!$B$7:$B$122,$A17,Cells!$C$7:$C$122,$B17,Cells!$D$7:$D$122,$C17)</f>
        <v>75</v>
      </c>
      <c r="Y17" s="188">
        <f>SUMIFS(Cells!$A$7:$A$122,Cells!$E$7:$E$122,"&lt;="&amp;Y$3,Cells!$F$7:$F$122,"&gt;="&amp;Y$3,Cells!$B$7:$B$122,$A17,Cells!$C$7:$C$122,$B17,Cells!$D$7:$D$122,$C17)</f>
        <v>75</v>
      </c>
      <c r="Z17" s="188">
        <f>SUMIFS(Cells!$A$7:$A$122,Cells!$E$7:$E$122,"&lt;="&amp;Z$3,Cells!$F$7:$F$122,"&gt;="&amp;Z$3,Cells!$B$7:$B$122,$A17,Cells!$C$7:$C$122,$B17,Cells!$D$7:$D$122,$C17)</f>
        <v>75</v>
      </c>
      <c r="AA17" s="188">
        <f>SUMIFS(Cells!$A$7:$A$122,Cells!$E$7:$E$122,"&lt;="&amp;AA$3,Cells!$F$7:$F$122,"&gt;="&amp;AA$3,Cells!$B$7:$B$122,$A17,Cells!$C$7:$C$122,$B17,Cells!$D$7:$D$122,$C17)</f>
        <v>76</v>
      </c>
      <c r="AB17" s="188">
        <f>SUMIFS(Cells!$A$7:$A$122,Cells!$E$7:$E$122,"&lt;="&amp;AB$3,Cells!$F$7:$F$122,"&gt;="&amp;AB$3,Cells!$B$7:$B$122,$A17,Cells!$C$7:$C$122,$B17,Cells!$D$7:$D$122,$C17)</f>
        <v>76</v>
      </c>
      <c r="AC17" s="188">
        <f>SUMIFS(Cells!$A$7:$A$122,Cells!$E$7:$E$122,"&lt;="&amp;AC$3,Cells!$F$7:$F$122,"&gt;="&amp;AC$3,Cells!$B$7:$B$122,$A17,Cells!$C$7:$C$122,$B17,Cells!$D$7:$D$122,$C17)</f>
        <v>77</v>
      </c>
      <c r="AD17" s="188">
        <f>SUMIFS(Cells!$A$7:$A$122,Cells!$E$7:$E$122,"&lt;="&amp;AD$3,Cells!$F$7:$F$122,"&gt;="&amp;AD$3,Cells!$B$7:$B$122,$A17,Cells!$C$7:$C$122,$B17,Cells!$D$7:$D$122,$C17)</f>
        <v>77</v>
      </c>
      <c r="AE17" s="188">
        <f>SUMIFS(Cells!$A$7:$A$122,Cells!$E$7:$E$122,"&lt;="&amp;AE$3,Cells!$F$7:$F$122,"&gt;="&amp;AE$3,Cells!$B$7:$B$122,$A17,Cells!$C$7:$C$122,$B17,Cells!$D$7:$D$122,$C17)</f>
        <v>78</v>
      </c>
      <c r="AF17" s="188">
        <f>SUMIFS(Cells!$A$7:$A$122,Cells!$E$7:$E$122,"&lt;="&amp;AF$3,Cells!$F$7:$F$122,"&gt;="&amp;AF$3,Cells!$B$7:$B$122,$A17,Cells!$C$7:$C$122,$B17,Cells!$D$7:$D$122,$C17)</f>
        <v>79</v>
      </c>
      <c r="AG17" s="188">
        <f>SUMIFS(Cells!$A$7:$A$122,Cells!$E$7:$E$122,"&lt;="&amp;AG$3,Cells!$F$7:$F$122,"&gt;="&amp;AG$3,Cells!$B$7:$B$122,$A17,Cells!$C$7:$C$122,$B17,Cells!$D$7:$D$122,$C17)</f>
        <v>80</v>
      </c>
      <c r="AH17" s="188">
        <f>SUMIFS(Cells!$A$7:$A$122,Cells!$E$7:$E$122,"&lt;="&amp;AH$3,Cells!$F$7:$F$122,"&gt;="&amp;AH$3,Cells!$B$7:$B$122,$A17,Cells!$C$7:$C$122,$B17,Cells!$D$7:$D$122,$C17)</f>
        <v>80</v>
      </c>
      <c r="AI17" s="188">
        <f>SUMIFS(Cells!$A$7:$A$122,Cells!$E$7:$E$122,"&lt;="&amp;AI$3,Cells!$F$7:$F$122,"&gt;="&amp;AI$3,Cells!$B$7:$B$122,$A17,Cells!$C$7:$C$122,$B17,Cells!$D$7:$D$122,$C17)</f>
        <v>81</v>
      </c>
      <c r="AJ17" s="188">
        <f>SUMIFS(Cells!$A$7:$A$122,Cells!$E$7:$E$122,"&lt;="&amp;AJ$3,Cells!$F$7:$F$122,"&gt;="&amp;AJ$3,Cells!$B$7:$B$122,$A17,Cells!$C$7:$C$122,$B17,Cells!$D$7:$D$122,$C17)</f>
        <v>81</v>
      </c>
      <c r="AK17" s="188">
        <f>SUMIFS(Cells!$A$7:$A$122,Cells!$E$7:$E$122,"&lt;="&amp;AK$3,Cells!$F$7:$F$122,"&gt;="&amp;AK$3,Cells!$B$7:$B$122,$A17,Cells!$C$7:$C$122,$B17,Cells!$D$7:$D$122,$C17)</f>
        <v>81</v>
      </c>
      <c r="AL17" s="188">
        <f>SUMIFS(Cells!$A$7:$A$122,Cells!$E$7:$E$122,"&lt;="&amp;AL$3,Cells!$F$7:$F$122,"&gt;="&amp;AL$3,Cells!$B$7:$B$122,$A17,Cells!$C$7:$C$122,$B17,Cells!$D$7:$D$122,$C17)</f>
        <v>81</v>
      </c>
      <c r="AM17" s="188">
        <f>SUMIFS(Cells!$A$7:$A$122,Cells!$E$7:$E$122,"&lt;="&amp;AM$3,Cells!$F$7:$F$122,"&gt;="&amp;AM$3,Cells!$B$7:$B$122,$A17,Cells!$C$7:$C$122,$B17,Cells!$D$7:$D$122,$C17)</f>
        <v>81</v>
      </c>
    </row>
    <row r="18" spans="1:39" x14ac:dyDescent="0.25">
      <c r="A18" t="s">
        <v>59</v>
      </c>
      <c r="B18" t="s">
        <v>77</v>
      </c>
      <c r="C18" s="8" t="s">
        <v>353</v>
      </c>
      <c r="D18" s="188">
        <f>SUMIFS(Cells!$A$7:$A$122,Cells!$E$7:$E$122,"&lt;="&amp;D$3,Cells!$F$7:$F$122,"&gt;="&amp;D$3,Cells!$B$7:$B$122,$A18,Cells!$C$7:$C$122,$B18,Cells!$D$7:$D$122,$C18)</f>
        <v>82</v>
      </c>
      <c r="E18" s="188">
        <f>SUMIFS(Cells!$A$7:$A$122,Cells!$E$7:$E$122,"&lt;="&amp;E$3,Cells!$F$7:$F$122,"&gt;="&amp;E$3,Cells!$B$7:$B$122,$A18,Cells!$C$7:$C$122,$B18,Cells!$D$7:$D$122,$C18)</f>
        <v>82</v>
      </c>
      <c r="F18" s="188">
        <f>SUMIFS(Cells!$A$7:$A$122,Cells!$E$7:$E$122,"&lt;="&amp;F$3,Cells!$F$7:$F$122,"&gt;="&amp;F$3,Cells!$B$7:$B$122,$A18,Cells!$C$7:$C$122,$B18,Cells!$D$7:$D$122,$C18)</f>
        <v>82</v>
      </c>
      <c r="G18" s="188">
        <f>SUMIFS(Cells!$A$7:$A$122,Cells!$E$7:$E$122,"&lt;="&amp;G$3,Cells!$F$7:$F$122,"&gt;="&amp;G$3,Cells!$B$7:$B$122,$A18,Cells!$C$7:$C$122,$B18,Cells!$D$7:$D$122,$C18)</f>
        <v>82</v>
      </c>
      <c r="H18" s="188">
        <f>SUMIFS(Cells!$A$7:$A$122,Cells!$E$7:$E$122,"&lt;="&amp;H$3,Cells!$F$7:$F$122,"&gt;="&amp;H$3,Cells!$B$7:$B$122,$A18,Cells!$C$7:$C$122,$B18,Cells!$D$7:$D$122,$C18)</f>
        <v>82</v>
      </c>
      <c r="I18" s="188">
        <f>SUMIFS(Cells!$A$7:$A$122,Cells!$E$7:$E$122,"&lt;="&amp;I$3,Cells!$F$7:$F$122,"&gt;="&amp;I$3,Cells!$B$7:$B$122,$A18,Cells!$C$7:$C$122,$B18,Cells!$D$7:$D$122,$C18)</f>
        <v>82</v>
      </c>
      <c r="J18" s="188">
        <f>SUMIFS(Cells!$A$7:$A$122,Cells!$E$7:$E$122,"&lt;="&amp;J$3,Cells!$F$7:$F$122,"&gt;="&amp;J$3,Cells!$B$7:$B$122,$A18,Cells!$C$7:$C$122,$B18,Cells!$D$7:$D$122,$C18)</f>
        <v>82</v>
      </c>
      <c r="K18" s="188">
        <f>SUMIFS(Cells!$A$7:$A$122,Cells!$E$7:$E$122,"&lt;="&amp;K$3,Cells!$F$7:$F$122,"&gt;="&amp;K$3,Cells!$B$7:$B$122,$A18,Cells!$C$7:$C$122,$B18,Cells!$D$7:$D$122,$C18)</f>
        <v>82</v>
      </c>
      <c r="L18" s="188">
        <f>SUMIFS(Cells!$A$7:$A$122,Cells!$E$7:$E$122,"&lt;="&amp;L$3,Cells!$F$7:$F$122,"&gt;="&amp;L$3,Cells!$B$7:$B$122,$A18,Cells!$C$7:$C$122,$B18,Cells!$D$7:$D$122,$C18)</f>
        <v>82</v>
      </c>
      <c r="M18" s="188">
        <f>SUMIFS(Cells!$A$7:$A$122,Cells!$E$7:$E$122,"&lt;="&amp;M$3,Cells!$F$7:$F$122,"&gt;="&amp;M$3,Cells!$B$7:$B$122,$A18,Cells!$C$7:$C$122,$B18,Cells!$D$7:$D$122,$C18)</f>
        <v>82</v>
      </c>
      <c r="N18" s="188">
        <f>SUMIFS(Cells!$A$7:$A$122,Cells!$E$7:$E$122,"&lt;="&amp;N$3,Cells!$F$7:$F$122,"&gt;="&amp;N$3,Cells!$B$7:$B$122,$A18,Cells!$C$7:$C$122,$B18,Cells!$D$7:$D$122,$C18)</f>
        <v>82</v>
      </c>
      <c r="O18" s="188">
        <f>SUMIFS(Cells!$A$7:$A$122,Cells!$E$7:$E$122,"&lt;="&amp;O$3,Cells!$F$7:$F$122,"&gt;="&amp;O$3,Cells!$B$7:$B$122,$A18,Cells!$C$7:$C$122,$B18,Cells!$D$7:$D$122,$C18)</f>
        <v>82</v>
      </c>
      <c r="P18" s="188">
        <f>SUMIFS(Cells!$A$7:$A$122,Cells!$E$7:$E$122,"&lt;="&amp;P$3,Cells!$F$7:$F$122,"&gt;="&amp;P$3,Cells!$B$7:$B$122,$A18,Cells!$C$7:$C$122,$B18,Cells!$D$7:$D$122,$C18)</f>
        <v>83</v>
      </c>
      <c r="Q18" s="188">
        <f>SUMIFS(Cells!$A$7:$A$122,Cells!$E$7:$E$122,"&lt;="&amp;Q$3,Cells!$F$7:$F$122,"&gt;="&amp;Q$3,Cells!$B$7:$B$122,$A18,Cells!$C$7:$C$122,$B18,Cells!$D$7:$D$122,$C18)</f>
        <v>83</v>
      </c>
      <c r="R18" s="188">
        <f>SUMIFS(Cells!$A$7:$A$122,Cells!$E$7:$E$122,"&lt;="&amp;R$3,Cells!$F$7:$F$122,"&gt;="&amp;R$3,Cells!$B$7:$B$122,$A18,Cells!$C$7:$C$122,$B18,Cells!$D$7:$D$122,$C18)</f>
        <v>83</v>
      </c>
      <c r="S18" s="188">
        <f>SUMIFS(Cells!$A$7:$A$122,Cells!$E$7:$E$122,"&lt;="&amp;S$3,Cells!$F$7:$F$122,"&gt;="&amp;S$3,Cells!$B$7:$B$122,$A18,Cells!$C$7:$C$122,$B18,Cells!$D$7:$D$122,$C18)</f>
        <v>83</v>
      </c>
      <c r="T18" s="188">
        <f>SUMIFS(Cells!$A$7:$A$122,Cells!$E$7:$E$122,"&lt;="&amp;T$3,Cells!$F$7:$F$122,"&gt;="&amp;T$3,Cells!$B$7:$B$122,$A18,Cells!$C$7:$C$122,$B18,Cells!$D$7:$D$122,$C18)</f>
        <v>83</v>
      </c>
      <c r="U18" s="188">
        <f>SUMIFS(Cells!$A$7:$A$122,Cells!$E$7:$E$122,"&lt;="&amp;U$3,Cells!$F$7:$F$122,"&gt;="&amp;U$3,Cells!$B$7:$B$122,$A18,Cells!$C$7:$C$122,$B18,Cells!$D$7:$D$122,$C18)</f>
        <v>83</v>
      </c>
      <c r="V18" s="188">
        <f>SUMIFS(Cells!$A$7:$A$122,Cells!$E$7:$E$122,"&lt;="&amp;V$3,Cells!$F$7:$F$122,"&gt;="&amp;V$3,Cells!$B$7:$B$122,$A18,Cells!$C$7:$C$122,$B18,Cells!$D$7:$D$122,$C18)</f>
        <v>83</v>
      </c>
      <c r="W18" s="188">
        <f>SUMIFS(Cells!$A$7:$A$122,Cells!$E$7:$E$122,"&lt;="&amp;W$3,Cells!$F$7:$F$122,"&gt;="&amp;W$3,Cells!$B$7:$B$122,$A18,Cells!$C$7:$C$122,$B18,Cells!$D$7:$D$122,$C18)</f>
        <v>83</v>
      </c>
      <c r="X18" s="188">
        <f>SUMIFS(Cells!$A$7:$A$122,Cells!$E$7:$E$122,"&lt;="&amp;X$3,Cells!$F$7:$F$122,"&gt;="&amp;X$3,Cells!$B$7:$B$122,$A18,Cells!$C$7:$C$122,$B18,Cells!$D$7:$D$122,$C18)</f>
        <v>84</v>
      </c>
      <c r="Y18" s="188">
        <f>SUMIFS(Cells!$A$7:$A$122,Cells!$E$7:$E$122,"&lt;="&amp;Y$3,Cells!$F$7:$F$122,"&gt;="&amp;Y$3,Cells!$B$7:$B$122,$A18,Cells!$C$7:$C$122,$B18,Cells!$D$7:$D$122,$C18)</f>
        <v>84</v>
      </c>
      <c r="Z18" s="188">
        <f>SUMIFS(Cells!$A$7:$A$122,Cells!$E$7:$E$122,"&lt;="&amp;Z$3,Cells!$F$7:$F$122,"&gt;="&amp;Z$3,Cells!$B$7:$B$122,$A18,Cells!$C$7:$C$122,$B18,Cells!$D$7:$D$122,$C18)</f>
        <v>84</v>
      </c>
      <c r="AA18" s="188">
        <f>SUMIFS(Cells!$A$7:$A$122,Cells!$E$7:$E$122,"&lt;="&amp;AA$3,Cells!$F$7:$F$122,"&gt;="&amp;AA$3,Cells!$B$7:$B$122,$A18,Cells!$C$7:$C$122,$B18,Cells!$D$7:$D$122,$C18)</f>
        <v>85</v>
      </c>
      <c r="AB18" s="188">
        <f>SUMIFS(Cells!$A$7:$A$122,Cells!$E$7:$E$122,"&lt;="&amp;AB$3,Cells!$F$7:$F$122,"&gt;="&amp;AB$3,Cells!$B$7:$B$122,$A18,Cells!$C$7:$C$122,$B18,Cells!$D$7:$D$122,$C18)</f>
        <v>85</v>
      </c>
      <c r="AC18" s="188">
        <f>SUMIFS(Cells!$A$7:$A$122,Cells!$E$7:$E$122,"&lt;="&amp;AC$3,Cells!$F$7:$F$122,"&gt;="&amp;AC$3,Cells!$B$7:$B$122,$A18,Cells!$C$7:$C$122,$B18,Cells!$D$7:$D$122,$C18)</f>
        <v>86</v>
      </c>
      <c r="AD18" s="188">
        <f>SUMIFS(Cells!$A$7:$A$122,Cells!$E$7:$E$122,"&lt;="&amp;AD$3,Cells!$F$7:$F$122,"&gt;="&amp;AD$3,Cells!$B$7:$B$122,$A18,Cells!$C$7:$C$122,$B18,Cells!$D$7:$D$122,$C18)</f>
        <v>86</v>
      </c>
      <c r="AE18" s="188">
        <f>SUMIFS(Cells!$A$7:$A$122,Cells!$E$7:$E$122,"&lt;="&amp;AE$3,Cells!$F$7:$F$122,"&gt;="&amp;AE$3,Cells!$B$7:$B$122,$A18,Cells!$C$7:$C$122,$B18,Cells!$D$7:$D$122,$C18)</f>
        <v>87</v>
      </c>
      <c r="AF18" s="188">
        <f>SUMIFS(Cells!$A$7:$A$122,Cells!$E$7:$E$122,"&lt;="&amp;AF$3,Cells!$F$7:$F$122,"&gt;="&amp;AF$3,Cells!$B$7:$B$122,$A18,Cells!$C$7:$C$122,$B18,Cells!$D$7:$D$122,$C18)</f>
        <v>87</v>
      </c>
      <c r="AG18" s="188">
        <f>SUMIFS(Cells!$A$7:$A$122,Cells!$E$7:$E$122,"&lt;="&amp;AG$3,Cells!$F$7:$F$122,"&gt;="&amp;AG$3,Cells!$B$7:$B$122,$A18,Cells!$C$7:$C$122,$B18,Cells!$D$7:$D$122,$C18)</f>
        <v>88</v>
      </c>
      <c r="AH18" s="188">
        <f>SUMIFS(Cells!$A$7:$A$122,Cells!$E$7:$E$122,"&lt;="&amp;AH$3,Cells!$F$7:$F$122,"&gt;="&amp;AH$3,Cells!$B$7:$B$122,$A18,Cells!$C$7:$C$122,$B18,Cells!$D$7:$D$122,$C18)</f>
        <v>88</v>
      </c>
      <c r="AI18" s="188">
        <f>SUMIFS(Cells!$A$7:$A$122,Cells!$E$7:$E$122,"&lt;="&amp;AI$3,Cells!$F$7:$F$122,"&gt;="&amp;AI$3,Cells!$B$7:$B$122,$A18,Cells!$C$7:$C$122,$B18,Cells!$D$7:$D$122,$C18)</f>
        <v>88</v>
      </c>
      <c r="AJ18" s="188">
        <f>SUMIFS(Cells!$A$7:$A$122,Cells!$E$7:$E$122,"&lt;="&amp;AJ$3,Cells!$F$7:$F$122,"&gt;="&amp;AJ$3,Cells!$B$7:$B$122,$A18,Cells!$C$7:$C$122,$B18,Cells!$D$7:$D$122,$C18)</f>
        <v>88</v>
      </c>
      <c r="AK18" s="188">
        <f>SUMIFS(Cells!$A$7:$A$122,Cells!$E$7:$E$122,"&lt;="&amp;AK$3,Cells!$F$7:$F$122,"&gt;="&amp;AK$3,Cells!$B$7:$B$122,$A18,Cells!$C$7:$C$122,$B18,Cells!$D$7:$D$122,$C18)</f>
        <v>88</v>
      </c>
      <c r="AL18" s="188">
        <f>SUMIFS(Cells!$A$7:$A$122,Cells!$E$7:$E$122,"&lt;="&amp;AL$3,Cells!$F$7:$F$122,"&gt;="&amp;AL$3,Cells!$B$7:$B$122,$A18,Cells!$C$7:$C$122,$B18,Cells!$D$7:$D$122,$C18)</f>
        <v>88</v>
      </c>
      <c r="AM18" s="188">
        <f>SUMIFS(Cells!$A$7:$A$122,Cells!$E$7:$E$122,"&lt;="&amp;AM$3,Cells!$F$7:$F$122,"&gt;="&amp;AM$3,Cells!$B$7:$B$122,$A18,Cells!$C$7:$C$122,$B18,Cells!$D$7:$D$122,$C18)</f>
        <v>88</v>
      </c>
    </row>
    <row r="19" spans="1:39" x14ac:dyDescent="0.25">
      <c r="A19" t="s">
        <v>59</v>
      </c>
      <c r="B19" t="s">
        <v>77</v>
      </c>
      <c r="C19" s="8" t="s">
        <v>198</v>
      </c>
      <c r="D19" s="188">
        <f>SUMIFS(Cells!$A$7:$A$122,Cells!$E$7:$E$122,"&lt;="&amp;D$3,Cells!$F$7:$F$122,"&gt;="&amp;D$3,Cells!$B$7:$B$122,$A19,Cells!$C$7:$C$122,$B19,Cells!$D$7:$D$122,$C19)</f>
        <v>89</v>
      </c>
      <c r="E19" s="188">
        <f>SUMIFS(Cells!$A$7:$A$122,Cells!$E$7:$E$122,"&lt;="&amp;E$3,Cells!$F$7:$F$122,"&gt;="&amp;E$3,Cells!$B$7:$B$122,$A19,Cells!$C$7:$C$122,$B19,Cells!$D$7:$D$122,$C19)</f>
        <v>89</v>
      </c>
      <c r="F19" s="188">
        <f>SUMIFS(Cells!$A$7:$A$122,Cells!$E$7:$E$122,"&lt;="&amp;F$3,Cells!$F$7:$F$122,"&gt;="&amp;F$3,Cells!$B$7:$B$122,$A19,Cells!$C$7:$C$122,$B19,Cells!$D$7:$D$122,$C19)</f>
        <v>89</v>
      </c>
      <c r="G19" s="188">
        <f>SUMIFS(Cells!$A$7:$A$122,Cells!$E$7:$E$122,"&lt;="&amp;G$3,Cells!$F$7:$F$122,"&gt;="&amp;G$3,Cells!$B$7:$B$122,$A19,Cells!$C$7:$C$122,$B19,Cells!$D$7:$D$122,$C19)</f>
        <v>89</v>
      </c>
      <c r="H19" s="188">
        <f>SUMIFS(Cells!$A$7:$A$122,Cells!$E$7:$E$122,"&lt;="&amp;H$3,Cells!$F$7:$F$122,"&gt;="&amp;H$3,Cells!$B$7:$B$122,$A19,Cells!$C$7:$C$122,$B19,Cells!$D$7:$D$122,$C19)</f>
        <v>89</v>
      </c>
      <c r="I19" s="188">
        <f>SUMIFS(Cells!$A$7:$A$122,Cells!$E$7:$E$122,"&lt;="&amp;I$3,Cells!$F$7:$F$122,"&gt;="&amp;I$3,Cells!$B$7:$B$122,$A19,Cells!$C$7:$C$122,$B19,Cells!$D$7:$D$122,$C19)</f>
        <v>89</v>
      </c>
      <c r="J19" s="188">
        <f>SUMIFS(Cells!$A$7:$A$122,Cells!$E$7:$E$122,"&lt;="&amp;J$3,Cells!$F$7:$F$122,"&gt;="&amp;J$3,Cells!$B$7:$B$122,$A19,Cells!$C$7:$C$122,$B19,Cells!$D$7:$D$122,$C19)</f>
        <v>89</v>
      </c>
      <c r="K19" s="188">
        <f>SUMIFS(Cells!$A$7:$A$122,Cells!$E$7:$E$122,"&lt;="&amp;K$3,Cells!$F$7:$F$122,"&gt;="&amp;K$3,Cells!$B$7:$B$122,$A19,Cells!$C$7:$C$122,$B19,Cells!$D$7:$D$122,$C19)</f>
        <v>89</v>
      </c>
      <c r="L19" s="188">
        <f>SUMIFS(Cells!$A$7:$A$122,Cells!$E$7:$E$122,"&lt;="&amp;L$3,Cells!$F$7:$F$122,"&gt;="&amp;L$3,Cells!$B$7:$B$122,$A19,Cells!$C$7:$C$122,$B19,Cells!$D$7:$D$122,$C19)</f>
        <v>89</v>
      </c>
      <c r="M19" s="188">
        <f>SUMIFS(Cells!$A$7:$A$122,Cells!$E$7:$E$122,"&lt;="&amp;M$3,Cells!$F$7:$F$122,"&gt;="&amp;M$3,Cells!$B$7:$B$122,$A19,Cells!$C$7:$C$122,$B19,Cells!$D$7:$D$122,$C19)</f>
        <v>89</v>
      </c>
      <c r="N19" s="188">
        <f>SUMIFS(Cells!$A$7:$A$122,Cells!$E$7:$E$122,"&lt;="&amp;N$3,Cells!$F$7:$F$122,"&gt;="&amp;N$3,Cells!$B$7:$B$122,$A19,Cells!$C$7:$C$122,$B19,Cells!$D$7:$D$122,$C19)</f>
        <v>89</v>
      </c>
      <c r="O19" s="188">
        <f>SUMIFS(Cells!$A$7:$A$122,Cells!$E$7:$E$122,"&lt;="&amp;O$3,Cells!$F$7:$F$122,"&gt;="&amp;O$3,Cells!$B$7:$B$122,$A19,Cells!$C$7:$C$122,$B19,Cells!$D$7:$D$122,$C19)</f>
        <v>89</v>
      </c>
      <c r="P19" s="188">
        <f>SUMIFS(Cells!$A$7:$A$122,Cells!$E$7:$E$122,"&lt;="&amp;P$3,Cells!$F$7:$F$122,"&gt;="&amp;P$3,Cells!$B$7:$B$122,$A19,Cells!$C$7:$C$122,$B19,Cells!$D$7:$D$122,$C19)</f>
        <v>89</v>
      </c>
      <c r="Q19" s="188">
        <f>SUMIFS(Cells!$A$7:$A$122,Cells!$E$7:$E$122,"&lt;="&amp;Q$3,Cells!$F$7:$F$122,"&gt;="&amp;Q$3,Cells!$B$7:$B$122,$A19,Cells!$C$7:$C$122,$B19,Cells!$D$7:$D$122,$C19)</f>
        <v>89</v>
      </c>
      <c r="R19" s="188">
        <f>SUMIFS(Cells!$A$7:$A$122,Cells!$E$7:$E$122,"&lt;="&amp;R$3,Cells!$F$7:$F$122,"&gt;="&amp;R$3,Cells!$B$7:$B$122,$A19,Cells!$C$7:$C$122,$B19,Cells!$D$7:$D$122,$C19)</f>
        <v>89</v>
      </c>
      <c r="S19" s="188">
        <f>SUMIFS(Cells!$A$7:$A$122,Cells!$E$7:$E$122,"&lt;="&amp;S$3,Cells!$F$7:$F$122,"&gt;="&amp;S$3,Cells!$B$7:$B$122,$A19,Cells!$C$7:$C$122,$B19,Cells!$D$7:$D$122,$C19)</f>
        <v>89</v>
      </c>
      <c r="T19" s="188">
        <f>SUMIFS(Cells!$A$7:$A$122,Cells!$E$7:$E$122,"&lt;="&amp;T$3,Cells!$F$7:$F$122,"&gt;="&amp;T$3,Cells!$B$7:$B$122,$A19,Cells!$C$7:$C$122,$B19,Cells!$D$7:$D$122,$C19)</f>
        <v>89</v>
      </c>
      <c r="U19" s="188">
        <f>SUMIFS(Cells!$A$7:$A$122,Cells!$E$7:$E$122,"&lt;="&amp;U$3,Cells!$F$7:$F$122,"&gt;="&amp;U$3,Cells!$B$7:$B$122,$A19,Cells!$C$7:$C$122,$B19,Cells!$D$7:$D$122,$C19)</f>
        <v>89</v>
      </c>
      <c r="V19" s="188">
        <f>SUMIFS(Cells!$A$7:$A$122,Cells!$E$7:$E$122,"&lt;="&amp;V$3,Cells!$F$7:$F$122,"&gt;="&amp;V$3,Cells!$B$7:$B$122,$A19,Cells!$C$7:$C$122,$B19,Cells!$D$7:$D$122,$C19)</f>
        <v>89</v>
      </c>
      <c r="W19" s="188">
        <f>SUMIFS(Cells!$A$7:$A$122,Cells!$E$7:$E$122,"&lt;="&amp;W$3,Cells!$F$7:$F$122,"&gt;="&amp;W$3,Cells!$B$7:$B$122,$A19,Cells!$C$7:$C$122,$B19,Cells!$D$7:$D$122,$C19)</f>
        <v>89</v>
      </c>
      <c r="X19" s="188">
        <f>SUMIFS(Cells!$A$7:$A$122,Cells!$E$7:$E$122,"&lt;="&amp;X$3,Cells!$F$7:$F$122,"&gt;="&amp;X$3,Cells!$B$7:$B$122,$A19,Cells!$C$7:$C$122,$B19,Cells!$D$7:$D$122,$C19)</f>
        <v>89</v>
      </c>
      <c r="Y19" s="188">
        <f>SUMIFS(Cells!$A$7:$A$122,Cells!$E$7:$E$122,"&lt;="&amp;Y$3,Cells!$F$7:$F$122,"&gt;="&amp;Y$3,Cells!$B$7:$B$122,$A19,Cells!$C$7:$C$122,$B19,Cells!$D$7:$D$122,$C19)</f>
        <v>89</v>
      </c>
      <c r="Z19" s="188">
        <f>SUMIFS(Cells!$A$7:$A$122,Cells!$E$7:$E$122,"&lt;="&amp;Z$3,Cells!$F$7:$F$122,"&gt;="&amp;Z$3,Cells!$B$7:$B$122,$A19,Cells!$C$7:$C$122,$B19,Cells!$D$7:$D$122,$C19)</f>
        <v>89</v>
      </c>
      <c r="AA19" s="188">
        <f>SUMIFS(Cells!$A$7:$A$122,Cells!$E$7:$E$122,"&lt;="&amp;AA$3,Cells!$F$7:$F$122,"&gt;="&amp;AA$3,Cells!$B$7:$B$122,$A19,Cells!$C$7:$C$122,$B19,Cells!$D$7:$D$122,$C19)</f>
        <v>89</v>
      </c>
      <c r="AB19" s="188">
        <f>SUMIFS(Cells!$A$7:$A$122,Cells!$E$7:$E$122,"&lt;="&amp;AB$3,Cells!$F$7:$F$122,"&gt;="&amp;AB$3,Cells!$B$7:$B$122,$A19,Cells!$C$7:$C$122,$B19,Cells!$D$7:$D$122,$C19)</f>
        <v>89</v>
      </c>
      <c r="AC19" s="188">
        <f>SUMIFS(Cells!$A$7:$A$122,Cells!$E$7:$E$122,"&lt;="&amp;AC$3,Cells!$F$7:$F$122,"&gt;="&amp;AC$3,Cells!$B$7:$B$122,$A19,Cells!$C$7:$C$122,$B19,Cells!$D$7:$D$122,$C19)</f>
        <v>89</v>
      </c>
      <c r="AD19" s="188">
        <f>SUMIFS(Cells!$A$7:$A$122,Cells!$E$7:$E$122,"&lt;="&amp;AD$3,Cells!$F$7:$F$122,"&gt;="&amp;AD$3,Cells!$B$7:$B$122,$A19,Cells!$C$7:$C$122,$B19,Cells!$D$7:$D$122,$C19)</f>
        <v>90</v>
      </c>
      <c r="AE19" s="188">
        <f>SUMIFS(Cells!$A$7:$A$122,Cells!$E$7:$E$122,"&lt;="&amp;AE$3,Cells!$F$7:$F$122,"&gt;="&amp;AE$3,Cells!$B$7:$B$122,$A19,Cells!$C$7:$C$122,$B19,Cells!$D$7:$D$122,$C19)</f>
        <v>90</v>
      </c>
      <c r="AF19" s="188">
        <f>SUMIFS(Cells!$A$7:$A$122,Cells!$E$7:$E$122,"&lt;="&amp;AF$3,Cells!$F$7:$F$122,"&gt;="&amp;AF$3,Cells!$B$7:$B$122,$A19,Cells!$C$7:$C$122,$B19,Cells!$D$7:$D$122,$C19)</f>
        <v>90</v>
      </c>
      <c r="AG19" s="188">
        <f>SUMIFS(Cells!$A$7:$A$122,Cells!$E$7:$E$122,"&lt;="&amp;AG$3,Cells!$F$7:$F$122,"&gt;="&amp;AG$3,Cells!$B$7:$B$122,$A19,Cells!$C$7:$C$122,$B19,Cells!$D$7:$D$122,$C19)</f>
        <v>90</v>
      </c>
      <c r="AH19" s="188">
        <f>SUMIFS(Cells!$A$7:$A$122,Cells!$E$7:$E$122,"&lt;="&amp;AH$3,Cells!$F$7:$F$122,"&gt;="&amp;AH$3,Cells!$B$7:$B$122,$A19,Cells!$C$7:$C$122,$B19,Cells!$D$7:$D$122,$C19)</f>
        <v>90</v>
      </c>
      <c r="AI19" s="188">
        <f>SUMIFS(Cells!$A$7:$A$122,Cells!$E$7:$E$122,"&lt;="&amp;AI$3,Cells!$F$7:$F$122,"&gt;="&amp;AI$3,Cells!$B$7:$B$122,$A19,Cells!$C$7:$C$122,$B19,Cells!$D$7:$D$122,$C19)</f>
        <v>90</v>
      </c>
      <c r="AJ19" s="188">
        <f>SUMIFS(Cells!$A$7:$A$122,Cells!$E$7:$E$122,"&lt;="&amp;AJ$3,Cells!$F$7:$F$122,"&gt;="&amp;AJ$3,Cells!$B$7:$B$122,$A19,Cells!$C$7:$C$122,$B19,Cells!$D$7:$D$122,$C19)</f>
        <v>90</v>
      </c>
      <c r="AK19" s="188">
        <f>SUMIFS(Cells!$A$7:$A$122,Cells!$E$7:$E$122,"&lt;="&amp;AK$3,Cells!$F$7:$F$122,"&gt;="&amp;AK$3,Cells!$B$7:$B$122,$A19,Cells!$C$7:$C$122,$B19,Cells!$D$7:$D$122,$C19)</f>
        <v>90</v>
      </c>
      <c r="AL19" s="188">
        <f>SUMIFS(Cells!$A$7:$A$122,Cells!$E$7:$E$122,"&lt;="&amp;AL$3,Cells!$F$7:$F$122,"&gt;="&amp;AL$3,Cells!$B$7:$B$122,$A19,Cells!$C$7:$C$122,$B19,Cells!$D$7:$D$122,$C19)</f>
        <v>90</v>
      </c>
      <c r="AM19" s="188">
        <f>SUMIFS(Cells!$A$7:$A$122,Cells!$E$7:$E$122,"&lt;="&amp;AM$3,Cells!$F$7:$F$122,"&gt;="&amp;AM$3,Cells!$B$7:$B$122,$A19,Cells!$C$7:$C$122,$B19,Cells!$D$7:$D$122,$C19)</f>
        <v>90</v>
      </c>
    </row>
    <row r="20" spans="1:39" x14ac:dyDescent="0.25">
      <c r="A20" t="s">
        <v>82</v>
      </c>
      <c r="B20" t="s">
        <v>78</v>
      </c>
      <c r="C20" s="8" t="s">
        <v>347</v>
      </c>
      <c r="D20" s="188">
        <f>SUMIFS(Cells!$A$7:$A$122,Cells!$E$7:$E$122,"&lt;="&amp;D$3,Cells!$F$7:$F$122,"&gt;="&amp;D$3,Cells!$B$7:$B$122,$A20,Cells!$C$7:$C$122,$B20,Cells!$D$7:$D$122,$C20)</f>
        <v>91</v>
      </c>
      <c r="E20" s="188">
        <f>SUMIFS(Cells!$A$7:$A$122,Cells!$E$7:$E$122,"&lt;="&amp;E$3,Cells!$F$7:$F$122,"&gt;="&amp;E$3,Cells!$B$7:$B$122,$A20,Cells!$C$7:$C$122,$B20,Cells!$D$7:$D$122,$C20)</f>
        <v>91</v>
      </c>
      <c r="F20" s="188">
        <f>SUMIFS(Cells!$A$7:$A$122,Cells!$E$7:$E$122,"&lt;="&amp;F$3,Cells!$F$7:$F$122,"&gt;="&amp;F$3,Cells!$B$7:$B$122,$A20,Cells!$C$7:$C$122,$B20,Cells!$D$7:$D$122,$C20)</f>
        <v>91</v>
      </c>
      <c r="G20" s="188">
        <f>SUMIFS(Cells!$A$7:$A$122,Cells!$E$7:$E$122,"&lt;="&amp;G$3,Cells!$F$7:$F$122,"&gt;="&amp;G$3,Cells!$B$7:$B$122,$A20,Cells!$C$7:$C$122,$B20,Cells!$D$7:$D$122,$C20)</f>
        <v>91</v>
      </c>
      <c r="H20" s="188">
        <f>SUMIFS(Cells!$A$7:$A$122,Cells!$E$7:$E$122,"&lt;="&amp;H$3,Cells!$F$7:$F$122,"&gt;="&amp;H$3,Cells!$B$7:$B$122,$A20,Cells!$C$7:$C$122,$B20,Cells!$D$7:$D$122,$C20)</f>
        <v>91</v>
      </c>
      <c r="I20" s="188">
        <f>SUMIFS(Cells!$A$7:$A$122,Cells!$E$7:$E$122,"&lt;="&amp;I$3,Cells!$F$7:$F$122,"&gt;="&amp;I$3,Cells!$B$7:$B$122,$A20,Cells!$C$7:$C$122,$B20,Cells!$D$7:$D$122,$C20)</f>
        <v>91</v>
      </c>
      <c r="J20" s="188">
        <f>SUMIFS(Cells!$A$7:$A$122,Cells!$E$7:$E$122,"&lt;="&amp;J$3,Cells!$F$7:$F$122,"&gt;="&amp;J$3,Cells!$B$7:$B$122,$A20,Cells!$C$7:$C$122,$B20,Cells!$D$7:$D$122,$C20)</f>
        <v>91</v>
      </c>
      <c r="K20" s="188">
        <f>SUMIFS(Cells!$A$7:$A$122,Cells!$E$7:$E$122,"&lt;="&amp;K$3,Cells!$F$7:$F$122,"&gt;="&amp;K$3,Cells!$B$7:$B$122,$A20,Cells!$C$7:$C$122,$B20,Cells!$D$7:$D$122,$C20)</f>
        <v>91</v>
      </c>
      <c r="L20" s="188">
        <f>SUMIFS(Cells!$A$7:$A$122,Cells!$E$7:$E$122,"&lt;="&amp;L$3,Cells!$F$7:$F$122,"&gt;="&amp;L$3,Cells!$B$7:$B$122,$A20,Cells!$C$7:$C$122,$B20,Cells!$D$7:$D$122,$C20)</f>
        <v>91</v>
      </c>
      <c r="M20" s="188">
        <f>SUMIFS(Cells!$A$7:$A$122,Cells!$E$7:$E$122,"&lt;="&amp;M$3,Cells!$F$7:$F$122,"&gt;="&amp;M$3,Cells!$B$7:$B$122,$A20,Cells!$C$7:$C$122,$B20,Cells!$D$7:$D$122,$C20)</f>
        <v>91</v>
      </c>
      <c r="N20" s="188">
        <f>SUMIFS(Cells!$A$7:$A$122,Cells!$E$7:$E$122,"&lt;="&amp;N$3,Cells!$F$7:$F$122,"&gt;="&amp;N$3,Cells!$B$7:$B$122,$A20,Cells!$C$7:$C$122,$B20,Cells!$D$7:$D$122,$C20)</f>
        <v>91</v>
      </c>
      <c r="O20" s="188">
        <f>SUMIFS(Cells!$A$7:$A$122,Cells!$E$7:$E$122,"&lt;="&amp;O$3,Cells!$F$7:$F$122,"&gt;="&amp;O$3,Cells!$B$7:$B$122,$A20,Cells!$C$7:$C$122,$B20,Cells!$D$7:$D$122,$C20)</f>
        <v>91</v>
      </c>
      <c r="P20" s="188">
        <f>SUMIFS(Cells!$A$7:$A$122,Cells!$E$7:$E$122,"&lt;="&amp;P$3,Cells!$F$7:$F$122,"&gt;="&amp;P$3,Cells!$B$7:$B$122,$A20,Cells!$C$7:$C$122,$B20,Cells!$D$7:$D$122,$C20)</f>
        <v>0</v>
      </c>
      <c r="Q20" s="188">
        <f>SUMIFS(Cells!$A$7:$A$122,Cells!$E$7:$E$122,"&lt;="&amp;Q$3,Cells!$F$7:$F$122,"&gt;="&amp;Q$3,Cells!$B$7:$B$122,$A20,Cells!$C$7:$C$122,$B20,Cells!$D$7:$D$122,$C20)</f>
        <v>0</v>
      </c>
      <c r="R20" s="188">
        <f>SUMIFS(Cells!$A$7:$A$122,Cells!$E$7:$E$122,"&lt;="&amp;R$3,Cells!$F$7:$F$122,"&gt;="&amp;R$3,Cells!$B$7:$B$122,$A20,Cells!$C$7:$C$122,$B20,Cells!$D$7:$D$122,$C20)</f>
        <v>0</v>
      </c>
      <c r="S20" s="188">
        <f>SUMIFS(Cells!$A$7:$A$122,Cells!$E$7:$E$122,"&lt;="&amp;S$3,Cells!$F$7:$F$122,"&gt;="&amp;S$3,Cells!$B$7:$B$122,$A20,Cells!$C$7:$C$122,$B20,Cells!$D$7:$D$122,$C20)</f>
        <v>0</v>
      </c>
      <c r="T20" s="188">
        <f>SUMIFS(Cells!$A$7:$A$122,Cells!$E$7:$E$122,"&lt;="&amp;T$3,Cells!$F$7:$F$122,"&gt;="&amp;T$3,Cells!$B$7:$B$122,$A20,Cells!$C$7:$C$122,$B20,Cells!$D$7:$D$122,$C20)</f>
        <v>0</v>
      </c>
      <c r="U20" s="188">
        <f>SUMIFS(Cells!$A$7:$A$122,Cells!$E$7:$E$122,"&lt;="&amp;U$3,Cells!$F$7:$F$122,"&gt;="&amp;U$3,Cells!$B$7:$B$122,$A20,Cells!$C$7:$C$122,$B20,Cells!$D$7:$D$122,$C20)</f>
        <v>0</v>
      </c>
      <c r="V20" s="188">
        <f>SUMIFS(Cells!$A$7:$A$122,Cells!$E$7:$E$122,"&lt;="&amp;V$3,Cells!$F$7:$F$122,"&gt;="&amp;V$3,Cells!$B$7:$B$122,$A20,Cells!$C$7:$C$122,$B20,Cells!$D$7:$D$122,$C20)</f>
        <v>0</v>
      </c>
      <c r="W20" s="188">
        <f>SUMIFS(Cells!$A$7:$A$122,Cells!$E$7:$E$122,"&lt;="&amp;W$3,Cells!$F$7:$F$122,"&gt;="&amp;W$3,Cells!$B$7:$B$122,$A20,Cells!$C$7:$C$122,$B20,Cells!$D$7:$D$122,$C20)</f>
        <v>0</v>
      </c>
      <c r="X20" s="188">
        <f>SUMIFS(Cells!$A$7:$A$122,Cells!$E$7:$E$122,"&lt;="&amp;X$3,Cells!$F$7:$F$122,"&gt;="&amp;X$3,Cells!$B$7:$B$122,$A20,Cells!$C$7:$C$122,$B20,Cells!$D$7:$D$122,$C20)</f>
        <v>0</v>
      </c>
      <c r="Y20" s="188">
        <f>SUMIFS(Cells!$A$7:$A$122,Cells!$E$7:$E$122,"&lt;="&amp;Y$3,Cells!$F$7:$F$122,"&gt;="&amp;Y$3,Cells!$B$7:$B$122,$A20,Cells!$C$7:$C$122,$B20,Cells!$D$7:$D$122,$C20)</f>
        <v>0</v>
      </c>
      <c r="Z20" s="188">
        <f>SUMIFS(Cells!$A$7:$A$122,Cells!$E$7:$E$122,"&lt;="&amp;Z$3,Cells!$F$7:$F$122,"&gt;="&amp;Z$3,Cells!$B$7:$B$122,$A20,Cells!$C$7:$C$122,$B20,Cells!$D$7:$D$122,$C20)</f>
        <v>0</v>
      </c>
      <c r="AA20" s="188">
        <f>SUMIFS(Cells!$A$7:$A$122,Cells!$E$7:$E$122,"&lt;="&amp;AA$3,Cells!$F$7:$F$122,"&gt;="&amp;AA$3,Cells!$B$7:$B$122,$A20,Cells!$C$7:$C$122,$B20,Cells!$D$7:$D$122,$C20)</f>
        <v>0</v>
      </c>
      <c r="AB20" s="188">
        <f>SUMIFS(Cells!$A$7:$A$122,Cells!$E$7:$E$122,"&lt;="&amp;AB$3,Cells!$F$7:$F$122,"&gt;="&amp;AB$3,Cells!$B$7:$B$122,$A20,Cells!$C$7:$C$122,$B20,Cells!$D$7:$D$122,$C20)</f>
        <v>0</v>
      </c>
      <c r="AC20" s="188">
        <f>SUMIFS(Cells!$A$7:$A$122,Cells!$E$7:$E$122,"&lt;="&amp;AC$3,Cells!$F$7:$F$122,"&gt;="&amp;AC$3,Cells!$B$7:$B$122,$A20,Cells!$C$7:$C$122,$B20,Cells!$D$7:$D$122,$C20)</f>
        <v>0</v>
      </c>
      <c r="AD20" s="188">
        <f>SUMIFS(Cells!$A$7:$A$122,Cells!$E$7:$E$122,"&lt;="&amp;AD$3,Cells!$F$7:$F$122,"&gt;="&amp;AD$3,Cells!$B$7:$B$122,$A20,Cells!$C$7:$C$122,$B20,Cells!$D$7:$D$122,$C20)</f>
        <v>0</v>
      </c>
      <c r="AE20" s="188">
        <f>SUMIFS(Cells!$A$7:$A$122,Cells!$E$7:$E$122,"&lt;="&amp;AE$3,Cells!$F$7:$F$122,"&gt;="&amp;AE$3,Cells!$B$7:$B$122,$A20,Cells!$C$7:$C$122,$B20,Cells!$D$7:$D$122,$C20)</f>
        <v>0</v>
      </c>
      <c r="AF20" s="188">
        <f>SUMIFS(Cells!$A$7:$A$122,Cells!$E$7:$E$122,"&lt;="&amp;AF$3,Cells!$F$7:$F$122,"&gt;="&amp;AF$3,Cells!$B$7:$B$122,$A20,Cells!$C$7:$C$122,$B20,Cells!$D$7:$D$122,$C20)</f>
        <v>0</v>
      </c>
      <c r="AG20" s="188">
        <f>SUMIFS(Cells!$A$7:$A$122,Cells!$E$7:$E$122,"&lt;="&amp;AG$3,Cells!$F$7:$F$122,"&gt;="&amp;AG$3,Cells!$B$7:$B$122,$A20,Cells!$C$7:$C$122,$B20,Cells!$D$7:$D$122,$C20)</f>
        <v>0</v>
      </c>
      <c r="AH20" s="188">
        <f>SUMIFS(Cells!$A$7:$A$122,Cells!$E$7:$E$122,"&lt;="&amp;AH$3,Cells!$F$7:$F$122,"&gt;="&amp;AH$3,Cells!$B$7:$B$122,$A20,Cells!$C$7:$C$122,$B20,Cells!$D$7:$D$122,$C20)</f>
        <v>0</v>
      </c>
      <c r="AI20" s="188">
        <f>SUMIFS(Cells!$A$7:$A$122,Cells!$E$7:$E$122,"&lt;="&amp;AI$3,Cells!$F$7:$F$122,"&gt;="&amp;AI$3,Cells!$B$7:$B$122,$A20,Cells!$C$7:$C$122,$B20,Cells!$D$7:$D$122,$C20)</f>
        <v>0</v>
      </c>
      <c r="AJ20" s="188">
        <f>SUMIFS(Cells!$A$7:$A$122,Cells!$E$7:$E$122,"&lt;="&amp;AJ$3,Cells!$F$7:$F$122,"&gt;="&amp;AJ$3,Cells!$B$7:$B$122,$A20,Cells!$C$7:$C$122,$B20,Cells!$D$7:$D$122,$C20)</f>
        <v>0</v>
      </c>
      <c r="AK20" s="188">
        <f>SUMIFS(Cells!$A$7:$A$122,Cells!$E$7:$E$122,"&lt;="&amp;AK$3,Cells!$F$7:$F$122,"&gt;="&amp;AK$3,Cells!$B$7:$B$122,$A20,Cells!$C$7:$C$122,$B20,Cells!$D$7:$D$122,$C20)</f>
        <v>0</v>
      </c>
      <c r="AL20" s="188">
        <f>SUMIFS(Cells!$A$7:$A$122,Cells!$E$7:$E$122,"&lt;="&amp;AL$3,Cells!$F$7:$F$122,"&gt;="&amp;AL$3,Cells!$B$7:$B$122,$A20,Cells!$C$7:$C$122,$B20,Cells!$D$7:$D$122,$C20)</f>
        <v>0</v>
      </c>
      <c r="AM20" s="188">
        <f>SUMIFS(Cells!$A$7:$A$122,Cells!$E$7:$E$122,"&lt;="&amp;AM$3,Cells!$F$7:$F$122,"&gt;="&amp;AM$3,Cells!$B$7:$B$122,$A20,Cells!$C$7:$C$122,$B20,Cells!$D$7:$D$122,$C20)</f>
        <v>0</v>
      </c>
    </row>
    <row r="21" spans="1:39" x14ac:dyDescent="0.25">
      <c r="A21" t="s">
        <v>82</v>
      </c>
      <c r="B21" t="s">
        <v>78</v>
      </c>
      <c r="C21" s="8" t="s">
        <v>348</v>
      </c>
      <c r="D21" s="188">
        <f>SUMIFS(Cells!$A$7:$A$122,Cells!$E$7:$E$122,"&lt;="&amp;D$3,Cells!$F$7:$F$122,"&gt;="&amp;D$3,Cells!$B$7:$B$122,$A21,Cells!$C$7:$C$122,$B21,Cells!$D$7:$D$122,$C21)</f>
        <v>92</v>
      </c>
      <c r="E21" s="188">
        <f>SUMIFS(Cells!$A$7:$A$122,Cells!$E$7:$E$122,"&lt;="&amp;E$3,Cells!$F$7:$F$122,"&gt;="&amp;E$3,Cells!$B$7:$B$122,$A21,Cells!$C$7:$C$122,$B21,Cells!$D$7:$D$122,$C21)</f>
        <v>92</v>
      </c>
      <c r="F21" s="188">
        <f>SUMIFS(Cells!$A$7:$A$122,Cells!$E$7:$E$122,"&lt;="&amp;F$3,Cells!$F$7:$F$122,"&gt;="&amp;F$3,Cells!$B$7:$B$122,$A21,Cells!$C$7:$C$122,$B21,Cells!$D$7:$D$122,$C21)</f>
        <v>92</v>
      </c>
      <c r="G21" s="188">
        <f>SUMIFS(Cells!$A$7:$A$122,Cells!$E$7:$E$122,"&lt;="&amp;G$3,Cells!$F$7:$F$122,"&gt;="&amp;G$3,Cells!$B$7:$B$122,$A21,Cells!$C$7:$C$122,$B21,Cells!$D$7:$D$122,$C21)</f>
        <v>92</v>
      </c>
      <c r="H21" s="188">
        <f>SUMIFS(Cells!$A$7:$A$122,Cells!$E$7:$E$122,"&lt;="&amp;H$3,Cells!$F$7:$F$122,"&gt;="&amp;H$3,Cells!$B$7:$B$122,$A21,Cells!$C$7:$C$122,$B21,Cells!$D$7:$D$122,$C21)</f>
        <v>92</v>
      </c>
      <c r="I21" s="188">
        <f>SUMIFS(Cells!$A$7:$A$122,Cells!$E$7:$E$122,"&lt;="&amp;I$3,Cells!$F$7:$F$122,"&gt;="&amp;I$3,Cells!$B$7:$B$122,$A21,Cells!$C$7:$C$122,$B21,Cells!$D$7:$D$122,$C21)</f>
        <v>92</v>
      </c>
      <c r="J21" s="188">
        <f>SUMIFS(Cells!$A$7:$A$122,Cells!$E$7:$E$122,"&lt;="&amp;J$3,Cells!$F$7:$F$122,"&gt;="&amp;J$3,Cells!$B$7:$B$122,$A21,Cells!$C$7:$C$122,$B21,Cells!$D$7:$D$122,$C21)</f>
        <v>92</v>
      </c>
      <c r="K21" s="188">
        <f>SUMIFS(Cells!$A$7:$A$122,Cells!$E$7:$E$122,"&lt;="&amp;K$3,Cells!$F$7:$F$122,"&gt;="&amp;K$3,Cells!$B$7:$B$122,$A21,Cells!$C$7:$C$122,$B21,Cells!$D$7:$D$122,$C21)</f>
        <v>92</v>
      </c>
      <c r="L21" s="188">
        <f>SUMIFS(Cells!$A$7:$A$122,Cells!$E$7:$E$122,"&lt;="&amp;L$3,Cells!$F$7:$F$122,"&gt;="&amp;L$3,Cells!$B$7:$B$122,$A21,Cells!$C$7:$C$122,$B21,Cells!$D$7:$D$122,$C21)</f>
        <v>92</v>
      </c>
      <c r="M21" s="188">
        <f>SUMIFS(Cells!$A$7:$A$122,Cells!$E$7:$E$122,"&lt;="&amp;M$3,Cells!$F$7:$F$122,"&gt;="&amp;M$3,Cells!$B$7:$B$122,$A21,Cells!$C$7:$C$122,$B21,Cells!$D$7:$D$122,$C21)</f>
        <v>92</v>
      </c>
      <c r="N21" s="188">
        <f>SUMIFS(Cells!$A$7:$A$122,Cells!$E$7:$E$122,"&lt;="&amp;N$3,Cells!$F$7:$F$122,"&gt;="&amp;N$3,Cells!$B$7:$B$122,$A21,Cells!$C$7:$C$122,$B21,Cells!$D$7:$D$122,$C21)</f>
        <v>92</v>
      </c>
      <c r="O21" s="188">
        <f>SUMIFS(Cells!$A$7:$A$122,Cells!$E$7:$E$122,"&lt;="&amp;O$3,Cells!$F$7:$F$122,"&gt;="&amp;O$3,Cells!$B$7:$B$122,$A21,Cells!$C$7:$C$122,$B21,Cells!$D$7:$D$122,$C21)</f>
        <v>92</v>
      </c>
      <c r="P21" s="188">
        <f>SUMIFS(Cells!$A$7:$A$122,Cells!$E$7:$E$122,"&lt;="&amp;P$3,Cells!$F$7:$F$122,"&gt;="&amp;P$3,Cells!$B$7:$B$122,$A21,Cells!$C$7:$C$122,$B21,Cells!$D$7:$D$122,$C21)</f>
        <v>92</v>
      </c>
      <c r="Q21" s="188">
        <f>SUMIFS(Cells!$A$7:$A$122,Cells!$E$7:$E$122,"&lt;="&amp;Q$3,Cells!$F$7:$F$122,"&gt;="&amp;Q$3,Cells!$B$7:$B$122,$A21,Cells!$C$7:$C$122,$B21,Cells!$D$7:$D$122,$C21)</f>
        <v>92</v>
      </c>
      <c r="R21" s="188">
        <f>SUMIFS(Cells!$A$7:$A$122,Cells!$E$7:$E$122,"&lt;="&amp;R$3,Cells!$F$7:$F$122,"&gt;="&amp;R$3,Cells!$B$7:$B$122,$A21,Cells!$C$7:$C$122,$B21,Cells!$D$7:$D$122,$C21)</f>
        <v>92</v>
      </c>
      <c r="S21" s="188">
        <f>SUMIFS(Cells!$A$7:$A$122,Cells!$E$7:$E$122,"&lt;="&amp;S$3,Cells!$F$7:$F$122,"&gt;="&amp;S$3,Cells!$B$7:$B$122,$A21,Cells!$C$7:$C$122,$B21,Cells!$D$7:$D$122,$C21)</f>
        <v>92</v>
      </c>
      <c r="T21" s="188">
        <f>SUMIFS(Cells!$A$7:$A$122,Cells!$E$7:$E$122,"&lt;="&amp;T$3,Cells!$F$7:$F$122,"&gt;="&amp;T$3,Cells!$B$7:$B$122,$A21,Cells!$C$7:$C$122,$B21,Cells!$D$7:$D$122,$C21)</f>
        <v>92</v>
      </c>
      <c r="U21" s="188">
        <f>SUMIFS(Cells!$A$7:$A$122,Cells!$E$7:$E$122,"&lt;="&amp;U$3,Cells!$F$7:$F$122,"&gt;="&amp;U$3,Cells!$B$7:$B$122,$A21,Cells!$C$7:$C$122,$B21,Cells!$D$7:$D$122,$C21)</f>
        <v>92</v>
      </c>
      <c r="V21" s="188">
        <f>SUMIFS(Cells!$A$7:$A$122,Cells!$E$7:$E$122,"&lt;="&amp;V$3,Cells!$F$7:$F$122,"&gt;="&amp;V$3,Cells!$B$7:$B$122,$A21,Cells!$C$7:$C$122,$B21,Cells!$D$7:$D$122,$C21)</f>
        <v>92</v>
      </c>
      <c r="W21" s="188">
        <f>SUMIFS(Cells!$A$7:$A$122,Cells!$E$7:$E$122,"&lt;="&amp;W$3,Cells!$F$7:$F$122,"&gt;="&amp;W$3,Cells!$B$7:$B$122,$A21,Cells!$C$7:$C$122,$B21,Cells!$D$7:$D$122,$C21)</f>
        <v>92</v>
      </c>
      <c r="X21" s="188">
        <f>SUMIFS(Cells!$A$7:$A$122,Cells!$E$7:$E$122,"&lt;="&amp;X$3,Cells!$F$7:$F$122,"&gt;="&amp;X$3,Cells!$B$7:$B$122,$A21,Cells!$C$7:$C$122,$B21,Cells!$D$7:$D$122,$C21)</f>
        <v>92</v>
      </c>
      <c r="Y21" s="188">
        <f>SUMIFS(Cells!$A$7:$A$122,Cells!$E$7:$E$122,"&lt;="&amp;Y$3,Cells!$F$7:$F$122,"&gt;="&amp;Y$3,Cells!$B$7:$B$122,$A21,Cells!$C$7:$C$122,$B21,Cells!$D$7:$D$122,$C21)</f>
        <v>92</v>
      </c>
      <c r="Z21" s="188">
        <f>SUMIFS(Cells!$A$7:$A$122,Cells!$E$7:$E$122,"&lt;="&amp;Z$3,Cells!$F$7:$F$122,"&gt;="&amp;Z$3,Cells!$B$7:$B$122,$A21,Cells!$C$7:$C$122,$B21,Cells!$D$7:$D$122,$C21)</f>
        <v>0</v>
      </c>
      <c r="AA21" s="188">
        <f>SUMIFS(Cells!$A$7:$A$122,Cells!$E$7:$E$122,"&lt;="&amp;AA$3,Cells!$F$7:$F$122,"&gt;="&amp;AA$3,Cells!$B$7:$B$122,$A21,Cells!$C$7:$C$122,$B21,Cells!$D$7:$D$122,$C21)</f>
        <v>0</v>
      </c>
      <c r="AB21" s="188">
        <f>SUMIFS(Cells!$A$7:$A$122,Cells!$E$7:$E$122,"&lt;="&amp;AB$3,Cells!$F$7:$F$122,"&gt;="&amp;AB$3,Cells!$B$7:$B$122,$A21,Cells!$C$7:$C$122,$B21,Cells!$D$7:$D$122,$C21)</f>
        <v>0</v>
      </c>
      <c r="AC21" s="188">
        <f>SUMIFS(Cells!$A$7:$A$122,Cells!$E$7:$E$122,"&lt;="&amp;AC$3,Cells!$F$7:$F$122,"&gt;="&amp;AC$3,Cells!$B$7:$B$122,$A21,Cells!$C$7:$C$122,$B21,Cells!$D$7:$D$122,$C21)</f>
        <v>0</v>
      </c>
      <c r="AD21" s="188">
        <f>SUMIFS(Cells!$A$7:$A$122,Cells!$E$7:$E$122,"&lt;="&amp;AD$3,Cells!$F$7:$F$122,"&gt;="&amp;AD$3,Cells!$B$7:$B$122,$A21,Cells!$C$7:$C$122,$B21,Cells!$D$7:$D$122,$C21)</f>
        <v>0</v>
      </c>
      <c r="AE21" s="188">
        <f>SUMIFS(Cells!$A$7:$A$122,Cells!$E$7:$E$122,"&lt;="&amp;AE$3,Cells!$F$7:$F$122,"&gt;="&amp;AE$3,Cells!$B$7:$B$122,$A21,Cells!$C$7:$C$122,$B21,Cells!$D$7:$D$122,$C21)</f>
        <v>0</v>
      </c>
      <c r="AF21" s="188">
        <f>SUMIFS(Cells!$A$7:$A$122,Cells!$E$7:$E$122,"&lt;="&amp;AF$3,Cells!$F$7:$F$122,"&gt;="&amp;AF$3,Cells!$B$7:$B$122,$A21,Cells!$C$7:$C$122,$B21,Cells!$D$7:$D$122,$C21)</f>
        <v>0</v>
      </c>
      <c r="AG21" s="188">
        <f>SUMIFS(Cells!$A$7:$A$122,Cells!$E$7:$E$122,"&lt;="&amp;AG$3,Cells!$F$7:$F$122,"&gt;="&amp;AG$3,Cells!$B$7:$B$122,$A21,Cells!$C$7:$C$122,$B21,Cells!$D$7:$D$122,$C21)</f>
        <v>0</v>
      </c>
      <c r="AH21" s="188">
        <f>SUMIFS(Cells!$A$7:$A$122,Cells!$E$7:$E$122,"&lt;="&amp;AH$3,Cells!$F$7:$F$122,"&gt;="&amp;AH$3,Cells!$B$7:$B$122,$A21,Cells!$C$7:$C$122,$B21,Cells!$D$7:$D$122,$C21)</f>
        <v>0</v>
      </c>
      <c r="AI21" s="188">
        <f>SUMIFS(Cells!$A$7:$A$122,Cells!$E$7:$E$122,"&lt;="&amp;AI$3,Cells!$F$7:$F$122,"&gt;="&amp;AI$3,Cells!$B$7:$B$122,$A21,Cells!$C$7:$C$122,$B21,Cells!$D$7:$D$122,$C21)</f>
        <v>0</v>
      </c>
      <c r="AJ21" s="188">
        <f>SUMIFS(Cells!$A$7:$A$122,Cells!$E$7:$E$122,"&lt;="&amp;AJ$3,Cells!$F$7:$F$122,"&gt;="&amp;AJ$3,Cells!$B$7:$B$122,$A21,Cells!$C$7:$C$122,$B21,Cells!$D$7:$D$122,$C21)</f>
        <v>0</v>
      </c>
      <c r="AK21" s="188">
        <f>SUMIFS(Cells!$A$7:$A$122,Cells!$E$7:$E$122,"&lt;="&amp;AK$3,Cells!$F$7:$F$122,"&gt;="&amp;AK$3,Cells!$B$7:$B$122,$A21,Cells!$C$7:$C$122,$B21,Cells!$D$7:$D$122,$C21)</f>
        <v>0</v>
      </c>
      <c r="AL21" s="188">
        <f>SUMIFS(Cells!$A$7:$A$122,Cells!$E$7:$E$122,"&lt;="&amp;AL$3,Cells!$F$7:$F$122,"&gt;="&amp;AL$3,Cells!$B$7:$B$122,$A21,Cells!$C$7:$C$122,$B21,Cells!$D$7:$D$122,$C21)</f>
        <v>0</v>
      </c>
      <c r="AM21" s="188">
        <f>SUMIFS(Cells!$A$7:$A$122,Cells!$E$7:$E$122,"&lt;="&amp;AM$3,Cells!$F$7:$F$122,"&gt;="&amp;AM$3,Cells!$B$7:$B$122,$A21,Cells!$C$7:$C$122,$B21,Cells!$D$7:$D$122,$C21)</f>
        <v>0</v>
      </c>
    </row>
    <row r="22" spans="1:39" x14ac:dyDescent="0.25">
      <c r="A22" t="s">
        <v>82</v>
      </c>
      <c r="B22" t="s">
        <v>78</v>
      </c>
      <c r="C22" s="8" t="s">
        <v>349</v>
      </c>
      <c r="D22" s="188">
        <f>SUMIFS(Cells!$A$7:$A$122,Cells!$E$7:$E$122,"&lt;="&amp;D$3,Cells!$F$7:$F$122,"&gt;="&amp;D$3,Cells!$B$7:$B$122,$A22,Cells!$C$7:$C$122,$B22,Cells!$D$7:$D$122,$C22)</f>
        <v>93</v>
      </c>
      <c r="E22" s="188">
        <f>SUMIFS(Cells!$A$7:$A$122,Cells!$E$7:$E$122,"&lt;="&amp;E$3,Cells!$F$7:$F$122,"&gt;="&amp;E$3,Cells!$B$7:$B$122,$A22,Cells!$C$7:$C$122,$B22,Cells!$D$7:$D$122,$C22)</f>
        <v>93</v>
      </c>
      <c r="F22" s="188">
        <f>SUMIFS(Cells!$A$7:$A$122,Cells!$E$7:$E$122,"&lt;="&amp;F$3,Cells!$F$7:$F$122,"&gt;="&amp;F$3,Cells!$B$7:$B$122,$A22,Cells!$C$7:$C$122,$B22,Cells!$D$7:$D$122,$C22)</f>
        <v>93</v>
      </c>
      <c r="G22" s="188">
        <f>SUMIFS(Cells!$A$7:$A$122,Cells!$E$7:$E$122,"&lt;="&amp;G$3,Cells!$F$7:$F$122,"&gt;="&amp;G$3,Cells!$B$7:$B$122,$A22,Cells!$C$7:$C$122,$B22,Cells!$D$7:$D$122,$C22)</f>
        <v>93</v>
      </c>
      <c r="H22" s="188">
        <f>SUMIFS(Cells!$A$7:$A$122,Cells!$E$7:$E$122,"&lt;="&amp;H$3,Cells!$F$7:$F$122,"&gt;="&amp;H$3,Cells!$B$7:$B$122,$A22,Cells!$C$7:$C$122,$B22,Cells!$D$7:$D$122,$C22)</f>
        <v>93</v>
      </c>
      <c r="I22" s="188">
        <f>SUMIFS(Cells!$A$7:$A$122,Cells!$E$7:$E$122,"&lt;="&amp;I$3,Cells!$F$7:$F$122,"&gt;="&amp;I$3,Cells!$B$7:$B$122,$A22,Cells!$C$7:$C$122,$B22,Cells!$D$7:$D$122,$C22)</f>
        <v>93</v>
      </c>
      <c r="J22" s="188">
        <f>SUMIFS(Cells!$A$7:$A$122,Cells!$E$7:$E$122,"&lt;="&amp;J$3,Cells!$F$7:$F$122,"&gt;="&amp;J$3,Cells!$B$7:$B$122,$A22,Cells!$C$7:$C$122,$B22,Cells!$D$7:$D$122,$C22)</f>
        <v>93</v>
      </c>
      <c r="K22" s="188">
        <f>SUMIFS(Cells!$A$7:$A$122,Cells!$E$7:$E$122,"&lt;="&amp;K$3,Cells!$F$7:$F$122,"&gt;="&amp;K$3,Cells!$B$7:$B$122,$A22,Cells!$C$7:$C$122,$B22,Cells!$D$7:$D$122,$C22)</f>
        <v>93</v>
      </c>
      <c r="L22" s="188">
        <f>SUMIFS(Cells!$A$7:$A$122,Cells!$E$7:$E$122,"&lt;="&amp;L$3,Cells!$F$7:$F$122,"&gt;="&amp;L$3,Cells!$B$7:$B$122,$A22,Cells!$C$7:$C$122,$B22,Cells!$D$7:$D$122,$C22)</f>
        <v>93</v>
      </c>
      <c r="M22" s="188">
        <f>SUMIFS(Cells!$A$7:$A$122,Cells!$E$7:$E$122,"&lt;="&amp;M$3,Cells!$F$7:$F$122,"&gt;="&amp;M$3,Cells!$B$7:$B$122,$A22,Cells!$C$7:$C$122,$B22,Cells!$D$7:$D$122,$C22)</f>
        <v>93</v>
      </c>
      <c r="N22" s="188">
        <f>SUMIFS(Cells!$A$7:$A$122,Cells!$E$7:$E$122,"&lt;="&amp;N$3,Cells!$F$7:$F$122,"&gt;="&amp;N$3,Cells!$B$7:$B$122,$A22,Cells!$C$7:$C$122,$B22,Cells!$D$7:$D$122,$C22)</f>
        <v>93</v>
      </c>
      <c r="O22" s="188">
        <f>SUMIFS(Cells!$A$7:$A$122,Cells!$E$7:$E$122,"&lt;="&amp;O$3,Cells!$F$7:$F$122,"&gt;="&amp;O$3,Cells!$B$7:$B$122,$A22,Cells!$C$7:$C$122,$B22,Cells!$D$7:$D$122,$C22)</f>
        <v>93</v>
      </c>
      <c r="P22" s="188">
        <f>SUMIFS(Cells!$A$7:$A$122,Cells!$E$7:$E$122,"&lt;="&amp;P$3,Cells!$F$7:$F$122,"&gt;="&amp;P$3,Cells!$B$7:$B$122,$A22,Cells!$C$7:$C$122,$B22,Cells!$D$7:$D$122,$C22)</f>
        <v>93</v>
      </c>
      <c r="Q22" s="188">
        <f>SUMIFS(Cells!$A$7:$A$122,Cells!$E$7:$E$122,"&lt;="&amp;Q$3,Cells!$F$7:$F$122,"&gt;="&amp;Q$3,Cells!$B$7:$B$122,$A22,Cells!$C$7:$C$122,$B22,Cells!$D$7:$D$122,$C22)</f>
        <v>93</v>
      </c>
      <c r="R22" s="188">
        <f>SUMIFS(Cells!$A$7:$A$122,Cells!$E$7:$E$122,"&lt;="&amp;R$3,Cells!$F$7:$F$122,"&gt;="&amp;R$3,Cells!$B$7:$B$122,$A22,Cells!$C$7:$C$122,$B22,Cells!$D$7:$D$122,$C22)</f>
        <v>93</v>
      </c>
      <c r="S22" s="188">
        <f>SUMIFS(Cells!$A$7:$A$122,Cells!$E$7:$E$122,"&lt;="&amp;S$3,Cells!$F$7:$F$122,"&gt;="&amp;S$3,Cells!$B$7:$B$122,$A22,Cells!$C$7:$C$122,$B22,Cells!$D$7:$D$122,$C22)</f>
        <v>93</v>
      </c>
      <c r="T22" s="188">
        <f>SUMIFS(Cells!$A$7:$A$122,Cells!$E$7:$E$122,"&lt;="&amp;T$3,Cells!$F$7:$F$122,"&gt;="&amp;T$3,Cells!$B$7:$B$122,$A22,Cells!$C$7:$C$122,$B22,Cells!$D$7:$D$122,$C22)</f>
        <v>93</v>
      </c>
      <c r="U22" s="188">
        <f>SUMIFS(Cells!$A$7:$A$122,Cells!$E$7:$E$122,"&lt;="&amp;U$3,Cells!$F$7:$F$122,"&gt;="&amp;U$3,Cells!$B$7:$B$122,$A22,Cells!$C$7:$C$122,$B22,Cells!$D$7:$D$122,$C22)</f>
        <v>93</v>
      </c>
      <c r="V22" s="188">
        <f>SUMIFS(Cells!$A$7:$A$122,Cells!$E$7:$E$122,"&lt;="&amp;V$3,Cells!$F$7:$F$122,"&gt;="&amp;V$3,Cells!$B$7:$B$122,$A22,Cells!$C$7:$C$122,$B22,Cells!$D$7:$D$122,$C22)</f>
        <v>93</v>
      </c>
      <c r="W22" s="188">
        <f>SUMIFS(Cells!$A$7:$A$122,Cells!$E$7:$E$122,"&lt;="&amp;W$3,Cells!$F$7:$F$122,"&gt;="&amp;W$3,Cells!$B$7:$B$122,$A22,Cells!$C$7:$C$122,$B22,Cells!$D$7:$D$122,$C22)</f>
        <v>93</v>
      </c>
      <c r="X22" s="188">
        <f>SUMIFS(Cells!$A$7:$A$122,Cells!$E$7:$E$122,"&lt;="&amp;X$3,Cells!$F$7:$F$122,"&gt;="&amp;X$3,Cells!$B$7:$B$122,$A22,Cells!$C$7:$C$122,$B22,Cells!$D$7:$D$122,$C22)</f>
        <v>93</v>
      </c>
      <c r="Y22" s="188">
        <f>SUMIFS(Cells!$A$7:$A$122,Cells!$E$7:$E$122,"&lt;="&amp;Y$3,Cells!$F$7:$F$122,"&gt;="&amp;Y$3,Cells!$B$7:$B$122,$A22,Cells!$C$7:$C$122,$B22,Cells!$D$7:$D$122,$C22)</f>
        <v>93</v>
      </c>
      <c r="Z22" s="188">
        <f>SUMIFS(Cells!$A$7:$A$122,Cells!$E$7:$E$122,"&lt;="&amp;Z$3,Cells!$F$7:$F$122,"&gt;="&amp;Z$3,Cells!$B$7:$B$122,$A22,Cells!$C$7:$C$122,$B22,Cells!$D$7:$D$122,$C22)</f>
        <v>93</v>
      </c>
      <c r="AA22" s="188">
        <f>SUMIFS(Cells!$A$7:$A$122,Cells!$E$7:$E$122,"&lt;="&amp;AA$3,Cells!$F$7:$F$122,"&gt;="&amp;AA$3,Cells!$B$7:$B$122,$A22,Cells!$C$7:$C$122,$B22,Cells!$D$7:$D$122,$C22)</f>
        <v>93</v>
      </c>
      <c r="AB22" s="188">
        <f>SUMIFS(Cells!$A$7:$A$122,Cells!$E$7:$E$122,"&lt;="&amp;AB$3,Cells!$F$7:$F$122,"&gt;="&amp;AB$3,Cells!$B$7:$B$122,$A22,Cells!$C$7:$C$122,$B22,Cells!$D$7:$D$122,$C22)</f>
        <v>93</v>
      </c>
      <c r="AC22" s="188">
        <f>SUMIFS(Cells!$A$7:$A$122,Cells!$E$7:$E$122,"&lt;="&amp;AC$3,Cells!$F$7:$F$122,"&gt;="&amp;AC$3,Cells!$B$7:$B$122,$A22,Cells!$C$7:$C$122,$B22,Cells!$D$7:$D$122,$C22)</f>
        <v>93</v>
      </c>
      <c r="AD22" s="188">
        <f>SUMIFS(Cells!$A$7:$A$122,Cells!$E$7:$E$122,"&lt;="&amp;AD$3,Cells!$F$7:$F$122,"&gt;="&amp;AD$3,Cells!$B$7:$B$122,$A22,Cells!$C$7:$C$122,$B22,Cells!$D$7:$D$122,$C22)</f>
        <v>93</v>
      </c>
      <c r="AE22" s="188">
        <f>SUMIFS(Cells!$A$7:$A$122,Cells!$E$7:$E$122,"&lt;="&amp;AE$3,Cells!$F$7:$F$122,"&gt;="&amp;AE$3,Cells!$B$7:$B$122,$A22,Cells!$C$7:$C$122,$B22,Cells!$D$7:$D$122,$C22)</f>
        <v>93</v>
      </c>
      <c r="AF22" s="188">
        <f>SUMIFS(Cells!$A$7:$A$122,Cells!$E$7:$E$122,"&lt;="&amp;AF$3,Cells!$F$7:$F$122,"&gt;="&amp;AF$3,Cells!$B$7:$B$122,$A22,Cells!$C$7:$C$122,$B22,Cells!$D$7:$D$122,$C22)</f>
        <v>93</v>
      </c>
      <c r="AG22" s="188">
        <f>SUMIFS(Cells!$A$7:$A$122,Cells!$E$7:$E$122,"&lt;="&amp;AG$3,Cells!$F$7:$F$122,"&gt;="&amp;AG$3,Cells!$B$7:$B$122,$A22,Cells!$C$7:$C$122,$B22,Cells!$D$7:$D$122,$C22)</f>
        <v>93</v>
      </c>
      <c r="AH22" s="188">
        <f>SUMIFS(Cells!$A$7:$A$122,Cells!$E$7:$E$122,"&lt;="&amp;AH$3,Cells!$F$7:$F$122,"&gt;="&amp;AH$3,Cells!$B$7:$B$122,$A22,Cells!$C$7:$C$122,$B22,Cells!$D$7:$D$122,$C22)</f>
        <v>93</v>
      </c>
      <c r="AI22" s="188">
        <f>SUMIFS(Cells!$A$7:$A$122,Cells!$E$7:$E$122,"&lt;="&amp;AI$3,Cells!$F$7:$F$122,"&gt;="&amp;AI$3,Cells!$B$7:$B$122,$A22,Cells!$C$7:$C$122,$B22,Cells!$D$7:$D$122,$C22)</f>
        <v>93</v>
      </c>
      <c r="AJ22" s="188">
        <f>SUMIFS(Cells!$A$7:$A$122,Cells!$E$7:$E$122,"&lt;="&amp;AJ$3,Cells!$F$7:$F$122,"&gt;="&amp;AJ$3,Cells!$B$7:$B$122,$A22,Cells!$C$7:$C$122,$B22,Cells!$D$7:$D$122,$C22)</f>
        <v>0</v>
      </c>
      <c r="AK22" s="188">
        <f>SUMIFS(Cells!$A$7:$A$122,Cells!$E$7:$E$122,"&lt;="&amp;AK$3,Cells!$F$7:$F$122,"&gt;="&amp;AK$3,Cells!$B$7:$B$122,$A22,Cells!$C$7:$C$122,$B22,Cells!$D$7:$D$122,$C22)</f>
        <v>0</v>
      </c>
      <c r="AL22" s="188">
        <f>SUMIFS(Cells!$A$7:$A$122,Cells!$E$7:$E$122,"&lt;="&amp;AL$3,Cells!$F$7:$F$122,"&gt;="&amp;AL$3,Cells!$B$7:$B$122,$A22,Cells!$C$7:$C$122,$B22,Cells!$D$7:$D$122,$C22)</f>
        <v>0</v>
      </c>
      <c r="AM22" s="188">
        <f>SUMIFS(Cells!$A$7:$A$122,Cells!$E$7:$E$122,"&lt;="&amp;AM$3,Cells!$F$7:$F$122,"&gt;="&amp;AM$3,Cells!$B$7:$B$122,$A22,Cells!$C$7:$C$122,$B22,Cells!$D$7:$D$122,$C22)</f>
        <v>0</v>
      </c>
    </row>
    <row r="23" spans="1:39" x14ac:dyDescent="0.25">
      <c r="A23" t="s">
        <v>82</v>
      </c>
      <c r="B23" t="s">
        <v>78</v>
      </c>
      <c r="C23" s="8" t="s">
        <v>350</v>
      </c>
      <c r="D23" s="188">
        <f>SUMIFS(Cells!$A$7:$A$122,Cells!$E$7:$E$122,"&lt;="&amp;D$3,Cells!$F$7:$F$122,"&gt;="&amp;D$3,Cells!$B$7:$B$122,$A23,Cells!$C$7:$C$122,$B23,Cells!$D$7:$D$122,$C23)</f>
        <v>94</v>
      </c>
      <c r="E23" s="188">
        <f>SUMIFS(Cells!$A$7:$A$122,Cells!$E$7:$E$122,"&lt;="&amp;E$3,Cells!$F$7:$F$122,"&gt;="&amp;E$3,Cells!$B$7:$B$122,$A23,Cells!$C$7:$C$122,$B23,Cells!$D$7:$D$122,$C23)</f>
        <v>94</v>
      </c>
      <c r="F23" s="188">
        <f>SUMIFS(Cells!$A$7:$A$122,Cells!$E$7:$E$122,"&lt;="&amp;F$3,Cells!$F$7:$F$122,"&gt;="&amp;F$3,Cells!$B$7:$B$122,$A23,Cells!$C$7:$C$122,$B23,Cells!$D$7:$D$122,$C23)</f>
        <v>94</v>
      </c>
      <c r="G23" s="188">
        <f>SUMIFS(Cells!$A$7:$A$122,Cells!$E$7:$E$122,"&lt;="&amp;G$3,Cells!$F$7:$F$122,"&gt;="&amp;G$3,Cells!$B$7:$B$122,$A23,Cells!$C$7:$C$122,$B23,Cells!$D$7:$D$122,$C23)</f>
        <v>94</v>
      </c>
      <c r="H23" s="188">
        <f>SUMIFS(Cells!$A$7:$A$122,Cells!$E$7:$E$122,"&lt;="&amp;H$3,Cells!$F$7:$F$122,"&gt;="&amp;H$3,Cells!$B$7:$B$122,$A23,Cells!$C$7:$C$122,$B23,Cells!$D$7:$D$122,$C23)</f>
        <v>94</v>
      </c>
      <c r="I23" s="188">
        <f>SUMIFS(Cells!$A$7:$A$122,Cells!$E$7:$E$122,"&lt;="&amp;I$3,Cells!$F$7:$F$122,"&gt;="&amp;I$3,Cells!$B$7:$B$122,$A23,Cells!$C$7:$C$122,$B23,Cells!$D$7:$D$122,$C23)</f>
        <v>94</v>
      </c>
      <c r="J23" s="188">
        <f>SUMIFS(Cells!$A$7:$A$122,Cells!$E$7:$E$122,"&lt;="&amp;J$3,Cells!$F$7:$F$122,"&gt;="&amp;J$3,Cells!$B$7:$B$122,$A23,Cells!$C$7:$C$122,$B23,Cells!$D$7:$D$122,$C23)</f>
        <v>94</v>
      </c>
      <c r="K23" s="188">
        <f>SUMIFS(Cells!$A$7:$A$122,Cells!$E$7:$E$122,"&lt;="&amp;K$3,Cells!$F$7:$F$122,"&gt;="&amp;K$3,Cells!$B$7:$B$122,$A23,Cells!$C$7:$C$122,$B23,Cells!$D$7:$D$122,$C23)</f>
        <v>94</v>
      </c>
      <c r="L23" s="188">
        <f>SUMIFS(Cells!$A$7:$A$122,Cells!$E$7:$E$122,"&lt;="&amp;L$3,Cells!$F$7:$F$122,"&gt;="&amp;L$3,Cells!$B$7:$B$122,$A23,Cells!$C$7:$C$122,$B23,Cells!$D$7:$D$122,$C23)</f>
        <v>94</v>
      </c>
      <c r="M23" s="188">
        <f>SUMIFS(Cells!$A$7:$A$122,Cells!$E$7:$E$122,"&lt;="&amp;M$3,Cells!$F$7:$F$122,"&gt;="&amp;M$3,Cells!$B$7:$B$122,$A23,Cells!$C$7:$C$122,$B23,Cells!$D$7:$D$122,$C23)</f>
        <v>94</v>
      </c>
      <c r="N23" s="188">
        <f>SUMIFS(Cells!$A$7:$A$122,Cells!$E$7:$E$122,"&lt;="&amp;N$3,Cells!$F$7:$F$122,"&gt;="&amp;N$3,Cells!$B$7:$B$122,$A23,Cells!$C$7:$C$122,$B23,Cells!$D$7:$D$122,$C23)</f>
        <v>94</v>
      </c>
      <c r="O23" s="188">
        <f>SUMIFS(Cells!$A$7:$A$122,Cells!$E$7:$E$122,"&lt;="&amp;O$3,Cells!$F$7:$F$122,"&gt;="&amp;O$3,Cells!$B$7:$B$122,$A23,Cells!$C$7:$C$122,$B23,Cells!$D$7:$D$122,$C23)</f>
        <v>94</v>
      </c>
      <c r="P23" s="188">
        <f>SUMIFS(Cells!$A$7:$A$122,Cells!$E$7:$E$122,"&lt;="&amp;P$3,Cells!$F$7:$F$122,"&gt;="&amp;P$3,Cells!$B$7:$B$122,$A23,Cells!$C$7:$C$122,$B23,Cells!$D$7:$D$122,$C23)</f>
        <v>94</v>
      </c>
      <c r="Q23" s="188">
        <f>SUMIFS(Cells!$A$7:$A$122,Cells!$E$7:$E$122,"&lt;="&amp;Q$3,Cells!$F$7:$F$122,"&gt;="&amp;Q$3,Cells!$B$7:$B$122,$A23,Cells!$C$7:$C$122,$B23,Cells!$D$7:$D$122,$C23)</f>
        <v>94</v>
      </c>
      <c r="R23" s="188">
        <f>SUMIFS(Cells!$A$7:$A$122,Cells!$E$7:$E$122,"&lt;="&amp;R$3,Cells!$F$7:$F$122,"&gt;="&amp;R$3,Cells!$B$7:$B$122,$A23,Cells!$C$7:$C$122,$B23,Cells!$D$7:$D$122,$C23)</f>
        <v>94</v>
      </c>
      <c r="S23" s="188">
        <f>SUMIFS(Cells!$A$7:$A$122,Cells!$E$7:$E$122,"&lt;="&amp;S$3,Cells!$F$7:$F$122,"&gt;="&amp;S$3,Cells!$B$7:$B$122,$A23,Cells!$C$7:$C$122,$B23,Cells!$D$7:$D$122,$C23)</f>
        <v>94</v>
      </c>
      <c r="T23" s="188">
        <f>SUMIFS(Cells!$A$7:$A$122,Cells!$E$7:$E$122,"&lt;="&amp;T$3,Cells!$F$7:$F$122,"&gt;="&amp;T$3,Cells!$B$7:$B$122,$A23,Cells!$C$7:$C$122,$B23,Cells!$D$7:$D$122,$C23)</f>
        <v>94</v>
      </c>
      <c r="U23" s="188">
        <f>SUMIFS(Cells!$A$7:$A$122,Cells!$E$7:$E$122,"&lt;="&amp;U$3,Cells!$F$7:$F$122,"&gt;="&amp;U$3,Cells!$B$7:$B$122,$A23,Cells!$C$7:$C$122,$B23,Cells!$D$7:$D$122,$C23)</f>
        <v>94</v>
      </c>
      <c r="V23" s="188">
        <f>SUMIFS(Cells!$A$7:$A$122,Cells!$E$7:$E$122,"&lt;="&amp;V$3,Cells!$F$7:$F$122,"&gt;="&amp;V$3,Cells!$B$7:$B$122,$A23,Cells!$C$7:$C$122,$B23,Cells!$D$7:$D$122,$C23)</f>
        <v>94</v>
      </c>
      <c r="W23" s="188">
        <f>SUMIFS(Cells!$A$7:$A$122,Cells!$E$7:$E$122,"&lt;="&amp;W$3,Cells!$F$7:$F$122,"&gt;="&amp;W$3,Cells!$B$7:$B$122,$A23,Cells!$C$7:$C$122,$B23,Cells!$D$7:$D$122,$C23)</f>
        <v>94</v>
      </c>
      <c r="X23" s="188">
        <f>SUMIFS(Cells!$A$7:$A$122,Cells!$E$7:$E$122,"&lt;="&amp;X$3,Cells!$F$7:$F$122,"&gt;="&amp;X$3,Cells!$B$7:$B$122,$A23,Cells!$C$7:$C$122,$B23,Cells!$D$7:$D$122,$C23)</f>
        <v>94</v>
      </c>
      <c r="Y23" s="188">
        <f>SUMIFS(Cells!$A$7:$A$122,Cells!$E$7:$E$122,"&lt;="&amp;Y$3,Cells!$F$7:$F$122,"&gt;="&amp;Y$3,Cells!$B$7:$B$122,$A23,Cells!$C$7:$C$122,$B23,Cells!$D$7:$D$122,$C23)</f>
        <v>94</v>
      </c>
      <c r="Z23" s="188">
        <f>SUMIFS(Cells!$A$7:$A$122,Cells!$E$7:$E$122,"&lt;="&amp;Z$3,Cells!$F$7:$F$122,"&gt;="&amp;Z$3,Cells!$B$7:$B$122,$A23,Cells!$C$7:$C$122,$B23,Cells!$D$7:$D$122,$C23)</f>
        <v>94</v>
      </c>
      <c r="AA23" s="188">
        <f>SUMIFS(Cells!$A$7:$A$122,Cells!$E$7:$E$122,"&lt;="&amp;AA$3,Cells!$F$7:$F$122,"&gt;="&amp;AA$3,Cells!$B$7:$B$122,$A23,Cells!$C$7:$C$122,$B23,Cells!$D$7:$D$122,$C23)</f>
        <v>94</v>
      </c>
      <c r="AB23" s="188">
        <f>SUMIFS(Cells!$A$7:$A$122,Cells!$E$7:$E$122,"&lt;="&amp;AB$3,Cells!$F$7:$F$122,"&gt;="&amp;AB$3,Cells!$B$7:$B$122,$A23,Cells!$C$7:$C$122,$B23,Cells!$D$7:$D$122,$C23)</f>
        <v>94</v>
      </c>
      <c r="AC23" s="188">
        <f>SUMIFS(Cells!$A$7:$A$122,Cells!$E$7:$E$122,"&lt;="&amp;AC$3,Cells!$F$7:$F$122,"&gt;="&amp;AC$3,Cells!$B$7:$B$122,$A23,Cells!$C$7:$C$122,$B23,Cells!$D$7:$D$122,$C23)</f>
        <v>94</v>
      </c>
      <c r="AD23" s="188">
        <f>SUMIFS(Cells!$A$7:$A$122,Cells!$E$7:$E$122,"&lt;="&amp;AD$3,Cells!$F$7:$F$122,"&gt;="&amp;AD$3,Cells!$B$7:$B$122,$A23,Cells!$C$7:$C$122,$B23,Cells!$D$7:$D$122,$C23)</f>
        <v>94</v>
      </c>
      <c r="AE23" s="188">
        <f>SUMIFS(Cells!$A$7:$A$122,Cells!$E$7:$E$122,"&lt;="&amp;AE$3,Cells!$F$7:$F$122,"&gt;="&amp;AE$3,Cells!$B$7:$B$122,$A23,Cells!$C$7:$C$122,$B23,Cells!$D$7:$D$122,$C23)</f>
        <v>94</v>
      </c>
      <c r="AF23" s="188">
        <f>SUMIFS(Cells!$A$7:$A$122,Cells!$E$7:$E$122,"&lt;="&amp;AF$3,Cells!$F$7:$F$122,"&gt;="&amp;AF$3,Cells!$B$7:$B$122,$A23,Cells!$C$7:$C$122,$B23,Cells!$D$7:$D$122,$C23)</f>
        <v>94</v>
      </c>
      <c r="AG23" s="188">
        <f>SUMIFS(Cells!$A$7:$A$122,Cells!$E$7:$E$122,"&lt;="&amp;AG$3,Cells!$F$7:$F$122,"&gt;="&amp;AG$3,Cells!$B$7:$B$122,$A23,Cells!$C$7:$C$122,$B23,Cells!$D$7:$D$122,$C23)</f>
        <v>94</v>
      </c>
      <c r="AH23" s="188">
        <f>SUMIFS(Cells!$A$7:$A$122,Cells!$E$7:$E$122,"&lt;="&amp;AH$3,Cells!$F$7:$F$122,"&gt;="&amp;AH$3,Cells!$B$7:$B$122,$A23,Cells!$C$7:$C$122,$B23,Cells!$D$7:$D$122,$C23)</f>
        <v>94</v>
      </c>
      <c r="AI23" s="188">
        <f>SUMIFS(Cells!$A$7:$A$122,Cells!$E$7:$E$122,"&lt;="&amp;AI$3,Cells!$F$7:$F$122,"&gt;="&amp;AI$3,Cells!$B$7:$B$122,$A23,Cells!$C$7:$C$122,$B23,Cells!$D$7:$D$122,$C23)</f>
        <v>94</v>
      </c>
      <c r="AJ23" s="188">
        <f>SUMIFS(Cells!$A$7:$A$122,Cells!$E$7:$E$122,"&lt;="&amp;AJ$3,Cells!$F$7:$F$122,"&gt;="&amp;AJ$3,Cells!$B$7:$B$122,$A23,Cells!$C$7:$C$122,$B23,Cells!$D$7:$D$122,$C23)</f>
        <v>94</v>
      </c>
      <c r="AK23" s="188">
        <f>SUMIFS(Cells!$A$7:$A$122,Cells!$E$7:$E$122,"&lt;="&amp;AK$3,Cells!$F$7:$F$122,"&gt;="&amp;AK$3,Cells!$B$7:$B$122,$A23,Cells!$C$7:$C$122,$B23,Cells!$D$7:$D$122,$C23)</f>
        <v>94</v>
      </c>
      <c r="AL23" s="188">
        <f>SUMIFS(Cells!$A$7:$A$122,Cells!$E$7:$E$122,"&lt;="&amp;AL$3,Cells!$F$7:$F$122,"&gt;="&amp;AL$3,Cells!$B$7:$B$122,$A23,Cells!$C$7:$C$122,$B23,Cells!$D$7:$D$122,$C23)</f>
        <v>94</v>
      </c>
      <c r="AM23" s="188">
        <f>SUMIFS(Cells!$A$7:$A$122,Cells!$E$7:$E$122,"&lt;="&amp;AM$3,Cells!$F$7:$F$122,"&gt;="&amp;AM$3,Cells!$B$7:$B$122,$A23,Cells!$C$7:$C$122,$B23,Cells!$D$7:$D$122,$C23)</f>
        <v>94</v>
      </c>
    </row>
    <row r="24" spans="1:39" x14ac:dyDescent="0.25">
      <c r="A24" t="s">
        <v>82</v>
      </c>
      <c r="B24" t="s">
        <v>78</v>
      </c>
      <c r="C24" s="8" t="s">
        <v>351</v>
      </c>
      <c r="D24" s="188">
        <f>SUMIFS(Cells!$A$7:$A$122,Cells!$E$7:$E$122,"&lt;="&amp;D$3,Cells!$F$7:$F$122,"&gt;="&amp;D$3,Cells!$B$7:$B$122,$A24,Cells!$C$7:$C$122,$B24,Cells!$D$7:$D$122,$C24)</f>
        <v>95</v>
      </c>
      <c r="E24" s="188">
        <f>SUMIFS(Cells!$A$7:$A$122,Cells!$E$7:$E$122,"&lt;="&amp;E$3,Cells!$F$7:$F$122,"&gt;="&amp;E$3,Cells!$B$7:$B$122,$A24,Cells!$C$7:$C$122,$B24,Cells!$D$7:$D$122,$C24)</f>
        <v>95</v>
      </c>
      <c r="F24" s="188">
        <f>SUMIFS(Cells!$A$7:$A$122,Cells!$E$7:$E$122,"&lt;="&amp;F$3,Cells!$F$7:$F$122,"&gt;="&amp;F$3,Cells!$B$7:$B$122,$A24,Cells!$C$7:$C$122,$B24,Cells!$D$7:$D$122,$C24)</f>
        <v>95</v>
      </c>
      <c r="G24" s="188">
        <f>SUMIFS(Cells!$A$7:$A$122,Cells!$E$7:$E$122,"&lt;="&amp;G$3,Cells!$F$7:$F$122,"&gt;="&amp;G$3,Cells!$B$7:$B$122,$A24,Cells!$C$7:$C$122,$B24,Cells!$D$7:$D$122,$C24)</f>
        <v>95</v>
      </c>
      <c r="H24" s="188">
        <f>SUMIFS(Cells!$A$7:$A$122,Cells!$E$7:$E$122,"&lt;="&amp;H$3,Cells!$F$7:$F$122,"&gt;="&amp;H$3,Cells!$B$7:$B$122,$A24,Cells!$C$7:$C$122,$B24,Cells!$D$7:$D$122,$C24)</f>
        <v>95</v>
      </c>
      <c r="I24" s="188">
        <f>SUMIFS(Cells!$A$7:$A$122,Cells!$E$7:$E$122,"&lt;="&amp;I$3,Cells!$F$7:$F$122,"&gt;="&amp;I$3,Cells!$B$7:$B$122,$A24,Cells!$C$7:$C$122,$B24,Cells!$D$7:$D$122,$C24)</f>
        <v>95</v>
      </c>
      <c r="J24" s="188">
        <f>SUMIFS(Cells!$A$7:$A$122,Cells!$E$7:$E$122,"&lt;="&amp;J$3,Cells!$F$7:$F$122,"&gt;="&amp;J$3,Cells!$B$7:$B$122,$A24,Cells!$C$7:$C$122,$B24,Cells!$D$7:$D$122,$C24)</f>
        <v>95</v>
      </c>
      <c r="K24" s="188">
        <f>SUMIFS(Cells!$A$7:$A$122,Cells!$E$7:$E$122,"&lt;="&amp;K$3,Cells!$F$7:$F$122,"&gt;="&amp;K$3,Cells!$B$7:$B$122,$A24,Cells!$C$7:$C$122,$B24,Cells!$D$7:$D$122,$C24)</f>
        <v>95</v>
      </c>
      <c r="L24" s="188">
        <f>SUMIFS(Cells!$A$7:$A$122,Cells!$E$7:$E$122,"&lt;="&amp;L$3,Cells!$F$7:$F$122,"&gt;="&amp;L$3,Cells!$B$7:$B$122,$A24,Cells!$C$7:$C$122,$B24,Cells!$D$7:$D$122,$C24)</f>
        <v>95</v>
      </c>
      <c r="M24" s="188">
        <f>SUMIFS(Cells!$A$7:$A$122,Cells!$E$7:$E$122,"&lt;="&amp;M$3,Cells!$F$7:$F$122,"&gt;="&amp;M$3,Cells!$B$7:$B$122,$A24,Cells!$C$7:$C$122,$B24,Cells!$D$7:$D$122,$C24)</f>
        <v>95</v>
      </c>
      <c r="N24" s="188">
        <f>SUMIFS(Cells!$A$7:$A$122,Cells!$E$7:$E$122,"&lt;="&amp;N$3,Cells!$F$7:$F$122,"&gt;="&amp;N$3,Cells!$B$7:$B$122,$A24,Cells!$C$7:$C$122,$B24,Cells!$D$7:$D$122,$C24)</f>
        <v>95</v>
      </c>
      <c r="O24" s="188">
        <f>SUMIFS(Cells!$A$7:$A$122,Cells!$E$7:$E$122,"&lt;="&amp;O$3,Cells!$F$7:$F$122,"&gt;="&amp;O$3,Cells!$B$7:$B$122,$A24,Cells!$C$7:$C$122,$B24,Cells!$D$7:$D$122,$C24)</f>
        <v>95</v>
      </c>
      <c r="P24" s="188">
        <f>SUMIFS(Cells!$A$7:$A$122,Cells!$E$7:$E$122,"&lt;="&amp;P$3,Cells!$F$7:$F$122,"&gt;="&amp;P$3,Cells!$B$7:$B$122,$A24,Cells!$C$7:$C$122,$B24,Cells!$D$7:$D$122,$C24)</f>
        <v>95</v>
      </c>
      <c r="Q24" s="188">
        <f>SUMIFS(Cells!$A$7:$A$122,Cells!$E$7:$E$122,"&lt;="&amp;Q$3,Cells!$F$7:$F$122,"&gt;="&amp;Q$3,Cells!$B$7:$B$122,$A24,Cells!$C$7:$C$122,$B24,Cells!$D$7:$D$122,$C24)</f>
        <v>95</v>
      </c>
      <c r="R24" s="188">
        <f>SUMIFS(Cells!$A$7:$A$122,Cells!$E$7:$E$122,"&lt;="&amp;R$3,Cells!$F$7:$F$122,"&gt;="&amp;R$3,Cells!$B$7:$B$122,$A24,Cells!$C$7:$C$122,$B24,Cells!$D$7:$D$122,$C24)</f>
        <v>95</v>
      </c>
      <c r="S24" s="188">
        <f>SUMIFS(Cells!$A$7:$A$122,Cells!$E$7:$E$122,"&lt;="&amp;S$3,Cells!$F$7:$F$122,"&gt;="&amp;S$3,Cells!$B$7:$B$122,$A24,Cells!$C$7:$C$122,$B24,Cells!$D$7:$D$122,$C24)</f>
        <v>95</v>
      </c>
      <c r="T24" s="188">
        <f>SUMIFS(Cells!$A$7:$A$122,Cells!$E$7:$E$122,"&lt;="&amp;T$3,Cells!$F$7:$F$122,"&gt;="&amp;T$3,Cells!$B$7:$B$122,$A24,Cells!$C$7:$C$122,$B24,Cells!$D$7:$D$122,$C24)</f>
        <v>95</v>
      </c>
      <c r="U24" s="188">
        <f>SUMIFS(Cells!$A$7:$A$122,Cells!$E$7:$E$122,"&lt;="&amp;U$3,Cells!$F$7:$F$122,"&gt;="&amp;U$3,Cells!$B$7:$B$122,$A24,Cells!$C$7:$C$122,$B24,Cells!$D$7:$D$122,$C24)</f>
        <v>95</v>
      </c>
      <c r="V24" s="188">
        <f>SUMIFS(Cells!$A$7:$A$122,Cells!$E$7:$E$122,"&lt;="&amp;V$3,Cells!$F$7:$F$122,"&gt;="&amp;V$3,Cells!$B$7:$B$122,$A24,Cells!$C$7:$C$122,$B24,Cells!$D$7:$D$122,$C24)</f>
        <v>95</v>
      </c>
      <c r="W24" s="188">
        <f>SUMIFS(Cells!$A$7:$A$122,Cells!$E$7:$E$122,"&lt;="&amp;W$3,Cells!$F$7:$F$122,"&gt;="&amp;W$3,Cells!$B$7:$B$122,$A24,Cells!$C$7:$C$122,$B24,Cells!$D$7:$D$122,$C24)</f>
        <v>95</v>
      </c>
      <c r="X24" s="188">
        <f>SUMIFS(Cells!$A$7:$A$122,Cells!$E$7:$E$122,"&lt;="&amp;X$3,Cells!$F$7:$F$122,"&gt;="&amp;X$3,Cells!$B$7:$B$122,$A24,Cells!$C$7:$C$122,$B24,Cells!$D$7:$D$122,$C24)</f>
        <v>95</v>
      </c>
      <c r="Y24" s="188">
        <f>SUMIFS(Cells!$A$7:$A$122,Cells!$E$7:$E$122,"&lt;="&amp;Y$3,Cells!$F$7:$F$122,"&gt;="&amp;Y$3,Cells!$B$7:$B$122,$A24,Cells!$C$7:$C$122,$B24,Cells!$D$7:$D$122,$C24)</f>
        <v>95</v>
      </c>
      <c r="Z24" s="188">
        <f>SUMIFS(Cells!$A$7:$A$122,Cells!$E$7:$E$122,"&lt;="&amp;Z$3,Cells!$F$7:$F$122,"&gt;="&amp;Z$3,Cells!$B$7:$B$122,$A24,Cells!$C$7:$C$122,$B24,Cells!$D$7:$D$122,$C24)</f>
        <v>95</v>
      </c>
      <c r="AA24" s="188">
        <f>SUMIFS(Cells!$A$7:$A$122,Cells!$E$7:$E$122,"&lt;="&amp;AA$3,Cells!$F$7:$F$122,"&gt;="&amp;AA$3,Cells!$B$7:$B$122,$A24,Cells!$C$7:$C$122,$B24,Cells!$D$7:$D$122,$C24)</f>
        <v>95</v>
      </c>
      <c r="AB24" s="188">
        <f>SUMIFS(Cells!$A$7:$A$122,Cells!$E$7:$E$122,"&lt;="&amp;AB$3,Cells!$F$7:$F$122,"&gt;="&amp;AB$3,Cells!$B$7:$B$122,$A24,Cells!$C$7:$C$122,$B24,Cells!$D$7:$D$122,$C24)</f>
        <v>95</v>
      </c>
      <c r="AC24" s="188">
        <f>SUMIFS(Cells!$A$7:$A$122,Cells!$E$7:$E$122,"&lt;="&amp;AC$3,Cells!$F$7:$F$122,"&gt;="&amp;AC$3,Cells!$B$7:$B$122,$A24,Cells!$C$7:$C$122,$B24,Cells!$D$7:$D$122,$C24)</f>
        <v>95</v>
      </c>
      <c r="AD24" s="188">
        <f>SUMIFS(Cells!$A$7:$A$122,Cells!$E$7:$E$122,"&lt;="&amp;AD$3,Cells!$F$7:$F$122,"&gt;="&amp;AD$3,Cells!$B$7:$B$122,$A24,Cells!$C$7:$C$122,$B24,Cells!$D$7:$D$122,$C24)</f>
        <v>95</v>
      </c>
      <c r="AE24" s="188">
        <f>SUMIFS(Cells!$A$7:$A$122,Cells!$E$7:$E$122,"&lt;="&amp;AE$3,Cells!$F$7:$F$122,"&gt;="&amp;AE$3,Cells!$B$7:$B$122,$A24,Cells!$C$7:$C$122,$B24,Cells!$D$7:$D$122,$C24)</f>
        <v>95</v>
      </c>
      <c r="AF24" s="188">
        <f>SUMIFS(Cells!$A$7:$A$122,Cells!$E$7:$E$122,"&lt;="&amp;AF$3,Cells!$F$7:$F$122,"&gt;="&amp;AF$3,Cells!$B$7:$B$122,$A24,Cells!$C$7:$C$122,$B24,Cells!$D$7:$D$122,$C24)</f>
        <v>95</v>
      </c>
      <c r="AG24" s="188">
        <f>SUMIFS(Cells!$A$7:$A$122,Cells!$E$7:$E$122,"&lt;="&amp;AG$3,Cells!$F$7:$F$122,"&gt;="&amp;AG$3,Cells!$B$7:$B$122,$A24,Cells!$C$7:$C$122,$B24,Cells!$D$7:$D$122,$C24)</f>
        <v>95</v>
      </c>
      <c r="AH24" s="188">
        <f>SUMIFS(Cells!$A$7:$A$122,Cells!$E$7:$E$122,"&lt;="&amp;AH$3,Cells!$F$7:$F$122,"&gt;="&amp;AH$3,Cells!$B$7:$B$122,$A24,Cells!$C$7:$C$122,$B24,Cells!$D$7:$D$122,$C24)</f>
        <v>95</v>
      </c>
      <c r="AI24" s="188">
        <f>SUMIFS(Cells!$A$7:$A$122,Cells!$E$7:$E$122,"&lt;="&amp;AI$3,Cells!$F$7:$F$122,"&gt;="&amp;AI$3,Cells!$B$7:$B$122,$A24,Cells!$C$7:$C$122,$B24,Cells!$D$7:$D$122,$C24)</f>
        <v>95</v>
      </c>
      <c r="AJ24" s="188">
        <f>SUMIFS(Cells!$A$7:$A$122,Cells!$E$7:$E$122,"&lt;="&amp;AJ$3,Cells!$F$7:$F$122,"&gt;="&amp;AJ$3,Cells!$B$7:$B$122,$A24,Cells!$C$7:$C$122,$B24,Cells!$D$7:$D$122,$C24)</f>
        <v>95</v>
      </c>
      <c r="AK24" s="188">
        <f>SUMIFS(Cells!$A$7:$A$122,Cells!$E$7:$E$122,"&lt;="&amp;AK$3,Cells!$F$7:$F$122,"&gt;="&amp;AK$3,Cells!$B$7:$B$122,$A24,Cells!$C$7:$C$122,$B24,Cells!$D$7:$D$122,$C24)</f>
        <v>95</v>
      </c>
      <c r="AL24" s="188">
        <f>SUMIFS(Cells!$A$7:$A$122,Cells!$E$7:$E$122,"&lt;="&amp;AL$3,Cells!$F$7:$F$122,"&gt;="&amp;AL$3,Cells!$B$7:$B$122,$A24,Cells!$C$7:$C$122,$B24,Cells!$D$7:$D$122,$C24)</f>
        <v>95</v>
      </c>
      <c r="AM24" s="188">
        <f>SUMIFS(Cells!$A$7:$A$122,Cells!$E$7:$E$122,"&lt;="&amp;AM$3,Cells!$F$7:$F$122,"&gt;="&amp;AM$3,Cells!$B$7:$B$122,$A24,Cells!$C$7:$C$122,$B24,Cells!$D$7:$D$122,$C24)</f>
        <v>95</v>
      </c>
    </row>
    <row r="25" spans="1:39" x14ac:dyDescent="0.25">
      <c r="A25" t="s">
        <v>82</v>
      </c>
      <c r="B25" t="s">
        <v>78</v>
      </c>
      <c r="C25" s="8" t="s">
        <v>352</v>
      </c>
      <c r="D25" s="188">
        <f>SUMIFS(Cells!$A$7:$A$122,Cells!$E$7:$E$122,"&lt;="&amp;D$3,Cells!$F$7:$F$122,"&gt;="&amp;D$3,Cells!$B$7:$B$122,$A25,Cells!$C$7:$C$122,$B25,Cells!$D$7:$D$122,$C25)</f>
        <v>96</v>
      </c>
      <c r="E25" s="188">
        <f>SUMIFS(Cells!$A$7:$A$122,Cells!$E$7:$E$122,"&lt;="&amp;E$3,Cells!$F$7:$F$122,"&gt;="&amp;E$3,Cells!$B$7:$B$122,$A25,Cells!$C$7:$C$122,$B25,Cells!$D$7:$D$122,$C25)</f>
        <v>96</v>
      </c>
      <c r="F25" s="188">
        <f>SUMIFS(Cells!$A$7:$A$122,Cells!$E$7:$E$122,"&lt;="&amp;F$3,Cells!$F$7:$F$122,"&gt;="&amp;F$3,Cells!$B$7:$B$122,$A25,Cells!$C$7:$C$122,$B25,Cells!$D$7:$D$122,$C25)</f>
        <v>96</v>
      </c>
      <c r="G25" s="188">
        <f>SUMIFS(Cells!$A$7:$A$122,Cells!$E$7:$E$122,"&lt;="&amp;G$3,Cells!$F$7:$F$122,"&gt;="&amp;G$3,Cells!$B$7:$B$122,$A25,Cells!$C$7:$C$122,$B25,Cells!$D$7:$D$122,$C25)</f>
        <v>96</v>
      </c>
      <c r="H25" s="188">
        <f>SUMIFS(Cells!$A$7:$A$122,Cells!$E$7:$E$122,"&lt;="&amp;H$3,Cells!$F$7:$F$122,"&gt;="&amp;H$3,Cells!$B$7:$B$122,$A25,Cells!$C$7:$C$122,$B25,Cells!$D$7:$D$122,$C25)</f>
        <v>96</v>
      </c>
      <c r="I25" s="188">
        <f>SUMIFS(Cells!$A$7:$A$122,Cells!$E$7:$E$122,"&lt;="&amp;I$3,Cells!$F$7:$F$122,"&gt;="&amp;I$3,Cells!$B$7:$B$122,$A25,Cells!$C$7:$C$122,$B25,Cells!$D$7:$D$122,$C25)</f>
        <v>96</v>
      </c>
      <c r="J25" s="188">
        <f>SUMIFS(Cells!$A$7:$A$122,Cells!$E$7:$E$122,"&lt;="&amp;J$3,Cells!$F$7:$F$122,"&gt;="&amp;J$3,Cells!$B$7:$B$122,$A25,Cells!$C$7:$C$122,$B25,Cells!$D$7:$D$122,$C25)</f>
        <v>96</v>
      </c>
      <c r="K25" s="188">
        <f>SUMIFS(Cells!$A$7:$A$122,Cells!$E$7:$E$122,"&lt;="&amp;K$3,Cells!$F$7:$F$122,"&gt;="&amp;K$3,Cells!$B$7:$B$122,$A25,Cells!$C$7:$C$122,$B25,Cells!$D$7:$D$122,$C25)</f>
        <v>96</v>
      </c>
      <c r="L25" s="188">
        <f>SUMIFS(Cells!$A$7:$A$122,Cells!$E$7:$E$122,"&lt;="&amp;L$3,Cells!$F$7:$F$122,"&gt;="&amp;L$3,Cells!$B$7:$B$122,$A25,Cells!$C$7:$C$122,$B25,Cells!$D$7:$D$122,$C25)</f>
        <v>96</v>
      </c>
      <c r="M25" s="188">
        <f>SUMIFS(Cells!$A$7:$A$122,Cells!$E$7:$E$122,"&lt;="&amp;M$3,Cells!$F$7:$F$122,"&gt;="&amp;M$3,Cells!$B$7:$B$122,$A25,Cells!$C$7:$C$122,$B25,Cells!$D$7:$D$122,$C25)</f>
        <v>96</v>
      </c>
      <c r="N25" s="188">
        <f>SUMIFS(Cells!$A$7:$A$122,Cells!$E$7:$E$122,"&lt;="&amp;N$3,Cells!$F$7:$F$122,"&gt;="&amp;N$3,Cells!$B$7:$B$122,$A25,Cells!$C$7:$C$122,$B25,Cells!$D$7:$D$122,$C25)</f>
        <v>96</v>
      </c>
      <c r="O25" s="188">
        <f>SUMIFS(Cells!$A$7:$A$122,Cells!$E$7:$E$122,"&lt;="&amp;O$3,Cells!$F$7:$F$122,"&gt;="&amp;O$3,Cells!$B$7:$B$122,$A25,Cells!$C$7:$C$122,$B25,Cells!$D$7:$D$122,$C25)</f>
        <v>96</v>
      </c>
      <c r="P25" s="188">
        <f>SUMIFS(Cells!$A$7:$A$122,Cells!$E$7:$E$122,"&lt;="&amp;P$3,Cells!$F$7:$F$122,"&gt;="&amp;P$3,Cells!$B$7:$B$122,$A25,Cells!$C$7:$C$122,$B25,Cells!$D$7:$D$122,$C25)</f>
        <v>96</v>
      </c>
      <c r="Q25" s="188">
        <f>SUMIFS(Cells!$A$7:$A$122,Cells!$E$7:$E$122,"&lt;="&amp;Q$3,Cells!$F$7:$F$122,"&gt;="&amp;Q$3,Cells!$B$7:$B$122,$A25,Cells!$C$7:$C$122,$B25,Cells!$D$7:$D$122,$C25)</f>
        <v>96</v>
      </c>
      <c r="R25" s="188">
        <f>SUMIFS(Cells!$A$7:$A$122,Cells!$E$7:$E$122,"&lt;="&amp;R$3,Cells!$F$7:$F$122,"&gt;="&amp;R$3,Cells!$B$7:$B$122,$A25,Cells!$C$7:$C$122,$B25,Cells!$D$7:$D$122,$C25)</f>
        <v>96</v>
      </c>
      <c r="S25" s="188">
        <f>SUMIFS(Cells!$A$7:$A$122,Cells!$E$7:$E$122,"&lt;="&amp;S$3,Cells!$F$7:$F$122,"&gt;="&amp;S$3,Cells!$B$7:$B$122,$A25,Cells!$C$7:$C$122,$B25,Cells!$D$7:$D$122,$C25)</f>
        <v>96</v>
      </c>
      <c r="T25" s="188">
        <f>SUMIFS(Cells!$A$7:$A$122,Cells!$E$7:$E$122,"&lt;="&amp;T$3,Cells!$F$7:$F$122,"&gt;="&amp;T$3,Cells!$B$7:$B$122,$A25,Cells!$C$7:$C$122,$B25,Cells!$D$7:$D$122,$C25)</f>
        <v>96</v>
      </c>
      <c r="U25" s="188">
        <f>SUMIFS(Cells!$A$7:$A$122,Cells!$E$7:$E$122,"&lt;="&amp;U$3,Cells!$F$7:$F$122,"&gt;="&amp;U$3,Cells!$B$7:$B$122,$A25,Cells!$C$7:$C$122,$B25,Cells!$D$7:$D$122,$C25)</f>
        <v>96</v>
      </c>
      <c r="V25" s="188">
        <f>SUMIFS(Cells!$A$7:$A$122,Cells!$E$7:$E$122,"&lt;="&amp;V$3,Cells!$F$7:$F$122,"&gt;="&amp;V$3,Cells!$B$7:$B$122,$A25,Cells!$C$7:$C$122,$B25,Cells!$D$7:$D$122,$C25)</f>
        <v>96</v>
      </c>
      <c r="W25" s="188">
        <f>SUMIFS(Cells!$A$7:$A$122,Cells!$E$7:$E$122,"&lt;="&amp;W$3,Cells!$F$7:$F$122,"&gt;="&amp;W$3,Cells!$B$7:$B$122,$A25,Cells!$C$7:$C$122,$B25,Cells!$D$7:$D$122,$C25)</f>
        <v>96</v>
      </c>
      <c r="X25" s="188">
        <f>SUMIFS(Cells!$A$7:$A$122,Cells!$E$7:$E$122,"&lt;="&amp;X$3,Cells!$F$7:$F$122,"&gt;="&amp;X$3,Cells!$B$7:$B$122,$A25,Cells!$C$7:$C$122,$B25,Cells!$D$7:$D$122,$C25)</f>
        <v>96</v>
      </c>
      <c r="Y25" s="188">
        <f>SUMIFS(Cells!$A$7:$A$122,Cells!$E$7:$E$122,"&lt;="&amp;Y$3,Cells!$F$7:$F$122,"&gt;="&amp;Y$3,Cells!$B$7:$B$122,$A25,Cells!$C$7:$C$122,$B25,Cells!$D$7:$D$122,$C25)</f>
        <v>96</v>
      </c>
      <c r="Z25" s="188">
        <f>SUMIFS(Cells!$A$7:$A$122,Cells!$E$7:$E$122,"&lt;="&amp;Z$3,Cells!$F$7:$F$122,"&gt;="&amp;Z$3,Cells!$B$7:$B$122,$A25,Cells!$C$7:$C$122,$B25,Cells!$D$7:$D$122,$C25)</f>
        <v>96</v>
      </c>
      <c r="AA25" s="188">
        <f>SUMIFS(Cells!$A$7:$A$122,Cells!$E$7:$E$122,"&lt;="&amp;AA$3,Cells!$F$7:$F$122,"&gt;="&amp;AA$3,Cells!$B$7:$B$122,$A25,Cells!$C$7:$C$122,$B25,Cells!$D$7:$D$122,$C25)</f>
        <v>96</v>
      </c>
      <c r="AB25" s="188">
        <f>SUMIFS(Cells!$A$7:$A$122,Cells!$E$7:$E$122,"&lt;="&amp;AB$3,Cells!$F$7:$F$122,"&gt;="&amp;AB$3,Cells!$B$7:$B$122,$A25,Cells!$C$7:$C$122,$B25,Cells!$D$7:$D$122,$C25)</f>
        <v>96</v>
      </c>
      <c r="AC25" s="188">
        <f>SUMIFS(Cells!$A$7:$A$122,Cells!$E$7:$E$122,"&lt;="&amp;AC$3,Cells!$F$7:$F$122,"&gt;="&amp;AC$3,Cells!$B$7:$B$122,$A25,Cells!$C$7:$C$122,$B25,Cells!$D$7:$D$122,$C25)</f>
        <v>96</v>
      </c>
      <c r="AD25" s="188">
        <f>SUMIFS(Cells!$A$7:$A$122,Cells!$E$7:$E$122,"&lt;="&amp;AD$3,Cells!$F$7:$F$122,"&gt;="&amp;AD$3,Cells!$B$7:$B$122,$A25,Cells!$C$7:$C$122,$B25,Cells!$D$7:$D$122,$C25)</f>
        <v>96</v>
      </c>
      <c r="AE25" s="188">
        <f>SUMIFS(Cells!$A$7:$A$122,Cells!$E$7:$E$122,"&lt;="&amp;AE$3,Cells!$F$7:$F$122,"&gt;="&amp;AE$3,Cells!$B$7:$B$122,$A25,Cells!$C$7:$C$122,$B25,Cells!$D$7:$D$122,$C25)</f>
        <v>96</v>
      </c>
      <c r="AF25" s="188">
        <f>SUMIFS(Cells!$A$7:$A$122,Cells!$E$7:$E$122,"&lt;="&amp;AF$3,Cells!$F$7:$F$122,"&gt;="&amp;AF$3,Cells!$B$7:$B$122,$A25,Cells!$C$7:$C$122,$B25,Cells!$D$7:$D$122,$C25)</f>
        <v>96</v>
      </c>
      <c r="AG25" s="188">
        <f>SUMIFS(Cells!$A$7:$A$122,Cells!$E$7:$E$122,"&lt;="&amp;AG$3,Cells!$F$7:$F$122,"&gt;="&amp;AG$3,Cells!$B$7:$B$122,$A25,Cells!$C$7:$C$122,$B25,Cells!$D$7:$D$122,$C25)</f>
        <v>96</v>
      </c>
      <c r="AH25" s="188">
        <f>SUMIFS(Cells!$A$7:$A$122,Cells!$E$7:$E$122,"&lt;="&amp;AH$3,Cells!$F$7:$F$122,"&gt;="&amp;AH$3,Cells!$B$7:$B$122,$A25,Cells!$C$7:$C$122,$B25,Cells!$D$7:$D$122,$C25)</f>
        <v>96</v>
      </c>
      <c r="AI25" s="188">
        <f>SUMIFS(Cells!$A$7:$A$122,Cells!$E$7:$E$122,"&lt;="&amp;AI$3,Cells!$F$7:$F$122,"&gt;="&amp;AI$3,Cells!$B$7:$B$122,$A25,Cells!$C$7:$C$122,$B25,Cells!$D$7:$D$122,$C25)</f>
        <v>96</v>
      </c>
      <c r="AJ25" s="188">
        <f>SUMIFS(Cells!$A$7:$A$122,Cells!$E$7:$E$122,"&lt;="&amp;AJ$3,Cells!$F$7:$F$122,"&gt;="&amp;AJ$3,Cells!$B$7:$B$122,$A25,Cells!$C$7:$C$122,$B25,Cells!$D$7:$D$122,$C25)</f>
        <v>96</v>
      </c>
      <c r="AK25" s="188">
        <f>SUMIFS(Cells!$A$7:$A$122,Cells!$E$7:$E$122,"&lt;="&amp;AK$3,Cells!$F$7:$F$122,"&gt;="&amp;AK$3,Cells!$B$7:$B$122,$A25,Cells!$C$7:$C$122,$B25,Cells!$D$7:$D$122,$C25)</f>
        <v>96</v>
      </c>
      <c r="AL25" s="188">
        <f>SUMIFS(Cells!$A$7:$A$122,Cells!$E$7:$E$122,"&lt;="&amp;AL$3,Cells!$F$7:$F$122,"&gt;="&amp;AL$3,Cells!$B$7:$B$122,$A25,Cells!$C$7:$C$122,$B25,Cells!$D$7:$D$122,$C25)</f>
        <v>96</v>
      </c>
      <c r="AM25" s="188">
        <f>SUMIFS(Cells!$A$7:$A$122,Cells!$E$7:$E$122,"&lt;="&amp;AM$3,Cells!$F$7:$F$122,"&gt;="&amp;AM$3,Cells!$B$7:$B$122,$A25,Cells!$C$7:$C$122,$B25,Cells!$D$7:$D$122,$C25)</f>
        <v>96</v>
      </c>
    </row>
    <row r="26" spans="1:39" ht="15.4" customHeight="1" x14ac:dyDescent="0.25">
      <c r="A26" t="s">
        <v>82</v>
      </c>
      <c r="B26" t="s">
        <v>78</v>
      </c>
      <c r="C26" s="8" t="s">
        <v>353</v>
      </c>
      <c r="D26" s="188">
        <f>SUMIFS(Cells!$A$7:$A$122,Cells!$E$7:$E$122,"&lt;="&amp;D$3,Cells!$F$7:$F$122,"&gt;="&amp;D$3,Cells!$B$7:$B$122,$A26,Cells!$C$7:$C$122,$B26,Cells!$D$7:$D$122,$C26)</f>
        <v>97</v>
      </c>
      <c r="E26" s="188">
        <f>SUMIFS(Cells!$A$7:$A$122,Cells!$E$7:$E$122,"&lt;="&amp;E$3,Cells!$F$7:$F$122,"&gt;="&amp;E$3,Cells!$B$7:$B$122,$A26,Cells!$C$7:$C$122,$B26,Cells!$D$7:$D$122,$C26)</f>
        <v>97</v>
      </c>
      <c r="F26" s="188">
        <f>SUMIFS(Cells!$A$7:$A$122,Cells!$E$7:$E$122,"&lt;="&amp;F$3,Cells!$F$7:$F$122,"&gt;="&amp;F$3,Cells!$B$7:$B$122,$A26,Cells!$C$7:$C$122,$B26,Cells!$D$7:$D$122,$C26)</f>
        <v>97</v>
      </c>
      <c r="G26" s="188">
        <f>SUMIFS(Cells!$A$7:$A$122,Cells!$E$7:$E$122,"&lt;="&amp;G$3,Cells!$F$7:$F$122,"&gt;="&amp;G$3,Cells!$B$7:$B$122,$A26,Cells!$C$7:$C$122,$B26,Cells!$D$7:$D$122,$C26)</f>
        <v>97</v>
      </c>
      <c r="H26" s="188">
        <f>SUMIFS(Cells!$A$7:$A$122,Cells!$E$7:$E$122,"&lt;="&amp;H$3,Cells!$F$7:$F$122,"&gt;="&amp;H$3,Cells!$B$7:$B$122,$A26,Cells!$C$7:$C$122,$B26,Cells!$D$7:$D$122,$C26)</f>
        <v>97</v>
      </c>
      <c r="I26" s="188">
        <f>SUMIFS(Cells!$A$7:$A$122,Cells!$E$7:$E$122,"&lt;="&amp;I$3,Cells!$F$7:$F$122,"&gt;="&amp;I$3,Cells!$B$7:$B$122,$A26,Cells!$C$7:$C$122,$B26,Cells!$D$7:$D$122,$C26)</f>
        <v>97</v>
      </c>
      <c r="J26" s="188">
        <f>SUMIFS(Cells!$A$7:$A$122,Cells!$E$7:$E$122,"&lt;="&amp;J$3,Cells!$F$7:$F$122,"&gt;="&amp;J$3,Cells!$B$7:$B$122,$A26,Cells!$C$7:$C$122,$B26,Cells!$D$7:$D$122,$C26)</f>
        <v>97</v>
      </c>
      <c r="K26" s="188">
        <f>SUMIFS(Cells!$A$7:$A$122,Cells!$E$7:$E$122,"&lt;="&amp;K$3,Cells!$F$7:$F$122,"&gt;="&amp;K$3,Cells!$B$7:$B$122,$A26,Cells!$C$7:$C$122,$B26,Cells!$D$7:$D$122,$C26)</f>
        <v>97</v>
      </c>
      <c r="L26" s="188">
        <f>SUMIFS(Cells!$A$7:$A$122,Cells!$E$7:$E$122,"&lt;="&amp;L$3,Cells!$F$7:$F$122,"&gt;="&amp;L$3,Cells!$B$7:$B$122,$A26,Cells!$C$7:$C$122,$B26,Cells!$D$7:$D$122,$C26)</f>
        <v>97</v>
      </c>
      <c r="M26" s="188">
        <f>SUMIFS(Cells!$A$7:$A$122,Cells!$E$7:$E$122,"&lt;="&amp;M$3,Cells!$F$7:$F$122,"&gt;="&amp;M$3,Cells!$B$7:$B$122,$A26,Cells!$C$7:$C$122,$B26,Cells!$D$7:$D$122,$C26)</f>
        <v>97</v>
      </c>
      <c r="N26" s="188">
        <f>SUMIFS(Cells!$A$7:$A$122,Cells!$E$7:$E$122,"&lt;="&amp;N$3,Cells!$F$7:$F$122,"&gt;="&amp;N$3,Cells!$B$7:$B$122,$A26,Cells!$C$7:$C$122,$B26,Cells!$D$7:$D$122,$C26)</f>
        <v>97</v>
      </c>
      <c r="O26" s="188">
        <f>SUMIFS(Cells!$A$7:$A$122,Cells!$E$7:$E$122,"&lt;="&amp;O$3,Cells!$F$7:$F$122,"&gt;="&amp;O$3,Cells!$B$7:$B$122,$A26,Cells!$C$7:$C$122,$B26,Cells!$D$7:$D$122,$C26)</f>
        <v>97</v>
      </c>
      <c r="P26" s="188">
        <f>SUMIFS(Cells!$A$7:$A$122,Cells!$E$7:$E$122,"&lt;="&amp;P$3,Cells!$F$7:$F$122,"&gt;="&amp;P$3,Cells!$B$7:$B$122,$A26,Cells!$C$7:$C$122,$B26,Cells!$D$7:$D$122,$C26)</f>
        <v>97</v>
      </c>
      <c r="Q26" s="188">
        <f>SUMIFS(Cells!$A$7:$A$122,Cells!$E$7:$E$122,"&lt;="&amp;Q$3,Cells!$F$7:$F$122,"&gt;="&amp;Q$3,Cells!$B$7:$B$122,$A26,Cells!$C$7:$C$122,$B26,Cells!$D$7:$D$122,$C26)</f>
        <v>97</v>
      </c>
      <c r="R26" s="188">
        <f>SUMIFS(Cells!$A$7:$A$122,Cells!$E$7:$E$122,"&lt;="&amp;R$3,Cells!$F$7:$F$122,"&gt;="&amp;R$3,Cells!$B$7:$B$122,$A26,Cells!$C$7:$C$122,$B26,Cells!$D$7:$D$122,$C26)</f>
        <v>97</v>
      </c>
      <c r="S26" s="188">
        <f>SUMIFS(Cells!$A$7:$A$122,Cells!$E$7:$E$122,"&lt;="&amp;S$3,Cells!$F$7:$F$122,"&gt;="&amp;S$3,Cells!$B$7:$B$122,$A26,Cells!$C$7:$C$122,$B26,Cells!$D$7:$D$122,$C26)</f>
        <v>97</v>
      </c>
      <c r="T26" s="188">
        <f>SUMIFS(Cells!$A$7:$A$122,Cells!$E$7:$E$122,"&lt;="&amp;T$3,Cells!$F$7:$F$122,"&gt;="&amp;T$3,Cells!$B$7:$B$122,$A26,Cells!$C$7:$C$122,$B26,Cells!$D$7:$D$122,$C26)</f>
        <v>97</v>
      </c>
      <c r="U26" s="188">
        <f>SUMIFS(Cells!$A$7:$A$122,Cells!$E$7:$E$122,"&lt;="&amp;U$3,Cells!$F$7:$F$122,"&gt;="&amp;U$3,Cells!$B$7:$B$122,$A26,Cells!$C$7:$C$122,$B26,Cells!$D$7:$D$122,$C26)</f>
        <v>97</v>
      </c>
      <c r="V26" s="188">
        <f>SUMIFS(Cells!$A$7:$A$122,Cells!$E$7:$E$122,"&lt;="&amp;V$3,Cells!$F$7:$F$122,"&gt;="&amp;V$3,Cells!$B$7:$B$122,$A26,Cells!$C$7:$C$122,$B26,Cells!$D$7:$D$122,$C26)</f>
        <v>97</v>
      </c>
      <c r="W26" s="188">
        <f>SUMIFS(Cells!$A$7:$A$122,Cells!$E$7:$E$122,"&lt;="&amp;W$3,Cells!$F$7:$F$122,"&gt;="&amp;W$3,Cells!$B$7:$B$122,$A26,Cells!$C$7:$C$122,$B26,Cells!$D$7:$D$122,$C26)</f>
        <v>97</v>
      </c>
      <c r="X26" s="188">
        <f>SUMIFS(Cells!$A$7:$A$122,Cells!$E$7:$E$122,"&lt;="&amp;X$3,Cells!$F$7:$F$122,"&gt;="&amp;X$3,Cells!$B$7:$B$122,$A26,Cells!$C$7:$C$122,$B26,Cells!$D$7:$D$122,$C26)</f>
        <v>97</v>
      </c>
      <c r="Y26" s="188">
        <f>SUMIFS(Cells!$A$7:$A$122,Cells!$E$7:$E$122,"&lt;="&amp;Y$3,Cells!$F$7:$F$122,"&gt;="&amp;Y$3,Cells!$B$7:$B$122,$A26,Cells!$C$7:$C$122,$B26,Cells!$D$7:$D$122,$C26)</f>
        <v>97</v>
      </c>
      <c r="Z26" s="188">
        <f>SUMIFS(Cells!$A$7:$A$122,Cells!$E$7:$E$122,"&lt;="&amp;Z$3,Cells!$F$7:$F$122,"&gt;="&amp;Z$3,Cells!$B$7:$B$122,$A26,Cells!$C$7:$C$122,$B26,Cells!$D$7:$D$122,$C26)</f>
        <v>97</v>
      </c>
      <c r="AA26" s="188">
        <f>SUMIFS(Cells!$A$7:$A$122,Cells!$E$7:$E$122,"&lt;="&amp;AA$3,Cells!$F$7:$F$122,"&gt;="&amp;AA$3,Cells!$B$7:$B$122,$A26,Cells!$C$7:$C$122,$B26,Cells!$D$7:$D$122,$C26)</f>
        <v>97</v>
      </c>
      <c r="AB26" s="188">
        <f>SUMIFS(Cells!$A$7:$A$122,Cells!$E$7:$E$122,"&lt;="&amp;AB$3,Cells!$F$7:$F$122,"&gt;="&amp;AB$3,Cells!$B$7:$B$122,$A26,Cells!$C$7:$C$122,$B26,Cells!$D$7:$D$122,$C26)</f>
        <v>97</v>
      </c>
      <c r="AC26" s="188">
        <f>SUMIFS(Cells!$A$7:$A$122,Cells!$E$7:$E$122,"&lt;="&amp;AC$3,Cells!$F$7:$F$122,"&gt;="&amp;AC$3,Cells!$B$7:$B$122,$A26,Cells!$C$7:$C$122,$B26,Cells!$D$7:$D$122,$C26)</f>
        <v>97</v>
      </c>
      <c r="AD26" s="188">
        <f>SUMIFS(Cells!$A$7:$A$122,Cells!$E$7:$E$122,"&lt;="&amp;AD$3,Cells!$F$7:$F$122,"&gt;="&amp;AD$3,Cells!$B$7:$B$122,$A26,Cells!$C$7:$C$122,$B26,Cells!$D$7:$D$122,$C26)</f>
        <v>97</v>
      </c>
      <c r="AE26" s="188">
        <f>SUMIFS(Cells!$A$7:$A$122,Cells!$E$7:$E$122,"&lt;="&amp;AE$3,Cells!$F$7:$F$122,"&gt;="&amp;AE$3,Cells!$B$7:$B$122,$A26,Cells!$C$7:$C$122,$B26,Cells!$D$7:$D$122,$C26)</f>
        <v>97</v>
      </c>
      <c r="AF26" s="188">
        <f>SUMIFS(Cells!$A$7:$A$122,Cells!$E$7:$E$122,"&lt;="&amp;AF$3,Cells!$F$7:$F$122,"&gt;="&amp;AF$3,Cells!$B$7:$B$122,$A26,Cells!$C$7:$C$122,$B26,Cells!$D$7:$D$122,$C26)</f>
        <v>97</v>
      </c>
      <c r="AG26" s="188">
        <f>SUMIFS(Cells!$A$7:$A$122,Cells!$E$7:$E$122,"&lt;="&amp;AG$3,Cells!$F$7:$F$122,"&gt;="&amp;AG$3,Cells!$B$7:$B$122,$A26,Cells!$C$7:$C$122,$B26,Cells!$D$7:$D$122,$C26)</f>
        <v>97</v>
      </c>
      <c r="AH26" s="188">
        <f>SUMIFS(Cells!$A$7:$A$122,Cells!$E$7:$E$122,"&lt;="&amp;AH$3,Cells!$F$7:$F$122,"&gt;="&amp;AH$3,Cells!$B$7:$B$122,$A26,Cells!$C$7:$C$122,$B26,Cells!$D$7:$D$122,$C26)</f>
        <v>97</v>
      </c>
      <c r="AI26" s="188">
        <f>SUMIFS(Cells!$A$7:$A$122,Cells!$E$7:$E$122,"&lt;="&amp;AI$3,Cells!$F$7:$F$122,"&gt;="&amp;AI$3,Cells!$B$7:$B$122,$A26,Cells!$C$7:$C$122,$B26,Cells!$D$7:$D$122,$C26)</f>
        <v>97</v>
      </c>
      <c r="AJ26" s="188">
        <f>SUMIFS(Cells!$A$7:$A$122,Cells!$E$7:$E$122,"&lt;="&amp;AJ$3,Cells!$F$7:$F$122,"&gt;="&amp;AJ$3,Cells!$B$7:$B$122,$A26,Cells!$C$7:$C$122,$B26,Cells!$D$7:$D$122,$C26)</f>
        <v>97</v>
      </c>
      <c r="AK26" s="188">
        <f>SUMIFS(Cells!$A$7:$A$122,Cells!$E$7:$E$122,"&lt;="&amp;AK$3,Cells!$F$7:$F$122,"&gt;="&amp;AK$3,Cells!$B$7:$B$122,$A26,Cells!$C$7:$C$122,$B26,Cells!$D$7:$D$122,$C26)</f>
        <v>97</v>
      </c>
      <c r="AL26" s="188">
        <f>SUMIFS(Cells!$A$7:$A$122,Cells!$E$7:$E$122,"&lt;="&amp;AL$3,Cells!$F$7:$F$122,"&gt;="&amp;AL$3,Cells!$B$7:$B$122,$A26,Cells!$C$7:$C$122,$B26,Cells!$D$7:$D$122,$C26)</f>
        <v>97</v>
      </c>
      <c r="AM26" s="188">
        <f>SUMIFS(Cells!$A$7:$A$122,Cells!$E$7:$E$122,"&lt;="&amp;AM$3,Cells!$F$7:$F$122,"&gt;="&amp;AM$3,Cells!$B$7:$B$122,$A26,Cells!$C$7:$C$122,$B26,Cells!$D$7:$D$122,$C26)</f>
        <v>97</v>
      </c>
    </row>
    <row r="27" spans="1:39" x14ac:dyDescent="0.25">
      <c r="A27" t="s">
        <v>82</v>
      </c>
      <c r="B27" t="s">
        <v>78</v>
      </c>
      <c r="C27" s="8" t="s">
        <v>198</v>
      </c>
      <c r="D27" s="188">
        <f>SUMIFS(Cells!$A$7:$A$122,Cells!$E$7:$E$122,"&lt;="&amp;D$3,Cells!$F$7:$F$122,"&gt;="&amp;D$3,Cells!$B$7:$B$122,$A27,Cells!$C$7:$C$122,$B27,Cells!$D$7:$D$122,$C27)</f>
        <v>98</v>
      </c>
      <c r="E27" s="188">
        <f>SUMIFS(Cells!$A$7:$A$122,Cells!$E$7:$E$122,"&lt;="&amp;E$3,Cells!$F$7:$F$122,"&gt;="&amp;E$3,Cells!$B$7:$B$122,$A27,Cells!$C$7:$C$122,$B27,Cells!$D$7:$D$122,$C27)</f>
        <v>98</v>
      </c>
      <c r="F27" s="188">
        <f>SUMIFS(Cells!$A$7:$A$122,Cells!$E$7:$E$122,"&lt;="&amp;F$3,Cells!$F$7:$F$122,"&gt;="&amp;F$3,Cells!$B$7:$B$122,$A27,Cells!$C$7:$C$122,$B27,Cells!$D$7:$D$122,$C27)</f>
        <v>98</v>
      </c>
      <c r="G27" s="188">
        <f>SUMIFS(Cells!$A$7:$A$122,Cells!$E$7:$E$122,"&lt;="&amp;G$3,Cells!$F$7:$F$122,"&gt;="&amp;G$3,Cells!$B$7:$B$122,$A27,Cells!$C$7:$C$122,$B27,Cells!$D$7:$D$122,$C27)</f>
        <v>98</v>
      </c>
      <c r="H27" s="188">
        <f>SUMIFS(Cells!$A$7:$A$122,Cells!$E$7:$E$122,"&lt;="&amp;H$3,Cells!$F$7:$F$122,"&gt;="&amp;H$3,Cells!$B$7:$B$122,$A27,Cells!$C$7:$C$122,$B27,Cells!$D$7:$D$122,$C27)</f>
        <v>98</v>
      </c>
      <c r="I27" s="188">
        <f>SUMIFS(Cells!$A$7:$A$122,Cells!$E$7:$E$122,"&lt;="&amp;I$3,Cells!$F$7:$F$122,"&gt;="&amp;I$3,Cells!$B$7:$B$122,$A27,Cells!$C$7:$C$122,$B27,Cells!$D$7:$D$122,$C27)</f>
        <v>98</v>
      </c>
      <c r="J27" s="188">
        <f>SUMIFS(Cells!$A$7:$A$122,Cells!$E$7:$E$122,"&lt;="&amp;J$3,Cells!$F$7:$F$122,"&gt;="&amp;J$3,Cells!$B$7:$B$122,$A27,Cells!$C$7:$C$122,$B27,Cells!$D$7:$D$122,$C27)</f>
        <v>98</v>
      </c>
      <c r="K27" s="188">
        <f>SUMIFS(Cells!$A$7:$A$122,Cells!$E$7:$E$122,"&lt;="&amp;K$3,Cells!$F$7:$F$122,"&gt;="&amp;K$3,Cells!$B$7:$B$122,$A27,Cells!$C$7:$C$122,$B27,Cells!$D$7:$D$122,$C27)</f>
        <v>98</v>
      </c>
      <c r="L27" s="188">
        <f>SUMIFS(Cells!$A$7:$A$122,Cells!$E$7:$E$122,"&lt;="&amp;L$3,Cells!$F$7:$F$122,"&gt;="&amp;L$3,Cells!$B$7:$B$122,$A27,Cells!$C$7:$C$122,$B27,Cells!$D$7:$D$122,$C27)</f>
        <v>98</v>
      </c>
      <c r="M27" s="188">
        <f>SUMIFS(Cells!$A$7:$A$122,Cells!$E$7:$E$122,"&lt;="&amp;M$3,Cells!$F$7:$F$122,"&gt;="&amp;M$3,Cells!$B$7:$B$122,$A27,Cells!$C$7:$C$122,$B27,Cells!$D$7:$D$122,$C27)</f>
        <v>98</v>
      </c>
      <c r="N27" s="188">
        <f>SUMIFS(Cells!$A$7:$A$122,Cells!$E$7:$E$122,"&lt;="&amp;N$3,Cells!$F$7:$F$122,"&gt;="&amp;N$3,Cells!$B$7:$B$122,$A27,Cells!$C$7:$C$122,$B27,Cells!$D$7:$D$122,$C27)</f>
        <v>98</v>
      </c>
      <c r="O27" s="188">
        <f>SUMIFS(Cells!$A$7:$A$122,Cells!$E$7:$E$122,"&lt;="&amp;O$3,Cells!$F$7:$F$122,"&gt;="&amp;O$3,Cells!$B$7:$B$122,$A27,Cells!$C$7:$C$122,$B27,Cells!$D$7:$D$122,$C27)</f>
        <v>98</v>
      </c>
      <c r="P27" s="188">
        <f>SUMIFS(Cells!$A$7:$A$122,Cells!$E$7:$E$122,"&lt;="&amp;P$3,Cells!$F$7:$F$122,"&gt;="&amp;P$3,Cells!$B$7:$B$122,$A27,Cells!$C$7:$C$122,$B27,Cells!$D$7:$D$122,$C27)</f>
        <v>98</v>
      </c>
      <c r="Q27" s="188">
        <f>SUMIFS(Cells!$A$7:$A$122,Cells!$E$7:$E$122,"&lt;="&amp;Q$3,Cells!$F$7:$F$122,"&gt;="&amp;Q$3,Cells!$B$7:$B$122,$A27,Cells!$C$7:$C$122,$B27,Cells!$D$7:$D$122,$C27)</f>
        <v>98</v>
      </c>
      <c r="R27" s="188">
        <f>SUMIFS(Cells!$A$7:$A$122,Cells!$E$7:$E$122,"&lt;="&amp;R$3,Cells!$F$7:$F$122,"&gt;="&amp;R$3,Cells!$B$7:$B$122,$A27,Cells!$C$7:$C$122,$B27,Cells!$D$7:$D$122,$C27)</f>
        <v>98</v>
      </c>
      <c r="S27" s="188">
        <f>SUMIFS(Cells!$A$7:$A$122,Cells!$E$7:$E$122,"&lt;="&amp;S$3,Cells!$F$7:$F$122,"&gt;="&amp;S$3,Cells!$B$7:$B$122,$A27,Cells!$C$7:$C$122,$B27,Cells!$D$7:$D$122,$C27)</f>
        <v>98</v>
      </c>
      <c r="T27" s="188">
        <f>SUMIFS(Cells!$A$7:$A$122,Cells!$E$7:$E$122,"&lt;="&amp;T$3,Cells!$F$7:$F$122,"&gt;="&amp;T$3,Cells!$B$7:$B$122,$A27,Cells!$C$7:$C$122,$B27,Cells!$D$7:$D$122,$C27)</f>
        <v>98</v>
      </c>
      <c r="U27" s="188">
        <f>SUMIFS(Cells!$A$7:$A$122,Cells!$E$7:$E$122,"&lt;="&amp;U$3,Cells!$F$7:$F$122,"&gt;="&amp;U$3,Cells!$B$7:$B$122,$A27,Cells!$C$7:$C$122,$B27,Cells!$D$7:$D$122,$C27)</f>
        <v>98</v>
      </c>
      <c r="V27" s="188">
        <f>SUMIFS(Cells!$A$7:$A$122,Cells!$E$7:$E$122,"&lt;="&amp;V$3,Cells!$F$7:$F$122,"&gt;="&amp;V$3,Cells!$B$7:$B$122,$A27,Cells!$C$7:$C$122,$B27,Cells!$D$7:$D$122,$C27)</f>
        <v>98</v>
      </c>
      <c r="W27" s="188">
        <f>SUMIFS(Cells!$A$7:$A$122,Cells!$E$7:$E$122,"&lt;="&amp;W$3,Cells!$F$7:$F$122,"&gt;="&amp;W$3,Cells!$B$7:$B$122,$A27,Cells!$C$7:$C$122,$B27,Cells!$D$7:$D$122,$C27)</f>
        <v>98</v>
      </c>
      <c r="X27" s="188">
        <f>SUMIFS(Cells!$A$7:$A$122,Cells!$E$7:$E$122,"&lt;="&amp;X$3,Cells!$F$7:$F$122,"&gt;="&amp;X$3,Cells!$B$7:$B$122,$A27,Cells!$C$7:$C$122,$B27,Cells!$D$7:$D$122,$C27)</f>
        <v>98</v>
      </c>
      <c r="Y27" s="188">
        <f>SUMIFS(Cells!$A$7:$A$122,Cells!$E$7:$E$122,"&lt;="&amp;Y$3,Cells!$F$7:$F$122,"&gt;="&amp;Y$3,Cells!$B$7:$B$122,$A27,Cells!$C$7:$C$122,$B27,Cells!$D$7:$D$122,$C27)</f>
        <v>98</v>
      </c>
      <c r="Z27" s="188">
        <f>SUMIFS(Cells!$A$7:$A$122,Cells!$E$7:$E$122,"&lt;="&amp;Z$3,Cells!$F$7:$F$122,"&gt;="&amp;Z$3,Cells!$B$7:$B$122,$A27,Cells!$C$7:$C$122,$B27,Cells!$D$7:$D$122,$C27)</f>
        <v>98</v>
      </c>
      <c r="AA27" s="188">
        <f>SUMIFS(Cells!$A$7:$A$122,Cells!$E$7:$E$122,"&lt;="&amp;AA$3,Cells!$F$7:$F$122,"&gt;="&amp;AA$3,Cells!$B$7:$B$122,$A27,Cells!$C$7:$C$122,$B27,Cells!$D$7:$D$122,$C27)</f>
        <v>98</v>
      </c>
      <c r="AB27" s="188">
        <f>SUMIFS(Cells!$A$7:$A$122,Cells!$E$7:$E$122,"&lt;="&amp;AB$3,Cells!$F$7:$F$122,"&gt;="&amp;AB$3,Cells!$B$7:$B$122,$A27,Cells!$C$7:$C$122,$B27,Cells!$D$7:$D$122,$C27)</f>
        <v>98</v>
      </c>
      <c r="AC27" s="188">
        <f>SUMIFS(Cells!$A$7:$A$122,Cells!$E$7:$E$122,"&lt;="&amp;AC$3,Cells!$F$7:$F$122,"&gt;="&amp;AC$3,Cells!$B$7:$B$122,$A27,Cells!$C$7:$C$122,$B27,Cells!$D$7:$D$122,$C27)</f>
        <v>98</v>
      </c>
      <c r="AD27" s="188">
        <f>SUMIFS(Cells!$A$7:$A$122,Cells!$E$7:$E$122,"&lt;="&amp;AD$3,Cells!$F$7:$F$122,"&gt;="&amp;AD$3,Cells!$B$7:$B$122,$A27,Cells!$C$7:$C$122,$B27,Cells!$D$7:$D$122,$C27)</f>
        <v>98</v>
      </c>
      <c r="AE27" s="188">
        <f>SUMIFS(Cells!$A$7:$A$122,Cells!$E$7:$E$122,"&lt;="&amp;AE$3,Cells!$F$7:$F$122,"&gt;="&amp;AE$3,Cells!$B$7:$B$122,$A27,Cells!$C$7:$C$122,$B27,Cells!$D$7:$D$122,$C27)</f>
        <v>98</v>
      </c>
      <c r="AF27" s="188">
        <f>SUMIFS(Cells!$A$7:$A$122,Cells!$E$7:$E$122,"&lt;="&amp;AF$3,Cells!$F$7:$F$122,"&gt;="&amp;AF$3,Cells!$B$7:$B$122,$A27,Cells!$C$7:$C$122,$B27,Cells!$D$7:$D$122,$C27)</f>
        <v>98</v>
      </c>
      <c r="AG27" s="188">
        <f>SUMIFS(Cells!$A$7:$A$122,Cells!$E$7:$E$122,"&lt;="&amp;AG$3,Cells!$F$7:$F$122,"&gt;="&amp;AG$3,Cells!$B$7:$B$122,$A27,Cells!$C$7:$C$122,$B27,Cells!$D$7:$D$122,$C27)</f>
        <v>98</v>
      </c>
      <c r="AH27" s="188">
        <f>SUMIFS(Cells!$A$7:$A$122,Cells!$E$7:$E$122,"&lt;="&amp;AH$3,Cells!$F$7:$F$122,"&gt;="&amp;AH$3,Cells!$B$7:$B$122,$A27,Cells!$C$7:$C$122,$B27,Cells!$D$7:$D$122,$C27)</f>
        <v>98</v>
      </c>
      <c r="AI27" s="188">
        <f>SUMIFS(Cells!$A$7:$A$122,Cells!$E$7:$E$122,"&lt;="&amp;AI$3,Cells!$F$7:$F$122,"&gt;="&amp;AI$3,Cells!$B$7:$B$122,$A27,Cells!$C$7:$C$122,$B27,Cells!$D$7:$D$122,$C27)</f>
        <v>98</v>
      </c>
      <c r="AJ27" s="188">
        <f>SUMIFS(Cells!$A$7:$A$122,Cells!$E$7:$E$122,"&lt;="&amp;AJ$3,Cells!$F$7:$F$122,"&gt;="&amp;AJ$3,Cells!$B$7:$B$122,$A27,Cells!$C$7:$C$122,$B27,Cells!$D$7:$D$122,$C27)</f>
        <v>98</v>
      </c>
      <c r="AK27" s="188">
        <f>SUMIFS(Cells!$A$7:$A$122,Cells!$E$7:$E$122,"&lt;="&amp;AK$3,Cells!$F$7:$F$122,"&gt;="&amp;AK$3,Cells!$B$7:$B$122,$A27,Cells!$C$7:$C$122,$B27,Cells!$D$7:$D$122,$C27)</f>
        <v>98</v>
      </c>
      <c r="AL27" s="188">
        <f>SUMIFS(Cells!$A$7:$A$122,Cells!$E$7:$E$122,"&lt;="&amp;AL$3,Cells!$F$7:$F$122,"&gt;="&amp;AL$3,Cells!$B$7:$B$122,$A27,Cells!$C$7:$C$122,$B27,Cells!$D$7:$D$122,$C27)</f>
        <v>98</v>
      </c>
      <c r="AM27" s="188">
        <f>SUMIFS(Cells!$A$7:$A$122,Cells!$E$7:$E$122,"&lt;="&amp;AM$3,Cells!$F$7:$F$122,"&gt;="&amp;AM$3,Cells!$B$7:$B$122,$A27,Cells!$C$7:$C$122,$B27,Cells!$D$7:$D$122,$C27)</f>
        <v>98</v>
      </c>
    </row>
    <row r="28" spans="1:39" x14ac:dyDescent="0.25">
      <c r="A28" t="s">
        <v>59</v>
      </c>
      <c r="B28" t="s">
        <v>78</v>
      </c>
      <c r="C28" s="8" t="s">
        <v>347</v>
      </c>
      <c r="D28" s="188">
        <f>SUMIFS(Cells!$A$7:$A$122,Cells!$E$7:$E$122,"&lt;="&amp;D$3,Cells!$F$7:$F$122,"&gt;="&amp;D$3,Cells!$B$7:$B$122,$A28,Cells!$C$7:$C$122,$B28,Cells!$D$7:$D$122,$C28)</f>
        <v>99</v>
      </c>
      <c r="E28" s="188">
        <f>SUMIFS(Cells!$A$7:$A$122,Cells!$E$7:$E$122,"&lt;="&amp;E$3,Cells!$F$7:$F$122,"&gt;="&amp;E$3,Cells!$B$7:$B$122,$A28,Cells!$C$7:$C$122,$B28,Cells!$D$7:$D$122,$C28)</f>
        <v>99</v>
      </c>
      <c r="F28" s="188">
        <f>SUMIFS(Cells!$A$7:$A$122,Cells!$E$7:$E$122,"&lt;="&amp;F$3,Cells!$F$7:$F$122,"&gt;="&amp;F$3,Cells!$B$7:$B$122,$A28,Cells!$C$7:$C$122,$B28,Cells!$D$7:$D$122,$C28)</f>
        <v>99</v>
      </c>
      <c r="G28" s="188">
        <f>SUMIFS(Cells!$A$7:$A$122,Cells!$E$7:$E$122,"&lt;="&amp;G$3,Cells!$F$7:$F$122,"&gt;="&amp;G$3,Cells!$B$7:$B$122,$A28,Cells!$C$7:$C$122,$B28,Cells!$D$7:$D$122,$C28)</f>
        <v>99</v>
      </c>
      <c r="H28" s="188">
        <f>SUMIFS(Cells!$A$7:$A$122,Cells!$E$7:$E$122,"&lt;="&amp;H$3,Cells!$F$7:$F$122,"&gt;="&amp;H$3,Cells!$B$7:$B$122,$A28,Cells!$C$7:$C$122,$B28,Cells!$D$7:$D$122,$C28)</f>
        <v>99</v>
      </c>
      <c r="I28" s="188">
        <f>SUMIFS(Cells!$A$7:$A$122,Cells!$E$7:$E$122,"&lt;="&amp;I$3,Cells!$F$7:$F$122,"&gt;="&amp;I$3,Cells!$B$7:$B$122,$A28,Cells!$C$7:$C$122,$B28,Cells!$D$7:$D$122,$C28)</f>
        <v>99</v>
      </c>
      <c r="J28" s="188">
        <f>SUMIFS(Cells!$A$7:$A$122,Cells!$E$7:$E$122,"&lt;="&amp;J$3,Cells!$F$7:$F$122,"&gt;="&amp;J$3,Cells!$B$7:$B$122,$A28,Cells!$C$7:$C$122,$B28,Cells!$D$7:$D$122,$C28)</f>
        <v>99</v>
      </c>
      <c r="K28" s="188">
        <f>SUMIFS(Cells!$A$7:$A$122,Cells!$E$7:$E$122,"&lt;="&amp;K$3,Cells!$F$7:$F$122,"&gt;="&amp;K$3,Cells!$B$7:$B$122,$A28,Cells!$C$7:$C$122,$B28,Cells!$D$7:$D$122,$C28)</f>
        <v>99</v>
      </c>
      <c r="L28" s="188">
        <f>SUMIFS(Cells!$A$7:$A$122,Cells!$E$7:$E$122,"&lt;="&amp;L$3,Cells!$F$7:$F$122,"&gt;="&amp;L$3,Cells!$B$7:$B$122,$A28,Cells!$C$7:$C$122,$B28,Cells!$D$7:$D$122,$C28)</f>
        <v>99</v>
      </c>
      <c r="M28" s="188">
        <f>SUMIFS(Cells!$A$7:$A$122,Cells!$E$7:$E$122,"&lt;="&amp;M$3,Cells!$F$7:$F$122,"&gt;="&amp;M$3,Cells!$B$7:$B$122,$A28,Cells!$C$7:$C$122,$B28,Cells!$D$7:$D$122,$C28)</f>
        <v>99</v>
      </c>
      <c r="N28" s="188">
        <f>SUMIFS(Cells!$A$7:$A$122,Cells!$E$7:$E$122,"&lt;="&amp;N$3,Cells!$F$7:$F$122,"&gt;="&amp;N$3,Cells!$B$7:$B$122,$A28,Cells!$C$7:$C$122,$B28,Cells!$D$7:$D$122,$C28)</f>
        <v>99</v>
      </c>
      <c r="O28" s="188">
        <f>SUMIFS(Cells!$A$7:$A$122,Cells!$E$7:$E$122,"&lt;="&amp;O$3,Cells!$F$7:$F$122,"&gt;="&amp;O$3,Cells!$B$7:$B$122,$A28,Cells!$C$7:$C$122,$B28,Cells!$D$7:$D$122,$C28)</f>
        <v>99</v>
      </c>
      <c r="P28" s="188">
        <f>SUMIFS(Cells!$A$7:$A$122,Cells!$E$7:$E$122,"&lt;="&amp;P$3,Cells!$F$7:$F$122,"&gt;="&amp;P$3,Cells!$B$7:$B$122,$A28,Cells!$C$7:$C$122,$B28,Cells!$D$7:$D$122,$C28)</f>
        <v>0</v>
      </c>
      <c r="Q28" s="188">
        <f>SUMIFS(Cells!$A$7:$A$122,Cells!$E$7:$E$122,"&lt;="&amp;Q$3,Cells!$F$7:$F$122,"&gt;="&amp;Q$3,Cells!$B$7:$B$122,$A28,Cells!$C$7:$C$122,$B28,Cells!$D$7:$D$122,$C28)</f>
        <v>0</v>
      </c>
      <c r="R28" s="188">
        <f>SUMIFS(Cells!$A$7:$A$122,Cells!$E$7:$E$122,"&lt;="&amp;R$3,Cells!$F$7:$F$122,"&gt;="&amp;R$3,Cells!$B$7:$B$122,$A28,Cells!$C$7:$C$122,$B28,Cells!$D$7:$D$122,$C28)</f>
        <v>0</v>
      </c>
      <c r="S28" s="188">
        <f>SUMIFS(Cells!$A$7:$A$122,Cells!$E$7:$E$122,"&lt;="&amp;S$3,Cells!$F$7:$F$122,"&gt;="&amp;S$3,Cells!$B$7:$B$122,$A28,Cells!$C$7:$C$122,$B28,Cells!$D$7:$D$122,$C28)</f>
        <v>0</v>
      </c>
      <c r="T28" s="188">
        <f>SUMIFS(Cells!$A$7:$A$122,Cells!$E$7:$E$122,"&lt;="&amp;T$3,Cells!$F$7:$F$122,"&gt;="&amp;T$3,Cells!$B$7:$B$122,$A28,Cells!$C$7:$C$122,$B28,Cells!$D$7:$D$122,$C28)</f>
        <v>0</v>
      </c>
      <c r="U28" s="188">
        <f>SUMIFS(Cells!$A$7:$A$122,Cells!$E$7:$E$122,"&lt;="&amp;U$3,Cells!$F$7:$F$122,"&gt;="&amp;U$3,Cells!$B$7:$B$122,$A28,Cells!$C$7:$C$122,$B28,Cells!$D$7:$D$122,$C28)</f>
        <v>0</v>
      </c>
      <c r="V28" s="188">
        <f>SUMIFS(Cells!$A$7:$A$122,Cells!$E$7:$E$122,"&lt;="&amp;V$3,Cells!$F$7:$F$122,"&gt;="&amp;V$3,Cells!$B$7:$B$122,$A28,Cells!$C$7:$C$122,$B28,Cells!$D$7:$D$122,$C28)</f>
        <v>0</v>
      </c>
      <c r="W28" s="188">
        <f>SUMIFS(Cells!$A$7:$A$122,Cells!$E$7:$E$122,"&lt;="&amp;W$3,Cells!$F$7:$F$122,"&gt;="&amp;W$3,Cells!$B$7:$B$122,$A28,Cells!$C$7:$C$122,$B28,Cells!$D$7:$D$122,$C28)</f>
        <v>0</v>
      </c>
      <c r="X28" s="188">
        <f>SUMIFS(Cells!$A$7:$A$122,Cells!$E$7:$E$122,"&lt;="&amp;X$3,Cells!$F$7:$F$122,"&gt;="&amp;X$3,Cells!$B$7:$B$122,$A28,Cells!$C$7:$C$122,$B28,Cells!$D$7:$D$122,$C28)</f>
        <v>0</v>
      </c>
      <c r="Y28" s="188">
        <f>SUMIFS(Cells!$A$7:$A$122,Cells!$E$7:$E$122,"&lt;="&amp;Y$3,Cells!$F$7:$F$122,"&gt;="&amp;Y$3,Cells!$B$7:$B$122,$A28,Cells!$C$7:$C$122,$B28,Cells!$D$7:$D$122,$C28)</f>
        <v>0</v>
      </c>
      <c r="Z28" s="188">
        <f>SUMIFS(Cells!$A$7:$A$122,Cells!$E$7:$E$122,"&lt;="&amp;Z$3,Cells!$F$7:$F$122,"&gt;="&amp;Z$3,Cells!$B$7:$B$122,$A28,Cells!$C$7:$C$122,$B28,Cells!$D$7:$D$122,$C28)</f>
        <v>0</v>
      </c>
      <c r="AA28" s="188">
        <f>SUMIFS(Cells!$A$7:$A$122,Cells!$E$7:$E$122,"&lt;="&amp;AA$3,Cells!$F$7:$F$122,"&gt;="&amp;AA$3,Cells!$B$7:$B$122,$A28,Cells!$C$7:$C$122,$B28,Cells!$D$7:$D$122,$C28)</f>
        <v>0</v>
      </c>
      <c r="AB28" s="188">
        <f>SUMIFS(Cells!$A$7:$A$122,Cells!$E$7:$E$122,"&lt;="&amp;AB$3,Cells!$F$7:$F$122,"&gt;="&amp;AB$3,Cells!$B$7:$B$122,$A28,Cells!$C$7:$C$122,$B28,Cells!$D$7:$D$122,$C28)</f>
        <v>0</v>
      </c>
      <c r="AC28" s="188">
        <f>SUMIFS(Cells!$A$7:$A$122,Cells!$E$7:$E$122,"&lt;="&amp;AC$3,Cells!$F$7:$F$122,"&gt;="&amp;AC$3,Cells!$B$7:$B$122,$A28,Cells!$C$7:$C$122,$B28,Cells!$D$7:$D$122,$C28)</f>
        <v>0</v>
      </c>
      <c r="AD28" s="188">
        <f>SUMIFS(Cells!$A$7:$A$122,Cells!$E$7:$E$122,"&lt;="&amp;AD$3,Cells!$F$7:$F$122,"&gt;="&amp;AD$3,Cells!$B$7:$B$122,$A28,Cells!$C$7:$C$122,$B28,Cells!$D$7:$D$122,$C28)</f>
        <v>0</v>
      </c>
      <c r="AE28" s="188">
        <f>SUMIFS(Cells!$A$7:$A$122,Cells!$E$7:$E$122,"&lt;="&amp;AE$3,Cells!$F$7:$F$122,"&gt;="&amp;AE$3,Cells!$B$7:$B$122,$A28,Cells!$C$7:$C$122,$B28,Cells!$D$7:$D$122,$C28)</f>
        <v>0</v>
      </c>
      <c r="AF28" s="188">
        <f>SUMIFS(Cells!$A$7:$A$122,Cells!$E$7:$E$122,"&lt;="&amp;AF$3,Cells!$F$7:$F$122,"&gt;="&amp;AF$3,Cells!$B$7:$B$122,$A28,Cells!$C$7:$C$122,$B28,Cells!$D$7:$D$122,$C28)</f>
        <v>0</v>
      </c>
      <c r="AG28" s="188">
        <f>SUMIFS(Cells!$A$7:$A$122,Cells!$E$7:$E$122,"&lt;="&amp;AG$3,Cells!$F$7:$F$122,"&gt;="&amp;AG$3,Cells!$B$7:$B$122,$A28,Cells!$C$7:$C$122,$B28,Cells!$D$7:$D$122,$C28)</f>
        <v>0</v>
      </c>
      <c r="AH28" s="188">
        <f>SUMIFS(Cells!$A$7:$A$122,Cells!$E$7:$E$122,"&lt;="&amp;AH$3,Cells!$F$7:$F$122,"&gt;="&amp;AH$3,Cells!$B$7:$B$122,$A28,Cells!$C$7:$C$122,$B28,Cells!$D$7:$D$122,$C28)</f>
        <v>0</v>
      </c>
      <c r="AI28" s="188">
        <f>SUMIFS(Cells!$A$7:$A$122,Cells!$E$7:$E$122,"&lt;="&amp;AI$3,Cells!$F$7:$F$122,"&gt;="&amp;AI$3,Cells!$B$7:$B$122,$A28,Cells!$C$7:$C$122,$B28,Cells!$D$7:$D$122,$C28)</f>
        <v>0</v>
      </c>
      <c r="AJ28" s="188">
        <f>SUMIFS(Cells!$A$7:$A$122,Cells!$E$7:$E$122,"&lt;="&amp;AJ$3,Cells!$F$7:$F$122,"&gt;="&amp;AJ$3,Cells!$B$7:$B$122,$A28,Cells!$C$7:$C$122,$B28,Cells!$D$7:$D$122,$C28)</f>
        <v>0</v>
      </c>
      <c r="AK28" s="188">
        <f>SUMIFS(Cells!$A$7:$A$122,Cells!$E$7:$E$122,"&lt;="&amp;AK$3,Cells!$F$7:$F$122,"&gt;="&amp;AK$3,Cells!$B$7:$B$122,$A28,Cells!$C$7:$C$122,$B28,Cells!$D$7:$D$122,$C28)</f>
        <v>0</v>
      </c>
      <c r="AL28" s="188">
        <f>SUMIFS(Cells!$A$7:$A$122,Cells!$E$7:$E$122,"&lt;="&amp;AL$3,Cells!$F$7:$F$122,"&gt;="&amp;AL$3,Cells!$B$7:$B$122,$A28,Cells!$C$7:$C$122,$B28,Cells!$D$7:$D$122,$C28)</f>
        <v>0</v>
      </c>
      <c r="AM28" s="188">
        <f>SUMIFS(Cells!$A$7:$A$122,Cells!$E$7:$E$122,"&lt;="&amp;AM$3,Cells!$F$7:$F$122,"&gt;="&amp;AM$3,Cells!$B$7:$B$122,$A28,Cells!$C$7:$C$122,$B28,Cells!$D$7:$D$122,$C28)</f>
        <v>0</v>
      </c>
    </row>
    <row r="29" spans="1:39" x14ac:dyDescent="0.25">
      <c r="A29" t="s">
        <v>59</v>
      </c>
      <c r="B29" t="s">
        <v>78</v>
      </c>
      <c r="C29" s="8" t="s">
        <v>348</v>
      </c>
      <c r="D29" s="188">
        <f>SUMIFS(Cells!$A$7:$A$122,Cells!$E$7:$E$122,"&lt;="&amp;D$3,Cells!$F$7:$F$122,"&gt;="&amp;D$3,Cells!$B$7:$B$122,$A29,Cells!$C$7:$C$122,$B29,Cells!$D$7:$D$122,$C29)</f>
        <v>100</v>
      </c>
      <c r="E29" s="188">
        <f>SUMIFS(Cells!$A$7:$A$122,Cells!$E$7:$E$122,"&lt;="&amp;E$3,Cells!$F$7:$F$122,"&gt;="&amp;E$3,Cells!$B$7:$B$122,$A29,Cells!$C$7:$C$122,$B29,Cells!$D$7:$D$122,$C29)</f>
        <v>100</v>
      </c>
      <c r="F29" s="188">
        <f>SUMIFS(Cells!$A$7:$A$122,Cells!$E$7:$E$122,"&lt;="&amp;F$3,Cells!$F$7:$F$122,"&gt;="&amp;F$3,Cells!$B$7:$B$122,$A29,Cells!$C$7:$C$122,$B29,Cells!$D$7:$D$122,$C29)</f>
        <v>100</v>
      </c>
      <c r="G29" s="188">
        <f>SUMIFS(Cells!$A$7:$A$122,Cells!$E$7:$E$122,"&lt;="&amp;G$3,Cells!$F$7:$F$122,"&gt;="&amp;G$3,Cells!$B$7:$B$122,$A29,Cells!$C$7:$C$122,$B29,Cells!$D$7:$D$122,$C29)</f>
        <v>100</v>
      </c>
      <c r="H29" s="188">
        <f>SUMIFS(Cells!$A$7:$A$122,Cells!$E$7:$E$122,"&lt;="&amp;H$3,Cells!$F$7:$F$122,"&gt;="&amp;H$3,Cells!$B$7:$B$122,$A29,Cells!$C$7:$C$122,$B29,Cells!$D$7:$D$122,$C29)</f>
        <v>100</v>
      </c>
      <c r="I29" s="188">
        <f>SUMIFS(Cells!$A$7:$A$122,Cells!$E$7:$E$122,"&lt;="&amp;I$3,Cells!$F$7:$F$122,"&gt;="&amp;I$3,Cells!$B$7:$B$122,$A29,Cells!$C$7:$C$122,$B29,Cells!$D$7:$D$122,$C29)</f>
        <v>100</v>
      </c>
      <c r="J29" s="188">
        <f>SUMIFS(Cells!$A$7:$A$122,Cells!$E$7:$E$122,"&lt;="&amp;J$3,Cells!$F$7:$F$122,"&gt;="&amp;J$3,Cells!$B$7:$B$122,$A29,Cells!$C$7:$C$122,$B29,Cells!$D$7:$D$122,$C29)</f>
        <v>100</v>
      </c>
      <c r="K29" s="188">
        <f>SUMIFS(Cells!$A$7:$A$122,Cells!$E$7:$E$122,"&lt;="&amp;K$3,Cells!$F$7:$F$122,"&gt;="&amp;K$3,Cells!$B$7:$B$122,$A29,Cells!$C$7:$C$122,$B29,Cells!$D$7:$D$122,$C29)</f>
        <v>100</v>
      </c>
      <c r="L29" s="188">
        <f>SUMIFS(Cells!$A$7:$A$122,Cells!$E$7:$E$122,"&lt;="&amp;L$3,Cells!$F$7:$F$122,"&gt;="&amp;L$3,Cells!$B$7:$B$122,$A29,Cells!$C$7:$C$122,$B29,Cells!$D$7:$D$122,$C29)</f>
        <v>100</v>
      </c>
      <c r="M29" s="188">
        <f>SUMIFS(Cells!$A$7:$A$122,Cells!$E$7:$E$122,"&lt;="&amp;M$3,Cells!$F$7:$F$122,"&gt;="&amp;M$3,Cells!$B$7:$B$122,$A29,Cells!$C$7:$C$122,$B29,Cells!$D$7:$D$122,$C29)</f>
        <v>100</v>
      </c>
      <c r="N29" s="188">
        <f>SUMIFS(Cells!$A$7:$A$122,Cells!$E$7:$E$122,"&lt;="&amp;N$3,Cells!$F$7:$F$122,"&gt;="&amp;N$3,Cells!$B$7:$B$122,$A29,Cells!$C$7:$C$122,$B29,Cells!$D$7:$D$122,$C29)</f>
        <v>100</v>
      </c>
      <c r="O29" s="188">
        <f>SUMIFS(Cells!$A$7:$A$122,Cells!$E$7:$E$122,"&lt;="&amp;O$3,Cells!$F$7:$F$122,"&gt;="&amp;O$3,Cells!$B$7:$B$122,$A29,Cells!$C$7:$C$122,$B29,Cells!$D$7:$D$122,$C29)</f>
        <v>100</v>
      </c>
      <c r="P29" s="188">
        <f>SUMIFS(Cells!$A$7:$A$122,Cells!$E$7:$E$122,"&lt;="&amp;P$3,Cells!$F$7:$F$122,"&gt;="&amp;P$3,Cells!$B$7:$B$122,$A29,Cells!$C$7:$C$122,$B29,Cells!$D$7:$D$122,$C29)</f>
        <v>100</v>
      </c>
      <c r="Q29" s="188">
        <f>SUMIFS(Cells!$A$7:$A$122,Cells!$E$7:$E$122,"&lt;="&amp;Q$3,Cells!$F$7:$F$122,"&gt;="&amp;Q$3,Cells!$B$7:$B$122,$A29,Cells!$C$7:$C$122,$B29,Cells!$D$7:$D$122,$C29)</f>
        <v>100</v>
      </c>
      <c r="R29" s="188">
        <f>SUMIFS(Cells!$A$7:$A$122,Cells!$E$7:$E$122,"&lt;="&amp;R$3,Cells!$F$7:$F$122,"&gt;="&amp;R$3,Cells!$B$7:$B$122,$A29,Cells!$C$7:$C$122,$B29,Cells!$D$7:$D$122,$C29)</f>
        <v>100</v>
      </c>
      <c r="S29" s="188">
        <f>SUMIFS(Cells!$A$7:$A$122,Cells!$E$7:$E$122,"&lt;="&amp;S$3,Cells!$F$7:$F$122,"&gt;="&amp;S$3,Cells!$B$7:$B$122,$A29,Cells!$C$7:$C$122,$B29,Cells!$D$7:$D$122,$C29)</f>
        <v>100</v>
      </c>
      <c r="T29" s="188">
        <f>SUMIFS(Cells!$A$7:$A$122,Cells!$E$7:$E$122,"&lt;="&amp;T$3,Cells!$F$7:$F$122,"&gt;="&amp;T$3,Cells!$B$7:$B$122,$A29,Cells!$C$7:$C$122,$B29,Cells!$D$7:$D$122,$C29)</f>
        <v>100</v>
      </c>
      <c r="U29" s="188">
        <f>SUMIFS(Cells!$A$7:$A$122,Cells!$E$7:$E$122,"&lt;="&amp;U$3,Cells!$F$7:$F$122,"&gt;="&amp;U$3,Cells!$B$7:$B$122,$A29,Cells!$C$7:$C$122,$B29,Cells!$D$7:$D$122,$C29)</f>
        <v>100</v>
      </c>
      <c r="V29" s="188">
        <f>SUMIFS(Cells!$A$7:$A$122,Cells!$E$7:$E$122,"&lt;="&amp;V$3,Cells!$F$7:$F$122,"&gt;="&amp;V$3,Cells!$B$7:$B$122,$A29,Cells!$C$7:$C$122,$B29,Cells!$D$7:$D$122,$C29)</f>
        <v>100</v>
      </c>
      <c r="W29" s="188">
        <f>SUMIFS(Cells!$A$7:$A$122,Cells!$E$7:$E$122,"&lt;="&amp;W$3,Cells!$F$7:$F$122,"&gt;="&amp;W$3,Cells!$B$7:$B$122,$A29,Cells!$C$7:$C$122,$B29,Cells!$D$7:$D$122,$C29)</f>
        <v>100</v>
      </c>
      <c r="X29" s="188">
        <f>SUMIFS(Cells!$A$7:$A$122,Cells!$E$7:$E$122,"&lt;="&amp;X$3,Cells!$F$7:$F$122,"&gt;="&amp;X$3,Cells!$B$7:$B$122,$A29,Cells!$C$7:$C$122,$B29,Cells!$D$7:$D$122,$C29)</f>
        <v>100</v>
      </c>
      <c r="Y29" s="188">
        <f>SUMIFS(Cells!$A$7:$A$122,Cells!$E$7:$E$122,"&lt;="&amp;Y$3,Cells!$F$7:$F$122,"&gt;="&amp;Y$3,Cells!$B$7:$B$122,$A29,Cells!$C$7:$C$122,$B29,Cells!$D$7:$D$122,$C29)</f>
        <v>100</v>
      </c>
      <c r="Z29" s="188">
        <f>SUMIFS(Cells!$A$7:$A$122,Cells!$E$7:$E$122,"&lt;="&amp;Z$3,Cells!$F$7:$F$122,"&gt;="&amp;Z$3,Cells!$B$7:$B$122,$A29,Cells!$C$7:$C$122,$B29,Cells!$D$7:$D$122,$C29)</f>
        <v>0</v>
      </c>
      <c r="AA29" s="188">
        <f>SUMIFS(Cells!$A$7:$A$122,Cells!$E$7:$E$122,"&lt;="&amp;AA$3,Cells!$F$7:$F$122,"&gt;="&amp;AA$3,Cells!$B$7:$B$122,$A29,Cells!$C$7:$C$122,$B29,Cells!$D$7:$D$122,$C29)</f>
        <v>0</v>
      </c>
      <c r="AB29" s="188">
        <f>SUMIFS(Cells!$A$7:$A$122,Cells!$E$7:$E$122,"&lt;="&amp;AB$3,Cells!$F$7:$F$122,"&gt;="&amp;AB$3,Cells!$B$7:$B$122,$A29,Cells!$C$7:$C$122,$B29,Cells!$D$7:$D$122,$C29)</f>
        <v>0</v>
      </c>
      <c r="AC29" s="188">
        <f>SUMIFS(Cells!$A$7:$A$122,Cells!$E$7:$E$122,"&lt;="&amp;AC$3,Cells!$F$7:$F$122,"&gt;="&amp;AC$3,Cells!$B$7:$B$122,$A29,Cells!$C$7:$C$122,$B29,Cells!$D$7:$D$122,$C29)</f>
        <v>0</v>
      </c>
      <c r="AD29" s="188">
        <f>SUMIFS(Cells!$A$7:$A$122,Cells!$E$7:$E$122,"&lt;="&amp;AD$3,Cells!$F$7:$F$122,"&gt;="&amp;AD$3,Cells!$B$7:$B$122,$A29,Cells!$C$7:$C$122,$B29,Cells!$D$7:$D$122,$C29)</f>
        <v>0</v>
      </c>
      <c r="AE29" s="188">
        <f>SUMIFS(Cells!$A$7:$A$122,Cells!$E$7:$E$122,"&lt;="&amp;AE$3,Cells!$F$7:$F$122,"&gt;="&amp;AE$3,Cells!$B$7:$B$122,$A29,Cells!$C$7:$C$122,$B29,Cells!$D$7:$D$122,$C29)</f>
        <v>0</v>
      </c>
      <c r="AF29" s="188">
        <f>SUMIFS(Cells!$A$7:$A$122,Cells!$E$7:$E$122,"&lt;="&amp;AF$3,Cells!$F$7:$F$122,"&gt;="&amp;AF$3,Cells!$B$7:$B$122,$A29,Cells!$C$7:$C$122,$B29,Cells!$D$7:$D$122,$C29)</f>
        <v>0</v>
      </c>
      <c r="AG29" s="188">
        <f>SUMIFS(Cells!$A$7:$A$122,Cells!$E$7:$E$122,"&lt;="&amp;AG$3,Cells!$F$7:$F$122,"&gt;="&amp;AG$3,Cells!$B$7:$B$122,$A29,Cells!$C$7:$C$122,$B29,Cells!$D$7:$D$122,$C29)</f>
        <v>0</v>
      </c>
      <c r="AH29" s="188">
        <f>SUMIFS(Cells!$A$7:$A$122,Cells!$E$7:$E$122,"&lt;="&amp;AH$3,Cells!$F$7:$F$122,"&gt;="&amp;AH$3,Cells!$B$7:$B$122,$A29,Cells!$C$7:$C$122,$B29,Cells!$D$7:$D$122,$C29)</f>
        <v>0</v>
      </c>
      <c r="AI29" s="188">
        <f>SUMIFS(Cells!$A$7:$A$122,Cells!$E$7:$E$122,"&lt;="&amp;AI$3,Cells!$F$7:$F$122,"&gt;="&amp;AI$3,Cells!$B$7:$B$122,$A29,Cells!$C$7:$C$122,$B29,Cells!$D$7:$D$122,$C29)</f>
        <v>0</v>
      </c>
      <c r="AJ29" s="188">
        <f>SUMIFS(Cells!$A$7:$A$122,Cells!$E$7:$E$122,"&lt;="&amp;AJ$3,Cells!$F$7:$F$122,"&gt;="&amp;AJ$3,Cells!$B$7:$B$122,$A29,Cells!$C$7:$C$122,$B29,Cells!$D$7:$D$122,$C29)</f>
        <v>0</v>
      </c>
      <c r="AK29" s="188">
        <f>SUMIFS(Cells!$A$7:$A$122,Cells!$E$7:$E$122,"&lt;="&amp;AK$3,Cells!$F$7:$F$122,"&gt;="&amp;AK$3,Cells!$B$7:$B$122,$A29,Cells!$C$7:$C$122,$B29,Cells!$D$7:$D$122,$C29)</f>
        <v>0</v>
      </c>
      <c r="AL29" s="188">
        <f>SUMIFS(Cells!$A$7:$A$122,Cells!$E$7:$E$122,"&lt;="&amp;AL$3,Cells!$F$7:$F$122,"&gt;="&amp;AL$3,Cells!$B$7:$B$122,$A29,Cells!$C$7:$C$122,$B29,Cells!$D$7:$D$122,$C29)</f>
        <v>0</v>
      </c>
      <c r="AM29" s="188">
        <f>SUMIFS(Cells!$A$7:$A$122,Cells!$E$7:$E$122,"&lt;="&amp;AM$3,Cells!$F$7:$F$122,"&gt;="&amp;AM$3,Cells!$B$7:$B$122,$A29,Cells!$C$7:$C$122,$B29,Cells!$D$7:$D$122,$C29)</f>
        <v>0</v>
      </c>
    </row>
    <row r="30" spans="1:39" x14ac:dyDescent="0.25">
      <c r="A30" t="s">
        <v>59</v>
      </c>
      <c r="B30" t="s">
        <v>78</v>
      </c>
      <c r="C30" s="8" t="s">
        <v>349</v>
      </c>
      <c r="D30" s="188">
        <f>SUMIFS(Cells!$A$7:$A$122,Cells!$E$7:$E$122,"&lt;="&amp;D$3,Cells!$F$7:$F$122,"&gt;="&amp;D$3,Cells!$B$7:$B$122,$A30,Cells!$C$7:$C$122,$B30,Cells!$D$7:$D$122,$C30)</f>
        <v>101</v>
      </c>
      <c r="E30" s="188">
        <f>SUMIFS(Cells!$A$7:$A$122,Cells!$E$7:$E$122,"&lt;="&amp;E$3,Cells!$F$7:$F$122,"&gt;="&amp;E$3,Cells!$B$7:$B$122,$A30,Cells!$C$7:$C$122,$B30,Cells!$D$7:$D$122,$C30)</f>
        <v>101</v>
      </c>
      <c r="F30" s="188">
        <f>SUMIFS(Cells!$A$7:$A$122,Cells!$E$7:$E$122,"&lt;="&amp;F$3,Cells!$F$7:$F$122,"&gt;="&amp;F$3,Cells!$B$7:$B$122,$A30,Cells!$C$7:$C$122,$B30,Cells!$D$7:$D$122,$C30)</f>
        <v>101</v>
      </c>
      <c r="G30" s="188">
        <f>SUMIFS(Cells!$A$7:$A$122,Cells!$E$7:$E$122,"&lt;="&amp;G$3,Cells!$F$7:$F$122,"&gt;="&amp;G$3,Cells!$B$7:$B$122,$A30,Cells!$C$7:$C$122,$B30,Cells!$D$7:$D$122,$C30)</f>
        <v>101</v>
      </c>
      <c r="H30" s="188">
        <f>SUMIFS(Cells!$A$7:$A$122,Cells!$E$7:$E$122,"&lt;="&amp;H$3,Cells!$F$7:$F$122,"&gt;="&amp;H$3,Cells!$B$7:$B$122,$A30,Cells!$C$7:$C$122,$B30,Cells!$D$7:$D$122,$C30)</f>
        <v>101</v>
      </c>
      <c r="I30" s="188">
        <f>SUMIFS(Cells!$A$7:$A$122,Cells!$E$7:$E$122,"&lt;="&amp;I$3,Cells!$F$7:$F$122,"&gt;="&amp;I$3,Cells!$B$7:$B$122,$A30,Cells!$C$7:$C$122,$B30,Cells!$D$7:$D$122,$C30)</f>
        <v>101</v>
      </c>
      <c r="J30" s="188">
        <f>SUMIFS(Cells!$A$7:$A$122,Cells!$E$7:$E$122,"&lt;="&amp;J$3,Cells!$F$7:$F$122,"&gt;="&amp;J$3,Cells!$B$7:$B$122,$A30,Cells!$C$7:$C$122,$B30,Cells!$D$7:$D$122,$C30)</f>
        <v>101</v>
      </c>
      <c r="K30" s="188">
        <f>SUMIFS(Cells!$A$7:$A$122,Cells!$E$7:$E$122,"&lt;="&amp;K$3,Cells!$F$7:$F$122,"&gt;="&amp;K$3,Cells!$B$7:$B$122,$A30,Cells!$C$7:$C$122,$B30,Cells!$D$7:$D$122,$C30)</f>
        <v>101</v>
      </c>
      <c r="L30" s="188">
        <f>SUMIFS(Cells!$A$7:$A$122,Cells!$E$7:$E$122,"&lt;="&amp;L$3,Cells!$F$7:$F$122,"&gt;="&amp;L$3,Cells!$B$7:$B$122,$A30,Cells!$C$7:$C$122,$B30,Cells!$D$7:$D$122,$C30)</f>
        <v>101</v>
      </c>
      <c r="M30" s="188">
        <f>SUMIFS(Cells!$A$7:$A$122,Cells!$E$7:$E$122,"&lt;="&amp;M$3,Cells!$F$7:$F$122,"&gt;="&amp;M$3,Cells!$B$7:$B$122,$A30,Cells!$C$7:$C$122,$B30,Cells!$D$7:$D$122,$C30)</f>
        <v>101</v>
      </c>
      <c r="N30" s="188">
        <f>SUMIFS(Cells!$A$7:$A$122,Cells!$E$7:$E$122,"&lt;="&amp;N$3,Cells!$F$7:$F$122,"&gt;="&amp;N$3,Cells!$B$7:$B$122,$A30,Cells!$C$7:$C$122,$B30,Cells!$D$7:$D$122,$C30)</f>
        <v>101</v>
      </c>
      <c r="O30" s="188">
        <f>SUMIFS(Cells!$A$7:$A$122,Cells!$E$7:$E$122,"&lt;="&amp;O$3,Cells!$F$7:$F$122,"&gt;="&amp;O$3,Cells!$B$7:$B$122,$A30,Cells!$C$7:$C$122,$B30,Cells!$D$7:$D$122,$C30)</f>
        <v>101</v>
      </c>
      <c r="P30" s="188">
        <f>SUMIFS(Cells!$A$7:$A$122,Cells!$E$7:$E$122,"&lt;="&amp;P$3,Cells!$F$7:$F$122,"&gt;="&amp;P$3,Cells!$B$7:$B$122,$A30,Cells!$C$7:$C$122,$B30,Cells!$D$7:$D$122,$C30)</f>
        <v>101</v>
      </c>
      <c r="Q30" s="188">
        <f>SUMIFS(Cells!$A$7:$A$122,Cells!$E$7:$E$122,"&lt;="&amp;Q$3,Cells!$F$7:$F$122,"&gt;="&amp;Q$3,Cells!$B$7:$B$122,$A30,Cells!$C$7:$C$122,$B30,Cells!$D$7:$D$122,$C30)</f>
        <v>101</v>
      </c>
      <c r="R30" s="188">
        <f>SUMIFS(Cells!$A$7:$A$122,Cells!$E$7:$E$122,"&lt;="&amp;R$3,Cells!$F$7:$F$122,"&gt;="&amp;R$3,Cells!$B$7:$B$122,$A30,Cells!$C$7:$C$122,$B30,Cells!$D$7:$D$122,$C30)</f>
        <v>101</v>
      </c>
      <c r="S30" s="188">
        <f>SUMIFS(Cells!$A$7:$A$122,Cells!$E$7:$E$122,"&lt;="&amp;S$3,Cells!$F$7:$F$122,"&gt;="&amp;S$3,Cells!$B$7:$B$122,$A30,Cells!$C$7:$C$122,$B30,Cells!$D$7:$D$122,$C30)</f>
        <v>101</v>
      </c>
      <c r="T30" s="188">
        <f>SUMIFS(Cells!$A$7:$A$122,Cells!$E$7:$E$122,"&lt;="&amp;T$3,Cells!$F$7:$F$122,"&gt;="&amp;T$3,Cells!$B$7:$B$122,$A30,Cells!$C$7:$C$122,$B30,Cells!$D$7:$D$122,$C30)</f>
        <v>101</v>
      </c>
      <c r="U30" s="188">
        <f>SUMIFS(Cells!$A$7:$A$122,Cells!$E$7:$E$122,"&lt;="&amp;U$3,Cells!$F$7:$F$122,"&gt;="&amp;U$3,Cells!$B$7:$B$122,$A30,Cells!$C$7:$C$122,$B30,Cells!$D$7:$D$122,$C30)</f>
        <v>101</v>
      </c>
      <c r="V30" s="188">
        <f>SUMIFS(Cells!$A$7:$A$122,Cells!$E$7:$E$122,"&lt;="&amp;V$3,Cells!$F$7:$F$122,"&gt;="&amp;V$3,Cells!$B$7:$B$122,$A30,Cells!$C$7:$C$122,$B30,Cells!$D$7:$D$122,$C30)</f>
        <v>101</v>
      </c>
      <c r="W30" s="188">
        <f>SUMIFS(Cells!$A$7:$A$122,Cells!$E$7:$E$122,"&lt;="&amp;W$3,Cells!$F$7:$F$122,"&gt;="&amp;W$3,Cells!$B$7:$B$122,$A30,Cells!$C$7:$C$122,$B30,Cells!$D$7:$D$122,$C30)</f>
        <v>101</v>
      </c>
      <c r="X30" s="188">
        <f>SUMIFS(Cells!$A$7:$A$122,Cells!$E$7:$E$122,"&lt;="&amp;X$3,Cells!$F$7:$F$122,"&gt;="&amp;X$3,Cells!$B$7:$B$122,$A30,Cells!$C$7:$C$122,$B30,Cells!$D$7:$D$122,$C30)</f>
        <v>101</v>
      </c>
      <c r="Y30" s="188">
        <f>SUMIFS(Cells!$A$7:$A$122,Cells!$E$7:$E$122,"&lt;="&amp;Y$3,Cells!$F$7:$F$122,"&gt;="&amp;Y$3,Cells!$B$7:$B$122,$A30,Cells!$C$7:$C$122,$B30,Cells!$D$7:$D$122,$C30)</f>
        <v>101</v>
      </c>
      <c r="Z30" s="188">
        <f>SUMIFS(Cells!$A$7:$A$122,Cells!$E$7:$E$122,"&lt;="&amp;Z$3,Cells!$F$7:$F$122,"&gt;="&amp;Z$3,Cells!$B$7:$B$122,$A30,Cells!$C$7:$C$122,$B30,Cells!$D$7:$D$122,$C30)</f>
        <v>101</v>
      </c>
      <c r="AA30" s="188">
        <f>SUMIFS(Cells!$A$7:$A$122,Cells!$E$7:$E$122,"&lt;="&amp;AA$3,Cells!$F$7:$F$122,"&gt;="&amp;AA$3,Cells!$B$7:$B$122,$A30,Cells!$C$7:$C$122,$B30,Cells!$D$7:$D$122,$C30)</f>
        <v>101</v>
      </c>
      <c r="AB30" s="188">
        <f>SUMIFS(Cells!$A$7:$A$122,Cells!$E$7:$E$122,"&lt;="&amp;AB$3,Cells!$F$7:$F$122,"&gt;="&amp;AB$3,Cells!$B$7:$B$122,$A30,Cells!$C$7:$C$122,$B30,Cells!$D$7:$D$122,$C30)</f>
        <v>101</v>
      </c>
      <c r="AC30" s="188">
        <f>SUMIFS(Cells!$A$7:$A$122,Cells!$E$7:$E$122,"&lt;="&amp;AC$3,Cells!$F$7:$F$122,"&gt;="&amp;AC$3,Cells!$B$7:$B$122,$A30,Cells!$C$7:$C$122,$B30,Cells!$D$7:$D$122,$C30)</f>
        <v>101</v>
      </c>
      <c r="AD30" s="188">
        <f>SUMIFS(Cells!$A$7:$A$122,Cells!$E$7:$E$122,"&lt;="&amp;AD$3,Cells!$F$7:$F$122,"&gt;="&amp;AD$3,Cells!$B$7:$B$122,$A30,Cells!$C$7:$C$122,$B30,Cells!$D$7:$D$122,$C30)</f>
        <v>101</v>
      </c>
      <c r="AE30" s="188">
        <f>SUMIFS(Cells!$A$7:$A$122,Cells!$E$7:$E$122,"&lt;="&amp;AE$3,Cells!$F$7:$F$122,"&gt;="&amp;AE$3,Cells!$B$7:$B$122,$A30,Cells!$C$7:$C$122,$B30,Cells!$D$7:$D$122,$C30)</f>
        <v>101</v>
      </c>
      <c r="AF30" s="188">
        <f>SUMIFS(Cells!$A$7:$A$122,Cells!$E$7:$E$122,"&lt;="&amp;AF$3,Cells!$F$7:$F$122,"&gt;="&amp;AF$3,Cells!$B$7:$B$122,$A30,Cells!$C$7:$C$122,$B30,Cells!$D$7:$D$122,$C30)</f>
        <v>101</v>
      </c>
      <c r="AG30" s="188">
        <f>SUMIFS(Cells!$A$7:$A$122,Cells!$E$7:$E$122,"&lt;="&amp;AG$3,Cells!$F$7:$F$122,"&gt;="&amp;AG$3,Cells!$B$7:$B$122,$A30,Cells!$C$7:$C$122,$B30,Cells!$D$7:$D$122,$C30)</f>
        <v>101</v>
      </c>
      <c r="AH30" s="188">
        <f>SUMIFS(Cells!$A$7:$A$122,Cells!$E$7:$E$122,"&lt;="&amp;AH$3,Cells!$F$7:$F$122,"&gt;="&amp;AH$3,Cells!$B$7:$B$122,$A30,Cells!$C$7:$C$122,$B30,Cells!$D$7:$D$122,$C30)</f>
        <v>101</v>
      </c>
      <c r="AI30" s="188">
        <f>SUMIFS(Cells!$A$7:$A$122,Cells!$E$7:$E$122,"&lt;="&amp;AI$3,Cells!$F$7:$F$122,"&gt;="&amp;AI$3,Cells!$B$7:$B$122,$A30,Cells!$C$7:$C$122,$B30,Cells!$D$7:$D$122,$C30)</f>
        <v>101</v>
      </c>
      <c r="AJ30" s="188">
        <f>SUMIFS(Cells!$A$7:$A$122,Cells!$E$7:$E$122,"&lt;="&amp;AJ$3,Cells!$F$7:$F$122,"&gt;="&amp;AJ$3,Cells!$B$7:$B$122,$A30,Cells!$C$7:$C$122,$B30,Cells!$D$7:$D$122,$C30)</f>
        <v>0</v>
      </c>
      <c r="AK30" s="188">
        <f>SUMIFS(Cells!$A$7:$A$122,Cells!$E$7:$E$122,"&lt;="&amp;AK$3,Cells!$F$7:$F$122,"&gt;="&amp;AK$3,Cells!$B$7:$B$122,$A30,Cells!$C$7:$C$122,$B30,Cells!$D$7:$D$122,$C30)</f>
        <v>0</v>
      </c>
      <c r="AL30" s="188">
        <f>SUMIFS(Cells!$A$7:$A$122,Cells!$E$7:$E$122,"&lt;="&amp;AL$3,Cells!$F$7:$F$122,"&gt;="&amp;AL$3,Cells!$B$7:$B$122,$A30,Cells!$C$7:$C$122,$B30,Cells!$D$7:$D$122,$C30)</f>
        <v>0</v>
      </c>
      <c r="AM30" s="188">
        <f>SUMIFS(Cells!$A$7:$A$122,Cells!$E$7:$E$122,"&lt;="&amp;AM$3,Cells!$F$7:$F$122,"&gt;="&amp;AM$3,Cells!$B$7:$B$122,$A30,Cells!$C$7:$C$122,$B30,Cells!$D$7:$D$122,$C30)</f>
        <v>0</v>
      </c>
    </row>
    <row r="31" spans="1:39" x14ac:dyDescent="0.25">
      <c r="A31" t="s">
        <v>59</v>
      </c>
      <c r="B31" t="s">
        <v>78</v>
      </c>
      <c r="C31" s="8" t="s">
        <v>350</v>
      </c>
      <c r="D31" s="188">
        <f>SUMIFS(Cells!$A$7:$A$122,Cells!$E$7:$E$122,"&lt;="&amp;D$3,Cells!$F$7:$F$122,"&gt;="&amp;D$3,Cells!$B$7:$B$122,$A31,Cells!$C$7:$C$122,$B31,Cells!$D$7:$D$122,$C31)</f>
        <v>102</v>
      </c>
      <c r="E31" s="188">
        <f>SUMIFS(Cells!$A$7:$A$122,Cells!$E$7:$E$122,"&lt;="&amp;E$3,Cells!$F$7:$F$122,"&gt;="&amp;E$3,Cells!$B$7:$B$122,$A31,Cells!$C$7:$C$122,$B31,Cells!$D$7:$D$122,$C31)</f>
        <v>102</v>
      </c>
      <c r="F31" s="188">
        <f>SUMIFS(Cells!$A$7:$A$122,Cells!$E$7:$E$122,"&lt;="&amp;F$3,Cells!$F$7:$F$122,"&gt;="&amp;F$3,Cells!$B$7:$B$122,$A31,Cells!$C$7:$C$122,$B31,Cells!$D$7:$D$122,$C31)</f>
        <v>102</v>
      </c>
      <c r="G31" s="188">
        <f>SUMIFS(Cells!$A$7:$A$122,Cells!$E$7:$E$122,"&lt;="&amp;G$3,Cells!$F$7:$F$122,"&gt;="&amp;G$3,Cells!$B$7:$B$122,$A31,Cells!$C$7:$C$122,$B31,Cells!$D$7:$D$122,$C31)</f>
        <v>102</v>
      </c>
      <c r="H31" s="188">
        <f>SUMIFS(Cells!$A$7:$A$122,Cells!$E$7:$E$122,"&lt;="&amp;H$3,Cells!$F$7:$F$122,"&gt;="&amp;H$3,Cells!$B$7:$B$122,$A31,Cells!$C$7:$C$122,$B31,Cells!$D$7:$D$122,$C31)</f>
        <v>102</v>
      </c>
      <c r="I31" s="188">
        <f>SUMIFS(Cells!$A$7:$A$122,Cells!$E$7:$E$122,"&lt;="&amp;I$3,Cells!$F$7:$F$122,"&gt;="&amp;I$3,Cells!$B$7:$B$122,$A31,Cells!$C$7:$C$122,$B31,Cells!$D$7:$D$122,$C31)</f>
        <v>102</v>
      </c>
      <c r="J31" s="188">
        <f>SUMIFS(Cells!$A$7:$A$122,Cells!$E$7:$E$122,"&lt;="&amp;J$3,Cells!$F$7:$F$122,"&gt;="&amp;J$3,Cells!$B$7:$B$122,$A31,Cells!$C$7:$C$122,$B31,Cells!$D$7:$D$122,$C31)</f>
        <v>102</v>
      </c>
      <c r="K31" s="188">
        <f>SUMIFS(Cells!$A$7:$A$122,Cells!$E$7:$E$122,"&lt;="&amp;K$3,Cells!$F$7:$F$122,"&gt;="&amp;K$3,Cells!$B$7:$B$122,$A31,Cells!$C$7:$C$122,$B31,Cells!$D$7:$D$122,$C31)</f>
        <v>102</v>
      </c>
      <c r="L31" s="188">
        <f>SUMIFS(Cells!$A$7:$A$122,Cells!$E$7:$E$122,"&lt;="&amp;L$3,Cells!$F$7:$F$122,"&gt;="&amp;L$3,Cells!$B$7:$B$122,$A31,Cells!$C$7:$C$122,$B31,Cells!$D$7:$D$122,$C31)</f>
        <v>102</v>
      </c>
      <c r="M31" s="188">
        <f>SUMIFS(Cells!$A$7:$A$122,Cells!$E$7:$E$122,"&lt;="&amp;M$3,Cells!$F$7:$F$122,"&gt;="&amp;M$3,Cells!$B$7:$B$122,$A31,Cells!$C$7:$C$122,$B31,Cells!$D$7:$D$122,$C31)</f>
        <v>102</v>
      </c>
      <c r="N31" s="188">
        <f>SUMIFS(Cells!$A$7:$A$122,Cells!$E$7:$E$122,"&lt;="&amp;N$3,Cells!$F$7:$F$122,"&gt;="&amp;N$3,Cells!$B$7:$B$122,$A31,Cells!$C$7:$C$122,$B31,Cells!$D$7:$D$122,$C31)</f>
        <v>102</v>
      </c>
      <c r="O31" s="188">
        <f>SUMIFS(Cells!$A$7:$A$122,Cells!$E$7:$E$122,"&lt;="&amp;O$3,Cells!$F$7:$F$122,"&gt;="&amp;O$3,Cells!$B$7:$B$122,$A31,Cells!$C$7:$C$122,$B31,Cells!$D$7:$D$122,$C31)</f>
        <v>102</v>
      </c>
      <c r="P31" s="188">
        <f>SUMIFS(Cells!$A$7:$A$122,Cells!$E$7:$E$122,"&lt;="&amp;P$3,Cells!$F$7:$F$122,"&gt;="&amp;P$3,Cells!$B$7:$B$122,$A31,Cells!$C$7:$C$122,$B31,Cells!$D$7:$D$122,$C31)</f>
        <v>102</v>
      </c>
      <c r="Q31" s="188">
        <f>SUMIFS(Cells!$A$7:$A$122,Cells!$E$7:$E$122,"&lt;="&amp;Q$3,Cells!$F$7:$F$122,"&gt;="&amp;Q$3,Cells!$B$7:$B$122,$A31,Cells!$C$7:$C$122,$B31,Cells!$D$7:$D$122,$C31)</f>
        <v>102</v>
      </c>
      <c r="R31" s="188">
        <f>SUMIFS(Cells!$A$7:$A$122,Cells!$E$7:$E$122,"&lt;="&amp;R$3,Cells!$F$7:$F$122,"&gt;="&amp;R$3,Cells!$B$7:$B$122,$A31,Cells!$C$7:$C$122,$B31,Cells!$D$7:$D$122,$C31)</f>
        <v>102</v>
      </c>
      <c r="S31" s="188">
        <f>SUMIFS(Cells!$A$7:$A$122,Cells!$E$7:$E$122,"&lt;="&amp;S$3,Cells!$F$7:$F$122,"&gt;="&amp;S$3,Cells!$B$7:$B$122,$A31,Cells!$C$7:$C$122,$B31,Cells!$D$7:$D$122,$C31)</f>
        <v>103</v>
      </c>
      <c r="T31" s="188">
        <f>SUMIFS(Cells!$A$7:$A$122,Cells!$E$7:$E$122,"&lt;="&amp;T$3,Cells!$F$7:$F$122,"&gt;="&amp;T$3,Cells!$B$7:$B$122,$A31,Cells!$C$7:$C$122,$B31,Cells!$D$7:$D$122,$C31)</f>
        <v>103</v>
      </c>
      <c r="U31" s="188">
        <f>SUMIFS(Cells!$A$7:$A$122,Cells!$E$7:$E$122,"&lt;="&amp;U$3,Cells!$F$7:$F$122,"&gt;="&amp;U$3,Cells!$B$7:$B$122,$A31,Cells!$C$7:$C$122,$B31,Cells!$D$7:$D$122,$C31)</f>
        <v>103</v>
      </c>
      <c r="V31" s="188">
        <f>SUMIFS(Cells!$A$7:$A$122,Cells!$E$7:$E$122,"&lt;="&amp;V$3,Cells!$F$7:$F$122,"&gt;="&amp;V$3,Cells!$B$7:$B$122,$A31,Cells!$C$7:$C$122,$B31,Cells!$D$7:$D$122,$C31)</f>
        <v>103</v>
      </c>
      <c r="W31" s="188">
        <f>SUMIFS(Cells!$A$7:$A$122,Cells!$E$7:$E$122,"&lt;="&amp;W$3,Cells!$F$7:$F$122,"&gt;="&amp;W$3,Cells!$B$7:$B$122,$A31,Cells!$C$7:$C$122,$B31,Cells!$D$7:$D$122,$C31)</f>
        <v>103</v>
      </c>
      <c r="X31" s="188">
        <f>SUMIFS(Cells!$A$7:$A$122,Cells!$E$7:$E$122,"&lt;="&amp;X$3,Cells!$F$7:$F$122,"&gt;="&amp;X$3,Cells!$B$7:$B$122,$A31,Cells!$C$7:$C$122,$B31,Cells!$D$7:$D$122,$C31)</f>
        <v>103</v>
      </c>
      <c r="Y31" s="188">
        <f>SUMIFS(Cells!$A$7:$A$122,Cells!$E$7:$E$122,"&lt;="&amp;Y$3,Cells!$F$7:$F$122,"&gt;="&amp;Y$3,Cells!$B$7:$B$122,$A31,Cells!$C$7:$C$122,$B31,Cells!$D$7:$D$122,$C31)</f>
        <v>103</v>
      </c>
      <c r="Z31" s="188">
        <f>SUMIFS(Cells!$A$7:$A$122,Cells!$E$7:$E$122,"&lt;="&amp;Z$3,Cells!$F$7:$F$122,"&gt;="&amp;Z$3,Cells!$B$7:$B$122,$A31,Cells!$C$7:$C$122,$B31,Cells!$D$7:$D$122,$C31)</f>
        <v>104</v>
      </c>
      <c r="AA31" s="188">
        <f>SUMIFS(Cells!$A$7:$A$122,Cells!$E$7:$E$122,"&lt;="&amp;AA$3,Cells!$F$7:$F$122,"&gt;="&amp;AA$3,Cells!$B$7:$B$122,$A31,Cells!$C$7:$C$122,$B31,Cells!$D$7:$D$122,$C31)</f>
        <v>104</v>
      </c>
      <c r="AB31" s="188">
        <f>SUMIFS(Cells!$A$7:$A$122,Cells!$E$7:$E$122,"&lt;="&amp;AB$3,Cells!$F$7:$F$122,"&gt;="&amp;AB$3,Cells!$B$7:$B$122,$A31,Cells!$C$7:$C$122,$B31,Cells!$D$7:$D$122,$C31)</f>
        <v>104</v>
      </c>
      <c r="AC31" s="188">
        <f>SUMIFS(Cells!$A$7:$A$122,Cells!$E$7:$E$122,"&lt;="&amp;AC$3,Cells!$F$7:$F$122,"&gt;="&amp;AC$3,Cells!$B$7:$B$122,$A31,Cells!$C$7:$C$122,$B31,Cells!$D$7:$D$122,$C31)</f>
        <v>104</v>
      </c>
      <c r="AD31" s="188">
        <f>SUMIFS(Cells!$A$7:$A$122,Cells!$E$7:$E$122,"&lt;="&amp;AD$3,Cells!$F$7:$F$122,"&gt;="&amp;AD$3,Cells!$B$7:$B$122,$A31,Cells!$C$7:$C$122,$B31,Cells!$D$7:$D$122,$C31)</f>
        <v>105</v>
      </c>
      <c r="AE31" s="188">
        <f>SUMIFS(Cells!$A$7:$A$122,Cells!$E$7:$E$122,"&lt;="&amp;AE$3,Cells!$F$7:$F$122,"&gt;="&amp;AE$3,Cells!$B$7:$B$122,$A31,Cells!$C$7:$C$122,$B31,Cells!$D$7:$D$122,$C31)</f>
        <v>105</v>
      </c>
      <c r="AF31" s="188">
        <f>SUMIFS(Cells!$A$7:$A$122,Cells!$E$7:$E$122,"&lt;="&amp;AF$3,Cells!$F$7:$F$122,"&gt;="&amp;AF$3,Cells!$B$7:$B$122,$A31,Cells!$C$7:$C$122,$B31,Cells!$D$7:$D$122,$C31)</f>
        <v>105</v>
      </c>
      <c r="AG31" s="188">
        <f>SUMIFS(Cells!$A$7:$A$122,Cells!$E$7:$E$122,"&lt;="&amp;AG$3,Cells!$F$7:$F$122,"&gt;="&amp;AG$3,Cells!$B$7:$B$122,$A31,Cells!$C$7:$C$122,$B31,Cells!$D$7:$D$122,$C31)</f>
        <v>105</v>
      </c>
      <c r="AH31" s="188">
        <f>SUMIFS(Cells!$A$7:$A$122,Cells!$E$7:$E$122,"&lt;="&amp;AH$3,Cells!$F$7:$F$122,"&gt;="&amp;AH$3,Cells!$B$7:$B$122,$A31,Cells!$C$7:$C$122,$B31,Cells!$D$7:$D$122,$C31)</f>
        <v>105</v>
      </c>
      <c r="AI31" s="188">
        <f>SUMIFS(Cells!$A$7:$A$122,Cells!$E$7:$E$122,"&lt;="&amp;AI$3,Cells!$F$7:$F$122,"&gt;="&amp;AI$3,Cells!$B$7:$B$122,$A31,Cells!$C$7:$C$122,$B31,Cells!$D$7:$D$122,$C31)</f>
        <v>105</v>
      </c>
      <c r="AJ31" s="188">
        <f>SUMIFS(Cells!$A$7:$A$122,Cells!$E$7:$E$122,"&lt;="&amp;AJ$3,Cells!$F$7:$F$122,"&gt;="&amp;AJ$3,Cells!$B$7:$B$122,$A31,Cells!$C$7:$C$122,$B31,Cells!$D$7:$D$122,$C31)</f>
        <v>105</v>
      </c>
      <c r="AK31" s="188">
        <f>SUMIFS(Cells!$A$7:$A$122,Cells!$E$7:$E$122,"&lt;="&amp;AK$3,Cells!$F$7:$F$122,"&gt;="&amp;AK$3,Cells!$B$7:$B$122,$A31,Cells!$C$7:$C$122,$B31,Cells!$D$7:$D$122,$C31)</f>
        <v>105</v>
      </c>
      <c r="AL31" s="188">
        <f>SUMIFS(Cells!$A$7:$A$122,Cells!$E$7:$E$122,"&lt;="&amp;AL$3,Cells!$F$7:$F$122,"&gt;="&amp;AL$3,Cells!$B$7:$B$122,$A31,Cells!$C$7:$C$122,$B31,Cells!$D$7:$D$122,$C31)</f>
        <v>105</v>
      </c>
      <c r="AM31" s="188">
        <f>SUMIFS(Cells!$A$7:$A$122,Cells!$E$7:$E$122,"&lt;="&amp;AM$3,Cells!$F$7:$F$122,"&gt;="&amp;AM$3,Cells!$B$7:$B$122,$A31,Cells!$C$7:$C$122,$B31,Cells!$D$7:$D$122,$C31)</f>
        <v>105</v>
      </c>
    </row>
    <row r="32" spans="1:39" x14ac:dyDescent="0.25">
      <c r="A32" t="s">
        <v>59</v>
      </c>
      <c r="B32" t="s">
        <v>78</v>
      </c>
      <c r="C32" s="8" t="s">
        <v>351</v>
      </c>
      <c r="D32" s="188">
        <f>SUMIFS(Cells!$A$7:$A$122,Cells!$E$7:$E$122,"&lt;="&amp;D$3,Cells!$F$7:$F$122,"&gt;="&amp;D$3,Cells!$B$7:$B$122,$A32,Cells!$C$7:$C$122,$B32,Cells!$D$7:$D$122,$C32)</f>
        <v>106</v>
      </c>
      <c r="E32" s="188">
        <f>SUMIFS(Cells!$A$7:$A$122,Cells!$E$7:$E$122,"&lt;="&amp;E$3,Cells!$F$7:$F$122,"&gt;="&amp;E$3,Cells!$B$7:$B$122,$A32,Cells!$C$7:$C$122,$B32,Cells!$D$7:$D$122,$C32)</f>
        <v>106</v>
      </c>
      <c r="F32" s="188">
        <f>SUMIFS(Cells!$A$7:$A$122,Cells!$E$7:$E$122,"&lt;="&amp;F$3,Cells!$F$7:$F$122,"&gt;="&amp;F$3,Cells!$B$7:$B$122,$A32,Cells!$C$7:$C$122,$B32,Cells!$D$7:$D$122,$C32)</f>
        <v>106</v>
      </c>
      <c r="G32" s="188">
        <f>SUMIFS(Cells!$A$7:$A$122,Cells!$E$7:$E$122,"&lt;="&amp;G$3,Cells!$F$7:$F$122,"&gt;="&amp;G$3,Cells!$B$7:$B$122,$A32,Cells!$C$7:$C$122,$B32,Cells!$D$7:$D$122,$C32)</f>
        <v>106</v>
      </c>
      <c r="H32" s="188">
        <f>SUMIFS(Cells!$A$7:$A$122,Cells!$E$7:$E$122,"&lt;="&amp;H$3,Cells!$F$7:$F$122,"&gt;="&amp;H$3,Cells!$B$7:$B$122,$A32,Cells!$C$7:$C$122,$B32,Cells!$D$7:$D$122,$C32)</f>
        <v>106</v>
      </c>
      <c r="I32" s="188">
        <f>SUMIFS(Cells!$A$7:$A$122,Cells!$E$7:$E$122,"&lt;="&amp;I$3,Cells!$F$7:$F$122,"&gt;="&amp;I$3,Cells!$B$7:$B$122,$A32,Cells!$C$7:$C$122,$B32,Cells!$D$7:$D$122,$C32)</f>
        <v>106</v>
      </c>
      <c r="J32" s="188">
        <f>SUMIFS(Cells!$A$7:$A$122,Cells!$E$7:$E$122,"&lt;="&amp;J$3,Cells!$F$7:$F$122,"&gt;="&amp;J$3,Cells!$B$7:$B$122,$A32,Cells!$C$7:$C$122,$B32,Cells!$D$7:$D$122,$C32)</f>
        <v>106</v>
      </c>
      <c r="K32" s="188">
        <f>SUMIFS(Cells!$A$7:$A$122,Cells!$E$7:$E$122,"&lt;="&amp;K$3,Cells!$F$7:$F$122,"&gt;="&amp;K$3,Cells!$B$7:$B$122,$A32,Cells!$C$7:$C$122,$B32,Cells!$D$7:$D$122,$C32)</f>
        <v>106</v>
      </c>
      <c r="L32" s="188">
        <f>SUMIFS(Cells!$A$7:$A$122,Cells!$E$7:$E$122,"&lt;="&amp;L$3,Cells!$F$7:$F$122,"&gt;="&amp;L$3,Cells!$B$7:$B$122,$A32,Cells!$C$7:$C$122,$B32,Cells!$D$7:$D$122,$C32)</f>
        <v>106</v>
      </c>
      <c r="M32" s="188">
        <f>SUMIFS(Cells!$A$7:$A$122,Cells!$E$7:$E$122,"&lt;="&amp;M$3,Cells!$F$7:$F$122,"&gt;="&amp;M$3,Cells!$B$7:$B$122,$A32,Cells!$C$7:$C$122,$B32,Cells!$D$7:$D$122,$C32)</f>
        <v>106</v>
      </c>
      <c r="N32" s="188">
        <f>SUMIFS(Cells!$A$7:$A$122,Cells!$E$7:$E$122,"&lt;="&amp;N$3,Cells!$F$7:$F$122,"&gt;="&amp;N$3,Cells!$B$7:$B$122,$A32,Cells!$C$7:$C$122,$B32,Cells!$D$7:$D$122,$C32)</f>
        <v>106</v>
      </c>
      <c r="O32" s="188">
        <f>SUMIFS(Cells!$A$7:$A$122,Cells!$E$7:$E$122,"&lt;="&amp;O$3,Cells!$F$7:$F$122,"&gt;="&amp;O$3,Cells!$B$7:$B$122,$A32,Cells!$C$7:$C$122,$B32,Cells!$D$7:$D$122,$C32)</f>
        <v>106</v>
      </c>
      <c r="P32" s="188">
        <f>SUMIFS(Cells!$A$7:$A$122,Cells!$E$7:$E$122,"&lt;="&amp;P$3,Cells!$F$7:$F$122,"&gt;="&amp;P$3,Cells!$B$7:$B$122,$A32,Cells!$C$7:$C$122,$B32,Cells!$D$7:$D$122,$C32)</f>
        <v>106</v>
      </c>
      <c r="Q32" s="188">
        <f>SUMIFS(Cells!$A$7:$A$122,Cells!$E$7:$E$122,"&lt;="&amp;Q$3,Cells!$F$7:$F$122,"&gt;="&amp;Q$3,Cells!$B$7:$B$122,$A32,Cells!$C$7:$C$122,$B32,Cells!$D$7:$D$122,$C32)</f>
        <v>106</v>
      </c>
      <c r="R32" s="188">
        <f>SUMIFS(Cells!$A$7:$A$122,Cells!$E$7:$E$122,"&lt;="&amp;R$3,Cells!$F$7:$F$122,"&gt;="&amp;R$3,Cells!$B$7:$B$122,$A32,Cells!$C$7:$C$122,$B32,Cells!$D$7:$D$122,$C32)</f>
        <v>106</v>
      </c>
      <c r="S32" s="188">
        <f>SUMIFS(Cells!$A$7:$A$122,Cells!$E$7:$E$122,"&lt;="&amp;S$3,Cells!$F$7:$F$122,"&gt;="&amp;S$3,Cells!$B$7:$B$122,$A32,Cells!$C$7:$C$122,$B32,Cells!$D$7:$D$122,$C32)</f>
        <v>106</v>
      </c>
      <c r="T32" s="188">
        <f>SUMIFS(Cells!$A$7:$A$122,Cells!$E$7:$E$122,"&lt;="&amp;T$3,Cells!$F$7:$F$122,"&gt;="&amp;T$3,Cells!$B$7:$B$122,$A32,Cells!$C$7:$C$122,$B32,Cells!$D$7:$D$122,$C32)</f>
        <v>106</v>
      </c>
      <c r="U32" s="188">
        <f>SUMIFS(Cells!$A$7:$A$122,Cells!$E$7:$E$122,"&lt;="&amp;U$3,Cells!$F$7:$F$122,"&gt;="&amp;U$3,Cells!$B$7:$B$122,$A32,Cells!$C$7:$C$122,$B32,Cells!$D$7:$D$122,$C32)</f>
        <v>107</v>
      </c>
      <c r="V32" s="188">
        <f>SUMIFS(Cells!$A$7:$A$122,Cells!$E$7:$E$122,"&lt;="&amp;V$3,Cells!$F$7:$F$122,"&gt;="&amp;V$3,Cells!$B$7:$B$122,$A32,Cells!$C$7:$C$122,$B32,Cells!$D$7:$D$122,$C32)</f>
        <v>107</v>
      </c>
      <c r="W32" s="188">
        <f>SUMIFS(Cells!$A$7:$A$122,Cells!$E$7:$E$122,"&lt;="&amp;W$3,Cells!$F$7:$F$122,"&gt;="&amp;W$3,Cells!$B$7:$B$122,$A32,Cells!$C$7:$C$122,$B32,Cells!$D$7:$D$122,$C32)</f>
        <v>107</v>
      </c>
      <c r="X32" s="188">
        <f>SUMIFS(Cells!$A$7:$A$122,Cells!$E$7:$E$122,"&lt;="&amp;X$3,Cells!$F$7:$F$122,"&gt;="&amp;X$3,Cells!$B$7:$B$122,$A32,Cells!$C$7:$C$122,$B32,Cells!$D$7:$D$122,$C32)</f>
        <v>107</v>
      </c>
      <c r="Y32" s="188">
        <f>SUMIFS(Cells!$A$7:$A$122,Cells!$E$7:$E$122,"&lt;="&amp;Y$3,Cells!$F$7:$F$122,"&gt;="&amp;Y$3,Cells!$B$7:$B$122,$A32,Cells!$C$7:$C$122,$B32,Cells!$D$7:$D$122,$C32)</f>
        <v>107</v>
      </c>
      <c r="Z32" s="188">
        <f>SUMIFS(Cells!$A$7:$A$122,Cells!$E$7:$E$122,"&lt;="&amp;Z$3,Cells!$F$7:$F$122,"&gt;="&amp;Z$3,Cells!$B$7:$B$122,$A32,Cells!$C$7:$C$122,$B32,Cells!$D$7:$D$122,$C32)</f>
        <v>107</v>
      </c>
      <c r="AA32" s="188">
        <f>SUMIFS(Cells!$A$7:$A$122,Cells!$E$7:$E$122,"&lt;="&amp;AA$3,Cells!$F$7:$F$122,"&gt;="&amp;AA$3,Cells!$B$7:$B$122,$A32,Cells!$C$7:$C$122,$B32,Cells!$D$7:$D$122,$C32)</f>
        <v>108</v>
      </c>
      <c r="AB32" s="188">
        <f>SUMIFS(Cells!$A$7:$A$122,Cells!$E$7:$E$122,"&lt;="&amp;AB$3,Cells!$F$7:$F$122,"&gt;="&amp;AB$3,Cells!$B$7:$B$122,$A32,Cells!$C$7:$C$122,$B32,Cells!$D$7:$D$122,$C32)</f>
        <v>108</v>
      </c>
      <c r="AC32" s="188">
        <f>SUMIFS(Cells!$A$7:$A$122,Cells!$E$7:$E$122,"&lt;="&amp;AC$3,Cells!$F$7:$F$122,"&gt;="&amp;AC$3,Cells!$B$7:$B$122,$A32,Cells!$C$7:$C$122,$B32,Cells!$D$7:$D$122,$C32)</f>
        <v>108</v>
      </c>
      <c r="AD32" s="188">
        <f>SUMIFS(Cells!$A$7:$A$122,Cells!$E$7:$E$122,"&lt;="&amp;AD$3,Cells!$F$7:$F$122,"&gt;="&amp;AD$3,Cells!$B$7:$B$122,$A32,Cells!$C$7:$C$122,$B32,Cells!$D$7:$D$122,$C32)</f>
        <v>109</v>
      </c>
      <c r="AE32" s="188">
        <f>SUMIFS(Cells!$A$7:$A$122,Cells!$E$7:$E$122,"&lt;="&amp;AE$3,Cells!$F$7:$F$122,"&gt;="&amp;AE$3,Cells!$B$7:$B$122,$A32,Cells!$C$7:$C$122,$B32,Cells!$D$7:$D$122,$C32)</f>
        <v>109</v>
      </c>
      <c r="AF32" s="188">
        <f>SUMIFS(Cells!$A$7:$A$122,Cells!$E$7:$E$122,"&lt;="&amp;AF$3,Cells!$F$7:$F$122,"&gt;="&amp;AF$3,Cells!$B$7:$B$122,$A32,Cells!$C$7:$C$122,$B32,Cells!$D$7:$D$122,$C32)</f>
        <v>110</v>
      </c>
      <c r="AG32" s="188">
        <f>SUMIFS(Cells!$A$7:$A$122,Cells!$E$7:$E$122,"&lt;="&amp;AG$3,Cells!$F$7:$F$122,"&gt;="&amp;AG$3,Cells!$B$7:$B$122,$A32,Cells!$C$7:$C$122,$B32,Cells!$D$7:$D$122,$C32)</f>
        <v>110</v>
      </c>
      <c r="AH32" s="188">
        <f>SUMIFS(Cells!$A$7:$A$122,Cells!$E$7:$E$122,"&lt;="&amp;AH$3,Cells!$F$7:$F$122,"&gt;="&amp;AH$3,Cells!$B$7:$B$122,$A32,Cells!$C$7:$C$122,$B32,Cells!$D$7:$D$122,$C32)</f>
        <v>111</v>
      </c>
      <c r="AI32" s="188">
        <f>SUMIFS(Cells!$A$7:$A$122,Cells!$E$7:$E$122,"&lt;="&amp;AI$3,Cells!$F$7:$F$122,"&gt;="&amp;AI$3,Cells!$B$7:$B$122,$A32,Cells!$C$7:$C$122,$B32,Cells!$D$7:$D$122,$C32)</f>
        <v>111</v>
      </c>
      <c r="AJ32" s="188">
        <f>SUMIFS(Cells!$A$7:$A$122,Cells!$E$7:$E$122,"&lt;="&amp;AJ$3,Cells!$F$7:$F$122,"&gt;="&amp;AJ$3,Cells!$B$7:$B$122,$A32,Cells!$C$7:$C$122,$B32,Cells!$D$7:$D$122,$C32)</f>
        <v>111</v>
      </c>
      <c r="AK32" s="188">
        <f>SUMIFS(Cells!$A$7:$A$122,Cells!$E$7:$E$122,"&lt;="&amp;AK$3,Cells!$F$7:$F$122,"&gt;="&amp;AK$3,Cells!$B$7:$B$122,$A32,Cells!$C$7:$C$122,$B32,Cells!$D$7:$D$122,$C32)</f>
        <v>111</v>
      </c>
      <c r="AL32" s="188">
        <f>SUMIFS(Cells!$A$7:$A$122,Cells!$E$7:$E$122,"&lt;="&amp;AL$3,Cells!$F$7:$F$122,"&gt;="&amp;AL$3,Cells!$B$7:$B$122,$A32,Cells!$C$7:$C$122,$B32,Cells!$D$7:$D$122,$C32)</f>
        <v>111</v>
      </c>
      <c r="AM32" s="188">
        <f>SUMIFS(Cells!$A$7:$A$122,Cells!$E$7:$E$122,"&lt;="&amp;AM$3,Cells!$F$7:$F$122,"&gt;="&amp;AM$3,Cells!$B$7:$B$122,$A32,Cells!$C$7:$C$122,$B32,Cells!$D$7:$D$122,$C32)</f>
        <v>111</v>
      </c>
    </row>
    <row r="33" spans="1:39" x14ac:dyDescent="0.25">
      <c r="A33" t="s">
        <v>59</v>
      </c>
      <c r="B33" t="s">
        <v>78</v>
      </c>
      <c r="C33" s="8" t="s">
        <v>352</v>
      </c>
      <c r="D33" s="188">
        <f>SUMIFS(Cells!$A$7:$A$122,Cells!$E$7:$E$122,"&lt;="&amp;D$3,Cells!$F$7:$F$122,"&gt;="&amp;D$3,Cells!$B$7:$B$122,$A33,Cells!$C$7:$C$122,$B33,Cells!$D$7:$D$122,$C33)</f>
        <v>112</v>
      </c>
      <c r="E33" s="188">
        <f>SUMIFS(Cells!$A$7:$A$122,Cells!$E$7:$E$122,"&lt;="&amp;E$3,Cells!$F$7:$F$122,"&gt;="&amp;E$3,Cells!$B$7:$B$122,$A33,Cells!$C$7:$C$122,$B33,Cells!$D$7:$D$122,$C33)</f>
        <v>112</v>
      </c>
      <c r="F33" s="188">
        <f>SUMIFS(Cells!$A$7:$A$122,Cells!$E$7:$E$122,"&lt;="&amp;F$3,Cells!$F$7:$F$122,"&gt;="&amp;F$3,Cells!$B$7:$B$122,$A33,Cells!$C$7:$C$122,$B33,Cells!$D$7:$D$122,$C33)</f>
        <v>112</v>
      </c>
      <c r="G33" s="188">
        <f>SUMIFS(Cells!$A$7:$A$122,Cells!$E$7:$E$122,"&lt;="&amp;G$3,Cells!$F$7:$F$122,"&gt;="&amp;G$3,Cells!$B$7:$B$122,$A33,Cells!$C$7:$C$122,$B33,Cells!$D$7:$D$122,$C33)</f>
        <v>112</v>
      </c>
      <c r="H33" s="188">
        <f>SUMIFS(Cells!$A$7:$A$122,Cells!$E$7:$E$122,"&lt;="&amp;H$3,Cells!$F$7:$F$122,"&gt;="&amp;H$3,Cells!$B$7:$B$122,$A33,Cells!$C$7:$C$122,$B33,Cells!$D$7:$D$122,$C33)</f>
        <v>112</v>
      </c>
      <c r="I33" s="188">
        <f>SUMIFS(Cells!$A$7:$A$122,Cells!$E$7:$E$122,"&lt;="&amp;I$3,Cells!$F$7:$F$122,"&gt;="&amp;I$3,Cells!$B$7:$B$122,$A33,Cells!$C$7:$C$122,$B33,Cells!$D$7:$D$122,$C33)</f>
        <v>112</v>
      </c>
      <c r="J33" s="188">
        <f>SUMIFS(Cells!$A$7:$A$122,Cells!$E$7:$E$122,"&lt;="&amp;J$3,Cells!$F$7:$F$122,"&gt;="&amp;J$3,Cells!$B$7:$B$122,$A33,Cells!$C$7:$C$122,$B33,Cells!$D$7:$D$122,$C33)</f>
        <v>112</v>
      </c>
      <c r="K33" s="188">
        <f>SUMIFS(Cells!$A$7:$A$122,Cells!$E$7:$E$122,"&lt;="&amp;K$3,Cells!$F$7:$F$122,"&gt;="&amp;K$3,Cells!$B$7:$B$122,$A33,Cells!$C$7:$C$122,$B33,Cells!$D$7:$D$122,$C33)</f>
        <v>112</v>
      </c>
      <c r="L33" s="188">
        <f>SUMIFS(Cells!$A$7:$A$122,Cells!$E$7:$E$122,"&lt;="&amp;L$3,Cells!$F$7:$F$122,"&gt;="&amp;L$3,Cells!$B$7:$B$122,$A33,Cells!$C$7:$C$122,$B33,Cells!$D$7:$D$122,$C33)</f>
        <v>112</v>
      </c>
      <c r="M33" s="188">
        <f>SUMIFS(Cells!$A$7:$A$122,Cells!$E$7:$E$122,"&lt;="&amp;M$3,Cells!$F$7:$F$122,"&gt;="&amp;M$3,Cells!$B$7:$B$122,$A33,Cells!$C$7:$C$122,$B33,Cells!$D$7:$D$122,$C33)</f>
        <v>112</v>
      </c>
      <c r="N33" s="188">
        <f>SUMIFS(Cells!$A$7:$A$122,Cells!$E$7:$E$122,"&lt;="&amp;N$3,Cells!$F$7:$F$122,"&gt;="&amp;N$3,Cells!$B$7:$B$122,$A33,Cells!$C$7:$C$122,$B33,Cells!$D$7:$D$122,$C33)</f>
        <v>112</v>
      </c>
      <c r="O33" s="188">
        <f>SUMIFS(Cells!$A$7:$A$122,Cells!$E$7:$E$122,"&lt;="&amp;O$3,Cells!$F$7:$F$122,"&gt;="&amp;O$3,Cells!$B$7:$B$122,$A33,Cells!$C$7:$C$122,$B33,Cells!$D$7:$D$122,$C33)</f>
        <v>112</v>
      </c>
      <c r="P33" s="188">
        <f>SUMIFS(Cells!$A$7:$A$122,Cells!$E$7:$E$122,"&lt;="&amp;P$3,Cells!$F$7:$F$122,"&gt;="&amp;P$3,Cells!$B$7:$B$122,$A33,Cells!$C$7:$C$122,$B33,Cells!$D$7:$D$122,$C33)</f>
        <v>112</v>
      </c>
      <c r="Q33" s="188">
        <f>SUMIFS(Cells!$A$7:$A$122,Cells!$E$7:$E$122,"&lt;="&amp;Q$3,Cells!$F$7:$F$122,"&gt;="&amp;Q$3,Cells!$B$7:$B$122,$A33,Cells!$C$7:$C$122,$B33,Cells!$D$7:$D$122,$C33)</f>
        <v>112</v>
      </c>
      <c r="R33" s="188">
        <f>SUMIFS(Cells!$A$7:$A$122,Cells!$E$7:$E$122,"&lt;="&amp;R$3,Cells!$F$7:$F$122,"&gt;="&amp;R$3,Cells!$B$7:$B$122,$A33,Cells!$C$7:$C$122,$B33,Cells!$D$7:$D$122,$C33)</f>
        <v>112</v>
      </c>
      <c r="S33" s="188">
        <f>SUMIFS(Cells!$A$7:$A$122,Cells!$E$7:$E$122,"&lt;="&amp;S$3,Cells!$F$7:$F$122,"&gt;="&amp;S$3,Cells!$B$7:$B$122,$A33,Cells!$C$7:$C$122,$B33,Cells!$D$7:$D$122,$C33)</f>
        <v>112</v>
      </c>
      <c r="T33" s="188">
        <f>SUMIFS(Cells!$A$7:$A$122,Cells!$E$7:$E$122,"&lt;="&amp;T$3,Cells!$F$7:$F$122,"&gt;="&amp;T$3,Cells!$B$7:$B$122,$A33,Cells!$C$7:$C$122,$B33,Cells!$D$7:$D$122,$C33)</f>
        <v>112</v>
      </c>
      <c r="U33" s="188">
        <f>SUMIFS(Cells!$A$7:$A$122,Cells!$E$7:$E$122,"&lt;="&amp;U$3,Cells!$F$7:$F$122,"&gt;="&amp;U$3,Cells!$B$7:$B$122,$A33,Cells!$C$7:$C$122,$B33,Cells!$D$7:$D$122,$C33)</f>
        <v>112</v>
      </c>
      <c r="V33" s="188">
        <f>SUMIFS(Cells!$A$7:$A$122,Cells!$E$7:$E$122,"&lt;="&amp;V$3,Cells!$F$7:$F$122,"&gt;="&amp;V$3,Cells!$B$7:$B$122,$A33,Cells!$C$7:$C$122,$B33,Cells!$D$7:$D$122,$C33)</f>
        <v>112</v>
      </c>
      <c r="W33" s="188">
        <f>SUMIFS(Cells!$A$7:$A$122,Cells!$E$7:$E$122,"&lt;="&amp;W$3,Cells!$F$7:$F$122,"&gt;="&amp;W$3,Cells!$B$7:$B$122,$A33,Cells!$C$7:$C$122,$B33,Cells!$D$7:$D$122,$C33)</f>
        <v>112</v>
      </c>
      <c r="X33" s="188">
        <f>SUMIFS(Cells!$A$7:$A$122,Cells!$E$7:$E$122,"&lt;="&amp;X$3,Cells!$F$7:$F$122,"&gt;="&amp;X$3,Cells!$B$7:$B$122,$A33,Cells!$C$7:$C$122,$B33,Cells!$D$7:$D$122,$C33)</f>
        <v>112</v>
      </c>
      <c r="Y33" s="188">
        <f>SUMIFS(Cells!$A$7:$A$122,Cells!$E$7:$E$122,"&lt;="&amp;Y$3,Cells!$F$7:$F$122,"&gt;="&amp;Y$3,Cells!$B$7:$B$122,$A33,Cells!$C$7:$C$122,$B33,Cells!$D$7:$D$122,$C33)</f>
        <v>112</v>
      </c>
      <c r="Z33" s="188">
        <f>SUMIFS(Cells!$A$7:$A$122,Cells!$E$7:$E$122,"&lt;="&amp;Z$3,Cells!$F$7:$F$122,"&gt;="&amp;Z$3,Cells!$B$7:$B$122,$A33,Cells!$C$7:$C$122,$B33,Cells!$D$7:$D$122,$C33)</f>
        <v>112</v>
      </c>
      <c r="AA33" s="188">
        <f>SUMIFS(Cells!$A$7:$A$122,Cells!$E$7:$E$122,"&lt;="&amp;AA$3,Cells!$F$7:$F$122,"&gt;="&amp;AA$3,Cells!$B$7:$B$122,$A33,Cells!$C$7:$C$122,$B33,Cells!$D$7:$D$122,$C33)</f>
        <v>112</v>
      </c>
      <c r="AB33" s="188">
        <f>SUMIFS(Cells!$A$7:$A$122,Cells!$E$7:$E$122,"&lt;="&amp;AB$3,Cells!$F$7:$F$122,"&gt;="&amp;AB$3,Cells!$B$7:$B$122,$A33,Cells!$C$7:$C$122,$B33,Cells!$D$7:$D$122,$C33)</f>
        <v>113</v>
      </c>
      <c r="AC33" s="188">
        <f>SUMIFS(Cells!$A$7:$A$122,Cells!$E$7:$E$122,"&lt;="&amp;AC$3,Cells!$F$7:$F$122,"&gt;="&amp;AC$3,Cells!$B$7:$B$122,$A33,Cells!$C$7:$C$122,$B33,Cells!$D$7:$D$122,$C33)</f>
        <v>113</v>
      </c>
      <c r="AD33" s="188">
        <f>SUMIFS(Cells!$A$7:$A$122,Cells!$E$7:$E$122,"&lt;="&amp;AD$3,Cells!$F$7:$F$122,"&gt;="&amp;AD$3,Cells!$B$7:$B$122,$A33,Cells!$C$7:$C$122,$B33,Cells!$D$7:$D$122,$C33)</f>
        <v>113</v>
      </c>
      <c r="AE33" s="188">
        <f>SUMIFS(Cells!$A$7:$A$122,Cells!$E$7:$E$122,"&lt;="&amp;AE$3,Cells!$F$7:$F$122,"&gt;="&amp;AE$3,Cells!$B$7:$B$122,$A33,Cells!$C$7:$C$122,$B33,Cells!$D$7:$D$122,$C33)</f>
        <v>113</v>
      </c>
      <c r="AF33" s="188">
        <f>SUMIFS(Cells!$A$7:$A$122,Cells!$E$7:$E$122,"&lt;="&amp;AF$3,Cells!$F$7:$F$122,"&gt;="&amp;AF$3,Cells!$B$7:$B$122,$A33,Cells!$C$7:$C$122,$B33,Cells!$D$7:$D$122,$C33)</f>
        <v>114</v>
      </c>
      <c r="AG33" s="188">
        <f>SUMIFS(Cells!$A$7:$A$122,Cells!$E$7:$E$122,"&lt;="&amp;AG$3,Cells!$F$7:$F$122,"&gt;="&amp;AG$3,Cells!$B$7:$B$122,$A33,Cells!$C$7:$C$122,$B33,Cells!$D$7:$D$122,$C33)</f>
        <v>114</v>
      </c>
      <c r="AH33" s="188">
        <f>SUMIFS(Cells!$A$7:$A$122,Cells!$E$7:$E$122,"&lt;="&amp;AH$3,Cells!$F$7:$F$122,"&gt;="&amp;AH$3,Cells!$B$7:$B$122,$A33,Cells!$C$7:$C$122,$B33,Cells!$D$7:$D$122,$C33)</f>
        <v>114</v>
      </c>
      <c r="AI33" s="188">
        <f>SUMIFS(Cells!$A$7:$A$122,Cells!$E$7:$E$122,"&lt;="&amp;AI$3,Cells!$F$7:$F$122,"&gt;="&amp;AI$3,Cells!$B$7:$B$122,$A33,Cells!$C$7:$C$122,$B33,Cells!$D$7:$D$122,$C33)</f>
        <v>114</v>
      </c>
      <c r="AJ33" s="188">
        <f>SUMIFS(Cells!$A$7:$A$122,Cells!$E$7:$E$122,"&lt;="&amp;AJ$3,Cells!$F$7:$F$122,"&gt;="&amp;AJ$3,Cells!$B$7:$B$122,$A33,Cells!$C$7:$C$122,$B33,Cells!$D$7:$D$122,$C33)</f>
        <v>114</v>
      </c>
      <c r="AK33" s="188">
        <f>SUMIFS(Cells!$A$7:$A$122,Cells!$E$7:$E$122,"&lt;="&amp;AK$3,Cells!$F$7:$F$122,"&gt;="&amp;AK$3,Cells!$B$7:$B$122,$A33,Cells!$C$7:$C$122,$B33,Cells!$D$7:$D$122,$C33)</f>
        <v>114</v>
      </c>
      <c r="AL33" s="188">
        <f>SUMIFS(Cells!$A$7:$A$122,Cells!$E$7:$E$122,"&lt;="&amp;AL$3,Cells!$F$7:$F$122,"&gt;="&amp;AL$3,Cells!$B$7:$B$122,$A33,Cells!$C$7:$C$122,$B33,Cells!$D$7:$D$122,$C33)</f>
        <v>114</v>
      </c>
      <c r="AM33" s="188">
        <f>SUMIFS(Cells!$A$7:$A$122,Cells!$E$7:$E$122,"&lt;="&amp;AM$3,Cells!$F$7:$F$122,"&gt;="&amp;AM$3,Cells!$B$7:$B$122,$A33,Cells!$C$7:$C$122,$B33,Cells!$D$7:$D$122,$C33)</f>
        <v>114</v>
      </c>
    </row>
    <row r="34" spans="1:39" ht="13.5" customHeight="1" x14ac:dyDescent="0.25">
      <c r="A34" t="s">
        <v>59</v>
      </c>
      <c r="B34" t="s">
        <v>78</v>
      </c>
      <c r="C34" s="8" t="s">
        <v>353</v>
      </c>
      <c r="D34" s="188">
        <f>SUMIFS(Cells!$A$7:$A$122,Cells!$E$7:$E$122,"&lt;="&amp;D$3,Cells!$F$7:$F$122,"&gt;="&amp;D$3,Cells!$B$7:$B$122,$A34,Cells!$C$7:$C$122,$B34,Cells!$D$7:$D$122,$C34)</f>
        <v>115</v>
      </c>
      <c r="E34" s="188">
        <f>SUMIFS(Cells!$A$7:$A$122,Cells!$E$7:$E$122,"&lt;="&amp;E$3,Cells!$F$7:$F$122,"&gt;="&amp;E$3,Cells!$B$7:$B$122,$A34,Cells!$C$7:$C$122,$B34,Cells!$D$7:$D$122,$C34)</f>
        <v>115</v>
      </c>
      <c r="F34" s="188">
        <f>SUMIFS(Cells!$A$7:$A$122,Cells!$E$7:$E$122,"&lt;="&amp;F$3,Cells!$F$7:$F$122,"&gt;="&amp;F$3,Cells!$B$7:$B$122,$A34,Cells!$C$7:$C$122,$B34,Cells!$D$7:$D$122,$C34)</f>
        <v>115</v>
      </c>
      <c r="G34" s="188">
        <f>SUMIFS(Cells!$A$7:$A$122,Cells!$E$7:$E$122,"&lt;="&amp;G$3,Cells!$F$7:$F$122,"&gt;="&amp;G$3,Cells!$B$7:$B$122,$A34,Cells!$C$7:$C$122,$B34,Cells!$D$7:$D$122,$C34)</f>
        <v>115</v>
      </c>
      <c r="H34" s="188">
        <f>SUMIFS(Cells!$A$7:$A$122,Cells!$E$7:$E$122,"&lt;="&amp;H$3,Cells!$F$7:$F$122,"&gt;="&amp;H$3,Cells!$B$7:$B$122,$A34,Cells!$C$7:$C$122,$B34,Cells!$D$7:$D$122,$C34)</f>
        <v>115</v>
      </c>
      <c r="I34" s="188">
        <f>SUMIFS(Cells!$A$7:$A$122,Cells!$E$7:$E$122,"&lt;="&amp;I$3,Cells!$F$7:$F$122,"&gt;="&amp;I$3,Cells!$B$7:$B$122,$A34,Cells!$C$7:$C$122,$B34,Cells!$D$7:$D$122,$C34)</f>
        <v>115</v>
      </c>
      <c r="J34" s="188">
        <f>SUMIFS(Cells!$A$7:$A$122,Cells!$E$7:$E$122,"&lt;="&amp;J$3,Cells!$F$7:$F$122,"&gt;="&amp;J$3,Cells!$B$7:$B$122,$A34,Cells!$C$7:$C$122,$B34,Cells!$D$7:$D$122,$C34)</f>
        <v>115</v>
      </c>
      <c r="K34" s="188">
        <f>SUMIFS(Cells!$A$7:$A$122,Cells!$E$7:$E$122,"&lt;="&amp;K$3,Cells!$F$7:$F$122,"&gt;="&amp;K$3,Cells!$B$7:$B$122,$A34,Cells!$C$7:$C$122,$B34,Cells!$D$7:$D$122,$C34)</f>
        <v>115</v>
      </c>
      <c r="L34" s="188">
        <f>SUMIFS(Cells!$A$7:$A$122,Cells!$E$7:$E$122,"&lt;="&amp;L$3,Cells!$F$7:$F$122,"&gt;="&amp;L$3,Cells!$B$7:$B$122,$A34,Cells!$C$7:$C$122,$B34,Cells!$D$7:$D$122,$C34)</f>
        <v>115</v>
      </c>
      <c r="M34" s="188">
        <f>SUMIFS(Cells!$A$7:$A$122,Cells!$E$7:$E$122,"&lt;="&amp;M$3,Cells!$F$7:$F$122,"&gt;="&amp;M$3,Cells!$B$7:$B$122,$A34,Cells!$C$7:$C$122,$B34,Cells!$D$7:$D$122,$C34)</f>
        <v>115</v>
      </c>
      <c r="N34" s="188">
        <f>SUMIFS(Cells!$A$7:$A$122,Cells!$E$7:$E$122,"&lt;="&amp;N$3,Cells!$F$7:$F$122,"&gt;="&amp;N$3,Cells!$B$7:$B$122,$A34,Cells!$C$7:$C$122,$B34,Cells!$D$7:$D$122,$C34)</f>
        <v>115</v>
      </c>
      <c r="O34" s="188">
        <f>SUMIFS(Cells!$A$7:$A$122,Cells!$E$7:$E$122,"&lt;="&amp;O$3,Cells!$F$7:$F$122,"&gt;="&amp;O$3,Cells!$B$7:$B$122,$A34,Cells!$C$7:$C$122,$B34,Cells!$D$7:$D$122,$C34)</f>
        <v>115</v>
      </c>
      <c r="P34" s="188">
        <f>SUMIFS(Cells!$A$7:$A$122,Cells!$E$7:$E$122,"&lt;="&amp;P$3,Cells!$F$7:$F$122,"&gt;="&amp;P$3,Cells!$B$7:$B$122,$A34,Cells!$C$7:$C$122,$B34,Cells!$D$7:$D$122,$C34)</f>
        <v>115</v>
      </c>
      <c r="Q34" s="188">
        <f>SUMIFS(Cells!$A$7:$A$122,Cells!$E$7:$E$122,"&lt;="&amp;Q$3,Cells!$F$7:$F$122,"&gt;="&amp;Q$3,Cells!$B$7:$B$122,$A34,Cells!$C$7:$C$122,$B34,Cells!$D$7:$D$122,$C34)</f>
        <v>115</v>
      </c>
      <c r="R34" s="188">
        <f>SUMIFS(Cells!$A$7:$A$122,Cells!$E$7:$E$122,"&lt;="&amp;R$3,Cells!$F$7:$F$122,"&gt;="&amp;R$3,Cells!$B$7:$B$122,$A34,Cells!$C$7:$C$122,$B34,Cells!$D$7:$D$122,$C34)</f>
        <v>115</v>
      </c>
      <c r="S34" s="188">
        <f>SUMIFS(Cells!$A$7:$A$122,Cells!$E$7:$E$122,"&lt;="&amp;S$3,Cells!$F$7:$F$122,"&gt;="&amp;S$3,Cells!$B$7:$B$122,$A34,Cells!$C$7:$C$122,$B34,Cells!$D$7:$D$122,$C34)</f>
        <v>115</v>
      </c>
      <c r="T34" s="188">
        <f>SUMIFS(Cells!$A$7:$A$122,Cells!$E$7:$E$122,"&lt;="&amp;T$3,Cells!$F$7:$F$122,"&gt;="&amp;T$3,Cells!$B$7:$B$122,$A34,Cells!$C$7:$C$122,$B34,Cells!$D$7:$D$122,$C34)</f>
        <v>115</v>
      </c>
      <c r="U34" s="188">
        <f>SUMIFS(Cells!$A$7:$A$122,Cells!$E$7:$E$122,"&lt;="&amp;U$3,Cells!$F$7:$F$122,"&gt;="&amp;U$3,Cells!$B$7:$B$122,$A34,Cells!$C$7:$C$122,$B34,Cells!$D$7:$D$122,$C34)</f>
        <v>115</v>
      </c>
      <c r="V34" s="188">
        <f>SUMIFS(Cells!$A$7:$A$122,Cells!$E$7:$E$122,"&lt;="&amp;V$3,Cells!$F$7:$F$122,"&gt;="&amp;V$3,Cells!$B$7:$B$122,$A34,Cells!$C$7:$C$122,$B34,Cells!$D$7:$D$122,$C34)</f>
        <v>115</v>
      </c>
      <c r="W34" s="188">
        <f>SUMIFS(Cells!$A$7:$A$122,Cells!$E$7:$E$122,"&lt;="&amp;W$3,Cells!$F$7:$F$122,"&gt;="&amp;W$3,Cells!$B$7:$B$122,$A34,Cells!$C$7:$C$122,$B34,Cells!$D$7:$D$122,$C34)</f>
        <v>115</v>
      </c>
      <c r="X34" s="188">
        <f>SUMIFS(Cells!$A$7:$A$122,Cells!$E$7:$E$122,"&lt;="&amp;X$3,Cells!$F$7:$F$122,"&gt;="&amp;X$3,Cells!$B$7:$B$122,$A34,Cells!$C$7:$C$122,$B34,Cells!$D$7:$D$122,$C34)</f>
        <v>115</v>
      </c>
      <c r="Y34" s="188">
        <f>SUMIFS(Cells!$A$7:$A$122,Cells!$E$7:$E$122,"&lt;="&amp;Y$3,Cells!$F$7:$F$122,"&gt;="&amp;Y$3,Cells!$B$7:$B$122,$A34,Cells!$C$7:$C$122,$B34,Cells!$D$7:$D$122,$C34)</f>
        <v>115</v>
      </c>
      <c r="Z34" s="188">
        <f>SUMIFS(Cells!$A$7:$A$122,Cells!$E$7:$E$122,"&lt;="&amp;Z$3,Cells!$F$7:$F$122,"&gt;="&amp;Z$3,Cells!$B$7:$B$122,$A34,Cells!$C$7:$C$122,$B34,Cells!$D$7:$D$122,$C34)</f>
        <v>115</v>
      </c>
      <c r="AA34" s="188">
        <f>SUMIFS(Cells!$A$7:$A$122,Cells!$E$7:$E$122,"&lt;="&amp;AA$3,Cells!$F$7:$F$122,"&gt;="&amp;AA$3,Cells!$B$7:$B$122,$A34,Cells!$C$7:$C$122,$B34,Cells!$D$7:$D$122,$C34)</f>
        <v>115</v>
      </c>
      <c r="AB34" s="188">
        <f>SUMIFS(Cells!$A$7:$A$122,Cells!$E$7:$E$122,"&lt;="&amp;AB$3,Cells!$F$7:$F$122,"&gt;="&amp;AB$3,Cells!$B$7:$B$122,$A34,Cells!$C$7:$C$122,$B34,Cells!$D$7:$D$122,$C34)</f>
        <v>115</v>
      </c>
      <c r="AC34" s="188">
        <f>SUMIFS(Cells!$A$7:$A$122,Cells!$E$7:$E$122,"&lt;="&amp;AC$3,Cells!$F$7:$F$122,"&gt;="&amp;AC$3,Cells!$B$7:$B$122,$A34,Cells!$C$7:$C$122,$B34,Cells!$D$7:$D$122,$C34)</f>
        <v>115</v>
      </c>
      <c r="AD34" s="188">
        <f>SUMIFS(Cells!$A$7:$A$122,Cells!$E$7:$E$122,"&lt;="&amp;AD$3,Cells!$F$7:$F$122,"&gt;="&amp;AD$3,Cells!$B$7:$B$122,$A34,Cells!$C$7:$C$122,$B34,Cells!$D$7:$D$122,$C34)</f>
        <v>115</v>
      </c>
      <c r="AE34" s="188">
        <f>SUMIFS(Cells!$A$7:$A$122,Cells!$E$7:$E$122,"&lt;="&amp;AE$3,Cells!$F$7:$F$122,"&gt;="&amp;AE$3,Cells!$B$7:$B$122,$A34,Cells!$C$7:$C$122,$B34,Cells!$D$7:$D$122,$C34)</f>
        <v>115</v>
      </c>
      <c r="AF34" s="188">
        <f>SUMIFS(Cells!$A$7:$A$122,Cells!$E$7:$E$122,"&lt;="&amp;AF$3,Cells!$F$7:$F$122,"&gt;="&amp;AF$3,Cells!$B$7:$B$122,$A34,Cells!$C$7:$C$122,$B34,Cells!$D$7:$D$122,$C34)</f>
        <v>115</v>
      </c>
      <c r="AG34" s="188">
        <f>SUMIFS(Cells!$A$7:$A$122,Cells!$E$7:$E$122,"&lt;="&amp;AG$3,Cells!$F$7:$F$122,"&gt;="&amp;AG$3,Cells!$B$7:$B$122,$A34,Cells!$C$7:$C$122,$B34,Cells!$D$7:$D$122,$C34)</f>
        <v>115</v>
      </c>
      <c r="AH34" s="188">
        <f>SUMIFS(Cells!$A$7:$A$122,Cells!$E$7:$E$122,"&lt;="&amp;AH$3,Cells!$F$7:$F$122,"&gt;="&amp;AH$3,Cells!$B$7:$B$122,$A34,Cells!$C$7:$C$122,$B34,Cells!$D$7:$D$122,$C34)</f>
        <v>115</v>
      </c>
      <c r="AI34" s="188">
        <f>SUMIFS(Cells!$A$7:$A$122,Cells!$E$7:$E$122,"&lt;="&amp;AI$3,Cells!$F$7:$F$122,"&gt;="&amp;AI$3,Cells!$B$7:$B$122,$A34,Cells!$C$7:$C$122,$B34,Cells!$D$7:$D$122,$C34)</f>
        <v>115</v>
      </c>
      <c r="AJ34" s="188">
        <f>SUMIFS(Cells!$A$7:$A$122,Cells!$E$7:$E$122,"&lt;="&amp;AJ$3,Cells!$F$7:$F$122,"&gt;="&amp;AJ$3,Cells!$B$7:$B$122,$A34,Cells!$C$7:$C$122,$B34,Cells!$D$7:$D$122,$C34)</f>
        <v>115</v>
      </c>
      <c r="AK34" s="188">
        <f>SUMIFS(Cells!$A$7:$A$122,Cells!$E$7:$E$122,"&lt;="&amp;AK$3,Cells!$F$7:$F$122,"&gt;="&amp;AK$3,Cells!$B$7:$B$122,$A34,Cells!$C$7:$C$122,$B34,Cells!$D$7:$D$122,$C34)</f>
        <v>115</v>
      </c>
      <c r="AL34" s="188">
        <f>SUMIFS(Cells!$A$7:$A$122,Cells!$E$7:$E$122,"&lt;="&amp;AL$3,Cells!$F$7:$F$122,"&gt;="&amp;AL$3,Cells!$B$7:$B$122,$A34,Cells!$C$7:$C$122,$B34,Cells!$D$7:$D$122,$C34)</f>
        <v>115</v>
      </c>
      <c r="AM34" s="188">
        <f>SUMIFS(Cells!$A$7:$A$122,Cells!$E$7:$E$122,"&lt;="&amp;AM$3,Cells!$F$7:$F$122,"&gt;="&amp;AM$3,Cells!$B$7:$B$122,$A34,Cells!$C$7:$C$122,$B34,Cells!$D$7:$D$122,$C34)</f>
        <v>115</v>
      </c>
    </row>
    <row r="35" spans="1:39" ht="13.5" customHeight="1" x14ac:dyDescent="0.25">
      <c r="A35" t="s">
        <v>59</v>
      </c>
      <c r="B35" t="s">
        <v>78</v>
      </c>
      <c r="C35" s="8" t="s">
        <v>198</v>
      </c>
      <c r="D35" s="188">
        <f>SUMIFS(Cells!$A$7:$A$122,Cells!$E$7:$E$122,"&lt;="&amp;D$3,Cells!$F$7:$F$122,"&gt;="&amp;D$3,Cells!$B$7:$B$122,$A35,Cells!$C$7:$C$122,$B35,Cells!$D$7:$D$122,$C35)</f>
        <v>116</v>
      </c>
      <c r="E35" s="188">
        <f>SUMIFS(Cells!$A$7:$A$122,Cells!$E$7:$E$122,"&lt;="&amp;E$3,Cells!$F$7:$F$122,"&gt;="&amp;E$3,Cells!$B$7:$B$122,$A35,Cells!$C$7:$C$122,$B35,Cells!$D$7:$D$122,$C35)</f>
        <v>116</v>
      </c>
      <c r="F35" s="188">
        <f>SUMIFS(Cells!$A$7:$A$122,Cells!$E$7:$E$122,"&lt;="&amp;F$3,Cells!$F$7:$F$122,"&gt;="&amp;F$3,Cells!$B$7:$B$122,$A35,Cells!$C$7:$C$122,$B35,Cells!$D$7:$D$122,$C35)</f>
        <v>116</v>
      </c>
      <c r="G35" s="188">
        <f>SUMIFS(Cells!$A$7:$A$122,Cells!$E$7:$E$122,"&lt;="&amp;G$3,Cells!$F$7:$F$122,"&gt;="&amp;G$3,Cells!$B$7:$B$122,$A35,Cells!$C$7:$C$122,$B35,Cells!$D$7:$D$122,$C35)</f>
        <v>116</v>
      </c>
      <c r="H35" s="188">
        <f>SUMIFS(Cells!$A$7:$A$122,Cells!$E$7:$E$122,"&lt;="&amp;H$3,Cells!$F$7:$F$122,"&gt;="&amp;H$3,Cells!$B$7:$B$122,$A35,Cells!$C$7:$C$122,$B35,Cells!$D$7:$D$122,$C35)</f>
        <v>116</v>
      </c>
      <c r="I35" s="188">
        <f>SUMIFS(Cells!$A$7:$A$122,Cells!$E$7:$E$122,"&lt;="&amp;I$3,Cells!$F$7:$F$122,"&gt;="&amp;I$3,Cells!$B$7:$B$122,$A35,Cells!$C$7:$C$122,$B35,Cells!$D$7:$D$122,$C35)</f>
        <v>116</v>
      </c>
      <c r="J35" s="188">
        <f>SUMIFS(Cells!$A$7:$A$122,Cells!$E$7:$E$122,"&lt;="&amp;J$3,Cells!$F$7:$F$122,"&gt;="&amp;J$3,Cells!$B$7:$B$122,$A35,Cells!$C$7:$C$122,$B35,Cells!$D$7:$D$122,$C35)</f>
        <v>116</v>
      </c>
      <c r="K35" s="188">
        <f>SUMIFS(Cells!$A$7:$A$122,Cells!$E$7:$E$122,"&lt;="&amp;K$3,Cells!$F$7:$F$122,"&gt;="&amp;K$3,Cells!$B$7:$B$122,$A35,Cells!$C$7:$C$122,$B35,Cells!$D$7:$D$122,$C35)</f>
        <v>116</v>
      </c>
      <c r="L35" s="188">
        <f>SUMIFS(Cells!$A$7:$A$122,Cells!$E$7:$E$122,"&lt;="&amp;L$3,Cells!$F$7:$F$122,"&gt;="&amp;L$3,Cells!$B$7:$B$122,$A35,Cells!$C$7:$C$122,$B35,Cells!$D$7:$D$122,$C35)</f>
        <v>116</v>
      </c>
      <c r="M35" s="188">
        <f>SUMIFS(Cells!$A$7:$A$122,Cells!$E$7:$E$122,"&lt;="&amp;M$3,Cells!$F$7:$F$122,"&gt;="&amp;M$3,Cells!$B$7:$B$122,$A35,Cells!$C$7:$C$122,$B35,Cells!$D$7:$D$122,$C35)</f>
        <v>116</v>
      </c>
      <c r="N35" s="188">
        <f>SUMIFS(Cells!$A$7:$A$122,Cells!$E$7:$E$122,"&lt;="&amp;N$3,Cells!$F$7:$F$122,"&gt;="&amp;N$3,Cells!$B$7:$B$122,$A35,Cells!$C$7:$C$122,$B35,Cells!$D$7:$D$122,$C35)</f>
        <v>116</v>
      </c>
      <c r="O35" s="188">
        <f>SUMIFS(Cells!$A$7:$A$122,Cells!$E$7:$E$122,"&lt;="&amp;O$3,Cells!$F$7:$F$122,"&gt;="&amp;O$3,Cells!$B$7:$B$122,$A35,Cells!$C$7:$C$122,$B35,Cells!$D$7:$D$122,$C35)</f>
        <v>116</v>
      </c>
      <c r="P35" s="188">
        <f>SUMIFS(Cells!$A$7:$A$122,Cells!$E$7:$E$122,"&lt;="&amp;P$3,Cells!$F$7:$F$122,"&gt;="&amp;P$3,Cells!$B$7:$B$122,$A35,Cells!$C$7:$C$122,$B35,Cells!$D$7:$D$122,$C35)</f>
        <v>116</v>
      </c>
      <c r="Q35" s="188">
        <f>SUMIFS(Cells!$A$7:$A$122,Cells!$E$7:$E$122,"&lt;="&amp;Q$3,Cells!$F$7:$F$122,"&gt;="&amp;Q$3,Cells!$B$7:$B$122,$A35,Cells!$C$7:$C$122,$B35,Cells!$D$7:$D$122,$C35)</f>
        <v>116</v>
      </c>
      <c r="R35" s="188">
        <f>SUMIFS(Cells!$A$7:$A$122,Cells!$E$7:$E$122,"&lt;="&amp;R$3,Cells!$F$7:$F$122,"&gt;="&amp;R$3,Cells!$B$7:$B$122,$A35,Cells!$C$7:$C$122,$B35,Cells!$D$7:$D$122,$C35)</f>
        <v>116</v>
      </c>
      <c r="S35" s="188">
        <f>SUMIFS(Cells!$A$7:$A$122,Cells!$E$7:$E$122,"&lt;="&amp;S$3,Cells!$F$7:$F$122,"&gt;="&amp;S$3,Cells!$B$7:$B$122,$A35,Cells!$C$7:$C$122,$B35,Cells!$D$7:$D$122,$C35)</f>
        <v>116</v>
      </c>
      <c r="T35" s="188">
        <f>SUMIFS(Cells!$A$7:$A$122,Cells!$E$7:$E$122,"&lt;="&amp;T$3,Cells!$F$7:$F$122,"&gt;="&amp;T$3,Cells!$B$7:$B$122,$A35,Cells!$C$7:$C$122,$B35,Cells!$D$7:$D$122,$C35)</f>
        <v>116</v>
      </c>
      <c r="U35" s="188">
        <f>SUMIFS(Cells!$A$7:$A$122,Cells!$E$7:$E$122,"&lt;="&amp;U$3,Cells!$F$7:$F$122,"&gt;="&amp;U$3,Cells!$B$7:$B$122,$A35,Cells!$C$7:$C$122,$B35,Cells!$D$7:$D$122,$C35)</f>
        <v>116</v>
      </c>
      <c r="V35" s="188">
        <f>SUMIFS(Cells!$A$7:$A$122,Cells!$E$7:$E$122,"&lt;="&amp;V$3,Cells!$F$7:$F$122,"&gt;="&amp;V$3,Cells!$B$7:$B$122,$A35,Cells!$C$7:$C$122,$B35,Cells!$D$7:$D$122,$C35)</f>
        <v>116</v>
      </c>
      <c r="W35" s="188">
        <f>SUMIFS(Cells!$A$7:$A$122,Cells!$E$7:$E$122,"&lt;="&amp;W$3,Cells!$F$7:$F$122,"&gt;="&amp;W$3,Cells!$B$7:$B$122,$A35,Cells!$C$7:$C$122,$B35,Cells!$D$7:$D$122,$C35)</f>
        <v>116</v>
      </c>
      <c r="X35" s="188">
        <f>SUMIFS(Cells!$A$7:$A$122,Cells!$E$7:$E$122,"&lt;="&amp;X$3,Cells!$F$7:$F$122,"&gt;="&amp;X$3,Cells!$B$7:$B$122,$A35,Cells!$C$7:$C$122,$B35,Cells!$D$7:$D$122,$C35)</f>
        <v>116</v>
      </c>
      <c r="Y35" s="188">
        <f>SUMIFS(Cells!$A$7:$A$122,Cells!$E$7:$E$122,"&lt;="&amp;Y$3,Cells!$F$7:$F$122,"&gt;="&amp;Y$3,Cells!$B$7:$B$122,$A35,Cells!$C$7:$C$122,$B35,Cells!$D$7:$D$122,$C35)</f>
        <v>116</v>
      </c>
      <c r="Z35" s="188">
        <f>SUMIFS(Cells!$A$7:$A$122,Cells!$E$7:$E$122,"&lt;="&amp;Z$3,Cells!$F$7:$F$122,"&gt;="&amp;Z$3,Cells!$B$7:$B$122,$A35,Cells!$C$7:$C$122,$B35,Cells!$D$7:$D$122,$C35)</f>
        <v>116</v>
      </c>
      <c r="AA35" s="188">
        <f>SUMIFS(Cells!$A$7:$A$122,Cells!$E$7:$E$122,"&lt;="&amp;AA$3,Cells!$F$7:$F$122,"&gt;="&amp;AA$3,Cells!$B$7:$B$122,$A35,Cells!$C$7:$C$122,$B35,Cells!$D$7:$D$122,$C35)</f>
        <v>116</v>
      </c>
      <c r="AB35" s="188">
        <f>SUMIFS(Cells!$A$7:$A$122,Cells!$E$7:$E$122,"&lt;="&amp;AB$3,Cells!$F$7:$F$122,"&gt;="&amp;AB$3,Cells!$B$7:$B$122,$A35,Cells!$C$7:$C$122,$B35,Cells!$D$7:$D$122,$C35)</f>
        <v>116</v>
      </c>
      <c r="AC35" s="188">
        <f>SUMIFS(Cells!$A$7:$A$122,Cells!$E$7:$E$122,"&lt;="&amp;AC$3,Cells!$F$7:$F$122,"&gt;="&amp;AC$3,Cells!$B$7:$B$122,$A35,Cells!$C$7:$C$122,$B35,Cells!$D$7:$D$122,$C35)</f>
        <v>116</v>
      </c>
      <c r="AD35" s="188">
        <f>SUMIFS(Cells!$A$7:$A$122,Cells!$E$7:$E$122,"&lt;="&amp;AD$3,Cells!$F$7:$F$122,"&gt;="&amp;AD$3,Cells!$B$7:$B$122,$A35,Cells!$C$7:$C$122,$B35,Cells!$D$7:$D$122,$C35)</f>
        <v>116</v>
      </c>
      <c r="AE35" s="188">
        <f>SUMIFS(Cells!$A$7:$A$122,Cells!$E$7:$E$122,"&lt;="&amp;AE$3,Cells!$F$7:$F$122,"&gt;="&amp;AE$3,Cells!$B$7:$B$122,$A35,Cells!$C$7:$C$122,$B35,Cells!$D$7:$D$122,$C35)</f>
        <v>116</v>
      </c>
      <c r="AF35" s="188">
        <f>SUMIFS(Cells!$A$7:$A$122,Cells!$E$7:$E$122,"&lt;="&amp;AF$3,Cells!$F$7:$F$122,"&gt;="&amp;AF$3,Cells!$B$7:$B$122,$A35,Cells!$C$7:$C$122,$B35,Cells!$D$7:$D$122,$C35)</f>
        <v>116</v>
      </c>
      <c r="AG35" s="188">
        <f>SUMIFS(Cells!$A$7:$A$122,Cells!$E$7:$E$122,"&lt;="&amp;AG$3,Cells!$F$7:$F$122,"&gt;="&amp;AG$3,Cells!$B$7:$B$122,$A35,Cells!$C$7:$C$122,$B35,Cells!$D$7:$D$122,$C35)</f>
        <v>116</v>
      </c>
      <c r="AH35" s="188">
        <f>SUMIFS(Cells!$A$7:$A$122,Cells!$E$7:$E$122,"&lt;="&amp;AH$3,Cells!$F$7:$F$122,"&gt;="&amp;AH$3,Cells!$B$7:$B$122,$A35,Cells!$C$7:$C$122,$B35,Cells!$D$7:$D$122,$C35)</f>
        <v>116</v>
      </c>
      <c r="AI35" s="188">
        <f>SUMIFS(Cells!$A$7:$A$122,Cells!$E$7:$E$122,"&lt;="&amp;AI$3,Cells!$F$7:$F$122,"&gt;="&amp;AI$3,Cells!$B$7:$B$122,$A35,Cells!$C$7:$C$122,$B35,Cells!$D$7:$D$122,$C35)</f>
        <v>116</v>
      </c>
      <c r="AJ35" s="188">
        <f>SUMIFS(Cells!$A$7:$A$122,Cells!$E$7:$E$122,"&lt;="&amp;AJ$3,Cells!$F$7:$F$122,"&gt;="&amp;AJ$3,Cells!$B$7:$B$122,$A35,Cells!$C$7:$C$122,$B35,Cells!$D$7:$D$122,$C35)</f>
        <v>116</v>
      </c>
      <c r="AK35" s="188">
        <f>SUMIFS(Cells!$A$7:$A$122,Cells!$E$7:$E$122,"&lt;="&amp;AK$3,Cells!$F$7:$F$122,"&gt;="&amp;AK$3,Cells!$B$7:$B$122,$A35,Cells!$C$7:$C$122,$B35,Cells!$D$7:$D$122,$C35)</f>
        <v>116</v>
      </c>
      <c r="AL35" s="188">
        <f>SUMIFS(Cells!$A$7:$A$122,Cells!$E$7:$E$122,"&lt;="&amp;AL$3,Cells!$F$7:$F$122,"&gt;="&amp;AL$3,Cells!$B$7:$B$122,$A35,Cells!$C$7:$C$122,$B35,Cells!$D$7:$D$122,$C35)</f>
        <v>116</v>
      </c>
      <c r="AM35" s="188">
        <f>SUMIFS(Cells!$A$7:$A$122,Cells!$E$7:$E$122,"&lt;="&amp;AM$3,Cells!$F$7:$F$122,"&gt;="&amp;AM$3,Cells!$B$7:$B$122,$A35,Cells!$C$7:$C$122,$B35,Cells!$D$7:$D$122,$C35)</f>
        <v>116</v>
      </c>
    </row>
    <row r="36" spans="1:39" x14ac:dyDescent="0.25">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4"/>
    </row>
    <row r="38" spans="1:39" s="23" customFormat="1" x14ac:dyDescent="0.25">
      <c r="A38" s="24" t="s">
        <v>184</v>
      </c>
      <c r="C38" s="185"/>
    </row>
    <row r="39" spans="1:39" s="23" customFormat="1" x14ac:dyDescent="0.25">
      <c r="A39" s="24"/>
      <c r="C39" s="185"/>
    </row>
    <row r="40" spans="1:39" s="23" customFormat="1" x14ac:dyDescent="0.25">
      <c r="A40" s="24"/>
      <c r="C40" s="185"/>
    </row>
    <row r="41" spans="1:39" ht="27.4" customHeight="1" x14ac:dyDescent="0.25">
      <c r="C41" s="186" t="s">
        <v>354</v>
      </c>
      <c r="D41" s="65">
        <v>1</v>
      </c>
      <c r="E41" s="65">
        <f t="shared" ref="E41:AM41" si="2">1+D41</f>
        <v>2</v>
      </c>
      <c r="F41" s="65">
        <f t="shared" si="2"/>
        <v>3</v>
      </c>
      <c r="G41" s="65">
        <f t="shared" si="2"/>
        <v>4</v>
      </c>
      <c r="H41" s="65">
        <f t="shared" si="2"/>
        <v>5</v>
      </c>
      <c r="I41" s="65">
        <f t="shared" si="2"/>
        <v>6</v>
      </c>
      <c r="J41" s="65">
        <f t="shared" si="2"/>
        <v>7</v>
      </c>
      <c r="K41" s="65">
        <f t="shared" si="2"/>
        <v>8</v>
      </c>
      <c r="L41" s="65">
        <f t="shared" si="2"/>
        <v>9</v>
      </c>
      <c r="M41" s="65">
        <f t="shared" si="2"/>
        <v>10</v>
      </c>
      <c r="N41" s="65">
        <f t="shared" si="2"/>
        <v>11</v>
      </c>
      <c r="O41" s="65">
        <f t="shared" si="2"/>
        <v>12</v>
      </c>
      <c r="P41" s="65">
        <f t="shared" si="2"/>
        <v>13</v>
      </c>
      <c r="Q41" s="65">
        <f t="shared" si="2"/>
        <v>14</v>
      </c>
      <c r="R41" s="65">
        <f t="shared" si="2"/>
        <v>15</v>
      </c>
      <c r="S41" s="65">
        <f t="shared" si="2"/>
        <v>16</v>
      </c>
      <c r="T41" s="65">
        <f t="shared" si="2"/>
        <v>17</v>
      </c>
      <c r="U41" s="65">
        <f t="shared" si="2"/>
        <v>18</v>
      </c>
      <c r="V41" s="65">
        <f t="shared" si="2"/>
        <v>19</v>
      </c>
      <c r="W41" s="65">
        <f t="shared" si="2"/>
        <v>20</v>
      </c>
      <c r="X41" s="65">
        <f t="shared" si="2"/>
        <v>21</v>
      </c>
      <c r="Y41" s="65">
        <f t="shared" si="2"/>
        <v>22</v>
      </c>
      <c r="Z41" s="65">
        <f t="shared" si="2"/>
        <v>23</v>
      </c>
      <c r="AA41" s="65">
        <f t="shared" si="2"/>
        <v>24</v>
      </c>
      <c r="AB41" s="65">
        <f t="shared" si="2"/>
        <v>25</v>
      </c>
      <c r="AC41" s="65">
        <f t="shared" si="2"/>
        <v>26</v>
      </c>
      <c r="AD41" s="65">
        <f t="shared" si="2"/>
        <v>27</v>
      </c>
      <c r="AE41" s="65">
        <f t="shared" si="2"/>
        <v>28</v>
      </c>
      <c r="AF41" s="65">
        <f t="shared" si="2"/>
        <v>29</v>
      </c>
      <c r="AG41" s="65">
        <f t="shared" si="2"/>
        <v>30</v>
      </c>
      <c r="AH41" s="65">
        <f t="shared" si="2"/>
        <v>31</v>
      </c>
      <c r="AI41" s="65">
        <f t="shared" si="2"/>
        <v>32</v>
      </c>
      <c r="AJ41" s="65">
        <f t="shared" si="2"/>
        <v>33</v>
      </c>
      <c r="AK41" s="65">
        <f t="shared" si="2"/>
        <v>34</v>
      </c>
      <c r="AL41" s="65">
        <f t="shared" si="2"/>
        <v>35</v>
      </c>
      <c r="AM41" s="65">
        <f t="shared" si="2"/>
        <v>36</v>
      </c>
    </row>
    <row r="42" spans="1:39" x14ac:dyDescent="0.25">
      <c r="A42" t="s">
        <v>82</v>
      </c>
      <c r="B42" t="s">
        <v>77</v>
      </c>
      <c r="C42" s="8" t="s">
        <v>347</v>
      </c>
      <c r="D42" t="str">
        <f>IF('Cell Numbers'!D4=0,"Blank",VLOOKUP('Cell Numbers'!D4,Cells!$A$7:$N$122,14))</f>
        <v>Not Cred.</v>
      </c>
      <c r="E42" t="str">
        <f>IF('Cell Numbers'!E4=0,"Blank",VLOOKUP('Cell Numbers'!E4,Cells!$A$7:$N$122,14))</f>
        <v>Not Cred.</v>
      </c>
      <c r="F42" t="str">
        <f>IF('Cell Numbers'!F4=0,"Blank",VLOOKUP('Cell Numbers'!F4,Cells!$A$7:$N$122,14))</f>
        <v>Not Cred.</v>
      </c>
      <c r="G42" t="str">
        <f>IF('Cell Numbers'!G4=0,"Blank",VLOOKUP('Cell Numbers'!G4,Cells!$A$7:$N$122,14))</f>
        <v>Not Cred.</v>
      </c>
      <c r="H42" t="str">
        <f>IF('Cell Numbers'!H4=0,"Blank",VLOOKUP('Cell Numbers'!H4,Cells!$A$7:$N$122,14))</f>
        <v>Not Cred.</v>
      </c>
      <c r="I42" t="str">
        <f>IF('Cell Numbers'!I4=0,"Blank",VLOOKUP('Cell Numbers'!I4,Cells!$A$7:$N$122,14))</f>
        <v>Not Cred.</v>
      </c>
      <c r="J42" t="str">
        <f>IF('Cell Numbers'!J4=0,"Blank",VLOOKUP('Cell Numbers'!J4,Cells!$A$7:$N$122,14))</f>
        <v>Not Cred.</v>
      </c>
      <c r="K42" t="str">
        <f>IF('Cell Numbers'!K4=0,"Blank",VLOOKUP('Cell Numbers'!K4,Cells!$A$7:$N$122,14))</f>
        <v>Not Cred.</v>
      </c>
      <c r="L42" t="str">
        <f>IF('Cell Numbers'!L4=0,"Blank",VLOOKUP('Cell Numbers'!L4,Cells!$A$7:$N$122,14))</f>
        <v>Not Cred.</v>
      </c>
      <c r="M42" t="str">
        <f>IF('Cell Numbers'!M4=0,"Blank",VLOOKUP('Cell Numbers'!M4,Cells!$A$7:$N$122,14))</f>
        <v>Not Cred.</v>
      </c>
      <c r="N42" t="str">
        <f>IF('Cell Numbers'!N4=0,"Blank",VLOOKUP('Cell Numbers'!N4,Cells!$A$7:$N$122,14))</f>
        <v>Not Cred.</v>
      </c>
      <c r="O42" t="str">
        <f>IF('Cell Numbers'!O4=0,"Blank",VLOOKUP('Cell Numbers'!O4,Cells!$A$7:$N$122,14))</f>
        <v>Not Cred.</v>
      </c>
      <c r="P42" t="str">
        <f>IF('Cell Numbers'!P4=0,"Blank",VLOOKUP('Cell Numbers'!P4,Cells!$A$7:$N$122,14))</f>
        <v>Blank</v>
      </c>
      <c r="Q42" t="str">
        <f>IF('Cell Numbers'!Q4=0,"Blank",VLOOKUP('Cell Numbers'!Q4,Cells!$A$7:$N$122,14))</f>
        <v>Blank</v>
      </c>
      <c r="R42" t="str">
        <f>IF('Cell Numbers'!R4=0,"Blank",VLOOKUP('Cell Numbers'!R4,Cells!$A$7:$N$122,14))</f>
        <v>Blank</v>
      </c>
      <c r="S42" t="str">
        <f>IF('Cell Numbers'!S4=0,"Blank",VLOOKUP('Cell Numbers'!S4,Cells!$A$7:$N$122,14))</f>
        <v>Blank</v>
      </c>
      <c r="T42" t="str">
        <f>IF('Cell Numbers'!T4=0,"Blank",VLOOKUP('Cell Numbers'!T4,Cells!$A$7:$N$122,14))</f>
        <v>Blank</v>
      </c>
      <c r="U42" t="str">
        <f>IF('Cell Numbers'!U4=0,"Blank",VLOOKUP('Cell Numbers'!U4,Cells!$A$7:$N$122,14))</f>
        <v>Blank</v>
      </c>
      <c r="V42" t="str">
        <f>IF('Cell Numbers'!V4=0,"Blank",VLOOKUP('Cell Numbers'!V4,Cells!$A$7:$N$122,14))</f>
        <v>Blank</v>
      </c>
      <c r="W42" t="str">
        <f>IF('Cell Numbers'!W4=0,"Blank",VLOOKUP('Cell Numbers'!W4,Cells!$A$7:$N$122,14))</f>
        <v>Blank</v>
      </c>
      <c r="X42" t="str">
        <f>IF('Cell Numbers'!X4=0,"Blank",VLOOKUP('Cell Numbers'!X4,Cells!$A$7:$N$122,14))</f>
        <v>Blank</v>
      </c>
      <c r="Y42" t="str">
        <f>IF('Cell Numbers'!Y4=0,"Blank",VLOOKUP('Cell Numbers'!Y4,Cells!$A$7:$N$122,14))</f>
        <v>Blank</v>
      </c>
      <c r="Z42" t="str">
        <f>IF('Cell Numbers'!Z4=0,"Blank",VLOOKUP('Cell Numbers'!Z4,Cells!$A$7:$N$122,14))</f>
        <v>Blank</v>
      </c>
      <c r="AA42" t="str">
        <f>IF('Cell Numbers'!AA4=0,"Blank",VLOOKUP('Cell Numbers'!AA4,Cells!$A$7:$N$122,14))</f>
        <v>Blank</v>
      </c>
      <c r="AB42" t="str">
        <f>IF('Cell Numbers'!AB4=0,"Blank",VLOOKUP('Cell Numbers'!AB4,Cells!$A$7:$N$122,14))</f>
        <v>Blank</v>
      </c>
      <c r="AC42" t="str">
        <f>IF('Cell Numbers'!AC4=0,"Blank",VLOOKUP('Cell Numbers'!AC4,Cells!$A$7:$N$122,14))</f>
        <v>Blank</v>
      </c>
      <c r="AD42" t="str">
        <f>IF('Cell Numbers'!AD4=0,"Blank",VLOOKUP('Cell Numbers'!AD4,Cells!$A$7:$N$122,14))</f>
        <v>Blank</v>
      </c>
      <c r="AE42" t="str">
        <f>IF('Cell Numbers'!AE4=0,"Blank",VLOOKUP('Cell Numbers'!AE4,Cells!$A$7:$N$122,14))</f>
        <v>Blank</v>
      </c>
      <c r="AF42" t="str">
        <f>IF('Cell Numbers'!AF4=0,"Blank",VLOOKUP('Cell Numbers'!AF4,Cells!$A$7:$N$122,14))</f>
        <v>Blank</v>
      </c>
      <c r="AG42" t="str">
        <f>IF('Cell Numbers'!AG4=0,"Blank",VLOOKUP('Cell Numbers'!AG4,Cells!$A$7:$N$122,14))</f>
        <v>Blank</v>
      </c>
      <c r="AH42" t="str">
        <f>IF('Cell Numbers'!AH4=0,"Blank",VLOOKUP('Cell Numbers'!AH4,Cells!$A$7:$N$122,14))</f>
        <v>Blank</v>
      </c>
      <c r="AI42" t="str">
        <f>IF('Cell Numbers'!AI4=0,"Blank",VLOOKUP('Cell Numbers'!AI4,Cells!$A$7:$N$122,14))</f>
        <v>Blank</v>
      </c>
      <c r="AJ42" t="str">
        <f>IF('Cell Numbers'!AJ4=0,"Blank",VLOOKUP('Cell Numbers'!AJ4,Cells!$A$7:$N$122,14))</f>
        <v>Blank</v>
      </c>
      <c r="AK42" t="str">
        <f>IF('Cell Numbers'!AK4=0,"Blank",VLOOKUP('Cell Numbers'!AK4,Cells!$A$7:$N$122,14))</f>
        <v>Blank</v>
      </c>
      <c r="AL42" t="str">
        <f>IF('Cell Numbers'!AL4=0,"Blank",VLOOKUP('Cell Numbers'!AL4,Cells!$A$7:$N$122,14))</f>
        <v>Blank</v>
      </c>
      <c r="AM42" t="str">
        <f>IF('Cell Numbers'!AM4=0,"Blank",VLOOKUP('Cell Numbers'!AM4,Cells!$A$7:$N$122,14))</f>
        <v>Blank</v>
      </c>
    </row>
    <row r="43" spans="1:39" x14ac:dyDescent="0.25">
      <c r="A43" t="s">
        <v>82</v>
      </c>
      <c r="B43" t="s">
        <v>77</v>
      </c>
      <c r="C43" s="8" t="s">
        <v>348</v>
      </c>
      <c r="D43" t="str">
        <f>IF('Cell Numbers'!D5=0,"Blank",VLOOKUP('Cell Numbers'!D5,Cells!$A$7:$N$122,14))</f>
        <v>Above</v>
      </c>
      <c r="E43" t="str">
        <f>IF('Cell Numbers'!E5=0,"Blank",VLOOKUP('Cell Numbers'!E5,Cells!$A$7:$N$122,14))</f>
        <v>Above</v>
      </c>
      <c r="F43" t="str">
        <f>IF('Cell Numbers'!F5=0,"Blank",VLOOKUP('Cell Numbers'!F5,Cells!$A$7:$N$122,14))</f>
        <v>Above</v>
      </c>
      <c r="G43" t="str">
        <f>IF('Cell Numbers'!G5=0,"Blank",VLOOKUP('Cell Numbers'!G5,Cells!$A$7:$N$122,14))</f>
        <v>Above</v>
      </c>
      <c r="H43" t="str">
        <f>IF('Cell Numbers'!H5=0,"Blank",VLOOKUP('Cell Numbers'!H5,Cells!$A$7:$N$122,14))</f>
        <v>Above</v>
      </c>
      <c r="I43" t="str">
        <f>IF('Cell Numbers'!I5=0,"Blank",VLOOKUP('Cell Numbers'!I5,Cells!$A$7:$N$122,14))</f>
        <v>Above</v>
      </c>
      <c r="J43" t="str">
        <f>IF('Cell Numbers'!J5=0,"Blank",VLOOKUP('Cell Numbers'!J5,Cells!$A$7:$N$122,14))</f>
        <v>Above</v>
      </c>
      <c r="K43" t="str">
        <f>IF('Cell Numbers'!K5=0,"Blank",VLOOKUP('Cell Numbers'!K5,Cells!$A$7:$N$122,14))</f>
        <v>Above</v>
      </c>
      <c r="L43" t="str">
        <f>IF('Cell Numbers'!L5=0,"Blank",VLOOKUP('Cell Numbers'!L5,Cells!$A$7:$N$122,14))</f>
        <v>Above</v>
      </c>
      <c r="M43" t="str">
        <f>IF('Cell Numbers'!M5=0,"Blank",VLOOKUP('Cell Numbers'!M5,Cells!$A$7:$N$122,14))</f>
        <v>Above</v>
      </c>
      <c r="N43" t="str">
        <f>IF('Cell Numbers'!N5=0,"Blank",VLOOKUP('Cell Numbers'!N5,Cells!$A$7:$N$122,14))</f>
        <v>Above</v>
      </c>
      <c r="O43" t="str">
        <f>IF('Cell Numbers'!O5=0,"Blank",VLOOKUP('Cell Numbers'!O5,Cells!$A$7:$N$122,14))</f>
        <v>Above</v>
      </c>
      <c r="P43" t="str">
        <f>IF('Cell Numbers'!P5=0,"Blank",VLOOKUP('Cell Numbers'!P5,Cells!$A$7:$N$122,14))</f>
        <v>Above</v>
      </c>
      <c r="Q43" t="str">
        <f>IF('Cell Numbers'!Q5=0,"Blank",VLOOKUP('Cell Numbers'!Q5,Cells!$A$7:$N$122,14))</f>
        <v>Above</v>
      </c>
      <c r="R43" t="str">
        <f>IF('Cell Numbers'!R5=0,"Blank",VLOOKUP('Cell Numbers'!R5,Cells!$A$7:$N$122,14))</f>
        <v>Above</v>
      </c>
      <c r="S43" t="str">
        <f>IF('Cell Numbers'!S5=0,"Blank",VLOOKUP('Cell Numbers'!S5,Cells!$A$7:$N$122,14))</f>
        <v>Above</v>
      </c>
      <c r="T43" t="str">
        <f>IF('Cell Numbers'!T5=0,"Blank",VLOOKUP('Cell Numbers'!T5,Cells!$A$7:$N$122,14))</f>
        <v>Above</v>
      </c>
      <c r="U43" t="str">
        <f>IF('Cell Numbers'!U5=0,"Blank",VLOOKUP('Cell Numbers'!U5,Cells!$A$7:$N$122,14))</f>
        <v>Above</v>
      </c>
      <c r="V43" t="str">
        <f>IF('Cell Numbers'!V5=0,"Blank",VLOOKUP('Cell Numbers'!V5,Cells!$A$7:$N$122,14))</f>
        <v>Above</v>
      </c>
      <c r="W43" t="str">
        <f>IF('Cell Numbers'!W5=0,"Blank",VLOOKUP('Cell Numbers'!W5,Cells!$A$7:$N$122,14))</f>
        <v>Above</v>
      </c>
      <c r="X43" t="str">
        <f>IF('Cell Numbers'!X5=0,"Blank",VLOOKUP('Cell Numbers'!X5,Cells!$A$7:$N$122,14))</f>
        <v>Above</v>
      </c>
      <c r="Y43" t="str">
        <f>IF('Cell Numbers'!Y5=0,"Blank",VLOOKUP('Cell Numbers'!Y5,Cells!$A$7:$N$122,14))</f>
        <v>Above</v>
      </c>
      <c r="Z43" t="str">
        <f>IF('Cell Numbers'!Z5=0,"Blank",VLOOKUP('Cell Numbers'!Z5,Cells!$A$7:$N$122,14))</f>
        <v>Blank</v>
      </c>
      <c r="AA43" t="str">
        <f>IF('Cell Numbers'!AA5=0,"Blank",VLOOKUP('Cell Numbers'!AA5,Cells!$A$7:$N$122,14))</f>
        <v>Blank</v>
      </c>
      <c r="AB43" t="str">
        <f>IF('Cell Numbers'!AB5=0,"Blank",VLOOKUP('Cell Numbers'!AB5,Cells!$A$7:$N$122,14))</f>
        <v>Blank</v>
      </c>
      <c r="AC43" t="str">
        <f>IF('Cell Numbers'!AC5=0,"Blank",VLOOKUP('Cell Numbers'!AC5,Cells!$A$7:$N$122,14))</f>
        <v>Blank</v>
      </c>
      <c r="AD43" t="str">
        <f>IF('Cell Numbers'!AD5=0,"Blank",VLOOKUP('Cell Numbers'!AD5,Cells!$A$7:$N$122,14))</f>
        <v>Blank</v>
      </c>
      <c r="AE43" t="str">
        <f>IF('Cell Numbers'!AE5=0,"Blank",VLOOKUP('Cell Numbers'!AE5,Cells!$A$7:$N$122,14))</f>
        <v>Blank</v>
      </c>
      <c r="AF43" t="str">
        <f>IF('Cell Numbers'!AF5=0,"Blank",VLOOKUP('Cell Numbers'!AF5,Cells!$A$7:$N$122,14))</f>
        <v>Blank</v>
      </c>
      <c r="AG43" t="str">
        <f>IF('Cell Numbers'!AG5=0,"Blank",VLOOKUP('Cell Numbers'!AG5,Cells!$A$7:$N$122,14))</f>
        <v>Blank</v>
      </c>
      <c r="AH43" t="str">
        <f>IF('Cell Numbers'!AH5=0,"Blank",VLOOKUP('Cell Numbers'!AH5,Cells!$A$7:$N$122,14))</f>
        <v>Blank</v>
      </c>
      <c r="AI43" t="str">
        <f>IF('Cell Numbers'!AI5=0,"Blank",VLOOKUP('Cell Numbers'!AI5,Cells!$A$7:$N$122,14))</f>
        <v>Blank</v>
      </c>
      <c r="AJ43" t="str">
        <f>IF('Cell Numbers'!AJ5=0,"Blank",VLOOKUP('Cell Numbers'!AJ5,Cells!$A$7:$N$122,14))</f>
        <v>Blank</v>
      </c>
      <c r="AK43" t="str">
        <f>IF('Cell Numbers'!AK5=0,"Blank",VLOOKUP('Cell Numbers'!AK5,Cells!$A$7:$N$122,14))</f>
        <v>Blank</v>
      </c>
      <c r="AL43" t="str">
        <f>IF('Cell Numbers'!AL5=0,"Blank",VLOOKUP('Cell Numbers'!AL5,Cells!$A$7:$N$122,14))</f>
        <v>Blank</v>
      </c>
      <c r="AM43" t="str">
        <f>IF('Cell Numbers'!AM5=0,"Blank",VLOOKUP('Cell Numbers'!AM5,Cells!$A$7:$N$122,14))</f>
        <v>Blank</v>
      </c>
    </row>
    <row r="44" spans="1:39" x14ac:dyDescent="0.25">
      <c r="A44" t="s">
        <v>82</v>
      </c>
      <c r="B44" t="s">
        <v>77</v>
      </c>
      <c r="C44" s="8" t="s">
        <v>349</v>
      </c>
      <c r="D44" t="str">
        <f>IF('Cell Numbers'!D6=0,"Blank",VLOOKUP('Cell Numbers'!D6,Cells!$A$7:$N$122,14))</f>
        <v>Above</v>
      </c>
      <c r="E44" t="str">
        <f>IF('Cell Numbers'!E6=0,"Blank",VLOOKUP('Cell Numbers'!E6,Cells!$A$7:$N$122,14))</f>
        <v>Above</v>
      </c>
      <c r="F44" t="str">
        <f>IF('Cell Numbers'!F6=0,"Blank",VLOOKUP('Cell Numbers'!F6,Cells!$A$7:$N$122,14))</f>
        <v>Above</v>
      </c>
      <c r="G44" t="str">
        <f>IF('Cell Numbers'!G6=0,"Blank",VLOOKUP('Cell Numbers'!G6,Cells!$A$7:$N$122,14))</f>
        <v>Above</v>
      </c>
      <c r="H44" t="str">
        <f>IF('Cell Numbers'!H6=0,"Blank",VLOOKUP('Cell Numbers'!H6,Cells!$A$7:$N$122,14))</f>
        <v>Above</v>
      </c>
      <c r="I44" t="str">
        <f>IF('Cell Numbers'!I6=0,"Blank",VLOOKUP('Cell Numbers'!I6,Cells!$A$7:$N$122,14))</f>
        <v>Above</v>
      </c>
      <c r="J44" t="str">
        <f>IF('Cell Numbers'!J6=0,"Blank",VLOOKUP('Cell Numbers'!J6,Cells!$A$7:$N$122,14))</f>
        <v>Above</v>
      </c>
      <c r="K44" t="str">
        <f>IF('Cell Numbers'!K6=0,"Blank",VLOOKUP('Cell Numbers'!K6,Cells!$A$7:$N$122,14))</f>
        <v>Above</v>
      </c>
      <c r="L44" t="str">
        <f>IF('Cell Numbers'!L6=0,"Blank",VLOOKUP('Cell Numbers'!L6,Cells!$A$7:$N$122,14))</f>
        <v>Above</v>
      </c>
      <c r="M44" t="str">
        <f>IF('Cell Numbers'!M6=0,"Blank",VLOOKUP('Cell Numbers'!M6,Cells!$A$7:$N$122,14))</f>
        <v>Above</v>
      </c>
      <c r="N44" t="str">
        <f>IF('Cell Numbers'!N6=0,"Blank",VLOOKUP('Cell Numbers'!N6,Cells!$A$7:$N$122,14))</f>
        <v>Above</v>
      </c>
      <c r="O44" t="str">
        <f>IF('Cell Numbers'!O6=0,"Blank",VLOOKUP('Cell Numbers'!O6,Cells!$A$7:$N$122,14))</f>
        <v>Above</v>
      </c>
      <c r="P44" t="str">
        <f>IF('Cell Numbers'!P6=0,"Blank",VLOOKUP('Cell Numbers'!P6,Cells!$A$7:$N$122,14))</f>
        <v>Above</v>
      </c>
      <c r="Q44" t="str">
        <f>IF('Cell Numbers'!Q6=0,"Blank",VLOOKUP('Cell Numbers'!Q6,Cells!$A$7:$N$122,14))</f>
        <v>Above</v>
      </c>
      <c r="R44" t="str">
        <f>IF('Cell Numbers'!R6=0,"Blank",VLOOKUP('Cell Numbers'!R6,Cells!$A$7:$N$122,14))</f>
        <v>Above</v>
      </c>
      <c r="S44" t="str">
        <f>IF('Cell Numbers'!S6=0,"Blank",VLOOKUP('Cell Numbers'!S6,Cells!$A$7:$N$122,14))</f>
        <v>Above</v>
      </c>
      <c r="T44" t="str">
        <f>IF('Cell Numbers'!T6=0,"Blank",VLOOKUP('Cell Numbers'!T6,Cells!$A$7:$N$122,14))</f>
        <v>Above</v>
      </c>
      <c r="U44" t="str">
        <f>IF('Cell Numbers'!U6=0,"Blank",VLOOKUP('Cell Numbers'!U6,Cells!$A$7:$N$122,14))</f>
        <v>Above</v>
      </c>
      <c r="V44" t="str">
        <f>IF('Cell Numbers'!V6=0,"Blank",VLOOKUP('Cell Numbers'!V6,Cells!$A$7:$N$122,14))</f>
        <v>Above</v>
      </c>
      <c r="W44" t="str">
        <f>IF('Cell Numbers'!W6=0,"Blank",VLOOKUP('Cell Numbers'!W6,Cells!$A$7:$N$122,14))</f>
        <v>Below</v>
      </c>
      <c r="X44" t="str">
        <f>IF('Cell Numbers'!X6=0,"Blank",VLOOKUP('Cell Numbers'!X6,Cells!$A$7:$N$122,14))</f>
        <v>Below</v>
      </c>
      <c r="Y44" t="str">
        <f>IF('Cell Numbers'!Y6=0,"Blank",VLOOKUP('Cell Numbers'!Y6,Cells!$A$7:$N$122,14))</f>
        <v>Below</v>
      </c>
      <c r="Z44" t="str">
        <f>IF('Cell Numbers'!Z6=0,"Blank",VLOOKUP('Cell Numbers'!Z6,Cells!$A$7:$N$122,14))</f>
        <v>Below</v>
      </c>
      <c r="AA44" t="str">
        <f>IF('Cell Numbers'!AA6=0,"Blank",VLOOKUP('Cell Numbers'!AA6,Cells!$A$7:$N$122,14))</f>
        <v>Below</v>
      </c>
      <c r="AB44" t="str">
        <f>IF('Cell Numbers'!AB6=0,"Blank",VLOOKUP('Cell Numbers'!AB6,Cells!$A$7:$N$122,14))</f>
        <v>Below</v>
      </c>
      <c r="AC44" t="str">
        <f>IF('Cell Numbers'!AC6=0,"Blank",VLOOKUP('Cell Numbers'!AC6,Cells!$A$7:$N$122,14))</f>
        <v>Below</v>
      </c>
      <c r="AD44" t="str">
        <f>IF('Cell Numbers'!AD6=0,"Blank",VLOOKUP('Cell Numbers'!AD6,Cells!$A$7:$N$122,14))</f>
        <v>Below</v>
      </c>
      <c r="AE44" t="str">
        <f>IF('Cell Numbers'!AE6=0,"Blank",VLOOKUP('Cell Numbers'!AE6,Cells!$A$7:$N$122,14))</f>
        <v>Below</v>
      </c>
      <c r="AF44" t="str">
        <f>IF('Cell Numbers'!AF6=0,"Blank",VLOOKUP('Cell Numbers'!AF6,Cells!$A$7:$N$122,14))</f>
        <v>Below</v>
      </c>
      <c r="AG44" t="str">
        <f>IF('Cell Numbers'!AG6=0,"Blank",VLOOKUP('Cell Numbers'!AG6,Cells!$A$7:$N$122,14))</f>
        <v>Below</v>
      </c>
      <c r="AH44" t="str">
        <f>IF('Cell Numbers'!AH6=0,"Blank",VLOOKUP('Cell Numbers'!AH6,Cells!$A$7:$N$122,14))</f>
        <v>Below</v>
      </c>
      <c r="AI44" t="str">
        <f>IF('Cell Numbers'!AI6=0,"Blank",VLOOKUP('Cell Numbers'!AI6,Cells!$A$7:$N$122,14))</f>
        <v>Below</v>
      </c>
      <c r="AJ44" t="str">
        <f>IF('Cell Numbers'!AJ6=0,"Blank",VLOOKUP('Cell Numbers'!AJ6,Cells!$A$7:$N$122,14))</f>
        <v>Blank</v>
      </c>
      <c r="AK44" t="str">
        <f>IF('Cell Numbers'!AK6=0,"Blank",VLOOKUP('Cell Numbers'!AK6,Cells!$A$7:$N$122,14))</f>
        <v>Blank</v>
      </c>
      <c r="AL44" t="str">
        <f>IF('Cell Numbers'!AL6=0,"Blank",VLOOKUP('Cell Numbers'!AL6,Cells!$A$7:$N$122,14))</f>
        <v>Blank</v>
      </c>
      <c r="AM44" t="str">
        <f>IF('Cell Numbers'!AM6=0,"Blank",VLOOKUP('Cell Numbers'!AM6,Cells!$A$7:$N$122,14))</f>
        <v>Blank</v>
      </c>
    </row>
    <row r="45" spans="1:39" x14ac:dyDescent="0.25">
      <c r="A45" t="s">
        <v>82</v>
      </c>
      <c r="B45" t="s">
        <v>77</v>
      </c>
      <c r="C45" s="8" t="s">
        <v>350</v>
      </c>
      <c r="D45" t="str">
        <f>IF('Cell Numbers'!D7=0,"Blank",VLOOKUP('Cell Numbers'!D7,Cells!$A$7:$N$122,14))</f>
        <v>Above</v>
      </c>
      <c r="E45" t="str">
        <f>IF('Cell Numbers'!E7=0,"Blank",VLOOKUP('Cell Numbers'!E7,Cells!$A$7:$N$122,14))</f>
        <v>Above</v>
      </c>
      <c r="F45" t="str">
        <f>IF('Cell Numbers'!F7=0,"Blank",VLOOKUP('Cell Numbers'!F7,Cells!$A$7:$N$122,14))</f>
        <v>Above</v>
      </c>
      <c r="G45" t="str">
        <f>IF('Cell Numbers'!G7=0,"Blank",VLOOKUP('Cell Numbers'!G7,Cells!$A$7:$N$122,14))</f>
        <v>Above</v>
      </c>
      <c r="H45" t="str">
        <f>IF('Cell Numbers'!H7=0,"Blank",VLOOKUP('Cell Numbers'!H7,Cells!$A$7:$N$122,14))</f>
        <v>Above</v>
      </c>
      <c r="I45" t="str">
        <f>IF('Cell Numbers'!I7=0,"Blank",VLOOKUP('Cell Numbers'!I7,Cells!$A$7:$N$122,14))</f>
        <v>Above</v>
      </c>
      <c r="J45" t="str">
        <f>IF('Cell Numbers'!J7=0,"Blank",VLOOKUP('Cell Numbers'!J7,Cells!$A$7:$N$122,14))</f>
        <v>Above</v>
      </c>
      <c r="K45" t="str">
        <f>IF('Cell Numbers'!K7=0,"Blank",VLOOKUP('Cell Numbers'!K7,Cells!$A$7:$N$122,14))</f>
        <v>Above</v>
      </c>
      <c r="L45" t="str">
        <f>IF('Cell Numbers'!L7=0,"Blank",VLOOKUP('Cell Numbers'!L7,Cells!$A$7:$N$122,14))</f>
        <v>Above</v>
      </c>
      <c r="M45" t="str">
        <f>IF('Cell Numbers'!M7=0,"Blank",VLOOKUP('Cell Numbers'!M7,Cells!$A$7:$N$122,14))</f>
        <v>Above</v>
      </c>
      <c r="N45" t="str">
        <f>IF('Cell Numbers'!N7=0,"Blank",VLOOKUP('Cell Numbers'!N7,Cells!$A$7:$N$122,14))</f>
        <v>Above</v>
      </c>
      <c r="O45" t="str">
        <f>IF('Cell Numbers'!O7=0,"Blank",VLOOKUP('Cell Numbers'!O7,Cells!$A$7:$N$122,14))</f>
        <v>Above</v>
      </c>
      <c r="P45" t="str">
        <f>IF('Cell Numbers'!P7=0,"Blank",VLOOKUP('Cell Numbers'!P7,Cells!$A$7:$N$122,14))</f>
        <v>Above</v>
      </c>
      <c r="Q45" t="str">
        <f>IF('Cell Numbers'!Q7=0,"Blank",VLOOKUP('Cell Numbers'!Q7,Cells!$A$7:$N$122,14))</f>
        <v>Above</v>
      </c>
      <c r="R45" t="str">
        <f>IF('Cell Numbers'!R7=0,"Blank",VLOOKUP('Cell Numbers'!R7,Cells!$A$7:$N$122,14))</f>
        <v>Above</v>
      </c>
      <c r="S45" t="str">
        <f>IF('Cell Numbers'!S7=0,"Blank",VLOOKUP('Cell Numbers'!S7,Cells!$A$7:$N$122,14))</f>
        <v>Above</v>
      </c>
      <c r="T45" t="str">
        <f>IF('Cell Numbers'!T7=0,"Blank",VLOOKUP('Cell Numbers'!T7,Cells!$A$7:$N$122,14))</f>
        <v>Above</v>
      </c>
      <c r="U45" t="str">
        <f>IF('Cell Numbers'!U7=0,"Blank",VLOOKUP('Cell Numbers'!U7,Cells!$A$7:$N$122,14))</f>
        <v>Above</v>
      </c>
      <c r="V45" t="str">
        <f>IF('Cell Numbers'!V7=0,"Blank",VLOOKUP('Cell Numbers'!V7,Cells!$A$7:$N$122,14))</f>
        <v>Above</v>
      </c>
      <c r="W45" t="str">
        <f>IF('Cell Numbers'!W7=0,"Blank",VLOOKUP('Cell Numbers'!W7,Cells!$A$7:$N$122,14))</f>
        <v>Above</v>
      </c>
      <c r="X45" t="str">
        <f>IF('Cell Numbers'!X7=0,"Blank",VLOOKUP('Cell Numbers'!X7,Cells!$A$7:$N$122,14))</f>
        <v>Above</v>
      </c>
      <c r="Y45" t="str">
        <f>IF('Cell Numbers'!Y7=0,"Blank",VLOOKUP('Cell Numbers'!Y7,Cells!$A$7:$N$122,14))</f>
        <v>In CI</v>
      </c>
      <c r="Z45" t="str">
        <f>IF('Cell Numbers'!Z7=0,"Blank",VLOOKUP('Cell Numbers'!Z7,Cells!$A$7:$N$122,14))</f>
        <v>In CI</v>
      </c>
      <c r="AA45" t="str">
        <f>IF('Cell Numbers'!AA7=0,"Blank",VLOOKUP('Cell Numbers'!AA7,Cells!$A$7:$N$122,14))</f>
        <v>In CI</v>
      </c>
      <c r="AB45" t="str">
        <f>IF('Cell Numbers'!AB7=0,"Blank",VLOOKUP('Cell Numbers'!AB7,Cells!$A$7:$N$122,14))</f>
        <v>In CI</v>
      </c>
      <c r="AC45" t="str">
        <f>IF('Cell Numbers'!AC7=0,"Blank",VLOOKUP('Cell Numbers'!AC7,Cells!$A$7:$N$122,14))</f>
        <v>In CI</v>
      </c>
      <c r="AD45" t="str">
        <f>IF('Cell Numbers'!AD7=0,"Blank",VLOOKUP('Cell Numbers'!AD7,Cells!$A$7:$N$122,14))</f>
        <v>In CI</v>
      </c>
      <c r="AE45" t="str">
        <f>IF('Cell Numbers'!AE7=0,"Blank",VLOOKUP('Cell Numbers'!AE7,Cells!$A$7:$N$122,14))</f>
        <v>Below</v>
      </c>
      <c r="AF45" t="str">
        <f>IF('Cell Numbers'!AF7=0,"Blank",VLOOKUP('Cell Numbers'!AF7,Cells!$A$7:$N$122,14))</f>
        <v>Below</v>
      </c>
      <c r="AG45" t="str">
        <f>IF('Cell Numbers'!AG7=0,"Blank",VLOOKUP('Cell Numbers'!AG7,Cells!$A$7:$N$122,14))</f>
        <v>Below</v>
      </c>
      <c r="AH45" t="str">
        <f>IF('Cell Numbers'!AH7=0,"Blank",VLOOKUP('Cell Numbers'!AH7,Cells!$A$7:$N$122,14))</f>
        <v>Below</v>
      </c>
      <c r="AI45" t="str">
        <f>IF('Cell Numbers'!AI7=0,"Blank",VLOOKUP('Cell Numbers'!AI7,Cells!$A$7:$N$122,14))</f>
        <v>Below</v>
      </c>
      <c r="AJ45" t="str">
        <f>IF('Cell Numbers'!AJ7=0,"Blank",VLOOKUP('Cell Numbers'!AJ7,Cells!$A$7:$N$122,14))</f>
        <v>Below</v>
      </c>
      <c r="AK45" t="str">
        <f>IF('Cell Numbers'!AK7=0,"Blank",VLOOKUP('Cell Numbers'!AK7,Cells!$A$7:$N$122,14))</f>
        <v>Below</v>
      </c>
      <c r="AL45" t="str">
        <f>IF('Cell Numbers'!AL7=0,"Blank",VLOOKUP('Cell Numbers'!AL7,Cells!$A$7:$N$122,14))</f>
        <v>Below</v>
      </c>
      <c r="AM45" t="str">
        <f>IF('Cell Numbers'!AM7=0,"Blank",VLOOKUP('Cell Numbers'!AM7,Cells!$A$7:$N$122,14))</f>
        <v>Below</v>
      </c>
    </row>
    <row r="46" spans="1:39" x14ac:dyDescent="0.25">
      <c r="A46" t="s">
        <v>82</v>
      </c>
      <c r="B46" t="s">
        <v>77</v>
      </c>
      <c r="C46" s="8" t="s">
        <v>351</v>
      </c>
      <c r="D46" t="str">
        <f>IF('Cell Numbers'!D8=0,"Blank",VLOOKUP('Cell Numbers'!D8,Cells!$A$7:$N$122,14))</f>
        <v>Above</v>
      </c>
      <c r="E46" t="str">
        <f>IF('Cell Numbers'!E8=0,"Blank",VLOOKUP('Cell Numbers'!E8,Cells!$A$7:$N$122,14))</f>
        <v>Above</v>
      </c>
      <c r="F46" t="str">
        <f>IF('Cell Numbers'!F8=0,"Blank",VLOOKUP('Cell Numbers'!F8,Cells!$A$7:$N$122,14))</f>
        <v>Above</v>
      </c>
      <c r="G46" t="str">
        <f>IF('Cell Numbers'!G8=0,"Blank",VLOOKUP('Cell Numbers'!G8,Cells!$A$7:$N$122,14))</f>
        <v>Above</v>
      </c>
      <c r="H46" t="str">
        <f>IF('Cell Numbers'!H8=0,"Blank",VLOOKUP('Cell Numbers'!H8,Cells!$A$7:$N$122,14))</f>
        <v>Above</v>
      </c>
      <c r="I46" t="str">
        <f>IF('Cell Numbers'!I8=0,"Blank",VLOOKUP('Cell Numbers'!I8,Cells!$A$7:$N$122,14))</f>
        <v>Above</v>
      </c>
      <c r="J46" t="str">
        <f>IF('Cell Numbers'!J8=0,"Blank",VLOOKUP('Cell Numbers'!J8,Cells!$A$7:$N$122,14))</f>
        <v>Above</v>
      </c>
      <c r="K46" t="str">
        <f>IF('Cell Numbers'!K8=0,"Blank",VLOOKUP('Cell Numbers'!K8,Cells!$A$7:$N$122,14))</f>
        <v>Above</v>
      </c>
      <c r="L46" t="str">
        <f>IF('Cell Numbers'!L8=0,"Blank",VLOOKUP('Cell Numbers'!L8,Cells!$A$7:$N$122,14))</f>
        <v>Above</v>
      </c>
      <c r="M46" t="str">
        <f>IF('Cell Numbers'!M8=0,"Blank",VLOOKUP('Cell Numbers'!M8,Cells!$A$7:$N$122,14))</f>
        <v>Above</v>
      </c>
      <c r="N46" t="str">
        <f>IF('Cell Numbers'!N8=0,"Blank",VLOOKUP('Cell Numbers'!N8,Cells!$A$7:$N$122,14))</f>
        <v>Above</v>
      </c>
      <c r="O46" t="str">
        <f>IF('Cell Numbers'!O8=0,"Blank",VLOOKUP('Cell Numbers'!O8,Cells!$A$7:$N$122,14))</f>
        <v>Above</v>
      </c>
      <c r="P46" t="str">
        <f>IF('Cell Numbers'!P8=0,"Blank",VLOOKUP('Cell Numbers'!P8,Cells!$A$7:$N$122,14))</f>
        <v>Above</v>
      </c>
      <c r="Q46" t="str">
        <f>IF('Cell Numbers'!Q8=0,"Blank",VLOOKUP('Cell Numbers'!Q8,Cells!$A$7:$N$122,14))</f>
        <v>Above</v>
      </c>
      <c r="R46" t="str">
        <f>IF('Cell Numbers'!R8=0,"Blank",VLOOKUP('Cell Numbers'!R8,Cells!$A$7:$N$122,14))</f>
        <v>Above</v>
      </c>
      <c r="S46" t="str">
        <f>IF('Cell Numbers'!S8=0,"Blank",VLOOKUP('Cell Numbers'!S8,Cells!$A$7:$N$122,14))</f>
        <v>Above</v>
      </c>
      <c r="T46" t="str">
        <f>IF('Cell Numbers'!T8=0,"Blank",VLOOKUP('Cell Numbers'!T8,Cells!$A$7:$N$122,14))</f>
        <v>Above</v>
      </c>
      <c r="U46" t="str">
        <f>IF('Cell Numbers'!U8=0,"Blank",VLOOKUP('Cell Numbers'!U8,Cells!$A$7:$N$122,14))</f>
        <v>Above</v>
      </c>
      <c r="V46" t="str">
        <f>IF('Cell Numbers'!V8=0,"Blank",VLOOKUP('Cell Numbers'!V8,Cells!$A$7:$N$122,14))</f>
        <v>In CI</v>
      </c>
      <c r="W46" t="str">
        <f>IF('Cell Numbers'!W8=0,"Blank",VLOOKUP('Cell Numbers'!W8,Cells!$A$7:$N$122,14))</f>
        <v>In CI</v>
      </c>
      <c r="X46" t="str">
        <f>IF('Cell Numbers'!X8=0,"Blank",VLOOKUP('Cell Numbers'!X8,Cells!$A$7:$N$122,14))</f>
        <v>In CI</v>
      </c>
      <c r="Y46" t="str">
        <f>IF('Cell Numbers'!Y8=0,"Blank",VLOOKUP('Cell Numbers'!Y8,Cells!$A$7:$N$122,14))</f>
        <v>In CI</v>
      </c>
      <c r="Z46" t="str">
        <f>IF('Cell Numbers'!Z8=0,"Blank",VLOOKUP('Cell Numbers'!Z8,Cells!$A$7:$N$122,14))</f>
        <v>In CI</v>
      </c>
      <c r="AA46" t="str">
        <f>IF('Cell Numbers'!AA8=0,"Blank",VLOOKUP('Cell Numbers'!AA8,Cells!$A$7:$N$122,14))</f>
        <v>In CI</v>
      </c>
      <c r="AB46" t="str">
        <f>IF('Cell Numbers'!AB8=0,"Blank",VLOOKUP('Cell Numbers'!AB8,Cells!$A$7:$N$122,14))</f>
        <v>In CI</v>
      </c>
      <c r="AC46" t="str">
        <f>IF('Cell Numbers'!AC8=0,"Blank",VLOOKUP('Cell Numbers'!AC8,Cells!$A$7:$N$122,14))</f>
        <v>In CI</v>
      </c>
      <c r="AD46" t="str">
        <f>IF('Cell Numbers'!AD8=0,"Blank",VLOOKUP('Cell Numbers'!AD8,Cells!$A$7:$N$122,14))</f>
        <v>In CI</v>
      </c>
      <c r="AE46" t="str">
        <f>IF('Cell Numbers'!AE8=0,"Blank",VLOOKUP('Cell Numbers'!AE8,Cells!$A$7:$N$122,14))</f>
        <v>In CI</v>
      </c>
      <c r="AF46" t="str">
        <f>IF('Cell Numbers'!AF8=0,"Blank",VLOOKUP('Cell Numbers'!AF8,Cells!$A$7:$N$122,14))</f>
        <v>In CI</v>
      </c>
      <c r="AG46" t="str">
        <f>IF('Cell Numbers'!AG8=0,"Blank",VLOOKUP('Cell Numbers'!AG8,Cells!$A$7:$N$122,14))</f>
        <v>In CI</v>
      </c>
      <c r="AH46" t="str">
        <f>IF('Cell Numbers'!AH8=0,"Blank",VLOOKUP('Cell Numbers'!AH8,Cells!$A$7:$N$122,14))</f>
        <v>In CI</v>
      </c>
      <c r="AI46" t="str">
        <f>IF('Cell Numbers'!AI8=0,"Blank",VLOOKUP('Cell Numbers'!AI8,Cells!$A$7:$N$122,14))</f>
        <v>In CI</v>
      </c>
      <c r="AJ46" t="str">
        <f>IF('Cell Numbers'!AJ8=0,"Blank",VLOOKUP('Cell Numbers'!AJ8,Cells!$A$7:$N$122,14))</f>
        <v>In CI</v>
      </c>
      <c r="AK46" t="str">
        <f>IF('Cell Numbers'!AK8=0,"Blank",VLOOKUP('Cell Numbers'!AK8,Cells!$A$7:$N$122,14))</f>
        <v>In CI</v>
      </c>
      <c r="AL46" t="str">
        <f>IF('Cell Numbers'!AL8=0,"Blank",VLOOKUP('Cell Numbers'!AL8,Cells!$A$7:$N$122,14))</f>
        <v>In CI</v>
      </c>
      <c r="AM46" t="str">
        <f>IF('Cell Numbers'!AM8=0,"Blank",VLOOKUP('Cell Numbers'!AM8,Cells!$A$7:$N$122,14))</f>
        <v>In CI</v>
      </c>
    </row>
    <row r="47" spans="1:39" x14ac:dyDescent="0.25">
      <c r="A47" t="s">
        <v>82</v>
      </c>
      <c r="B47" t="s">
        <v>77</v>
      </c>
      <c r="C47" s="8" t="s">
        <v>352</v>
      </c>
      <c r="D47" t="str">
        <f>IF('Cell Numbers'!D9=0,"Blank",VLOOKUP('Cell Numbers'!D9,Cells!$A$7:$N$122,14))</f>
        <v>Above</v>
      </c>
      <c r="E47" t="str">
        <f>IF('Cell Numbers'!E9=0,"Blank",VLOOKUP('Cell Numbers'!E9,Cells!$A$7:$N$122,14))</f>
        <v>Above</v>
      </c>
      <c r="F47" t="str">
        <f>IF('Cell Numbers'!F9=0,"Blank",VLOOKUP('Cell Numbers'!F9,Cells!$A$7:$N$122,14))</f>
        <v>Above</v>
      </c>
      <c r="G47" t="str">
        <f>IF('Cell Numbers'!G9=0,"Blank",VLOOKUP('Cell Numbers'!G9,Cells!$A$7:$N$122,14))</f>
        <v>Above</v>
      </c>
      <c r="H47" t="str">
        <f>IF('Cell Numbers'!H9=0,"Blank",VLOOKUP('Cell Numbers'!H9,Cells!$A$7:$N$122,14))</f>
        <v>Above</v>
      </c>
      <c r="I47" t="str">
        <f>IF('Cell Numbers'!I9=0,"Blank",VLOOKUP('Cell Numbers'!I9,Cells!$A$7:$N$122,14))</f>
        <v>Above</v>
      </c>
      <c r="J47" t="str">
        <f>IF('Cell Numbers'!J9=0,"Blank",VLOOKUP('Cell Numbers'!J9,Cells!$A$7:$N$122,14))</f>
        <v>Above</v>
      </c>
      <c r="K47" t="str">
        <f>IF('Cell Numbers'!K9=0,"Blank",VLOOKUP('Cell Numbers'!K9,Cells!$A$7:$N$122,14))</f>
        <v>Above</v>
      </c>
      <c r="L47" t="str">
        <f>IF('Cell Numbers'!L9=0,"Blank",VLOOKUP('Cell Numbers'!L9,Cells!$A$7:$N$122,14))</f>
        <v>Above</v>
      </c>
      <c r="M47" t="str">
        <f>IF('Cell Numbers'!M9=0,"Blank",VLOOKUP('Cell Numbers'!M9,Cells!$A$7:$N$122,14))</f>
        <v>Above</v>
      </c>
      <c r="N47" t="str">
        <f>IF('Cell Numbers'!N9=0,"Blank",VLOOKUP('Cell Numbers'!N9,Cells!$A$7:$N$122,14))</f>
        <v>Above</v>
      </c>
      <c r="O47" t="str">
        <f>IF('Cell Numbers'!O9=0,"Blank",VLOOKUP('Cell Numbers'!O9,Cells!$A$7:$N$122,14))</f>
        <v>Above</v>
      </c>
      <c r="P47" t="str">
        <f>IF('Cell Numbers'!P9=0,"Blank",VLOOKUP('Cell Numbers'!P9,Cells!$A$7:$N$122,14))</f>
        <v>Above</v>
      </c>
      <c r="Q47" t="str">
        <f>IF('Cell Numbers'!Q9=0,"Blank",VLOOKUP('Cell Numbers'!Q9,Cells!$A$7:$N$122,14))</f>
        <v>Above</v>
      </c>
      <c r="R47" t="str">
        <f>IF('Cell Numbers'!R9=0,"Blank",VLOOKUP('Cell Numbers'!R9,Cells!$A$7:$N$122,14))</f>
        <v>Above</v>
      </c>
      <c r="S47" t="str">
        <f>IF('Cell Numbers'!S9=0,"Blank",VLOOKUP('Cell Numbers'!S9,Cells!$A$7:$N$122,14))</f>
        <v>Above</v>
      </c>
      <c r="T47" t="str">
        <f>IF('Cell Numbers'!T9=0,"Blank",VLOOKUP('Cell Numbers'!T9,Cells!$A$7:$N$122,14))</f>
        <v>Above</v>
      </c>
      <c r="U47" t="str">
        <f>IF('Cell Numbers'!U9=0,"Blank",VLOOKUP('Cell Numbers'!U9,Cells!$A$7:$N$122,14))</f>
        <v>Above</v>
      </c>
      <c r="V47" t="str">
        <f>IF('Cell Numbers'!V9=0,"Blank",VLOOKUP('Cell Numbers'!V9,Cells!$A$7:$N$122,14))</f>
        <v>In CI</v>
      </c>
      <c r="W47" t="str">
        <f>IF('Cell Numbers'!W9=0,"Blank",VLOOKUP('Cell Numbers'!W9,Cells!$A$7:$N$122,14))</f>
        <v>In CI</v>
      </c>
      <c r="X47" t="str">
        <f>IF('Cell Numbers'!X9=0,"Blank",VLOOKUP('Cell Numbers'!X9,Cells!$A$7:$N$122,14))</f>
        <v>In CI</v>
      </c>
      <c r="Y47" t="str">
        <f>IF('Cell Numbers'!Y9=0,"Blank",VLOOKUP('Cell Numbers'!Y9,Cells!$A$7:$N$122,14))</f>
        <v>In CI</v>
      </c>
      <c r="Z47" t="str">
        <f>IF('Cell Numbers'!Z9=0,"Blank",VLOOKUP('Cell Numbers'!Z9,Cells!$A$7:$N$122,14))</f>
        <v>In CI</v>
      </c>
      <c r="AA47" t="str">
        <f>IF('Cell Numbers'!AA9=0,"Blank",VLOOKUP('Cell Numbers'!AA9,Cells!$A$7:$N$122,14))</f>
        <v>In CI</v>
      </c>
      <c r="AB47" t="str">
        <f>IF('Cell Numbers'!AB9=0,"Blank",VLOOKUP('Cell Numbers'!AB9,Cells!$A$7:$N$122,14))</f>
        <v>In CI</v>
      </c>
      <c r="AC47" t="str">
        <f>IF('Cell Numbers'!AC9=0,"Blank",VLOOKUP('Cell Numbers'!AC9,Cells!$A$7:$N$122,14))</f>
        <v>In CI</v>
      </c>
      <c r="AD47" t="str">
        <f>IF('Cell Numbers'!AD9=0,"Blank",VLOOKUP('Cell Numbers'!AD9,Cells!$A$7:$N$122,14))</f>
        <v>In CI</v>
      </c>
      <c r="AE47" t="str">
        <f>IF('Cell Numbers'!AE9=0,"Blank",VLOOKUP('Cell Numbers'!AE9,Cells!$A$7:$N$122,14))</f>
        <v>Below</v>
      </c>
      <c r="AF47" t="str">
        <f>IF('Cell Numbers'!AF9=0,"Blank",VLOOKUP('Cell Numbers'!AF9,Cells!$A$7:$N$122,14))</f>
        <v>Below</v>
      </c>
      <c r="AG47" t="str">
        <f>IF('Cell Numbers'!AG9=0,"Blank",VLOOKUP('Cell Numbers'!AG9,Cells!$A$7:$N$122,14))</f>
        <v>Below</v>
      </c>
      <c r="AH47" t="str">
        <f>IF('Cell Numbers'!AH9=0,"Blank",VLOOKUP('Cell Numbers'!AH9,Cells!$A$7:$N$122,14))</f>
        <v>Below</v>
      </c>
      <c r="AI47" t="str">
        <f>IF('Cell Numbers'!AI9=0,"Blank",VLOOKUP('Cell Numbers'!AI9,Cells!$A$7:$N$122,14))</f>
        <v>Below</v>
      </c>
      <c r="AJ47" t="str">
        <f>IF('Cell Numbers'!AJ9=0,"Blank",VLOOKUP('Cell Numbers'!AJ9,Cells!$A$7:$N$122,14))</f>
        <v>Below</v>
      </c>
      <c r="AK47" t="str">
        <f>IF('Cell Numbers'!AK9=0,"Blank",VLOOKUP('Cell Numbers'!AK9,Cells!$A$7:$N$122,14))</f>
        <v>Below</v>
      </c>
      <c r="AL47" t="str">
        <f>IF('Cell Numbers'!AL9=0,"Blank",VLOOKUP('Cell Numbers'!AL9,Cells!$A$7:$N$122,14))</f>
        <v>Below</v>
      </c>
      <c r="AM47" t="str">
        <f>IF('Cell Numbers'!AM9=0,"Blank",VLOOKUP('Cell Numbers'!AM9,Cells!$A$7:$N$122,14))</f>
        <v>Below</v>
      </c>
    </row>
    <row r="48" spans="1:39" x14ac:dyDescent="0.25">
      <c r="A48" t="s">
        <v>82</v>
      </c>
      <c r="B48" t="s">
        <v>77</v>
      </c>
      <c r="C48" s="8" t="s">
        <v>353</v>
      </c>
      <c r="D48" t="str">
        <f>IF('Cell Numbers'!D10=0,"Blank",VLOOKUP('Cell Numbers'!D10,Cells!$A$7:$N$122,14))</f>
        <v>Above</v>
      </c>
      <c r="E48" t="str">
        <f>IF('Cell Numbers'!E10=0,"Blank",VLOOKUP('Cell Numbers'!E10,Cells!$A$7:$N$122,14))</f>
        <v>Above</v>
      </c>
      <c r="F48" t="str">
        <f>IF('Cell Numbers'!F10=0,"Blank",VLOOKUP('Cell Numbers'!F10,Cells!$A$7:$N$122,14))</f>
        <v>Above</v>
      </c>
      <c r="G48" t="str">
        <f>IF('Cell Numbers'!G10=0,"Blank",VLOOKUP('Cell Numbers'!G10,Cells!$A$7:$N$122,14))</f>
        <v>Above</v>
      </c>
      <c r="H48" t="str">
        <f>IF('Cell Numbers'!H10=0,"Blank",VLOOKUP('Cell Numbers'!H10,Cells!$A$7:$N$122,14))</f>
        <v>Above</v>
      </c>
      <c r="I48" t="str">
        <f>IF('Cell Numbers'!I10=0,"Blank",VLOOKUP('Cell Numbers'!I10,Cells!$A$7:$N$122,14))</f>
        <v>Above</v>
      </c>
      <c r="J48" t="str">
        <f>IF('Cell Numbers'!J10=0,"Blank",VLOOKUP('Cell Numbers'!J10,Cells!$A$7:$N$122,14))</f>
        <v>Above</v>
      </c>
      <c r="K48" t="str">
        <f>IF('Cell Numbers'!K10=0,"Blank",VLOOKUP('Cell Numbers'!K10,Cells!$A$7:$N$122,14))</f>
        <v>Above</v>
      </c>
      <c r="L48" t="str">
        <f>IF('Cell Numbers'!L10=0,"Blank",VLOOKUP('Cell Numbers'!L10,Cells!$A$7:$N$122,14))</f>
        <v>Above</v>
      </c>
      <c r="M48" t="str">
        <f>IF('Cell Numbers'!M10=0,"Blank",VLOOKUP('Cell Numbers'!M10,Cells!$A$7:$N$122,14))</f>
        <v>Above</v>
      </c>
      <c r="N48" t="str">
        <f>IF('Cell Numbers'!N10=0,"Blank",VLOOKUP('Cell Numbers'!N10,Cells!$A$7:$N$122,14))</f>
        <v>Above</v>
      </c>
      <c r="O48" t="str">
        <f>IF('Cell Numbers'!O10=0,"Blank",VLOOKUP('Cell Numbers'!O10,Cells!$A$7:$N$122,14))</f>
        <v>Above</v>
      </c>
      <c r="P48" t="str">
        <f>IF('Cell Numbers'!P10=0,"Blank",VLOOKUP('Cell Numbers'!P10,Cells!$A$7:$N$122,14))</f>
        <v>Above</v>
      </c>
      <c r="Q48" t="str">
        <f>IF('Cell Numbers'!Q10=0,"Blank",VLOOKUP('Cell Numbers'!Q10,Cells!$A$7:$N$122,14))</f>
        <v>Above</v>
      </c>
      <c r="R48" t="str">
        <f>IF('Cell Numbers'!R10=0,"Blank",VLOOKUP('Cell Numbers'!R10,Cells!$A$7:$N$122,14))</f>
        <v>Above</v>
      </c>
      <c r="S48" t="str">
        <f>IF('Cell Numbers'!S10=0,"Blank",VLOOKUP('Cell Numbers'!S10,Cells!$A$7:$N$122,14))</f>
        <v>Above</v>
      </c>
      <c r="T48" t="str">
        <f>IF('Cell Numbers'!T10=0,"Blank",VLOOKUP('Cell Numbers'!T10,Cells!$A$7:$N$122,14))</f>
        <v>Above</v>
      </c>
      <c r="U48" t="str">
        <f>IF('Cell Numbers'!U10=0,"Blank",VLOOKUP('Cell Numbers'!U10,Cells!$A$7:$N$122,14))</f>
        <v>Above</v>
      </c>
      <c r="V48" t="str">
        <f>IF('Cell Numbers'!V10=0,"Blank",VLOOKUP('Cell Numbers'!V10,Cells!$A$7:$N$122,14))</f>
        <v>Above</v>
      </c>
      <c r="W48" t="str">
        <f>IF('Cell Numbers'!W10=0,"Blank",VLOOKUP('Cell Numbers'!W10,Cells!$A$7:$N$122,14))</f>
        <v>Above</v>
      </c>
      <c r="X48" t="str">
        <f>IF('Cell Numbers'!X10=0,"Blank",VLOOKUP('Cell Numbers'!X10,Cells!$A$7:$N$122,14))</f>
        <v>Below</v>
      </c>
      <c r="Y48" t="str">
        <f>IF('Cell Numbers'!Y10=0,"Blank",VLOOKUP('Cell Numbers'!Y10,Cells!$A$7:$N$122,14))</f>
        <v>Below</v>
      </c>
      <c r="Z48" t="str">
        <f>IF('Cell Numbers'!Z10=0,"Blank",VLOOKUP('Cell Numbers'!Z10,Cells!$A$7:$N$122,14))</f>
        <v>Below</v>
      </c>
      <c r="AA48" t="str">
        <f>IF('Cell Numbers'!AA10=0,"Blank",VLOOKUP('Cell Numbers'!AA10,Cells!$A$7:$N$122,14))</f>
        <v>In CI</v>
      </c>
      <c r="AB48" t="str">
        <f>IF('Cell Numbers'!AB10=0,"Blank",VLOOKUP('Cell Numbers'!AB10,Cells!$A$7:$N$122,14))</f>
        <v>In CI</v>
      </c>
      <c r="AC48" t="str">
        <f>IF('Cell Numbers'!AC10=0,"Blank",VLOOKUP('Cell Numbers'!AC10,Cells!$A$7:$N$122,14))</f>
        <v>In CI</v>
      </c>
      <c r="AD48" t="str">
        <f>IF('Cell Numbers'!AD10=0,"Blank",VLOOKUP('Cell Numbers'!AD10,Cells!$A$7:$N$122,14))</f>
        <v>In CI</v>
      </c>
      <c r="AE48" t="str">
        <f>IF('Cell Numbers'!AE10=0,"Blank",VLOOKUP('Cell Numbers'!AE10,Cells!$A$7:$N$122,14))</f>
        <v>In CI</v>
      </c>
      <c r="AF48" t="str">
        <f>IF('Cell Numbers'!AF10=0,"Blank",VLOOKUP('Cell Numbers'!AF10,Cells!$A$7:$N$122,14))</f>
        <v>In CI</v>
      </c>
      <c r="AG48" t="str">
        <f>IF('Cell Numbers'!AG10=0,"Blank",VLOOKUP('Cell Numbers'!AG10,Cells!$A$7:$N$122,14))</f>
        <v>Below</v>
      </c>
      <c r="AH48" t="str">
        <f>IF('Cell Numbers'!AH10=0,"Blank",VLOOKUP('Cell Numbers'!AH10,Cells!$A$7:$N$122,14))</f>
        <v>Below</v>
      </c>
      <c r="AI48" t="str">
        <f>IF('Cell Numbers'!AI10=0,"Blank",VLOOKUP('Cell Numbers'!AI10,Cells!$A$7:$N$122,14))</f>
        <v>Below</v>
      </c>
      <c r="AJ48" t="str">
        <f>IF('Cell Numbers'!AJ10=0,"Blank",VLOOKUP('Cell Numbers'!AJ10,Cells!$A$7:$N$122,14))</f>
        <v>Below</v>
      </c>
      <c r="AK48" t="str">
        <f>IF('Cell Numbers'!AK10=0,"Blank",VLOOKUP('Cell Numbers'!AK10,Cells!$A$7:$N$122,14))</f>
        <v>Below</v>
      </c>
      <c r="AL48" t="str">
        <f>IF('Cell Numbers'!AL10=0,"Blank",VLOOKUP('Cell Numbers'!AL10,Cells!$A$7:$N$122,14))</f>
        <v>Below</v>
      </c>
      <c r="AM48" t="str">
        <f>IF('Cell Numbers'!AM10=0,"Blank",VLOOKUP('Cell Numbers'!AM10,Cells!$A$7:$N$122,14))</f>
        <v>Below</v>
      </c>
    </row>
    <row r="49" spans="1:39" x14ac:dyDescent="0.25">
      <c r="A49" t="s">
        <v>82</v>
      </c>
      <c r="B49" t="s">
        <v>77</v>
      </c>
      <c r="C49" s="8" t="s">
        <v>198</v>
      </c>
      <c r="D49" t="str">
        <f>IF('Cell Numbers'!D11=0,"Blank",VLOOKUP('Cell Numbers'!D11,Cells!$A$7:$N$122,14))</f>
        <v>Above</v>
      </c>
      <c r="E49" t="str">
        <f>IF('Cell Numbers'!E11=0,"Blank",VLOOKUP('Cell Numbers'!E11,Cells!$A$7:$N$122,14))</f>
        <v>Above</v>
      </c>
      <c r="F49" t="str">
        <f>IF('Cell Numbers'!F11=0,"Blank",VLOOKUP('Cell Numbers'!F11,Cells!$A$7:$N$122,14))</f>
        <v>Above</v>
      </c>
      <c r="G49" t="str">
        <f>IF('Cell Numbers'!G11=0,"Blank",VLOOKUP('Cell Numbers'!G11,Cells!$A$7:$N$122,14))</f>
        <v>Above</v>
      </c>
      <c r="H49" t="str">
        <f>IF('Cell Numbers'!H11=0,"Blank",VLOOKUP('Cell Numbers'!H11,Cells!$A$7:$N$122,14))</f>
        <v>Above</v>
      </c>
      <c r="I49" t="str">
        <f>IF('Cell Numbers'!I11=0,"Blank",VLOOKUP('Cell Numbers'!I11,Cells!$A$7:$N$122,14))</f>
        <v>Above</v>
      </c>
      <c r="J49" t="str">
        <f>IF('Cell Numbers'!J11=0,"Blank",VLOOKUP('Cell Numbers'!J11,Cells!$A$7:$N$122,14))</f>
        <v>Above</v>
      </c>
      <c r="K49" t="str">
        <f>IF('Cell Numbers'!K11=0,"Blank",VLOOKUP('Cell Numbers'!K11,Cells!$A$7:$N$122,14))</f>
        <v>Above</v>
      </c>
      <c r="L49" t="str">
        <f>IF('Cell Numbers'!L11=0,"Blank",VLOOKUP('Cell Numbers'!L11,Cells!$A$7:$N$122,14))</f>
        <v>Above</v>
      </c>
      <c r="M49" t="str">
        <f>IF('Cell Numbers'!M11=0,"Blank",VLOOKUP('Cell Numbers'!M11,Cells!$A$7:$N$122,14))</f>
        <v>Above</v>
      </c>
      <c r="N49" t="str">
        <f>IF('Cell Numbers'!N11=0,"Blank",VLOOKUP('Cell Numbers'!N11,Cells!$A$7:$N$122,14))</f>
        <v>Above</v>
      </c>
      <c r="O49" t="str">
        <f>IF('Cell Numbers'!O11=0,"Blank",VLOOKUP('Cell Numbers'!O11,Cells!$A$7:$N$122,14))</f>
        <v>Above</v>
      </c>
      <c r="P49" t="str">
        <f>IF('Cell Numbers'!P11=0,"Blank",VLOOKUP('Cell Numbers'!P11,Cells!$A$7:$N$122,14))</f>
        <v>Above</v>
      </c>
      <c r="Q49" t="str">
        <f>IF('Cell Numbers'!Q11=0,"Blank",VLOOKUP('Cell Numbers'!Q11,Cells!$A$7:$N$122,14))</f>
        <v>Above</v>
      </c>
      <c r="R49" t="str">
        <f>IF('Cell Numbers'!R11=0,"Blank",VLOOKUP('Cell Numbers'!R11,Cells!$A$7:$N$122,14))</f>
        <v>Above</v>
      </c>
      <c r="S49" t="str">
        <f>IF('Cell Numbers'!S11=0,"Blank",VLOOKUP('Cell Numbers'!S11,Cells!$A$7:$N$122,14))</f>
        <v>Above</v>
      </c>
      <c r="T49" t="str">
        <f>IF('Cell Numbers'!T11=0,"Blank",VLOOKUP('Cell Numbers'!T11,Cells!$A$7:$N$122,14))</f>
        <v>Above</v>
      </c>
      <c r="U49" t="str">
        <f>IF('Cell Numbers'!U11=0,"Blank",VLOOKUP('Cell Numbers'!U11,Cells!$A$7:$N$122,14))</f>
        <v>Above</v>
      </c>
      <c r="V49" t="str">
        <f>IF('Cell Numbers'!V11=0,"Blank",VLOOKUP('Cell Numbers'!V11,Cells!$A$7:$N$122,14))</f>
        <v>Below</v>
      </c>
      <c r="W49" t="str">
        <f>IF('Cell Numbers'!W11=0,"Blank",VLOOKUP('Cell Numbers'!W11,Cells!$A$7:$N$122,14))</f>
        <v>Below</v>
      </c>
      <c r="X49" t="str">
        <f>IF('Cell Numbers'!X11=0,"Blank",VLOOKUP('Cell Numbers'!X11,Cells!$A$7:$N$122,14))</f>
        <v>Below</v>
      </c>
      <c r="Y49" t="str">
        <f>IF('Cell Numbers'!Y11=0,"Blank",VLOOKUP('Cell Numbers'!Y11,Cells!$A$7:$N$122,14))</f>
        <v>Below</v>
      </c>
      <c r="Z49" t="str">
        <f>IF('Cell Numbers'!Z11=0,"Blank",VLOOKUP('Cell Numbers'!Z11,Cells!$A$7:$N$122,14))</f>
        <v>Below</v>
      </c>
      <c r="AA49" t="str">
        <f>IF('Cell Numbers'!AA11=0,"Blank",VLOOKUP('Cell Numbers'!AA11,Cells!$A$7:$N$122,14))</f>
        <v>Below</v>
      </c>
      <c r="AB49" t="str">
        <f>IF('Cell Numbers'!AB11=0,"Blank",VLOOKUP('Cell Numbers'!AB11,Cells!$A$7:$N$122,14))</f>
        <v>Below</v>
      </c>
      <c r="AC49" t="str">
        <f>IF('Cell Numbers'!AC11=0,"Blank",VLOOKUP('Cell Numbers'!AC11,Cells!$A$7:$N$122,14))</f>
        <v>Below</v>
      </c>
      <c r="AD49" t="str">
        <f>IF('Cell Numbers'!AD11=0,"Blank",VLOOKUP('Cell Numbers'!AD11,Cells!$A$7:$N$122,14))</f>
        <v>Below</v>
      </c>
      <c r="AE49" t="str">
        <f>IF('Cell Numbers'!AE11=0,"Blank",VLOOKUP('Cell Numbers'!AE11,Cells!$A$7:$N$122,14))</f>
        <v>Below</v>
      </c>
      <c r="AF49" t="str">
        <f>IF('Cell Numbers'!AF11=0,"Blank",VLOOKUP('Cell Numbers'!AF11,Cells!$A$7:$N$122,14))</f>
        <v>Below</v>
      </c>
      <c r="AG49" t="str">
        <f>IF('Cell Numbers'!AG11=0,"Blank",VLOOKUP('Cell Numbers'!AG11,Cells!$A$7:$N$122,14))</f>
        <v>Below</v>
      </c>
      <c r="AH49" t="str">
        <f>IF('Cell Numbers'!AH11=0,"Blank",VLOOKUP('Cell Numbers'!AH11,Cells!$A$7:$N$122,14))</f>
        <v>Below</v>
      </c>
      <c r="AI49" t="str">
        <f>IF('Cell Numbers'!AI11=0,"Blank",VLOOKUP('Cell Numbers'!AI11,Cells!$A$7:$N$122,14))</f>
        <v>Below</v>
      </c>
      <c r="AJ49" t="str">
        <f>IF('Cell Numbers'!AJ11=0,"Blank",VLOOKUP('Cell Numbers'!AJ11,Cells!$A$7:$N$122,14))</f>
        <v>Below</v>
      </c>
      <c r="AK49" t="str">
        <f>IF('Cell Numbers'!AK11=0,"Blank",VLOOKUP('Cell Numbers'!AK11,Cells!$A$7:$N$122,14))</f>
        <v>Below</v>
      </c>
      <c r="AL49" t="str">
        <f>IF('Cell Numbers'!AL11=0,"Blank",VLOOKUP('Cell Numbers'!AL11,Cells!$A$7:$N$122,14))</f>
        <v>Below</v>
      </c>
      <c r="AM49" t="str">
        <f>IF('Cell Numbers'!AM11=0,"Blank",VLOOKUP('Cell Numbers'!AM11,Cells!$A$7:$N$122,14))</f>
        <v>Below</v>
      </c>
    </row>
    <row r="50" spans="1:39" x14ac:dyDescent="0.25">
      <c r="A50" t="s">
        <v>82</v>
      </c>
      <c r="B50" t="s">
        <v>78</v>
      </c>
      <c r="C50" s="8" t="s">
        <v>347</v>
      </c>
      <c r="D50" t="str">
        <f>IF('Cell Numbers'!D20=0,"Blank",VLOOKUP('Cell Numbers'!D20,Cells!$A$7:$N$122,14))</f>
        <v>Not Cred.</v>
      </c>
      <c r="E50" t="str">
        <f>IF('Cell Numbers'!E20=0,"Blank",VLOOKUP('Cell Numbers'!E20,Cells!$A$7:$N$122,14))</f>
        <v>Not Cred.</v>
      </c>
      <c r="F50" t="str">
        <f>IF('Cell Numbers'!F20=0,"Blank",VLOOKUP('Cell Numbers'!F20,Cells!$A$7:$N$122,14))</f>
        <v>Not Cred.</v>
      </c>
      <c r="G50" t="str">
        <f>IF('Cell Numbers'!G20=0,"Blank",VLOOKUP('Cell Numbers'!G20,Cells!$A$7:$N$122,14))</f>
        <v>Not Cred.</v>
      </c>
      <c r="H50" t="str">
        <f>IF('Cell Numbers'!H20=0,"Blank",VLOOKUP('Cell Numbers'!H20,Cells!$A$7:$N$122,14))</f>
        <v>Not Cred.</v>
      </c>
      <c r="I50" t="str">
        <f>IF('Cell Numbers'!I20=0,"Blank",VLOOKUP('Cell Numbers'!I20,Cells!$A$7:$N$122,14))</f>
        <v>Not Cred.</v>
      </c>
      <c r="J50" t="str">
        <f>IF('Cell Numbers'!J20=0,"Blank",VLOOKUP('Cell Numbers'!J20,Cells!$A$7:$N$122,14))</f>
        <v>Not Cred.</v>
      </c>
      <c r="K50" t="str">
        <f>IF('Cell Numbers'!K20=0,"Blank",VLOOKUP('Cell Numbers'!K20,Cells!$A$7:$N$122,14))</f>
        <v>Not Cred.</v>
      </c>
      <c r="L50" t="str">
        <f>IF('Cell Numbers'!L20=0,"Blank",VLOOKUP('Cell Numbers'!L20,Cells!$A$7:$N$122,14))</f>
        <v>Not Cred.</v>
      </c>
      <c r="M50" t="str">
        <f>IF('Cell Numbers'!M20=0,"Blank",VLOOKUP('Cell Numbers'!M20,Cells!$A$7:$N$122,14))</f>
        <v>Not Cred.</v>
      </c>
      <c r="N50" t="str">
        <f>IF('Cell Numbers'!N20=0,"Blank",VLOOKUP('Cell Numbers'!N20,Cells!$A$7:$N$122,14))</f>
        <v>Not Cred.</v>
      </c>
      <c r="O50" t="str">
        <f>IF('Cell Numbers'!O20=0,"Blank",VLOOKUP('Cell Numbers'!O20,Cells!$A$7:$N$122,14))</f>
        <v>Not Cred.</v>
      </c>
      <c r="P50" t="str">
        <f>IF('Cell Numbers'!P20=0,"Blank",VLOOKUP('Cell Numbers'!P20,Cells!$A$7:$N$122,14))</f>
        <v>Blank</v>
      </c>
      <c r="Q50" t="str">
        <f>IF('Cell Numbers'!Q20=0,"Blank",VLOOKUP('Cell Numbers'!Q20,Cells!$A$7:$N$122,14))</f>
        <v>Blank</v>
      </c>
      <c r="R50" t="str">
        <f>IF('Cell Numbers'!R20=0,"Blank",VLOOKUP('Cell Numbers'!R20,Cells!$A$7:$N$122,14))</f>
        <v>Blank</v>
      </c>
      <c r="S50" t="str">
        <f>IF('Cell Numbers'!S20=0,"Blank",VLOOKUP('Cell Numbers'!S20,Cells!$A$7:$N$122,14))</f>
        <v>Blank</v>
      </c>
      <c r="T50" t="str">
        <f>IF('Cell Numbers'!T20=0,"Blank",VLOOKUP('Cell Numbers'!T20,Cells!$A$7:$N$122,14))</f>
        <v>Blank</v>
      </c>
      <c r="U50" t="str">
        <f>IF('Cell Numbers'!U20=0,"Blank",VLOOKUP('Cell Numbers'!U20,Cells!$A$7:$N$122,14))</f>
        <v>Blank</v>
      </c>
      <c r="V50" t="str">
        <f>IF('Cell Numbers'!V20=0,"Blank",VLOOKUP('Cell Numbers'!V20,Cells!$A$7:$N$122,14))</f>
        <v>Blank</v>
      </c>
      <c r="W50" t="str">
        <f>IF('Cell Numbers'!W20=0,"Blank",VLOOKUP('Cell Numbers'!W20,Cells!$A$7:$N$122,14))</f>
        <v>Blank</v>
      </c>
      <c r="X50" t="str">
        <f>IF('Cell Numbers'!X20=0,"Blank",VLOOKUP('Cell Numbers'!X20,Cells!$A$7:$N$122,14))</f>
        <v>Blank</v>
      </c>
      <c r="Y50" t="str">
        <f>IF('Cell Numbers'!Y20=0,"Blank",VLOOKUP('Cell Numbers'!Y20,Cells!$A$7:$N$122,14))</f>
        <v>Blank</v>
      </c>
      <c r="Z50" t="str">
        <f>IF('Cell Numbers'!Z20=0,"Blank",VLOOKUP('Cell Numbers'!Z20,Cells!$A$7:$N$122,14))</f>
        <v>Blank</v>
      </c>
      <c r="AA50" t="str">
        <f>IF('Cell Numbers'!AA20=0,"Blank",VLOOKUP('Cell Numbers'!AA20,Cells!$A$7:$N$122,14))</f>
        <v>Blank</v>
      </c>
      <c r="AB50" t="str">
        <f>IF('Cell Numbers'!AB20=0,"Blank",VLOOKUP('Cell Numbers'!AB20,Cells!$A$7:$N$122,14))</f>
        <v>Blank</v>
      </c>
      <c r="AC50" t="str">
        <f>IF('Cell Numbers'!AC20=0,"Blank",VLOOKUP('Cell Numbers'!AC20,Cells!$A$7:$N$122,14))</f>
        <v>Blank</v>
      </c>
      <c r="AD50" t="str">
        <f>IF('Cell Numbers'!AD20=0,"Blank",VLOOKUP('Cell Numbers'!AD20,Cells!$A$7:$N$122,14))</f>
        <v>Blank</v>
      </c>
      <c r="AE50" t="str">
        <f>IF('Cell Numbers'!AE20=0,"Blank",VLOOKUP('Cell Numbers'!AE20,Cells!$A$7:$N$122,14))</f>
        <v>Blank</v>
      </c>
      <c r="AF50" t="str">
        <f>IF('Cell Numbers'!AF20=0,"Blank",VLOOKUP('Cell Numbers'!AF20,Cells!$A$7:$N$122,14))</f>
        <v>Blank</v>
      </c>
      <c r="AG50" t="str">
        <f>IF('Cell Numbers'!AG20=0,"Blank",VLOOKUP('Cell Numbers'!AG20,Cells!$A$7:$N$122,14))</f>
        <v>Blank</v>
      </c>
      <c r="AH50" t="str">
        <f>IF('Cell Numbers'!AH20=0,"Blank",VLOOKUP('Cell Numbers'!AH20,Cells!$A$7:$N$122,14))</f>
        <v>Blank</v>
      </c>
      <c r="AI50" t="str">
        <f>IF('Cell Numbers'!AI20=0,"Blank",VLOOKUP('Cell Numbers'!AI20,Cells!$A$7:$N$122,14))</f>
        <v>Blank</v>
      </c>
      <c r="AJ50" t="str">
        <f>IF('Cell Numbers'!AJ20=0,"Blank",VLOOKUP('Cell Numbers'!AJ20,Cells!$A$7:$N$122,14))</f>
        <v>Blank</v>
      </c>
      <c r="AK50" t="str">
        <f>IF('Cell Numbers'!AK20=0,"Blank",VLOOKUP('Cell Numbers'!AK20,Cells!$A$7:$N$122,14))</f>
        <v>Blank</v>
      </c>
      <c r="AL50" t="str">
        <f>IF('Cell Numbers'!AL20=0,"Blank",VLOOKUP('Cell Numbers'!AL20,Cells!$A$7:$N$122,14))</f>
        <v>Blank</v>
      </c>
      <c r="AM50" t="str">
        <f>IF('Cell Numbers'!AM20=0,"Blank",VLOOKUP('Cell Numbers'!AM20,Cells!$A$7:$N$122,14))</f>
        <v>Blank</v>
      </c>
    </row>
    <row r="51" spans="1:39" x14ac:dyDescent="0.25">
      <c r="A51" t="s">
        <v>82</v>
      </c>
      <c r="B51" t="s">
        <v>78</v>
      </c>
      <c r="C51" s="8" t="s">
        <v>348</v>
      </c>
      <c r="D51" t="str">
        <f>IF('Cell Numbers'!D21=0,"Blank",VLOOKUP('Cell Numbers'!D21,Cells!$A$7:$N$122,14))</f>
        <v>Not Cred.</v>
      </c>
      <c r="E51" t="str">
        <f>IF('Cell Numbers'!E21=0,"Blank",VLOOKUP('Cell Numbers'!E21,Cells!$A$7:$N$122,14))</f>
        <v>Not Cred.</v>
      </c>
      <c r="F51" t="str">
        <f>IF('Cell Numbers'!F21=0,"Blank",VLOOKUP('Cell Numbers'!F21,Cells!$A$7:$N$122,14))</f>
        <v>Not Cred.</v>
      </c>
      <c r="G51" t="str">
        <f>IF('Cell Numbers'!G21=0,"Blank",VLOOKUP('Cell Numbers'!G21,Cells!$A$7:$N$122,14))</f>
        <v>Not Cred.</v>
      </c>
      <c r="H51" t="str">
        <f>IF('Cell Numbers'!H21=0,"Blank",VLOOKUP('Cell Numbers'!H21,Cells!$A$7:$N$122,14))</f>
        <v>Not Cred.</v>
      </c>
      <c r="I51" t="str">
        <f>IF('Cell Numbers'!I21=0,"Blank",VLOOKUP('Cell Numbers'!I21,Cells!$A$7:$N$122,14))</f>
        <v>Not Cred.</v>
      </c>
      <c r="J51" t="str">
        <f>IF('Cell Numbers'!J21=0,"Blank",VLOOKUP('Cell Numbers'!J21,Cells!$A$7:$N$122,14))</f>
        <v>Not Cred.</v>
      </c>
      <c r="K51" t="str">
        <f>IF('Cell Numbers'!K21=0,"Blank",VLOOKUP('Cell Numbers'!K21,Cells!$A$7:$N$122,14))</f>
        <v>Not Cred.</v>
      </c>
      <c r="L51" t="str">
        <f>IF('Cell Numbers'!L21=0,"Blank",VLOOKUP('Cell Numbers'!L21,Cells!$A$7:$N$122,14))</f>
        <v>Not Cred.</v>
      </c>
      <c r="M51" t="str">
        <f>IF('Cell Numbers'!M21=0,"Blank",VLOOKUP('Cell Numbers'!M21,Cells!$A$7:$N$122,14))</f>
        <v>Not Cred.</v>
      </c>
      <c r="N51" t="str">
        <f>IF('Cell Numbers'!N21=0,"Blank",VLOOKUP('Cell Numbers'!N21,Cells!$A$7:$N$122,14))</f>
        <v>Not Cred.</v>
      </c>
      <c r="O51" t="str">
        <f>IF('Cell Numbers'!O21=0,"Blank",VLOOKUP('Cell Numbers'!O21,Cells!$A$7:$N$122,14))</f>
        <v>Not Cred.</v>
      </c>
      <c r="P51" t="str">
        <f>IF('Cell Numbers'!P21=0,"Blank",VLOOKUP('Cell Numbers'!P21,Cells!$A$7:$N$122,14))</f>
        <v>Not Cred.</v>
      </c>
      <c r="Q51" t="str">
        <f>IF('Cell Numbers'!Q21=0,"Blank",VLOOKUP('Cell Numbers'!Q21,Cells!$A$7:$N$122,14))</f>
        <v>Not Cred.</v>
      </c>
      <c r="R51" t="str">
        <f>IF('Cell Numbers'!R21=0,"Blank",VLOOKUP('Cell Numbers'!R21,Cells!$A$7:$N$122,14))</f>
        <v>Not Cred.</v>
      </c>
      <c r="S51" t="str">
        <f>IF('Cell Numbers'!S21=0,"Blank",VLOOKUP('Cell Numbers'!S21,Cells!$A$7:$N$122,14))</f>
        <v>Not Cred.</v>
      </c>
      <c r="T51" t="str">
        <f>IF('Cell Numbers'!T21=0,"Blank",VLOOKUP('Cell Numbers'!T21,Cells!$A$7:$N$122,14))</f>
        <v>Not Cred.</v>
      </c>
      <c r="U51" t="str">
        <f>IF('Cell Numbers'!U21=0,"Blank",VLOOKUP('Cell Numbers'!U21,Cells!$A$7:$N$122,14))</f>
        <v>Not Cred.</v>
      </c>
      <c r="V51" t="str">
        <f>IF('Cell Numbers'!V21=0,"Blank",VLOOKUP('Cell Numbers'!V21,Cells!$A$7:$N$122,14))</f>
        <v>Not Cred.</v>
      </c>
      <c r="W51" t="str">
        <f>IF('Cell Numbers'!W21=0,"Blank",VLOOKUP('Cell Numbers'!W21,Cells!$A$7:$N$122,14))</f>
        <v>Not Cred.</v>
      </c>
      <c r="X51" t="str">
        <f>IF('Cell Numbers'!X21=0,"Blank",VLOOKUP('Cell Numbers'!X21,Cells!$A$7:$N$122,14))</f>
        <v>Not Cred.</v>
      </c>
      <c r="Y51" t="str">
        <f>IF('Cell Numbers'!Y21=0,"Blank",VLOOKUP('Cell Numbers'!Y21,Cells!$A$7:$N$122,14))</f>
        <v>Not Cred.</v>
      </c>
      <c r="Z51" t="str">
        <f>IF('Cell Numbers'!Z21=0,"Blank",VLOOKUP('Cell Numbers'!Z21,Cells!$A$7:$N$122,14))</f>
        <v>Blank</v>
      </c>
      <c r="AA51" t="str">
        <f>IF('Cell Numbers'!AA21=0,"Blank",VLOOKUP('Cell Numbers'!AA21,Cells!$A$7:$N$122,14))</f>
        <v>Blank</v>
      </c>
      <c r="AB51" t="str">
        <f>IF('Cell Numbers'!AB21=0,"Blank",VLOOKUP('Cell Numbers'!AB21,Cells!$A$7:$N$122,14))</f>
        <v>Blank</v>
      </c>
      <c r="AC51" t="str">
        <f>IF('Cell Numbers'!AC21=0,"Blank",VLOOKUP('Cell Numbers'!AC21,Cells!$A$7:$N$122,14))</f>
        <v>Blank</v>
      </c>
      <c r="AD51" t="str">
        <f>IF('Cell Numbers'!AD21=0,"Blank",VLOOKUP('Cell Numbers'!AD21,Cells!$A$7:$N$122,14))</f>
        <v>Blank</v>
      </c>
      <c r="AE51" t="str">
        <f>IF('Cell Numbers'!AE21=0,"Blank",VLOOKUP('Cell Numbers'!AE21,Cells!$A$7:$N$122,14))</f>
        <v>Blank</v>
      </c>
      <c r="AF51" t="str">
        <f>IF('Cell Numbers'!AF21=0,"Blank",VLOOKUP('Cell Numbers'!AF21,Cells!$A$7:$N$122,14))</f>
        <v>Blank</v>
      </c>
      <c r="AG51" t="str">
        <f>IF('Cell Numbers'!AG21=0,"Blank",VLOOKUP('Cell Numbers'!AG21,Cells!$A$7:$N$122,14))</f>
        <v>Blank</v>
      </c>
      <c r="AH51" t="str">
        <f>IF('Cell Numbers'!AH21=0,"Blank",VLOOKUP('Cell Numbers'!AH21,Cells!$A$7:$N$122,14))</f>
        <v>Blank</v>
      </c>
      <c r="AI51" t="str">
        <f>IF('Cell Numbers'!AI21=0,"Blank",VLOOKUP('Cell Numbers'!AI21,Cells!$A$7:$N$122,14))</f>
        <v>Blank</v>
      </c>
      <c r="AJ51" t="str">
        <f>IF('Cell Numbers'!AJ21=0,"Blank",VLOOKUP('Cell Numbers'!AJ21,Cells!$A$7:$N$122,14))</f>
        <v>Blank</v>
      </c>
      <c r="AK51" t="str">
        <f>IF('Cell Numbers'!AK21=0,"Blank",VLOOKUP('Cell Numbers'!AK21,Cells!$A$7:$N$122,14))</f>
        <v>Blank</v>
      </c>
      <c r="AL51" t="str">
        <f>IF('Cell Numbers'!AL21=0,"Blank",VLOOKUP('Cell Numbers'!AL21,Cells!$A$7:$N$122,14))</f>
        <v>Blank</v>
      </c>
      <c r="AM51" t="str">
        <f>IF('Cell Numbers'!AM21=0,"Blank",VLOOKUP('Cell Numbers'!AM21,Cells!$A$7:$N$122,14))</f>
        <v>Blank</v>
      </c>
    </row>
    <row r="52" spans="1:39" x14ac:dyDescent="0.25">
      <c r="A52" t="s">
        <v>82</v>
      </c>
      <c r="B52" t="s">
        <v>78</v>
      </c>
      <c r="C52" s="8" t="s">
        <v>349</v>
      </c>
      <c r="D52" t="str">
        <f>IF('Cell Numbers'!D22=0,"Blank",VLOOKUP('Cell Numbers'!D22,Cells!$A$7:$N$122,14))</f>
        <v>Not Cred.</v>
      </c>
      <c r="E52" t="str">
        <f>IF('Cell Numbers'!E22=0,"Blank",VLOOKUP('Cell Numbers'!E22,Cells!$A$7:$N$122,14))</f>
        <v>Not Cred.</v>
      </c>
      <c r="F52" t="str">
        <f>IF('Cell Numbers'!F22=0,"Blank",VLOOKUP('Cell Numbers'!F22,Cells!$A$7:$N$122,14))</f>
        <v>Not Cred.</v>
      </c>
      <c r="G52" t="str">
        <f>IF('Cell Numbers'!G22=0,"Blank",VLOOKUP('Cell Numbers'!G22,Cells!$A$7:$N$122,14))</f>
        <v>Not Cred.</v>
      </c>
      <c r="H52" t="str">
        <f>IF('Cell Numbers'!H22=0,"Blank",VLOOKUP('Cell Numbers'!H22,Cells!$A$7:$N$122,14))</f>
        <v>Not Cred.</v>
      </c>
      <c r="I52" t="str">
        <f>IF('Cell Numbers'!I22=0,"Blank",VLOOKUP('Cell Numbers'!I22,Cells!$A$7:$N$122,14))</f>
        <v>Not Cred.</v>
      </c>
      <c r="J52" t="str">
        <f>IF('Cell Numbers'!J22=0,"Blank",VLOOKUP('Cell Numbers'!J22,Cells!$A$7:$N$122,14))</f>
        <v>Not Cred.</v>
      </c>
      <c r="K52" t="str">
        <f>IF('Cell Numbers'!K22=0,"Blank",VLOOKUP('Cell Numbers'!K22,Cells!$A$7:$N$122,14))</f>
        <v>Not Cred.</v>
      </c>
      <c r="L52" t="str">
        <f>IF('Cell Numbers'!L22=0,"Blank",VLOOKUP('Cell Numbers'!L22,Cells!$A$7:$N$122,14))</f>
        <v>Not Cred.</v>
      </c>
      <c r="M52" t="str">
        <f>IF('Cell Numbers'!M22=0,"Blank",VLOOKUP('Cell Numbers'!M22,Cells!$A$7:$N$122,14))</f>
        <v>Not Cred.</v>
      </c>
      <c r="N52" t="str">
        <f>IF('Cell Numbers'!N22=0,"Blank",VLOOKUP('Cell Numbers'!N22,Cells!$A$7:$N$122,14))</f>
        <v>Not Cred.</v>
      </c>
      <c r="O52" t="str">
        <f>IF('Cell Numbers'!O22=0,"Blank",VLOOKUP('Cell Numbers'!O22,Cells!$A$7:$N$122,14))</f>
        <v>Not Cred.</v>
      </c>
      <c r="P52" t="str">
        <f>IF('Cell Numbers'!P22=0,"Blank",VLOOKUP('Cell Numbers'!P22,Cells!$A$7:$N$122,14))</f>
        <v>Not Cred.</v>
      </c>
      <c r="Q52" t="str">
        <f>IF('Cell Numbers'!Q22=0,"Blank",VLOOKUP('Cell Numbers'!Q22,Cells!$A$7:$N$122,14))</f>
        <v>Not Cred.</v>
      </c>
      <c r="R52" t="str">
        <f>IF('Cell Numbers'!R22=0,"Blank",VLOOKUP('Cell Numbers'!R22,Cells!$A$7:$N$122,14))</f>
        <v>Not Cred.</v>
      </c>
      <c r="S52" t="str">
        <f>IF('Cell Numbers'!S22=0,"Blank",VLOOKUP('Cell Numbers'!S22,Cells!$A$7:$N$122,14))</f>
        <v>Not Cred.</v>
      </c>
      <c r="T52" t="str">
        <f>IF('Cell Numbers'!T22=0,"Blank",VLOOKUP('Cell Numbers'!T22,Cells!$A$7:$N$122,14))</f>
        <v>Not Cred.</v>
      </c>
      <c r="U52" t="str">
        <f>IF('Cell Numbers'!U22=0,"Blank",VLOOKUP('Cell Numbers'!U22,Cells!$A$7:$N$122,14))</f>
        <v>Not Cred.</v>
      </c>
      <c r="V52" t="str">
        <f>IF('Cell Numbers'!V22=0,"Blank",VLOOKUP('Cell Numbers'!V22,Cells!$A$7:$N$122,14))</f>
        <v>Not Cred.</v>
      </c>
      <c r="W52" t="str">
        <f>IF('Cell Numbers'!W22=0,"Blank",VLOOKUP('Cell Numbers'!W22,Cells!$A$7:$N$122,14))</f>
        <v>Not Cred.</v>
      </c>
      <c r="X52" t="str">
        <f>IF('Cell Numbers'!X22=0,"Blank",VLOOKUP('Cell Numbers'!X22,Cells!$A$7:$N$122,14))</f>
        <v>Not Cred.</v>
      </c>
      <c r="Y52" t="str">
        <f>IF('Cell Numbers'!Y22=0,"Blank",VLOOKUP('Cell Numbers'!Y22,Cells!$A$7:$N$122,14))</f>
        <v>Not Cred.</v>
      </c>
      <c r="Z52" t="str">
        <f>IF('Cell Numbers'!Z22=0,"Blank",VLOOKUP('Cell Numbers'!Z22,Cells!$A$7:$N$122,14))</f>
        <v>Not Cred.</v>
      </c>
      <c r="AA52" t="str">
        <f>IF('Cell Numbers'!AA22=0,"Blank",VLOOKUP('Cell Numbers'!AA22,Cells!$A$7:$N$122,14))</f>
        <v>Not Cred.</v>
      </c>
      <c r="AB52" t="str">
        <f>IF('Cell Numbers'!AB22=0,"Blank",VLOOKUP('Cell Numbers'!AB22,Cells!$A$7:$N$122,14))</f>
        <v>Not Cred.</v>
      </c>
      <c r="AC52" t="str">
        <f>IF('Cell Numbers'!AC22=0,"Blank",VLOOKUP('Cell Numbers'!AC22,Cells!$A$7:$N$122,14))</f>
        <v>Not Cred.</v>
      </c>
      <c r="AD52" t="str">
        <f>IF('Cell Numbers'!AD22=0,"Blank",VLOOKUP('Cell Numbers'!AD22,Cells!$A$7:$N$122,14))</f>
        <v>Not Cred.</v>
      </c>
      <c r="AE52" t="str">
        <f>IF('Cell Numbers'!AE22=0,"Blank",VLOOKUP('Cell Numbers'!AE22,Cells!$A$7:$N$122,14))</f>
        <v>Not Cred.</v>
      </c>
      <c r="AF52" t="str">
        <f>IF('Cell Numbers'!AF22=0,"Blank",VLOOKUP('Cell Numbers'!AF22,Cells!$A$7:$N$122,14))</f>
        <v>Not Cred.</v>
      </c>
      <c r="AG52" t="str">
        <f>IF('Cell Numbers'!AG22=0,"Blank",VLOOKUP('Cell Numbers'!AG22,Cells!$A$7:$N$122,14))</f>
        <v>Not Cred.</v>
      </c>
      <c r="AH52" t="str">
        <f>IF('Cell Numbers'!AH22=0,"Blank",VLOOKUP('Cell Numbers'!AH22,Cells!$A$7:$N$122,14))</f>
        <v>Not Cred.</v>
      </c>
      <c r="AI52" t="str">
        <f>IF('Cell Numbers'!AI22=0,"Blank",VLOOKUP('Cell Numbers'!AI22,Cells!$A$7:$N$122,14))</f>
        <v>Not Cred.</v>
      </c>
      <c r="AJ52" t="str">
        <f>IF('Cell Numbers'!AJ22=0,"Blank",VLOOKUP('Cell Numbers'!AJ22,Cells!$A$7:$N$122,14))</f>
        <v>Blank</v>
      </c>
      <c r="AK52" t="str">
        <f>IF('Cell Numbers'!AK22=0,"Blank",VLOOKUP('Cell Numbers'!AK22,Cells!$A$7:$N$122,14))</f>
        <v>Blank</v>
      </c>
      <c r="AL52" t="str">
        <f>IF('Cell Numbers'!AL22=0,"Blank",VLOOKUP('Cell Numbers'!AL22,Cells!$A$7:$N$122,14))</f>
        <v>Blank</v>
      </c>
      <c r="AM52" t="str">
        <f>IF('Cell Numbers'!AM22=0,"Blank",VLOOKUP('Cell Numbers'!AM22,Cells!$A$7:$N$122,14))</f>
        <v>Blank</v>
      </c>
    </row>
    <row r="53" spans="1:39" x14ac:dyDescent="0.25">
      <c r="A53" t="s">
        <v>82</v>
      </c>
      <c r="B53" t="s">
        <v>78</v>
      </c>
      <c r="C53" s="8" t="s">
        <v>350</v>
      </c>
      <c r="D53" t="str">
        <f>IF('Cell Numbers'!D23=0,"Blank",VLOOKUP('Cell Numbers'!D23,Cells!$A$7:$N$122,14))</f>
        <v>In CI</v>
      </c>
      <c r="E53" t="str">
        <f>IF('Cell Numbers'!E23=0,"Blank",VLOOKUP('Cell Numbers'!E23,Cells!$A$7:$N$122,14))</f>
        <v>In CI</v>
      </c>
      <c r="F53" t="str">
        <f>IF('Cell Numbers'!F23=0,"Blank",VLOOKUP('Cell Numbers'!F23,Cells!$A$7:$N$122,14))</f>
        <v>In CI</v>
      </c>
      <c r="G53" t="str">
        <f>IF('Cell Numbers'!G23=0,"Blank",VLOOKUP('Cell Numbers'!G23,Cells!$A$7:$N$122,14))</f>
        <v>In CI</v>
      </c>
      <c r="H53" t="str">
        <f>IF('Cell Numbers'!H23=0,"Blank",VLOOKUP('Cell Numbers'!H23,Cells!$A$7:$N$122,14))</f>
        <v>In CI</v>
      </c>
      <c r="I53" t="str">
        <f>IF('Cell Numbers'!I23=0,"Blank",VLOOKUP('Cell Numbers'!I23,Cells!$A$7:$N$122,14))</f>
        <v>In CI</v>
      </c>
      <c r="J53" t="str">
        <f>IF('Cell Numbers'!J23=0,"Blank",VLOOKUP('Cell Numbers'!J23,Cells!$A$7:$N$122,14))</f>
        <v>In CI</v>
      </c>
      <c r="K53" t="str">
        <f>IF('Cell Numbers'!K23=0,"Blank",VLOOKUP('Cell Numbers'!K23,Cells!$A$7:$N$122,14))</f>
        <v>In CI</v>
      </c>
      <c r="L53" t="str">
        <f>IF('Cell Numbers'!L23=0,"Blank",VLOOKUP('Cell Numbers'!L23,Cells!$A$7:$N$122,14))</f>
        <v>In CI</v>
      </c>
      <c r="M53" t="str">
        <f>IF('Cell Numbers'!M23=0,"Blank",VLOOKUP('Cell Numbers'!M23,Cells!$A$7:$N$122,14))</f>
        <v>In CI</v>
      </c>
      <c r="N53" t="str">
        <f>IF('Cell Numbers'!N23=0,"Blank",VLOOKUP('Cell Numbers'!N23,Cells!$A$7:$N$122,14))</f>
        <v>In CI</v>
      </c>
      <c r="O53" t="str">
        <f>IF('Cell Numbers'!O23=0,"Blank",VLOOKUP('Cell Numbers'!O23,Cells!$A$7:$N$122,14))</f>
        <v>In CI</v>
      </c>
      <c r="P53" t="str">
        <f>IF('Cell Numbers'!P23=0,"Blank",VLOOKUP('Cell Numbers'!P23,Cells!$A$7:$N$122,14))</f>
        <v>In CI</v>
      </c>
      <c r="Q53" t="str">
        <f>IF('Cell Numbers'!Q23=0,"Blank",VLOOKUP('Cell Numbers'!Q23,Cells!$A$7:$N$122,14))</f>
        <v>In CI</v>
      </c>
      <c r="R53" t="str">
        <f>IF('Cell Numbers'!R23=0,"Blank",VLOOKUP('Cell Numbers'!R23,Cells!$A$7:$N$122,14))</f>
        <v>In CI</v>
      </c>
      <c r="S53" t="str">
        <f>IF('Cell Numbers'!S23=0,"Blank",VLOOKUP('Cell Numbers'!S23,Cells!$A$7:$N$122,14))</f>
        <v>In CI</v>
      </c>
      <c r="T53" t="str">
        <f>IF('Cell Numbers'!T23=0,"Blank",VLOOKUP('Cell Numbers'!T23,Cells!$A$7:$N$122,14))</f>
        <v>In CI</v>
      </c>
      <c r="U53" t="str">
        <f>IF('Cell Numbers'!U23=0,"Blank",VLOOKUP('Cell Numbers'!U23,Cells!$A$7:$N$122,14))</f>
        <v>In CI</v>
      </c>
      <c r="V53" t="str">
        <f>IF('Cell Numbers'!V23=0,"Blank",VLOOKUP('Cell Numbers'!V23,Cells!$A$7:$N$122,14))</f>
        <v>In CI</v>
      </c>
      <c r="W53" t="str">
        <f>IF('Cell Numbers'!W23=0,"Blank",VLOOKUP('Cell Numbers'!W23,Cells!$A$7:$N$122,14))</f>
        <v>In CI</v>
      </c>
      <c r="X53" t="str">
        <f>IF('Cell Numbers'!X23=0,"Blank",VLOOKUP('Cell Numbers'!X23,Cells!$A$7:$N$122,14))</f>
        <v>In CI</v>
      </c>
      <c r="Y53" t="str">
        <f>IF('Cell Numbers'!Y23=0,"Blank",VLOOKUP('Cell Numbers'!Y23,Cells!$A$7:$N$122,14))</f>
        <v>In CI</v>
      </c>
      <c r="Z53" t="str">
        <f>IF('Cell Numbers'!Z23=0,"Blank",VLOOKUP('Cell Numbers'!Z23,Cells!$A$7:$N$122,14))</f>
        <v>In CI</v>
      </c>
      <c r="AA53" t="str">
        <f>IF('Cell Numbers'!AA23=0,"Blank",VLOOKUP('Cell Numbers'!AA23,Cells!$A$7:$N$122,14))</f>
        <v>In CI</v>
      </c>
      <c r="AB53" t="str">
        <f>IF('Cell Numbers'!AB23=0,"Blank",VLOOKUP('Cell Numbers'!AB23,Cells!$A$7:$N$122,14))</f>
        <v>In CI</v>
      </c>
      <c r="AC53" t="str">
        <f>IF('Cell Numbers'!AC23=0,"Blank",VLOOKUP('Cell Numbers'!AC23,Cells!$A$7:$N$122,14))</f>
        <v>In CI</v>
      </c>
      <c r="AD53" t="str">
        <f>IF('Cell Numbers'!AD23=0,"Blank",VLOOKUP('Cell Numbers'!AD23,Cells!$A$7:$N$122,14))</f>
        <v>In CI</v>
      </c>
      <c r="AE53" t="str">
        <f>IF('Cell Numbers'!AE23=0,"Blank",VLOOKUP('Cell Numbers'!AE23,Cells!$A$7:$N$122,14))</f>
        <v>In CI</v>
      </c>
      <c r="AF53" t="str">
        <f>IF('Cell Numbers'!AF23=0,"Blank",VLOOKUP('Cell Numbers'!AF23,Cells!$A$7:$N$122,14))</f>
        <v>In CI</v>
      </c>
      <c r="AG53" t="str">
        <f>IF('Cell Numbers'!AG23=0,"Blank",VLOOKUP('Cell Numbers'!AG23,Cells!$A$7:$N$122,14))</f>
        <v>In CI</v>
      </c>
      <c r="AH53" t="str">
        <f>IF('Cell Numbers'!AH23=0,"Blank",VLOOKUP('Cell Numbers'!AH23,Cells!$A$7:$N$122,14))</f>
        <v>In CI</v>
      </c>
      <c r="AI53" t="str">
        <f>IF('Cell Numbers'!AI23=0,"Blank",VLOOKUP('Cell Numbers'!AI23,Cells!$A$7:$N$122,14))</f>
        <v>In CI</v>
      </c>
      <c r="AJ53" t="str">
        <f>IF('Cell Numbers'!AJ23=0,"Blank",VLOOKUP('Cell Numbers'!AJ23,Cells!$A$7:$N$122,14))</f>
        <v>In CI</v>
      </c>
      <c r="AK53" t="str">
        <f>IF('Cell Numbers'!AK23=0,"Blank",VLOOKUP('Cell Numbers'!AK23,Cells!$A$7:$N$122,14))</f>
        <v>In CI</v>
      </c>
      <c r="AL53" t="str">
        <f>IF('Cell Numbers'!AL23=0,"Blank",VLOOKUP('Cell Numbers'!AL23,Cells!$A$7:$N$122,14))</f>
        <v>In CI</v>
      </c>
      <c r="AM53" t="str">
        <f>IF('Cell Numbers'!AM23=0,"Blank",VLOOKUP('Cell Numbers'!AM23,Cells!$A$7:$N$122,14))</f>
        <v>In CI</v>
      </c>
    </row>
    <row r="54" spans="1:39" x14ac:dyDescent="0.25">
      <c r="A54" t="s">
        <v>82</v>
      </c>
      <c r="B54" t="s">
        <v>78</v>
      </c>
      <c r="C54" s="8" t="s">
        <v>351</v>
      </c>
      <c r="D54" t="str">
        <f>IF('Cell Numbers'!D24=0,"Blank",VLOOKUP('Cell Numbers'!D24,Cells!$A$7:$N$122,14))</f>
        <v>Above</v>
      </c>
      <c r="E54" t="str">
        <f>IF('Cell Numbers'!E24=0,"Blank",VLOOKUP('Cell Numbers'!E24,Cells!$A$7:$N$122,14))</f>
        <v>Above</v>
      </c>
      <c r="F54" t="str">
        <f>IF('Cell Numbers'!F24=0,"Blank",VLOOKUP('Cell Numbers'!F24,Cells!$A$7:$N$122,14))</f>
        <v>Above</v>
      </c>
      <c r="G54" t="str">
        <f>IF('Cell Numbers'!G24=0,"Blank",VLOOKUP('Cell Numbers'!G24,Cells!$A$7:$N$122,14))</f>
        <v>Above</v>
      </c>
      <c r="H54" t="str">
        <f>IF('Cell Numbers'!H24=0,"Blank",VLOOKUP('Cell Numbers'!H24,Cells!$A$7:$N$122,14))</f>
        <v>Above</v>
      </c>
      <c r="I54" t="str">
        <f>IF('Cell Numbers'!I24=0,"Blank",VLOOKUP('Cell Numbers'!I24,Cells!$A$7:$N$122,14))</f>
        <v>Above</v>
      </c>
      <c r="J54" t="str">
        <f>IF('Cell Numbers'!J24=0,"Blank",VLOOKUP('Cell Numbers'!J24,Cells!$A$7:$N$122,14))</f>
        <v>Above</v>
      </c>
      <c r="K54" t="str">
        <f>IF('Cell Numbers'!K24=0,"Blank",VLOOKUP('Cell Numbers'!K24,Cells!$A$7:$N$122,14))</f>
        <v>Above</v>
      </c>
      <c r="L54" t="str">
        <f>IF('Cell Numbers'!L24=0,"Blank",VLOOKUP('Cell Numbers'!L24,Cells!$A$7:$N$122,14))</f>
        <v>Above</v>
      </c>
      <c r="M54" t="str">
        <f>IF('Cell Numbers'!M24=0,"Blank",VLOOKUP('Cell Numbers'!M24,Cells!$A$7:$N$122,14))</f>
        <v>Above</v>
      </c>
      <c r="N54" t="str">
        <f>IF('Cell Numbers'!N24=0,"Blank",VLOOKUP('Cell Numbers'!N24,Cells!$A$7:$N$122,14))</f>
        <v>Above</v>
      </c>
      <c r="O54" t="str">
        <f>IF('Cell Numbers'!O24=0,"Blank",VLOOKUP('Cell Numbers'!O24,Cells!$A$7:$N$122,14))</f>
        <v>Above</v>
      </c>
      <c r="P54" t="str">
        <f>IF('Cell Numbers'!P24=0,"Blank",VLOOKUP('Cell Numbers'!P24,Cells!$A$7:$N$122,14))</f>
        <v>Above</v>
      </c>
      <c r="Q54" t="str">
        <f>IF('Cell Numbers'!Q24=0,"Blank",VLOOKUP('Cell Numbers'!Q24,Cells!$A$7:$N$122,14))</f>
        <v>Above</v>
      </c>
      <c r="R54" t="str">
        <f>IF('Cell Numbers'!R24=0,"Blank",VLOOKUP('Cell Numbers'!R24,Cells!$A$7:$N$122,14))</f>
        <v>Above</v>
      </c>
      <c r="S54" t="str">
        <f>IF('Cell Numbers'!S24=0,"Blank",VLOOKUP('Cell Numbers'!S24,Cells!$A$7:$N$122,14))</f>
        <v>Above</v>
      </c>
      <c r="T54" t="str">
        <f>IF('Cell Numbers'!T24=0,"Blank",VLOOKUP('Cell Numbers'!T24,Cells!$A$7:$N$122,14))</f>
        <v>Above</v>
      </c>
      <c r="U54" t="str">
        <f>IF('Cell Numbers'!U24=0,"Blank",VLOOKUP('Cell Numbers'!U24,Cells!$A$7:$N$122,14))</f>
        <v>Above</v>
      </c>
      <c r="V54" t="str">
        <f>IF('Cell Numbers'!V24=0,"Blank",VLOOKUP('Cell Numbers'!V24,Cells!$A$7:$N$122,14))</f>
        <v>Above</v>
      </c>
      <c r="W54" t="str">
        <f>IF('Cell Numbers'!W24=0,"Blank",VLOOKUP('Cell Numbers'!W24,Cells!$A$7:$N$122,14))</f>
        <v>Above</v>
      </c>
      <c r="X54" t="str">
        <f>IF('Cell Numbers'!X24=0,"Blank",VLOOKUP('Cell Numbers'!X24,Cells!$A$7:$N$122,14))</f>
        <v>Above</v>
      </c>
      <c r="Y54" t="str">
        <f>IF('Cell Numbers'!Y24=0,"Blank",VLOOKUP('Cell Numbers'!Y24,Cells!$A$7:$N$122,14))</f>
        <v>Above</v>
      </c>
      <c r="Z54" t="str">
        <f>IF('Cell Numbers'!Z24=0,"Blank",VLOOKUP('Cell Numbers'!Z24,Cells!$A$7:$N$122,14))</f>
        <v>Above</v>
      </c>
      <c r="AA54" t="str">
        <f>IF('Cell Numbers'!AA24=0,"Blank",VLOOKUP('Cell Numbers'!AA24,Cells!$A$7:$N$122,14))</f>
        <v>Above</v>
      </c>
      <c r="AB54" t="str">
        <f>IF('Cell Numbers'!AB24=0,"Blank",VLOOKUP('Cell Numbers'!AB24,Cells!$A$7:$N$122,14))</f>
        <v>Above</v>
      </c>
      <c r="AC54" t="str">
        <f>IF('Cell Numbers'!AC24=0,"Blank",VLOOKUP('Cell Numbers'!AC24,Cells!$A$7:$N$122,14))</f>
        <v>Above</v>
      </c>
      <c r="AD54" t="str">
        <f>IF('Cell Numbers'!AD24=0,"Blank",VLOOKUP('Cell Numbers'!AD24,Cells!$A$7:$N$122,14))</f>
        <v>Above</v>
      </c>
      <c r="AE54" t="str">
        <f>IF('Cell Numbers'!AE24=0,"Blank",VLOOKUP('Cell Numbers'!AE24,Cells!$A$7:$N$122,14))</f>
        <v>Above</v>
      </c>
      <c r="AF54" t="str">
        <f>IF('Cell Numbers'!AF24=0,"Blank",VLOOKUP('Cell Numbers'!AF24,Cells!$A$7:$N$122,14))</f>
        <v>Above</v>
      </c>
      <c r="AG54" t="str">
        <f>IF('Cell Numbers'!AG24=0,"Blank",VLOOKUP('Cell Numbers'!AG24,Cells!$A$7:$N$122,14))</f>
        <v>Above</v>
      </c>
      <c r="AH54" t="str">
        <f>IF('Cell Numbers'!AH24=0,"Blank",VLOOKUP('Cell Numbers'!AH24,Cells!$A$7:$N$122,14))</f>
        <v>Above</v>
      </c>
      <c r="AI54" t="str">
        <f>IF('Cell Numbers'!AI24=0,"Blank",VLOOKUP('Cell Numbers'!AI24,Cells!$A$7:$N$122,14))</f>
        <v>Above</v>
      </c>
      <c r="AJ54" t="str">
        <f>IF('Cell Numbers'!AJ24=0,"Blank",VLOOKUP('Cell Numbers'!AJ24,Cells!$A$7:$N$122,14))</f>
        <v>Above</v>
      </c>
      <c r="AK54" t="str">
        <f>IF('Cell Numbers'!AK24=0,"Blank",VLOOKUP('Cell Numbers'!AK24,Cells!$A$7:$N$122,14))</f>
        <v>Above</v>
      </c>
      <c r="AL54" t="str">
        <f>IF('Cell Numbers'!AL24=0,"Blank",VLOOKUP('Cell Numbers'!AL24,Cells!$A$7:$N$122,14))</f>
        <v>Above</v>
      </c>
      <c r="AM54" t="str">
        <f>IF('Cell Numbers'!AM24=0,"Blank",VLOOKUP('Cell Numbers'!AM24,Cells!$A$7:$N$122,14))</f>
        <v>Above</v>
      </c>
    </row>
    <row r="55" spans="1:39" x14ac:dyDescent="0.25">
      <c r="A55" t="s">
        <v>82</v>
      </c>
      <c r="B55" t="s">
        <v>78</v>
      </c>
      <c r="C55" s="8" t="s">
        <v>352</v>
      </c>
      <c r="D55" t="str">
        <f>IF('Cell Numbers'!D25=0,"Blank",VLOOKUP('Cell Numbers'!D25,Cells!$A$7:$N$122,14))</f>
        <v>Not Cred.</v>
      </c>
      <c r="E55" t="str">
        <f>IF('Cell Numbers'!E25=0,"Blank",VLOOKUP('Cell Numbers'!E25,Cells!$A$7:$N$122,14))</f>
        <v>Not Cred.</v>
      </c>
      <c r="F55" t="str">
        <f>IF('Cell Numbers'!F25=0,"Blank",VLOOKUP('Cell Numbers'!F25,Cells!$A$7:$N$122,14))</f>
        <v>Not Cred.</v>
      </c>
      <c r="G55" t="str">
        <f>IF('Cell Numbers'!G25=0,"Blank",VLOOKUP('Cell Numbers'!G25,Cells!$A$7:$N$122,14))</f>
        <v>Not Cred.</v>
      </c>
      <c r="H55" t="str">
        <f>IF('Cell Numbers'!H25=0,"Blank",VLOOKUP('Cell Numbers'!H25,Cells!$A$7:$N$122,14))</f>
        <v>Not Cred.</v>
      </c>
      <c r="I55" t="str">
        <f>IF('Cell Numbers'!I25=0,"Blank",VLOOKUP('Cell Numbers'!I25,Cells!$A$7:$N$122,14))</f>
        <v>Not Cred.</v>
      </c>
      <c r="J55" t="str">
        <f>IF('Cell Numbers'!J25=0,"Blank",VLOOKUP('Cell Numbers'!J25,Cells!$A$7:$N$122,14))</f>
        <v>Not Cred.</v>
      </c>
      <c r="K55" t="str">
        <f>IF('Cell Numbers'!K25=0,"Blank",VLOOKUP('Cell Numbers'!K25,Cells!$A$7:$N$122,14))</f>
        <v>Not Cred.</v>
      </c>
      <c r="L55" t="str">
        <f>IF('Cell Numbers'!L25=0,"Blank",VLOOKUP('Cell Numbers'!L25,Cells!$A$7:$N$122,14))</f>
        <v>Not Cred.</v>
      </c>
      <c r="M55" t="str">
        <f>IF('Cell Numbers'!M25=0,"Blank",VLOOKUP('Cell Numbers'!M25,Cells!$A$7:$N$122,14))</f>
        <v>Not Cred.</v>
      </c>
      <c r="N55" t="str">
        <f>IF('Cell Numbers'!N25=0,"Blank",VLOOKUP('Cell Numbers'!N25,Cells!$A$7:$N$122,14))</f>
        <v>Not Cred.</v>
      </c>
      <c r="O55" t="str">
        <f>IF('Cell Numbers'!O25=0,"Blank",VLOOKUP('Cell Numbers'!O25,Cells!$A$7:$N$122,14))</f>
        <v>Not Cred.</v>
      </c>
      <c r="P55" t="str">
        <f>IF('Cell Numbers'!P25=0,"Blank",VLOOKUP('Cell Numbers'!P25,Cells!$A$7:$N$122,14))</f>
        <v>Not Cred.</v>
      </c>
      <c r="Q55" t="str">
        <f>IF('Cell Numbers'!Q25=0,"Blank",VLOOKUP('Cell Numbers'!Q25,Cells!$A$7:$N$122,14))</f>
        <v>Not Cred.</v>
      </c>
      <c r="R55" t="str">
        <f>IF('Cell Numbers'!R25=0,"Blank",VLOOKUP('Cell Numbers'!R25,Cells!$A$7:$N$122,14))</f>
        <v>Not Cred.</v>
      </c>
      <c r="S55" t="str">
        <f>IF('Cell Numbers'!S25=0,"Blank",VLOOKUP('Cell Numbers'!S25,Cells!$A$7:$N$122,14))</f>
        <v>Not Cred.</v>
      </c>
      <c r="T55" t="str">
        <f>IF('Cell Numbers'!T25=0,"Blank",VLOOKUP('Cell Numbers'!T25,Cells!$A$7:$N$122,14))</f>
        <v>Not Cred.</v>
      </c>
      <c r="U55" t="str">
        <f>IF('Cell Numbers'!U25=0,"Blank",VLOOKUP('Cell Numbers'!U25,Cells!$A$7:$N$122,14))</f>
        <v>Not Cred.</v>
      </c>
      <c r="V55" t="str">
        <f>IF('Cell Numbers'!V25=0,"Blank",VLOOKUP('Cell Numbers'!V25,Cells!$A$7:$N$122,14))</f>
        <v>Not Cred.</v>
      </c>
      <c r="W55" t="str">
        <f>IF('Cell Numbers'!W25=0,"Blank",VLOOKUP('Cell Numbers'!W25,Cells!$A$7:$N$122,14))</f>
        <v>Not Cred.</v>
      </c>
      <c r="X55" t="str">
        <f>IF('Cell Numbers'!X25=0,"Blank",VLOOKUP('Cell Numbers'!X25,Cells!$A$7:$N$122,14))</f>
        <v>Not Cred.</v>
      </c>
      <c r="Y55" t="str">
        <f>IF('Cell Numbers'!Y25=0,"Blank",VLOOKUP('Cell Numbers'!Y25,Cells!$A$7:$N$122,14))</f>
        <v>Not Cred.</v>
      </c>
      <c r="Z55" t="str">
        <f>IF('Cell Numbers'!Z25=0,"Blank",VLOOKUP('Cell Numbers'!Z25,Cells!$A$7:$N$122,14))</f>
        <v>Not Cred.</v>
      </c>
      <c r="AA55" t="str">
        <f>IF('Cell Numbers'!AA25=0,"Blank",VLOOKUP('Cell Numbers'!AA25,Cells!$A$7:$N$122,14))</f>
        <v>Not Cred.</v>
      </c>
      <c r="AB55" t="str">
        <f>IF('Cell Numbers'!AB25=0,"Blank",VLOOKUP('Cell Numbers'!AB25,Cells!$A$7:$N$122,14))</f>
        <v>Not Cred.</v>
      </c>
      <c r="AC55" t="str">
        <f>IF('Cell Numbers'!AC25=0,"Blank",VLOOKUP('Cell Numbers'!AC25,Cells!$A$7:$N$122,14))</f>
        <v>Not Cred.</v>
      </c>
      <c r="AD55" t="str">
        <f>IF('Cell Numbers'!AD25=0,"Blank",VLOOKUP('Cell Numbers'!AD25,Cells!$A$7:$N$122,14))</f>
        <v>Not Cred.</v>
      </c>
      <c r="AE55" t="str">
        <f>IF('Cell Numbers'!AE25=0,"Blank",VLOOKUP('Cell Numbers'!AE25,Cells!$A$7:$N$122,14))</f>
        <v>Not Cred.</v>
      </c>
      <c r="AF55" t="str">
        <f>IF('Cell Numbers'!AF25=0,"Blank",VLOOKUP('Cell Numbers'!AF25,Cells!$A$7:$N$122,14))</f>
        <v>Not Cred.</v>
      </c>
      <c r="AG55" t="str">
        <f>IF('Cell Numbers'!AG25=0,"Blank",VLOOKUP('Cell Numbers'!AG25,Cells!$A$7:$N$122,14))</f>
        <v>Not Cred.</v>
      </c>
      <c r="AH55" t="str">
        <f>IF('Cell Numbers'!AH25=0,"Blank",VLOOKUP('Cell Numbers'!AH25,Cells!$A$7:$N$122,14))</f>
        <v>Not Cred.</v>
      </c>
      <c r="AI55" t="str">
        <f>IF('Cell Numbers'!AI25=0,"Blank",VLOOKUP('Cell Numbers'!AI25,Cells!$A$7:$N$122,14))</f>
        <v>Not Cred.</v>
      </c>
      <c r="AJ55" t="str">
        <f>IF('Cell Numbers'!AJ25=0,"Blank",VLOOKUP('Cell Numbers'!AJ25,Cells!$A$7:$N$122,14))</f>
        <v>Not Cred.</v>
      </c>
      <c r="AK55" t="str">
        <f>IF('Cell Numbers'!AK25=0,"Blank",VLOOKUP('Cell Numbers'!AK25,Cells!$A$7:$N$122,14))</f>
        <v>Not Cred.</v>
      </c>
      <c r="AL55" t="str">
        <f>IF('Cell Numbers'!AL25=0,"Blank",VLOOKUP('Cell Numbers'!AL25,Cells!$A$7:$N$122,14))</f>
        <v>Not Cred.</v>
      </c>
      <c r="AM55" t="str">
        <f>IF('Cell Numbers'!AM25=0,"Blank",VLOOKUP('Cell Numbers'!AM25,Cells!$A$7:$N$122,14))</f>
        <v>Not Cred.</v>
      </c>
    </row>
    <row r="56" spans="1:39" ht="15.4" customHeight="1" x14ac:dyDescent="0.25">
      <c r="A56" t="s">
        <v>82</v>
      </c>
      <c r="B56" t="s">
        <v>78</v>
      </c>
      <c r="C56" s="8" t="s">
        <v>353</v>
      </c>
      <c r="D56" t="str">
        <f>IF('Cell Numbers'!D26=0,"Blank",VLOOKUP('Cell Numbers'!D26,Cells!$A$7:$N$122,14))</f>
        <v>Not Cred.</v>
      </c>
      <c r="E56" t="str">
        <f>IF('Cell Numbers'!E26=0,"Blank",VLOOKUP('Cell Numbers'!E26,Cells!$A$7:$N$122,14))</f>
        <v>Not Cred.</v>
      </c>
      <c r="F56" t="str">
        <f>IF('Cell Numbers'!F26=0,"Blank",VLOOKUP('Cell Numbers'!F26,Cells!$A$7:$N$122,14))</f>
        <v>Not Cred.</v>
      </c>
      <c r="G56" t="str">
        <f>IF('Cell Numbers'!G26=0,"Blank",VLOOKUP('Cell Numbers'!G26,Cells!$A$7:$N$122,14))</f>
        <v>Not Cred.</v>
      </c>
      <c r="H56" t="str">
        <f>IF('Cell Numbers'!H26=0,"Blank",VLOOKUP('Cell Numbers'!H26,Cells!$A$7:$N$122,14))</f>
        <v>Not Cred.</v>
      </c>
      <c r="I56" t="str">
        <f>IF('Cell Numbers'!I26=0,"Blank",VLOOKUP('Cell Numbers'!I26,Cells!$A$7:$N$122,14))</f>
        <v>Not Cred.</v>
      </c>
      <c r="J56" t="str">
        <f>IF('Cell Numbers'!J26=0,"Blank",VLOOKUP('Cell Numbers'!J26,Cells!$A$7:$N$122,14))</f>
        <v>Not Cred.</v>
      </c>
      <c r="K56" t="str">
        <f>IF('Cell Numbers'!K26=0,"Blank",VLOOKUP('Cell Numbers'!K26,Cells!$A$7:$N$122,14))</f>
        <v>Not Cred.</v>
      </c>
      <c r="L56" t="str">
        <f>IF('Cell Numbers'!L26=0,"Blank",VLOOKUP('Cell Numbers'!L26,Cells!$A$7:$N$122,14))</f>
        <v>Not Cred.</v>
      </c>
      <c r="M56" t="str">
        <f>IF('Cell Numbers'!M26=0,"Blank",VLOOKUP('Cell Numbers'!M26,Cells!$A$7:$N$122,14))</f>
        <v>Not Cred.</v>
      </c>
      <c r="N56" t="str">
        <f>IF('Cell Numbers'!N26=0,"Blank",VLOOKUP('Cell Numbers'!N26,Cells!$A$7:$N$122,14))</f>
        <v>Not Cred.</v>
      </c>
      <c r="O56" t="str">
        <f>IF('Cell Numbers'!O26=0,"Blank",VLOOKUP('Cell Numbers'!O26,Cells!$A$7:$N$122,14))</f>
        <v>Not Cred.</v>
      </c>
      <c r="P56" t="str">
        <f>IF('Cell Numbers'!P26=0,"Blank",VLOOKUP('Cell Numbers'!P26,Cells!$A$7:$N$122,14))</f>
        <v>Not Cred.</v>
      </c>
      <c r="Q56" t="str">
        <f>IF('Cell Numbers'!Q26=0,"Blank",VLOOKUP('Cell Numbers'!Q26,Cells!$A$7:$N$122,14))</f>
        <v>Not Cred.</v>
      </c>
      <c r="R56" t="str">
        <f>IF('Cell Numbers'!R26=0,"Blank",VLOOKUP('Cell Numbers'!R26,Cells!$A$7:$N$122,14))</f>
        <v>Not Cred.</v>
      </c>
      <c r="S56" t="str">
        <f>IF('Cell Numbers'!S26=0,"Blank",VLOOKUP('Cell Numbers'!S26,Cells!$A$7:$N$122,14))</f>
        <v>Not Cred.</v>
      </c>
      <c r="T56" t="str">
        <f>IF('Cell Numbers'!T26=0,"Blank",VLOOKUP('Cell Numbers'!T26,Cells!$A$7:$N$122,14))</f>
        <v>Not Cred.</v>
      </c>
      <c r="U56" t="str">
        <f>IF('Cell Numbers'!U26=0,"Blank",VLOOKUP('Cell Numbers'!U26,Cells!$A$7:$N$122,14))</f>
        <v>Not Cred.</v>
      </c>
      <c r="V56" t="str">
        <f>IF('Cell Numbers'!V26=0,"Blank",VLOOKUP('Cell Numbers'!V26,Cells!$A$7:$N$122,14))</f>
        <v>Not Cred.</v>
      </c>
      <c r="W56" t="str">
        <f>IF('Cell Numbers'!W26=0,"Blank",VLOOKUP('Cell Numbers'!W26,Cells!$A$7:$N$122,14))</f>
        <v>Not Cred.</v>
      </c>
      <c r="X56" t="str">
        <f>IF('Cell Numbers'!X26=0,"Blank",VLOOKUP('Cell Numbers'!X26,Cells!$A$7:$N$122,14))</f>
        <v>Not Cred.</v>
      </c>
      <c r="Y56" t="str">
        <f>IF('Cell Numbers'!Y26=0,"Blank",VLOOKUP('Cell Numbers'!Y26,Cells!$A$7:$N$122,14))</f>
        <v>Not Cred.</v>
      </c>
      <c r="Z56" t="str">
        <f>IF('Cell Numbers'!Z26=0,"Blank",VLOOKUP('Cell Numbers'!Z26,Cells!$A$7:$N$122,14))</f>
        <v>Not Cred.</v>
      </c>
      <c r="AA56" t="str">
        <f>IF('Cell Numbers'!AA26=0,"Blank",VLOOKUP('Cell Numbers'!AA26,Cells!$A$7:$N$122,14))</f>
        <v>Not Cred.</v>
      </c>
      <c r="AB56" t="str">
        <f>IF('Cell Numbers'!AB26=0,"Blank",VLOOKUP('Cell Numbers'!AB26,Cells!$A$7:$N$122,14))</f>
        <v>Not Cred.</v>
      </c>
      <c r="AC56" t="str">
        <f>IF('Cell Numbers'!AC26=0,"Blank",VLOOKUP('Cell Numbers'!AC26,Cells!$A$7:$N$122,14))</f>
        <v>Not Cred.</v>
      </c>
      <c r="AD56" t="str">
        <f>IF('Cell Numbers'!AD26=0,"Blank",VLOOKUP('Cell Numbers'!AD26,Cells!$A$7:$N$122,14))</f>
        <v>Not Cred.</v>
      </c>
      <c r="AE56" t="str">
        <f>IF('Cell Numbers'!AE26=0,"Blank",VLOOKUP('Cell Numbers'!AE26,Cells!$A$7:$N$122,14))</f>
        <v>Not Cred.</v>
      </c>
      <c r="AF56" t="str">
        <f>IF('Cell Numbers'!AF26=0,"Blank",VLOOKUP('Cell Numbers'!AF26,Cells!$A$7:$N$122,14))</f>
        <v>Not Cred.</v>
      </c>
      <c r="AG56" t="str">
        <f>IF('Cell Numbers'!AG26=0,"Blank",VLOOKUP('Cell Numbers'!AG26,Cells!$A$7:$N$122,14))</f>
        <v>Not Cred.</v>
      </c>
      <c r="AH56" t="str">
        <f>IF('Cell Numbers'!AH26=0,"Blank",VLOOKUP('Cell Numbers'!AH26,Cells!$A$7:$N$122,14))</f>
        <v>Not Cred.</v>
      </c>
      <c r="AI56" t="str">
        <f>IF('Cell Numbers'!AI26=0,"Blank",VLOOKUP('Cell Numbers'!AI26,Cells!$A$7:$N$122,14))</f>
        <v>Not Cred.</v>
      </c>
      <c r="AJ56" t="str">
        <f>IF('Cell Numbers'!AJ26=0,"Blank",VLOOKUP('Cell Numbers'!AJ26,Cells!$A$7:$N$122,14))</f>
        <v>Not Cred.</v>
      </c>
      <c r="AK56" t="str">
        <f>IF('Cell Numbers'!AK26=0,"Blank",VLOOKUP('Cell Numbers'!AK26,Cells!$A$7:$N$122,14))</f>
        <v>Not Cred.</v>
      </c>
      <c r="AL56" t="str">
        <f>IF('Cell Numbers'!AL26=0,"Blank",VLOOKUP('Cell Numbers'!AL26,Cells!$A$7:$N$122,14))</f>
        <v>Not Cred.</v>
      </c>
      <c r="AM56" t="str">
        <f>IF('Cell Numbers'!AM26=0,"Blank",VLOOKUP('Cell Numbers'!AM26,Cells!$A$7:$N$122,14))</f>
        <v>Not Cred.</v>
      </c>
    </row>
    <row r="57" spans="1:39" x14ac:dyDescent="0.25">
      <c r="A57" t="s">
        <v>82</v>
      </c>
      <c r="B57" t="s">
        <v>78</v>
      </c>
      <c r="C57" s="8" t="s">
        <v>198</v>
      </c>
      <c r="D57" t="str">
        <f>IF('Cell Numbers'!D27=0,"Blank",VLOOKUP('Cell Numbers'!D27,Cells!$A$7:$N$122,14))</f>
        <v>Not Cred.</v>
      </c>
      <c r="E57" t="str">
        <f>IF('Cell Numbers'!E27=0,"Blank",VLOOKUP('Cell Numbers'!E27,Cells!$A$7:$N$122,14))</f>
        <v>Not Cred.</v>
      </c>
      <c r="F57" t="str">
        <f>IF('Cell Numbers'!F27=0,"Blank",VLOOKUP('Cell Numbers'!F27,Cells!$A$7:$N$122,14))</f>
        <v>Not Cred.</v>
      </c>
      <c r="G57" t="str">
        <f>IF('Cell Numbers'!G27=0,"Blank",VLOOKUP('Cell Numbers'!G27,Cells!$A$7:$N$122,14))</f>
        <v>Not Cred.</v>
      </c>
      <c r="H57" t="str">
        <f>IF('Cell Numbers'!H27=0,"Blank",VLOOKUP('Cell Numbers'!H27,Cells!$A$7:$N$122,14))</f>
        <v>Not Cred.</v>
      </c>
      <c r="I57" t="str">
        <f>IF('Cell Numbers'!I27=0,"Blank",VLOOKUP('Cell Numbers'!I27,Cells!$A$7:$N$122,14))</f>
        <v>Not Cred.</v>
      </c>
      <c r="J57" t="str">
        <f>IF('Cell Numbers'!J27=0,"Blank",VLOOKUP('Cell Numbers'!J27,Cells!$A$7:$N$122,14))</f>
        <v>Not Cred.</v>
      </c>
      <c r="K57" t="str">
        <f>IF('Cell Numbers'!K27=0,"Blank",VLOOKUP('Cell Numbers'!K27,Cells!$A$7:$N$122,14))</f>
        <v>Not Cred.</v>
      </c>
      <c r="L57" t="str">
        <f>IF('Cell Numbers'!L27=0,"Blank",VLOOKUP('Cell Numbers'!L27,Cells!$A$7:$N$122,14))</f>
        <v>Not Cred.</v>
      </c>
      <c r="M57" t="str">
        <f>IF('Cell Numbers'!M27=0,"Blank",VLOOKUP('Cell Numbers'!M27,Cells!$A$7:$N$122,14))</f>
        <v>Not Cred.</v>
      </c>
      <c r="N57" t="str">
        <f>IF('Cell Numbers'!N27=0,"Blank",VLOOKUP('Cell Numbers'!N27,Cells!$A$7:$N$122,14))</f>
        <v>Not Cred.</v>
      </c>
      <c r="O57" t="str">
        <f>IF('Cell Numbers'!O27=0,"Blank",VLOOKUP('Cell Numbers'!O27,Cells!$A$7:$N$122,14))</f>
        <v>Not Cred.</v>
      </c>
      <c r="P57" t="str">
        <f>IF('Cell Numbers'!P27=0,"Blank",VLOOKUP('Cell Numbers'!P27,Cells!$A$7:$N$122,14))</f>
        <v>Not Cred.</v>
      </c>
      <c r="Q57" t="str">
        <f>IF('Cell Numbers'!Q27=0,"Blank",VLOOKUP('Cell Numbers'!Q27,Cells!$A$7:$N$122,14))</f>
        <v>Not Cred.</v>
      </c>
      <c r="R57" t="str">
        <f>IF('Cell Numbers'!R27=0,"Blank",VLOOKUP('Cell Numbers'!R27,Cells!$A$7:$N$122,14))</f>
        <v>Not Cred.</v>
      </c>
      <c r="S57" t="str">
        <f>IF('Cell Numbers'!S27=0,"Blank",VLOOKUP('Cell Numbers'!S27,Cells!$A$7:$N$122,14))</f>
        <v>Not Cred.</v>
      </c>
      <c r="T57" t="str">
        <f>IF('Cell Numbers'!T27=0,"Blank",VLOOKUP('Cell Numbers'!T27,Cells!$A$7:$N$122,14))</f>
        <v>Not Cred.</v>
      </c>
      <c r="U57" t="str">
        <f>IF('Cell Numbers'!U27=0,"Blank",VLOOKUP('Cell Numbers'!U27,Cells!$A$7:$N$122,14))</f>
        <v>Not Cred.</v>
      </c>
      <c r="V57" t="str">
        <f>IF('Cell Numbers'!V27=0,"Blank",VLOOKUP('Cell Numbers'!V27,Cells!$A$7:$N$122,14))</f>
        <v>Not Cred.</v>
      </c>
      <c r="W57" t="str">
        <f>IF('Cell Numbers'!W27=0,"Blank",VLOOKUP('Cell Numbers'!W27,Cells!$A$7:$N$122,14))</f>
        <v>Not Cred.</v>
      </c>
      <c r="X57" t="str">
        <f>IF('Cell Numbers'!X27=0,"Blank",VLOOKUP('Cell Numbers'!X27,Cells!$A$7:$N$122,14))</f>
        <v>Not Cred.</v>
      </c>
      <c r="Y57" t="str">
        <f>IF('Cell Numbers'!Y27=0,"Blank",VLOOKUP('Cell Numbers'!Y27,Cells!$A$7:$N$122,14))</f>
        <v>Not Cred.</v>
      </c>
      <c r="Z57" t="str">
        <f>IF('Cell Numbers'!Z27=0,"Blank",VLOOKUP('Cell Numbers'!Z27,Cells!$A$7:$N$122,14))</f>
        <v>Not Cred.</v>
      </c>
      <c r="AA57" t="str">
        <f>IF('Cell Numbers'!AA27=0,"Blank",VLOOKUP('Cell Numbers'!AA27,Cells!$A$7:$N$122,14))</f>
        <v>Not Cred.</v>
      </c>
      <c r="AB57" t="str">
        <f>IF('Cell Numbers'!AB27=0,"Blank",VLOOKUP('Cell Numbers'!AB27,Cells!$A$7:$N$122,14))</f>
        <v>Not Cred.</v>
      </c>
      <c r="AC57" t="str">
        <f>IF('Cell Numbers'!AC27=0,"Blank",VLOOKUP('Cell Numbers'!AC27,Cells!$A$7:$N$122,14))</f>
        <v>Not Cred.</v>
      </c>
      <c r="AD57" t="str">
        <f>IF('Cell Numbers'!AD27=0,"Blank",VLOOKUP('Cell Numbers'!AD27,Cells!$A$7:$N$122,14))</f>
        <v>Not Cred.</v>
      </c>
      <c r="AE57" t="str">
        <f>IF('Cell Numbers'!AE27=0,"Blank",VLOOKUP('Cell Numbers'!AE27,Cells!$A$7:$N$122,14))</f>
        <v>Not Cred.</v>
      </c>
      <c r="AF57" t="str">
        <f>IF('Cell Numbers'!AF27=0,"Blank",VLOOKUP('Cell Numbers'!AF27,Cells!$A$7:$N$122,14))</f>
        <v>Not Cred.</v>
      </c>
      <c r="AG57" t="str">
        <f>IF('Cell Numbers'!AG27=0,"Blank",VLOOKUP('Cell Numbers'!AG27,Cells!$A$7:$N$122,14))</f>
        <v>Not Cred.</v>
      </c>
      <c r="AH57" t="str">
        <f>IF('Cell Numbers'!AH27=0,"Blank",VLOOKUP('Cell Numbers'!AH27,Cells!$A$7:$N$122,14))</f>
        <v>Not Cred.</v>
      </c>
      <c r="AI57" t="str">
        <f>IF('Cell Numbers'!AI27=0,"Blank",VLOOKUP('Cell Numbers'!AI27,Cells!$A$7:$N$122,14))</f>
        <v>Not Cred.</v>
      </c>
      <c r="AJ57" t="str">
        <f>IF('Cell Numbers'!AJ27=0,"Blank",VLOOKUP('Cell Numbers'!AJ27,Cells!$A$7:$N$122,14))</f>
        <v>Not Cred.</v>
      </c>
      <c r="AK57" t="str">
        <f>IF('Cell Numbers'!AK27=0,"Blank",VLOOKUP('Cell Numbers'!AK27,Cells!$A$7:$N$122,14))</f>
        <v>Not Cred.</v>
      </c>
      <c r="AL57" t="str">
        <f>IF('Cell Numbers'!AL27=0,"Blank",VLOOKUP('Cell Numbers'!AL27,Cells!$A$7:$N$122,14))</f>
        <v>Not Cred.</v>
      </c>
      <c r="AM57" t="str">
        <f>IF('Cell Numbers'!AM27=0,"Blank",VLOOKUP('Cell Numbers'!AM27,Cells!$A$7:$N$122,14))</f>
        <v>Not Cred.</v>
      </c>
    </row>
    <row r="58" spans="1:39" x14ac:dyDescent="0.25">
      <c r="A58" t="s">
        <v>59</v>
      </c>
      <c r="B58" t="s">
        <v>77</v>
      </c>
      <c r="C58" s="8" t="s">
        <v>347</v>
      </c>
      <c r="D58" t="str">
        <f>IF('Cell Numbers'!D12=0,"Blank",VLOOKUP('Cell Numbers'!D12,Cells!$A$7:$N$122,14))</f>
        <v>Not Cred.</v>
      </c>
      <c r="E58" t="str">
        <f>IF('Cell Numbers'!E12=0,"Blank",VLOOKUP('Cell Numbers'!E12,Cells!$A$7:$N$122,14))</f>
        <v>Not Cred.</v>
      </c>
      <c r="F58" t="str">
        <f>IF('Cell Numbers'!F12=0,"Blank",VLOOKUP('Cell Numbers'!F12,Cells!$A$7:$N$122,14))</f>
        <v>Not Cred.</v>
      </c>
      <c r="G58" t="str">
        <f>IF('Cell Numbers'!G12=0,"Blank",VLOOKUP('Cell Numbers'!G12,Cells!$A$7:$N$122,14))</f>
        <v>Not Cred.</v>
      </c>
      <c r="H58" t="str">
        <f>IF('Cell Numbers'!H12=0,"Blank",VLOOKUP('Cell Numbers'!H12,Cells!$A$7:$N$122,14))</f>
        <v>Not Cred.</v>
      </c>
      <c r="I58" t="str">
        <f>IF('Cell Numbers'!I12=0,"Blank",VLOOKUP('Cell Numbers'!I12,Cells!$A$7:$N$122,14))</f>
        <v>Not Cred.</v>
      </c>
      <c r="J58" t="str">
        <f>IF('Cell Numbers'!J12=0,"Blank",VLOOKUP('Cell Numbers'!J12,Cells!$A$7:$N$122,14))</f>
        <v>Not Cred.</v>
      </c>
      <c r="K58" t="str">
        <f>IF('Cell Numbers'!K12=0,"Blank",VLOOKUP('Cell Numbers'!K12,Cells!$A$7:$N$122,14))</f>
        <v>Not Cred.</v>
      </c>
      <c r="L58" t="str">
        <f>IF('Cell Numbers'!L12=0,"Blank",VLOOKUP('Cell Numbers'!L12,Cells!$A$7:$N$122,14))</f>
        <v>Not Cred.</v>
      </c>
      <c r="M58" t="str">
        <f>IF('Cell Numbers'!M12=0,"Blank",VLOOKUP('Cell Numbers'!M12,Cells!$A$7:$N$122,14))</f>
        <v>Not Cred.</v>
      </c>
      <c r="N58" t="str">
        <f>IF('Cell Numbers'!N12=0,"Blank",VLOOKUP('Cell Numbers'!N12,Cells!$A$7:$N$122,14))</f>
        <v>Not Cred.</v>
      </c>
      <c r="O58" t="str">
        <f>IF('Cell Numbers'!O12=0,"Blank",VLOOKUP('Cell Numbers'!O12,Cells!$A$7:$N$122,14))</f>
        <v>Not Cred.</v>
      </c>
      <c r="P58" t="str">
        <f>IF('Cell Numbers'!P12=0,"Blank",VLOOKUP('Cell Numbers'!P12,Cells!$A$7:$N$122,14))</f>
        <v>Blank</v>
      </c>
      <c r="Q58" t="str">
        <f>IF('Cell Numbers'!Q12=0,"Blank",VLOOKUP('Cell Numbers'!Q12,Cells!$A$7:$N$122,14))</f>
        <v>Blank</v>
      </c>
      <c r="R58" t="str">
        <f>IF('Cell Numbers'!R12=0,"Blank",VLOOKUP('Cell Numbers'!R12,Cells!$A$7:$N$122,14))</f>
        <v>Blank</v>
      </c>
      <c r="S58" t="str">
        <f>IF('Cell Numbers'!S12=0,"Blank",VLOOKUP('Cell Numbers'!S12,Cells!$A$7:$N$122,14))</f>
        <v>Blank</v>
      </c>
      <c r="T58" t="str">
        <f>IF('Cell Numbers'!T12=0,"Blank",VLOOKUP('Cell Numbers'!T12,Cells!$A$7:$N$122,14))</f>
        <v>Blank</v>
      </c>
      <c r="U58" t="str">
        <f>IF('Cell Numbers'!U12=0,"Blank",VLOOKUP('Cell Numbers'!U12,Cells!$A$7:$N$122,14))</f>
        <v>Blank</v>
      </c>
      <c r="V58" t="str">
        <f>IF('Cell Numbers'!V12=0,"Blank",VLOOKUP('Cell Numbers'!V12,Cells!$A$7:$N$122,14))</f>
        <v>Blank</v>
      </c>
      <c r="W58" t="str">
        <f>IF('Cell Numbers'!W12=0,"Blank",VLOOKUP('Cell Numbers'!W12,Cells!$A$7:$N$122,14))</f>
        <v>Blank</v>
      </c>
      <c r="X58" t="str">
        <f>IF('Cell Numbers'!X12=0,"Blank",VLOOKUP('Cell Numbers'!X12,Cells!$A$7:$N$122,14))</f>
        <v>Blank</v>
      </c>
      <c r="Y58" t="str">
        <f>IF('Cell Numbers'!Y12=0,"Blank",VLOOKUP('Cell Numbers'!Y12,Cells!$A$7:$N$122,14))</f>
        <v>Blank</v>
      </c>
      <c r="Z58" t="str">
        <f>IF('Cell Numbers'!Z12=0,"Blank",VLOOKUP('Cell Numbers'!Z12,Cells!$A$7:$N$122,14))</f>
        <v>Blank</v>
      </c>
      <c r="AA58" t="str">
        <f>IF('Cell Numbers'!AA12=0,"Blank",VLOOKUP('Cell Numbers'!AA12,Cells!$A$7:$N$122,14))</f>
        <v>Blank</v>
      </c>
      <c r="AB58" t="str">
        <f>IF('Cell Numbers'!AB12=0,"Blank",VLOOKUP('Cell Numbers'!AB12,Cells!$A$7:$N$122,14))</f>
        <v>Blank</v>
      </c>
      <c r="AC58" t="str">
        <f>IF('Cell Numbers'!AC12=0,"Blank",VLOOKUP('Cell Numbers'!AC12,Cells!$A$7:$N$122,14))</f>
        <v>Blank</v>
      </c>
      <c r="AD58" t="str">
        <f>IF('Cell Numbers'!AD12=0,"Blank",VLOOKUP('Cell Numbers'!AD12,Cells!$A$7:$N$122,14))</f>
        <v>Blank</v>
      </c>
      <c r="AE58" t="str">
        <f>IF('Cell Numbers'!AE12=0,"Blank",VLOOKUP('Cell Numbers'!AE12,Cells!$A$7:$N$122,14))</f>
        <v>Blank</v>
      </c>
      <c r="AF58" t="str">
        <f>IF('Cell Numbers'!AF12=0,"Blank",VLOOKUP('Cell Numbers'!AF12,Cells!$A$7:$N$122,14))</f>
        <v>Blank</v>
      </c>
      <c r="AG58" t="str">
        <f>IF('Cell Numbers'!AG12=0,"Blank",VLOOKUP('Cell Numbers'!AG12,Cells!$A$7:$N$122,14))</f>
        <v>Blank</v>
      </c>
      <c r="AH58" t="str">
        <f>IF('Cell Numbers'!AH12=0,"Blank",VLOOKUP('Cell Numbers'!AH12,Cells!$A$7:$N$122,14))</f>
        <v>Blank</v>
      </c>
      <c r="AI58" t="str">
        <f>IF('Cell Numbers'!AI12=0,"Blank",VLOOKUP('Cell Numbers'!AI12,Cells!$A$7:$N$122,14))</f>
        <v>Blank</v>
      </c>
      <c r="AJ58" t="str">
        <f>IF('Cell Numbers'!AJ12=0,"Blank",VLOOKUP('Cell Numbers'!AJ12,Cells!$A$7:$N$122,14))</f>
        <v>Blank</v>
      </c>
      <c r="AK58" t="str">
        <f>IF('Cell Numbers'!AK12=0,"Blank",VLOOKUP('Cell Numbers'!AK12,Cells!$A$7:$N$122,14))</f>
        <v>Blank</v>
      </c>
      <c r="AL58" t="str">
        <f>IF('Cell Numbers'!AL12=0,"Blank",VLOOKUP('Cell Numbers'!AL12,Cells!$A$7:$N$122,14))</f>
        <v>Blank</v>
      </c>
      <c r="AM58" t="str">
        <f>IF('Cell Numbers'!AM12=0,"Blank",VLOOKUP('Cell Numbers'!AM12,Cells!$A$7:$N$122,14))</f>
        <v>Blank</v>
      </c>
    </row>
    <row r="59" spans="1:39" x14ac:dyDescent="0.25">
      <c r="A59" t="s">
        <v>59</v>
      </c>
      <c r="B59" t="s">
        <v>77</v>
      </c>
      <c r="C59" s="8" t="s">
        <v>348</v>
      </c>
      <c r="D59" t="str">
        <f>IF('Cell Numbers'!D13=0,"Blank",VLOOKUP('Cell Numbers'!D13,Cells!$A$7:$N$122,14))</f>
        <v>In CI</v>
      </c>
      <c r="E59" t="str">
        <f>IF('Cell Numbers'!E13=0,"Blank",VLOOKUP('Cell Numbers'!E13,Cells!$A$7:$N$122,14))</f>
        <v>In CI</v>
      </c>
      <c r="F59" t="str">
        <f>IF('Cell Numbers'!F13=0,"Blank",VLOOKUP('Cell Numbers'!F13,Cells!$A$7:$N$122,14))</f>
        <v>In CI</v>
      </c>
      <c r="G59" t="str">
        <f>IF('Cell Numbers'!G13=0,"Blank",VLOOKUP('Cell Numbers'!G13,Cells!$A$7:$N$122,14))</f>
        <v>In CI</v>
      </c>
      <c r="H59" t="str">
        <f>IF('Cell Numbers'!H13=0,"Blank",VLOOKUP('Cell Numbers'!H13,Cells!$A$7:$N$122,14))</f>
        <v>In CI</v>
      </c>
      <c r="I59" t="str">
        <f>IF('Cell Numbers'!I13=0,"Blank",VLOOKUP('Cell Numbers'!I13,Cells!$A$7:$N$122,14))</f>
        <v>In CI</v>
      </c>
      <c r="J59" t="str">
        <f>IF('Cell Numbers'!J13=0,"Blank",VLOOKUP('Cell Numbers'!J13,Cells!$A$7:$N$122,14))</f>
        <v>In CI</v>
      </c>
      <c r="K59" t="str">
        <f>IF('Cell Numbers'!K13=0,"Blank",VLOOKUP('Cell Numbers'!K13,Cells!$A$7:$N$122,14))</f>
        <v>In CI</v>
      </c>
      <c r="L59" t="str">
        <f>IF('Cell Numbers'!L13=0,"Blank",VLOOKUP('Cell Numbers'!L13,Cells!$A$7:$N$122,14))</f>
        <v>In CI</v>
      </c>
      <c r="M59" t="str">
        <f>IF('Cell Numbers'!M13=0,"Blank",VLOOKUP('Cell Numbers'!M13,Cells!$A$7:$N$122,14))</f>
        <v>In CI</v>
      </c>
      <c r="N59" t="str">
        <f>IF('Cell Numbers'!N13=0,"Blank",VLOOKUP('Cell Numbers'!N13,Cells!$A$7:$N$122,14))</f>
        <v>In CI</v>
      </c>
      <c r="O59" t="str">
        <f>IF('Cell Numbers'!O13=0,"Blank",VLOOKUP('Cell Numbers'!O13,Cells!$A$7:$N$122,14))</f>
        <v>In CI</v>
      </c>
      <c r="P59" t="str">
        <f>IF('Cell Numbers'!P13=0,"Blank",VLOOKUP('Cell Numbers'!P13,Cells!$A$7:$N$122,14))</f>
        <v>In CI</v>
      </c>
      <c r="Q59" t="str">
        <f>IF('Cell Numbers'!Q13=0,"Blank",VLOOKUP('Cell Numbers'!Q13,Cells!$A$7:$N$122,14))</f>
        <v>In CI</v>
      </c>
      <c r="R59" t="str">
        <f>IF('Cell Numbers'!R13=0,"Blank",VLOOKUP('Cell Numbers'!R13,Cells!$A$7:$N$122,14))</f>
        <v>In CI</v>
      </c>
      <c r="S59" t="str">
        <f>IF('Cell Numbers'!S13=0,"Blank",VLOOKUP('Cell Numbers'!S13,Cells!$A$7:$N$122,14))</f>
        <v>In CI</v>
      </c>
      <c r="T59" t="str">
        <f>IF('Cell Numbers'!T13=0,"Blank",VLOOKUP('Cell Numbers'!T13,Cells!$A$7:$N$122,14))</f>
        <v>In CI</v>
      </c>
      <c r="U59" t="str">
        <f>IF('Cell Numbers'!U13=0,"Blank",VLOOKUP('Cell Numbers'!U13,Cells!$A$7:$N$122,14))</f>
        <v>In CI</v>
      </c>
      <c r="V59" t="str">
        <f>IF('Cell Numbers'!V13=0,"Blank",VLOOKUP('Cell Numbers'!V13,Cells!$A$7:$N$122,14))</f>
        <v>In CI</v>
      </c>
      <c r="W59" t="str">
        <f>IF('Cell Numbers'!W13=0,"Blank",VLOOKUP('Cell Numbers'!W13,Cells!$A$7:$N$122,14))</f>
        <v>In CI</v>
      </c>
      <c r="X59" t="str">
        <f>IF('Cell Numbers'!X13=0,"Blank",VLOOKUP('Cell Numbers'!X13,Cells!$A$7:$N$122,14))</f>
        <v>In CI</v>
      </c>
      <c r="Y59" t="str">
        <f>IF('Cell Numbers'!Y13=0,"Blank",VLOOKUP('Cell Numbers'!Y13,Cells!$A$7:$N$122,14))</f>
        <v>In CI</v>
      </c>
      <c r="Z59" t="str">
        <f>IF('Cell Numbers'!Z13=0,"Blank",VLOOKUP('Cell Numbers'!Z13,Cells!$A$7:$N$122,14))</f>
        <v>Blank</v>
      </c>
      <c r="AA59" t="str">
        <f>IF('Cell Numbers'!AA13=0,"Blank",VLOOKUP('Cell Numbers'!AA13,Cells!$A$7:$N$122,14))</f>
        <v>Blank</v>
      </c>
      <c r="AB59" t="str">
        <f>IF('Cell Numbers'!AB13=0,"Blank",VLOOKUP('Cell Numbers'!AB13,Cells!$A$7:$N$122,14))</f>
        <v>Blank</v>
      </c>
      <c r="AC59" t="str">
        <f>IF('Cell Numbers'!AC13=0,"Blank",VLOOKUP('Cell Numbers'!AC13,Cells!$A$7:$N$122,14))</f>
        <v>Blank</v>
      </c>
      <c r="AD59" t="str">
        <f>IF('Cell Numbers'!AD13=0,"Blank",VLOOKUP('Cell Numbers'!AD13,Cells!$A$7:$N$122,14))</f>
        <v>Blank</v>
      </c>
      <c r="AE59" t="str">
        <f>IF('Cell Numbers'!AE13=0,"Blank",VLOOKUP('Cell Numbers'!AE13,Cells!$A$7:$N$122,14))</f>
        <v>Blank</v>
      </c>
      <c r="AF59" t="str">
        <f>IF('Cell Numbers'!AF13=0,"Blank",VLOOKUP('Cell Numbers'!AF13,Cells!$A$7:$N$122,14))</f>
        <v>Blank</v>
      </c>
      <c r="AG59" t="str">
        <f>IF('Cell Numbers'!AG13=0,"Blank",VLOOKUP('Cell Numbers'!AG13,Cells!$A$7:$N$122,14))</f>
        <v>Blank</v>
      </c>
      <c r="AH59" t="str">
        <f>IF('Cell Numbers'!AH13=0,"Blank",VLOOKUP('Cell Numbers'!AH13,Cells!$A$7:$N$122,14))</f>
        <v>Blank</v>
      </c>
      <c r="AI59" t="str">
        <f>IF('Cell Numbers'!AI13=0,"Blank",VLOOKUP('Cell Numbers'!AI13,Cells!$A$7:$N$122,14))</f>
        <v>Blank</v>
      </c>
      <c r="AJ59" t="str">
        <f>IF('Cell Numbers'!AJ13=0,"Blank",VLOOKUP('Cell Numbers'!AJ13,Cells!$A$7:$N$122,14))</f>
        <v>Blank</v>
      </c>
      <c r="AK59" t="str">
        <f>IF('Cell Numbers'!AK13=0,"Blank",VLOOKUP('Cell Numbers'!AK13,Cells!$A$7:$N$122,14))</f>
        <v>Blank</v>
      </c>
      <c r="AL59" t="str">
        <f>IF('Cell Numbers'!AL13=0,"Blank",VLOOKUP('Cell Numbers'!AL13,Cells!$A$7:$N$122,14))</f>
        <v>Blank</v>
      </c>
      <c r="AM59" t="str">
        <f>IF('Cell Numbers'!AM13=0,"Blank",VLOOKUP('Cell Numbers'!AM13,Cells!$A$7:$N$122,14))</f>
        <v>Blank</v>
      </c>
    </row>
    <row r="60" spans="1:39" x14ac:dyDescent="0.25">
      <c r="A60" t="s">
        <v>59</v>
      </c>
      <c r="B60" t="s">
        <v>77</v>
      </c>
      <c r="C60" s="8" t="s">
        <v>349</v>
      </c>
      <c r="D60" t="str">
        <f>IF('Cell Numbers'!D14=0,"Blank",VLOOKUP('Cell Numbers'!D14,Cells!$A$7:$N$122,14))</f>
        <v>Above</v>
      </c>
      <c r="E60" t="str">
        <f>IF('Cell Numbers'!E14=0,"Blank",VLOOKUP('Cell Numbers'!E14,Cells!$A$7:$N$122,14))</f>
        <v>Above</v>
      </c>
      <c r="F60" t="str">
        <f>IF('Cell Numbers'!F14=0,"Blank",VLOOKUP('Cell Numbers'!F14,Cells!$A$7:$N$122,14))</f>
        <v>Above</v>
      </c>
      <c r="G60" t="str">
        <f>IF('Cell Numbers'!G14=0,"Blank",VLOOKUP('Cell Numbers'!G14,Cells!$A$7:$N$122,14))</f>
        <v>Above</v>
      </c>
      <c r="H60" t="str">
        <f>IF('Cell Numbers'!H14=0,"Blank",VLOOKUP('Cell Numbers'!H14,Cells!$A$7:$N$122,14))</f>
        <v>Above</v>
      </c>
      <c r="I60" t="str">
        <f>IF('Cell Numbers'!I14=0,"Blank",VLOOKUP('Cell Numbers'!I14,Cells!$A$7:$N$122,14))</f>
        <v>Above</v>
      </c>
      <c r="J60" t="str">
        <f>IF('Cell Numbers'!J14=0,"Blank",VLOOKUP('Cell Numbers'!J14,Cells!$A$7:$N$122,14))</f>
        <v>Above</v>
      </c>
      <c r="K60" t="str">
        <f>IF('Cell Numbers'!K14=0,"Blank",VLOOKUP('Cell Numbers'!K14,Cells!$A$7:$N$122,14))</f>
        <v>Above</v>
      </c>
      <c r="L60" t="str">
        <f>IF('Cell Numbers'!L14=0,"Blank",VLOOKUP('Cell Numbers'!L14,Cells!$A$7:$N$122,14))</f>
        <v>Above</v>
      </c>
      <c r="M60" t="str">
        <f>IF('Cell Numbers'!M14=0,"Blank",VLOOKUP('Cell Numbers'!M14,Cells!$A$7:$N$122,14))</f>
        <v>Above</v>
      </c>
      <c r="N60" t="str">
        <f>IF('Cell Numbers'!N14=0,"Blank",VLOOKUP('Cell Numbers'!N14,Cells!$A$7:$N$122,14))</f>
        <v>Above</v>
      </c>
      <c r="O60" t="str">
        <f>IF('Cell Numbers'!O14=0,"Blank",VLOOKUP('Cell Numbers'!O14,Cells!$A$7:$N$122,14))</f>
        <v>Above</v>
      </c>
      <c r="P60" t="str">
        <f>IF('Cell Numbers'!P14=0,"Blank",VLOOKUP('Cell Numbers'!P14,Cells!$A$7:$N$122,14))</f>
        <v>Above</v>
      </c>
      <c r="Q60" t="str">
        <f>IF('Cell Numbers'!Q14=0,"Blank",VLOOKUP('Cell Numbers'!Q14,Cells!$A$7:$N$122,14))</f>
        <v>Above</v>
      </c>
      <c r="R60" t="str">
        <f>IF('Cell Numbers'!R14=0,"Blank",VLOOKUP('Cell Numbers'!R14,Cells!$A$7:$N$122,14))</f>
        <v>Above</v>
      </c>
      <c r="S60" t="str">
        <f>IF('Cell Numbers'!S14=0,"Blank",VLOOKUP('Cell Numbers'!S14,Cells!$A$7:$N$122,14))</f>
        <v>Above</v>
      </c>
      <c r="T60" t="str">
        <f>IF('Cell Numbers'!T14=0,"Blank",VLOOKUP('Cell Numbers'!T14,Cells!$A$7:$N$122,14))</f>
        <v>In CI</v>
      </c>
      <c r="U60" t="str">
        <f>IF('Cell Numbers'!U14=0,"Blank",VLOOKUP('Cell Numbers'!U14,Cells!$A$7:$N$122,14))</f>
        <v>In CI</v>
      </c>
      <c r="V60" t="str">
        <f>IF('Cell Numbers'!V14=0,"Blank",VLOOKUP('Cell Numbers'!V14,Cells!$A$7:$N$122,14))</f>
        <v>In CI</v>
      </c>
      <c r="W60" t="str">
        <f>IF('Cell Numbers'!W14=0,"Blank",VLOOKUP('Cell Numbers'!W14,Cells!$A$7:$N$122,14))</f>
        <v>In CI</v>
      </c>
      <c r="X60" t="str">
        <f>IF('Cell Numbers'!X14=0,"Blank",VLOOKUP('Cell Numbers'!X14,Cells!$A$7:$N$122,14))</f>
        <v>In CI</v>
      </c>
      <c r="Y60" t="str">
        <f>IF('Cell Numbers'!Y14=0,"Blank",VLOOKUP('Cell Numbers'!Y14,Cells!$A$7:$N$122,14))</f>
        <v>In CI</v>
      </c>
      <c r="Z60" t="str">
        <f>IF('Cell Numbers'!Z14=0,"Blank",VLOOKUP('Cell Numbers'!Z14,Cells!$A$7:$N$122,14))</f>
        <v>In CI</v>
      </c>
      <c r="AA60" t="str">
        <f>IF('Cell Numbers'!AA14=0,"Blank",VLOOKUP('Cell Numbers'!AA14,Cells!$A$7:$N$122,14))</f>
        <v>In CI</v>
      </c>
      <c r="AB60" t="str">
        <f>IF('Cell Numbers'!AB14=0,"Blank",VLOOKUP('Cell Numbers'!AB14,Cells!$A$7:$N$122,14))</f>
        <v>In CI</v>
      </c>
      <c r="AC60" t="str">
        <f>IF('Cell Numbers'!AC14=0,"Blank",VLOOKUP('Cell Numbers'!AC14,Cells!$A$7:$N$122,14))</f>
        <v>In CI</v>
      </c>
      <c r="AD60" t="str">
        <f>IF('Cell Numbers'!AD14=0,"Blank",VLOOKUP('Cell Numbers'!AD14,Cells!$A$7:$N$122,14))</f>
        <v>In CI</v>
      </c>
      <c r="AE60" t="str">
        <f>IF('Cell Numbers'!AE14=0,"Blank",VLOOKUP('Cell Numbers'!AE14,Cells!$A$7:$N$122,14))</f>
        <v>In CI</v>
      </c>
      <c r="AF60" t="str">
        <f>IF('Cell Numbers'!AF14=0,"Blank",VLOOKUP('Cell Numbers'!AF14,Cells!$A$7:$N$122,14))</f>
        <v>In CI</v>
      </c>
      <c r="AG60" t="str">
        <f>IF('Cell Numbers'!AG14=0,"Blank",VLOOKUP('Cell Numbers'!AG14,Cells!$A$7:$N$122,14))</f>
        <v>In CI</v>
      </c>
      <c r="AH60" t="str">
        <f>IF('Cell Numbers'!AH14=0,"Blank",VLOOKUP('Cell Numbers'!AH14,Cells!$A$7:$N$122,14))</f>
        <v>In CI</v>
      </c>
      <c r="AI60" t="str">
        <f>IF('Cell Numbers'!AI14=0,"Blank",VLOOKUP('Cell Numbers'!AI14,Cells!$A$7:$N$122,14))</f>
        <v>In CI</v>
      </c>
      <c r="AJ60" t="str">
        <f>IF('Cell Numbers'!AJ14=0,"Blank",VLOOKUP('Cell Numbers'!AJ14,Cells!$A$7:$N$122,14))</f>
        <v>Blank</v>
      </c>
      <c r="AK60" t="str">
        <f>IF('Cell Numbers'!AK14=0,"Blank",VLOOKUP('Cell Numbers'!AK14,Cells!$A$7:$N$122,14))</f>
        <v>Blank</v>
      </c>
      <c r="AL60" t="str">
        <f>IF('Cell Numbers'!AL14=0,"Blank",VLOOKUP('Cell Numbers'!AL14,Cells!$A$7:$N$122,14))</f>
        <v>Blank</v>
      </c>
      <c r="AM60" t="str">
        <f>IF('Cell Numbers'!AM14=0,"Blank",VLOOKUP('Cell Numbers'!AM14,Cells!$A$7:$N$122,14))</f>
        <v>Blank</v>
      </c>
    </row>
    <row r="61" spans="1:39" x14ac:dyDescent="0.25">
      <c r="A61" t="s">
        <v>59</v>
      </c>
      <c r="B61" t="s">
        <v>77</v>
      </c>
      <c r="C61" s="8" t="s">
        <v>350</v>
      </c>
      <c r="D61" t="str">
        <f>IF('Cell Numbers'!D15=0,"Blank",VLOOKUP('Cell Numbers'!D15,Cells!$A$7:$N$122,14))</f>
        <v>Above</v>
      </c>
      <c r="E61" t="str">
        <f>IF('Cell Numbers'!E15=0,"Blank",VLOOKUP('Cell Numbers'!E15,Cells!$A$7:$N$122,14))</f>
        <v>Above</v>
      </c>
      <c r="F61" t="str">
        <f>IF('Cell Numbers'!F15=0,"Blank",VLOOKUP('Cell Numbers'!F15,Cells!$A$7:$N$122,14))</f>
        <v>Above</v>
      </c>
      <c r="G61" t="str">
        <f>IF('Cell Numbers'!G15=0,"Blank",VLOOKUP('Cell Numbers'!G15,Cells!$A$7:$N$122,14))</f>
        <v>Above</v>
      </c>
      <c r="H61" t="str">
        <f>IF('Cell Numbers'!H15=0,"Blank",VLOOKUP('Cell Numbers'!H15,Cells!$A$7:$N$122,14))</f>
        <v>Above</v>
      </c>
      <c r="I61" t="str">
        <f>IF('Cell Numbers'!I15=0,"Blank",VLOOKUP('Cell Numbers'!I15,Cells!$A$7:$N$122,14))</f>
        <v>Above</v>
      </c>
      <c r="J61" t="str">
        <f>IF('Cell Numbers'!J15=0,"Blank",VLOOKUP('Cell Numbers'!J15,Cells!$A$7:$N$122,14))</f>
        <v>Above</v>
      </c>
      <c r="K61" t="str">
        <f>IF('Cell Numbers'!K15=0,"Blank",VLOOKUP('Cell Numbers'!K15,Cells!$A$7:$N$122,14))</f>
        <v>Above</v>
      </c>
      <c r="L61" t="str">
        <f>IF('Cell Numbers'!L15=0,"Blank",VLOOKUP('Cell Numbers'!L15,Cells!$A$7:$N$122,14))</f>
        <v>Above</v>
      </c>
      <c r="M61" t="str">
        <f>IF('Cell Numbers'!M15=0,"Blank",VLOOKUP('Cell Numbers'!M15,Cells!$A$7:$N$122,14))</f>
        <v>Above</v>
      </c>
      <c r="N61" t="str">
        <f>IF('Cell Numbers'!N15=0,"Blank",VLOOKUP('Cell Numbers'!N15,Cells!$A$7:$N$122,14))</f>
        <v>Above</v>
      </c>
      <c r="O61" t="str">
        <f>IF('Cell Numbers'!O15=0,"Blank",VLOOKUP('Cell Numbers'!O15,Cells!$A$7:$N$122,14))</f>
        <v>Above</v>
      </c>
      <c r="P61" t="str">
        <f>IF('Cell Numbers'!P15=0,"Blank",VLOOKUP('Cell Numbers'!P15,Cells!$A$7:$N$122,14))</f>
        <v>Above</v>
      </c>
      <c r="Q61" t="str">
        <f>IF('Cell Numbers'!Q15=0,"Blank",VLOOKUP('Cell Numbers'!Q15,Cells!$A$7:$N$122,14))</f>
        <v>Above</v>
      </c>
      <c r="R61" t="str">
        <f>IF('Cell Numbers'!R15=0,"Blank",VLOOKUP('Cell Numbers'!R15,Cells!$A$7:$N$122,14))</f>
        <v>Above</v>
      </c>
      <c r="S61" t="str">
        <f>IF('Cell Numbers'!S15=0,"Blank",VLOOKUP('Cell Numbers'!S15,Cells!$A$7:$N$122,14))</f>
        <v>Above</v>
      </c>
      <c r="T61" t="str">
        <f>IF('Cell Numbers'!T15=0,"Blank",VLOOKUP('Cell Numbers'!T15,Cells!$A$7:$N$122,14))</f>
        <v>Above</v>
      </c>
      <c r="U61" t="str">
        <f>IF('Cell Numbers'!U15=0,"Blank",VLOOKUP('Cell Numbers'!U15,Cells!$A$7:$N$122,14))</f>
        <v>Above</v>
      </c>
      <c r="V61" t="str">
        <f>IF('Cell Numbers'!V15=0,"Blank",VLOOKUP('Cell Numbers'!V15,Cells!$A$7:$N$122,14))</f>
        <v>Above</v>
      </c>
      <c r="W61" t="str">
        <f>IF('Cell Numbers'!W15=0,"Blank",VLOOKUP('Cell Numbers'!W15,Cells!$A$7:$N$122,14))</f>
        <v>In CI</v>
      </c>
      <c r="X61" t="str">
        <f>IF('Cell Numbers'!X15=0,"Blank",VLOOKUP('Cell Numbers'!X15,Cells!$A$7:$N$122,14))</f>
        <v>In CI</v>
      </c>
      <c r="Y61" t="str">
        <f>IF('Cell Numbers'!Y15=0,"Blank",VLOOKUP('Cell Numbers'!Y15,Cells!$A$7:$N$122,14))</f>
        <v>In CI</v>
      </c>
      <c r="Z61" t="str">
        <f>IF('Cell Numbers'!Z15=0,"Blank",VLOOKUP('Cell Numbers'!Z15,Cells!$A$7:$N$122,14))</f>
        <v>In CI</v>
      </c>
      <c r="AA61" t="str">
        <f>IF('Cell Numbers'!AA15=0,"Blank",VLOOKUP('Cell Numbers'!AA15,Cells!$A$7:$N$122,14))</f>
        <v>In CI</v>
      </c>
      <c r="AB61" t="str">
        <f>IF('Cell Numbers'!AB15=0,"Blank",VLOOKUP('Cell Numbers'!AB15,Cells!$A$7:$N$122,14))</f>
        <v>In CI</v>
      </c>
      <c r="AC61" t="str">
        <f>IF('Cell Numbers'!AC15=0,"Blank",VLOOKUP('Cell Numbers'!AC15,Cells!$A$7:$N$122,14))</f>
        <v>In CI</v>
      </c>
      <c r="AD61" t="str">
        <f>IF('Cell Numbers'!AD15=0,"Blank",VLOOKUP('Cell Numbers'!AD15,Cells!$A$7:$N$122,14))</f>
        <v>In CI</v>
      </c>
      <c r="AE61" t="str">
        <f>IF('Cell Numbers'!AE15=0,"Blank",VLOOKUP('Cell Numbers'!AE15,Cells!$A$7:$N$122,14))</f>
        <v>In CI</v>
      </c>
      <c r="AF61" t="str">
        <f>IF('Cell Numbers'!AF15=0,"Blank",VLOOKUP('Cell Numbers'!AF15,Cells!$A$7:$N$122,14))</f>
        <v>In CI</v>
      </c>
      <c r="AG61" t="str">
        <f>IF('Cell Numbers'!AG15=0,"Blank",VLOOKUP('Cell Numbers'!AG15,Cells!$A$7:$N$122,14))</f>
        <v>Below</v>
      </c>
      <c r="AH61" t="str">
        <f>IF('Cell Numbers'!AH15=0,"Blank",VLOOKUP('Cell Numbers'!AH15,Cells!$A$7:$N$122,14))</f>
        <v>Below</v>
      </c>
      <c r="AI61" t="str">
        <f>IF('Cell Numbers'!AI15=0,"Blank",VLOOKUP('Cell Numbers'!AI15,Cells!$A$7:$N$122,14))</f>
        <v>Below</v>
      </c>
      <c r="AJ61" t="str">
        <f>IF('Cell Numbers'!AJ15=0,"Blank",VLOOKUP('Cell Numbers'!AJ15,Cells!$A$7:$N$122,14))</f>
        <v>Below</v>
      </c>
      <c r="AK61" t="str">
        <f>IF('Cell Numbers'!AK15=0,"Blank",VLOOKUP('Cell Numbers'!AK15,Cells!$A$7:$N$122,14))</f>
        <v>Below</v>
      </c>
      <c r="AL61" t="str">
        <f>IF('Cell Numbers'!AL15=0,"Blank",VLOOKUP('Cell Numbers'!AL15,Cells!$A$7:$N$122,14))</f>
        <v>Below</v>
      </c>
      <c r="AM61" t="str">
        <f>IF('Cell Numbers'!AM15=0,"Blank",VLOOKUP('Cell Numbers'!AM15,Cells!$A$7:$N$122,14))</f>
        <v>Below</v>
      </c>
    </row>
    <row r="62" spans="1:39" x14ac:dyDescent="0.25">
      <c r="A62" t="s">
        <v>59</v>
      </c>
      <c r="B62" t="s">
        <v>77</v>
      </c>
      <c r="C62" s="8" t="s">
        <v>351</v>
      </c>
      <c r="D62" t="str">
        <f>IF('Cell Numbers'!D16=0,"Blank",VLOOKUP('Cell Numbers'!D16,Cells!$A$7:$N$122,14))</f>
        <v>Above</v>
      </c>
      <c r="E62" t="str">
        <f>IF('Cell Numbers'!E16=0,"Blank",VLOOKUP('Cell Numbers'!E16,Cells!$A$7:$N$122,14))</f>
        <v>Above</v>
      </c>
      <c r="F62" t="str">
        <f>IF('Cell Numbers'!F16=0,"Blank",VLOOKUP('Cell Numbers'!F16,Cells!$A$7:$N$122,14))</f>
        <v>Above</v>
      </c>
      <c r="G62" t="str">
        <f>IF('Cell Numbers'!G16=0,"Blank",VLOOKUP('Cell Numbers'!G16,Cells!$A$7:$N$122,14))</f>
        <v>Above</v>
      </c>
      <c r="H62" t="str">
        <f>IF('Cell Numbers'!H16=0,"Blank",VLOOKUP('Cell Numbers'!H16,Cells!$A$7:$N$122,14))</f>
        <v>Above</v>
      </c>
      <c r="I62" t="str">
        <f>IF('Cell Numbers'!I16=0,"Blank",VLOOKUP('Cell Numbers'!I16,Cells!$A$7:$N$122,14))</f>
        <v>Above</v>
      </c>
      <c r="J62" t="str">
        <f>IF('Cell Numbers'!J16=0,"Blank",VLOOKUP('Cell Numbers'!J16,Cells!$A$7:$N$122,14))</f>
        <v>Above</v>
      </c>
      <c r="K62" t="str">
        <f>IF('Cell Numbers'!K16=0,"Blank",VLOOKUP('Cell Numbers'!K16,Cells!$A$7:$N$122,14))</f>
        <v>Above</v>
      </c>
      <c r="L62" t="str">
        <f>IF('Cell Numbers'!L16=0,"Blank",VLOOKUP('Cell Numbers'!L16,Cells!$A$7:$N$122,14))</f>
        <v>Above</v>
      </c>
      <c r="M62" t="str">
        <f>IF('Cell Numbers'!M16=0,"Blank",VLOOKUP('Cell Numbers'!M16,Cells!$A$7:$N$122,14))</f>
        <v>Above</v>
      </c>
      <c r="N62" t="str">
        <f>IF('Cell Numbers'!N16=0,"Blank",VLOOKUP('Cell Numbers'!N16,Cells!$A$7:$N$122,14))</f>
        <v>Above</v>
      </c>
      <c r="O62" t="str">
        <f>IF('Cell Numbers'!O16=0,"Blank",VLOOKUP('Cell Numbers'!O16,Cells!$A$7:$N$122,14))</f>
        <v>Above</v>
      </c>
      <c r="P62" t="str">
        <f>IF('Cell Numbers'!P16=0,"Blank",VLOOKUP('Cell Numbers'!P16,Cells!$A$7:$N$122,14))</f>
        <v>Above</v>
      </c>
      <c r="Q62" t="str">
        <f>IF('Cell Numbers'!Q16=0,"Blank",VLOOKUP('Cell Numbers'!Q16,Cells!$A$7:$N$122,14))</f>
        <v>Above</v>
      </c>
      <c r="R62" t="str">
        <f>IF('Cell Numbers'!R16=0,"Blank",VLOOKUP('Cell Numbers'!R16,Cells!$A$7:$N$122,14))</f>
        <v>Above</v>
      </c>
      <c r="S62" t="str">
        <f>IF('Cell Numbers'!S16=0,"Blank",VLOOKUP('Cell Numbers'!S16,Cells!$A$7:$N$122,14))</f>
        <v>Above</v>
      </c>
      <c r="T62" t="str">
        <f>IF('Cell Numbers'!T16=0,"Blank",VLOOKUP('Cell Numbers'!T16,Cells!$A$7:$N$122,14))</f>
        <v>Above</v>
      </c>
      <c r="U62" t="str">
        <f>IF('Cell Numbers'!U16=0,"Blank",VLOOKUP('Cell Numbers'!U16,Cells!$A$7:$N$122,14))</f>
        <v>Above</v>
      </c>
      <c r="V62" t="str">
        <f>IF('Cell Numbers'!V16=0,"Blank",VLOOKUP('Cell Numbers'!V16,Cells!$A$7:$N$122,14))</f>
        <v>Above</v>
      </c>
      <c r="W62" t="str">
        <f>IF('Cell Numbers'!W16=0,"Blank",VLOOKUP('Cell Numbers'!W16,Cells!$A$7:$N$122,14))</f>
        <v>Above</v>
      </c>
      <c r="X62" t="str">
        <f>IF('Cell Numbers'!X16=0,"Blank",VLOOKUP('Cell Numbers'!X16,Cells!$A$7:$N$122,14))</f>
        <v>In CI</v>
      </c>
      <c r="Y62" t="str">
        <f>IF('Cell Numbers'!Y16=0,"Blank",VLOOKUP('Cell Numbers'!Y16,Cells!$A$7:$N$122,14))</f>
        <v>In CI</v>
      </c>
      <c r="Z62" t="str">
        <f>IF('Cell Numbers'!Z16=0,"Blank",VLOOKUP('Cell Numbers'!Z16,Cells!$A$7:$N$122,14))</f>
        <v>In CI</v>
      </c>
      <c r="AA62" t="str">
        <f>IF('Cell Numbers'!AA16=0,"Blank",VLOOKUP('Cell Numbers'!AA16,Cells!$A$7:$N$122,14))</f>
        <v>In CI</v>
      </c>
      <c r="AB62" t="str">
        <f>IF('Cell Numbers'!AB16=0,"Blank",VLOOKUP('Cell Numbers'!AB16,Cells!$A$7:$N$122,14))</f>
        <v>Below</v>
      </c>
      <c r="AC62" t="str">
        <f>IF('Cell Numbers'!AC16=0,"Blank",VLOOKUP('Cell Numbers'!AC16,Cells!$A$7:$N$122,14))</f>
        <v>In CI</v>
      </c>
      <c r="AD62" t="str">
        <f>IF('Cell Numbers'!AD16=0,"Blank",VLOOKUP('Cell Numbers'!AD16,Cells!$A$7:$N$122,14))</f>
        <v>Below</v>
      </c>
      <c r="AE62" t="str">
        <f>IF('Cell Numbers'!AE16=0,"Blank",VLOOKUP('Cell Numbers'!AE16,Cells!$A$7:$N$122,14))</f>
        <v>Below</v>
      </c>
      <c r="AF62" t="str">
        <f>IF('Cell Numbers'!AF16=0,"Blank",VLOOKUP('Cell Numbers'!AF16,Cells!$A$7:$N$122,14))</f>
        <v>Below</v>
      </c>
      <c r="AG62" t="str">
        <f>IF('Cell Numbers'!AG16=0,"Blank",VLOOKUP('Cell Numbers'!AG16,Cells!$A$7:$N$122,14))</f>
        <v>Below</v>
      </c>
      <c r="AH62" t="str">
        <f>IF('Cell Numbers'!AH16=0,"Blank",VLOOKUP('Cell Numbers'!AH16,Cells!$A$7:$N$122,14))</f>
        <v>Below</v>
      </c>
      <c r="AI62" t="str">
        <f>IF('Cell Numbers'!AI16=0,"Blank",VLOOKUP('Cell Numbers'!AI16,Cells!$A$7:$N$122,14))</f>
        <v>Below</v>
      </c>
      <c r="AJ62" t="str">
        <f>IF('Cell Numbers'!AJ16=0,"Blank",VLOOKUP('Cell Numbers'!AJ16,Cells!$A$7:$N$122,14))</f>
        <v>Below</v>
      </c>
      <c r="AK62" t="str">
        <f>IF('Cell Numbers'!AK16=0,"Blank",VLOOKUP('Cell Numbers'!AK16,Cells!$A$7:$N$122,14))</f>
        <v>Below</v>
      </c>
      <c r="AL62" t="str">
        <f>IF('Cell Numbers'!AL16=0,"Blank",VLOOKUP('Cell Numbers'!AL16,Cells!$A$7:$N$122,14))</f>
        <v>Below</v>
      </c>
      <c r="AM62" t="str">
        <f>IF('Cell Numbers'!AM16=0,"Blank",VLOOKUP('Cell Numbers'!AM16,Cells!$A$7:$N$122,14))</f>
        <v>Below</v>
      </c>
    </row>
    <row r="63" spans="1:39" x14ac:dyDescent="0.25">
      <c r="A63" t="s">
        <v>59</v>
      </c>
      <c r="B63" t="s">
        <v>77</v>
      </c>
      <c r="C63" s="8" t="s">
        <v>352</v>
      </c>
      <c r="D63" t="str">
        <f>IF('Cell Numbers'!D17=0,"Blank",VLOOKUP('Cell Numbers'!D17,Cells!$A$7:$N$122,14))</f>
        <v>Above</v>
      </c>
      <c r="E63" t="str">
        <f>IF('Cell Numbers'!E17=0,"Blank",VLOOKUP('Cell Numbers'!E17,Cells!$A$7:$N$122,14))</f>
        <v>Above</v>
      </c>
      <c r="F63" t="str">
        <f>IF('Cell Numbers'!F17=0,"Blank",VLOOKUP('Cell Numbers'!F17,Cells!$A$7:$N$122,14))</f>
        <v>Above</v>
      </c>
      <c r="G63" t="str">
        <f>IF('Cell Numbers'!G17=0,"Blank",VLOOKUP('Cell Numbers'!G17,Cells!$A$7:$N$122,14))</f>
        <v>Above</v>
      </c>
      <c r="H63" t="str">
        <f>IF('Cell Numbers'!H17=0,"Blank",VLOOKUP('Cell Numbers'!H17,Cells!$A$7:$N$122,14))</f>
        <v>Above</v>
      </c>
      <c r="I63" t="str">
        <f>IF('Cell Numbers'!I17=0,"Blank",VLOOKUP('Cell Numbers'!I17,Cells!$A$7:$N$122,14))</f>
        <v>Above</v>
      </c>
      <c r="J63" t="str">
        <f>IF('Cell Numbers'!J17=0,"Blank",VLOOKUP('Cell Numbers'!J17,Cells!$A$7:$N$122,14))</f>
        <v>Above</v>
      </c>
      <c r="K63" t="str">
        <f>IF('Cell Numbers'!K17=0,"Blank",VLOOKUP('Cell Numbers'!K17,Cells!$A$7:$N$122,14))</f>
        <v>Above</v>
      </c>
      <c r="L63" t="str">
        <f>IF('Cell Numbers'!L17=0,"Blank",VLOOKUP('Cell Numbers'!L17,Cells!$A$7:$N$122,14))</f>
        <v>Above</v>
      </c>
      <c r="M63" t="str">
        <f>IF('Cell Numbers'!M17=0,"Blank",VLOOKUP('Cell Numbers'!M17,Cells!$A$7:$N$122,14))</f>
        <v>Above</v>
      </c>
      <c r="N63" t="str">
        <f>IF('Cell Numbers'!N17=0,"Blank",VLOOKUP('Cell Numbers'!N17,Cells!$A$7:$N$122,14))</f>
        <v>Above</v>
      </c>
      <c r="O63" t="str">
        <f>IF('Cell Numbers'!O17=0,"Blank",VLOOKUP('Cell Numbers'!O17,Cells!$A$7:$N$122,14))</f>
        <v>Above</v>
      </c>
      <c r="P63" t="str">
        <f>IF('Cell Numbers'!P17=0,"Blank",VLOOKUP('Cell Numbers'!P17,Cells!$A$7:$N$122,14))</f>
        <v>Above</v>
      </c>
      <c r="Q63" t="str">
        <f>IF('Cell Numbers'!Q17=0,"Blank",VLOOKUP('Cell Numbers'!Q17,Cells!$A$7:$N$122,14))</f>
        <v>Above</v>
      </c>
      <c r="R63" t="str">
        <f>IF('Cell Numbers'!R17=0,"Blank",VLOOKUP('Cell Numbers'!R17,Cells!$A$7:$N$122,14))</f>
        <v>Above</v>
      </c>
      <c r="S63" t="str">
        <f>IF('Cell Numbers'!S17=0,"Blank",VLOOKUP('Cell Numbers'!S17,Cells!$A$7:$N$122,14))</f>
        <v>Above</v>
      </c>
      <c r="T63" t="str">
        <f>IF('Cell Numbers'!T17=0,"Blank",VLOOKUP('Cell Numbers'!T17,Cells!$A$7:$N$122,14))</f>
        <v>Above</v>
      </c>
      <c r="U63" t="str">
        <f>IF('Cell Numbers'!U17=0,"Blank",VLOOKUP('Cell Numbers'!U17,Cells!$A$7:$N$122,14))</f>
        <v>Above</v>
      </c>
      <c r="V63" t="str">
        <f>IF('Cell Numbers'!V17=0,"Blank",VLOOKUP('Cell Numbers'!V17,Cells!$A$7:$N$122,14))</f>
        <v>Above</v>
      </c>
      <c r="W63" t="str">
        <f>IF('Cell Numbers'!W17=0,"Blank",VLOOKUP('Cell Numbers'!W17,Cells!$A$7:$N$122,14))</f>
        <v>Above</v>
      </c>
      <c r="X63" t="str">
        <f>IF('Cell Numbers'!X17=0,"Blank",VLOOKUP('Cell Numbers'!X17,Cells!$A$7:$N$122,14))</f>
        <v>In CI</v>
      </c>
      <c r="Y63" t="str">
        <f>IF('Cell Numbers'!Y17=0,"Blank",VLOOKUP('Cell Numbers'!Y17,Cells!$A$7:$N$122,14))</f>
        <v>In CI</v>
      </c>
      <c r="Z63" t="str">
        <f>IF('Cell Numbers'!Z17=0,"Blank",VLOOKUP('Cell Numbers'!Z17,Cells!$A$7:$N$122,14))</f>
        <v>In CI</v>
      </c>
      <c r="AA63" t="str">
        <f>IF('Cell Numbers'!AA17=0,"Blank",VLOOKUP('Cell Numbers'!AA17,Cells!$A$7:$N$122,14))</f>
        <v>In CI</v>
      </c>
      <c r="AB63" t="str">
        <f>IF('Cell Numbers'!AB17=0,"Blank",VLOOKUP('Cell Numbers'!AB17,Cells!$A$7:$N$122,14))</f>
        <v>In CI</v>
      </c>
      <c r="AC63" t="str">
        <f>IF('Cell Numbers'!AC17=0,"Blank",VLOOKUP('Cell Numbers'!AC17,Cells!$A$7:$N$122,14))</f>
        <v>In CI</v>
      </c>
      <c r="AD63" t="str">
        <f>IF('Cell Numbers'!AD17=0,"Blank",VLOOKUP('Cell Numbers'!AD17,Cells!$A$7:$N$122,14))</f>
        <v>In CI</v>
      </c>
      <c r="AE63" t="str">
        <f>IF('Cell Numbers'!AE17=0,"Blank",VLOOKUP('Cell Numbers'!AE17,Cells!$A$7:$N$122,14))</f>
        <v>Below</v>
      </c>
      <c r="AF63" t="str">
        <f>IF('Cell Numbers'!AF17=0,"Blank",VLOOKUP('Cell Numbers'!AF17,Cells!$A$7:$N$122,14))</f>
        <v>Below</v>
      </c>
      <c r="AG63" t="str">
        <f>IF('Cell Numbers'!AG17=0,"Blank",VLOOKUP('Cell Numbers'!AG17,Cells!$A$7:$N$122,14))</f>
        <v>Below</v>
      </c>
      <c r="AH63" t="str">
        <f>IF('Cell Numbers'!AH17=0,"Blank",VLOOKUP('Cell Numbers'!AH17,Cells!$A$7:$N$122,14))</f>
        <v>Below</v>
      </c>
      <c r="AI63" t="str">
        <f>IF('Cell Numbers'!AI17=0,"Blank",VLOOKUP('Cell Numbers'!AI17,Cells!$A$7:$N$122,14))</f>
        <v>Below</v>
      </c>
      <c r="AJ63" t="str">
        <f>IF('Cell Numbers'!AJ17=0,"Blank",VLOOKUP('Cell Numbers'!AJ17,Cells!$A$7:$N$122,14))</f>
        <v>Below</v>
      </c>
      <c r="AK63" t="str">
        <f>IF('Cell Numbers'!AK17=0,"Blank",VLOOKUP('Cell Numbers'!AK17,Cells!$A$7:$N$122,14))</f>
        <v>Below</v>
      </c>
      <c r="AL63" t="str">
        <f>IF('Cell Numbers'!AL17=0,"Blank",VLOOKUP('Cell Numbers'!AL17,Cells!$A$7:$N$122,14))</f>
        <v>Below</v>
      </c>
      <c r="AM63" t="str">
        <f>IF('Cell Numbers'!AM17=0,"Blank",VLOOKUP('Cell Numbers'!AM17,Cells!$A$7:$N$122,14))</f>
        <v>Below</v>
      </c>
    </row>
    <row r="64" spans="1:39" x14ac:dyDescent="0.25">
      <c r="A64" t="s">
        <v>59</v>
      </c>
      <c r="B64" t="s">
        <v>77</v>
      </c>
      <c r="C64" s="8" t="s">
        <v>353</v>
      </c>
      <c r="D64" t="str">
        <f>IF('Cell Numbers'!D18=0,"Blank",VLOOKUP('Cell Numbers'!D18,Cells!$A$7:$N$122,14))</f>
        <v>Above</v>
      </c>
      <c r="E64" t="str">
        <f>IF('Cell Numbers'!E18=0,"Blank",VLOOKUP('Cell Numbers'!E18,Cells!$A$7:$N$122,14))</f>
        <v>Above</v>
      </c>
      <c r="F64" t="str">
        <f>IF('Cell Numbers'!F18=0,"Blank",VLOOKUP('Cell Numbers'!F18,Cells!$A$7:$N$122,14))</f>
        <v>Above</v>
      </c>
      <c r="G64" t="str">
        <f>IF('Cell Numbers'!G18=0,"Blank",VLOOKUP('Cell Numbers'!G18,Cells!$A$7:$N$122,14))</f>
        <v>Above</v>
      </c>
      <c r="H64" t="str">
        <f>IF('Cell Numbers'!H18=0,"Blank",VLOOKUP('Cell Numbers'!H18,Cells!$A$7:$N$122,14))</f>
        <v>Above</v>
      </c>
      <c r="I64" t="str">
        <f>IF('Cell Numbers'!I18=0,"Blank",VLOOKUP('Cell Numbers'!I18,Cells!$A$7:$N$122,14))</f>
        <v>Above</v>
      </c>
      <c r="J64" t="str">
        <f>IF('Cell Numbers'!J18=0,"Blank",VLOOKUP('Cell Numbers'!J18,Cells!$A$7:$N$122,14))</f>
        <v>Above</v>
      </c>
      <c r="K64" t="str">
        <f>IF('Cell Numbers'!K18=0,"Blank",VLOOKUP('Cell Numbers'!K18,Cells!$A$7:$N$122,14))</f>
        <v>Above</v>
      </c>
      <c r="L64" t="str">
        <f>IF('Cell Numbers'!L18=0,"Blank",VLOOKUP('Cell Numbers'!L18,Cells!$A$7:$N$122,14))</f>
        <v>Above</v>
      </c>
      <c r="M64" t="str">
        <f>IF('Cell Numbers'!M18=0,"Blank",VLOOKUP('Cell Numbers'!M18,Cells!$A$7:$N$122,14))</f>
        <v>Above</v>
      </c>
      <c r="N64" t="str">
        <f>IF('Cell Numbers'!N18=0,"Blank",VLOOKUP('Cell Numbers'!N18,Cells!$A$7:$N$122,14))</f>
        <v>Above</v>
      </c>
      <c r="O64" t="str">
        <f>IF('Cell Numbers'!O18=0,"Blank",VLOOKUP('Cell Numbers'!O18,Cells!$A$7:$N$122,14))</f>
        <v>Above</v>
      </c>
      <c r="P64" t="str">
        <f>IF('Cell Numbers'!P18=0,"Blank",VLOOKUP('Cell Numbers'!P18,Cells!$A$7:$N$122,14))</f>
        <v>In CI</v>
      </c>
      <c r="Q64" t="str">
        <f>IF('Cell Numbers'!Q18=0,"Blank",VLOOKUP('Cell Numbers'!Q18,Cells!$A$7:$N$122,14))</f>
        <v>In CI</v>
      </c>
      <c r="R64" t="str">
        <f>IF('Cell Numbers'!R18=0,"Blank",VLOOKUP('Cell Numbers'!R18,Cells!$A$7:$N$122,14))</f>
        <v>In CI</v>
      </c>
      <c r="S64" t="str">
        <f>IF('Cell Numbers'!S18=0,"Blank",VLOOKUP('Cell Numbers'!S18,Cells!$A$7:$N$122,14))</f>
        <v>In CI</v>
      </c>
      <c r="T64" t="str">
        <f>IF('Cell Numbers'!T18=0,"Blank",VLOOKUP('Cell Numbers'!T18,Cells!$A$7:$N$122,14))</f>
        <v>In CI</v>
      </c>
      <c r="U64" t="str">
        <f>IF('Cell Numbers'!U18=0,"Blank",VLOOKUP('Cell Numbers'!U18,Cells!$A$7:$N$122,14))</f>
        <v>In CI</v>
      </c>
      <c r="V64" t="str">
        <f>IF('Cell Numbers'!V18=0,"Blank",VLOOKUP('Cell Numbers'!V18,Cells!$A$7:$N$122,14))</f>
        <v>In CI</v>
      </c>
      <c r="W64" t="str">
        <f>IF('Cell Numbers'!W18=0,"Blank",VLOOKUP('Cell Numbers'!W18,Cells!$A$7:$N$122,14))</f>
        <v>In CI</v>
      </c>
      <c r="X64" t="str">
        <f>IF('Cell Numbers'!X18=0,"Blank",VLOOKUP('Cell Numbers'!X18,Cells!$A$7:$N$122,14))</f>
        <v>In CI</v>
      </c>
      <c r="Y64" t="str">
        <f>IF('Cell Numbers'!Y18=0,"Blank",VLOOKUP('Cell Numbers'!Y18,Cells!$A$7:$N$122,14))</f>
        <v>In CI</v>
      </c>
      <c r="Z64" t="str">
        <f>IF('Cell Numbers'!Z18=0,"Blank",VLOOKUP('Cell Numbers'!Z18,Cells!$A$7:$N$122,14))</f>
        <v>In CI</v>
      </c>
      <c r="AA64" t="str">
        <f>IF('Cell Numbers'!AA18=0,"Blank",VLOOKUP('Cell Numbers'!AA18,Cells!$A$7:$N$122,14))</f>
        <v>Below</v>
      </c>
      <c r="AB64" t="str">
        <f>IF('Cell Numbers'!AB18=0,"Blank",VLOOKUP('Cell Numbers'!AB18,Cells!$A$7:$N$122,14))</f>
        <v>Below</v>
      </c>
      <c r="AC64" t="str">
        <f>IF('Cell Numbers'!AC18=0,"Blank",VLOOKUP('Cell Numbers'!AC18,Cells!$A$7:$N$122,14))</f>
        <v>In CI</v>
      </c>
      <c r="AD64" t="str">
        <f>IF('Cell Numbers'!AD18=0,"Blank",VLOOKUP('Cell Numbers'!AD18,Cells!$A$7:$N$122,14))</f>
        <v>In CI</v>
      </c>
      <c r="AE64" t="str">
        <f>IF('Cell Numbers'!AE18=0,"Blank",VLOOKUP('Cell Numbers'!AE18,Cells!$A$7:$N$122,14))</f>
        <v>Below</v>
      </c>
      <c r="AF64" t="str">
        <f>IF('Cell Numbers'!AF18=0,"Blank",VLOOKUP('Cell Numbers'!AF18,Cells!$A$7:$N$122,14))</f>
        <v>Below</v>
      </c>
      <c r="AG64" t="str">
        <f>IF('Cell Numbers'!AG18=0,"Blank",VLOOKUP('Cell Numbers'!AG18,Cells!$A$7:$N$122,14))</f>
        <v>In CI</v>
      </c>
      <c r="AH64" t="str">
        <f>IF('Cell Numbers'!AH18=0,"Blank",VLOOKUP('Cell Numbers'!AH18,Cells!$A$7:$N$122,14))</f>
        <v>In CI</v>
      </c>
      <c r="AI64" t="str">
        <f>IF('Cell Numbers'!AI18=0,"Blank",VLOOKUP('Cell Numbers'!AI18,Cells!$A$7:$N$122,14))</f>
        <v>In CI</v>
      </c>
      <c r="AJ64" t="str">
        <f>IF('Cell Numbers'!AJ18=0,"Blank",VLOOKUP('Cell Numbers'!AJ18,Cells!$A$7:$N$122,14))</f>
        <v>In CI</v>
      </c>
      <c r="AK64" t="str">
        <f>IF('Cell Numbers'!AK18=0,"Blank",VLOOKUP('Cell Numbers'!AK18,Cells!$A$7:$N$122,14))</f>
        <v>In CI</v>
      </c>
      <c r="AL64" t="str">
        <f>IF('Cell Numbers'!AL18=0,"Blank",VLOOKUP('Cell Numbers'!AL18,Cells!$A$7:$N$122,14))</f>
        <v>In CI</v>
      </c>
      <c r="AM64" t="str">
        <f>IF('Cell Numbers'!AM18=0,"Blank",VLOOKUP('Cell Numbers'!AM18,Cells!$A$7:$N$122,14))</f>
        <v>In CI</v>
      </c>
    </row>
    <row r="65" spans="1:39" x14ac:dyDescent="0.25">
      <c r="A65" t="s">
        <v>59</v>
      </c>
      <c r="B65" t="s">
        <v>77</v>
      </c>
      <c r="C65" s="8" t="s">
        <v>198</v>
      </c>
      <c r="D65" t="str">
        <f>IF('Cell Numbers'!D19=0,"Blank",VLOOKUP('Cell Numbers'!D19,Cells!$A$7:$N$122,14))</f>
        <v>Above</v>
      </c>
      <c r="E65" t="str">
        <f>IF('Cell Numbers'!E19=0,"Blank",VLOOKUP('Cell Numbers'!E19,Cells!$A$7:$N$122,14))</f>
        <v>Above</v>
      </c>
      <c r="F65" t="str">
        <f>IF('Cell Numbers'!F19=0,"Blank",VLOOKUP('Cell Numbers'!F19,Cells!$A$7:$N$122,14))</f>
        <v>Above</v>
      </c>
      <c r="G65" t="str">
        <f>IF('Cell Numbers'!G19=0,"Blank",VLOOKUP('Cell Numbers'!G19,Cells!$A$7:$N$122,14))</f>
        <v>Above</v>
      </c>
      <c r="H65" t="str">
        <f>IF('Cell Numbers'!H19=0,"Blank",VLOOKUP('Cell Numbers'!H19,Cells!$A$7:$N$122,14))</f>
        <v>Above</v>
      </c>
      <c r="I65" t="str">
        <f>IF('Cell Numbers'!I19=0,"Blank",VLOOKUP('Cell Numbers'!I19,Cells!$A$7:$N$122,14))</f>
        <v>Above</v>
      </c>
      <c r="J65" t="str">
        <f>IF('Cell Numbers'!J19=0,"Blank",VLOOKUP('Cell Numbers'!J19,Cells!$A$7:$N$122,14))</f>
        <v>Above</v>
      </c>
      <c r="K65" t="str">
        <f>IF('Cell Numbers'!K19=0,"Blank",VLOOKUP('Cell Numbers'!K19,Cells!$A$7:$N$122,14))</f>
        <v>Above</v>
      </c>
      <c r="L65" t="str">
        <f>IF('Cell Numbers'!L19=0,"Blank",VLOOKUP('Cell Numbers'!L19,Cells!$A$7:$N$122,14))</f>
        <v>Above</v>
      </c>
      <c r="M65" t="str">
        <f>IF('Cell Numbers'!M19=0,"Blank",VLOOKUP('Cell Numbers'!M19,Cells!$A$7:$N$122,14))</f>
        <v>Above</v>
      </c>
      <c r="N65" t="str">
        <f>IF('Cell Numbers'!N19=0,"Blank",VLOOKUP('Cell Numbers'!N19,Cells!$A$7:$N$122,14))</f>
        <v>Above</v>
      </c>
      <c r="O65" t="str">
        <f>IF('Cell Numbers'!O19=0,"Blank",VLOOKUP('Cell Numbers'!O19,Cells!$A$7:$N$122,14))</f>
        <v>Above</v>
      </c>
      <c r="P65" t="str">
        <f>IF('Cell Numbers'!P19=0,"Blank",VLOOKUP('Cell Numbers'!P19,Cells!$A$7:$N$122,14))</f>
        <v>Above</v>
      </c>
      <c r="Q65" t="str">
        <f>IF('Cell Numbers'!Q19=0,"Blank",VLOOKUP('Cell Numbers'!Q19,Cells!$A$7:$N$122,14))</f>
        <v>Above</v>
      </c>
      <c r="R65" t="str">
        <f>IF('Cell Numbers'!R19=0,"Blank",VLOOKUP('Cell Numbers'!R19,Cells!$A$7:$N$122,14))</f>
        <v>Above</v>
      </c>
      <c r="S65" t="str">
        <f>IF('Cell Numbers'!S19=0,"Blank",VLOOKUP('Cell Numbers'!S19,Cells!$A$7:$N$122,14))</f>
        <v>Above</v>
      </c>
      <c r="T65" t="str">
        <f>IF('Cell Numbers'!T19=0,"Blank",VLOOKUP('Cell Numbers'!T19,Cells!$A$7:$N$122,14))</f>
        <v>Above</v>
      </c>
      <c r="U65" t="str">
        <f>IF('Cell Numbers'!U19=0,"Blank",VLOOKUP('Cell Numbers'!U19,Cells!$A$7:$N$122,14))</f>
        <v>Above</v>
      </c>
      <c r="V65" t="str">
        <f>IF('Cell Numbers'!V19=0,"Blank",VLOOKUP('Cell Numbers'!V19,Cells!$A$7:$N$122,14))</f>
        <v>Above</v>
      </c>
      <c r="W65" t="str">
        <f>IF('Cell Numbers'!W19=0,"Blank",VLOOKUP('Cell Numbers'!W19,Cells!$A$7:$N$122,14))</f>
        <v>Above</v>
      </c>
      <c r="X65" t="str">
        <f>IF('Cell Numbers'!X19=0,"Blank",VLOOKUP('Cell Numbers'!X19,Cells!$A$7:$N$122,14))</f>
        <v>Above</v>
      </c>
      <c r="Y65" t="str">
        <f>IF('Cell Numbers'!Y19=0,"Blank",VLOOKUP('Cell Numbers'!Y19,Cells!$A$7:$N$122,14))</f>
        <v>Above</v>
      </c>
      <c r="Z65" t="str">
        <f>IF('Cell Numbers'!Z19=0,"Blank",VLOOKUP('Cell Numbers'!Z19,Cells!$A$7:$N$122,14))</f>
        <v>Above</v>
      </c>
      <c r="AA65" t="str">
        <f>IF('Cell Numbers'!AA19=0,"Blank",VLOOKUP('Cell Numbers'!AA19,Cells!$A$7:$N$122,14))</f>
        <v>Above</v>
      </c>
      <c r="AB65" t="str">
        <f>IF('Cell Numbers'!AB19=0,"Blank",VLOOKUP('Cell Numbers'!AB19,Cells!$A$7:$N$122,14))</f>
        <v>Above</v>
      </c>
      <c r="AC65" t="str">
        <f>IF('Cell Numbers'!AC19=0,"Blank",VLOOKUP('Cell Numbers'!AC19,Cells!$A$7:$N$122,14))</f>
        <v>Above</v>
      </c>
      <c r="AD65" t="str">
        <f>IF('Cell Numbers'!AD19=0,"Blank",VLOOKUP('Cell Numbers'!AD19,Cells!$A$7:$N$122,14))</f>
        <v>Above</v>
      </c>
      <c r="AE65" t="str">
        <f>IF('Cell Numbers'!AE19=0,"Blank",VLOOKUP('Cell Numbers'!AE19,Cells!$A$7:$N$122,14))</f>
        <v>Above</v>
      </c>
      <c r="AF65" t="str">
        <f>IF('Cell Numbers'!AF19=0,"Blank",VLOOKUP('Cell Numbers'!AF19,Cells!$A$7:$N$122,14))</f>
        <v>Above</v>
      </c>
      <c r="AG65" t="str">
        <f>IF('Cell Numbers'!AG19=0,"Blank",VLOOKUP('Cell Numbers'!AG19,Cells!$A$7:$N$122,14))</f>
        <v>Above</v>
      </c>
      <c r="AH65" t="str">
        <f>IF('Cell Numbers'!AH19=0,"Blank",VLOOKUP('Cell Numbers'!AH19,Cells!$A$7:$N$122,14))</f>
        <v>Above</v>
      </c>
      <c r="AI65" t="str">
        <f>IF('Cell Numbers'!AI19=0,"Blank",VLOOKUP('Cell Numbers'!AI19,Cells!$A$7:$N$122,14))</f>
        <v>Above</v>
      </c>
      <c r="AJ65" t="str">
        <f>IF('Cell Numbers'!AJ19=0,"Blank",VLOOKUP('Cell Numbers'!AJ19,Cells!$A$7:$N$122,14))</f>
        <v>Above</v>
      </c>
      <c r="AK65" t="str">
        <f>IF('Cell Numbers'!AK19=0,"Blank",VLOOKUP('Cell Numbers'!AK19,Cells!$A$7:$N$122,14))</f>
        <v>Above</v>
      </c>
      <c r="AL65" t="str">
        <f>IF('Cell Numbers'!AL19=0,"Blank",VLOOKUP('Cell Numbers'!AL19,Cells!$A$7:$N$122,14))</f>
        <v>Above</v>
      </c>
      <c r="AM65" t="str">
        <f>IF('Cell Numbers'!AM19=0,"Blank",VLOOKUP('Cell Numbers'!AM19,Cells!$A$7:$N$122,14))</f>
        <v>Above</v>
      </c>
    </row>
    <row r="66" spans="1:39" x14ac:dyDescent="0.25">
      <c r="A66" t="s">
        <v>59</v>
      </c>
      <c r="B66" t="s">
        <v>78</v>
      </c>
      <c r="C66" s="8" t="s">
        <v>347</v>
      </c>
      <c r="D66" t="str">
        <f>IF('Cell Numbers'!D28=0,"Blank",VLOOKUP('Cell Numbers'!D28,Cells!$A$7:$N$122,14))</f>
        <v>Not Cred.</v>
      </c>
      <c r="E66" t="str">
        <f>IF('Cell Numbers'!E28=0,"Blank",VLOOKUP('Cell Numbers'!E28,Cells!$A$7:$N$122,14))</f>
        <v>Not Cred.</v>
      </c>
      <c r="F66" t="str">
        <f>IF('Cell Numbers'!F28=0,"Blank",VLOOKUP('Cell Numbers'!F28,Cells!$A$7:$N$122,14))</f>
        <v>Not Cred.</v>
      </c>
      <c r="G66" t="str">
        <f>IF('Cell Numbers'!G28=0,"Blank",VLOOKUP('Cell Numbers'!G28,Cells!$A$7:$N$122,14))</f>
        <v>Not Cred.</v>
      </c>
      <c r="H66" t="str">
        <f>IF('Cell Numbers'!H28=0,"Blank",VLOOKUP('Cell Numbers'!H28,Cells!$A$7:$N$122,14))</f>
        <v>Not Cred.</v>
      </c>
      <c r="I66" t="str">
        <f>IF('Cell Numbers'!I28=0,"Blank",VLOOKUP('Cell Numbers'!I28,Cells!$A$7:$N$122,14))</f>
        <v>Not Cred.</v>
      </c>
      <c r="J66" t="str">
        <f>IF('Cell Numbers'!J28=0,"Blank",VLOOKUP('Cell Numbers'!J28,Cells!$A$7:$N$122,14))</f>
        <v>Not Cred.</v>
      </c>
      <c r="K66" t="str">
        <f>IF('Cell Numbers'!K28=0,"Blank",VLOOKUP('Cell Numbers'!K28,Cells!$A$7:$N$122,14))</f>
        <v>Not Cred.</v>
      </c>
      <c r="L66" t="str">
        <f>IF('Cell Numbers'!L28=0,"Blank",VLOOKUP('Cell Numbers'!L28,Cells!$A$7:$N$122,14))</f>
        <v>Not Cred.</v>
      </c>
      <c r="M66" t="str">
        <f>IF('Cell Numbers'!M28=0,"Blank",VLOOKUP('Cell Numbers'!M28,Cells!$A$7:$N$122,14))</f>
        <v>Not Cred.</v>
      </c>
      <c r="N66" t="str">
        <f>IF('Cell Numbers'!N28=0,"Blank",VLOOKUP('Cell Numbers'!N28,Cells!$A$7:$N$122,14))</f>
        <v>Not Cred.</v>
      </c>
      <c r="O66" t="str">
        <f>IF('Cell Numbers'!O28=0,"Blank",VLOOKUP('Cell Numbers'!O28,Cells!$A$7:$N$122,14))</f>
        <v>Not Cred.</v>
      </c>
      <c r="P66" t="str">
        <f>IF('Cell Numbers'!P28=0,"Blank",VLOOKUP('Cell Numbers'!P28,Cells!$A$7:$N$122,14))</f>
        <v>Blank</v>
      </c>
      <c r="Q66" t="str">
        <f>IF('Cell Numbers'!Q28=0,"Blank",VLOOKUP('Cell Numbers'!Q28,Cells!$A$7:$N$122,14))</f>
        <v>Blank</v>
      </c>
      <c r="R66" t="str">
        <f>IF('Cell Numbers'!R28=0,"Blank",VLOOKUP('Cell Numbers'!R28,Cells!$A$7:$N$122,14))</f>
        <v>Blank</v>
      </c>
      <c r="S66" t="str">
        <f>IF('Cell Numbers'!S28=0,"Blank",VLOOKUP('Cell Numbers'!S28,Cells!$A$7:$N$122,14))</f>
        <v>Blank</v>
      </c>
      <c r="T66" t="str">
        <f>IF('Cell Numbers'!T28=0,"Blank",VLOOKUP('Cell Numbers'!T28,Cells!$A$7:$N$122,14))</f>
        <v>Blank</v>
      </c>
      <c r="U66" t="str">
        <f>IF('Cell Numbers'!U28=0,"Blank",VLOOKUP('Cell Numbers'!U28,Cells!$A$7:$N$122,14))</f>
        <v>Blank</v>
      </c>
      <c r="V66" t="str">
        <f>IF('Cell Numbers'!V28=0,"Blank",VLOOKUP('Cell Numbers'!V28,Cells!$A$7:$N$122,14))</f>
        <v>Blank</v>
      </c>
      <c r="W66" t="str">
        <f>IF('Cell Numbers'!W28=0,"Blank",VLOOKUP('Cell Numbers'!W28,Cells!$A$7:$N$122,14))</f>
        <v>Blank</v>
      </c>
      <c r="X66" t="str">
        <f>IF('Cell Numbers'!X28=0,"Blank",VLOOKUP('Cell Numbers'!X28,Cells!$A$7:$N$122,14))</f>
        <v>Blank</v>
      </c>
      <c r="Y66" t="str">
        <f>IF('Cell Numbers'!Y28=0,"Blank",VLOOKUP('Cell Numbers'!Y28,Cells!$A$7:$N$122,14))</f>
        <v>Blank</v>
      </c>
      <c r="Z66" t="str">
        <f>IF('Cell Numbers'!Z28=0,"Blank",VLOOKUP('Cell Numbers'!Z28,Cells!$A$7:$N$122,14))</f>
        <v>Blank</v>
      </c>
      <c r="AA66" t="str">
        <f>IF('Cell Numbers'!AA28=0,"Blank",VLOOKUP('Cell Numbers'!AA28,Cells!$A$7:$N$122,14))</f>
        <v>Blank</v>
      </c>
      <c r="AB66" t="str">
        <f>IF('Cell Numbers'!AB28=0,"Blank",VLOOKUP('Cell Numbers'!AB28,Cells!$A$7:$N$122,14))</f>
        <v>Blank</v>
      </c>
      <c r="AC66" t="str">
        <f>IF('Cell Numbers'!AC28=0,"Blank",VLOOKUP('Cell Numbers'!AC28,Cells!$A$7:$N$122,14))</f>
        <v>Blank</v>
      </c>
      <c r="AD66" t="str">
        <f>IF('Cell Numbers'!AD28=0,"Blank",VLOOKUP('Cell Numbers'!AD28,Cells!$A$7:$N$122,14))</f>
        <v>Blank</v>
      </c>
      <c r="AE66" t="str">
        <f>IF('Cell Numbers'!AE28=0,"Blank",VLOOKUP('Cell Numbers'!AE28,Cells!$A$7:$N$122,14))</f>
        <v>Blank</v>
      </c>
      <c r="AF66" t="str">
        <f>IF('Cell Numbers'!AF28=0,"Blank",VLOOKUP('Cell Numbers'!AF28,Cells!$A$7:$N$122,14))</f>
        <v>Blank</v>
      </c>
      <c r="AG66" t="str">
        <f>IF('Cell Numbers'!AG28=0,"Blank",VLOOKUP('Cell Numbers'!AG28,Cells!$A$7:$N$122,14))</f>
        <v>Blank</v>
      </c>
      <c r="AH66" t="str">
        <f>IF('Cell Numbers'!AH28=0,"Blank",VLOOKUP('Cell Numbers'!AH28,Cells!$A$7:$N$122,14))</f>
        <v>Blank</v>
      </c>
      <c r="AI66" t="str">
        <f>IF('Cell Numbers'!AI28=0,"Blank",VLOOKUP('Cell Numbers'!AI28,Cells!$A$7:$N$122,14))</f>
        <v>Blank</v>
      </c>
      <c r="AJ66" t="str">
        <f>IF('Cell Numbers'!AJ28=0,"Blank",VLOOKUP('Cell Numbers'!AJ28,Cells!$A$7:$N$122,14))</f>
        <v>Blank</v>
      </c>
      <c r="AK66" t="str">
        <f>IF('Cell Numbers'!AK28=0,"Blank",VLOOKUP('Cell Numbers'!AK28,Cells!$A$7:$N$122,14))</f>
        <v>Blank</v>
      </c>
      <c r="AL66" t="str">
        <f>IF('Cell Numbers'!AL28=0,"Blank",VLOOKUP('Cell Numbers'!AL28,Cells!$A$7:$N$122,14))</f>
        <v>Blank</v>
      </c>
      <c r="AM66" t="str">
        <f>IF('Cell Numbers'!AM28=0,"Blank",VLOOKUP('Cell Numbers'!AM28,Cells!$A$7:$N$122,14))</f>
        <v>Blank</v>
      </c>
    </row>
    <row r="67" spans="1:39" x14ac:dyDescent="0.25">
      <c r="A67" t="s">
        <v>59</v>
      </c>
      <c r="B67" t="s">
        <v>78</v>
      </c>
      <c r="C67" s="8" t="s">
        <v>348</v>
      </c>
      <c r="D67" t="str">
        <f>IF('Cell Numbers'!D29=0,"Blank",VLOOKUP('Cell Numbers'!D29,Cells!$A$7:$N$122,14))</f>
        <v>Not Cred.</v>
      </c>
      <c r="E67" t="str">
        <f>IF('Cell Numbers'!E29=0,"Blank",VLOOKUP('Cell Numbers'!E29,Cells!$A$7:$N$122,14))</f>
        <v>Not Cred.</v>
      </c>
      <c r="F67" t="str">
        <f>IF('Cell Numbers'!F29=0,"Blank",VLOOKUP('Cell Numbers'!F29,Cells!$A$7:$N$122,14))</f>
        <v>Not Cred.</v>
      </c>
      <c r="G67" t="str">
        <f>IF('Cell Numbers'!G29=0,"Blank",VLOOKUP('Cell Numbers'!G29,Cells!$A$7:$N$122,14))</f>
        <v>Not Cred.</v>
      </c>
      <c r="H67" t="str">
        <f>IF('Cell Numbers'!H29=0,"Blank",VLOOKUP('Cell Numbers'!H29,Cells!$A$7:$N$122,14))</f>
        <v>Not Cred.</v>
      </c>
      <c r="I67" t="str">
        <f>IF('Cell Numbers'!I29=0,"Blank",VLOOKUP('Cell Numbers'!I29,Cells!$A$7:$N$122,14))</f>
        <v>Not Cred.</v>
      </c>
      <c r="J67" t="str">
        <f>IF('Cell Numbers'!J29=0,"Blank",VLOOKUP('Cell Numbers'!J29,Cells!$A$7:$N$122,14))</f>
        <v>Not Cred.</v>
      </c>
      <c r="K67" t="str">
        <f>IF('Cell Numbers'!K29=0,"Blank",VLOOKUP('Cell Numbers'!K29,Cells!$A$7:$N$122,14))</f>
        <v>Not Cred.</v>
      </c>
      <c r="L67" t="str">
        <f>IF('Cell Numbers'!L29=0,"Blank",VLOOKUP('Cell Numbers'!L29,Cells!$A$7:$N$122,14))</f>
        <v>Not Cred.</v>
      </c>
      <c r="M67" t="str">
        <f>IF('Cell Numbers'!M29=0,"Blank",VLOOKUP('Cell Numbers'!M29,Cells!$A$7:$N$122,14))</f>
        <v>Not Cred.</v>
      </c>
      <c r="N67" t="str">
        <f>IF('Cell Numbers'!N29=0,"Blank",VLOOKUP('Cell Numbers'!N29,Cells!$A$7:$N$122,14))</f>
        <v>Not Cred.</v>
      </c>
      <c r="O67" t="str">
        <f>IF('Cell Numbers'!O29=0,"Blank",VLOOKUP('Cell Numbers'!O29,Cells!$A$7:$N$122,14))</f>
        <v>Not Cred.</v>
      </c>
      <c r="P67" t="str">
        <f>IF('Cell Numbers'!P29=0,"Blank",VLOOKUP('Cell Numbers'!P29,Cells!$A$7:$N$122,14))</f>
        <v>Not Cred.</v>
      </c>
      <c r="Q67" t="str">
        <f>IF('Cell Numbers'!Q29=0,"Blank",VLOOKUP('Cell Numbers'!Q29,Cells!$A$7:$N$122,14))</f>
        <v>Not Cred.</v>
      </c>
      <c r="R67" t="str">
        <f>IF('Cell Numbers'!R29=0,"Blank",VLOOKUP('Cell Numbers'!R29,Cells!$A$7:$N$122,14))</f>
        <v>Not Cred.</v>
      </c>
      <c r="S67" t="str">
        <f>IF('Cell Numbers'!S29=0,"Blank",VLOOKUP('Cell Numbers'!S29,Cells!$A$7:$N$122,14))</f>
        <v>Not Cred.</v>
      </c>
      <c r="T67" t="str">
        <f>IF('Cell Numbers'!T29=0,"Blank",VLOOKUP('Cell Numbers'!T29,Cells!$A$7:$N$122,14))</f>
        <v>Not Cred.</v>
      </c>
      <c r="U67" t="str">
        <f>IF('Cell Numbers'!U29=0,"Blank",VLOOKUP('Cell Numbers'!U29,Cells!$A$7:$N$122,14))</f>
        <v>Not Cred.</v>
      </c>
      <c r="V67" t="str">
        <f>IF('Cell Numbers'!V29=0,"Blank",VLOOKUP('Cell Numbers'!V29,Cells!$A$7:$N$122,14))</f>
        <v>Not Cred.</v>
      </c>
      <c r="W67" t="str">
        <f>IF('Cell Numbers'!W29=0,"Blank",VLOOKUP('Cell Numbers'!W29,Cells!$A$7:$N$122,14))</f>
        <v>Not Cred.</v>
      </c>
      <c r="X67" t="str">
        <f>IF('Cell Numbers'!X29=0,"Blank",VLOOKUP('Cell Numbers'!X29,Cells!$A$7:$N$122,14))</f>
        <v>Not Cred.</v>
      </c>
      <c r="Y67" t="str">
        <f>IF('Cell Numbers'!Y29=0,"Blank",VLOOKUP('Cell Numbers'!Y29,Cells!$A$7:$N$122,14))</f>
        <v>Not Cred.</v>
      </c>
      <c r="Z67" t="str">
        <f>IF('Cell Numbers'!Z29=0,"Blank",VLOOKUP('Cell Numbers'!Z29,Cells!$A$7:$N$122,14))</f>
        <v>Blank</v>
      </c>
      <c r="AA67" t="str">
        <f>IF('Cell Numbers'!AA29=0,"Blank",VLOOKUP('Cell Numbers'!AA29,Cells!$A$7:$N$122,14))</f>
        <v>Blank</v>
      </c>
      <c r="AB67" t="str">
        <f>IF('Cell Numbers'!AB29=0,"Blank",VLOOKUP('Cell Numbers'!AB29,Cells!$A$7:$N$122,14))</f>
        <v>Blank</v>
      </c>
      <c r="AC67" t="str">
        <f>IF('Cell Numbers'!AC29=0,"Blank",VLOOKUP('Cell Numbers'!AC29,Cells!$A$7:$N$122,14))</f>
        <v>Blank</v>
      </c>
      <c r="AD67" t="str">
        <f>IF('Cell Numbers'!AD29=0,"Blank",VLOOKUP('Cell Numbers'!AD29,Cells!$A$7:$N$122,14))</f>
        <v>Blank</v>
      </c>
      <c r="AE67" t="str">
        <f>IF('Cell Numbers'!AE29=0,"Blank",VLOOKUP('Cell Numbers'!AE29,Cells!$A$7:$N$122,14))</f>
        <v>Blank</v>
      </c>
      <c r="AF67" t="str">
        <f>IF('Cell Numbers'!AF29=0,"Blank",VLOOKUP('Cell Numbers'!AF29,Cells!$A$7:$N$122,14))</f>
        <v>Blank</v>
      </c>
      <c r="AG67" t="str">
        <f>IF('Cell Numbers'!AG29=0,"Blank",VLOOKUP('Cell Numbers'!AG29,Cells!$A$7:$N$122,14))</f>
        <v>Blank</v>
      </c>
      <c r="AH67" t="str">
        <f>IF('Cell Numbers'!AH29=0,"Blank",VLOOKUP('Cell Numbers'!AH29,Cells!$A$7:$N$122,14))</f>
        <v>Blank</v>
      </c>
      <c r="AI67" t="str">
        <f>IF('Cell Numbers'!AI29=0,"Blank",VLOOKUP('Cell Numbers'!AI29,Cells!$A$7:$N$122,14))</f>
        <v>Blank</v>
      </c>
      <c r="AJ67" t="str">
        <f>IF('Cell Numbers'!AJ29=0,"Blank",VLOOKUP('Cell Numbers'!AJ29,Cells!$A$7:$N$122,14))</f>
        <v>Blank</v>
      </c>
      <c r="AK67" t="str">
        <f>IF('Cell Numbers'!AK29=0,"Blank",VLOOKUP('Cell Numbers'!AK29,Cells!$A$7:$N$122,14))</f>
        <v>Blank</v>
      </c>
      <c r="AL67" t="str">
        <f>IF('Cell Numbers'!AL29=0,"Blank",VLOOKUP('Cell Numbers'!AL29,Cells!$A$7:$N$122,14))</f>
        <v>Blank</v>
      </c>
      <c r="AM67" t="str">
        <f>IF('Cell Numbers'!AM29=0,"Blank",VLOOKUP('Cell Numbers'!AM29,Cells!$A$7:$N$122,14))</f>
        <v>Blank</v>
      </c>
    </row>
    <row r="68" spans="1:39" x14ac:dyDescent="0.25">
      <c r="A68" t="s">
        <v>59</v>
      </c>
      <c r="B68" t="s">
        <v>78</v>
      </c>
      <c r="C68" s="8" t="s">
        <v>349</v>
      </c>
      <c r="D68" t="str">
        <f>IF('Cell Numbers'!D30=0,"Blank",VLOOKUP('Cell Numbers'!D30,Cells!$A$7:$N$122,14))</f>
        <v>Not Cred.</v>
      </c>
      <c r="E68" t="str">
        <f>IF('Cell Numbers'!E30=0,"Blank",VLOOKUP('Cell Numbers'!E30,Cells!$A$7:$N$122,14))</f>
        <v>Not Cred.</v>
      </c>
      <c r="F68" t="str">
        <f>IF('Cell Numbers'!F30=0,"Blank",VLOOKUP('Cell Numbers'!F30,Cells!$A$7:$N$122,14))</f>
        <v>Not Cred.</v>
      </c>
      <c r="G68" t="str">
        <f>IF('Cell Numbers'!G30=0,"Blank",VLOOKUP('Cell Numbers'!G30,Cells!$A$7:$N$122,14))</f>
        <v>Not Cred.</v>
      </c>
      <c r="H68" t="str">
        <f>IF('Cell Numbers'!H30=0,"Blank",VLOOKUP('Cell Numbers'!H30,Cells!$A$7:$N$122,14))</f>
        <v>Not Cred.</v>
      </c>
      <c r="I68" t="str">
        <f>IF('Cell Numbers'!I30=0,"Blank",VLOOKUP('Cell Numbers'!I30,Cells!$A$7:$N$122,14))</f>
        <v>Not Cred.</v>
      </c>
      <c r="J68" t="str">
        <f>IF('Cell Numbers'!J30=0,"Blank",VLOOKUP('Cell Numbers'!J30,Cells!$A$7:$N$122,14))</f>
        <v>Not Cred.</v>
      </c>
      <c r="K68" t="str">
        <f>IF('Cell Numbers'!K30=0,"Blank",VLOOKUP('Cell Numbers'!K30,Cells!$A$7:$N$122,14))</f>
        <v>Not Cred.</v>
      </c>
      <c r="L68" t="str">
        <f>IF('Cell Numbers'!L30=0,"Blank",VLOOKUP('Cell Numbers'!L30,Cells!$A$7:$N$122,14))</f>
        <v>Not Cred.</v>
      </c>
      <c r="M68" t="str">
        <f>IF('Cell Numbers'!M30=0,"Blank",VLOOKUP('Cell Numbers'!M30,Cells!$A$7:$N$122,14))</f>
        <v>Not Cred.</v>
      </c>
      <c r="N68" t="str">
        <f>IF('Cell Numbers'!N30=0,"Blank",VLOOKUP('Cell Numbers'!N30,Cells!$A$7:$N$122,14))</f>
        <v>Not Cred.</v>
      </c>
      <c r="O68" t="str">
        <f>IF('Cell Numbers'!O30=0,"Blank",VLOOKUP('Cell Numbers'!O30,Cells!$A$7:$N$122,14))</f>
        <v>Not Cred.</v>
      </c>
      <c r="P68" t="str">
        <f>IF('Cell Numbers'!P30=0,"Blank",VLOOKUP('Cell Numbers'!P30,Cells!$A$7:$N$122,14))</f>
        <v>Not Cred.</v>
      </c>
      <c r="Q68" t="str">
        <f>IF('Cell Numbers'!Q30=0,"Blank",VLOOKUP('Cell Numbers'!Q30,Cells!$A$7:$N$122,14))</f>
        <v>Not Cred.</v>
      </c>
      <c r="R68" t="str">
        <f>IF('Cell Numbers'!R30=0,"Blank",VLOOKUP('Cell Numbers'!R30,Cells!$A$7:$N$122,14))</f>
        <v>Not Cred.</v>
      </c>
      <c r="S68" t="str">
        <f>IF('Cell Numbers'!S30=0,"Blank",VLOOKUP('Cell Numbers'!S30,Cells!$A$7:$N$122,14))</f>
        <v>Not Cred.</v>
      </c>
      <c r="T68" t="str">
        <f>IF('Cell Numbers'!T30=0,"Blank",VLOOKUP('Cell Numbers'!T30,Cells!$A$7:$N$122,14))</f>
        <v>Not Cred.</v>
      </c>
      <c r="U68" t="str">
        <f>IF('Cell Numbers'!U30=0,"Blank",VLOOKUP('Cell Numbers'!U30,Cells!$A$7:$N$122,14))</f>
        <v>Not Cred.</v>
      </c>
      <c r="V68" t="str">
        <f>IF('Cell Numbers'!V30=0,"Blank",VLOOKUP('Cell Numbers'!V30,Cells!$A$7:$N$122,14))</f>
        <v>Not Cred.</v>
      </c>
      <c r="W68" t="str">
        <f>IF('Cell Numbers'!W30=0,"Blank",VLOOKUP('Cell Numbers'!W30,Cells!$A$7:$N$122,14))</f>
        <v>Not Cred.</v>
      </c>
      <c r="X68" t="str">
        <f>IF('Cell Numbers'!X30=0,"Blank",VLOOKUP('Cell Numbers'!X30,Cells!$A$7:$N$122,14))</f>
        <v>Not Cred.</v>
      </c>
      <c r="Y68" t="str">
        <f>IF('Cell Numbers'!Y30=0,"Blank",VLOOKUP('Cell Numbers'!Y30,Cells!$A$7:$N$122,14))</f>
        <v>Not Cred.</v>
      </c>
      <c r="Z68" t="str">
        <f>IF('Cell Numbers'!Z30=0,"Blank",VLOOKUP('Cell Numbers'!Z30,Cells!$A$7:$N$122,14))</f>
        <v>Not Cred.</v>
      </c>
      <c r="AA68" t="str">
        <f>IF('Cell Numbers'!AA30=0,"Blank",VLOOKUP('Cell Numbers'!AA30,Cells!$A$7:$N$122,14))</f>
        <v>Not Cred.</v>
      </c>
      <c r="AB68" t="str">
        <f>IF('Cell Numbers'!AB30=0,"Blank",VLOOKUP('Cell Numbers'!AB30,Cells!$A$7:$N$122,14))</f>
        <v>Not Cred.</v>
      </c>
      <c r="AC68" t="str">
        <f>IF('Cell Numbers'!AC30=0,"Blank",VLOOKUP('Cell Numbers'!AC30,Cells!$A$7:$N$122,14))</f>
        <v>Not Cred.</v>
      </c>
      <c r="AD68" t="str">
        <f>IF('Cell Numbers'!AD30=0,"Blank",VLOOKUP('Cell Numbers'!AD30,Cells!$A$7:$N$122,14))</f>
        <v>Not Cred.</v>
      </c>
      <c r="AE68" t="str">
        <f>IF('Cell Numbers'!AE30=0,"Blank",VLOOKUP('Cell Numbers'!AE30,Cells!$A$7:$N$122,14))</f>
        <v>Not Cred.</v>
      </c>
      <c r="AF68" t="str">
        <f>IF('Cell Numbers'!AF30=0,"Blank",VLOOKUP('Cell Numbers'!AF30,Cells!$A$7:$N$122,14))</f>
        <v>Not Cred.</v>
      </c>
      <c r="AG68" t="str">
        <f>IF('Cell Numbers'!AG30=0,"Blank",VLOOKUP('Cell Numbers'!AG30,Cells!$A$7:$N$122,14))</f>
        <v>Not Cred.</v>
      </c>
      <c r="AH68" t="str">
        <f>IF('Cell Numbers'!AH30=0,"Blank",VLOOKUP('Cell Numbers'!AH30,Cells!$A$7:$N$122,14))</f>
        <v>Not Cred.</v>
      </c>
      <c r="AI68" t="str">
        <f>IF('Cell Numbers'!AI30=0,"Blank",VLOOKUP('Cell Numbers'!AI30,Cells!$A$7:$N$122,14))</f>
        <v>Not Cred.</v>
      </c>
      <c r="AJ68" t="str">
        <f>IF('Cell Numbers'!AJ30=0,"Blank",VLOOKUP('Cell Numbers'!AJ30,Cells!$A$7:$N$122,14))</f>
        <v>Blank</v>
      </c>
      <c r="AK68" t="str">
        <f>IF('Cell Numbers'!AK30=0,"Blank",VLOOKUP('Cell Numbers'!AK30,Cells!$A$7:$N$122,14))</f>
        <v>Blank</v>
      </c>
      <c r="AL68" t="str">
        <f>IF('Cell Numbers'!AL30=0,"Blank",VLOOKUP('Cell Numbers'!AL30,Cells!$A$7:$N$122,14))</f>
        <v>Blank</v>
      </c>
      <c r="AM68" t="str">
        <f>IF('Cell Numbers'!AM30=0,"Blank",VLOOKUP('Cell Numbers'!AM30,Cells!$A$7:$N$122,14))</f>
        <v>Blank</v>
      </c>
    </row>
    <row r="69" spans="1:39" x14ac:dyDescent="0.25">
      <c r="A69" t="s">
        <v>59</v>
      </c>
      <c r="B69" t="s">
        <v>78</v>
      </c>
      <c r="C69" s="8" t="s">
        <v>350</v>
      </c>
      <c r="D69" t="str">
        <f>IF('Cell Numbers'!D31=0,"Blank",VLOOKUP('Cell Numbers'!D31,Cells!$A$7:$N$122,14))</f>
        <v>Above</v>
      </c>
      <c r="E69" t="str">
        <f>IF('Cell Numbers'!E31=0,"Blank",VLOOKUP('Cell Numbers'!E31,Cells!$A$7:$N$122,14))</f>
        <v>Above</v>
      </c>
      <c r="F69" t="str">
        <f>IF('Cell Numbers'!F31=0,"Blank",VLOOKUP('Cell Numbers'!F31,Cells!$A$7:$N$122,14))</f>
        <v>Above</v>
      </c>
      <c r="G69" t="str">
        <f>IF('Cell Numbers'!G31=0,"Blank",VLOOKUP('Cell Numbers'!G31,Cells!$A$7:$N$122,14))</f>
        <v>Above</v>
      </c>
      <c r="H69" t="str">
        <f>IF('Cell Numbers'!H31=0,"Blank",VLOOKUP('Cell Numbers'!H31,Cells!$A$7:$N$122,14))</f>
        <v>Above</v>
      </c>
      <c r="I69" t="str">
        <f>IF('Cell Numbers'!I31=0,"Blank",VLOOKUP('Cell Numbers'!I31,Cells!$A$7:$N$122,14))</f>
        <v>Above</v>
      </c>
      <c r="J69" t="str">
        <f>IF('Cell Numbers'!J31=0,"Blank",VLOOKUP('Cell Numbers'!J31,Cells!$A$7:$N$122,14))</f>
        <v>Above</v>
      </c>
      <c r="K69" t="str">
        <f>IF('Cell Numbers'!K31=0,"Blank",VLOOKUP('Cell Numbers'!K31,Cells!$A$7:$N$122,14))</f>
        <v>Above</v>
      </c>
      <c r="L69" t="str">
        <f>IF('Cell Numbers'!L31=0,"Blank",VLOOKUP('Cell Numbers'!L31,Cells!$A$7:$N$122,14))</f>
        <v>Above</v>
      </c>
      <c r="M69" t="str">
        <f>IF('Cell Numbers'!M31=0,"Blank",VLOOKUP('Cell Numbers'!M31,Cells!$A$7:$N$122,14))</f>
        <v>Above</v>
      </c>
      <c r="N69" t="str">
        <f>IF('Cell Numbers'!N31=0,"Blank",VLOOKUP('Cell Numbers'!N31,Cells!$A$7:$N$122,14))</f>
        <v>Above</v>
      </c>
      <c r="O69" t="str">
        <f>IF('Cell Numbers'!O31=0,"Blank",VLOOKUP('Cell Numbers'!O31,Cells!$A$7:$N$122,14))</f>
        <v>Above</v>
      </c>
      <c r="P69" t="str">
        <f>IF('Cell Numbers'!P31=0,"Blank",VLOOKUP('Cell Numbers'!P31,Cells!$A$7:$N$122,14))</f>
        <v>Above</v>
      </c>
      <c r="Q69" t="str">
        <f>IF('Cell Numbers'!Q31=0,"Blank",VLOOKUP('Cell Numbers'!Q31,Cells!$A$7:$N$122,14))</f>
        <v>Above</v>
      </c>
      <c r="R69" t="str">
        <f>IF('Cell Numbers'!R31=0,"Blank",VLOOKUP('Cell Numbers'!R31,Cells!$A$7:$N$122,14))</f>
        <v>Above</v>
      </c>
      <c r="S69" t="str">
        <f>IF('Cell Numbers'!S31=0,"Blank",VLOOKUP('Cell Numbers'!S31,Cells!$A$7:$N$122,14))</f>
        <v>In CI</v>
      </c>
      <c r="T69" t="str">
        <f>IF('Cell Numbers'!T31=0,"Blank",VLOOKUP('Cell Numbers'!T31,Cells!$A$7:$N$122,14))</f>
        <v>In CI</v>
      </c>
      <c r="U69" t="str">
        <f>IF('Cell Numbers'!U31=0,"Blank",VLOOKUP('Cell Numbers'!U31,Cells!$A$7:$N$122,14))</f>
        <v>In CI</v>
      </c>
      <c r="V69" t="str">
        <f>IF('Cell Numbers'!V31=0,"Blank",VLOOKUP('Cell Numbers'!V31,Cells!$A$7:$N$122,14))</f>
        <v>In CI</v>
      </c>
      <c r="W69" t="str">
        <f>IF('Cell Numbers'!W31=0,"Blank",VLOOKUP('Cell Numbers'!W31,Cells!$A$7:$N$122,14))</f>
        <v>In CI</v>
      </c>
      <c r="X69" t="str">
        <f>IF('Cell Numbers'!X31=0,"Blank",VLOOKUP('Cell Numbers'!X31,Cells!$A$7:$N$122,14))</f>
        <v>In CI</v>
      </c>
      <c r="Y69" t="str">
        <f>IF('Cell Numbers'!Y31=0,"Blank",VLOOKUP('Cell Numbers'!Y31,Cells!$A$7:$N$122,14))</f>
        <v>In CI</v>
      </c>
      <c r="Z69" t="str">
        <f>IF('Cell Numbers'!Z31=0,"Blank",VLOOKUP('Cell Numbers'!Z31,Cells!$A$7:$N$122,14))</f>
        <v>Below</v>
      </c>
      <c r="AA69" t="str">
        <f>IF('Cell Numbers'!AA31=0,"Blank",VLOOKUP('Cell Numbers'!AA31,Cells!$A$7:$N$122,14))</f>
        <v>Below</v>
      </c>
      <c r="AB69" t="str">
        <f>IF('Cell Numbers'!AB31=0,"Blank",VLOOKUP('Cell Numbers'!AB31,Cells!$A$7:$N$122,14))</f>
        <v>Below</v>
      </c>
      <c r="AC69" t="str">
        <f>IF('Cell Numbers'!AC31=0,"Blank",VLOOKUP('Cell Numbers'!AC31,Cells!$A$7:$N$122,14))</f>
        <v>Below</v>
      </c>
      <c r="AD69" t="str">
        <f>IF('Cell Numbers'!AD31=0,"Blank",VLOOKUP('Cell Numbers'!AD31,Cells!$A$7:$N$122,14))</f>
        <v>Below</v>
      </c>
      <c r="AE69" t="str">
        <f>IF('Cell Numbers'!AE31=0,"Blank",VLOOKUP('Cell Numbers'!AE31,Cells!$A$7:$N$122,14))</f>
        <v>Below</v>
      </c>
      <c r="AF69" t="str">
        <f>IF('Cell Numbers'!AF31=0,"Blank",VLOOKUP('Cell Numbers'!AF31,Cells!$A$7:$N$122,14))</f>
        <v>Below</v>
      </c>
      <c r="AG69" t="str">
        <f>IF('Cell Numbers'!AG31=0,"Blank",VLOOKUP('Cell Numbers'!AG31,Cells!$A$7:$N$122,14))</f>
        <v>Below</v>
      </c>
      <c r="AH69" t="str">
        <f>IF('Cell Numbers'!AH31=0,"Blank",VLOOKUP('Cell Numbers'!AH31,Cells!$A$7:$N$122,14))</f>
        <v>Below</v>
      </c>
      <c r="AI69" t="str">
        <f>IF('Cell Numbers'!AI31=0,"Blank",VLOOKUP('Cell Numbers'!AI31,Cells!$A$7:$N$122,14))</f>
        <v>Below</v>
      </c>
      <c r="AJ69" t="str">
        <f>IF('Cell Numbers'!AJ31=0,"Blank",VLOOKUP('Cell Numbers'!AJ31,Cells!$A$7:$N$122,14))</f>
        <v>Below</v>
      </c>
      <c r="AK69" t="str">
        <f>IF('Cell Numbers'!AK31=0,"Blank",VLOOKUP('Cell Numbers'!AK31,Cells!$A$7:$N$122,14))</f>
        <v>Below</v>
      </c>
      <c r="AL69" t="str">
        <f>IF('Cell Numbers'!AL31=0,"Blank",VLOOKUP('Cell Numbers'!AL31,Cells!$A$7:$N$122,14))</f>
        <v>Below</v>
      </c>
      <c r="AM69" t="str">
        <f>IF('Cell Numbers'!AM31=0,"Blank",VLOOKUP('Cell Numbers'!AM31,Cells!$A$7:$N$122,14))</f>
        <v>Below</v>
      </c>
    </row>
    <row r="70" spans="1:39" x14ac:dyDescent="0.25">
      <c r="A70" t="s">
        <v>59</v>
      </c>
      <c r="B70" t="s">
        <v>78</v>
      </c>
      <c r="C70" s="8" t="s">
        <v>351</v>
      </c>
      <c r="D70" t="str">
        <f>IF('Cell Numbers'!D32=0,"Blank",VLOOKUP('Cell Numbers'!D32,Cells!$A$7:$N$122,14))</f>
        <v>Above</v>
      </c>
      <c r="E70" t="str">
        <f>IF('Cell Numbers'!E32=0,"Blank",VLOOKUP('Cell Numbers'!E32,Cells!$A$7:$N$122,14))</f>
        <v>Above</v>
      </c>
      <c r="F70" t="str">
        <f>IF('Cell Numbers'!F32=0,"Blank",VLOOKUP('Cell Numbers'!F32,Cells!$A$7:$N$122,14))</f>
        <v>Above</v>
      </c>
      <c r="G70" t="str">
        <f>IF('Cell Numbers'!G32=0,"Blank",VLOOKUP('Cell Numbers'!G32,Cells!$A$7:$N$122,14))</f>
        <v>Above</v>
      </c>
      <c r="H70" t="str">
        <f>IF('Cell Numbers'!H32=0,"Blank",VLOOKUP('Cell Numbers'!H32,Cells!$A$7:$N$122,14))</f>
        <v>Above</v>
      </c>
      <c r="I70" t="str">
        <f>IF('Cell Numbers'!I32=0,"Blank",VLOOKUP('Cell Numbers'!I32,Cells!$A$7:$N$122,14))</f>
        <v>Above</v>
      </c>
      <c r="J70" t="str">
        <f>IF('Cell Numbers'!J32=0,"Blank",VLOOKUP('Cell Numbers'!J32,Cells!$A$7:$N$122,14))</f>
        <v>Above</v>
      </c>
      <c r="K70" t="str">
        <f>IF('Cell Numbers'!K32=0,"Blank",VLOOKUP('Cell Numbers'!K32,Cells!$A$7:$N$122,14))</f>
        <v>Above</v>
      </c>
      <c r="L70" t="str">
        <f>IF('Cell Numbers'!L32=0,"Blank",VLOOKUP('Cell Numbers'!L32,Cells!$A$7:$N$122,14))</f>
        <v>Above</v>
      </c>
      <c r="M70" t="str">
        <f>IF('Cell Numbers'!M32=0,"Blank",VLOOKUP('Cell Numbers'!M32,Cells!$A$7:$N$122,14))</f>
        <v>Above</v>
      </c>
      <c r="N70" t="str">
        <f>IF('Cell Numbers'!N32=0,"Blank",VLOOKUP('Cell Numbers'!N32,Cells!$A$7:$N$122,14))</f>
        <v>Above</v>
      </c>
      <c r="O70" t="str">
        <f>IF('Cell Numbers'!O32=0,"Blank",VLOOKUP('Cell Numbers'!O32,Cells!$A$7:$N$122,14))</f>
        <v>Above</v>
      </c>
      <c r="P70" t="str">
        <f>IF('Cell Numbers'!P32=0,"Blank",VLOOKUP('Cell Numbers'!P32,Cells!$A$7:$N$122,14))</f>
        <v>Above</v>
      </c>
      <c r="Q70" t="str">
        <f>IF('Cell Numbers'!Q32=0,"Blank",VLOOKUP('Cell Numbers'!Q32,Cells!$A$7:$N$122,14))</f>
        <v>Above</v>
      </c>
      <c r="R70" t="str">
        <f>IF('Cell Numbers'!R32=0,"Blank",VLOOKUP('Cell Numbers'!R32,Cells!$A$7:$N$122,14))</f>
        <v>Above</v>
      </c>
      <c r="S70" t="str">
        <f>IF('Cell Numbers'!S32=0,"Blank",VLOOKUP('Cell Numbers'!S32,Cells!$A$7:$N$122,14))</f>
        <v>Above</v>
      </c>
      <c r="T70" t="str">
        <f>IF('Cell Numbers'!T32=0,"Blank",VLOOKUP('Cell Numbers'!T32,Cells!$A$7:$N$122,14))</f>
        <v>Above</v>
      </c>
      <c r="U70" t="str">
        <f>IF('Cell Numbers'!U32=0,"Blank",VLOOKUP('Cell Numbers'!U32,Cells!$A$7:$N$122,14))</f>
        <v>In CI</v>
      </c>
      <c r="V70" t="str">
        <f>IF('Cell Numbers'!V32=0,"Blank",VLOOKUP('Cell Numbers'!V32,Cells!$A$7:$N$122,14))</f>
        <v>In CI</v>
      </c>
      <c r="W70" t="str">
        <f>IF('Cell Numbers'!W32=0,"Blank",VLOOKUP('Cell Numbers'!W32,Cells!$A$7:$N$122,14))</f>
        <v>In CI</v>
      </c>
      <c r="X70" t="str">
        <f>IF('Cell Numbers'!X32=0,"Blank",VLOOKUP('Cell Numbers'!X32,Cells!$A$7:$N$122,14))</f>
        <v>In CI</v>
      </c>
      <c r="Y70" t="str">
        <f>IF('Cell Numbers'!Y32=0,"Blank",VLOOKUP('Cell Numbers'!Y32,Cells!$A$7:$N$122,14))</f>
        <v>In CI</v>
      </c>
      <c r="Z70" t="str">
        <f>IF('Cell Numbers'!Z32=0,"Blank",VLOOKUP('Cell Numbers'!Z32,Cells!$A$7:$N$122,14))</f>
        <v>In CI</v>
      </c>
      <c r="AA70" t="str">
        <f>IF('Cell Numbers'!AA32=0,"Blank",VLOOKUP('Cell Numbers'!AA32,Cells!$A$7:$N$122,14))</f>
        <v>Below</v>
      </c>
      <c r="AB70" t="str">
        <f>IF('Cell Numbers'!AB32=0,"Blank",VLOOKUP('Cell Numbers'!AB32,Cells!$A$7:$N$122,14))</f>
        <v>Below</v>
      </c>
      <c r="AC70" t="str">
        <f>IF('Cell Numbers'!AC32=0,"Blank",VLOOKUP('Cell Numbers'!AC32,Cells!$A$7:$N$122,14))</f>
        <v>Below</v>
      </c>
      <c r="AD70" t="str">
        <f>IF('Cell Numbers'!AD32=0,"Blank",VLOOKUP('Cell Numbers'!AD32,Cells!$A$7:$N$122,14))</f>
        <v>Below</v>
      </c>
      <c r="AE70" t="str">
        <f>IF('Cell Numbers'!AE32=0,"Blank",VLOOKUP('Cell Numbers'!AE32,Cells!$A$7:$N$122,14))</f>
        <v>Below</v>
      </c>
      <c r="AF70" t="str">
        <f>IF('Cell Numbers'!AF32=0,"Blank",VLOOKUP('Cell Numbers'!AF32,Cells!$A$7:$N$122,14))</f>
        <v>Below</v>
      </c>
      <c r="AG70" t="str">
        <f>IF('Cell Numbers'!AG32=0,"Blank",VLOOKUP('Cell Numbers'!AG32,Cells!$A$7:$N$122,14))</f>
        <v>Below</v>
      </c>
      <c r="AH70" t="str">
        <f>IF('Cell Numbers'!AH32=0,"Blank",VLOOKUP('Cell Numbers'!AH32,Cells!$A$7:$N$122,14))</f>
        <v>Below</v>
      </c>
      <c r="AI70" t="str">
        <f>IF('Cell Numbers'!AI32=0,"Blank",VLOOKUP('Cell Numbers'!AI32,Cells!$A$7:$N$122,14))</f>
        <v>Below</v>
      </c>
      <c r="AJ70" t="str">
        <f>IF('Cell Numbers'!AJ32=0,"Blank",VLOOKUP('Cell Numbers'!AJ32,Cells!$A$7:$N$122,14))</f>
        <v>Below</v>
      </c>
      <c r="AK70" t="str">
        <f>IF('Cell Numbers'!AK32=0,"Blank",VLOOKUP('Cell Numbers'!AK32,Cells!$A$7:$N$122,14))</f>
        <v>Below</v>
      </c>
      <c r="AL70" t="str">
        <f>IF('Cell Numbers'!AL32=0,"Blank",VLOOKUP('Cell Numbers'!AL32,Cells!$A$7:$N$122,14))</f>
        <v>Below</v>
      </c>
      <c r="AM70" t="str">
        <f>IF('Cell Numbers'!AM32=0,"Blank",VLOOKUP('Cell Numbers'!AM32,Cells!$A$7:$N$122,14))</f>
        <v>Below</v>
      </c>
    </row>
    <row r="71" spans="1:39" x14ac:dyDescent="0.25">
      <c r="A71" t="s">
        <v>59</v>
      </c>
      <c r="B71" t="s">
        <v>78</v>
      </c>
      <c r="C71" s="8" t="s">
        <v>352</v>
      </c>
      <c r="D71" t="str">
        <f>IF('Cell Numbers'!D33=0,"Blank",VLOOKUP('Cell Numbers'!D33,Cells!$A$7:$N$122,14))</f>
        <v>In CI</v>
      </c>
      <c r="E71" t="str">
        <f>IF('Cell Numbers'!E33=0,"Blank",VLOOKUP('Cell Numbers'!E33,Cells!$A$7:$N$122,14))</f>
        <v>In CI</v>
      </c>
      <c r="F71" t="str">
        <f>IF('Cell Numbers'!F33=0,"Blank",VLOOKUP('Cell Numbers'!F33,Cells!$A$7:$N$122,14))</f>
        <v>In CI</v>
      </c>
      <c r="G71" t="str">
        <f>IF('Cell Numbers'!G33=0,"Blank",VLOOKUP('Cell Numbers'!G33,Cells!$A$7:$N$122,14))</f>
        <v>In CI</v>
      </c>
      <c r="H71" t="str">
        <f>IF('Cell Numbers'!H33=0,"Blank",VLOOKUP('Cell Numbers'!H33,Cells!$A$7:$N$122,14))</f>
        <v>In CI</v>
      </c>
      <c r="I71" t="str">
        <f>IF('Cell Numbers'!I33=0,"Blank",VLOOKUP('Cell Numbers'!I33,Cells!$A$7:$N$122,14))</f>
        <v>In CI</v>
      </c>
      <c r="J71" t="str">
        <f>IF('Cell Numbers'!J33=0,"Blank",VLOOKUP('Cell Numbers'!J33,Cells!$A$7:$N$122,14))</f>
        <v>In CI</v>
      </c>
      <c r="K71" t="str">
        <f>IF('Cell Numbers'!K33=0,"Blank",VLOOKUP('Cell Numbers'!K33,Cells!$A$7:$N$122,14))</f>
        <v>In CI</v>
      </c>
      <c r="L71" t="str">
        <f>IF('Cell Numbers'!L33=0,"Blank",VLOOKUP('Cell Numbers'!L33,Cells!$A$7:$N$122,14))</f>
        <v>In CI</v>
      </c>
      <c r="M71" t="str">
        <f>IF('Cell Numbers'!M33=0,"Blank",VLOOKUP('Cell Numbers'!M33,Cells!$A$7:$N$122,14))</f>
        <v>In CI</v>
      </c>
      <c r="N71" t="str">
        <f>IF('Cell Numbers'!N33=0,"Blank",VLOOKUP('Cell Numbers'!N33,Cells!$A$7:$N$122,14))</f>
        <v>In CI</v>
      </c>
      <c r="O71" t="str">
        <f>IF('Cell Numbers'!O33=0,"Blank",VLOOKUP('Cell Numbers'!O33,Cells!$A$7:$N$122,14))</f>
        <v>In CI</v>
      </c>
      <c r="P71" t="str">
        <f>IF('Cell Numbers'!P33=0,"Blank",VLOOKUP('Cell Numbers'!P33,Cells!$A$7:$N$122,14))</f>
        <v>In CI</v>
      </c>
      <c r="Q71" t="str">
        <f>IF('Cell Numbers'!Q33=0,"Blank",VLOOKUP('Cell Numbers'!Q33,Cells!$A$7:$N$122,14))</f>
        <v>In CI</v>
      </c>
      <c r="R71" t="str">
        <f>IF('Cell Numbers'!R33=0,"Blank",VLOOKUP('Cell Numbers'!R33,Cells!$A$7:$N$122,14))</f>
        <v>In CI</v>
      </c>
      <c r="S71" t="str">
        <f>IF('Cell Numbers'!S33=0,"Blank",VLOOKUP('Cell Numbers'!S33,Cells!$A$7:$N$122,14))</f>
        <v>In CI</v>
      </c>
      <c r="T71" t="str">
        <f>IF('Cell Numbers'!T33=0,"Blank",VLOOKUP('Cell Numbers'!T33,Cells!$A$7:$N$122,14))</f>
        <v>In CI</v>
      </c>
      <c r="U71" t="str">
        <f>IF('Cell Numbers'!U33=0,"Blank",VLOOKUP('Cell Numbers'!U33,Cells!$A$7:$N$122,14))</f>
        <v>In CI</v>
      </c>
      <c r="V71" t="str">
        <f>IF('Cell Numbers'!V33=0,"Blank",VLOOKUP('Cell Numbers'!V33,Cells!$A$7:$N$122,14))</f>
        <v>In CI</v>
      </c>
      <c r="W71" t="str">
        <f>IF('Cell Numbers'!W33=0,"Blank",VLOOKUP('Cell Numbers'!W33,Cells!$A$7:$N$122,14))</f>
        <v>In CI</v>
      </c>
      <c r="X71" t="str">
        <f>IF('Cell Numbers'!X33=0,"Blank",VLOOKUP('Cell Numbers'!X33,Cells!$A$7:$N$122,14))</f>
        <v>In CI</v>
      </c>
      <c r="Y71" t="str">
        <f>IF('Cell Numbers'!Y33=0,"Blank",VLOOKUP('Cell Numbers'!Y33,Cells!$A$7:$N$122,14))</f>
        <v>In CI</v>
      </c>
      <c r="Z71" t="str">
        <f>IF('Cell Numbers'!Z33=0,"Blank",VLOOKUP('Cell Numbers'!Z33,Cells!$A$7:$N$122,14))</f>
        <v>In CI</v>
      </c>
      <c r="AA71" t="str">
        <f>IF('Cell Numbers'!AA33=0,"Blank",VLOOKUP('Cell Numbers'!AA33,Cells!$A$7:$N$122,14))</f>
        <v>In CI</v>
      </c>
      <c r="AB71" t="str">
        <f>IF('Cell Numbers'!AB33=0,"Blank",VLOOKUP('Cell Numbers'!AB33,Cells!$A$7:$N$122,14))</f>
        <v>Below</v>
      </c>
      <c r="AC71" t="str">
        <f>IF('Cell Numbers'!AC33=0,"Blank",VLOOKUP('Cell Numbers'!AC33,Cells!$A$7:$N$122,14))</f>
        <v>Below</v>
      </c>
      <c r="AD71" t="str">
        <f>IF('Cell Numbers'!AD33=0,"Blank",VLOOKUP('Cell Numbers'!AD33,Cells!$A$7:$N$122,14))</f>
        <v>Below</v>
      </c>
      <c r="AE71" t="str">
        <f>IF('Cell Numbers'!AE33=0,"Blank",VLOOKUP('Cell Numbers'!AE33,Cells!$A$7:$N$122,14))</f>
        <v>Below</v>
      </c>
      <c r="AF71" t="str">
        <f>IF('Cell Numbers'!AF33=0,"Blank",VLOOKUP('Cell Numbers'!AF33,Cells!$A$7:$N$122,14))</f>
        <v>Below</v>
      </c>
      <c r="AG71" t="str">
        <f>IF('Cell Numbers'!AG33=0,"Blank",VLOOKUP('Cell Numbers'!AG33,Cells!$A$7:$N$122,14))</f>
        <v>Below</v>
      </c>
      <c r="AH71" t="str">
        <f>IF('Cell Numbers'!AH33=0,"Blank",VLOOKUP('Cell Numbers'!AH33,Cells!$A$7:$N$122,14))</f>
        <v>Below</v>
      </c>
      <c r="AI71" t="str">
        <f>IF('Cell Numbers'!AI33=0,"Blank",VLOOKUP('Cell Numbers'!AI33,Cells!$A$7:$N$122,14))</f>
        <v>Below</v>
      </c>
      <c r="AJ71" t="str">
        <f>IF('Cell Numbers'!AJ33=0,"Blank",VLOOKUP('Cell Numbers'!AJ33,Cells!$A$7:$N$122,14))</f>
        <v>Below</v>
      </c>
      <c r="AK71" t="str">
        <f>IF('Cell Numbers'!AK33=0,"Blank",VLOOKUP('Cell Numbers'!AK33,Cells!$A$7:$N$122,14))</f>
        <v>Below</v>
      </c>
      <c r="AL71" t="str">
        <f>IF('Cell Numbers'!AL33=0,"Blank",VLOOKUP('Cell Numbers'!AL33,Cells!$A$7:$N$122,14))</f>
        <v>Below</v>
      </c>
      <c r="AM71" t="str">
        <f>IF('Cell Numbers'!AM33=0,"Blank",VLOOKUP('Cell Numbers'!AM33,Cells!$A$7:$N$122,14))</f>
        <v>Below</v>
      </c>
    </row>
    <row r="72" spans="1:39" ht="13.5" customHeight="1" x14ac:dyDescent="0.25">
      <c r="A72" t="s">
        <v>59</v>
      </c>
      <c r="B72" t="s">
        <v>78</v>
      </c>
      <c r="C72" s="8" t="s">
        <v>353</v>
      </c>
      <c r="D72" t="str">
        <f>IF('Cell Numbers'!D34=0,"Blank",VLOOKUP('Cell Numbers'!D34,Cells!$A$7:$N$122,14))</f>
        <v>Below</v>
      </c>
      <c r="E72" t="str">
        <f>IF('Cell Numbers'!E34=0,"Blank",VLOOKUP('Cell Numbers'!E34,Cells!$A$7:$N$122,14))</f>
        <v>Below</v>
      </c>
      <c r="F72" t="str">
        <f>IF('Cell Numbers'!F34=0,"Blank",VLOOKUP('Cell Numbers'!F34,Cells!$A$7:$N$122,14))</f>
        <v>Below</v>
      </c>
      <c r="G72" t="str">
        <f>IF('Cell Numbers'!G34=0,"Blank",VLOOKUP('Cell Numbers'!G34,Cells!$A$7:$N$122,14))</f>
        <v>Below</v>
      </c>
      <c r="H72" t="str">
        <f>IF('Cell Numbers'!H34=0,"Blank",VLOOKUP('Cell Numbers'!H34,Cells!$A$7:$N$122,14))</f>
        <v>Below</v>
      </c>
      <c r="I72" t="str">
        <f>IF('Cell Numbers'!I34=0,"Blank",VLOOKUP('Cell Numbers'!I34,Cells!$A$7:$N$122,14))</f>
        <v>Below</v>
      </c>
      <c r="J72" t="str">
        <f>IF('Cell Numbers'!J34=0,"Blank",VLOOKUP('Cell Numbers'!J34,Cells!$A$7:$N$122,14))</f>
        <v>Below</v>
      </c>
      <c r="K72" t="str">
        <f>IF('Cell Numbers'!K34=0,"Blank",VLOOKUP('Cell Numbers'!K34,Cells!$A$7:$N$122,14))</f>
        <v>Below</v>
      </c>
      <c r="L72" t="str">
        <f>IF('Cell Numbers'!L34=0,"Blank",VLOOKUP('Cell Numbers'!L34,Cells!$A$7:$N$122,14))</f>
        <v>Below</v>
      </c>
      <c r="M72" t="str">
        <f>IF('Cell Numbers'!M34=0,"Blank",VLOOKUP('Cell Numbers'!M34,Cells!$A$7:$N$122,14))</f>
        <v>Below</v>
      </c>
      <c r="N72" t="str">
        <f>IF('Cell Numbers'!N34=0,"Blank",VLOOKUP('Cell Numbers'!N34,Cells!$A$7:$N$122,14))</f>
        <v>Below</v>
      </c>
      <c r="O72" t="str">
        <f>IF('Cell Numbers'!O34=0,"Blank",VLOOKUP('Cell Numbers'!O34,Cells!$A$7:$N$122,14))</f>
        <v>Below</v>
      </c>
      <c r="P72" t="str">
        <f>IF('Cell Numbers'!P34=0,"Blank",VLOOKUP('Cell Numbers'!P34,Cells!$A$7:$N$122,14))</f>
        <v>Below</v>
      </c>
      <c r="Q72" t="str">
        <f>IF('Cell Numbers'!Q34=0,"Blank",VLOOKUP('Cell Numbers'!Q34,Cells!$A$7:$N$122,14))</f>
        <v>Below</v>
      </c>
      <c r="R72" t="str">
        <f>IF('Cell Numbers'!R34=0,"Blank",VLOOKUP('Cell Numbers'!R34,Cells!$A$7:$N$122,14))</f>
        <v>Below</v>
      </c>
      <c r="S72" t="str">
        <f>IF('Cell Numbers'!S34=0,"Blank",VLOOKUP('Cell Numbers'!S34,Cells!$A$7:$N$122,14))</f>
        <v>Below</v>
      </c>
      <c r="T72" t="str">
        <f>IF('Cell Numbers'!T34=0,"Blank",VLOOKUP('Cell Numbers'!T34,Cells!$A$7:$N$122,14))</f>
        <v>Below</v>
      </c>
      <c r="U72" t="str">
        <f>IF('Cell Numbers'!U34=0,"Blank",VLOOKUP('Cell Numbers'!U34,Cells!$A$7:$N$122,14))</f>
        <v>Below</v>
      </c>
      <c r="V72" t="str">
        <f>IF('Cell Numbers'!V34=0,"Blank",VLOOKUP('Cell Numbers'!V34,Cells!$A$7:$N$122,14))</f>
        <v>Below</v>
      </c>
      <c r="W72" t="str">
        <f>IF('Cell Numbers'!W34=0,"Blank",VLOOKUP('Cell Numbers'!W34,Cells!$A$7:$N$122,14))</f>
        <v>Below</v>
      </c>
      <c r="X72" t="str">
        <f>IF('Cell Numbers'!X34=0,"Blank",VLOOKUP('Cell Numbers'!X34,Cells!$A$7:$N$122,14))</f>
        <v>Below</v>
      </c>
      <c r="Y72" t="str">
        <f>IF('Cell Numbers'!Y34=0,"Blank",VLOOKUP('Cell Numbers'!Y34,Cells!$A$7:$N$122,14))</f>
        <v>Below</v>
      </c>
      <c r="Z72" t="str">
        <f>IF('Cell Numbers'!Z34=0,"Blank",VLOOKUP('Cell Numbers'!Z34,Cells!$A$7:$N$122,14))</f>
        <v>Below</v>
      </c>
      <c r="AA72" t="str">
        <f>IF('Cell Numbers'!AA34=0,"Blank",VLOOKUP('Cell Numbers'!AA34,Cells!$A$7:$N$122,14))</f>
        <v>Below</v>
      </c>
      <c r="AB72" t="str">
        <f>IF('Cell Numbers'!AB34=0,"Blank",VLOOKUP('Cell Numbers'!AB34,Cells!$A$7:$N$122,14))</f>
        <v>Below</v>
      </c>
      <c r="AC72" t="str">
        <f>IF('Cell Numbers'!AC34=0,"Blank",VLOOKUP('Cell Numbers'!AC34,Cells!$A$7:$N$122,14))</f>
        <v>Below</v>
      </c>
      <c r="AD72" t="str">
        <f>IF('Cell Numbers'!AD34=0,"Blank",VLOOKUP('Cell Numbers'!AD34,Cells!$A$7:$N$122,14))</f>
        <v>Below</v>
      </c>
      <c r="AE72" t="str">
        <f>IF('Cell Numbers'!AE34=0,"Blank",VLOOKUP('Cell Numbers'!AE34,Cells!$A$7:$N$122,14))</f>
        <v>Below</v>
      </c>
      <c r="AF72" t="str">
        <f>IF('Cell Numbers'!AF34=0,"Blank",VLOOKUP('Cell Numbers'!AF34,Cells!$A$7:$N$122,14))</f>
        <v>Below</v>
      </c>
      <c r="AG72" t="str">
        <f>IF('Cell Numbers'!AG34=0,"Blank",VLOOKUP('Cell Numbers'!AG34,Cells!$A$7:$N$122,14))</f>
        <v>Below</v>
      </c>
      <c r="AH72" t="str">
        <f>IF('Cell Numbers'!AH34=0,"Blank",VLOOKUP('Cell Numbers'!AH34,Cells!$A$7:$N$122,14))</f>
        <v>Below</v>
      </c>
      <c r="AI72" t="str">
        <f>IF('Cell Numbers'!AI34=0,"Blank",VLOOKUP('Cell Numbers'!AI34,Cells!$A$7:$N$122,14))</f>
        <v>Below</v>
      </c>
      <c r="AJ72" t="str">
        <f>IF('Cell Numbers'!AJ34=0,"Blank",VLOOKUP('Cell Numbers'!AJ34,Cells!$A$7:$N$122,14))</f>
        <v>Below</v>
      </c>
      <c r="AK72" t="str">
        <f>IF('Cell Numbers'!AK34=0,"Blank",VLOOKUP('Cell Numbers'!AK34,Cells!$A$7:$N$122,14))</f>
        <v>Below</v>
      </c>
      <c r="AL72" t="str">
        <f>IF('Cell Numbers'!AL34=0,"Blank",VLOOKUP('Cell Numbers'!AL34,Cells!$A$7:$N$122,14))</f>
        <v>Below</v>
      </c>
      <c r="AM72" t="str">
        <f>IF('Cell Numbers'!AM34=0,"Blank",VLOOKUP('Cell Numbers'!AM34,Cells!$A$7:$N$122,14))</f>
        <v>Below</v>
      </c>
    </row>
    <row r="73" spans="1:39" ht="13.5" customHeight="1" x14ac:dyDescent="0.25">
      <c r="A73" t="s">
        <v>59</v>
      </c>
      <c r="B73" t="s">
        <v>78</v>
      </c>
      <c r="C73" s="8" t="s">
        <v>198</v>
      </c>
      <c r="D73" t="str">
        <f>IF('Cell Numbers'!D35=0,"Blank",VLOOKUP('Cell Numbers'!D35,Cells!$A$7:$N$122,14))</f>
        <v>Not Cred.</v>
      </c>
      <c r="E73" t="str">
        <f>IF('Cell Numbers'!E35=0,"Blank",VLOOKUP('Cell Numbers'!E35,Cells!$A$7:$N$122,14))</f>
        <v>Not Cred.</v>
      </c>
      <c r="F73" t="str">
        <f>IF('Cell Numbers'!F35=0,"Blank",VLOOKUP('Cell Numbers'!F35,Cells!$A$7:$N$122,14))</f>
        <v>Not Cred.</v>
      </c>
      <c r="G73" t="str">
        <f>IF('Cell Numbers'!G35=0,"Blank",VLOOKUP('Cell Numbers'!G35,Cells!$A$7:$N$122,14))</f>
        <v>Not Cred.</v>
      </c>
      <c r="H73" t="str">
        <f>IF('Cell Numbers'!H35=0,"Blank",VLOOKUP('Cell Numbers'!H35,Cells!$A$7:$N$122,14))</f>
        <v>Not Cred.</v>
      </c>
      <c r="I73" t="str">
        <f>IF('Cell Numbers'!I35=0,"Blank",VLOOKUP('Cell Numbers'!I35,Cells!$A$7:$N$122,14))</f>
        <v>Not Cred.</v>
      </c>
      <c r="J73" t="str">
        <f>IF('Cell Numbers'!J35=0,"Blank",VLOOKUP('Cell Numbers'!J35,Cells!$A$7:$N$122,14))</f>
        <v>Not Cred.</v>
      </c>
      <c r="K73" t="str">
        <f>IF('Cell Numbers'!K35=0,"Blank",VLOOKUP('Cell Numbers'!K35,Cells!$A$7:$N$122,14))</f>
        <v>Not Cred.</v>
      </c>
      <c r="L73" t="str">
        <f>IF('Cell Numbers'!L35=0,"Blank",VLOOKUP('Cell Numbers'!L35,Cells!$A$7:$N$122,14))</f>
        <v>Not Cred.</v>
      </c>
      <c r="M73" t="str">
        <f>IF('Cell Numbers'!M35=0,"Blank",VLOOKUP('Cell Numbers'!M35,Cells!$A$7:$N$122,14))</f>
        <v>Not Cred.</v>
      </c>
      <c r="N73" t="str">
        <f>IF('Cell Numbers'!N35=0,"Blank",VLOOKUP('Cell Numbers'!N35,Cells!$A$7:$N$122,14))</f>
        <v>Not Cred.</v>
      </c>
      <c r="O73" t="str">
        <f>IF('Cell Numbers'!O35=0,"Blank",VLOOKUP('Cell Numbers'!O35,Cells!$A$7:$N$122,14))</f>
        <v>Not Cred.</v>
      </c>
      <c r="P73" t="str">
        <f>IF('Cell Numbers'!P35=0,"Blank",VLOOKUP('Cell Numbers'!P35,Cells!$A$7:$N$122,14))</f>
        <v>Not Cred.</v>
      </c>
      <c r="Q73" t="str">
        <f>IF('Cell Numbers'!Q35=0,"Blank",VLOOKUP('Cell Numbers'!Q35,Cells!$A$7:$N$122,14))</f>
        <v>Not Cred.</v>
      </c>
      <c r="R73" t="str">
        <f>IF('Cell Numbers'!R35=0,"Blank",VLOOKUP('Cell Numbers'!R35,Cells!$A$7:$N$122,14))</f>
        <v>Not Cred.</v>
      </c>
      <c r="S73" t="str">
        <f>IF('Cell Numbers'!S35=0,"Blank",VLOOKUP('Cell Numbers'!S35,Cells!$A$7:$N$122,14))</f>
        <v>Not Cred.</v>
      </c>
      <c r="T73" t="str">
        <f>IF('Cell Numbers'!T35=0,"Blank",VLOOKUP('Cell Numbers'!T35,Cells!$A$7:$N$122,14))</f>
        <v>Not Cred.</v>
      </c>
      <c r="U73" t="str">
        <f>IF('Cell Numbers'!U35=0,"Blank",VLOOKUP('Cell Numbers'!U35,Cells!$A$7:$N$122,14))</f>
        <v>Not Cred.</v>
      </c>
      <c r="V73" t="str">
        <f>IF('Cell Numbers'!V35=0,"Blank",VLOOKUP('Cell Numbers'!V35,Cells!$A$7:$N$122,14))</f>
        <v>Not Cred.</v>
      </c>
      <c r="W73" t="str">
        <f>IF('Cell Numbers'!W35=0,"Blank",VLOOKUP('Cell Numbers'!W35,Cells!$A$7:$N$122,14))</f>
        <v>Not Cred.</v>
      </c>
      <c r="X73" t="str">
        <f>IF('Cell Numbers'!X35=0,"Blank",VLOOKUP('Cell Numbers'!X35,Cells!$A$7:$N$122,14))</f>
        <v>Not Cred.</v>
      </c>
      <c r="Y73" t="str">
        <f>IF('Cell Numbers'!Y35=0,"Blank",VLOOKUP('Cell Numbers'!Y35,Cells!$A$7:$N$122,14))</f>
        <v>Not Cred.</v>
      </c>
      <c r="Z73" t="str">
        <f>IF('Cell Numbers'!Z35=0,"Blank",VLOOKUP('Cell Numbers'!Z35,Cells!$A$7:$N$122,14))</f>
        <v>Not Cred.</v>
      </c>
      <c r="AA73" t="str">
        <f>IF('Cell Numbers'!AA35=0,"Blank",VLOOKUP('Cell Numbers'!AA35,Cells!$A$7:$N$122,14))</f>
        <v>Not Cred.</v>
      </c>
      <c r="AB73" t="str">
        <f>IF('Cell Numbers'!AB35=0,"Blank",VLOOKUP('Cell Numbers'!AB35,Cells!$A$7:$N$122,14))</f>
        <v>Not Cred.</v>
      </c>
      <c r="AC73" t="str">
        <f>IF('Cell Numbers'!AC35=0,"Blank",VLOOKUP('Cell Numbers'!AC35,Cells!$A$7:$N$122,14))</f>
        <v>Not Cred.</v>
      </c>
      <c r="AD73" t="str">
        <f>IF('Cell Numbers'!AD35=0,"Blank",VLOOKUP('Cell Numbers'!AD35,Cells!$A$7:$N$122,14))</f>
        <v>Not Cred.</v>
      </c>
      <c r="AE73" t="str">
        <f>IF('Cell Numbers'!AE35=0,"Blank",VLOOKUP('Cell Numbers'!AE35,Cells!$A$7:$N$122,14))</f>
        <v>Not Cred.</v>
      </c>
      <c r="AF73" t="str">
        <f>IF('Cell Numbers'!AF35=0,"Blank",VLOOKUP('Cell Numbers'!AF35,Cells!$A$7:$N$122,14))</f>
        <v>Not Cred.</v>
      </c>
      <c r="AG73" t="str">
        <f>IF('Cell Numbers'!AG35=0,"Blank",VLOOKUP('Cell Numbers'!AG35,Cells!$A$7:$N$122,14))</f>
        <v>Not Cred.</v>
      </c>
      <c r="AH73" t="str">
        <f>IF('Cell Numbers'!AH35=0,"Blank",VLOOKUP('Cell Numbers'!AH35,Cells!$A$7:$N$122,14))</f>
        <v>Not Cred.</v>
      </c>
      <c r="AI73" t="str">
        <f>IF('Cell Numbers'!AI35=0,"Blank",VLOOKUP('Cell Numbers'!AI35,Cells!$A$7:$N$122,14))</f>
        <v>Not Cred.</v>
      </c>
      <c r="AJ73" t="str">
        <f>IF('Cell Numbers'!AJ35=0,"Blank",VLOOKUP('Cell Numbers'!AJ35,Cells!$A$7:$N$122,14))</f>
        <v>Not Cred.</v>
      </c>
      <c r="AK73" t="str">
        <f>IF('Cell Numbers'!AK35=0,"Blank",VLOOKUP('Cell Numbers'!AK35,Cells!$A$7:$N$122,14))</f>
        <v>Not Cred.</v>
      </c>
      <c r="AL73" t="str">
        <f>IF('Cell Numbers'!AL35=0,"Blank",VLOOKUP('Cell Numbers'!AL35,Cells!$A$7:$N$122,14))</f>
        <v>Not Cred.</v>
      </c>
      <c r="AM73" t="str">
        <f>IF('Cell Numbers'!AM35=0,"Blank",VLOOKUP('Cell Numbers'!AM35,Cells!$A$7:$N$122,14))</f>
        <v>Not Cred.</v>
      </c>
    </row>
  </sheetData>
  <conditionalFormatting sqref="AN4:XFD10 AN12:XFD18 AN20:XFD26 A20:C25 A12:C17 B27 A28:C33 AN28:XFD33 A19 A35:C35 A10:B10 A26:B26 A18:B18 A4:C9 AN35:XFD35">
    <cfRule type="cellIs" dxfId="166" priority="40" stopIfTrue="1" operator="equal">
      <formula>"In CI"</formula>
    </cfRule>
  </conditionalFormatting>
  <conditionalFormatting sqref="AN4:XFD10 AN12:XFD18 AN20:XFD26 A20:C25 A12:C17 B27 A28:C33 AN28:XFD33 A19 A35:C35 A10:B10 A26:B26 A18:B18 A4:C9 AN35:XFD35">
    <cfRule type="cellIs" dxfId="165" priority="38" stopIfTrue="1" operator="equal">
      <formula>"Above"</formula>
    </cfRule>
    <cfRule type="cellIs" dxfId="164" priority="39" stopIfTrue="1" operator="equal">
      <formula>"Below"</formula>
    </cfRule>
  </conditionalFormatting>
  <conditionalFormatting sqref="A11:B19 AN11:XFD19">
    <cfRule type="cellIs" dxfId="163" priority="35" stopIfTrue="1" operator="equal">
      <formula>"Above"</formula>
    </cfRule>
    <cfRule type="cellIs" dxfId="162" priority="36" stopIfTrue="1" operator="equal">
      <formula>"Below"</formula>
    </cfRule>
  </conditionalFormatting>
  <conditionalFormatting sqref="A11:B19 AN11:XFD19">
    <cfRule type="cellIs" dxfId="161" priority="37" stopIfTrue="1" operator="equal">
      <formula>"In CI"</formula>
    </cfRule>
  </conditionalFormatting>
  <conditionalFormatting sqref="A27 AN27:XFD27">
    <cfRule type="cellIs" dxfId="160" priority="32" stopIfTrue="1" operator="equal">
      <formula>"Above"</formula>
    </cfRule>
    <cfRule type="cellIs" dxfId="159" priority="33" stopIfTrue="1" operator="equal">
      <formula>"Below"</formula>
    </cfRule>
  </conditionalFormatting>
  <conditionalFormatting sqref="A27 AN27:XFD27">
    <cfRule type="cellIs" dxfId="158" priority="34" stopIfTrue="1" operator="equal">
      <formula>"In CI"</formula>
    </cfRule>
  </conditionalFormatting>
  <conditionalFormatting sqref="B19 AN19:XFD19">
    <cfRule type="cellIs" dxfId="157" priority="29" stopIfTrue="1" operator="equal">
      <formula>"Above"</formula>
    </cfRule>
    <cfRule type="cellIs" dxfId="156" priority="30" stopIfTrue="1" operator="equal">
      <formula>"Below"</formula>
    </cfRule>
  </conditionalFormatting>
  <conditionalFormatting sqref="B19 AN19:XFD19">
    <cfRule type="cellIs" dxfId="155" priority="31" stopIfTrue="1" operator="equal">
      <formula>"In CI"</formula>
    </cfRule>
  </conditionalFormatting>
  <conditionalFormatting sqref="AN34:XFD34 A34:C34">
    <cfRule type="cellIs" dxfId="154" priority="26" stopIfTrue="1" operator="equal">
      <formula>"Above"</formula>
    </cfRule>
    <cfRule type="cellIs" dxfId="153" priority="27" stopIfTrue="1" operator="equal">
      <formula>"Below"</formula>
    </cfRule>
  </conditionalFormatting>
  <conditionalFormatting sqref="AN34:XFD34 A34:C34">
    <cfRule type="cellIs" dxfId="152" priority="28" stopIfTrue="1" operator="equal">
      <formula>"In CI"</formula>
    </cfRule>
  </conditionalFormatting>
  <conditionalFormatting sqref="C11:C19">
    <cfRule type="cellIs" dxfId="151" priority="25" stopIfTrue="1" operator="equal">
      <formula>"Below"</formula>
    </cfRule>
  </conditionalFormatting>
  <conditionalFormatting sqref="C11:C19">
    <cfRule type="cellIs" dxfId="150" priority="23" stopIfTrue="1" operator="equal">
      <formula>"Above"</formula>
    </cfRule>
    <cfRule type="cellIs" dxfId="149" priority="24" stopIfTrue="1" operator="equal">
      <formula>"In CI"</formula>
    </cfRule>
  </conditionalFormatting>
  <conditionalFormatting sqref="C27">
    <cfRule type="cellIs" dxfId="148" priority="22" stopIfTrue="1" operator="equal">
      <formula>"Below"</formula>
    </cfRule>
  </conditionalFormatting>
  <conditionalFormatting sqref="C27">
    <cfRule type="cellIs" dxfId="147" priority="20" stopIfTrue="1" operator="equal">
      <formula>"Above"</formula>
    </cfRule>
    <cfRule type="cellIs" dxfId="146" priority="21" stopIfTrue="1" operator="equal">
      <formula>"In CI"</formula>
    </cfRule>
  </conditionalFormatting>
  <conditionalFormatting sqref="C19">
    <cfRule type="cellIs" dxfId="145" priority="19" stopIfTrue="1" operator="equal">
      <formula>"Below"</formula>
    </cfRule>
  </conditionalFormatting>
  <conditionalFormatting sqref="C19">
    <cfRule type="cellIs" dxfId="144" priority="17" stopIfTrue="1" operator="equal">
      <formula>"Above"</formula>
    </cfRule>
    <cfRule type="cellIs" dxfId="143" priority="18" stopIfTrue="1" operator="equal">
      <formula>"In CI"</formula>
    </cfRule>
  </conditionalFormatting>
  <conditionalFormatting sqref="D28:AM35">
    <cfRule type="expression" dxfId="142" priority="2" stopIfTrue="1">
      <formula>D66="Not Cred."</formula>
    </cfRule>
    <cfRule type="expression" dxfId="141" priority="3" stopIfTrue="1">
      <formula>D66="Below"</formula>
    </cfRule>
    <cfRule type="expression" dxfId="140" priority="4" stopIfTrue="1">
      <formula>D66="In CI"</formula>
    </cfRule>
    <cfRule type="expression" dxfId="139" priority="5" stopIfTrue="1">
      <formula>D66="Above"</formula>
    </cfRule>
  </conditionalFormatting>
  <conditionalFormatting sqref="D4:AM19">
    <cfRule type="expression" dxfId="138" priority="155" stopIfTrue="1">
      <formula>D42="Not Cred."</formula>
    </cfRule>
    <cfRule type="expression" dxfId="137" priority="156" stopIfTrue="1">
      <formula>D42="Below"</formula>
    </cfRule>
    <cfRule type="expression" dxfId="136" priority="157" stopIfTrue="1">
      <formula>D42="In CI"</formula>
    </cfRule>
    <cfRule type="expression" dxfId="135" priority="158" stopIfTrue="1">
      <formula>D42="Above"</formula>
    </cfRule>
  </conditionalFormatting>
  <conditionalFormatting sqref="D12:AM19">
    <cfRule type="expression" dxfId="134" priority="163" stopIfTrue="1">
      <formula>D58="Not Cred."</formula>
    </cfRule>
    <cfRule type="expression" dxfId="133" priority="164" stopIfTrue="1">
      <formula>D58="Below"</formula>
    </cfRule>
    <cfRule type="expression" dxfId="132" priority="165" stopIfTrue="1">
      <formula>D58="In CI"</formula>
    </cfRule>
    <cfRule type="expression" dxfId="131" priority="166" stopIfTrue="1">
      <formula>D58="Above"</formula>
    </cfRule>
  </conditionalFormatting>
  <conditionalFormatting sqref="D20:AM27">
    <cfRule type="expression" dxfId="130" priority="167" stopIfTrue="1">
      <formula>D50="Not Cred."</formula>
    </cfRule>
    <cfRule type="expression" dxfId="129" priority="168" stopIfTrue="1">
      <formula>D50="Below"</formula>
    </cfRule>
    <cfRule type="expression" dxfId="128" priority="169" stopIfTrue="1">
      <formula>D50="In CI"</formula>
    </cfRule>
    <cfRule type="expression" dxfId="127" priority="170" stopIfTrue="1">
      <formula>D50="Above"</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M129"/>
  <sheetViews>
    <sheetView zoomScale="110" zoomScaleNormal="105" workbookViewId="0"/>
  </sheetViews>
  <sheetFormatPr defaultColWidth="8.7109375" defaultRowHeight="15" x14ac:dyDescent="0.25"/>
  <cols>
    <col min="1" max="1" width="9" style="5" bestFit="1" customWidth="1"/>
    <col min="2" max="3" width="8.7109375" style="5" bestFit="1" customWidth="1"/>
    <col min="4" max="4" width="9" style="5" bestFit="1" customWidth="1"/>
    <col min="5" max="5" width="7.7109375" style="104" customWidth="1"/>
    <col min="6" max="6" width="14.28515625" style="104" customWidth="1"/>
    <col min="7" max="7" width="15.140625" style="104" customWidth="1"/>
    <col min="8" max="8" width="10.7109375" style="105" customWidth="1"/>
    <col min="9" max="9" width="8.7109375" style="106"/>
    <col min="10" max="10" width="8.7109375" style="207" customWidth="1"/>
    <col min="11" max="11" width="8.7109375" style="107" bestFit="1" customWidth="1"/>
    <col min="12" max="12" width="8.7109375" style="5" bestFit="1" customWidth="1"/>
    <col min="13" max="13" width="14.28515625" style="104" customWidth="1"/>
    <col min="14" max="16384" width="8.7109375" style="5"/>
  </cols>
  <sheetData>
    <row r="1" spans="1:13" x14ac:dyDescent="0.25">
      <c r="A1" s="206" t="s">
        <v>408</v>
      </c>
    </row>
    <row r="2" spans="1:13" s="108" customFormat="1" ht="129" customHeight="1" x14ac:dyDescent="0.25">
      <c r="A2" s="108" t="s">
        <v>185</v>
      </c>
      <c r="B2" s="108" t="s">
        <v>214</v>
      </c>
      <c r="C2" s="108" t="s">
        <v>57</v>
      </c>
      <c r="D2" s="108" t="s">
        <v>215</v>
      </c>
      <c r="E2" s="109" t="s">
        <v>68</v>
      </c>
      <c r="F2" s="109" t="s">
        <v>72</v>
      </c>
      <c r="G2" s="109" t="s">
        <v>216</v>
      </c>
      <c r="H2" s="110" t="s">
        <v>194</v>
      </c>
      <c r="I2" s="111" t="s">
        <v>217</v>
      </c>
      <c r="J2" s="208" t="s">
        <v>399</v>
      </c>
      <c r="K2" s="112" t="s">
        <v>218</v>
      </c>
      <c r="L2" s="108" t="s">
        <v>206</v>
      </c>
      <c r="M2" s="109" t="s">
        <v>303</v>
      </c>
    </row>
    <row r="3" spans="1:13" x14ac:dyDescent="0.25">
      <c r="A3" s="113">
        <v>1</v>
      </c>
      <c r="B3" s="113" t="str">
        <f>LEFT(VLOOKUP(A3,Cells!A6:C108,2),1)&amp;(IF(VLOOKUP(A3,Cells!A6:C108,3)="Smoker","SM","NS"))</f>
        <v>FNS</v>
      </c>
      <c r="C3" s="113" t="str">
        <f>VLOOKUP($A3,Cells!$A$7:$N$122,4)</f>
        <v>18 - 29</v>
      </c>
      <c r="D3" s="113" t="str">
        <f>VLOOKUP($A3,Cells!$A$7:$N$122,5)&amp;" - "&amp;VLOOKUP($A3,Cells!$A$7:$N$122,6)</f>
        <v>1 - 12</v>
      </c>
      <c r="E3" s="201">
        <f>VLOOKUP($A3,Cells!$A$7:$N$122,7)</f>
        <v>1281</v>
      </c>
      <c r="F3" s="201">
        <f>VLOOKUP($A3,Cells!$A$7:$N$122,10)</f>
        <v>184275463</v>
      </c>
      <c r="G3" s="201">
        <f>VLOOKUP($A3,Cells!$A$7:$N$122,11)</f>
        <v>212227144.50101331</v>
      </c>
      <c r="H3" s="114">
        <f>VLOOKUP($A3,Cells!$A$7:$N$122,12)</f>
        <v>0.42064168650265554</v>
      </c>
      <c r="I3" s="202">
        <f>VLOOKUP($A3,Cells!$A$7:$R$122,17)</f>
        <v>5.2659433610976358E-2</v>
      </c>
      <c r="J3" s="209">
        <f t="shared" ref="J3" si="0">F3/G3</f>
        <v>0.86829356081318876</v>
      </c>
      <c r="K3" s="210">
        <f t="shared" ref="K3" si="1">(J3-1)/I3</f>
        <v>-2.5010986665712691</v>
      </c>
      <c r="L3" s="113" t="str">
        <f>VLOOKUP(A3,Cells!$A$7:$N$122,14)</f>
        <v>Not Cred.</v>
      </c>
      <c r="M3" s="113" t="str">
        <f>(ROUND(J3-Cells!$B$4*I3,3)*100)&amp;"% - "&amp;(ROUND(J3+Cells!$B$4*I3,3)*100)&amp;"%"</f>
        <v>81.8% - 91.8%</v>
      </c>
    </row>
    <row r="4" spans="1:13" x14ac:dyDescent="0.25">
      <c r="A4" s="113">
        <f>1+A3</f>
        <v>2</v>
      </c>
      <c r="B4" s="113" t="str">
        <f>LEFT(VLOOKUP(A4,Cells!A7:C109,2),1)&amp;(IF(VLOOKUP(A4,Cells!A7:C109,3)="Smoker","SM","NS"))</f>
        <v>FNS</v>
      </c>
      <c r="C4" s="113" t="str">
        <f>VLOOKUP($A4,Cells!$A$7:$N$122,4)</f>
        <v>30 - 39</v>
      </c>
      <c r="D4" s="113" t="str">
        <f>VLOOKUP($A4,Cells!$A$7:$N$122,5)&amp;" - "&amp;VLOOKUP($A4,Cells!$A$7:$N$122,6)</f>
        <v>1 - 22</v>
      </c>
      <c r="E4" s="201">
        <f>VLOOKUP($A4,Cells!$A$7:$N$122,7)</f>
        <v>6313</v>
      </c>
      <c r="F4" s="201">
        <f>VLOOKUP($A4,Cells!$A$7:$N$122,10)</f>
        <v>1343665084</v>
      </c>
      <c r="G4" s="201">
        <f>VLOOKUP($A4,Cells!$A$7:$N$122,11)</f>
        <v>1791732137.044004</v>
      </c>
      <c r="H4" s="114">
        <f>VLOOKUP($A4,Cells!$A$7:$N$122,12)</f>
        <v>1.0289325422624789</v>
      </c>
      <c r="I4" s="202">
        <f>VLOOKUP($A4,Cells!$A$7:$R$122,17)</f>
        <v>1.8593149395268151E-2</v>
      </c>
      <c r="J4" s="209">
        <f t="shared" ref="J4" si="2">F4/G4</f>
        <v>0.74992520155204445</v>
      </c>
      <c r="K4" s="210">
        <f t="shared" ref="K4" si="3">(J4-1)/I4</f>
        <v>-13.449835373860768</v>
      </c>
      <c r="L4" s="113" t="str">
        <f>VLOOKUP(A4,Cells!$A$7:$N$122,14)</f>
        <v>Above</v>
      </c>
      <c r="M4" s="113" t="str">
        <f>(ROUND(J4-Cells!$B$4*I4,3)*100)&amp;"% - "&amp;(ROUND(J4+Cells!$B$4*I4,3)*100)&amp;"%"</f>
        <v>73.2% - 76.8%</v>
      </c>
    </row>
    <row r="5" spans="1:13" x14ac:dyDescent="0.25">
      <c r="A5" s="113">
        <f t="shared" ref="A5:A68" si="4">1+A4</f>
        <v>3</v>
      </c>
      <c r="B5" s="113" t="str">
        <f>LEFT(VLOOKUP(A5,Cells!A8:C110,2),1)&amp;(IF(VLOOKUP(A5,Cells!A8:C110,3)="Smoker","SM","NS"))</f>
        <v>FNS</v>
      </c>
      <c r="C5" s="113" t="str">
        <f>VLOOKUP($A5,Cells!$A$7:$N$122,4)</f>
        <v>40 - 49</v>
      </c>
      <c r="D5" s="113" t="str">
        <f>VLOOKUP($A5,Cells!$A$7:$N$122,5)&amp;" - "&amp;VLOOKUP($A5,Cells!$A$7:$N$122,6)</f>
        <v>1 - 8</v>
      </c>
      <c r="E5" s="201">
        <f>VLOOKUP($A5,Cells!$A$7:$N$122,7)</f>
        <v>7148</v>
      </c>
      <c r="F5" s="201">
        <f>VLOOKUP($A5,Cells!$A$7:$N$122,10)</f>
        <v>2099216584</v>
      </c>
      <c r="G5" s="201">
        <f>VLOOKUP($A5,Cells!$A$7:$N$122,11)</f>
        <v>2639434606.5120182</v>
      </c>
      <c r="H5" s="114">
        <f>VLOOKUP($A5,Cells!$A$7:$N$122,12)</f>
        <v>1.0433721905200288</v>
      </c>
      <c r="I5" s="202">
        <f>VLOOKUP($A5,Cells!$A$7:$R$122,17)</f>
        <v>1.9445942548208757E-2</v>
      </c>
      <c r="J5" s="209">
        <f t="shared" ref="J5:J68" si="5">F5/G5</f>
        <v>0.79532812778191542</v>
      </c>
      <c r="K5" s="210">
        <f t="shared" ref="K5:K68" si="6">(J5-1)/I5</f>
        <v>-10.525171084439808</v>
      </c>
      <c r="L5" s="113" t="str">
        <f>VLOOKUP(A5,Cells!$A$7:$N$122,14)</f>
        <v>Above</v>
      </c>
      <c r="M5" s="113" t="str">
        <f>(ROUND(J5-Cells!$B$4*I5,3)*100)&amp;"% - "&amp;(ROUND(J5+Cells!$B$4*I5,3)*100)&amp;"%"</f>
        <v>77.7% - 81.4%</v>
      </c>
    </row>
    <row r="6" spans="1:13" x14ac:dyDescent="0.25">
      <c r="A6" s="113">
        <f t="shared" si="4"/>
        <v>4</v>
      </c>
      <c r="B6" s="113" t="str">
        <f>LEFT(VLOOKUP(A6,Cells!A9:C111,2),1)&amp;(IF(VLOOKUP(A6,Cells!A9:C111,3)="Smoker","SM","NS"))</f>
        <v>FNS</v>
      </c>
      <c r="C6" s="113" t="str">
        <f>VLOOKUP($A6,Cells!$A$7:$N$122,4)</f>
        <v>40 - 49</v>
      </c>
      <c r="D6" s="113" t="str">
        <f>VLOOKUP($A6,Cells!$A$7:$N$122,5)&amp;" - "&amp;VLOOKUP($A6,Cells!$A$7:$N$122,6)</f>
        <v>9 - 13</v>
      </c>
      <c r="E6" s="201">
        <f>VLOOKUP($A6,Cells!$A$7:$N$122,7)</f>
        <v>5671</v>
      </c>
      <c r="F6" s="201">
        <f>VLOOKUP($A6,Cells!$A$7:$N$122,10)</f>
        <v>1466871706</v>
      </c>
      <c r="G6" s="201">
        <f>VLOOKUP($A6,Cells!$A$7:$N$122,11)</f>
        <v>1955732988.16219</v>
      </c>
      <c r="H6" s="114">
        <f>VLOOKUP($A6,Cells!$A$7:$N$122,12)</f>
        <v>1.0978398327243868</v>
      </c>
      <c r="I6" s="202">
        <f>VLOOKUP($A6,Cells!$A$7:$R$122,17)</f>
        <v>1.7428720271919187E-2</v>
      </c>
      <c r="J6" s="209">
        <f t="shared" si="5"/>
        <v>0.75003679688321112</v>
      </c>
      <c r="K6" s="210">
        <f t="shared" si="6"/>
        <v>-14.342028514825882</v>
      </c>
      <c r="L6" s="113" t="str">
        <f>VLOOKUP(A6,Cells!$A$7:$N$122,14)</f>
        <v>Above</v>
      </c>
      <c r="M6" s="113" t="str">
        <f>(ROUND(J6-Cells!$B$4*I6,3)*100)&amp;"% - "&amp;(ROUND(J6+Cells!$B$4*I6,3)*100)&amp;"%"</f>
        <v>73.3% - 76.7%</v>
      </c>
    </row>
    <row r="7" spans="1:13" x14ac:dyDescent="0.25">
      <c r="A7" s="113">
        <f t="shared" si="4"/>
        <v>5</v>
      </c>
      <c r="B7" s="113" t="str">
        <f>LEFT(VLOOKUP(A7,Cells!A10:C112,2),1)&amp;(IF(VLOOKUP(A7,Cells!A10:C112,3)="Smoker","SM","NS"))</f>
        <v>FNS</v>
      </c>
      <c r="C7" s="113" t="str">
        <f>VLOOKUP($A7,Cells!$A$7:$N$122,4)</f>
        <v>40 - 49</v>
      </c>
      <c r="D7" s="113" t="str">
        <f>VLOOKUP($A7,Cells!$A$7:$N$122,5)&amp;" - "&amp;VLOOKUP($A7,Cells!$A$7:$N$122,6)</f>
        <v>14 - 19</v>
      </c>
      <c r="E7" s="201">
        <f>VLOOKUP($A7,Cells!$A$7:$N$122,7)</f>
        <v>5355</v>
      </c>
      <c r="F7" s="201">
        <f>VLOOKUP($A7,Cells!$A$7:$N$122,10)</f>
        <v>773981929</v>
      </c>
      <c r="G7" s="201">
        <f>VLOOKUP($A7,Cells!$A$7:$N$122,11)</f>
        <v>929738049.70145285</v>
      </c>
      <c r="H7" s="114">
        <f>VLOOKUP($A7,Cells!$A$7:$N$122,12)</f>
        <v>1.0063444848578642</v>
      </c>
      <c r="I7" s="202">
        <f>VLOOKUP($A7,Cells!$A$7:$R$122,17)</f>
        <v>2.110306120024651E-2</v>
      </c>
      <c r="J7" s="209">
        <f t="shared" si="5"/>
        <v>0.83247311352754949</v>
      </c>
      <c r="K7" s="210">
        <f t="shared" si="6"/>
        <v>-7.9385111421888679</v>
      </c>
      <c r="L7" s="113" t="str">
        <f>VLOOKUP(A7,Cells!$A$7:$N$122,14)</f>
        <v>Above</v>
      </c>
      <c r="M7" s="113" t="str">
        <f>(ROUND(J7-Cells!$B$4*I7,3)*100)&amp;"% - "&amp;(ROUND(J7+Cells!$B$4*I7,3)*100)&amp;"%"</f>
        <v>81.2% - 85.3%</v>
      </c>
    </row>
    <row r="8" spans="1:13" x14ac:dyDescent="0.25">
      <c r="A8" s="113">
        <f t="shared" si="4"/>
        <v>6</v>
      </c>
      <c r="B8" s="113" t="str">
        <f>LEFT(VLOOKUP(A8,Cells!A11:C113,2),1)&amp;(IF(VLOOKUP(A8,Cells!A11:C113,3)="Smoker","SM","NS"))</f>
        <v>FNS</v>
      </c>
      <c r="C8" s="113" t="str">
        <f>VLOOKUP($A8,Cells!$A$7:$N$122,4)</f>
        <v>40 - 49</v>
      </c>
      <c r="D8" s="113" t="str">
        <f>VLOOKUP($A8,Cells!$A$7:$N$122,5)&amp;" - "&amp;VLOOKUP($A8,Cells!$A$7:$N$122,6)</f>
        <v>20 - 32</v>
      </c>
      <c r="E8" s="201">
        <f>VLOOKUP($A8,Cells!$A$7:$N$122,7)</f>
        <v>4719</v>
      </c>
      <c r="F8" s="201">
        <f>VLOOKUP($A8,Cells!$A$7:$N$122,10)</f>
        <v>305471370</v>
      </c>
      <c r="G8" s="201">
        <f>VLOOKUP($A8,Cells!$A$7:$N$122,11)</f>
        <v>278063087.93944007</v>
      </c>
      <c r="H8" s="114">
        <f>VLOOKUP($A8,Cells!$A$7:$N$122,12)</f>
        <v>1.0096224623525818</v>
      </c>
      <c r="I8" s="202">
        <f>VLOOKUP($A8,Cells!$A$7:$R$122,17)</f>
        <v>2.7758122006510885E-2</v>
      </c>
      <c r="J8" s="209">
        <f t="shared" si="5"/>
        <v>1.0985685740011966</v>
      </c>
      <c r="K8" s="210">
        <f t="shared" si="6"/>
        <v>3.550981366033211</v>
      </c>
      <c r="L8" s="113" t="str">
        <f>VLOOKUP(A8,Cells!$A$7:$N$122,14)</f>
        <v>Below</v>
      </c>
      <c r="M8" s="113" t="str">
        <f>(ROUND(J8-Cells!$B$4*I8,3)*100)&amp;"% - "&amp;(ROUND(J8+Cells!$B$4*I8,3)*100)&amp;"%"</f>
        <v>107.2% - 112.5%</v>
      </c>
    </row>
    <row r="9" spans="1:13" x14ac:dyDescent="0.25">
      <c r="A9" s="113">
        <f t="shared" si="4"/>
        <v>7</v>
      </c>
      <c r="B9" s="113" t="str">
        <f>LEFT(VLOOKUP(A9,Cells!A12:C114,2),1)&amp;(IF(VLOOKUP(A9,Cells!A12:C114,3)="Smoker","SM","NS"))</f>
        <v>FNS</v>
      </c>
      <c r="C9" s="113" t="str">
        <f>VLOOKUP($A9,Cells!$A$7:$N$122,4)</f>
        <v>50 - 59</v>
      </c>
      <c r="D9" s="113" t="str">
        <f>VLOOKUP($A9,Cells!$A$7:$N$122,5)&amp;" - "&amp;VLOOKUP($A9,Cells!$A$7:$N$122,6)</f>
        <v>1 - 9</v>
      </c>
      <c r="E9" s="201">
        <f>VLOOKUP($A9,Cells!$A$7:$N$122,7)</f>
        <v>13003</v>
      </c>
      <c r="F9" s="201">
        <f>VLOOKUP($A9,Cells!$A$7:$N$122,10)</f>
        <v>2759300489</v>
      </c>
      <c r="G9" s="201">
        <f>VLOOKUP($A9,Cells!$A$7:$N$122,11)</f>
        <v>3516609706.9305754</v>
      </c>
      <c r="H9" s="114">
        <f>VLOOKUP($A9,Cells!$A$7:$N$122,12)</f>
        <v>1.0493778358809804</v>
      </c>
      <c r="I9" s="202">
        <f>VLOOKUP($A9,Cells!$A$7:$R$122,17)</f>
        <v>1.9075013479836221E-2</v>
      </c>
      <c r="J9" s="209">
        <f t="shared" si="5"/>
        <v>0.78464791914835996</v>
      </c>
      <c r="K9" s="210">
        <f t="shared" si="6"/>
        <v>-11.289747243391677</v>
      </c>
      <c r="L9" s="113" t="str">
        <f>VLOOKUP(A9,Cells!$A$7:$N$122,14)</f>
        <v>Above</v>
      </c>
      <c r="M9" s="113" t="str">
        <f>(ROUND(J9-Cells!$B$4*I9,3)*100)&amp;"% - "&amp;(ROUND(J9+Cells!$B$4*I9,3)*100)&amp;"%"</f>
        <v>76.7% - 80.3%</v>
      </c>
    </row>
    <row r="10" spans="1:13" x14ac:dyDescent="0.25">
      <c r="A10" s="113">
        <f t="shared" si="4"/>
        <v>8</v>
      </c>
      <c r="B10" s="113" t="str">
        <f>LEFT(VLOOKUP(A10,Cells!A13:C115,2),1)&amp;(IF(VLOOKUP(A10,Cells!A13:C115,3)="Smoker","SM","NS"))</f>
        <v>FNS</v>
      </c>
      <c r="C10" s="113" t="str">
        <f>VLOOKUP($A10,Cells!$A$7:$N$122,4)</f>
        <v>50 - 59</v>
      </c>
      <c r="D10" s="113" t="str">
        <f>VLOOKUP($A10,Cells!$A$7:$N$122,5)&amp;" - "&amp;VLOOKUP($A10,Cells!$A$7:$N$122,6)</f>
        <v>10 - 13</v>
      </c>
      <c r="E10" s="201">
        <f>VLOOKUP($A10,Cells!$A$7:$N$122,7)</f>
        <v>7806</v>
      </c>
      <c r="F10" s="201">
        <f>VLOOKUP($A10,Cells!$A$7:$N$122,10)</f>
        <v>1627621243</v>
      </c>
      <c r="G10" s="201">
        <f>VLOOKUP($A10,Cells!$A$7:$N$122,11)</f>
        <v>2112231706.314543</v>
      </c>
      <c r="H10" s="114">
        <f>VLOOKUP($A10,Cells!$A$7:$N$122,12)</f>
        <v>1.0278841911838261</v>
      </c>
      <c r="I10" s="202">
        <f>VLOOKUP($A10,Cells!$A$7:$R$122,17)</f>
        <v>1.912447485799083E-2</v>
      </c>
      <c r="J10" s="209">
        <f t="shared" si="5"/>
        <v>0.77056945889705475</v>
      </c>
      <c r="K10" s="210">
        <f t="shared" si="6"/>
        <v>-11.996697572434606</v>
      </c>
      <c r="L10" s="113" t="str">
        <f>VLOOKUP(A10,Cells!$A$7:$N$122,14)</f>
        <v>Above</v>
      </c>
      <c r="M10" s="113" t="str">
        <f>(ROUND(J10-Cells!$B$4*I10,3)*100)&amp;"% - "&amp;(ROUND(J10+Cells!$B$4*I10,3)*100)&amp;"%"</f>
        <v>75.2% - 78.9%</v>
      </c>
    </row>
    <row r="11" spans="1:13" x14ac:dyDescent="0.25">
      <c r="A11" s="113">
        <f t="shared" si="4"/>
        <v>9</v>
      </c>
      <c r="B11" s="113" t="str">
        <f>LEFT(VLOOKUP(A11,Cells!A14:C116,2),1)&amp;(IF(VLOOKUP(A11,Cells!A14:C116,3)="Smoker","SM","NS"))</f>
        <v>FNS</v>
      </c>
      <c r="C11" s="113" t="str">
        <f>VLOOKUP($A11,Cells!$A$7:$N$122,4)</f>
        <v>50 - 59</v>
      </c>
      <c r="D11" s="113" t="str">
        <f>VLOOKUP($A11,Cells!$A$7:$N$122,5)&amp;" - "&amp;VLOOKUP($A11,Cells!$A$7:$N$122,6)</f>
        <v>14 - 17</v>
      </c>
      <c r="E11" s="201">
        <f>VLOOKUP($A11,Cells!$A$7:$N$122,7)</f>
        <v>7877</v>
      </c>
      <c r="F11" s="201">
        <f>VLOOKUP($A11,Cells!$A$7:$N$122,10)</f>
        <v>1269868861</v>
      </c>
      <c r="G11" s="201">
        <f>VLOOKUP($A11,Cells!$A$7:$N$122,11)</f>
        <v>1615220318.1291909</v>
      </c>
      <c r="H11" s="114">
        <f>VLOOKUP($A11,Cells!$A$7:$N$122,12)</f>
        <v>1.0751777550279842</v>
      </c>
      <c r="I11" s="202">
        <f>VLOOKUP($A11,Cells!$A$7:$R$122,17)</f>
        <v>1.8653861488579813E-2</v>
      </c>
      <c r="J11" s="209">
        <f t="shared" si="5"/>
        <v>0.78618925650391147</v>
      </c>
      <c r="K11" s="210">
        <f t="shared" si="6"/>
        <v>-11.462009816411836</v>
      </c>
      <c r="L11" s="113" t="str">
        <f>VLOOKUP(A11,Cells!$A$7:$N$122,14)</f>
        <v>Above</v>
      </c>
      <c r="M11" s="113" t="str">
        <f>(ROUND(J11-Cells!$B$4*I11,3)*100)&amp;"% - "&amp;(ROUND(J11+Cells!$B$4*I11,3)*100)&amp;"%"</f>
        <v>76.8% - 80.4%</v>
      </c>
    </row>
    <row r="12" spans="1:13" x14ac:dyDescent="0.25">
      <c r="A12" s="113">
        <f t="shared" si="4"/>
        <v>10</v>
      </c>
      <c r="B12" s="113" t="str">
        <f>LEFT(VLOOKUP(A12,Cells!A15:C117,2),1)&amp;(IF(VLOOKUP(A12,Cells!A15:C117,3)="Smoker","SM","NS"))</f>
        <v>FNS</v>
      </c>
      <c r="C12" s="113" t="str">
        <f>VLOOKUP($A12,Cells!$A$7:$N$122,4)</f>
        <v>50 - 59</v>
      </c>
      <c r="D12" s="113" t="str">
        <f>VLOOKUP($A12,Cells!$A$7:$N$122,5)&amp;" - "&amp;VLOOKUP($A12,Cells!$A$7:$N$122,6)</f>
        <v>18 - 21</v>
      </c>
      <c r="E12" s="201">
        <f>VLOOKUP($A12,Cells!$A$7:$N$122,7)</f>
        <v>7669</v>
      </c>
      <c r="F12" s="201">
        <f>VLOOKUP($A12,Cells!$A$7:$N$122,10)</f>
        <v>789738410</v>
      </c>
      <c r="G12" s="201">
        <f>VLOOKUP($A12,Cells!$A$7:$N$122,11)</f>
        <v>871068808.29411793</v>
      </c>
      <c r="H12" s="114">
        <f>VLOOKUP($A12,Cells!$A$7:$N$122,12)</f>
        <v>1.0844232512547973</v>
      </c>
      <c r="I12" s="202">
        <f>VLOOKUP($A12,Cells!$A$7:$R$122,17)</f>
        <v>2.1328184600563932E-2</v>
      </c>
      <c r="J12" s="209">
        <f t="shared" si="5"/>
        <v>0.90663148821343564</v>
      </c>
      <c r="K12" s="210">
        <f t="shared" si="6"/>
        <v>-4.3777055354301284</v>
      </c>
      <c r="L12" s="113" t="str">
        <f>VLOOKUP(A12,Cells!$A$7:$N$122,14)</f>
        <v>Above</v>
      </c>
      <c r="M12" s="113" t="str">
        <f>(ROUND(J12-Cells!$B$4*I12,3)*100)&amp;"% - "&amp;(ROUND(J12+Cells!$B$4*I12,3)*100)&amp;"%"</f>
        <v>88.6% - 92.7%</v>
      </c>
    </row>
    <row r="13" spans="1:13" x14ac:dyDescent="0.25">
      <c r="A13" s="113">
        <f t="shared" si="4"/>
        <v>11</v>
      </c>
      <c r="B13" s="113" t="str">
        <f>LEFT(VLOOKUP(A13,Cells!A16:C118,2),1)&amp;(IF(VLOOKUP(A13,Cells!A16:C118,3)="Smoker","SM","NS"))</f>
        <v>FNS</v>
      </c>
      <c r="C13" s="113" t="str">
        <f>VLOOKUP($A13,Cells!$A$7:$N$122,4)</f>
        <v>50 - 59</v>
      </c>
      <c r="D13" s="113" t="str">
        <f>VLOOKUP($A13,Cells!$A$7:$N$122,5)&amp;" - "&amp;VLOOKUP($A13,Cells!$A$7:$N$122,6)</f>
        <v>22 - 24</v>
      </c>
      <c r="E13" s="201">
        <f>VLOOKUP($A13,Cells!$A$7:$N$122,7)</f>
        <v>5384</v>
      </c>
      <c r="F13" s="201">
        <f>VLOOKUP($A13,Cells!$A$7:$N$122,10)</f>
        <v>428896728</v>
      </c>
      <c r="G13" s="201">
        <f>VLOOKUP($A13,Cells!$A$7:$N$122,11)</f>
        <v>434640715.790407</v>
      </c>
      <c r="H13" s="114">
        <f>VLOOKUP($A13,Cells!$A$7:$N$122,12)</f>
        <v>1.0916966487894291</v>
      </c>
      <c r="I13" s="202">
        <f>VLOOKUP($A13,Cells!$A$7:$R$122,17)</f>
        <v>2.305909518352731E-2</v>
      </c>
      <c r="J13" s="209">
        <f t="shared" si="5"/>
        <v>0.98678451515992605</v>
      </c>
      <c r="K13" s="210">
        <f t="shared" si="6"/>
        <v>-0.57311376421719618</v>
      </c>
      <c r="L13" s="113" t="str">
        <f>VLOOKUP(A13,Cells!$A$7:$N$122,14)</f>
        <v>In CI</v>
      </c>
      <c r="M13" s="113" t="str">
        <f>(ROUND(J13-Cells!$B$4*I13,3)*100)&amp;"% - "&amp;(ROUND(J13+Cells!$B$4*I13,3)*100)&amp;"%"</f>
        <v>96.5% - 100.9%</v>
      </c>
    </row>
    <row r="14" spans="1:13" x14ac:dyDescent="0.25">
      <c r="A14" s="113">
        <f t="shared" si="4"/>
        <v>12</v>
      </c>
      <c r="B14" s="113" t="str">
        <f>LEFT(VLOOKUP(A14,Cells!A17:C119,2),1)&amp;(IF(VLOOKUP(A14,Cells!A17:C119,3)="Smoker","SM","NS"))</f>
        <v>FNS</v>
      </c>
      <c r="C14" s="113" t="str">
        <f>VLOOKUP($A14,Cells!$A$7:$N$122,4)</f>
        <v>50 - 59</v>
      </c>
      <c r="D14" s="113" t="str">
        <f>VLOOKUP($A14,Cells!$A$7:$N$122,5)&amp;" - "&amp;VLOOKUP($A14,Cells!$A$7:$N$122,6)</f>
        <v>25 - 27</v>
      </c>
      <c r="E14" s="201">
        <f>VLOOKUP($A14,Cells!$A$7:$N$122,7)</f>
        <v>5367</v>
      </c>
      <c r="F14" s="201">
        <f>VLOOKUP($A14,Cells!$A$7:$N$122,10)</f>
        <v>366943745</v>
      </c>
      <c r="G14" s="201">
        <f>VLOOKUP($A14,Cells!$A$7:$N$122,11)</f>
        <v>360270384.82436597</v>
      </c>
      <c r="H14" s="114">
        <f>VLOOKUP($A14,Cells!$A$7:$N$122,12)</f>
        <v>1.1708058538028616</v>
      </c>
      <c r="I14" s="202">
        <f>VLOOKUP($A14,Cells!$A$7:$R$122,17)</f>
        <v>2.2192588157779719E-2</v>
      </c>
      <c r="J14" s="209">
        <f t="shared" si="5"/>
        <v>1.0185231993989385</v>
      </c>
      <c r="K14" s="210">
        <f t="shared" si="6"/>
        <v>0.83465701554260319</v>
      </c>
      <c r="L14" s="113" t="str">
        <f>VLOOKUP(A14,Cells!$A$7:$N$122,14)</f>
        <v>In CI</v>
      </c>
      <c r="M14" s="113" t="str">
        <f>(ROUND(J14-Cells!$B$4*I14,3)*100)&amp;"% - "&amp;(ROUND(J14+Cells!$B$4*I14,3)*100)&amp;"%"</f>
        <v>99.7% - 104%</v>
      </c>
    </row>
    <row r="15" spans="1:13" x14ac:dyDescent="0.25">
      <c r="A15" s="113">
        <f t="shared" si="4"/>
        <v>13</v>
      </c>
      <c r="B15" s="113" t="str">
        <f>LEFT(VLOOKUP(A15,Cells!A18:C120,2),1)&amp;(IF(VLOOKUP(A15,Cells!A18:C120,3)="Smoker","SM","NS"))</f>
        <v>FNS</v>
      </c>
      <c r="C15" s="113" t="str">
        <f>VLOOKUP($A15,Cells!$A$7:$N$122,4)</f>
        <v>50 - 59</v>
      </c>
      <c r="D15" s="113" t="str">
        <f>VLOOKUP($A15,Cells!$A$7:$N$122,5)&amp;" - "&amp;VLOOKUP($A15,Cells!$A$7:$N$122,6)</f>
        <v>28 - 36</v>
      </c>
      <c r="E15" s="201">
        <f>VLOOKUP($A15,Cells!$A$7:$N$122,7)</f>
        <v>5789</v>
      </c>
      <c r="F15" s="201">
        <f>VLOOKUP($A15,Cells!$A$7:$N$122,10)</f>
        <v>331779703</v>
      </c>
      <c r="G15" s="201">
        <f>VLOOKUP($A15,Cells!$A$7:$N$122,11)</f>
        <v>313084720.17996079</v>
      </c>
      <c r="H15" s="114">
        <f>VLOOKUP($A15,Cells!$A$7:$N$122,12)</f>
        <v>1.2692549491876339</v>
      </c>
      <c r="I15" s="202">
        <f>VLOOKUP($A15,Cells!$A$7:$R$122,17)</f>
        <v>2.1299087076233014E-2</v>
      </c>
      <c r="J15" s="209">
        <f t="shared" si="5"/>
        <v>1.0597122172212472</v>
      </c>
      <c r="K15" s="210">
        <f t="shared" si="6"/>
        <v>2.803510639095804</v>
      </c>
      <c r="L15" s="113" t="str">
        <f>VLOOKUP(A15,Cells!$A$7:$N$122,14)</f>
        <v>Below</v>
      </c>
      <c r="M15" s="113" t="str">
        <f>(ROUND(J15-Cells!$B$4*I15,3)*100)&amp;"% - "&amp;(ROUND(J15+Cells!$B$4*I15,3)*100)&amp;"%"</f>
        <v>103.9% - 108%</v>
      </c>
    </row>
    <row r="16" spans="1:13" x14ac:dyDescent="0.25">
      <c r="A16" s="113">
        <f t="shared" si="4"/>
        <v>14</v>
      </c>
      <c r="B16" s="113" t="str">
        <f>LEFT(VLOOKUP(A16,Cells!A19:C121,2),1)&amp;(IF(VLOOKUP(A16,Cells!A19:C121,3)="Smoker","SM","NS"))</f>
        <v>FNS</v>
      </c>
      <c r="C16" s="113" t="str">
        <f>VLOOKUP($A16,Cells!$A$7:$N$122,4)</f>
        <v>60 - 69</v>
      </c>
      <c r="D16" s="113" t="str">
        <f>VLOOKUP($A16,Cells!$A$7:$N$122,5)&amp;" - "&amp;VLOOKUP($A16,Cells!$A$7:$N$122,6)</f>
        <v>1 - 12</v>
      </c>
      <c r="E16" s="201">
        <f>VLOOKUP($A16,Cells!$A$7:$N$122,7)</f>
        <v>22485</v>
      </c>
      <c r="F16" s="201">
        <f>VLOOKUP($A16,Cells!$A$7:$N$122,10)</f>
        <v>3722500377</v>
      </c>
      <c r="G16" s="201">
        <f>VLOOKUP($A16,Cells!$A$7:$N$122,11)</f>
        <v>4511005009.1696243</v>
      </c>
      <c r="H16" s="114">
        <f>VLOOKUP($A16,Cells!$A$7:$N$122,12)</f>
        <v>1.0570731596485772</v>
      </c>
      <c r="I16" s="202">
        <f>VLOOKUP($A16,Cells!$A$7:$R$122,17)</f>
        <v>1.9914908192627749E-2</v>
      </c>
      <c r="J16" s="209">
        <f t="shared" si="5"/>
        <v>0.8252042215500065</v>
      </c>
      <c r="K16" s="210">
        <f t="shared" si="6"/>
        <v>-8.7771320238724844</v>
      </c>
      <c r="L16" s="113" t="str">
        <f>VLOOKUP(A16,Cells!$A$7:$N$122,14)</f>
        <v>Above</v>
      </c>
      <c r="M16" s="113" t="str">
        <f>(ROUND(J16-Cells!$B$4*I16,3)*100)&amp;"% - "&amp;(ROUND(J16+Cells!$B$4*I16,3)*100)&amp;"%"</f>
        <v>80.6% - 84.4%</v>
      </c>
    </row>
    <row r="17" spans="1:13" x14ac:dyDescent="0.25">
      <c r="A17" s="113">
        <f t="shared" si="4"/>
        <v>15</v>
      </c>
      <c r="B17" s="113" t="str">
        <f>LEFT(VLOOKUP(A17,Cells!A20:C122,2),1)&amp;(IF(VLOOKUP(A17,Cells!A20:C122,3)="Smoker","SM","NS"))</f>
        <v>FNS</v>
      </c>
      <c r="C17" s="113" t="str">
        <f>VLOOKUP($A17,Cells!$A$7:$N$122,4)</f>
        <v>60 - 69</v>
      </c>
      <c r="D17" s="113" t="str">
        <f>VLOOKUP($A17,Cells!$A$7:$N$122,5)&amp;" - "&amp;VLOOKUP($A17,Cells!$A$7:$N$122,6)</f>
        <v>13 - 18</v>
      </c>
      <c r="E17" s="201">
        <f>VLOOKUP($A17,Cells!$A$7:$N$122,7)</f>
        <v>15642</v>
      </c>
      <c r="F17" s="201">
        <f>VLOOKUP($A17,Cells!$A$7:$N$122,10)</f>
        <v>1768503538</v>
      </c>
      <c r="G17" s="201">
        <f>VLOOKUP($A17,Cells!$A$7:$N$122,11)</f>
        <v>2175504185.5010877</v>
      </c>
      <c r="H17" s="114">
        <f>VLOOKUP($A17,Cells!$A$7:$N$122,12)</f>
        <v>1.0262428654048414</v>
      </c>
      <c r="I17" s="202">
        <f>VLOOKUP($A17,Cells!$A$7:$R$122,17)</f>
        <v>2.0207741247255218E-2</v>
      </c>
      <c r="J17" s="209">
        <f t="shared" si="5"/>
        <v>0.81291663320457253</v>
      </c>
      <c r="K17" s="210">
        <f t="shared" si="6"/>
        <v>-9.2580048658747884</v>
      </c>
      <c r="L17" s="113" t="str">
        <f>VLOOKUP(A17,Cells!$A$7:$N$122,14)</f>
        <v>Above</v>
      </c>
      <c r="M17" s="113" t="str">
        <f>(ROUND(J17-Cells!$B$4*I17,3)*100)&amp;"% - "&amp;(ROUND(J17+Cells!$B$4*I17,3)*100)&amp;"%"</f>
        <v>79.4% - 83.2%</v>
      </c>
    </row>
    <row r="18" spans="1:13" x14ac:dyDescent="0.25">
      <c r="A18" s="113">
        <f t="shared" si="4"/>
        <v>16</v>
      </c>
      <c r="B18" s="113" t="str">
        <f>LEFT(VLOOKUP(A18,Cells!A21:C122,2),1)&amp;(IF(VLOOKUP(A18,Cells!A21:C122,3)="Smoker","SM","NS"))</f>
        <v>FNS</v>
      </c>
      <c r="C18" s="113" t="str">
        <f>VLOOKUP($A18,Cells!$A$7:$N$122,4)</f>
        <v>60 - 69</v>
      </c>
      <c r="D18" s="113" t="str">
        <f>VLOOKUP($A18,Cells!$A$7:$N$122,5)&amp;" - "&amp;VLOOKUP($A18,Cells!$A$7:$N$122,6)</f>
        <v>19 - 22</v>
      </c>
      <c r="E18" s="201">
        <f>VLOOKUP($A18,Cells!$A$7:$N$122,7)</f>
        <v>11437</v>
      </c>
      <c r="F18" s="201">
        <f>VLOOKUP($A18,Cells!$A$7:$N$122,10)</f>
        <v>827144336</v>
      </c>
      <c r="G18" s="201">
        <f>VLOOKUP($A18,Cells!$A$7:$N$122,11)</f>
        <v>826719975.97942901</v>
      </c>
      <c r="H18" s="114">
        <f>VLOOKUP($A18,Cells!$A$7:$N$122,12)</f>
        <v>1.0679903515387039</v>
      </c>
      <c r="I18" s="202">
        <f>VLOOKUP($A18,Cells!$A$7:$R$122,17)</f>
        <v>2.3898874724413575E-2</v>
      </c>
      <c r="J18" s="209">
        <f t="shared" si="5"/>
        <v>1.0005133056329845</v>
      </c>
      <c r="K18" s="210">
        <f t="shared" si="6"/>
        <v>2.1478234389843535E-2</v>
      </c>
      <c r="L18" s="113" t="str">
        <f>VLOOKUP(A18,Cells!$A$7:$N$122,14)</f>
        <v>In CI</v>
      </c>
      <c r="M18" s="113" t="str">
        <f>(ROUND(J18-Cells!$B$4*I18,3)*100)&amp;"% - "&amp;(ROUND(J18+Cells!$B$4*I18,3)*100)&amp;"%"</f>
        <v>97.8% - 102.3%</v>
      </c>
    </row>
    <row r="19" spans="1:13" x14ac:dyDescent="0.25">
      <c r="A19" s="113">
        <f t="shared" si="4"/>
        <v>17</v>
      </c>
      <c r="B19" s="113" t="str">
        <f>LEFT(VLOOKUP(A19,Cells!A22:C123,2),1)&amp;(IF(VLOOKUP(A19,Cells!A22:C123,3)="Smoker","SM","NS"))</f>
        <v>FNS</v>
      </c>
      <c r="C19" s="113" t="str">
        <f>VLOOKUP($A19,Cells!$A$7:$N$122,4)</f>
        <v>60 - 69</v>
      </c>
      <c r="D19" s="113" t="str">
        <f>VLOOKUP($A19,Cells!$A$7:$N$122,5)&amp;" - "&amp;VLOOKUP($A19,Cells!$A$7:$N$122,6)</f>
        <v>23 - 25</v>
      </c>
      <c r="E19" s="201">
        <f>VLOOKUP($A19,Cells!$A$7:$N$122,7)</f>
        <v>9889</v>
      </c>
      <c r="F19" s="201">
        <f>VLOOKUP($A19,Cells!$A$7:$N$122,10)</f>
        <v>608321566</v>
      </c>
      <c r="G19" s="201">
        <f>VLOOKUP($A19,Cells!$A$7:$N$122,11)</f>
        <v>585848617.31156397</v>
      </c>
      <c r="H19" s="114">
        <f>VLOOKUP($A19,Cells!$A$7:$N$122,12)</f>
        <v>1.1787404630017686</v>
      </c>
      <c r="I19" s="202">
        <f>VLOOKUP($A19,Cells!$A$7:$R$122,17)</f>
        <v>2.2472507047213115E-2</v>
      </c>
      <c r="J19" s="209">
        <f t="shared" si="5"/>
        <v>1.0383596513235167</v>
      </c>
      <c r="K19" s="210">
        <f t="shared" si="6"/>
        <v>1.7069591409149789</v>
      </c>
      <c r="L19" s="113" t="str">
        <f>VLOOKUP(A19,Cells!$A$7:$N$122,14)</f>
        <v>In CI</v>
      </c>
      <c r="M19" s="113" t="str">
        <f>(ROUND(J19-Cells!$B$4*I19,3)*100)&amp;"% - "&amp;(ROUND(J19+Cells!$B$4*I19,3)*100)&amp;"%"</f>
        <v>101.7% - 106%</v>
      </c>
    </row>
    <row r="20" spans="1:13" x14ac:dyDescent="0.25">
      <c r="A20" s="113">
        <f t="shared" si="4"/>
        <v>18</v>
      </c>
      <c r="B20" s="113" t="str">
        <f>LEFT(VLOOKUP(A20,Cells!A23:C124,2),1)&amp;(IF(VLOOKUP(A20,Cells!A23:C124,3)="Smoker","SM","NS"))</f>
        <v>FNS</v>
      </c>
      <c r="C20" s="113" t="str">
        <f>VLOOKUP($A20,Cells!$A$7:$N$122,4)</f>
        <v>60 - 69</v>
      </c>
      <c r="D20" s="113" t="str">
        <f>VLOOKUP($A20,Cells!$A$7:$N$122,5)&amp;" - "&amp;VLOOKUP($A20,Cells!$A$7:$N$122,6)</f>
        <v>26 - 27</v>
      </c>
      <c r="E20" s="201">
        <f>VLOOKUP($A20,Cells!$A$7:$N$122,7)</f>
        <v>6824</v>
      </c>
      <c r="F20" s="201">
        <f>VLOOKUP($A20,Cells!$A$7:$N$122,10)</f>
        <v>386325167</v>
      </c>
      <c r="G20" s="201">
        <f>VLOOKUP($A20,Cells!$A$7:$N$122,11)</f>
        <v>374550822.269108</v>
      </c>
      <c r="H20" s="114">
        <f>VLOOKUP($A20,Cells!$A$7:$N$122,12)</f>
        <v>1.0691386498594</v>
      </c>
      <c r="I20" s="202">
        <f>VLOOKUP($A20,Cells!$A$7:$R$122,17)</f>
        <v>2.4611049261967499E-2</v>
      </c>
      <c r="J20" s="209">
        <f t="shared" si="5"/>
        <v>1.0314359067737737</v>
      </c>
      <c r="K20" s="210">
        <f t="shared" si="6"/>
        <v>1.2773086770564053</v>
      </c>
      <c r="L20" s="113" t="str">
        <f>VLOOKUP(A20,Cells!$A$7:$N$122,14)</f>
        <v>In CI</v>
      </c>
      <c r="M20" s="113" t="str">
        <f>(ROUND(J20-Cells!$B$4*I20,3)*100)&amp;"% - "&amp;(ROUND(J20+Cells!$B$4*I20,3)*100)&amp;"%"</f>
        <v>100.8% - 105.5%</v>
      </c>
    </row>
    <row r="21" spans="1:13" x14ac:dyDescent="0.25">
      <c r="A21" s="113">
        <f t="shared" si="4"/>
        <v>19</v>
      </c>
      <c r="B21" s="113" t="str">
        <f>LEFT(VLOOKUP(A21,Cells!A24:C125,2),1)&amp;(IF(VLOOKUP(A21,Cells!A24:C125,3)="Smoker","SM","NS"))</f>
        <v>FNS</v>
      </c>
      <c r="C21" s="113" t="str">
        <f>VLOOKUP($A21,Cells!$A$7:$N$122,4)</f>
        <v>60 - 69</v>
      </c>
      <c r="D21" s="113" t="str">
        <f>VLOOKUP($A21,Cells!$A$7:$N$122,5)&amp;" - "&amp;VLOOKUP($A21,Cells!$A$7:$N$122,6)</f>
        <v>28 - 29</v>
      </c>
      <c r="E21" s="201">
        <f>VLOOKUP($A21,Cells!$A$7:$N$122,7)</f>
        <v>5651</v>
      </c>
      <c r="F21" s="201">
        <f>VLOOKUP($A21,Cells!$A$7:$N$122,10)</f>
        <v>313642632</v>
      </c>
      <c r="G21" s="201">
        <f>VLOOKUP($A21,Cells!$A$7:$N$122,11)</f>
        <v>310145114.34852803</v>
      </c>
      <c r="H21" s="114">
        <f>VLOOKUP($A21,Cells!$A$7:$N$122,12)</f>
        <v>1.0149704174251424</v>
      </c>
      <c r="I21" s="202">
        <f>VLOOKUP($A21,Cells!$A$7:$R$122,17)</f>
        <v>2.5417841921306354E-2</v>
      </c>
      <c r="J21" s="209">
        <f t="shared" si="5"/>
        <v>1.0112770361023375</v>
      </c>
      <c r="K21" s="210">
        <f t="shared" si="6"/>
        <v>0.44366615140857563</v>
      </c>
      <c r="L21" s="113" t="str">
        <f>VLOOKUP(A21,Cells!$A$7:$N$122,14)</f>
        <v>In CI</v>
      </c>
      <c r="M21" s="113" t="str">
        <f>(ROUND(J21-Cells!$B$4*I21,3)*100)&amp;"% - "&amp;(ROUND(J21+Cells!$B$4*I21,3)*100)&amp;"%"</f>
        <v>98.7% - 103.5%</v>
      </c>
    </row>
    <row r="22" spans="1:13" x14ac:dyDescent="0.25">
      <c r="A22" s="113">
        <f t="shared" si="4"/>
        <v>20</v>
      </c>
      <c r="B22" s="113" t="str">
        <f>LEFT(VLOOKUP(A22,Cells!A25:C126,2),1)&amp;(IF(VLOOKUP(A22,Cells!A25:C126,3)="Smoker","SM","NS"))</f>
        <v>FNS</v>
      </c>
      <c r="C22" s="113" t="str">
        <f>VLOOKUP($A22,Cells!$A$7:$N$122,4)</f>
        <v>60 - 69</v>
      </c>
      <c r="D22" s="113" t="str">
        <f>VLOOKUP($A22,Cells!$A$7:$N$122,5)&amp;" - "&amp;VLOOKUP($A22,Cells!$A$7:$N$122,6)</f>
        <v>30 - 36</v>
      </c>
      <c r="E22" s="201">
        <f>VLOOKUP($A22,Cells!$A$7:$N$122,7)</f>
        <v>7647</v>
      </c>
      <c r="F22" s="201">
        <f>VLOOKUP($A22,Cells!$A$7:$N$122,10)</f>
        <v>396377687</v>
      </c>
      <c r="G22" s="201">
        <f>VLOOKUP($A22,Cells!$A$7:$N$122,11)</f>
        <v>389554278.43747205</v>
      </c>
      <c r="H22" s="114">
        <f>VLOOKUP($A22,Cells!$A$7:$N$122,12)</f>
        <v>1.3256981879414755</v>
      </c>
      <c r="I22" s="202">
        <f>VLOOKUP($A22,Cells!$A$7:$R$122,17)</f>
        <v>1.9580260759604073E-2</v>
      </c>
      <c r="J22" s="209">
        <f t="shared" si="5"/>
        <v>1.0175159379326986</v>
      </c>
      <c r="K22" s="210">
        <f t="shared" si="6"/>
        <v>0.89457122904285324</v>
      </c>
      <c r="L22" s="113" t="str">
        <f>VLOOKUP(A22,Cells!$A$7:$N$122,14)</f>
        <v>In CI</v>
      </c>
      <c r="M22" s="113" t="str">
        <f>(ROUND(J22-Cells!$B$4*I22,3)*100)&amp;"% - "&amp;(ROUND(J22+Cells!$B$4*I22,3)*100)&amp;"%"</f>
        <v>99.9% - 103.6%</v>
      </c>
    </row>
    <row r="23" spans="1:13" x14ac:dyDescent="0.25">
      <c r="A23" s="113">
        <f t="shared" si="4"/>
        <v>21</v>
      </c>
      <c r="B23" s="113" t="str">
        <f>LEFT(VLOOKUP(A23,Cells!A26:C127,2),1)&amp;(IF(VLOOKUP(A23,Cells!A26:C127,3)="Smoker","SM","NS"))</f>
        <v>FNS</v>
      </c>
      <c r="C23" s="113" t="str">
        <f>VLOOKUP($A23,Cells!$A$7:$N$122,4)</f>
        <v>70 - 79</v>
      </c>
      <c r="D23" s="113" t="str">
        <f>VLOOKUP($A23,Cells!$A$7:$N$122,5)&amp;" - "&amp;VLOOKUP($A23,Cells!$A$7:$N$122,6)</f>
        <v>1 - 18</v>
      </c>
      <c r="E23" s="201">
        <f>VLOOKUP($A23,Cells!$A$7:$N$122,7)</f>
        <v>40249</v>
      </c>
      <c r="F23" s="201">
        <f>VLOOKUP($A23,Cells!$A$7:$N$122,10)</f>
        <v>5613651700</v>
      </c>
      <c r="G23" s="201">
        <f>VLOOKUP($A23,Cells!$A$7:$N$122,11)</f>
        <v>6218944506.2250519</v>
      </c>
      <c r="H23" s="114">
        <f>VLOOKUP($A23,Cells!$A$7:$N$122,12)</f>
        <v>1.0093491800179795</v>
      </c>
      <c r="I23" s="202">
        <f>VLOOKUP($A23,Cells!$A$7:$R$122,17)</f>
        <v>2.2814410973294744E-2</v>
      </c>
      <c r="J23" s="209">
        <f t="shared" si="5"/>
        <v>0.90266952766355057</v>
      </c>
      <c r="K23" s="210">
        <f t="shared" si="6"/>
        <v>-4.266183880459546</v>
      </c>
      <c r="L23" s="113" t="str">
        <f>VLOOKUP(A23,Cells!$A$7:$N$122,14)</f>
        <v>Above</v>
      </c>
      <c r="M23" s="113" t="str">
        <f>(ROUND(J23-Cells!$B$4*I23,3)*100)&amp;"% - "&amp;(ROUND(J23+Cells!$B$4*I23,3)*100)&amp;"%"</f>
        <v>88.1% - 92.4%</v>
      </c>
    </row>
    <row r="24" spans="1:13" x14ac:dyDescent="0.25">
      <c r="A24" s="113">
        <f t="shared" si="4"/>
        <v>22</v>
      </c>
      <c r="B24" s="113" t="str">
        <f>LEFT(VLOOKUP(A24,Cells!A27:C128,2),1)&amp;(IF(VLOOKUP(A24,Cells!A27:C128,3)="Smoker","SM","NS"))</f>
        <v>FNS</v>
      </c>
      <c r="C24" s="113" t="str">
        <f>VLOOKUP($A24,Cells!$A$7:$N$122,4)</f>
        <v>70 - 79</v>
      </c>
      <c r="D24" s="113" t="str">
        <f>VLOOKUP($A24,Cells!$A$7:$N$122,5)&amp;" - "&amp;VLOOKUP($A24,Cells!$A$7:$N$122,6)</f>
        <v>19 - 24</v>
      </c>
      <c r="E24" s="201">
        <f>VLOOKUP($A24,Cells!$A$7:$N$122,7)</f>
        <v>28417</v>
      </c>
      <c r="F24" s="201">
        <f>VLOOKUP($A24,Cells!$A$7:$N$122,10)</f>
        <v>1290349084</v>
      </c>
      <c r="G24" s="201">
        <f>VLOOKUP($A24,Cells!$A$7:$N$122,11)</f>
        <v>1309461804.1001358</v>
      </c>
      <c r="H24" s="114">
        <f>VLOOKUP($A24,Cells!$A$7:$N$122,12)</f>
        <v>1.0961981277938262</v>
      </c>
      <c r="I24" s="202">
        <f>VLOOKUP($A24,Cells!$A$7:$R$122,17)</f>
        <v>2.2932280233190751E-2</v>
      </c>
      <c r="J24" s="209">
        <f t="shared" si="5"/>
        <v>0.98540414081549321</v>
      </c>
      <c r="K24" s="210">
        <f t="shared" si="6"/>
        <v>-0.63647657520692824</v>
      </c>
      <c r="L24" s="113" t="str">
        <f>VLOOKUP(A24,Cells!$A$7:$N$122,14)</f>
        <v>In CI</v>
      </c>
      <c r="M24" s="113" t="str">
        <f>(ROUND(J24-Cells!$B$4*I24,3)*100)&amp;"% - "&amp;(ROUND(J24+Cells!$B$4*I24,3)*100)&amp;"%"</f>
        <v>96.4% - 100.7%</v>
      </c>
    </row>
    <row r="25" spans="1:13" x14ac:dyDescent="0.25">
      <c r="A25" s="113">
        <f t="shared" si="4"/>
        <v>23</v>
      </c>
      <c r="B25" s="113" t="str">
        <f>LEFT(VLOOKUP(A25,Cells!A28:C129,2),1)&amp;(IF(VLOOKUP(A25,Cells!A28:C129,3)="Smoker","SM","NS"))</f>
        <v>FNS</v>
      </c>
      <c r="C25" s="113" t="str">
        <f>VLOOKUP($A25,Cells!$A$7:$N$122,4)</f>
        <v>70 - 79</v>
      </c>
      <c r="D25" s="113" t="str">
        <f>VLOOKUP($A25,Cells!$A$7:$N$122,5)&amp;" - "&amp;VLOOKUP($A25,Cells!$A$7:$N$122,6)</f>
        <v>25 - 27</v>
      </c>
      <c r="E25" s="201">
        <f>VLOOKUP($A25,Cells!$A$7:$N$122,7)</f>
        <v>16477</v>
      </c>
      <c r="F25" s="201">
        <f>VLOOKUP($A25,Cells!$A$7:$N$122,10)</f>
        <v>644066340</v>
      </c>
      <c r="G25" s="201">
        <f>VLOOKUP($A25,Cells!$A$7:$N$122,11)</f>
        <v>625655383.47335696</v>
      </c>
      <c r="H25" s="114">
        <f>VLOOKUP($A25,Cells!$A$7:$N$122,12)</f>
        <v>1.0704223548272029</v>
      </c>
      <c r="I25" s="202">
        <f>VLOOKUP($A25,Cells!$A$7:$R$122,17)</f>
        <v>2.4533649695965911E-2</v>
      </c>
      <c r="J25" s="209">
        <f t="shared" si="5"/>
        <v>1.0294266732341273</v>
      </c>
      <c r="K25" s="210">
        <f t="shared" si="6"/>
        <v>1.1994413223796025</v>
      </c>
      <c r="L25" s="113" t="str">
        <f>VLOOKUP(A25,Cells!$A$7:$N$122,14)</f>
        <v>In CI</v>
      </c>
      <c r="M25" s="113" t="str">
        <f>(ROUND(J25-Cells!$B$4*I25,3)*100)&amp;"% - "&amp;(ROUND(J25+Cells!$B$4*I25,3)*100)&amp;"%"</f>
        <v>100.6% - 105.3%</v>
      </c>
    </row>
    <row r="26" spans="1:13" x14ac:dyDescent="0.25">
      <c r="A26" s="113">
        <f t="shared" si="4"/>
        <v>24</v>
      </c>
      <c r="B26" s="113" t="str">
        <f>LEFT(VLOOKUP(A26,Cells!A29:C130,2),1)&amp;(IF(VLOOKUP(A26,Cells!A29:C130,3)="Smoker","SM","NS"))</f>
        <v>FNS</v>
      </c>
      <c r="C26" s="113" t="str">
        <f>VLOOKUP($A26,Cells!$A$7:$N$122,4)</f>
        <v>70 - 79</v>
      </c>
      <c r="D26" s="113" t="str">
        <f>VLOOKUP($A26,Cells!$A$7:$N$122,5)&amp;" - "&amp;VLOOKUP($A26,Cells!$A$7:$N$122,6)</f>
        <v>28 - 30</v>
      </c>
      <c r="E26" s="201">
        <f>VLOOKUP($A26,Cells!$A$7:$N$122,7)</f>
        <v>12929</v>
      </c>
      <c r="F26" s="201">
        <f>VLOOKUP($A26,Cells!$A$7:$N$122,10)</f>
        <v>520520864</v>
      </c>
      <c r="G26" s="201">
        <f>VLOOKUP($A26,Cells!$A$7:$N$122,11)</f>
        <v>477486304.53927398</v>
      </c>
      <c r="H26" s="114">
        <f>VLOOKUP($A26,Cells!$A$7:$N$122,12)</f>
        <v>1.1084892909759241</v>
      </c>
      <c r="I26" s="202">
        <f>VLOOKUP($A26,Cells!$A$7:$R$122,17)</f>
        <v>2.5088092025153108E-2</v>
      </c>
      <c r="J26" s="209">
        <f t="shared" si="5"/>
        <v>1.0901273168499566</v>
      </c>
      <c r="K26" s="210">
        <f t="shared" si="6"/>
        <v>3.5924340822568603</v>
      </c>
      <c r="L26" s="113" t="str">
        <f>VLOOKUP(A26,Cells!$A$7:$N$122,14)</f>
        <v>Below</v>
      </c>
      <c r="M26" s="113" t="str">
        <f>(ROUND(J26-Cells!$B$4*I26,3)*100)&amp;"% - "&amp;(ROUND(J26+Cells!$B$4*I26,3)*100)&amp;"%"</f>
        <v>106.6% - 111.4%</v>
      </c>
    </row>
    <row r="27" spans="1:13" x14ac:dyDescent="0.25">
      <c r="A27" s="113">
        <f t="shared" si="4"/>
        <v>25</v>
      </c>
      <c r="B27" s="113" t="str">
        <f>LEFT(VLOOKUP(A27,Cells!A30:C131,2),1)&amp;(IF(VLOOKUP(A27,Cells!A30:C131,3)="Smoker","SM","NS"))</f>
        <v>FNS</v>
      </c>
      <c r="C27" s="113" t="str">
        <f>VLOOKUP($A27,Cells!$A$7:$N$122,4)</f>
        <v>70 - 79</v>
      </c>
      <c r="D27" s="113" t="str">
        <f>VLOOKUP($A27,Cells!$A$7:$N$122,5)&amp;" - "&amp;VLOOKUP($A27,Cells!$A$7:$N$122,6)</f>
        <v>31 - 36</v>
      </c>
      <c r="E27" s="201">
        <f>VLOOKUP($A27,Cells!$A$7:$N$122,7)</f>
        <v>8067</v>
      </c>
      <c r="F27" s="201">
        <f>VLOOKUP($A27,Cells!$A$7:$N$122,10)</f>
        <v>315929027</v>
      </c>
      <c r="G27" s="201">
        <f>VLOOKUP($A27,Cells!$A$7:$N$122,11)</f>
        <v>295808090.40636408</v>
      </c>
      <c r="H27" s="114">
        <f>VLOOKUP($A27,Cells!$A$7:$N$122,12)</f>
        <v>1.0161152289177806</v>
      </c>
      <c r="I27" s="202">
        <f>VLOOKUP($A27,Cells!$A$7:$R$122,17)</f>
        <v>2.6813804280449931E-2</v>
      </c>
      <c r="J27" s="209">
        <f t="shared" si="5"/>
        <v>1.0680202376006516</v>
      </c>
      <c r="K27" s="210">
        <f t="shared" si="6"/>
        <v>2.5367619189435735</v>
      </c>
      <c r="L27" s="113" t="str">
        <f>VLOOKUP(A27,Cells!$A$7:$N$122,14)</f>
        <v>Below</v>
      </c>
      <c r="M27" s="113" t="str">
        <f>(ROUND(J27-Cells!$B$4*I27,3)*100)&amp;"% - "&amp;(ROUND(J27+Cells!$B$4*I27,3)*100)&amp;"%"</f>
        <v>104.3% - 109.3%</v>
      </c>
    </row>
    <row r="28" spans="1:13" x14ac:dyDescent="0.25">
      <c r="A28" s="113">
        <f t="shared" si="4"/>
        <v>26</v>
      </c>
      <c r="B28" s="113" t="str">
        <f>LEFT(VLOOKUP(A28,Cells!A31:C132,2),1)&amp;(IF(VLOOKUP(A28,Cells!A31:C132,3)="Smoker","SM","NS"))</f>
        <v>FNS</v>
      </c>
      <c r="C28" s="113" t="str">
        <f>VLOOKUP($A28,Cells!$A$7:$N$122,4)</f>
        <v>80 - 89</v>
      </c>
      <c r="D28" s="113" t="str">
        <f>VLOOKUP($A28,Cells!$A$7:$N$122,5)&amp;" - "&amp;VLOOKUP($A28,Cells!$A$7:$N$122,6)</f>
        <v>1 - 11</v>
      </c>
      <c r="E28" s="201">
        <f>VLOOKUP($A28,Cells!$A$7:$N$122,7)</f>
        <v>16229</v>
      </c>
      <c r="F28" s="201">
        <f>VLOOKUP($A28,Cells!$A$7:$N$122,10)</f>
        <v>9100103033</v>
      </c>
      <c r="G28" s="201">
        <f>VLOOKUP($A28,Cells!$A$7:$N$122,11)</f>
        <v>10018033287.617887</v>
      </c>
      <c r="H28" s="114">
        <f>VLOOKUP($A28,Cells!$A$7:$N$122,12)</f>
        <v>1.0068595016939985</v>
      </c>
      <c r="I28" s="202">
        <f>VLOOKUP($A28,Cells!$A$7:$R$122,17)</f>
        <v>2.3015312684553133E-2</v>
      </c>
      <c r="J28" s="209">
        <f t="shared" si="5"/>
        <v>0.90837220956807629</v>
      </c>
      <c r="K28" s="210">
        <f t="shared" si="6"/>
        <v>-3.9811664385259582</v>
      </c>
      <c r="L28" s="113" t="str">
        <f>VLOOKUP(A28,Cells!$A$7:$N$122,14)</f>
        <v>Above</v>
      </c>
      <c r="M28" s="113" t="str">
        <f>(ROUND(J28-Cells!$B$4*I28,3)*100)&amp;"% - "&amp;(ROUND(J28+Cells!$B$4*I28,3)*100)&amp;"%"</f>
        <v>88.7% - 93%</v>
      </c>
    </row>
    <row r="29" spans="1:13" x14ac:dyDescent="0.25">
      <c r="A29" s="113">
        <f t="shared" si="4"/>
        <v>27</v>
      </c>
      <c r="B29" s="113" t="str">
        <f>LEFT(VLOOKUP(A29,Cells!A32:C133,2),1)&amp;(IF(VLOOKUP(A29,Cells!A32:C133,3)="Smoker","SM","NS"))</f>
        <v>FNS</v>
      </c>
      <c r="C29" s="113" t="str">
        <f>VLOOKUP($A29,Cells!$A$7:$N$122,4)</f>
        <v>80 - 89</v>
      </c>
      <c r="D29" s="113" t="str">
        <f>VLOOKUP($A29,Cells!$A$7:$N$122,5)&amp;" - "&amp;VLOOKUP($A29,Cells!$A$7:$N$122,6)</f>
        <v>12 - 20</v>
      </c>
      <c r="E29" s="201">
        <f>VLOOKUP($A29,Cells!$A$7:$N$122,7)</f>
        <v>45553</v>
      </c>
      <c r="F29" s="201">
        <f>VLOOKUP($A29,Cells!$A$7:$N$122,10)</f>
        <v>6453801042</v>
      </c>
      <c r="G29" s="201">
        <f>VLOOKUP($A29,Cells!$A$7:$N$122,11)</f>
        <v>6899735885.5745306</v>
      </c>
      <c r="H29" s="114">
        <f>VLOOKUP($A29,Cells!$A$7:$N$122,12)</f>
        <v>1.004488172178035</v>
      </c>
      <c r="I29" s="202">
        <f>VLOOKUP($A29,Cells!$A$7:$R$122,17)</f>
        <v>2.3755282097882111E-2</v>
      </c>
      <c r="J29" s="209">
        <f t="shared" si="5"/>
        <v>0.93536928790175011</v>
      </c>
      <c r="K29" s="210">
        <f t="shared" si="6"/>
        <v>-2.7206880487439888</v>
      </c>
      <c r="L29" s="113" t="str">
        <f>VLOOKUP(A29,Cells!$A$7:$N$122,14)</f>
        <v>Above</v>
      </c>
      <c r="M29" s="113" t="str">
        <f>(ROUND(J29-Cells!$B$4*I29,3)*100)&amp;"% - "&amp;(ROUND(J29+Cells!$B$4*I29,3)*100)&amp;"%"</f>
        <v>91.3% - 95.8%</v>
      </c>
    </row>
    <row r="30" spans="1:13" x14ac:dyDescent="0.25">
      <c r="A30" s="113">
        <f t="shared" si="4"/>
        <v>28</v>
      </c>
      <c r="B30" s="113" t="str">
        <f>LEFT(VLOOKUP(A30,Cells!A33:C134,2),1)&amp;(IF(VLOOKUP(A30,Cells!A33:C134,3)="Smoker","SM","NS"))</f>
        <v>FNS</v>
      </c>
      <c r="C30" s="113" t="str">
        <f>VLOOKUP($A30,Cells!$A$7:$N$122,4)</f>
        <v>80 - 89</v>
      </c>
      <c r="D30" s="113" t="str">
        <f>VLOOKUP($A30,Cells!$A$7:$N$122,5)&amp;" - "&amp;VLOOKUP($A30,Cells!$A$7:$N$122,6)</f>
        <v>21 - 23</v>
      </c>
      <c r="E30" s="201">
        <f>VLOOKUP($A30,Cells!$A$7:$N$122,7)</f>
        <v>29359</v>
      </c>
      <c r="F30" s="201">
        <f>VLOOKUP($A30,Cells!$A$7:$N$122,10)</f>
        <v>1542427217</v>
      </c>
      <c r="G30" s="201">
        <f>VLOOKUP($A30,Cells!$A$7:$N$122,11)</f>
        <v>1429712780.2322309</v>
      </c>
      <c r="H30" s="114">
        <f>VLOOKUP($A30,Cells!$A$7:$N$122,12)</f>
        <v>1.0763204213127591</v>
      </c>
      <c r="I30" s="202">
        <f>VLOOKUP($A30,Cells!$A$7:$R$122,17)</f>
        <v>2.557032297758308E-2</v>
      </c>
      <c r="J30" s="209">
        <f t="shared" si="5"/>
        <v>1.0788371191236472</v>
      </c>
      <c r="K30" s="210">
        <f t="shared" si="6"/>
        <v>3.0831491331870122</v>
      </c>
      <c r="L30" s="113" t="str">
        <f>VLOOKUP(A30,Cells!$A$7:$N$122,14)</f>
        <v>Below</v>
      </c>
      <c r="M30" s="113" t="str">
        <f>(ROUND(J30-Cells!$B$4*I30,3)*100)&amp;"% - "&amp;(ROUND(J30+Cells!$B$4*I30,3)*100)&amp;"%"</f>
        <v>105.5% - 110.3%</v>
      </c>
    </row>
    <row r="31" spans="1:13" x14ac:dyDescent="0.25">
      <c r="A31" s="113">
        <f t="shared" si="4"/>
        <v>29</v>
      </c>
      <c r="B31" s="113" t="str">
        <f>LEFT(VLOOKUP(A31,Cells!A34:C135,2),1)&amp;(IF(VLOOKUP(A31,Cells!A34:C135,3)="Smoker","SM","NS"))</f>
        <v>FNS</v>
      </c>
      <c r="C31" s="113" t="str">
        <f>VLOOKUP($A31,Cells!$A$7:$N$122,4)</f>
        <v>80 - 89</v>
      </c>
      <c r="D31" s="113" t="str">
        <f>VLOOKUP($A31,Cells!$A$7:$N$122,5)&amp;" - "&amp;VLOOKUP($A31,Cells!$A$7:$N$122,6)</f>
        <v>24 - 26</v>
      </c>
      <c r="E31" s="201">
        <f>VLOOKUP($A31,Cells!$A$7:$N$122,7)</f>
        <v>31492</v>
      </c>
      <c r="F31" s="201">
        <f>VLOOKUP($A31,Cells!$A$7:$N$122,10)</f>
        <v>1289161140</v>
      </c>
      <c r="G31" s="201">
        <f>VLOOKUP($A31,Cells!$A$7:$N$122,11)</f>
        <v>1248160586.6327639</v>
      </c>
      <c r="H31" s="114">
        <f>VLOOKUP($A31,Cells!$A$7:$N$122,12)</f>
        <v>1.1448063043800929</v>
      </c>
      <c r="I31" s="202">
        <f>VLOOKUP($A31,Cells!$A$7:$R$122,17)</f>
        <v>2.3015830051615047E-2</v>
      </c>
      <c r="J31" s="209">
        <f t="shared" si="5"/>
        <v>1.0328487806828173</v>
      </c>
      <c r="K31" s="210">
        <f t="shared" si="6"/>
        <v>1.4272255490743091</v>
      </c>
      <c r="L31" s="113" t="str">
        <f>VLOOKUP(A31,Cells!$A$7:$N$122,14)</f>
        <v>In CI</v>
      </c>
      <c r="M31" s="113" t="str">
        <f>(ROUND(J31-Cells!$B$4*I31,3)*100)&amp;"% - "&amp;(ROUND(J31+Cells!$B$4*I31,3)*100)&amp;"%"</f>
        <v>101.1% - 105.5%</v>
      </c>
    </row>
    <row r="32" spans="1:13" x14ac:dyDescent="0.25">
      <c r="A32" s="113">
        <f t="shared" si="4"/>
        <v>30</v>
      </c>
      <c r="B32" s="113" t="str">
        <f>LEFT(VLOOKUP(A32,Cells!A35:C136,2),1)&amp;(IF(VLOOKUP(A32,Cells!A35:C136,3)="Smoker","SM","NS"))</f>
        <v>FNS</v>
      </c>
      <c r="C32" s="113" t="str">
        <f>VLOOKUP($A32,Cells!$A$7:$N$122,4)</f>
        <v>80 - 89</v>
      </c>
      <c r="D32" s="113" t="str">
        <f>VLOOKUP($A32,Cells!$A$7:$N$122,5)&amp;" - "&amp;VLOOKUP($A32,Cells!$A$7:$N$122,6)</f>
        <v>27 - 29</v>
      </c>
      <c r="E32" s="201">
        <f>VLOOKUP($A32,Cells!$A$7:$N$122,7)</f>
        <v>25423</v>
      </c>
      <c r="F32" s="201">
        <f>VLOOKUP($A32,Cells!$A$7:$N$122,10)</f>
        <v>947423658</v>
      </c>
      <c r="G32" s="201">
        <f>VLOOKUP($A32,Cells!$A$7:$N$122,11)</f>
        <v>924501874.86645985</v>
      </c>
      <c r="H32" s="114">
        <f>VLOOKUP($A32,Cells!$A$7:$N$122,12)</f>
        <v>1.0416259641790666</v>
      </c>
      <c r="I32" s="202">
        <f>VLOOKUP($A32,Cells!$A$7:$R$122,17)</f>
        <v>2.5103482983929653E-2</v>
      </c>
      <c r="J32" s="209">
        <f t="shared" si="5"/>
        <v>1.0247936578136752</v>
      </c>
      <c r="K32" s="210">
        <f t="shared" si="6"/>
        <v>0.9876580803367867</v>
      </c>
      <c r="L32" s="113" t="str">
        <f>VLOOKUP(A32,Cells!$A$7:$N$122,14)</f>
        <v>In CI</v>
      </c>
      <c r="M32" s="113" t="str">
        <f>(ROUND(J32-Cells!$B$4*I32,3)*100)&amp;"% - "&amp;(ROUND(J32+Cells!$B$4*I32,3)*100)&amp;"%"</f>
        <v>100.1% - 104.9%</v>
      </c>
    </row>
    <row r="33" spans="1:13" x14ac:dyDescent="0.25">
      <c r="A33" s="113">
        <f t="shared" si="4"/>
        <v>31</v>
      </c>
      <c r="B33" s="113" t="str">
        <f>LEFT(VLOOKUP(A33,Cells!A36:C137,2),1)&amp;(IF(VLOOKUP(A33,Cells!A36:C137,3)="Smoker","SM","NS"))</f>
        <v>FNS</v>
      </c>
      <c r="C33" s="113" t="str">
        <f>VLOOKUP($A33,Cells!$A$7:$N$122,4)</f>
        <v>80 - 89</v>
      </c>
      <c r="D33" s="113" t="str">
        <f>VLOOKUP($A33,Cells!$A$7:$N$122,5)&amp;" - "&amp;VLOOKUP($A33,Cells!$A$7:$N$122,6)</f>
        <v>30 - 36</v>
      </c>
      <c r="E33" s="201">
        <f>VLOOKUP($A33,Cells!$A$7:$N$122,7)</f>
        <v>19877</v>
      </c>
      <c r="F33" s="201">
        <f>VLOOKUP($A33,Cells!$A$7:$N$122,10)</f>
        <v>738932033</v>
      </c>
      <c r="G33" s="201">
        <f>VLOOKUP($A33,Cells!$A$7:$N$122,11)</f>
        <v>671127160.74436867</v>
      </c>
      <c r="H33" s="114">
        <f>VLOOKUP($A33,Cells!$A$7:$N$122,12)</f>
        <v>1.0547160596541973</v>
      </c>
      <c r="I33" s="202">
        <f>VLOOKUP($A33,Cells!$A$7:$R$122,17)</f>
        <v>2.6630153723942524E-2</v>
      </c>
      <c r="J33" s="209">
        <f t="shared" si="5"/>
        <v>1.1010313338837707</v>
      </c>
      <c r="K33" s="210">
        <f t="shared" si="6"/>
        <v>3.7938697211851204</v>
      </c>
      <c r="L33" s="113" t="str">
        <f>VLOOKUP(A33,Cells!$A$7:$N$122,14)</f>
        <v>Below</v>
      </c>
      <c r="M33" s="113" t="str">
        <f>(ROUND(J33-Cells!$B$4*I33,3)*100)&amp;"% - "&amp;(ROUND(J33+Cells!$B$4*I33,3)*100)&amp;"%"</f>
        <v>107.6% - 112.6%</v>
      </c>
    </row>
    <row r="34" spans="1:13" x14ac:dyDescent="0.25">
      <c r="A34" s="113">
        <f t="shared" si="4"/>
        <v>32</v>
      </c>
      <c r="B34" s="113" t="str">
        <f>LEFT(VLOOKUP(A34,Cells!A37:C138,2),1)&amp;(IF(VLOOKUP(A34,Cells!A37:C138,3)="Smoker","SM","NS"))</f>
        <v>FNS</v>
      </c>
      <c r="C34" s="113" t="str">
        <f>VLOOKUP($A34,Cells!$A$7:$N$122,4)</f>
        <v>90 PLUS</v>
      </c>
      <c r="D34" s="113" t="str">
        <f>VLOOKUP($A34,Cells!$A$7:$N$122,5)&amp;" - "&amp;VLOOKUP($A34,Cells!$A$7:$N$122,6)</f>
        <v>1 - 18</v>
      </c>
      <c r="E34" s="201">
        <f>VLOOKUP($A34,Cells!$A$7:$N$122,7)</f>
        <v>16202</v>
      </c>
      <c r="F34" s="201">
        <f>VLOOKUP($A34,Cells!$A$7:$N$122,10)</f>
        <v>7870810390</v>
      </c>
      <c r="G34" s="201">
        <f>VLOOKUP($A34,Cells!$A$7:$N$122,11)</f>
        <v>9244744622.6456394</v>
      </c>
      <c r="H34" s="114">
        <f>VLOOKUP($A34,Cells!$A$7:$N$122,12)</f>
        <v>1.0386832895220754</v>
      </c>
      <c r="I34" s="202">
        <f>VLOOKUP($A34,Cells!$A$7:$R$122,17)</f>
        <v>2.0901060805679432E-2</v>
      </c>
      <c r="J34" s="209">
        <f t="shared" si="5"/>
        <v>0.85138213236522586</v>
      </c>
      <c r="K34" s="210">
        <f t="shared" si="6"/>
        <v>-7.1105418531862412</v>
      </c>
      <c r="L34" s="113" t="str">
        <f>VLOOKUP(A34,Cells!$A$7:$N$122,14)</f>
        <v>Above</v>
      </c>
      <c r="M34" s="113" t="str">
        <f>(ROUND(J34-Cells!$B$4*I34,3)*100)&amp;"% - "&amp;(ROUND(J34+Cells!$B$4*I34,3)*100)&amp;"%"</f>
        <v>83.2% - 87.1%</v>
      </c>
    </row>
    <row r="35" spans="1:13" x14ac:dyDescent="0.25">
      <c r="A35" s="113">
        <f t="shared" si="4"/>
        <v>33</v>
      </c>
      <c r="B35" s="113" t="str">
        <f>LEFT(VLOOKUP(A35,Cells!A38:C139,2),1)&amp;(IF(VLOOKUP(A35,Cells!A38:C139,3)="Smoker","SM","NS"))</f>
        <v>FNS</v>
      </c>
      <c r="C35" s="113" t="str">
        <f>VLOOKUP($A35,Cells!$A$7:$N$122,4)</f>
        <v>90 PLUS</v>
      </c>
      <c r="D35" s="113" t="str">
        <f>VLOOKUP($A35,Cells!$A$7:$N$122,5)&amp;" - "&amp;VLOOKUP($A35,Cells!$A$7:$N$122,6)</f>
        <v>19 - 23</v>
      </c>
      <c r="E35" s="201">
        <f>VLOOKUP($A35,Cells!$A$7:$N$122,7)</f>
        <v>17774</v>
      </c>
      <c r="F35" s="201">
        <f>VLOOKUP($A35,Cells!$A$7:$N$122,10)</f>
        <v>1754117912</v>
      </c>
      <c r="G35" s="201">
        <f>VLOOKUP($A35,Cells!$A$7:$N$122,11)</f>
        <v>1659448203.390521</v>
      </c>
      <c r="H35" s="114">
        <f>VLOOKUP($A35,Cells!$A$7:$N$122,12)</f>
        <v>1.0139239384159151</v>
      </c>
      <c r="I35" s="202">
        <f>VLOOKUP($A35,Cells!$A$7:$R$122,17)</f>
        <v>2.6594481278936846E-2</v>
      </c>
      <c r="J35" s="209">
        <f t="shared" si="5"/>
        <v>1.0570489084359809</v>
      </c>
      <c r="K35" s="210">
        <f t="shared" si="6"/>
        <v>2.1451408597754567</v>
      </c>
      <c r="L35" s="113" t="str">
        <f>VLOOKUP(A35,Cells!$A$7:$N$122,14)</f>
        <v>Below</v>
      </c>
      <c r="M35" s="113" t="str">
        <f>(ROUND(J35-Cells!$B$4*I35,3)*100)&amp;"% - "&amp;(ROUND(J35+Cells!$B$4*I35,3)*100)&amp;"%"</f>
        <v>103.2% - 108.2%</v>
      </c>
    </row>
    <row r="36" spans="1:13" x14ac:dyDescent="0.25">
      <c r="A36" s="113">
        <f t="shared" si="4"/>
        <v>34</v>
      </c>
      <c r="B36" s="113" t="str">
        <f>LEFT(VLOOKUP(A36,Cells!A39:C140,2),1)&amp;(IF(VLOOKUP(A36,Cells!A39:C140,3)="Smoker","SM","NS"))</f>
        <v>FNS</v>
      </c>
      <c r="C36" s="113" t="str">
        <f>VLOOKUP($A36,Cells!$A$7:$N$122,4)</f>
        <v>90 PLUS</v>
      </c>
      <c r="D36" s="113" t="str">
        <f>VLOOKUP($A36,Cells!$A$7:$N$122,5)&amp;" - "&amp;VLOOKUP($A36,Cells!$A$7:$N$122,6)</f>
        <v>24 - 36</v>
      </c>
      <c r="E36" s="201">
        <f>VLOOKUP($A36,Cells!$A$7:$N$122,7)</f>
        <v>37684</v>
      </c>
      <c r="F36" s="201">
        <f>VLOOKUP($A36,Cells!$A$7:$N$122,10)</f>
        <v>1949307655</v>
      </c>
      <c r="G36" s="201">
        <f>VLOOKUP($A36,Cells!$A$7:$N$122,11)</f>
        <v>1799371006.5128582</v>
      </c>
      <c r="H36" s="114">
        <f>VLOOKUP($A36,Cells!$A$7:$N$122,12)</f>
        <v>1.3329532826659474</v>
      </c>
      <c r="I36" s="202">
        <f>VLOOKUP($A36,Cells!$A$7:$R$122,17)</f>
        <v>2.0726951988304539E-2</v>
      </c>
      <c r="J36" s="209">
        <f t="shared" si="5"/>
        <v>1.0833272559935907</v>
      </c>
      <c r="K36" s="210">
        <f t="shared" si="6"/>
        <v>4.0202368414134995</v>
      </c>
      <c r="L36" s="113" t="str">
        <f>VLOOKUP(A36,Cells!$A$7:$N$122,14)</f>
        <v>Below</v>
      </c>
      <c r="M36" s="113" t="str">
        <f>(ROUND(J36-Cells!$B$4*I36,3)*100)&amp;"% - "&amp;(ROUND(J36+Cells!$B$4*I36,3)*100)&amp;"%"</f>
        <v>106.4% - 110.3%</v>
      </c>
    </row>
    <row r="37" spans="1:13" x14ac:dyDescent="0.25">
      <c r="A37" s="113">
        <f t="shared" si="4"/>
        <v>35</v>
      </c>
      <c r="B37" s="113" t="str">
        <f>LEFT(VLOOKUP(A37,Cells!A40:C141,2),1)&amp;(IF(VLOOKUP(A37,Cells!A40:C141,3)="Smoker","SM","NS"))</f>
        <v>MNS</v>
      </c>
      <c r="C37" s="113" t="str">
        <f>VLOOKUP($A37,Cells!$A$7:$N$122,4)</f>
        <v>18 - 29</v>
      </c>
      <c r="D37" s="113" t="str">
        <f>VLOOKUP($A37,Cells!$A$7:$N$122,5)&amp;" - "&amp;VLOOKUP($A37,Cells!$A$7:$N$122,6)</f>
        <v>1 - 12</v>
      </c>
      <c r="E37" s="201">
        <f>VLOOKUP($A37,Cells!$A$7:$N$122,7)</f>
        <v>2971</v>
      </c>
      <c r="F37" s="201">
        <f>VLOOKUP($A37,Cells!$A$7:$N$122,10)</f>
        <v>450504232</v>
      </c>
      <c r="G37" s="201">
        <f>VLOOKUP($A37,Cells!$A$7:$N$122,11)</f>
        <v>460645382.16266906</v>
      </c>
      <c r="H37" s="114">
        <f>VLOOKUP($A37,Cells!$A$7:$N$122,12)</f>
        <v>0.50771608324467643</v>
      </c>
      <c r="I37" s="202">
        <f>VLOOKUP($A37,Cells!$A$7:$R$122,17)</f>
        <v>4.9140531227946253E-2</v>
      </c>
      <c r="J37" s="209">
        <f t="shared" si="5"/>
        <v>0.97798490866215204</v>
      </c>
      <c r="K37" s="210">
        <f t="shared" si="6"/>
        <v>-0.44800271359964383</v>
      </c>
      <c r="L37" s="113" t="str">
        <f>VLOOKUP(A37,Cells!$A$7:$N$122,14)</f>
        <v>Not Cred.</v>
      </c>
      <c r="M37" s="113" t="str">
        <f>(ROUND(J37-Cells!$B$4*I37,3)*100)&amp;"% - "&amp;(ROUND(J37+Cells!$B$4*I37,3)*100)&amp;"%"</f>
        <v>93.1% - 102.5%</v>
      </c>
    </row>
    <row r="38" spans="1:13" x14ac:dyDescent="0.25">
      <c r="A38" s="113">
        <f t="shared" si="4"/>
        <v>36</v>
      </c>
      <c r="B38" s="113" t="str">
        <f>LEFT(VLOOKUP(A38,Cells!A41:C142,2),1)&amp;(IF(VLOOKUP(A38,Cells!A41:C142,3)="Smoker","SM","NS"))</f>
        <v>MNS</v>
      </c>
      <c r="C38" s="113" t="str">
        <f>VLOOKUP($A38,Cells!$A$7:$N$122,4)</f>
        <v>30 - 39</v>
      </c>
      <c r="D38" s="113" t="str">
        <f>VLOOKUP($A38,Cells!$A$7:$N$122,5)&amp;" - "&amp;VLOOKUP($A38,Cells!$A$7:$N$122,6)</f>
        <v>1 - 22</v>
      </c>
      <c r="E38" s="201">
        <f>VLOOKUP($A38,Cells!$A$7:$N$122,7)</f>
        <v>9810</v>
      </c>
      <c r="F38" s="201">
        <f>VLOOKUP($A38,Cells!$A$7:$N$122,10)</f>
        <v>3172926122</v>
      </c>
      <c r="G38" s="201">
        <f>VLOOKUP($A38,Cells!$A$7:$N$122,11)</f>
        <v>3096924317.0671792</v>
      </c>
      <c r="H38" s="114">
        <f>VLOOKUP($A38,Cells!$A$7:$N$122,12)</f>
        <v>1.21608244895933</v>
      </c>
      <c r="I38" s="202">
        <f>VLOOKUP($A38,Cells!$A$7:$R$122,17)</f>
        <v>2.150219312001847E-2</v>
      </c>
      <c r="J38" s="209">
        <f t="shared" si="5"/>
        <v>1.0245410598231199</v>
      </c>
      <c r="K38" s="210">
        <f t="shared" si="6"/>
        <v>1.1413282210860758</v>
      </c>
      <c r="L38" s="113" t="str">
        <f>VLOOKUP(A38,Cells!$A$7:$N$122,14)</f>
        <v>In CI</v>
      </c>
      <c r="M38" s="113" t="str">
        <f>(ROUND(J38-Cells!$B$4*I38,3)*100)&amp;"% - "&amp;(ROUND(J38+Cells!$B$4*I38,3)*100)&amp;"%"</f>
        <v>100.4% - 104.5%</v>
      </c>
    </row>
    <row r="39" spans="1:13" x14ac:dyDescent="0.25">
      <c r="A39" s="113">
        <f t="shared" si="4"/>
        <v>37</v>
      </c>
      <c r="B39" s="113" t="str">
        <f>LEFT(VLOOKUP(A39,Cells!A42:C143,2),1)&amp;(IF(VLOOKUP(A39,Cells!A42:C143,3)="Smoker","SM","NS"))</f>
        <v>MNS</v>
      </c>
      <c r="C39" s="113" t="str">
        <f>VLOOKUP($A39,Cells!$A$7:$N$122,4)</f>
        <v>40 - 49</v>
      </c>
      <c r="D39" s="113" t="str">
        <f>VLOOKUP($A39,Cells!$A$7:$N$122,5)&amp;" - "&amp;VLOOKUP($A39,Cells!$A$7:$N$122,6)</f>
        <v>1 - 6</v>
      </c>
      <c r="E39" s="201">
        <f>VLOOKUP($A39,Cells!$A$7:$N$122,7)</f>
        <v>8410</v>
      </c>
      <c r="F39" s="201">
        <f>VLOOKUP($A39,Cells!$A$7:$N$122,10)</f>
        <v>4421370650</v>
      </c>
      <c r="G39" s="201">
        <f>VLOOKUP($A39,Cells!$A$7:$N$122,11)</f>
        <v>4876632977.2233915</v>
      </c>
      <c r="H39" s="114">
        <f>VLOOKUP($A39,Cells!$A$7:$N$122,12)</f>
        <v>1.1114068558067736</v>
      </c>
      <c r="I39" s="202">
        <f>VLOOKUP($A39,Cells!$A$7:$R$122,17)</f>
        <v>2.0818820894115315E-2</v>
      </c>
      <c r="J39" s="209">
        <f t="shared" si="5"/>
        <v>0.90664412734160604</v>
      </c>
      <c r="K39" s="210">
        <f t="shared" si="6"/>
        <v>-4.4842055721216223</v>
      </c>
      <c r="L39" s="113" t="str">
        <f>VLOOKUP(A39,Cells!$A$7:$N$122,14)</f>
        <v>Above</v>
      </c>
      <c r="M39" s="113" t="str">
        <f>(ROUND(J39-Cells!$B$4*I39,3)*100)&amp;"% - "&amp;(ROUND(J39+Cells!$B$4*I39,3)*100)&amp;"%"</f>
        <v>88.7% - 92.6%</v>
      </c>
    </row>
    <row r="40" spans="1:13" x14ac:dyDescent="0.25">
      <c r="A40" s="113">
        <f t="shared" si="4"/>
        <v>38</v>
      </c>
      <c r="B40" s="113" t="str">
        <f>LEFT(VLOOKUP(A40,Cells!A43:C144,2),1)&amp;(IF(VLOOKUP(A40,Cells!A43:C144,3)="Smoker","SM","NS"))</f>
        <v>MNS</v>
      </c>
      <c r="C40" s="113" t="str">
        <f>VLOOKUP($A40,Cells!$A$7:$N$122,4)</f>
        <v>40 - 49</v>
      </c>
      <c r="D40" s="113" t="str">
        <f>VLOOKUP($A40,Cells!$A$7:$N$122,5)&amp;" - "&amp;VLOOKUP($A40,Cells!$A$7:$N$122,6)</f>
        <v>7 - 9</v>
      </c>
      <c r="E40" s="201">
        <f>VLOOKUP($A40,Cells!$A$7:$N$122,7)</f>
        <v>5200</v>
      </c>
      <c r="F40" s="201">
        <f>VLOOKUP($A40,Cells!$A$7:$N$122,10)</f>
        <v>2827203881</v>
      </c>
      <c r="G40" s="201">
        <f>VLOOKUP($A40,Cells!$A$7:$N$122,11)</f>
        <v>3352132485.1403098</v>
      </c>
      <c r="H40" s="114">
        <f>VLOOKUP($A40,Cells!$A$7:$N$122,12)</f>
        <v>1.0274377602751006</v>
      </c>
      <c r="I40" s="202">
        <f>VLOOKUP($A40,Cells!$A$7:$R$122,17)</f>
        <v>2.093119217617229E-2</v>
      </c>
      <c r="J40" s="209">
        <f t="shared" si="5"/>
        <v>0.84340457709614125</v>
      </c>
      <c r="K40" s="210">
        <f t="shared" si="6"/>
        <v>-7.4814383044136541</v>
      </c>
      <c r="L40" s="113" t="str">
        <f>VLOOKUP(A40,Cells!$A$7:$N$122,14)</f>
        <v>Above</v>
      </c>
      <c r="M40" s="113" t="str">
        <f>(ROUND(J40-Cells!$B$4*I40,3)*100)&amp;"% - "&amp;(ROUND(J40+Cells!$B$4*I40,3)*100)&amp;"%"</f>
        <v>82.4% - 86.3%</v>
      </c>
    </row>
    <row r="41" spans="1:13" x14ac:dyDescent="0.25">
      <c r="A41" s="113">
        <f t="shared" si="4"/>
        <v>39</v>
      </c>
      <c r="B41" s="113" t="str">
        <f>LEFT(VLOOKUP(A41,Cells!A44:C145,2),1)&amp;(IF(VLOOKUP(A41,Cells!A44:C145,3)="Smoker","SM","NS"))</f>
        <v>MNS</v>
      </c>
      <c r="C41" s="113" t="str">
        <f>VLOOKUP($A41,Cells!$A$7:$N$122,4)</f>
        <v>40 - 49</v>
      </c>
      <c r="D41" s="113" t="str">
        <f>VLOOKUP($A41,Cells!$A$7:$N$122,5)&amp;" - "&amp;VLOOKUP($A41,Cells!$A$7:$N$122,6)</f>
        <v>10 - 12</v>
      </c>
      <c r="E41" s="201">
        <f>VLOOKUP($A41,Cells!$A$7:$N$122,7)</f>
        <v>4997</v>
      </c>
      <c r="F41" s="201">
        <f>VLOOKUP($A41,Cells!$A$7:$N$122,10)</f>
        <v>2285545928</v>
      </c>
      <c r="G41" s="201">
        <f>VLOOKUP($A41,Cells!$A$7:$N$122,11)</f>
        <v>2742175256.5829458</v>
      </c>
      <c r="H41" s="114">
        <f>VLOOKUP($A41,Cells!$A$7:$N$122,12)</f>
        <v>1.0605600777588313</v>
      </c>
      <c r="I41" s="202">
        <f>VLOOKUP($A41,Cells!$A$7:$R$122,17)</f>
        <v>2.0036951160577368E-2</v>
      </c>
      <c r="J41" s="209">
        <f t="shared" si="5"/>
        <v>0.83347915947868456</v>
      </c>
      <c r="K41" s="210">
        <f t="shared" si="6"/>
        <v>-8.3106875485600131</v>
      </c>
      <c r="L41" s="113" t="str">
        <f>VLOOKUP(A41,Cells!$A$7:$N$122,14)</f>
        <v>Above</v>
      </c>
      <c r="M41" s="113" t="str">
        <f>(ROUND(J41-Cells!$B$4*I41,3)*100)&amp;"% - "&amp;(ROUND(J41+Cells!$B$4*I41,3)*100)&amp;"%"</f>
        <v>81.4% - 85.3%</v>
      </c>
    </row>
    <row r="42" spans="1:13" x14ac:dyDescent="0.25">
      <c r="A42" s="113">
        <f t="shared" si="4"/>
        <v>40</v>
      </c>
      <c r="B42" s="113" t="str">
        <f>LEFT(VLOOKUP(A42,Cells!A45:C146,2),1)&amp;(IF(VLOOKUP(A42,Cells!A45:C146,3)="Smoker","SM","NS"))</f>
        <v>MNS</v>
      </c>
      <c r="C42" s="113" t="str">
        <f>VLOOKUP($A42,Cells!$A$7:$N$122,4)</f>
        <v>40 - 49</v>
      </c>
      <c r="D42" s="113" t="str">
        <f>VLOOKUP($A42,Cells!$A$7:$N$122,5)&amp;" - "&amp;VLOOKUP($A42,Cells!$A$7:$N$122,6)</f>
        <v>13 - 16</v>
      </c>
      <c r="E42" s="201">
        <f>VLOOKUP($A42,Cells!$A$7:$N$122,7)</f>
        <v>5548</v>
      </c>
      <c r="F42" s="201">
        <f>VLOOKUP($A42,Cells!$A$7:$N$122,10)</f>
        <v>1722690680</v>
      </c>
      <c r="G42" s="201">
        <f>VLOOKUP($A42,Cells!$A$7:$N$122,11)</f>
        <v>1971094815.9890866</v>
      </c>
      <c r="H42" s="114">
        <f>VLOOKUP($A42,Cells!$A$7:$N$122,12)</f>
        <v>1.0757188087130538</v>
      </c>
      <c r="I42" s="202">
        <f>VLOOKUP($A42,Cells!$A$7:$R$122,17)</f>
        <v>2.0726911054276164E-2</v>
      </c>
      <c r="J42" s="209">
        <f t="shared" si="5"/>
        <v>0.87397656674144386</v>
      </c>
      <c r="K42" s="210">
        <f t="shared" si="6"/>
        <v>-6.0801840143254857</v>
      </c>
      <c r="L42" s="113" t="str">
        <f>VLOOKUP(A42,Cells!$A$7:$N$122,14)</f>
        <v>Above</v>
      </c>
      <c r="M42" s="113" t="str">
        <f>(ROUND(J42-Cells!$B$4*I42,3)*100)&amp;"% - "&amp;(ROUND(J42+Cells!$B$4*I42,3)*100)&amp;"%"</f>
        <v>85.4% - 89.4%</v>
      </c>
    </row>
    <row r="43" spans="1:13" x14ac:dyDescent="0.25">
      <c r="A43" s="113">
        <f t="shared" si="4"/>
        <v>41</v>
      </c>
      <c r="B43" s="113" t="str">
        <f>LEFT(VLOOKUP(A43,Cells!A46:C147,2),1)&amp;(IF(VLOOKUP(A43,Cells!A46:C147,3)="Smoker","SM","NS"))</f>
        <v>MNS</v>
      </c>
      <c r="C43" s="113" t="str">
        <f>VLOOKUP($A43,Cells!$A$7:$N$122,4)</f>
        <v>40 - 49</v>
      </c>
      <c r="D43" s="113" t="str">
        <f>VLOOKUP($A43,Cells!$A$7:$N$122,5)&amp;" - "&amp;VLOOKUP($A43,Cells!$A$7:$N$122,6)</f>
        <v>17 - 32</v>
      </c>
      <c r="E43" s="201">
        <f>VLOOKUP($A43,Cells!$A$7:$N$122,7)</f>
        <v>11461</v>
      </c>
      <c r="F43" s="201">
        <f>VLOOKUP($A43,Cells!$A$7:$N$122,10)</f>
        <v>1127547934</v>
      </c>
      <c r="G43" s="201">
        <f>VLOOKUP($A43,Cells!$A$7:$N$122,11)</f>
        <v>1157978217.518513</v>
      </c>
      <c r="H43" s="114">
        <f>VLOOKUP($A43,Cells!$A$7:$N$122,12)</f>
        <v>1.3300536990279299</v>
      </c>
      <c r="I43" s="202">
        <f>VLOOKUP($A43,Cells!$A$7:$R$122,17)</f>
        <v>1.8681497875153746E-2</v>
      </c>
      <c r="J43" s="209">
        <f t="shared" si="5"/>
        <v>0.97372119521926459</v>
      </c>
      <c r="K43" s="210">
        <f t="shared" si="6"/>
        <v>-1.4066754687634564</v>
      </c>
      <c r="L43" s="113" t="str">
        <f>VLOOKUP(A43,Cells!$A$7:$N$122,14)</f>
        <v>In CI</v>
      </c>
      <c r="M43" s="113" t="str">
        <f>(ROUND(J43-Cells!$B$4*I43,3)*100)&amp;"% - "&amp;(ROUND(J43+Cells!$B$4*I43,3)*100)&amp;"%"</f>
        <v>95.6% - 99.1%</v>
      </c>
    </row>
    <row r="44" spans="1:13" x14ac:dyDescent="0.25">
      <c r="A44" s="113">
        <f t="shared" si="4"/>
        <v>42</v>
      </c>
      <c r="B44" s="113" t="str">
        <f>LEFT(VLOOKUP(A44,Cells!A47:C148,2),1)&amp;(IF(VLOOKUP(A44,Cells!A47:C148,3)="Smoker","SM","NS"))</f>
        <v>MNS</v>
      </c>
      <c r="C44" s="113" t="str">
        <f>VLOOKUP($A44,Cells!$A$7:$N$122,4)</f>
        <v>50 - 59</v>
      </c>
      <c r="D44" s="113" t="str">
        <f>VLOOKUP($A44,Cells!$A$7:$N$122,5)&amp;" - "&amp;VLOOKUP($A44,Cells!$A$7:$N$122,6)</f>
        <v>1 - 5</v>
      </c>
      <c r="E44" s="201">
        <f>VLOOKUP($A44,Cells!$A$7:$N$122,7)</f>
        <v>11150</v>
      </c>
      <c r="F44" s="201">
        <f>VLOOKUP($A44,Cells!$A$7:$N$122,10)</f>
        <v>4559584269</v>
      </c>
      <c r="G44" s="201">
        <f>VLOOKUP($A44,Cells!$A$7:$N$122,11)</f>
        <v>5363960607.9146194</v>
      </c>
      <c r="H44" s="114">
        <f>VLOOKUP($A44,Cells!$A$7:$N$122,12)</f>
        <v>1.0424006758454438</v>
      </c>
      <c r="I44" s="202">
        <f>VLOOKUP($A44,Cells!$A$7:$R$122,17)</f>
        <v>2.0802050902078352E-2</v>
      </c>
      <c r="J44" s="209">
        <f t="shared" si="5"/>
        <v>0.85004059542723942</v>
      </c>
      <c r="K44" s="210">
        <f t="shared" si="6"/>
        <v>-7.2088759554846584</v>
      </c>
      <c r="L44" s="113" t="str">
        <f>VLOOKUP(A44,Cells!$A$7:$N$122,14)</f>
        <v>Above</v>
      </c>
      <c r="M44" s="113" t="str">
        <f>(ROUND(J44-Cells!$B$4*I44,3)*100)&amp;"% - "&amp;(ROUND(J44+Cells!$B$4*I44,3)*100)&amp;"%"</f>
        <v>83% - 87%</v>
      </c>
    </row>
    <row r="45" spans="1:13" x14ac:dyDescent="0.25">
      <c r="A45" s="113">
        <f t="shared" si="4"/>
        <v>43</v>
      </c>
      <c r="B45" s="113" t="str">
        <f>LEFT(VLOOKUP(A45,Cells!A48:C149,2),1)&amp;(IF(VLOOKUP(A45,Cells!A48:C149,3)="Smoker","SM","NS"))</f>
        <v>MNS</v>
      </c>
      <c r="C45" s="113" t="str">
        <f>VLOOKUP($A45,Cells!$A$7:$N$122,4)</f>
        <v>50 - 59</v>
      </c>
      <c r="D45" s="113" t="str">
        <f>VLOOKUP($A45,Cells!$A$7:$N$122,5)&amp;" - "&amp;VLOOKUP($A45,Cells!$A$7:$N$122,6)</f>
        <v>6 - 8</v>
      </c>
      <c r="E45" s="201">
        <f>VLOOKUP($A45,Cells!$A$7:$N$122,7)</f>
        <v>9063</v>
      </c>
      <c r="F45" s="201">
        <f>VLOOKUP($A45,Cells!$A$7:$N$122,10)</f>
        <v>4194170397</v>
      </c>
      <c r="G45" s="201">
        <f>VLOOKUP($A45,Cells!$A$7:$N$122,11)</f>
        <v>4878932229.3671103</v>
      </c>
      <c r="H45" s="114">
        <f>VLOOKUP($A45,Cells!$A$7:$N$122,12)</f>
        <v>1.1160373513157564</v>
      </c>
      <c r="I45" s="202">
        <f>VLOOKUP($A45,Cells!$A$7:$R$122,17)</f>
        <v>1.965810429363753E-2</v>
      </c>
      <c r="J45" s="209">
        <f t="shared" si="5"/>
        <v>0.85964924287215672</v>
      </c>
      <c r="K45" s="210">
        <f t="shared" si="6"/>
        <v>-7.1395875732162377</v>
      </c>
      <c r="L45" s="113" t="str">
        <f>VLOOKUP(A45,Cells!$A$7:$N$122,14)</f>
        <v>Above</v>
      </c>
      <c r="M45" s="113" t="str">
        <f>(ROUND(J45-Cells!$B$4*I45,3)*100)&amp;"% - "&amp;(ROUND(J45+Cells!$B$4*I45,3)*100)&amp;"%"</f>
        <v>84.1% - 87.8%</v>
      </c>
    </row>
    <row r="46" spans="1:13" x14ac:dyDescent="0.25">
      <c r="A46" s="113">
        <f t="shared" si="4"/>
        <v>44</v>
      </c>
      <c r="B46" s="113" t="str">
        <f>LEFT(VLOOKUP(A46,Cells!A49:C150,2),1)&amp;(IF(VLOOKUP(A46,Cells!A49:C150,3)="Smoker","SM","NS"))</f>
        <v>MNS</v>
      </c>
      <c r="C46" s="113" t="str">
        <f>VLOOKUP($A46,Cells!$A$7:$N$122,4)</f>
        <v>50 - 59</v>
      </c>
      <c r="D46" s="113" t="str">
        <f>VLOOKUP($A46,Cells!$A$7:$N$122,5)&amp;" - "&amp;VLOOKUP($A46,Cells!$A$7:$N$122,6)</f>
        <v>9 - 10</v>
      </c>
      <c r="E46" s="201">
        <f>VLOOKUP($A46,Cells!$A$7:$N$122,7)</f>
        <v>6987</v>
      </c>
      <c r="F46" s="201">
        <f>VLOOKUP($A46,Cells!$A$7:$N$122,10)</f>
        <v>3364653530</v>
      </c>
      <c r="G46" s="201">
        <f>VLOOKUP($A46,Cells!$A$7:$N$122,11)</f>
        <v>3734292303.41537</v>
      </c>
      <c r="H46" s="114">
        <f>VLOOKUP($A46,Cells!$A$7:$N$122,12)</f>
        <v>1.0887258027615252</v>
      </c>
      <c r="I46" s="202">
        <f>VLOOKUP($A46,Cells!$A$7:$R$122,17)</f>
        <v>2.1111942213691001E-2</v>
      </c>
      <c r="J46" s="209">
        <f t="shared" si="5"/>
        <v>0.90101504023204082</v>
      </c>
      <c r="K46" s="210">
        <f t="shared" si="6"/>
        <v>-4.6885766722006217</v>
      </c>
      <c r="L46" s="113" t="str">
        <f>VLOOKUP(A46,Cells!$A$7:$N$122,14)</f>
        <v>Above</v>
      </c>
      <c r="M46" s="113" t="str">
        <f>(ROUND(J46-Cells!$B$4*I46,3)*100)&amp;"% - "&amp;(ROUND(J46+Cells!$B$4*I46,3)*100)&amp;"%"</f>
        <v>88.1% - 92.1%</v>
      </c>
    </row>
    <row r="47" spans="1:13" x14ac:dyDescent="0.25">
      <c r="A47" s="113">
        <f t="shared" si="4"/>
        <v>45</v>
      </c>
      <c r="B47" s="113" t="str">
        <f>LEFT(VLOOKUP(A47,Cells!A50:C151,2),1)&amp;(IF(VLOOKUP(A47,Cells!A50:C151,3)="Smoker","SM","NS"))</f>
        <v>MNS</v>
      </c>
      <c r="C47" s="113" t="str">
        <f>VLOOKUP($A47,Cells!$A$7:$N$122,4)</f>
        <v>50 - 59</v>
      </c>
      <c r="D47" s="113" t="str">
        <f>VLOOKUP($A47,Cells!$A$7:$N$122,5)&amp;" - "&amp;VLOOKUP($A47,Cells!$A$7:$N$122,6)</f>
        <v>11 - 12</v>
      </c>
      <c r="E47" s="201">
        <f>VLOOKUP($A47,Cells!$A$7:$N$122,7)</f>
        <v>6345</v>
      </c>
      <c r="F47" s="201">
        <f>VLOOKUP($A47,Cells!$A$7:$N$122,10)</f>
        <v>2506650133</v>
      </c>
      <c r="G47" s="201">
        <f>VLOOKUP($A47,Cells!$A$7:$N$122,11)</f>
        <v>3128153571.0734301</v>
      </c>
      <c r="H47" s="114">
        <f>VLOOKUP($A47,Cells!$A$7:$N$122,12)</f>
        <v>1.0511079009052133</v>
      </c>
      <c r="I47" s="202">
        <f>VLOOKUP($A47,Cells!$A$7:$R$122,17)</f>
        <v>1.9440486492618512E-2</v>
      </c>
      <c r="J47" s="209">
        <f t="shared" si="5"/>
        <v>0.801319396905389</v>
      </c>
      <c r="K47" s="210">
        <f t="shared" si="6"/>
        <v>-10.219939874964002</v>
      </c>
      <c r="L47" s="113" t="str">
        <f>VLOOKUP(A47,Cells!$A$7:$N$122,14)</f>
        <v>Above</v>
      </c>
      <c r="M47" s="113" t="str">
        <f>(ROUND(J47-Cells!$B$4*I47,3)*100)&amp;"% - "&amp;(ROUND(J47+Cells!$B$4*I47,3)*100)&amp;"%"</f>
        <v>78.3% - 82%</v>
      </c>
    </row>
    <row r="48" spans="1:13" x14ac:dyDescent="0.25">
      <c r="A48" s="113">
        <f t="shared" si="4"/>
        <v>46</v>
      </c>
      <c r="B48" s="113" t="str">
        <f>LEFT(VLOOKUP(A48,Cells!A51:C152,2),1)&amp;(IF(VLOOKUP(A48,Cells!A51:C152,3)="Smoker","SM","NS"))</f>
        <v>MNS</v>
      </c>
      <c r="C48" s="113" t="str">
        <f>VLOOKUP($A48,Cells!$A$7:$N$122,4)</f>
        <v>50 - 59</v>
      </c>
      <c r="D48" s="113" t="str">
        <f>VLOOKUP($A48,Cells!$A$7:$N$122,5)&amp;" - "&amp;VLOOKUP($A48,Cells!$A$7:$N$122,6)</f>
        <v>13 - 14</v>
      </c>
      <c r="E48" s="201">
        <f>VLOOKUP($A48,Cells!$A$7:$N$122,7)</f>
        <v>6815</v>
      </c>
      <c r="F48" s="201">
        <f>VLOOKUP($A48,Cells!$A$7:$N$122,10)</f>
        <v>2375976856</v>
      </c>
      <c r="G48" s="201">
        <f>VLOOKUP($A48,Cells!$A$7:$N$122,11)</f>
        <v>3043878907.8036003</v>
      </c>
      <c r="H48" s="114">
        <f>VLOOKUP($A48,Cells!$A$7:$N$122,12)</f>
        <v>1.0880257554672874</v>
      </c>
      <c r="I48" s="202">
        <f>VLOOKUP($A48,Cells!$A$7:$R$122,17)</f>
        <v>1.8311915313393309E-2</v>
      </c>
      <c r="J48" s="209">
        <f t="shared" si="5"/>
        <v>0.78057535400265166</v>
      </c>
      <c r="K48" s="210">
        <f t="shared" si="6"/>
        <v>-11.98261581282333</v>
      </c>
      <c r="L48" s="113" t="str">
        <f>VLOOKUP(A48,Cells!$A$7:$N$122,14)</f>
        <v>Above</v>
      </c>
      <c r="M48" s="113" t="str">
        <f>(ROUND(J48-Cells!$B$4*I48,3)*100)&amp;"% - "&amp;(ROUND(J48+Cells!$B$4*I48,3)*100)&amp;"%"</f>
        <v>76.3% - 79.8%</v>
      </c>
    </row>
    <row r="49" spans="1:13" x14ac:dyDescent="0.25">
      <c r="A49" s="113">
        <f t="shared" si="4"/>
        <v>47</v>
      </c>
      <c r="B49" s="113" t="str">
        <f>LEFT(VLOOKUP(A49,Cells!A52:C153,2),1)&amp;(IF(VLOOKUP(A49,Cells!A52:C153,3)="Smoker","SM","NS"))</f>
        <v>MNS</v>
      </c>
      <c r="C49" s="113" t="str">
        <f>VLOOKUP($A49,Cells!$A$7:$N$122,4)</f>
        <v>50 - 59</v>
      </c>
      <c r="D49" s="113" t="str">
        <f>VLOOKUP($A49,Cells!$A$7:$N$122,5)&amp;" - "&amp;VLOOKUP($A49,Cells!$A$7:$N$122,6)</f>
        <v>15 - 16</v>
      </c>
      <c r="E49" s="201">
        <f>VLOOKUP($A49,Cells!$A$7:$N$122,7)</f>
        <v>6390</v>
      </c>
      <c r="F49" s="201">
        <f>VLOOKUP($A49,Cells!$A$7:$N$122,10)</f>
        <v>1932524975</v>
      </c>
      <c r="G49" s="201">
        <f>VLOOKUP($A49,Cells!$A$7:$N$122,11)</f>
        <v>2362934167.78967</v>
      </c>
      <c r="H49" s="114">
        <f>VLOOKUP($A49,Cells!$A$7:$N$122,12)</f>
        <v>1.0490851909251149</v>
      </c>
      <c r="I49" s="202">
        <f>VLOOKUP($A49,Cells!$A$7:$R$122,17)</f>
        <v>1.9891359222997475E-2</v>
      </c>
      <c r="J49" s="209">
        <f t="shared" si="5"/>
        <v>0.81784968931560109</v>
      </c>
      <c r="K49" s="210">
        <f t="shared" si="6"/>
        <v>-9.1572581160670552</v>
      </c>
      <c r="L49" s="113" t="str">
        <f>VLOOKUP(A49,Cells!$A$7:$N$122,14)</f>
        <v>Above</v>
      </c>
      <c r="M49" s="113" t="str">
        <f>(ROUND(J49-Cells!$B$4*I49,3)*100)&amp;"% - "&amp;(ROUND(J49+Cells!$B$4*I49,3)*100)&amp;"%"</f>
        <v>79.9% - 83.7%</v>
      </c>
    </row>
    <row r="50" spans="1:13" x14ac:dyDescent="0.25">
      <c r="A50" s="113">
        <f t="shared" si="4"/>
        <v>48</v>
      </c>
      <c r="B50" s="113" t="str">
        <f>LEFT(VLOOKUP(A50,Cells!A53:C154,2),1)&amp;(IF(VLOOKUP(A50,Cells!A53:C154,3)="Smoker","SM","NS"))</f>
        <v>MNS</v>
      </c>
      <c r="C50" s="113" t="str">
        <f>VLOOKUP($A50,Cells!$A$7:$N$122,4)</f>
        <v>50 - 59</v>
      </c>
      <c r="D50" s="113" t="str">
        <f>VLOOKUP($A50,Cells!$A$7:$N$122,5)&amp;" - "&amp;VLOOKUP($A50,Cells!$A$7:$N$122,6)</f>
        <v>17 - 19</v>
      </c>
      <c r="E50" s="201">
        <f>VLOOKUP($A50,Cells!$A$7:$N$122,7)</f>
        <v>9304</v>
      </c>
      <c r="F50" s="201">
        <f>VLOOKUP($A50,Cells!$A$7:$N$122,10)</f>
        <v>1943084241</v>
      </c>
      <c r="G50" s="201">
        <f>VLOOKUP($A50,Cells!$A$7:$N$122,11)</f>
        <v>2341886541.9507251</v>
      </c>
      <c r="H50" s="114">
        <f>VLOOKUP($A50,Cells!$A$7:$N$122,12)</f>
        <v>1.2012100607610412</v>
      </c>
      <c r="I50" s="202">
        <f>VLOOKUP($A50,Cells!$A$7:$R$122,17)</f>
        <v>1.7627107159723748E-2</v>
      </c>
      <c r="J50" s="209">
        <f t="shared" si="5"/>
        <v>0.82970895736967087</v>
      </c>
      <c r="K50" s="210">
        <f t="shared" si="6"/>
        <v>-9.6607481356571014</v>
      </c>
      <c r="L50" s="113" t="str">
        <f>VLOOKUP(A50,Cells!$A$7:$N$122,14)</f>
        <v>Above</v>
      </c>
      <c r="M50" s="113" t="str">
        <f>(ROUND(J50-Cells!$B$4*I50,3)*100)&amp;"% - "&amp;(ROUND(J50+Cells!$B$4*I50,3)*100)&amp;"%"</f>
        <v>81.3% - 84.6%</v>
      </c>
    </row>
    <row r="51" spans="1:13" x14ac:dyDescent="0.25">
      <c r="A51" s="113">
        <f t="shared" si="4"/>
        <v>49</v>
      </c>
      <c r="B51" s="113" t="str">
        <f>LEFT(VLOOKUP(A51,Cells!A54:C155,2),1)&amp;(IF(VLOOKUP(A51,Cells!A54:C155,3)="Smoker","SM","NS"))</f>
        <v>MNS</v>
      </c>
      <c r="C51" s="113" t="str">
        <f>VLOOKUP($A51,Cells!$A$7:$N$122,4)</f>
        <v>50 - 59</v>
      </c>
      <c r="D51" s="113" t="str">
        <f>VLOOKUP($A51,Cells!$A$7:$N$122,5)&amp;" - "&amp;VLOOKUP($A51,Cells!$A$7:$N$122,6)</f>
        <v>20 - 21</v>
      </c>
      <c r="E51" s="201">
        <f>VLOOKUP($A51,Cells!$A$7:$N$122,7)</f>
        <v>6114</v>
      </c>
      <c r="F51" s="201">
        <f>VLOOKUP($A51,Cells!$A$7:$N$122,10)</f>
        <v>922698233</v>
      </c>
      <c r="G51" s="201">
        <f>VLOOKUP($A51,Cells!$A$7:$N$122,11)</f>
        <v>954009327.66445589</v>
      </c>
      <c r="H51" s="114">
        <f>VLOOKUP($A51,Cells!$A$7:$N$122,12)</f>
        <v>1.0331999026247343</v>
      </c>
      <c r="I51" s="202">
        <f>VLOOKUP($A51,Cells!$A$7:$R$122,17)</f>
        <v>2.3876135276085987E-2</v>
      </c>
      <c r="J51" s="209">
        <f t="shared" si="5"/>
        <v>0.96717946695436441</v>
      </c>
      <c r="K51" s="210">
        <f t="shared" si="6"/>
        <v>-1.3746166482189515</v>
      </c>
      <c r="L51" s="113" t="str">
        <f>VLOOKUP(A51,Cells!$A$7:$N$122,14)</f>
        <v>In CI</v>
      </c>
      <c r="M51" s="113" t="str">
        <f>(ROUND(J51-Cells!$B$4*I51,3)*100)&amp;"% - "&amp;(ROUND(J51+Cells!$B$4*I51,3)*100)&amp;"%"</f>
        <v>94.4% - 99%</v>
      </c>
    </row>
    <row r="52" spans="1:13" x14ac:dyDescent="0.25">
      <c r="A52" s="113">
        <f t="shared" si="4"/>
        <v>50</v>
      </c>
      <c r="B52" s="113" t="str">
        <f>LEFT(VLOOKUP(A52,Cells!A55:C156,2),1)&amp;(IF(VLOOKUP(A52,Cells!A55:C156,3)="Smoker","SM","NS"))</f>
        <v>MNS</v>
      </c>
      <c r="C52" s="113" t="str">
        <f>VLOOKUP($A52,Cells!$A$7:$N$122,4)</f>
        <v>50 - 59</v>
      </c>
      <c r="D52" s="113" t="str">
        <f>VLOOKUP($A52,Cells!$A$7:$N$122,5)&amp;" - "&amp;VLOOKUP($A52,Cells!$A$7:$N$122,6)</f>
        <v>22 - 23</v>
      </c>
      <c r="E52" s="201">
        <f>VLOOKUP($A52,Cells!$A$7:$N$122,7)</f>
        <v>6412</v>
      </c>
      <c r="F52" s="201">
        <f>VLOOKUP($A52,Cells!$A$7:$N$122,10)</f>
        <v>799758975</v>
      </c>
      <c r="G52" s="201">
        <f>VLOOKUP($A52,Cells!$A$7:$N$122,11)</f>
        <v>811114585.34047794</v>
      </c>
      <c r="H52" s="114">
        <f>VLOOKUP($A52,Cells!$A$7:$N$122,12)</f>
        <v>1.0814608083367669</v>
      </c>
      <c r="I52" s="202">
        <f>VLOOKUP($A52,Cells!$A$7:$R$122,17)</f>
        <v>2.3258839555240395E-2</v>
      </c>
      <c r="J52" s="209">
        <f t="shared" si="5"/>
        <v>0.98599999242312819</v>
      </c>
      <c r="K52" s="210">
        <f t="shared" si="6"/>
        <v>-0.60192201522442246</v>
      </c>
      <c r="L52" s="113" t="str">
        <f>VLOOKUP(A52,Cells!$A$7:$N$122,14)</f>
        <v>In CI</v>
      </c>
      <c r="M52" s="113" t="str">
        <f>(ROUND(J52-Cells!$B$4*I52,3)*100)&amp;"% - "&amp;(ROUND(J52+Cells!$B$4*I52,3)*100)&amp;"%"</f>
        <v>96.4% - 100.8%</v>
      </c>
    </row>
    <row r="53" spans="1:13" x14ac:dyDescent="0.25">
      <c r="A53" s="113">
        <f t="shared" si="4"/>
        <v>51</v>
      </c>
      <c r="B53" s="113" t="str">
        <f>LEFT(VLOOKUP(A53,Cells!A56:C157,2),1)&amp;(IF(VLOOKUP(A53,Cells!A56:C157,3)="Smoker","SM","NS"))</f>
        <v>MNS</v>
      </c>
      <c r="C53" s="113" t="str">
        <f>VLOOKUP($A53,Cells!$A$7:$N$122,4)</f>
        <v>50 - 59</v>
      </c>
      <c r="D53" s="113" t="str">
        <f>VLOOKUP($A53,Cells!$A$7:$N$122,5)&amp;" - "&amp;VLOOKUP($A53,Cells!$A$7:$N$122,6)</f>
        <v>24 - 25</v>
      </c>
      <c r="E53" s="201">
        <f>VLOOKUP($A53,Cells!$A$7:$N$122,7)</f>
        <v>6818</v>
      </c>
      <c r="F53" s="201">
        <f>VLOOKUP($A53,Cells!$A$7:$N$122,10)</f>
        <v>740286673</v>
      </c>
      <c r="G53" s="201">
        <f>VLOOKUP($A53,Cells!$A$7:$N$122,11)</f>
        <v>758980779.03752708</v>
      </c>
      <c r="H53" s="114">
        <f>VLOOKUP($A53,Cells!$A$7:$N$122,12)</f>
        <v>1.1634646684728382</v>
      </c>
      <c r="I53" s="202">
        <f>VLOOKUP($A53,Cells!$A$7:$R$122,17)</f>
        <v>2.1378307996000444E-2</v>
      </c>
      <c r="J53" s="209">
        <f t="shared" si="5"/>
        <v>0.97536946052674312</v>
      </c>
      <c r="K53" s="210">
        <f t="shared" si="6"/>
        <v>-1.1521276369423101</v>
      </c>
      <c r="L53" s="113" t="str">
        <f>VLOOKUP(A53,Cells!$A$7:$N$122,14)</f>
        <v>In CI</v>
      </c>
      <c r="M53" s="113" t="str">
        <f>(ROUND(J53-Cells!$B$4*I53,3)*100)&amp;"% - "&amp;(ROUND(J53+Cells!$B$4*I53,3)*100)&amp;"%"</f>
        <v>95.5% - 99.6%</v>
      </c>
    </row>
    <row r="54" spans="1:13" x14ac:dyDescent="0.25">
      <c r="A54" s="113">
        <f t="shared" si="4"/>
        <v>52</v>
      </c>
      <c r="B54" s="113" t="str">
        <f>LEFT(VLOOKUP(A54,Cells!A57:C158,2),1)&amp;(IF(VLOOKUP(A54,Cells!A57:C158,3)="Smoker","SM","NS"))</f>
        <v>MNS</v>
      </c>
      <c r="C54" s="113" t="str">
        <f>VLOOKUP($A54,Cells!$A$7:$N$122,4)</f>
        <v>50 - 59</v>
      </c>
      <c r="D54" s="113" t="str">
        <f>VLOOKUP($A54,Cells!$A$7:$N$122,5)&amp;" - "&amp;VLOOKUP($A54,Cells!$A$7:$N$122,6)</f>
        <v>26 - 27</v>
      </c>
      <c r="E54" s="201">
        <f>VLOOKUP($A54,Cells!$A$7:$N$122,7)</f>
        <v>6810</v>
      </c>
      <c r="F54" s="201">
        <f>VLOOKUP($A54,Cells!$A$7:$N$122,10)</f>
        <v>645451870</v>
      </c>
      <c r="G54" s="201">
        <f>VLOOKUP($A54,Cells!$A$7:$N$122,11)</f>
        <v>650115859.89735901</v>
      </c>
      <c r="H54" s="114">
        <f>VLOOKUP($A54,Cells!$A$7:$N$122,12)</f>
        <v>1.2175504476409982</v>
      </c>
      <c r="I54" s="202">
        <f>VLOOKUP($A54,Cells!$A$7:$R$122,17)</f>
        <v>2.080578934974725E-2</v>
      </c>
      <c r="J54" s="209">
        <f t="shared" si="5"/>
        <v>0.99282590968001405</v>
      </c>
      <c r="K54" s="210">
        <f t="shared" si="6"/>
        <v>-0.34481221545545926</v>
      </c>
      <c r="L54" s="113" t="str">
        <f>VLOOKUP(A54,Cells!$A$7:$N$122,14)</f>
        <v>In CI</v>
      </c>
      <c r="M54" s="113" t="str">
        <f>(ROUND(J54-Cells!$B$4*I54,3)*100)&amp;"% - "&amp;(ROUND(J54+Cells!$B$4*I54,3)*100)&amp;"%"</f>
        <v>97.3% - 101.3%</v>
      </c>
    </row>
    <row r="55" spans="1:13" x14ac:dyDescent="0.25">
      <c r="A55" s="113">
        <f t="shared" si="4"/>
        <v>53</v>
      </c>
      <c r="B55" s="113" t="str">
        <f>LEFT(VLOOKUP(A55,Cells!A58:C159,2),1)&amp;(IF(VLOOKUP(A55,Cells!A58:C159,3)="Smoker","SM","NS"))</f>
        <v>MNS</v>
      </c>
      <c r="C55" s="113" t="str">
        <f>VLOOKUP($A55,Cells!$A$7:$N$122,4)</f>
        <v>50 - 59</v>
      </c>
      <c r="D55" s="113" t="str">
        <f>VLOOKUP($A55,Cells!$A$7:$N$122,5)&amp;" - "&amp;VLOOKUP($A55,Cells!$A$7:$N$122,6)</f>
        <v>28 - 29</v>
      </c>
      <c r="E55" s="201">
        <f>VLOOKUP($A55,Cells!$A$7:$N$122,7)</f>
        <v>5603</v>
      </c>
      <c r="F55" s="201">
        <f>VLOOKUP($A55,Cells!$A$7:$N$122,10)</f>
        <v>462501522</v>
      </c>
      <c r="G55" s="201">
        <f>VLOOKUP($A55,Cells!$A$7:$N$122,11)</f>
        <v>455654179.40795898</v>
      </c>
      <c r="H55" s="114">
        <f>VLOOKUP($A55,Cells!$A$7:$N$122,12)</f>
        <v>1.1385774677573517</v>
      </c>
      <c r="I55" s="202">
        <f>VLOOKUP($A55,Cells!$A$7:$R$122,17)</f>
        <v>2.2741828002207098E-2</v>
      </c>
      <c r="J55" s="209">
        <f t="shared" si="5"/>
        <v>1.0150274987073264</v>
      </c>
      <c r="K55" s="210">
        <f t="shared" si="6"/>
        <v>0.66078675407570697</v>
      </c>
      <c r="L55" s="113" t="str">
        <f>VLOOKUP(A55,Cells!$A$7:$N$122,14)</f>
        <v>In CI</v>
      </c>
      <c r="M55" s="113" t="str">
        <f>(ROUND(J55-Cells!$B$4*I55,3)*100)&amp;"% - "&amp;(ROUND(J55+Cells!$B$4*I55,3)*100)&amp;"%"</f>
        <v>99.3% - 103.7%</v>
      </c>
    </row>
    <row r="56" spans="1:13" x14ac:dyDescent="0.25">
      <c r="A56" s="113">
        <f t="shared" si="4"/>
        <v>54</v>
      </c>
      <c r="B56" s="113" t="str">
        <f>LEFT(VLOOKUP(A56,Cells!A59:C160,2),1)&amp;(IF(VLOOKUP(A56,Cells!A59:C160,3)="Smoker","SM","NS"))</f>
        <v>MNS</v>
      </c>
      <c r="C56" s="113" t="str">
        <f>VLOOKUP($A56,Cells!$A$7:$N$122,4)</f>
        <v>50 - 59</v>
      </c>
      <c r="D56" s="113" t="str">
        <f>VLOOKUP($A56,Cells!$A$7:$N$122,5)&amp;" - "&amp;VLOOKUP($A56,Cells!$A$7:$N$122,6)</f>
        <v>30 - 36</v>
      </c>
      <c r="E56" s="201">
        <f>VLOOKUP($A56,Cells!$A$7:$N$122,7)</f>
        <v>6321</v>
      </c>
      <c r="F56" s="201">
        <f>VLOOKUP($A56,Cells!$A$7:$N$122,10)</f>
        <v>459270842</v>
      </c>
      <c r="G56" s="201">
        <f>VLOOKUP($A56,Cells!$A$7:$N$122,11)</f>
        <v>413015264.34073317</v>
      </c>
      <c r="H56" s="114">
        <f>VLOOKUP($A56,Cells!$A$7:$N$122,12)</f>
        <v>1.2306854294546541</v>
      </c>
      <c r="I56" s="202">
        <f>VLOOKUP($A56,Cells!$A$7:$R$122,17)</f>
        <v>2.3050462389549251E-2</v>
      </c>
      <c r="J56" s="209">
        <f t="shared" si="5"/>
        <v>1.1119948380917624</v>
      </c>
      <c r="K56" s="210">
        <f t="shared" si="6"/>
        <v>4.8586807587226195</v>
      </c>
      <c r="L56" s="113" t="str">
        <f>VLOOKUP(A56,Cells!$A$7:$N$122,14)</f>
        <v>Below</v>
      </c>
      <c r="M56" s="113" t="str">
        <f>(ROUND(J56-Cells!$B$4*I56,3)*100)&amp;"% - "&amp;(ROUND(J56+Cells!$B$4*I56,3)*100)&amp;"%"</f>
        <v>109% - 113.4%</v>
      </c>
    </row>
    <row r="57" spans="1:13" x14ac:dyDescent="0.25">
      <c r="A57" s="113">
        <f t="shared" si="4"/>
        <v>55</v>
      </c>
      <c r="B57" s="113" t="str">
        <f>LEFT(VLOOKUP(A57,Cells!A60:C161,2),1)&amp;(IF(VLOOKUP(A57,Cells!A60:C161,3)="Smoker","SM","NS"))</f>
        <v>MNS</v>
      </c>
      <c r="C57" s="113" t="str">
        <f>VLOOKUP($A57,Cells!$A$7:$N$122,4)</f>
        <v>60 - 69</v>
      </c>
      <c r="D57" s="113" t="str">
        <f>VLOOKUP($A57,Cells!$A$7:$N$122,5)&amp;" - "&amp;VLOOKUP($A57,Cells!$A$7:$N$122,6)</f>
        <v>1 - 6</v>
      </c>
      <c r="E57" s="201">
        <f>VLOOKUP($A57,Cells!$A$7:$N$122,7)</f>
        <v>16789</v>
      </c>
      <c r="F57" s="201">
        <f>VLOOKUP($A57,Cells!$A$7:$N$122,10)</f>
        <v>4963552043</v>
      </c>
      <c r="G57" s="201">
        <f>VLOOKUP($A57,Cells!$A$7:$N$122,11)</f>
        <v>5832674836.2481403</v>
      </c>
      <c r="H57" s="114">
        <f>VLOOKUP($A57,Cells!$A$7:$N$122,12)</f>
        <v>1.1040319361707314</v>
      </c>
      <c r="I57" s="202">
        <f>VLOOKUP($A57,Cells!$A$7:$R$122,17)</f>
        <v>1.9663908154181134E-2</v>
      </c>
      <c r="J57" s="209">
        <f t="shared" si="5"/>
        <v>0.85099070021067691</v>
      </c>
      <c r="K57" s="210">
        <f t="shared" si="6"/>
        <v>-7.577806945647235</v>
      </c>
      <c r="L57" s="113" t="str">
        <f>VLOOKUP(A57,Cells!$A$7:$N$122,14)</f>
        <v>Above</v>
      </c>
      <c r="M57" s="113" t="str">
        <f>(ROUND(J57-Cells!$B$4*I57,3)*100)&amp;"% - "&amp;(ROUND(J57+Cells!$B$4*I57,3)*100)&amp;"%"</f>
        <v>83.2% - 87%</v>
      </c>
    </row>
    <row r="58" spans="1:13" x14ac:dyDescent="0.25">
      <c r="A58" s="113">
        <f t="shared" si="4"/>
        <v>56</v>
      </c>
      <c r="B58" s="113" t="str">
        <f>LEFT(VLOOKUP(A58,Cells!A61:C162,2),1)&amp;(IF(VLOOKUP(A58,Cells!A61:C162,3)="Smoker","SM","NS"))</f>
        <v>MNS</v>
      </c>
      <c r="C58" s="113" t="str">
        <f>VLOOKUP($A58,Cells!$A$7:$N$122,4)</f>
        <v>60 - 69</v>
      </c>
      <c r="D58" s="113" t="str">
        <f>VLOOKUP($A58,Cells!$A$7:$N$122,5)&amp;" - "&amp;VLOOKUP($A58,Cells!$A$7:$N$122,6)</f>
        <v>7 - 9</v>
      </c>
      <c r="E58" s="201">
        <f>VLOOKUP($A58,Cells!$A$7:$N$122,7)</f>
        <v>13177</v>
      </c>
      <c r="F58" s="201">
        <f>VLOOKUP($A58,Cells!$A$7:$N$122,10)</f>
        <v>4428977142</v>
      </c>
      <c r="G58" s="201">
        <f>VLOOKUP($A58,Cells!$A$7:$N$122,11)</f>
        <v>5503739895.9971104</v>
      </c>
      <c r="H58" s="114">
        <f>VLOOKUP($A58,Cells!$A$7:$N$122,12)</f>
        <v>1.1917571727284844</v>
      </c>
      <c r="I58" s="202">
        <f>VLOOKUP($A58,Cells!$A$7:$R$122,17)</f>
        <v>1.723177515617607E-2</v>
      </c>
      <c r="J58" s="209">
        <f t="shared" si="5"/>
        <v>0.80472137595405091</v>
      </c>
      <c r="K58" s="210">
        <f t="shared" si="6"/>
        <v>-11.332472846011976</v>
      </c>
      <c r="L58" s="113" t="str">
        <f>VLOOKUP(A58,Cells!$A$7:$N$122,14)</f>
        <v>Above</v>
      </c>
      <c r="M58" s="113" t="str">
        <f>(ROUND(J58-Cells!$B$4*I58,3)*100)&amp;"% - "&amp;(ROUND(J58+Cells!$B$4*I58,3)*100)&amp;"%"</f>
        <v>78.8% - 82.1%</v>
      </c>
    </row>
    <row r="59" spans="1:13" x14ac:dyDescent="0.25">
      <c r="A59" s="113">
        <f t="shared" si="4"/>
        <v>57</v>
      </c>
      <c r="B59" s="113" t="str">
        <f>LEFT(VLOOKUP(A59,Cells!A62:C163,2),1)&amp;(IF(VLOOKUP(A59,Cells!A62:C163,3)="Smoker","SM","NS"))</f>
        <v>MNS</v>
      </c>
      <c r="C59" s="113" t="str">
        <f>VLOOKUP($A59,Cells!$A$7:$N$122,4)</f>
        <v>60 - 69</v>
      </c>
      <c r="D59" s="113" t="str">
        <f>VLOOKUP($A59,Cells!$A$7:$N$122,5)&amp;" - "&amp;VLOOKUP($A59,Cells!$A$7:$N$122,6)</f>
        <v>10 - 11</v>
      </c>
      <c r="E59" s="201">
        <f>VLOOKUP($A59,Cells!$A$7:$N$122,7)</f>
        <v>9361</v>
      </c>
      <c r="F59" s="201">
        <f>VLOOKUP($A59,Cells!$A$7:$N$122,10)</f>
        <v>2836350270</v>
      </c>
      <c r="G59" s="201">
        <f>VLOOKUP($A59,Cells!$A$7:$N$122,11)</f>
        <v>3676115020.7174501</v>
      </c>
      <c r="H59" s="114">
        <f>VLOOKUP($A59,Cells!$A$7:$N$122,12)</f>
        <v>1.0319789183877877</v>
      </c>
      <c r="I59" s="202">
        <f>VLOOKUP($A59,Cells!$A$7:$R$122,17)</f>
        <v>1.9083955191700076E-2</v>
      </c>
      <c r="J59" s="209">
        <f t="shared" si="5"/>
        <v>0.77156189455857749</v>
      </c>
      <c r="K59" s="210">
        <f t="shared" si="6"/>
        <v>-11.970165678274805</v>
      </c>
      <c r="L59" s="113" t="str">
        <f>VLOOKUP(A59,Cells!$A$7:$N$122,14)</f>
        <v>Above</v>
      </c>
      <c r="M59" s="113" t="str">
        <f>(ROUND(J59-Cells!$B$4*I59,3)*100)&amp;"% - "&amp;(ROUND(J59+Cells!$B$4*I59,3)*100)&amp;"%"</f>
        <v>75.3% - 79%</v>
      </c>
    </row>
    <row r="60" spans="1:13" x14ac:dyDescent="0.25">
      <c r="A60" s="113">
        <f t="shared" si="4"/>
        <v>58</v>
      </c>
      <c r="B60" s="113" t="str">
        <f>LEFT(VLOOKUP(A60,Cells!A63:C164,2),1)&amp;(IF(VLOOKUP(A60,Cells!A63:C164,3)="Smoker","SM","NS"))</f>
        <v>MNS</v>
      </c>
      <c r="C60" s="113" t="str">
        <f>VLOOKUP($A60,Cells!$A$7:$N$122,4)</f>
        <v>60 - 69</v>
      </c>
      <c r="D60" s="113" t="str">
        <f>VLOOKUP($A60,Cells!$A$7:$N$122,5)&amp;" - "&amp;VLOOKUP($A60,Cells!$A$7:$N$122,6)</f>
        <v>12 - 13</v>
      </c>
      <c r="E60" s="201">
        <f>VLOOKUP($A60,Cells!$A$7:$N$122,7)</f>
        <v>9583</v>
      </c>
      <c r="F60" s="201">
        <f>VLOOKUP($A60,Cells!$A$7:$N$122,10)</f>
        <v>2772330016</v>
      </c>
      <c r="G60" s="201">
        <f>VLOOKUP($A60,Cells!$A$7:$N$122,11)</f>
        <v>3309090519.8831201</v>
      </c>
      <c r="H60" s="114">
        <f>VLOOKUP($A60,Cells!$A$7:$N$122,12)</f>
        <v>1.0684116345141161</v>
      </c>
      <c r="I60" s="202">
        <f>VLOOKUP($A60,Cells!$A$7:$R$122,17)</f>
        <v>2.0009089338366388E-2</v>
      </c>
      <c r="J60" s="209">
        <f t="shared" si="5"/>
        <v>0.83779213634141414</v>
      </c>
      <c r="K60" s="210">
        <f t="shared" si="6"/>
        <v>-8.1067089518942126</v>
      </c>
      <c r="L60" s="113" t="str">
        <f>VLOOKUP(A60,Cells!$A$7:$N$122,14)</f>
        <v>Above</v>
      </c>
      <c r="M60" s="113" t="str">
        <f>(ROUND(J60-Cells!$B$4*I60,3)*100)&amp;"% - "&amp;(ROUND(J60+Cells!$B$4*I60,3)*100)&amp;"%"</f>
        <v>81.9% - 85.7%</v>
      </c>
    </row>
    <row r="61" spans="1:13" x14ac:dyDescent="0.25">
      <c r="A61" s="113">
        <f t="shared" si="4"/>
        <v>59</v>
      </c>
      <c r="B61" s="113" t="str">
        <f>LEFT(VLOOKUP(A61,Cells!A64:C165,2),1)&amp;(IF(VLOOKUP(A61,Cells!A64:C165,3)="Smoker","SM","NS"))</f>
        <v>MNS</v>
      </c>
      <c r="C61" s="113" t="str">
        <f>VLOOKUP($A61,Cells!$A$7:$N$122,4)</f>
        <v>60 - 69</v>
      </c>
      <c r="D61" s="113" t="str">
        <f>VLOOKUP($A61,Cells!$A$7:$N$122,5)&amp;" - "&amp;VLOOKUP($A61,Cells!$A$7:$N$122,6)</f>
        <v>14 - 15</v>
      </c>
      <c r="E61" s="201">
        <f>VLOOKUP($A61,Cells!$A$7:$N$122,7)</f>
        <v>9807</v>
      </c>
      <c r="F61" s="201">
        <f>VLOOKUP($A61,Cells!$A$7:$N$122,10)</f>
        <v>2550697060</v>
      </c>
      <c r="G61" s="201">
        <f>VLOOKUP($A61,Cells!$A$7:$N$122,11)</f>
        <v>3198286390.2379899</v>
      </c>
      <c r="H61" s="114">
        <f>VLOOKUP($A61,Cells!$A$7:$N$122,12)</f>
        <v>1.0476157916074449</v>
      </c>
      <c r="I61" s="202">
        <f>VLOOKUP($A61,Cells!$A$7:$R$122,17)</f>
        <v>1.9432235648202147E-2</v>
      </c>
      <c r="J61" s="209">
        <f t="shared" si="5"/>
        <v>0.7975199055923814</v>
      </c>
      <c r="K61" s="210">
        <f t="shared" si="6"/>
        <v>-10.419804394784183</v>
      </c>
      <c r="L61" s="113" t="str">
        <f>VLOOKUP(A61,Cells!$A$7:$N$122,14)</f>
        <v>Above</v>
      </c>
      <c r="M61" s="113" t="str">
        <f>(ROUND(J61-Cells!$B$4*I61,3)*100)&amp;"% - "&amp;(ROUND(J61+Cells!$B$4*I61,3)*100)&amp;"%"</f>
        <v>77.9% - 81.6%</v>
      </c>
    </row>
    <row r="62" spans="1:13" x14ac:dyDescent="0.25">
      <c r="A62" s="113">
        <f t="shared" si="4"/>
        <v>60</v>
      </c>
      <c r="B62" s="113" t="str">
        <f>LEFT(VLOOKUP(A62,Cells!A65:C166,2),1)&amp;(IF(VLOOKUP(A62,Cells!A65:C166,3)="Smoker","SM","NS"))</f>
        <v>MNS</v>
      </c>
      <c r="C62" s="113" t="str">
        <f>VLOOKUP($A62,Cells!$A$7:$N$122,4)</f>
        <v>60 - 69</v>
      </c>
      <c r="D62" s="113" t="str">
        <f>VLOOKUP($A62,Cells!$A$7:$N$122,5)&amp;" - "&amp;VLOOKUP($A62,Cells!$A$7:$N$122,6)</f>
        <v>16 - 18</v>
      </c>
      <c r="E62" s="201">
        <f>VLOOKUP($A62,Cells!$A$7:$N$122,7)</f>
        <v>13163</v>
      </c>
      <c r="F62" s="201">
        <f>VLOOKUP($A62,Cells!$A$7:$N$122,10)</f>
        <v>2690437404</v>
      </c>
      <c r="G62" s="201">
        <f>VLOOKUP($A62,Cells!$A$7:$N$122,11)</f>
        <v>3301104413.7858801</v>
      </c>
      <c r="H62" s="114">
        <f>VLOOKUP($A62,Cells!$A$7:$N$122,12)</f>
        <v>1.0917975659315042</v>
      </c>
      <c r="I62" s="202">
        <f>VLOOKUP($A62,Cells!$A$7:$R$122,17)</f>
        <v>1.9043089138910962E-2</v>
      </c>
      <c r="J62" s="209">
        <f t="shared" si="5"/>
        <v>0.81501130129793897</v>
      </c>
      <c r="K62" s="210">
        <f t="shared" si="6"/>
        <v>-9.7142169189384031</v>
      </c>
      <c r="L62" s="113" t="str">
        <f>VLOOKUP(A62,Cells!$A$7:$N$122,14)</f>
        <v>Above</v>
      </c>
      <c r="M62" s="113" t="str">
        <f>(ROUND(J62-Cells!$B$4*I62,3)*100)&amp;"% - "&amp;(ROUND(J62+Cells!$B$4*I62,3)*100)&amp;"%"</f>
        <v>79.7% - 83.3%</v>
      </c>
    </row>
    <row r="63" spans="1:13" x14ac:dyDescent="0.25">
      <c r="A63" s="113">
        <f t="shared" si="4"/>
        <v>61</v>
      </c>
      <c r="B63" s="113" t="str">
        <f>LEFT(VLOOKUP(A63,Cells!A66:C167,2),1)&amp;(IF(VLOOKUP(A63,Cells!A66:C167,3)="Smoker","SM","NS"))</f>
        <v>MNS</v>
      </c>
      <c r="C63" s="113" t="str">
        <f>VLOOKUP($A63,Cells!$A$7:$N$122,4)</f>
        <v>60 - 69</v>
      </c>
      <c r="D63" s="113" t="str">
        <f>VLOOKUP($A63,Cells!$A$7:$N$122,5)&amp;" - "&amp;VLOOKUP($A63,Cells!$A$7:$N$122,6)</f>
        <v>19 - 20</v>
      </c>
      <c r="E63" s="201">
        <f>VLOOKUP($A63,Cells!$A$7:$N$122,7)</f>
        <v>9741</v>
      </c>
      <c r="F63" s="201">
        <f>VLOOKUP($A63,Cells!$A$7:$N$122,10)</f>
        <v>1466591854</v>
      </c>
      <c r="G63" s="201">
        <f>VLOOKUP($A63,Cells!$A$7:$N$122,11)</f>
        <v>1571587665.0330639</v>
      </c>
      <c r="H63" s="114">
        <f>VLOOKUP($A63,Cells!$A$7:$N$122,12)</f>
        <v>1.0344268589961922</v>
      </c>
      <c r="I63" s="202">
        <f>VLOOKUP($A63,Cells!$A$7:$R$122,17)</f>
        <v>2.3009319178575901E-2</v>
      </c>
      <c r="J63" s="209">
        <f t="shared" si="5"/>
        <v>0.93319124769864181</v>
      </c>
      <c r="K63" s="210">
        <f t="shared" si="6"/>
        <v>-2.9035518949019652</v>
      </c>
      <c r="L63" s="113" t="str">
        <f>VLOOKUP(A63,Cells!$A$7:$N$122,14)</f>
        <v>Above</v>
      </c>
      <c r="M63" s="113" t="str">
        <f>(ROUND(J63-Cells!$B$4*I63,3)*100)&amp;"% - "&amp;(ROUND(J63+Cells!$B$4*I63,3)*100)&amp;"%"</f>
        <v>91.1% - 95.5%</v>
      </c>
    </row>
    <row r="64" spans="1:13" x14ac:dyDescent="0.25">
      <c r="A64" s="113">
        <f t="shared" si="4"/>
        <v>62</v>
      </c>
      <c r="B64" s="113" t="str">
        <f>LEFT(VLOOKUP(A64,Cells!A67:C168,2),1)&amp;(IF(VLOOKUP(A64,Cells!A67:C168,3)="Smoker","SM","NS"))</f>
        <v>MNS</v>
      </c>
      <c r="C64" s="113" t="str">
        <f>VLOOKUP($A64,Cells!$A$7:$N$122,4)</f>
        <v>60 - 69</v>
      </c>
      <c r="D64" s="113" t="str">
        <f>VLOOKUP($A64,Cells!$A$7:$N$122,5)&amp;" - "&amp;VLOOKUP($A64,Cells!$A$7:$N$122,6)</f>
        <v>21 - 22</v>
      </c>
      <c r="E64" s="201">
        <f>VLOOKUP($A64,Cells!$A$7:$N$122,7)</f>
        <v>10071</v>
      </c>
      <c r="F64" s="201">
        <f>VLOOKUP($A64,Cells!$A$7:$N$122,10)</f>
        <v>1211428044</v>
      </c>
      <c r="G64" s="201">
        <f>VLOOKUP($A64,Cells!$A$7:$N$122,11)</f>
        <v>1220344560.9920411</v>
      </c>
      <c r="H64" s="114">
        <f>VLOOKUP($A64,Cells!$A$7:$N$122,12)</f>
        <v>1.1043281831380538</v>
      </c>
      <c r="I64" s="202">
        <f>VLOOKUP($A64,Cells!$A$7:$R$122,17)</f>
        <v>2.2938922073260419E-2</v>
      </c>
      <c r="J64" s="209">
        <f t="shared" si="5"/>
        <v>0.99269344308398222</v>
      </c>
      <c r="K64" s="210">
        <f t="shared" si="6"/>
        <v>-0.31852224322846157</v>
      </c>
      <c r="L64" s="113" t="str">
        <f>VLOOKUP(A64,Cells!$A$7:$N$122,14)</f>
        <v>In CI</v>
      </c>
      <c r="M64" s="113" t="str">
        <f>(ROUND(J64-Cells!$B$4*I64,3)*100)&amp;"% - "&amp;(ROUND(J64+Cells!$B$4*I64,3)*100)&amp;"%"</f>
        <v>97.1% - 101.4%</v>
      </c>
    </row>
    <row r="65" spans="1:13" x14ac:dyDescent="0.25">
      <c r="A65" s="113">
        <f t="shared" si="4"/>
        <v>63</v>
      </c>
      <c r="B65" s="113" t="str">
        <f>LEFT(VLOOKUP(A65,Cells!A68:C169,2),1)&amp;(IF(VLOOKUP(A65,Cells!A68:C169,3)="Smoker","SM","NS"))</f>
        <v>MNS</v>
      </c>
      <c r="C65" s="113" t="str">
        <f>VLOOKUP($A65,Cells!$A$7:$N$122,4)</f>
        <v>60 - 69</v>
      </c>
      <c r="D65" s="113" t="str">
        <f>VLOOKUP($A65,Cells!$A$7:$N$122,5)&amp;" - "&amp;VLOOKUP($A65,Cells!$A$7:$N$122,6)</f>
        <v>23 - 24</v>
      </c>
      <c r="E65" s="201">
        <f>VLOOKUP($A65,Cells!$A$7:$N$122,7)</f>
        <v>11850</v>
      </c>
      <c r="F65" s="201">
        <f>VLOOKUP($A65,Cells!$A$7:$N$122,10)</f>
        <v>1345986901</v>
      </c>
      <c r="G65" s="201">
        <f>VLOOKUP($A65,Cells!$A$7:$N$122,11)</f>
        <v>1322329890.3773999</v>
      </c>
      <c r="H65" s="114">
        <f>VLOOKUP($A65,Cells!$A$7:$N$122,12)</f>
        <v>1.2617577991661391</v>
      </c>
      <c r="I65" s="202">
        <f>VLOOKUP($A65,Cells!$A$7:$R$122,17)</f>
        <v>2.0582290020024176E-2</v>
      </c>
      <c r="J65" s="209">
        <f t="shared" si="5"/>
        <v>1.0178903999635434</v>
      </c>
      <c r="K65" s="210">
        <f t="shared" si="6"/>
        <v>0.86921328706077294</v>
      </c>
      <c r="L65" s="113" t="str">
        <f>VLOOKUP(A65,Cells!$A$7:$N$122,14)</f>
        <v>In CI</v>
      </c>
      <c r="M65" s="113" t="str">
        <f>(ROUND(J65-Cells!$B$4*I65,3)*100)&amp;"% - "&amp;(ROUND(J65+Cells!$B$4*I65,3)*100)&amp;"%"</f>
        <v>99.8% - 103.7%</v>
      </c>
    </row>
    <row r="66" spans="1:13" x14ac:dyDescent="0.25">
      <c r="A66" s="113">
        <f t="shared" si="4"/>
        <v>64</v>
      </c>
      <c r="B66" s="113" t="str">
        <f>LEFT(VLOOKUP(A66,Cells!A69:C170,2),1)&amp;(IF(VLOOKUP(A66,Cells!A69:C170,3)="Smoker","SM","NS"))</f>
        <v>MNS</v>
      </c>
      <c r="C66" s="113" t="str">
        <f>VLOOKUP($A66,Cells!$A$7:$N$122,4)</f>
        <v>60 - 69</v>
      </c>
      <c r="D66" s="113" t="str">
        <f>VLOOKUP($A66,Cells!$A$7:$N$122,5)&amp;" - "&amp;VLOOKUP($A66,Cells!$A$7:$N$122,6)</f>
        <v>25 - 25</v>
      </c>
      <c r="E66" s="201">
        <f>VLOOKUP($A66,Cells!$A$7:$N$122,7)</f>
        <v>6717</v>
      </c>
      <c r="F66" s="201">
        <f>VLOOKUP($A66,Cells!$A$7:$N$122,10)</f>
        <v>735870508</v>
      </c>
      <c r="G66" s="201">
        <f>VLOOKUP($A66,Cells!$A$7:$N$122,11)</f>
        <v>689288114.36969602</v>
      </c>
      <c r="H66" s="114">
        <f>VLOOKUP($A66,Cells!$A$7:$N$122,12)</f>
        <v>1.0024467131897969</v>
      </c>
      <c r="I66" s="202">
        <f>VLOOKUP($A66,Cells!$A$7:$R$122,17)</f>
        <v>2.7178899627573576E-2</v>
      </c>
      <c r="J66" s="209">
        <f t="shared" si="5"/>
        <v>1.0675804393825943</v>
      </c>
      <c r="K66" s="210">
        <f t="shared" si="6"/>
        <v>2.4865038801656443</v>
      </c>
      <c r="L66" s="113" t="str">
        <f>VLOOKUP(A66,Cells!$A$7:$N$122,14)</f>
        <v>Below</v>
      </c>
      <c r="M66" s="113" t="str">
        <f>(ROUND(J66-Cells!$B$4*I66,3)*100)&amp;"% - "&amp;(ROUND(J66+Cells!$B$4*I66,3)*100)&amp;"%"</f>
        <v>104.2% - 109.3%</v>
      </c>
    </row>
    <row r="67" spans="1:13" x14ac:dyDescent="0.25">
      <c r="A67" s="113">
        <f t="shared" si="4"/>
        <v>65</v>
      </c>
      <c r="B67" s="113" t="str">
        <f>LEFT(VLOOKUP(A67,Cells!A70:C171,2),1)&amp;(IF(VLOOKUP(A67,Cells!A70:C171,3)="Smoker","SM","NS"))</f>
        <v>MNS</v>
      </c>
      <c r="C67" s="113" t="str">
        <f>VLOOKUP($A67,Cells!$A$7:$N$122,4)</f>
        <v>60 - 69</v>
      </c>
      <c r="D67" s="113" t="str">
        <f>VLOOKUP($A67,Cells!$A$7:$N$122,5)&amp;" - "&amp;VLOOKUP($A67,Cells!$A$7:$N$122,6)</f>
        <v>26 - 26</v>
      </c>
      <c r="E67" s="201">
        <f>VLOOKUP($A67,Cells!$A$7:$N$122,7)</f>
        <v>6999</v>
      </c>
      <c r="F67" s="201">
        <f>VLOOKUP($A67,Cells!$A$7:$N$122,10)</f>
        <v>693483242</v>
      </c>
      <c r="G67" s="201">
        <f>VLOOKUP($A67,Cells!$A$7:$N$122,11)</f>
        <v>686087705.88796997</v>
      </c>
      <c r="H67" s="114">
        <f>VLOOKUP($A67,Cells!$A$7:$N$122,12)</f>
        <v>1.0241640574498911</v>
      </c>
      <c r="I67" s="202">
        <f>VLOOKUP($A67,Cells!$A$7:$R$122,17)</f>
        <v>2.5182772291150377E-2</v>
      </c>
      <c r="J67" s="209">
        <f t="shared" si="5"/>
        <v>1.0107792867421497</v>
      </c>
      <c r="K67" s="210">
        <f t="shared" si="6"/>
        <v>0.42804210027097317</v>
      </c>
      <c r="L67" s="113" t="str">
        <f>VLOOKUP(A67,Cells!$A$7:$N$122,14)</f>
        <v>In CI</v>
      </c>
      <c r="M67" s="113" t="str">
        <f>(ROUND(J67-Cells!$B$4*I67,3)*100)&amp;"% - "&amp;(ROUND(J67+Cells!$B$4*I67,3)*100)&amp;"%"</f>
        <v>98.7% - 103.5%</v>
      </c>
    </row>
    <row r="68" spans="1:13" x14ac:dyDescent="0.25">
      <c r="A68" s="113">
        <f t="shared" si="4"/>
        <v>66</v>
      </c>
      <c r="B68" s="113" t="str">
        <f>LEFT(VLOOKUP(A68,Cells!A71:C172,2),1)&amp;(IF(VLOOKUP(A68,Cells!A71:C172,3)="Smoker","SM","NS"))</f>
        <v>MNS</v>
      </c>
      <c r="C68" s="113" t="str">
        <f>VLOOKUP($A68,Cells!$A$7:$N$122,4)</f>
        <v>60 - 69</v>
      </c>
      <c r="D68" s="113" t="str">
        <f>VLOOKUP($A68,Cells!$A$7:$N$122,5)&amp;" - "&amp;VLOOKUP($A68,Cells!$A$7:$N$122,6)</f>
        <v>27 - 27</v>
      </c>
      <c r="E68" s="201">
        <f>VLOOKUP($A68,Cells!$A$7:$N$122,7)</f>
        <v>6991</v>
      </c>
      <c r="F68" s="201">
        <f>VLOOKUP($A68,Cells!$A$7:$N$122,10)</f>
        <v>695303170</v>
      </c>
      <c r="G68" s="201">
        <f>VLOOKUP($A68,Cells!$A$7:$N$122,11)</f>
        <v>657550712.69319904</v>
      </c>
      <c r="H68" s="114">
        <f>VLOOKUP($A68,Cells!$A$7:$N$122,12)</f>
        <v>1.0547350799417667</v>
      </c>
      <c r="I68" s="202">
        <f>VLOOKUP($A68,Cells!$A$7:$R$122,17)</f>
        <v>2.5565454028471993E-2</v>
      </c>
      <c r="J68" s="209">
        <f t="shared" si="5"/>
        <v>1.0574137577194225</v>
      </c>
      <c r="K68" s="210">
        <f t="shared" si="6"/>
        <v>2.2457554501274002</v>
      </c>
      <c r="L68" s="113" t="str">
        <f>VLOOKUP(A68,Cells!$A$7:$N$122,14)</f>
        <v>Below</v>
      </c>
      <c r="M68" s="113" t="str">
        <f>(ROUND(J68-Cells!$B$4*I68,3)*100)&amp;"% - "&amp;(ROUND(J68+Cells!$B$4*I68,3)*100)&amp;"%"</f>
        <v>103.3% - 108.2%</v>
      </c>
    </row>
    <row r="69" spans="1:13" x14ac:dyDescent="0.25">
      <c r="A69" s="113">
        <f t="shared" ref="A69:A104" si="7">1+A68</f>
        <v>67</v>
      </c>
      <c r="B69" s="113" t="str">
        <f>LEFT(VLOOKUP(A69,Cells!A72:C173,2),1)&amp;(IF(VLOOKUP(A69,Cells!A72:C173,3)="Smoker","SM","NS"))</f>
        <v>MNS</v>
      </c>
      <c r="C69" s="113" t="str">
        <f>VLOOKUP($A69,Cells!$A$7:$N$122,4)</f>
        <v>60 - 69</v>
      </c>
      <c r="D69" s="113" t="str">
        <f>VLOOKUP($A69,Cells!$A$7:$N$122,5)&amp;" - "&amp;VLOOKUP($A69,Cells!$A$7:$N$122,6)</f>
        <v>28 - 28</v>
      </c>
      <c r="E69" s="201">
        <f>VLOOKUP($A69,Cells!$A$7:$N$122,7)</f>
        <v>6791</v>
      </c>
      <c r="F69" s="201">
        <f>VLOOKUP($A69,Cells!$A$7:$N$122,10)</f>
        <v>673024577</v>
      </c>
      <c r="G69" s="201">
        <f>VLOOKUP($A69,Cells!$A$7:$N$122,11)</f>
        <v>597949021.44795406</v>
      </c>
      <c r="H69" s="114">
        <f>VLOOKUP($A69,Cells!$A$7:$N$122,12)</f>
        <v>1.0827637807084485</v>
      </c>
      <c r="I69" s="202">
        <f>VLOOKUP($A69,Cells!$A$7:$R$122,17)</f>
        <v>2.6529348447602619E-2</v>
      </c>
      <c r="J69" s="209">
        <f t="shared" ref="J69:J104" si="8">F69/G69</f>
        <v>1.1255551106518209</v>
      </c>
      <c r="K69" s="210">
        <f t="shared" ref="K69:K104" si="9">(J69-1)/I69</f>
        <v>4.7326873066559214</v>
      </c>
      <c r="L69" s="113" t="str">
        <f>VLOOKUP(A69,Cells!$A$7:$N$122,14)</f>
        <v>Below</v>
      </c>
      <c r="M69" s="113" t="str">
        <f>(ROUND(J69-Cells!$B$4*I69,3)*100)&amp;"% - "&amp;(ROUND(J69+Cells!$B$4*I69,3)*100)&amp;"%"</f>
        <v>110% - 115.1%</v>
      </c>
    </row>
    <row r="70" spans="1:13" x14ac:dyDescent="0.25">
      <c r="A70" s="113">
        <f t="shared" si="7"/>
        <v>68</v>
      </c>
      <c r="B70" s="113" t="str">
        <f>LEFT(VLOOKUP(A70,Cells!A73:C174,2),1)&amp;(IF(VLOOKUP(A70,Cells!A73:C174,3)="Smoker","SM","NS"))</f>
        <v>MNS</v>
      </c>
      <c r="C70" s="113" t="str">
        <f>VLOOKUP($A70,Cells!$A$7:$N$122,4)</f>
        <v>60 - 69</v>
      </c>
      <c r="D70" s="113" t="str">
        <f>VLOOKUP($A70,Cells!$A$7:$N$122,5)&amp;" - "&amp;VLOOKUP($A70,Cells!$A$7:$N$122,6)</f>
        <v>29 - 29</v>
      </c>
      <c r="E70" s="201">
        <f>VLOOKUP($A70,Cells!$A$7:$N$122,7)</f>
        <v>6004</v>
      </c>
      <c r="F70" s="201">
        <f>VLOOKUP($A70,Cells!$A$7:$N$122,10)</f>
        <v>554362231</v>
      </c>
      <c r="G70" s="201">
        <f>VLOOKUP($A70,Cells!$A$7:$N$122,11)</f>
        <v>524307435.94646502</v>
      </c>
      <c r="H70" s="114">
        <f>VLOOKUP($A70,Cells!$A$7:$N$122,12)</f>
        <v>1.0238002391564942</v>
      </c>
      <c r="I70" s="202">
        <f>VLOOKUP($A70,Cells!$A$7:$R$122,17)</f>
        <v>2.6337932115237803E-2</v>
      </c>
      <c r="J70" s="209">
        <f t="shared" si="8"/>
        <v>1.0573228472323322</v>
      </c>
      <c r="K70" s="210">
        <f t="shared" si="9"/>
        <v>2.176436896470245</v>
      </c>
      <c r="L70" s="113" t="str">
        <f>VLOOKUP(A70,Cells!$A$7:$N$122,14)</f>
        <v>Below</v>
      </c>
      <c r="M70" s="113" t="str">
        <f>(ROUND(J70-Cells!$B$4*I70,3)*100)&amp;"% - "&amp;(ROUND(J70+Cells!$B$4*I70,3)*100)&amp;"%"</f>
        <v>103.2% - 108.2%</v>
      </c>
    </row>
    <row r="71" spans="1:13" x14ac:dyDescent="0.25">
      <c r="A71" s="113">
        <f t="shared" si="7"/>
        <v>69</v>
      </c>
      <c r="B71" s="113" t="str">
        <f>LEFT(VLOOKUP(A71,Cells!A74:C175,2),1)&amp;(IF(VLOOKUP(A71,Cells!A74:C175,3)="Smoker","SM","NS"))</f>
        <v>MNS</v>
      </c>
      <c r="C71" s="113" t="str">
        <f>VLOOKUP($A71,Cells!$A$7:$N$122,4)</f>
        <v>60 - 69</v>
      </c>
      <c r="D71" s="113" t="str">
        <f>VLOOKUP($A71,Cells!$A$7:$N$122,5)&amp;" - "&amp;VLOOKUP($A71,Cells!$A$7:$N$122,6)</f>
        <v>30 - 31</v>
      </c>
      <c r="E71" s="201">
        <f>VLOOKUP($A71,Cells!$A$7:$N$122,7)</f>
        <v>9775</v>
      </c>
      <c r="F71" s="201">
        <f>VLOOKUP($A71,Cells!$A$7:$N$122,10)</f>
        <v>870693559</v>
      </c>
      <c r="G71" s="201">
        <f>VLOOKUP($A71,Cells!$A$7:$N$122,11)</f>
        <v>788159850.38013196</v>
      </c>
      <c r="H71" s="114">
        <f>VLOOKUP($A71,Cells!$A$7:$N$122,12)</f>
        <v>1.3420045765477711</v>
      </c>
      <c r="I71" s="202">
        <f>VLOOKUP($A71,Cells!$A$7:$R$122,17)</f>
        <v>2.1005363161728154E-2</v>
      </c>
      <c r="J71" s="209">
        <f t="shared" si="8"/>
        <v>1.1047169664631633</v>
      </c>
      <c r="K71" s="210">
        <f t="shared" si="9"/>
        <v>4.9852490364916893</v>
      </c>
      <c r="L71" s="113" t="str">
        <f>VLOOKUP(A71,Cells!$A$7:$N$122,14)</f>
        <v>Below</v>
      </c>
      <c r="M71" s="113" t="str">
        <f>(ROUND(J71-Cells!$B$4*I71,3)*100)&amp;"% - "&amp;(ROUND(J71+Cells!$B$4*I71,3)*100)&amp;"%"</f>
        <v>108.5% - 112.5%</v>
      </c>
    </row>
    <row r="72" spans="1:13" x14ac:dyDescent="0.25">
      <c r="A72" s="113">
        <f t="shared" si="7"/>
        <v>70</v>
      </c>
      <c r="B72" s="113" t="str">
        <f>LEFT(VLOOKUP(A72,Cells!A75:C176,2),1)&amp;(IF(VLOOKUP(A72,Cells!A75:C176,3)="Smoker","SM","NS"))</f>
        <v>MNS</v>
      </c>
      <c r="C72" s="113" t="str">
        <f>VLOOKUP($A72,Cells!$A$7:$N$122,4)</f>
        <v>60 - 69</v>
      </c>
      <c r="D72" s="113" t="str">
        <f>VLOOKUP($A72,Cells!$A$7:$N$122,5)&amp;" - "&amp;VLOOKUP($A72,Cells!$A$7:$N$122,6)</f>
        <v>32 - 36</v>
      </c>
      <c r="E72" s="201">
        <f>VLOOKUP($A72,Cells!$A$7:$N$122,7)</f>
        <v>8254</v>
      </c>
      <c r="F72" s="201">
        <f>VLOOKUP($A72,Cells!$A$7:$N$122,10)</f>
        <v>683083928</v>
      </c>
      <c r="G72" s="201">
        <f>VLOOKUP($A72,Cells!$A$7:$N$122,11)</f>
        <v>631217429.98118687</v>
      </c>
      <c r="H72" s="114">
        <f>VLOOKUP($A72,Cells!$A$7:$N$122,12)</f>
        <v>1.3215764389723392</v>
      </c>
      <c r="I72" s="202">
        <f>VLOOKUP($A72,Cells!$A$7:$R$122,17)</f>
        <v>2.0886077570426112E-2</v>
      </c>
      <c r="J72" s="209">
        <f t="shared" si="8"/>
        <v>1.0821689889335897</v>
      </c>
      <c r="K72" s="210">
        <f t="shared" si="9"/>
        <v>3.93415128601925</v>
      </c>
      <c r="L72" s="113" t="str">
        <f>VLOOKUP(A72,Cells!$A$7:$N$122,14)</f>
        <v>Below</v>
      </c>
      <c r="M72" s="113" t="str">
        <f>(ROUND(J72-Cells!$B$4*I72,3)*100)&amp;"% - "&amp;(ROUND(J72+Cells!$B$4*I72,3)*100)&amp;"%"</f>
        <v>106.2% - 110.2%</v>
      </c>
    </row>
    <row r="73" spans="1:13" x14ac:dyDescent="0.25">
      <c r="A73" s="113">
        <f t="shared" si="7"/>
        <v>71</v>
      </c>
      <c r="B73" s="113" t="str">
        <f>LEFT(VLOOKUP(A73,Cells!A76:C177,2),1)&amp;(IF(VLOOKUP(A73,Cells!A76:C177,3)="Smoker","SM","NS"))</f>
        <v>MNS</v>
      </c>
      <c r="C73" s="113" t="str">
        <f>VLOOKUP($A73,Cells!$A$7:$N$122,4)</f>
        <v>70 - 79</v>
      </c>
      <c r="D73" s="113" t="str">
        <f>VLOOKUP($A73,Cells!$A$7:$N$122,5)&amp;" - "&amp;VLOOKUP($A73,Cells!$A$7:$N$122,6)</f>
        <v>1 - 10</v>
      </c>
      <c r="E73" s="201">
        <f>VLOOKUP($A73,Cells!$A$7:$N$122,7)</f>
        <v>25555</v>
      </c>
      <c r="F73" s="201">
        <f>VLOOKUP($A73,Cells!$A$7:$N$122,10)</f>
        <v>6478922231</v>
      </c>
      <c r="G73" s="201">
        <f>VLOOKUP($A73,Cells!$A$7:$N$122,11)</f>
        <v>7521250470.2914276</v>
      </c>
      <c r="H73" s="114">
        <f>VLOOKUP($A73,Cells!$A$7:$N$122,12)</f>
        <v>1.0847043269234828</v>
      </c>
      <c r="I73" s="202">
        <f>VLOOKUP($A73,Cells!$A$7:$R$122,17)</f>
        <v>2.0249471469247483E-2</v>
      </c>
      <c r="J73" s="209">
        <f t="shared" si="8"/>
        <v>0.86141556601411251</v>
      </c>
      <c r="K73" s="210">
        <f t="shared" si="9"/>
        <v>-6.8438543789329636</v>
      </c>
      <c r="L73" s="113" t="str">
        <f>VLOOKUP(A73,Cells!$A$7:$N$122,14)</f>
        <v>Above</v>
      </c>
      <c r="M73" s="113" t="str">
        <f>(ROUND(J73-Cells!$B$4*I73,3)*100)&amp;"% - "&amp;(ROUND(J73+Cells!$B$4*I73,3)*100)&amp;"%"</f>
        <v>84.2% - 88.1%</v>
      </c>
    </row>
    <row r="74" spans="1:13" x14ac:dyDescent="0.25">
      <c r="A74" s="113">
        <f t="shared" si="7"/>
        <v>72</v>
      </c>
      <c r="B74" s="113" t="str">
        <f>LEFT(VLOOKUP(A74,Cells!A77:C178,2),1)&amp;(IF(VLOOKUP(A74,Cells!A77:C178,3)="Smoker","SM","NS"))</f>
        <v>MNS</v>
      </c>
      <c r="C74" s="113" t="str">
        <f>VLOOKUP($A74,Cells!$A$7:$N$122,4)</f>
        <v>70 - 79</v>
      </c>
      <c r="D74" s="113" t="str">
        <f>VLOOKUP($A74,Cells!$A$7:$N$122,5)&amp;" - "&amp;VLOOKUP($A74,Cells!$A$7:$N$122,6)</f>
        <v>11 - 14</v>
      </c>
      <c r="E74" s="201">
        <f>VLOOKUP($A74,Cells!$A$7:$N$122,7)</f>
        <v>18357</v>
      </c>
      <c r="F74" s="201">
        <f>VLOOKUP($A74,Cells!$A$7:$N$122,10)</f>
        <v>3844420131</v>
      </c>
      <c r="G74" s="201">
        <f>VLOOKUP($A74,Cells!$A$7:$N$122,11)</f>
        <v>4421900620.8353844</v>
      </c>
      <c r="H74" s="114">
        <f>VLOOKUP($A74,Cells!$A$7:$N$122,12)</f>
        <v>1.0629330456919506</v>
      </c>
      <c r="I74" s="202">
        <f>VLOOKUP($A74,Cells!$A$7:$R$122,17)</f>
        <v>2.0856228709066751E-2</v>
      </c>
      <c r="J74" s="209">
        <f t="shared" si="8"/>
        <v>0.86940446216398981</v>
      </c>
      <c r="K74" s="210">
        <f t="shared" si="9"/>
        <v>-6.2617043405952328</v>
      </c>
      <c r="L74" s="113" t="str">
        <f>VLOOKUP(A74,Cells!$A$7:$N$122,14)</f>
        <v>Above</v>
      </c>
      <c r="M74" s="113" t="str">
        <f>(ROUND(J74-Cells!$B$4*I74,3)*100)&amp;"% - "&amp;(ROUND(J74+Cells!$B$4*I74,3)*100)&amp;"%"</f>
        <v>85% - 88.9%</v>
      </c>
    </row>
    <row r="75" spans="1:13" x14ac:dyDescent="0.25">
      <c r="A75" s="113">
        <f t="shared" si="7"/>
        <v>73</v>
      </c>
      <c r="B75" s="113" t="str">
        <f>LEFT(VLOOKUP(A75,Cells!A78:C179,2),1)&amp;(IF(VLOOKUP(A75,Cells!A78:C179,3)="Smoker","SM","NS"))</f>
        <v>MNS</v>
      </c>
      <c r="C75" s="113" t="str">
        <f>VLOOKUP($A75,Cells!$A$7:$N$122,4)</f>
        <v>70 - 79</v>
      </c>
      <c r="D75" s="113" t="str">
        <f>VLOOKUP($A75,Cells!$A$7:$N$122,5)&amp;" - "&amp;VLOOKUP($A75,Cells!$A$7:$N$122,6)</f>
        <v>15 - 17</v>
      </c>
      <c r="E75" s="201">
        <f>VLOOKUP($A75,Cells!$A$7:$N$122,7)</f>
        <v>15533</v>
      </c>
      <c r="F75" s="201">
        <f>VLOOKUP($A75,Cells!$A$7:$N$122,10)</f>
        <v>2643119887</v>
      </c>
      <c r="G75" s="201">
        <f>VLOOKUP($A75,Cells!$A$7:$N$122,11)</f>
        <v>2874771116.8552933</v>
      </c>
      <c r="H75" s="114">
        <f>VLOOKUP($A75,Cells!$A$7:$N$122,12)</f>
        <v>1.0704146047656173</v>
      </c>
      <c r="I75" s="202">
        <f>VLOOKUP($A75,Cells!$A$7:$R$122,17)</f>
        <v>2.1902081904816052E-2</v>
      </c>
      <c r="J75" s="209">
        <f t="shared" si="8"/>
        <v>0.91941924402360908</v>
      </c>
      <c r="K75" s="210">
        <f t="shared" si="9"/>
        <v>-3.6791368202614567</v>
      </c>
      <c r="L75" s="113" t="str">
        <f>VLOOKUP(A75,Cells!$A$7:$N$122,14)</f>
        <v>Above</v>
      </c>
      <c r="M75" s="113" t="str">
        <f>(ROUND(J75-Cells!$B$4*I75,3)*100)&amp;"% - "&amp;(ROUND(J75+Cells!$B$4*I75,3)*100)&amp;"%"</f>
        <v>89.9% - 94%</v>
      </c>
    </row>
    <row r="76" spans="1:13" x14ac:dyDescent="0.25">
      <c r="A76" s="113">
        <f t="shared" si="7"/>
        <v>74</v>
      </c>
      <c r="B76" s="113" t="str">
        <f>LEFT(VLOOKUP(A76,Cells!A79:C180,2),1)&amp;(IF(VLOOKUP(A76,Cells!A79:C180,3)="Smoker","SM","NS"))</f>
        <v>MNS</v>
      </c>
      <c r="C76" s="113" t="str">
        <f>VLOOKUP($A76,Cells!$A$7:$N$122,4)</f>
        <v>70 - 79</v>
      </c>
      <c r="D76" s="113" t="str">
        <f>VLOOKUP($A76,Cells!$A$7:$N$122,5)&amp;" - "&amp;VLOOKUP($A76,Cells!$A$7:$N$122,6)</f>
        <v>18 - 20</v>
      </c>
      <c r="E76" s="201">
        <f>VLOOKUP($A76,Cells!$A$7:$N$122,7)</f>
        <v>18684</v>
      </c>
      <c r="F76" s="201">
        <f>VLOOKUP($A76,Cells!$A$7:$N$122,10)</f>
        <v>2228982156</v>
      </c>
      <c r="G76" s="201">
        <f>VLOOKUP($A76,Cells!$A$7:$N$122,11)</f>
        <v>2435065673.959024</v>
      </c>
      <c r="H76" s="114">
        <f>VLOOKUP($A76,Cells!$A$7:$N$122,12)</f>
        <v>1.1361593547072464</v>
      </c>
      <c r="I76" s="202">
        <f>VLOOKUP($A76,Cells!$A$7:$R$122,17)</f>
        <v>2.0544887086123158E-2</v>
      </c>
      <c r="J76" s="209">
        <f t="shared" si="8"/>
        <v>0.91536839430537187</v>
      </c>
      <c r="K76" s="210">
        <f t="shared" si="9"/>
        <v>-4.1193512205667808</v>
      </c>
      <c r="L76" s="113" t="str">
        <f>VLOOKUP(A76,Cells!$A$7:$N$122,14)</f>
        <v>Above</v>
      </c>
      <c r="M76" s="113" t="str">
        <f>(ROUND(J76-Cells!$B$4*I76,3)*100)&amp;"% - "&amp;(ROUND(J76+Cells!$B$4*I76,3)*100)&amp;"%"</f>
        <v>89.6% - 93.5%</v>
      </c>
    </row>
    <row r="77" spans="1:13" x14ac:dyDescent="0.25">
      <c r="A77" s="113">
        <f t="shared" si="7"/>
        <v>75</v>
      </c>
      <c r="B77" s="113" t="str">
        <f>LEFT(VLOOKUP(A77,Cells!A80:C181,2),1)&amp;(IF(VLOOKUP(A77,Cells!A80:C181,3)="Smoker","SM","NS"))</f>
        <v>MNS</v>
      </c>
      <c r="C77" s="113" t="str">
        <f>VLOOKUP($A77,Cells!$A$7:$N$122,4)</f>
        <v>70 - 79</v>
      </c>
      <c r="D77" s="113" t="str">
        <f>VLOOKUP($A77,Cells!$A$7:$N$122,5)&amp;" - "&amp;VLOOKUP($A77,Cells!$A$7:$N$122,6)</f>
        <v>21 - 23</v>
      </c>
      <c r="E77" s="201">
        <f>VLOOKUP($A77,Cells!$A$7:$N$122,7)</f>
        <v>23203</v>
      </c>
      <c r="F77" s="201">
        <f>VLOOKUP($A77,Cells!$A$7:$N$122,10)</f>
        <v>2147592671</v>
      </c>
      <c r="G77" s="201">
        <f>VLOOKUP($A77,Cells!$A$7:$N$122,11)</f>
        <v>2229344791.7961507</v>
      </c>
      <c r="H77" s="114">
        <f>VLOOKUP($A77,Cells!$A$7:$N$122,12)</f>
        <v>1.2579530162982491</v>
      </c>
      <c r="I77" s="202">
        <f>VLOOKUP($A77,Cells!$A$7:$R$122,17)</f>
        <v>1.9529169716699133E-2</v>
      </c>
      <c r="J77" s="209">
        <f t="shared" si="8"/>
        <v>0.9633290816669573</v>
      </c>
      <c r="K77" s="210">
        <f t="shared" si="9"/>
        <v>-1.8777510188610778</v>
      </c>
      <c r="L77" s="113" t="str">
        <f>VLOOKUP(A77,Cells!$A$7:$N$122,14)</f>
        <v>In CI</v>
      </c>
      <c r="M77" s="113" t="str">
        <f>(ROUND(J77-Cells!$B$4*I77,3)*100)&amp;"% - "&amp;(ROUND(J77+Cells!$B$4*I77,3)*100)&amp;"%"</f>
        <v>94.5% - 98.2%</v>
      </c>
    </row>
    <row r="78" spans="1:13" x14ac:dyDescent="0.25">
      <c r="A78" s="113">
        <f t="shared" si="7"/>
        <v>76</v>
      </c>
      <c r="B78" s="113" t="str">
        <f>LEFT(VLOOKUP(A78,Cells!A81:C182,2),1)&amp;(IF(VLOOKUP(A78,Cells!A81:C182,3)="Smoker","SM","NS"))</f>
        <v>MNS</v>
      </c>
      <c r="C78" s="113" t="str">
        <f>VLOOKUP($A78,Cells!$A$7:$N$122,4)</f>
        <v>70 - 79</v>
      </c>
      <c r="D78" s="113" t="str">
        <f>VLOOKUP($A78,Cells!$A$7:$N$122,5)&amp;" - "&amp;VLOOKUP($A78,Cells!$A$7:$N$122,6)</f>
        <v>24 - 25</v>
      </c>
      <c r="E78" s="201">
        <f>VLOOKUP($A78,Cells!$A$7:$N$122,7)</f>
        <v>19517</v>
      </c>
      <c r="F78" s="201">
        <f>VLOOKUP($A78,Cells!$A$7:$N$122,10)</f>
        <v>1718626711</v>
      </c>
      <c r="G78" s="201">
        <f>VLOOKUP($A78,Cells!$A$7:$N$122,11)</f>
        <v>1690357244.9565082</v>
      </c>
      <c r="H78" s="114">
        <f>VLOOKUP($A78,Cells!$A$7:$N$122,12)</f>
        <v>1.3072753636847956</v>
      </c>
      <c r="I78" s="202">
        <f>VLOOKUP($A78,Cells!$A$7:$R$122,17)</f>
        <v>1.9846128065543693E-2</v>
      </c>
      <c r="J78" s="209">
        <f t="shared" si="8"/>
        <v>1.0167239594635034</v>
      </c>
      <c r="K78" s="210">
        <f t="shared" si="9"/>
        <v>0.84268122266826651</v>
      </c>
      <c r="L78" s="113" t="str">
        <f>VLOOKUP(A78,Cells!$A$7:$N$122,14)</f>
        <v>In CI</v>
      </c>
      <c r="M78" s="113" t="str">
        <f>(ROUND(J78-Cells!$B$4*I78,3)*100)&amp;"% - "&amp;(ROUND(J78+Cells!$B$4*I78,3)*100)&amp;"%"</f>
        <v>99.8% - 103.6%</v>
      </c>
    </row>
    <row r="79" spans="1:13" x14ac:dyDescent="0.25">
      <c r="A79" s="113">
        <f t="shared" si="7"/>
        <v>77</v>
      </c>
      <c r="B79" s="113" t="str">
        <f>LEFT(VLOOKUP(A79,Cells!A82:C183,2),1)&amp;(IF(VLOOKUP(A79,Cells!A82:C183,3)="Smoker","SM","NS"))</f>
        <v>MNS</v>
      </c>
      <c r="C79" s="113" t="str">
        <f>VLOOKUP($A79,Cells!$A$7:$N$122,4)</f>
        <v>70 - 79</v>
      </c>
      <c r="D79" s="113" t="str">
        <f>VLOOKUP($A79,Cells!$A$7:$N$122,5)&amp;" - "&amp;VLOOKUP($A79,Cells!$A$7:$N$122,6)</f>
        <v>26 - 27</v>
      </c>
      <c r="E79" s="201">
        <f>VLOOKUP($A79,Cells!$A$7:$N$122,7)</f>
        <v>21030</v>
      </c>
      <c r="F79" s="201">
        <f>VLOOKUP($A79,Cells!$A$7:$N$122,10)</f>
        <v>1723370576</v>
      </c>
      <c r="G79" s="201">
        <f>VLOOKUP($A79,Cells!$A$7:$N$122,11)</f>
        <v>1696144497.957525</v>
      </c>
      <c r="H79" s="114">
        <f>VLOOKUP($A79,Cells!$A$7:$N$122,12)</f>
        <v>1.4237888599532367</v>
      </c>
      <c r="I79" s="202">
        <f>VLOOKUP($A79,Cells!$A$7:$R$122,17)</f>
        <v>1.8204134293215157E-2</v>
      </c>
      <c r="J79" s="209">
        <f t="shared" si="8"/>
        <v>1.0160517444564778</v>
      </c>
      <c r="K79" s="210">
        <f t="shared" si="9"/>
        <v>0.88176368059756971</v>
      </c>
      <c r="L79" s="113" t="str">
        <f>VLOOKUP(A79,Cells!$A$7:$N$122,14)</f>
        <v>In CI</v>
      </c>
      <c r="M79" s="113" t="str">
        <f>(ROUND(J79-Cells!$B$4*I79,3)*100)&amp;"% - "&amp;(ROUND(J79+Cells!$B$4*I79,3)*100)&amp;"%"</f>
        <v>99.9% - 103.3%</v>
      </c>
    </row>
    <row r="80" spans="1:13" x14ac:dyDescent="0.25">
      <c r="A80" s="113">
        <f t="shared" si="7"/>
        <v>78</v>
      </c>
      <c r="B80" s="113" t="str">
        <f>LEFT(VLOOKUP(A80,Cells!A83:C184,2),1)&amp;(IF(VLOOKUP(A80,Cells!A83:C184,3)="Smoker","SM","NS"))</f>
        <v>MNS</v>
      </c>
      <c r="C80" s="113" t="str">
        <f>VLOOKUP($A80,Cells!$A$7:$N$122,4)</f>
        <v>70 - 79</v>
      </c>
      <c r="D80" s="113" t="str">
        <f>VLOOKUP($A80,Cells!$A$7:$N$122,5)&amp;" - "&amp;VLOOKUP($A80,Cells!$A$7:$N$122,6)</f>
        <v>28 - 28</v>
      </c>
      <c r="E80" s="201">
        <f>VLOOKUP($A80,Cells!$A$7:$N$122,7)</f>
        <v>9965</v>
      </c>
      <c r="F80" s="201">
        <f>VLOOKUP($A80,Cells!$A$7:$N$122,10)</f>
        <v>815006088</v>
      </c>
      <c r="G80" s="201">
        <f>VLOOKUP($A80,Cells!$A$7:$N$122,11)</f>
        <v>775697751.78664303</v>
      </c>
      <c r="H80" s="114">
        <f>VLOOKUP($A80,Cells!$A$7:$N$122,12)</f>
        <v>1.0480587566026061</v>
      </c>
      <c r="I80" s="202">
        <f>VLOOKUP($A80,Cells!$A$7:$R$122,17)</f>
        <v>2.5582265299994824E-2</v>
      </c>
      <c r="J80" s="209">
        <f t="shared" si="8"/>
        <v>1.0506748100311225</v>
      </c>
      <c r="K80" s="210">
        <f t="shared" si="9"/>
        <v>1.9808570287609659</v>
      </c>
      <c r="L80" s="113" t="str">
        <f>VLOOKUP(A80,Cells!$A$7:$N$122,14)</f>
        <v>Below</v>
      </c>
      <c r="M80" s="113" t="str">
        <f>(ROUND(J80-Cells!$B$4*I80,3)*100)&amp;"% - "&amp;(ROUND(J80+Cells!$B$4*I80,3)*100)&amp;"%"</f>
        <v>102.6% - 107.5%</v>
      </c>
    </row>
    <row r="81" spans="1:13" x14ac:dyDescent="0.25">
      <c r="A81" s="113">
        <f t="shared" si="7"/>
        <v>79</v>
      </c>
      <c r="B81" s="113" t="str">
        <f>LEFT(VLOOKUP(A81,Cells!A84:C185,2),1)&amp;(IF(VLOOKUP(A81,Cells!A84:C185,3)="Smoker","SM","NS"))</f>
        <v>MNS</v>
      </c>
      <c r="C81" s="113" t="str">
        <f>VLOOKUP($A81,Cells!$A$7:$N$122,4)</f>
        <v>70 - 79</v>
      </c>
      <c r="D81" s="113" t="str">
        <f>VLOOKUP($A81,Cells!$A$7:$N$122,5)&amp;" - "&amp;VLOOKUP($A81,Cells!$A$7:$N$122,6)</f>
        <v>29 - 29</v>
      </c>
      <c r="E81" s="201">
        <f>VLOOKUP($A81,Cells!$A$7:$N$122,7)</f>
        <v>9036</v>
      </c>
      <c r="F81" s="201">
        <f>VLOOKUP($A81,Cells!$A$7:$N$122,10)</f>
        <v>784179836</v>
      </c>
      <c r="G81" s="201">
        <f>VLOOKUP($A81,Cells!$A$7:$N$122,11)</f>
        <v>697030531.91437805</v>
      </c>
      <c r="H81" s="114">
        <f>VLOOKUP($A81,Cells!$A$7:$N$122,12)</f>
        <v>1.0408275633337485</v>
      </c>
      <c r="I81" s="202">
        <f>VLOOKUP($A81,Cells!$A$7:$R$122,17)</f>
        <v>2.7573738401092954E-2</v>
      </c>
      <c r="J81" s="209">
        <f t="shared" si="8"/>
        <v>1.1250293926813628</v>
      </c>
      <c r="K81" s="210">
        <f t="shared" si="9"/>
        <v>4.5343649403886044</v>
      </c>
      <c r="L81" s="113" t="str">
        <f>VLOOKUP(A81,Cells!$A$7:$N$122,14)</f>
        <v>Below</v>
      </c>
      <c r="M81" s="113" t="str">
        <f>(ROUND(J81-Cells!$B$4*I81,3)*100)&amp;"% - "&amp;(ROUND(J81+Cells!$B$4*I81,3)*100)&amp;"%"</f>
        <v>109.9% - 115.1%</v>
      </c>
    </row>
    <row r="82" spans="1:13" x14ac:dyDescent="0.25">
      <c r="A82" s="113">
        <f t="shared" si="7"/>
        <v>80</v>
      </c>
      <c r="B82" s="113" t="str">
        <f>LEFT(VLOOKUP(A82,Cells!A85:C186,2),1)&amp;(IF(VLOOKUP(A82,Cells!A85:C186,3)="Smoker","SM","NS"))</f>
        <v>MNS</v>
      </c>
      <c r="C82" s="113" t="str">
        <f>VLOOKUP($A82,Cells!$A$7:$N$122,4)</f>
        <v>70 - 79</v>
      </c>
      <c r="D82" s="113" t="str">
        <f>VLOOKUP($A82,Cells!$A$7:$N$122,5)&amp;" - "&amp;VLOOKUP($A82,Cells!$A$7:$N$122,6)</f>
        <v>30 - 31</v>
      </c>
      <c r="E82" s="201">
        <f>VLOOKUP($A82,Cells!$A$7:$N$122,7)</f>
        <v>14735</v>
      </c>
      <c r="F82" s="201">
        <f>VLOOKUP($A82,Cells!$A$7:$N$122,10)</f>
        <v>1191683664</v>
      </c>
      <c r="G82" s="201">
        <f>VLOOKUP($A82,Cells!$A$7:$N$122,11)</f>
        <v>1100487658.450309</v>
      </c>
      <c r="H82" s="114">
        <f>VLOOKUP($A82,Cells!$A$7:$N$122,12)</f>
        <v>1.2828768397870025</v>
      </c>
      <c r="I82" s="202">
        <f>VLOOKUP($A82,Cells!$A$7:$R$122,17)</f>
        <v>2.1536017983657056E-2</v>
      </c>
      <c r="J82" s="209">
        <f t="shared" si="8"/>
        <v>1.0828687217429698</v>
      </c>
      <c r="K82" s="210">
        <f t="shared" si="9"/>
        <v>3.8479129152778384</v>
      </c>
      <c r="L82" s="113" t="str">
        <f>VLOOKUP(A82,Cells!$A$7:$N$122,14)</f>
        <v>Below</v>
      </c>
      <c r="M82" s="113" t="str">
        <f>(ROUND(J82-Cells!$B$4*I82,3)*100)&amp;"% - "&amp;(ROUND(J82+Cells!$B$4*I82,3)*100)&amp;"%"</f>
        <v>106.2% - 110.3%</v>
      </c>
    </row>
    <row r="83" spans="1:13" x14ac:dyDescent="0.25">
      <c r="A83" s="113">
        <f t="shared" si="7"/>
        <v>81</v>
      </c>
      <c r="B83" s="113" t="str">
        <f>LEFT(VLOOKUP(A83,Cells!A86:C187,2),1)&amp;(IF(VLOOKUP(A83,Cells!A86:C187,3)="Smoker","SM","NS"))</f>
        <v>MNS</v>
      </c>
      <c r="C83" s="113" t="str">
        <f>VLOOKUP($A83,Cells!$A$7:$N$122,4)</f>
        <v>70 - 79</v>
      </c>
      <c r="D83" s="113" t="str">
        <f>VLOOKUP($A83,Cells!$A$7:$N$122,5)&amp;" - "&amp;VLOOKUP($A83,Cells!$A$7:$N$122,6)</f>
        <v>32 - 36</v>
      </c>
      <c r="E83" s="201">
        <f>VLOOKUP($A83,Cells!$A$7:$N$122,7)</f>
        <v>12260</v>
      </c>
      <c r="F83" s="201">
        <f>VLOOKUP($A83,Cells!$A$7:$N$122,10)</f>
        <v>1036326376</v>
      </c>
      <c r="G83" s="201">
        <f>VLOOKUP($A83,Cells!$A$7:$N$122,11)</f>
        <v>972589227.78205538</v>
      </c>
      <c r="H83" s="114">
        <f>VLOOKUP($A83,Cells!$A$7:$N$122,12)</f>
        <v>1.213061515637017</v>
      </c>
      <c r="I83" s="202">
        <f>VLOOKUP($A83,Cells!$A$7:$R$122,17)</f>
        <v>2.2417970485036316E-2</v>
      </c>
      <c r="J83" s="209">
        <f t="shared" si="8"/>
        <v>1.0655334712716222</v>
      </c>
      <c r="K83" s="210">
        <f t="shared" si="9"/>
        <v>2.9232562026685205</v>
      </c>
      <c r="L83" s="113" t="str">
        <f>VLOOKUP(A83,Cells!$A$7:$N$122,14)</f>
        <v>Below</v>
      </c>
      <c r="M83" s="113" t="str">
        <f>(ROUND(J83-Cells!$B$4*I83,3)*100)&amp;"% - "&amp;(ROUND(J83+Cells!$B$4*I83,3)*100)&amp;"%"</f>
        <v>104.4% - 108.7%</v>
      </c>
    </row>
    <row r="84" spans="1:13" x14ac:dyDescent="0.25">
      <c r="A84" s="113">
        <f t="shared" si="7"/>
        <v>82</v>
      </c>
      <c r="B84" s="113" t="str">
        <f>LEFT(VLOOKUP(A84,Cells!A87:C188,2),1)&amp;(IF(VLOOKUP(A84,Cells!A87:C188,3)="Smoker","SM","NS"))</f>
        <v>MNS</v>
      </c>
      <c r="C84" s="113" t="str">
        <f>VLOOKUP($A84,Cells!$A$7:$N$122,4)</f>
        <v>80 - 89</v>
      </c>
      <c r="D84" s="113" t="str">
        <f>VLOOKUP($A84,Cells!$A$7:$N$122,5)&amp;" - "&amp;VLOOKUP($A84,Cells!$A$7:$N$122,6)</f>
        <v>1 - 12</v>
      </c>
      <c r="E84" s="201">
        <f>VLOOKUP($A84,Cells!$A$7:$N$122,7)</f>
        <v>16783</v>
      </c>
      <c r="F84" s="201">
        <f>VLOOKUP($A84,Cells!$A$7:$N$122,10)</f>
        <v>9971189030</v>
      </c>
      <c r="G84" s="201">
        <f>VLOOKUP($A84,Cells!$A$7:$N$122,11)</f>
        <v>12000802481.629631</v>
      </c>
      <c r="H84" s="114">
        <f>VLOOKUP($A84,Cells!$A$7:$N$122,12)</f>
        <v>1.0404523890946551</v>
      </c>
      <c r="I84" s="202">
        <f>VLOOKUP($A84,Cells!$A$7:$R$122,17)</f>
        <v>2.0375145809089747E-2</v>
      </c>
      <c r="J84" s="209">
        <f t="shared" si="8"/>
        <v>0.83087685554891133</v>
      </c>
      <c r="K84" s="210">
        <f t="shared" si="9"/>
        <v>-8.3004630266567005</v>
      </c>
      <c r="L84" s="113" t="str">
        <f>VLOOKUP(A84,Cells!$A$7:$N$122,14)</f>
        <v>Above</v>
      </c>
      <c r="M84" s="113" t="str">
        <f>(ROUND(J84-Cells!$B$4*I84,3)*100)&amp;"% - "&amp;(ROUND(J84+Cells!$B$4*I84,3)*100)&amp;"%"</f>
        <v>81.2% - 85%</v>
      </c>
    </row>
    <row r="85" spans="1:13" x14ac:dyDescent="0.25">
      <c r="A85" s="113">
        <f t="shared" si="7"/>
        <v>83</v>
      </c>
      <c r="B85" s="113" t="str">
        <f>LEFT(VLOOKUP(A85,Cells!A88:C189,2),1)&amp;(IF(VLOOKUP(A85,Cells!A88:C189,3)="Smoker","SM","NS"))</f>
        <v>MNS</v>
      </c>
      <c r="C85" s="113" t="str">
        <f>VLOOKUP($A85,Cells!$A$7:$N$122,4)</f>
        <v>80 - 89</v>
      </c>
      <c r="D85" s="113" t="str">
        <f>VLOOKUP($A85,Cells!$A$7:$N$122,5)&amp;" - "&amp;VLOOKUP($A85,Cells!$A$7:$N$122,6)</f>
        <v>13 - 20</v>
      </c>
      <c r="E85" s="201">
        <f>VLOOKUP($A85,Cells!$A$7:$N$122,7)</f>
        <v>38754</v>
      </c>
      <c r="F85" s="201">
        <f>VLOOKUP($A85,Cells!$A$7:$N$122,10)</f>
        <v>5777132403</v>
      </c>
      <c r="G85" s="201">
        <f>VLOOKUP($A85,Cells!$A$7:$N$122,11)</f>
        <v>5996444991.2020969</v>
      </c>
      <c r="H85" s="114">
        <f>VLOOKUP($A85,Cells!$A$7:$N$122,12)</f>
        <v>1.0810638031026614</v>
      </c>
      <c r="I85" s="202">
        <f>VLOOKUP($A85,Cells!$A$7:$R$122,17)</f>
        <v>2.2724632792639296E-2</v>
      </c>
      <c r="J85" s="209">
        <f t="shared" si="8"/>
        <v>0.96342623195512189</v>
      </c>
      <c r="K85" s="210">
        <f t="shared" si="9"/>
        <v>-1.6094327410529012</v>
      </c>
      <c r="L85" s="113" t="str">
        <f>VLOOKUP(A85,Cells!$A$7:$N$122,14)</f>
        <v>In CI</v>
      </c>
      <c r="M85" s="113" t="str">
        <f>(ROUND(J85-Cells!$B$4*I85,3)*100)&amp;"% - "&amp;(ROUND(J85+Cells!$B$4*I85,3)*100)&amp;"%"</f>
        <v>94.2% - 98.5%</v>
      </c>
    </row>
    <row r="86" spans="1:13" x14ac:dyDescent="0.25">
      <c r="A86" s="113">
        <f t="shared" si="7"/>
        <v>84</v>
      </c>
      <c r="B86" s="113" t="str">
        <f>LEFT(VLOOKUP(A86,Cells!A89:C190,2),1)&amp;(IF(VLOOKUP(A86,Cells!A89:C190,3)="Smoker","SM","NS"))</f>
        <v>MNS</v>
      </c>
      <c r="C86" s="113" t="str">
        <f>VLOOKUP($A86,Cells!$A$7:$N$122,4)</f>
        <v>80 - 89</v>
      </c>
      <c r="D86" s="113" t="str">
        <f>VLOOKUP($A86,Cells!$A$7:$N$122,5)&amp;" - "&amp;VLOOKUP($A86,Cells!$A$7:$N$122,6)</f>
        <v>21 - 23</v>
      </c>
      <c r="E86" s="201">
        <f>VLOOKUP($A86,Cells!$A$7:$N$122,7)</f>
        <v>30673</v>
      </c>
      <c r="F86" s="201">
        <f>VLOOKUP($A86,Cells!$A$7:$N$122,10)</f>
        <v>2661373250</v>
      </c>
      <c r="G86" s="201">
        <f>VLOOKUP($A86,Cells!$A$7:$N$122,11)</f>
        <v>2584452972.4164009</v>
      </c>
      <c r="H86" s="114">
        <f>VLOOKUP($A86,Cells!$A$7:$N$122,12)</f>
        <v>1.1718578728795257</v>
      </c>
      <c r="I86" s="202">
        <f>VLOOKUP($A86,Cells!$A$7:$R$122,17)</f>
        <v>2.2422508428478188E-2</v>
      </c>
      <c r="J86" s="209">
        <f t="shared" si="8"/>
        <v>1.0297626919137477</v>
      </c>
      <c r="K86" s="210">
        <f t="shared" si="9"/>
        <v>1.3273578203207164</v>
      </c>
      <c r="L86" s="113" t="str">
        <f>VLOOKUP(A86,Cells!$A$7:$N$122,14)</f>
        <v>In CI</v>
      </c>
      <c r="M86" s="113" t="str">
        <f>(ROUND(J86-Cells!$B$4*I86,3)*100)&amp;"% - "&amp;(ROUND(J86+Cells!$B$4*I86,3)*100)&amp;"%"</f>
        <v>100.8% - 105.1%</v>
      </c>
    </row>
    <row r="87" spans="1:13" x14ac:dyDescent="0.25">
      <c r="A87" s="113">
        <f t="shared" si="7"/>
        <v>85</v>
      </c>
      <c r="B87" s="113" t="str">
        <f>LEFT(VLOOKUP(A87,Cells!A90:C191,2),1)&amp;(IF(VLOOKUP(A87,Cells!A90:C191,3)="Smoker","SM","NS"))</f>
        <v>MNS</v>
      </c>
      <c r="C87" s="113" t="str">
        <f>VLOOKUP($A87,Cells!$A$7:$N$122,4)</f>
        <v>80 - 89</v>
      </c>
      <c r="D87" s="113" t="str">
        <f>VLOOKUP($A87,Cells!$A$7:$N$122,5)&amp;" - "&amp;VLOOKUP($A87,Cells!$A$7:$N$122,6)</f>
        <v>24 - 25</v>
      </c>
      <c r="E87" s="201">
        <f>VLOOKUP($A87,Cells!$A$7:$N$122,7)</f>
        <v>26278</v>
      </c>
      <c r="F87" s="201">
        <f>VLOOKUP($A87,Cells!$A$7:$N$122,10)</f>
        <v>2126478692</v>
      </c>
      <c r="G87" s="201">
        <f>VLOOKUP($A87,Cells!$A$7:$N$122,11)</f>
        <v>2033243774.3374338</v>
      </c>
      <c r="H87" s="114">
        <f>VLOOKUP($A87,Cells!$A$7:$N$122,12)</f>
        <v>1.2652878626362396</v>
      </c>
      <c r="I87" s="202">
        <f>VLOOKUP($A87,Cells!$A$7:$R$122,17)</f>
        <v>2.1089401538684403E-2</v>
      </c>
      <c r="J87" s="209">
        <f t="shared" si="8"/>
        <v>1.0458552579082399</v>
      </c>
      <c r="K87" s="210">
        <f t="shared" si="9"/>
        <v>2.1743271293937529</v>
      </c>
      <c r="L87" s="113" t="str">
        <f>VLOOKUP(A87,Cells!$A$7:$N$122,14)</f>
        <v>Below</v>
      </c>
      <c r="M87" s="113" t="str">
        <f>(ROUND(J87-Cells!$B$4*I87,3)*100)&amp;"% - "&amp;(ROUND(J87+Cells!$B$4*I87,3)*100)&amp;"%"</f>
        <v>102.6% - 106.6%</v>
      </c>
    </row>
    <row r="88" spans="1:13" x14ac:dyDescent="0.25">
      <c r="A88" s="113">
        <f t="shared" si="7"/>
        <v>86</v>
      </c>
      <c r="B88" s="113" t="str">
        <f>LEFT(VLOOKUP(A88,Cells!A91:C192,2),1)&amp;(IF(VLOOKUP(A88,Cells!A91:C192,3)="Smoker","SM","NS"))</f>
        <v>MNS</v>
      </c>
      <c r="C88" s="113" t="str">
        <f>VLOOKUP($A88,Cells!$A$7:$N$122,4)</f>
        <v>80 - 89</v>
      </c>
      <c r="D88" s="113" t="str">
        <f>VLOOKUP($A88,Cells!$A$7:$N$122,5)&amp;" - "&amp;VLOOKUP($A88,Cells!$A$7:$N$122,6)</f>
        <v>26 - 27</v>
      </c>
      <c r="E88" s="201">
        <f>VLOOKUP($A88,Cells!$A$7:$N$122,7)</f>
        <v>28014</v>
      </c>
      <c r="F88" s="201">
        <f>VLOOKUP($A88,Cells!$A$7:$N$122,10)</f>
        <v>2124457472</v>
      </c>
      <c r="G88" s="201">
        <f>VLOOKUP($A88,Cells!$A$7:$N$122,11)</f>
        <v>2091681272.3051801</v>
      </c>
      <c r="H88" s="114">
        <f>VLOOKUP($A88,Cells!$A$7:$N$122,12)</f>
        <v>1.3028101449498679</v>
      </c>
      <c r="I88" s="202">
        <f>VLOOKUP($A88,Cells!$A$7:$R$122,17)</f>
        <v>1.9894566919241935E-2</v>
      </c>
      <c r="J88" s="209">
        <f t="shared" si="8"/>
        <v>1.0156697868498379</v>
      </c>
      <c r="K88" s="210">
        <f t="shared" si="9"/>
        <v>0.78764151607050759</v>
      </c>
      <c r="L88" s="113" t="str">
        <f>VLOOKUP(A88,Cells!$A$7:$N$122,14)</f>
        <v>In CI</v>
      </c>
      <c r="M88" s="113" t="str">
        <f>(ROUND(J88-Cells!$B$4*I88,3)*100)&amp;"% - "&amp;(ROUND(J88+Cells!$B$4*I88,3)*100)&amp;"%"</f>
        <v>99.7% - 103.5%</v>
      </c>
    </row>
    <row r="89" spans="1:13" x14ac:dyDescent="0.25">
      <c r="A89" s="113">
        <f t="shared" si="7"/>
        <v>87</v>
      </c>
      <c r="B89" s="113" t="str">
        <f>LEFT(VLOOKUP(A89,Cells!A92:C193,2),1)&amp;(IF(VLOOKUP(A89,Cells!A92:C193,3)="Smoker","SM","NS"))</f>
        <v>MNS</v>
      </c>
      <c r="C89" s="113" t="str">
        <f>VLOOKUP($A89,Cells!$A$7:$N$122,4)</f>
        <v>80 - 89</v>
      </c>
      <c r="D89" s="113" t="str">
        <f>VLOOKUP($A89,Cells!$A$7:$N$122,5)&amp;" - "&amp;VLOOKUP($A89,Cells!$A$7:$N$122,6)</f>
        <v>28 - 29</v>
      </c>
      <c r="E89" s="201">
        <f>VLOOKUP($A89,Cells!$A$7:$N$122,7)</f>
        <v>25120</v>
      </c>
      <c r="F89" s="201">
        <f>VLOOKUP($A89,Cells!$A$7:$N$122,10)</f>
        <v>2002932806</v>
      </c>
      <c r="G89" s="201">
        <f>VLOOKUP($A89,Cells!$A$7:$N$122,11)</f>
        <v>1885408727.8575869</v>
      </c>
      <c r="H89" s="114">
        <f>VLOOKUP($A89,Cells!$A$7:$N$122,12)</f>
        <v>1.292199076237919</v>
      </c>
      <c r="I89" s="202">
        <f>VLOOKUP($A89,Cells!$A$7:$R$122,17)</f>
        <v>2.0966068666118522E-2</v>
      </c>
      <c r="J89" s="209">
        <f t="shared" si="8"/>
        <v>1.0623334751801841</v>
      </c>
      <c r="K89" s="210">
        <f t="shared" si="9"/>
        <v>2.9730645345503368</v>
      </c>
      <c r="L89" s="113" t="str">
        <f>VLOOKUP(A89,Cells!$A$7:$N$122,14)</f>
        <v>Below</v>
      </c>
      <c r="M89" s="113" t="str">
        <f>(ROUND(J89-Cells!$B$4*I89,3)*100)&amp;"% - "&amp;(ROUND(J89+Cells!$B$4*I89,3)*100)&amp;"%"</f>
        <v>104.2% - 108.2%</v>
      </c>
    </row>
    <row r="90" spans="1:13" x14ac:dyDescent="0.25">
      <c r="A90" s="113">
        <f t="shared" si="7"/>
        <v>88</v>
      </c>
      <c r="B90" s="113" t="str">
        <f>LEFT(VLOOKUP(A90,Cells!A93:C194,2),1)&amp;(IF(VLOOKUP(A90,Cells!A93:C194,3)="Smoker","SM","NS"))</f>
        <v>MNS</v>
      </c>
      <c r="C90" s="113" t="str">
        <f>VLOOKUP($A90,Cells!$A$7:$N$122,4)</f>
        <v>80 - 89</v>
      </c>
      <c r="D90" s="113" t="str">
        <f>VLOOKUP($A90,Cells!$A$7:$N$122,5)&amp;" - "&amp;VLOOKUP($A90,Cells!$A$7:$N$122,6)</f>
        <v>30 - 36</v>
      </c>
      <c r="E90" s="201">
        <f>VLOOKUP($A90,Cells!$A$7:$N$122,7)</f>
        <v>35220</v>
      </c>
      <c r="F90" s="201">
        <f>VLOOKUP($A90,Cells!$A$7:$N$122,10)</f>
        <v>2868830972</v>
      </c>
      <c r="G90" s="201">
        <f>VLOOKUP($A90,Cells!$A$7:$N$122,11)</f>
        <v>2797560153.3948026</v>
      </c>
      <c r="H90" s="114">
        <f>VLOOKUP($A90,Cells!$A$7:$N$122,12)</f>
        <v>1.530603081434381</v>
      </c>
      <c r="I90" s="202">
        <f>VLOOKUP($A90,Cells!$A$7:$R$122,17)</f>
        <v>1.7083749526287322E-2</v>
      </c>
      <c r="J90" s="209">
        <f t="shared" si="8"/>
        <v>1.0254760629610453</v>
      </c>
      <c r="K90" s="210">
        <f t="shared" si="9"/>
        <v>1.4912454038174976</v>
      </c>
      <c r="L90" s="113" t="str">
        <f>VLOOKUP(A90,Cells!$A$7:$N$122,14)</f>
        <v>In CI</v>
      </c>
      <c r="M90" s="113" t="str">
        <f>(ROUND(J90-Cells!$B$4*I90,3)*100)&amp;"% - "&amp;(ROUND(J90+Cells!$B$4*I90,3)*100)&amp;"%"</f>
        <v>100.9% - 104.2%</v>
      </c>
    </row>
    <row r="91" spans="1:13" x14ac:dyDescent="0.25">
      <c r="A91" s="113">
        <f t="shared" si="7"/>
        <v>89</v>
      </c>
      <c r="B91" s="113" t="str">
        <f>LEFT(VLOOKUP(A91,Cells!A94:C195,2),1)&amp;(IF(VLOOKUP(A91,Cells!A94:C195,3)="Smoker","SM","NS"))</f>
        <v>MNS</v>
      </c>
      <c r="C91" s="113" t="str">
        <f>VLOOKUP($A91,Cells!$A$7:$N$122,4)</f>
        <v>90 PLUS</v>
      </c>
      <c r="D91" s="113" t="str">
        <f>VLOOKUP($A91,Cells!$A$7:$N$122,5)&amp;" - "&amp;VLOOKUP($A91,Cells!$A$7:$N$122,6)</f>
        <v>1 - 26</v>
      </c>
      <c r="E91" s="201">
        <f>VLOOKUP($A91,Cells!$A$7:$N$122,7)</f>
        <v>26915</v>
      </c>
      <c r="F91" s="201">
        <f>VLOOKUP($A91,Cells!$A$7:$N$122,10)</f>
        <v>6425973621</v>
      </c>
      <c r="G91" s="201">
        <f>VLOOKUP($A91,Cells!$A$7:$N$122,11)</f>
        <v>7860221304.5598259</v>
      </c>
      <c r="H91" s="114">
        <f>VLOOKUP($A91,Cells!$A$7:$N$122,12)</f>
        <v>1.0221272532101282</v>
      </c>
      <c r="I91" s="202">
        <f>VLOOKUP($A91,Cells!$A$7:$R$122,17)</f>
        <v>2.0415980811274166E-2</v>
      </c>
      <c r="J91" s="209">
        <f t="shared" si="8"/>
        <v>0.81753087756857445</v>
      </c>
      <c r="K91" s="210">
        <f t="shared" si="9"/>
        <v>-8.9375633783247856</v>
      </c>
      <c r="L91" s="113" t="str">
        <f>VLOOKUP(A91,Cells!$A$7:$N$122,14)</f>
        <v>Above</v>
      </c>
      <c r="M91" s="113" t="str">
        <f>(ROUND(J91-Cells!$B$4*I91,3)*100)&amp;"% - "&amp;(ROUND(J91+Cells!$B$4*I91,3)*100)&amp;"%"</f>
        <v>79.8% - 83.7%</v>
      </c>
    </row>
    <row r="92" spans="1:13" x14ac:dyDescent="0.25">
      <c r="A92" s="113">
        <f t="shared" si="7"/>
        <v>90</v>
      </c>
      <c r="B92" s="113" t="str">
        <f>LEFT(VLOOKUP(A92,Cells!A95:C196,2),1)&amp;(IF(VLOOKUP(A92,Cells!A95:C196,3)="Smoker","SM","NS"))</f>
        <v>MNS</v>
      </c>
      <c r="C92" s="113" t="str">
        <f>VLOOKUP($A92,Cells!$A$7:$N$122,4)</f>
        <v>90 PLUS</v>
      </c>
      <c r="D92" s="113" t="str">
        <f>VLOOKUP($A92,Cells!$A$7:$N$122,5)&amp;" - "&amp;VLOOKUP($A92,Cells!$A$7:$N$122,6)</f>
        <v>27 - 36</v>
      </c>
      <c r="E92" s="201">
        <f>VLOOKUP($A92,Cells!$A$7:$N$122,7)</f>
        <v>24266</v>
      </c>
      <c r="F92" s="201">
        <f>VLOOKUP($A92,Cells!$A$7:$N$122,10)</f>
        <v>1919636623</v>
      </c>
      <c r="G92" s="201">
        <f>VLOOKUP($A92,Cells!$A$7:$N$122,11)</f>
        <v>2003197899.8477991</v>
      </c>
      <c r="H92" s="114">
        <f>VLOOKUP($A92,Cells!$A$7:$N$122,12)</f>
        <v>1.2960211705807494</v>
      </c>
      <c r="I92" s="202">
        <f>VLOOKUP($A92,Cells!$A$7:$R$122,17)</f>
        <v>1.8857118341469428E-2</v>
      </c>
      <c r="J92" s="209">
        <f t="shared" si="8"/>
        <v>0.95828606007716566</v>
      </c>
      <c r="K92" s="210">
        <f t="shared" si="9"/>
        <v>-2.2121057505960273</v>
      </c>
      <c r="L92" s="113" t="str">
        <f>VLOOKUP(A92,Cells!$A$7:$N$122,14)</f>
        <v>Above</v>
      </c>
      <c r="M92" s="113" t="str">
        <f>(ROUND(J92-Cells!$B$4*I92,3)*100)&amp;"% - "&amp;(ROUND(J92+Cells!$B$4*I92,3)*100)&amp;"%"</f>
        <v>94% - 97.6%</v>
      </c>
    </row>
    <row r="93" spans="1:13" x14ac:dyDescent="0.25">
      <c r="A93" s="113">
        <f t="shared" si="7"/>
        <v>91</v>
      </c>
      <c r="B93" s="113" t="str">
        <f>LEFT(VLOOKUP(A93,Cells!A96:C197,2),1)&amp;(IF(VLOOKUP(A93,Cells!A96:C197,3)="Smoker","SM","NS"))</f>
        <v>FSM</v>
      </c>
      <c r="C93" s="113" t="str">
        <f>VLOOKUP($A93,Cells!$A$7:$N$122,4)</f>
        <v>18 - 29</v>
      </c>
      <c r="D93" s="113" t="str">
        <f>VLOOKUP($A93,Cells!$A$7:$N$122,5)&amp;" - "&amp;VLOOKUP($A93,Cells!$A$7:$N$122,6)</f>
        <v>1 - 12</v>
      </c>
      <c r="E93" s="201">
        <f>VLOOKUP($A93,Cells!$A$7:$N$122,7)</f>
        <v>240</v>
      </c>
      <c r="F93" s="201">
        <f>VLOOKUP($A93,Cells!$A$7:$N$122,10)</f>
        <v>23132562</v>
      </c>
      <c r="G93" s="201">
        <f>VLOOKUP($A93,Cells!$A$7:$N$122,11)</f>
        <v>15068076.142301816</v>
      </c>
      <c r="H93" s="114">
        <f>VLOOKUP($A93,Cells!$A$7:$N$122,12)</f>
        <v>0.13226840226210027</v>
      </c>
      <c r="I93" s="202">
        <f>VLOOKUP($A93,Cells!$A$7:$R$122,17)</f>
        <v>0.29605621712561997</v>
      </c>
      <c r="J93" s="209">
        <f t="shared" si="8"/>
        <v>1.5352034182424992</v>
      </c>
      <c r="K93" s="210">
        <f t="shared" si="9"/>
        <v>1.8077763184260589</v>
      </c>
      <c r="L93" s="113" t="str">
        <f>VLOOKUP(A93,Cells!$A$7:$N$122,14)</f>
        <v>Not Cred.</v>
      </c>
      <c r="M93" s="113" t="str">
        <f>(ROUND(J93-Cells!$B$4*I93,3)*100)&amp;"% - "&amp;(ROUND(J93+Cells!$B$4*I93,3)*100)&amp;"%"</f>
        <v>125.4% - 181.6%</v>
      </c>
    </row>
    <row r="94" spans="1:13" x14ac:dyDescent="0.25">
      <c r="A94" s="113">
        <f t="shared" si="7"/>
        <v>92</v>
      </c>
      <c r="B94" s="113" t="str">
        <f>LEFT(VLOOKUP(A94,Cells!A97:C198,2),1)&amp;(IF(VLOOKUP(A94,Cells!A97:C198,3)="Smoker","SM","NS"))</f>
        <v>FSM</v>
      </c>
      <c r="C94" s="113" t="str">
        <f>VLOOKUP($A94,Cells!$A$7:$N$122,4)</f>
        <v>30 - 39</v>
      </c>
      <c r="D94" s="113" t="str">
        <f>VLOOKUP($A94,Cells!$A$7:$N$122,5)&amp;" - "&amp;VLOOKUP($A94,Cells!$A$7:$N$122,6)</f>
        <v>1 - 22</v>
      </c>
      <c r="E94" s="201">
        <f>VLOOKUP($A94,Cells!$A$7:$N$122,7)</f>
        <v>1044</v>
      </c>
      <c r="F94" s="201">
        <f>VLOOKUP($A94,Cells!$A$7:$N$122,10)</f>
        <v>95350574</v>
      </c>
      <c r="G94" s="201">
        <f>VLOOKUP($A94,Cells!$A$7:$N$122,11)</f>
        <v>112816606.80456112</v>
      </c>
      <c r="H94" s="114">
        <f>VLOOKUP($A94,Cells!$A$7:$N$122,12)</f>
        <v>0.32926870048140966</v>
      </c>
      <c r="I94" s="202">
        <f>VLOOKUP($A94,Cells!$A$7:$R$122,17)</f>
        <v>6.5467864159422906E-2</v>
      </c>
      <c r="J94" s="209">
        <f t="shared" si="8"/>
        <v>0.84518207647550891</v>
      </c>
      <c r="K94" s="210">
        <f t="shared" si="9"/>
        <v>-2.364792643112489</v>
      </c>
      <c r="L94" s="113" t="str">
        <f>VLOOKUP(A94,Cells!$A$7:$N$122,14)</f>
        <v>Not Cred.</v>
      </c>
      <c r="M94" s="113" t="str">
        <f>(ROUND(J94-Cells!$B$4*I94,3)*100)&amp;"% - "&amp;(ROUND(J94+Cells!$B$4*I94,3)*100)&amp;"%"</f>
        <v>78.3% - 90.7%</v>
      </c>
    </row>
    <row r="95" spans="1:13" x14ac:dyDescent="0.25">
      <c r="A95" s="113">
        <f t="shared" si="7"/>
        <v>93</v>
      </c>
      <c r="B95" s="113" t="str">
        <f>LEFT(VLOOKUP(A95,Cells!A98:C199,2),1)&amp;(IF(VLOOKUP(A95,Cells!A98:C199,3)="Smoker","SM","NS"))</f>
        <v>FSM</v>
      </c>
      <c r="C95" s="113" t="str">
        <f>VLOOKUP($A95,Cells!$A$7:$N$122,4)</f>
        <v>40 - 49</v>
      </c>
      <c r="D95" s="113" t="str">
        <f>VLOOKUP($A95,Cells!$A$7:$N$122,5)&amp;" - "&amp;VLOOKUP($A95,Cells!$A$7:$N$122,6)</f>
        <v>1 - 32</v>
      </c>
      <c r="E95" s="201">
        <f>VLOOKUP($A95,Cells!$A$7:$N$122,7)</f>
        <v>4670</v>
      </c>
      <c r="F95" s="201">
        <f>VLOOKUP($A95,Cells!$A$7:$N$122,10)</f>
        <v>430686169</v>
      </c>
      <c r="G95" s="201">
        <f>VLOOKUP($A95,Cells!$A$7:$N$122,11)</f>
        <v>446800437.4893195</v>
      </c>
      <c r="H95" s="114">
        <f>VLOOKUP($A95,Cells!$A$7:$N$122,12)</f>
        <v>0.67386884320380802</v>
      </c>
      <c r="I95" s="202">
        <f>VLOOKUP($A95,Cells!$A$7:$R$122,17)</f>
        <v>3.6494176681100124E-2</v>
      </c>
      <c r="J95" s="209">
        <f t="shared" si="8"/>
        <v>0.96393408077245957</v>
      </c>
      <c r="K95" s="210">
        <f t="shared" si="9"/>
        <v>-0.98826504685111916</v>
      </c>
      <c r="L95" s="113" t="str">
        <f>VLOOKUP(A95,Cells!$A$7:$N$122,14)</f>
        <v>Not Cred.</v>
      </c>
      <c r="M95" s="113" t="str">
        <f>(ROUND(J95-Cells!$B$4*I95,3)*100)&amp;"% - "&amp;(ROUND(J95+Cells!$B$4*I95,3)*100)&amp;"%"</f>
        <v>92.9% - 99.9%</v>
      </c>
    </row>
    <row r="96" spans="1:13" x14ac:dyDescent="0.25">
      <c r="A96" s="113">
        <f t="shared" si="7"/>
        <v>94</v>
      </c>
      <c r="B96" s="113" t="str">
        <f>LEFT(VLOOKUP(A96,Cells!A99:C200,2),1)&amp;(IF(VLOOKUP(A96,Cells!A99:C200,3)="Smoker","SM","NS"))</f>
        <v>FSM</v>
      </c>
      <c r="C96" s="113" t="str">
        <f>VLOOKUP($A96,Cells!$A$7:$N$122,4)</f>
        <v>50 - 59</v>
      </c>
      <c r="D96" s="113" t="str">
        <f>VLOOKUP($A96,Cells!$A$7:$N$122,5)&amp;" - "&amp;VLOOKUP($A96,Cells!$A$7:$N$122,6)</f>
        <v>1 - 36</v>
      </c>
      <c r="E96" s="201">
        <f>VLOOKUP($A96,Cells!$A$7:$N$122,7)</f>
        <v>15301</v>
      </c>
      <c r="F96" s="201">
        <f>VLOOKUP($A96,Cells!$A$7:$N$122,10)</f>
        <v>1075713152</v>
      </c>
      <c r="G96" s="201">
        <f>VLOOKUP($A96,Cells!$A$7:$N$122,11)</f>
        <v>1123145492.322643</v>
      </c>
      <c r="H96" s="114">
        <f>VLOOKUP($A96,Cells!$A$7:$N$122,12)</f>
        <v>1.1392136301137779</v>
      </c>
      <c r="I96" s="202">
        <f>VLOOKUP($A96,Cells!$A$7:$R$122,17)</f>
        <v>2.1452714346693769E-2</v>
      </c>
      <c r="J96" s="209">
        <f t="shared" si="8"/>
        <v>0.95776830281840519</v>
      </c>
      <c r="K96" s="210">
        <f t="shared" si="9"/>
        <v>-1.9685945796459754</v>
      </c>
      <c r="L96" s="113" t="str">
        <f>VLOOKUP(A96,Cells!$A$7:$N$122,14)</f>
        <v>In CI</v>
      </c>
      <c r="M96" s="113" t="str">
        <f>(ROUND(J96-Cells!$B$4*I96,3)*100)&amp;"% - "&amp;(ROUND(J96+Cells!$B$4*I96,3)*100)&amp;"%"</f>
        <v>93.7% - 97.8%</v>
      </c>
    </row>
    <row r="97" spans="1:13" x14ac:dyDescent="0.25">
      <c r="A97" s="113">
        <f t="shared" si="7"/>
        <v>95</v>
      </c>
      <c r="B97" s="113" t="str">
        <f>LEFT(VLOOKUP(A97,Cells!A100:C201,2),1)&amp;(IF(VLOOKUP(A97,Cells!A100:C201,3)="Smoker","SM","NS"))</f>
        <v>FSM</v>
      </c>
      <c r="C97" s="113" t="str">
        <f>VLOOKUP($A97,Cells!$A$7:$N$122,4)</f>
        <v>60 - 69</v>
      </c>
      <c r="D97" s="113" t="str">
        <f>VLOOKUP($A97,Cells!$A$7:$N$122,5)&amp;" - "&amp;VLOOKUP($A97,Cells!$A$7:$N$122,6)</f>
        <v>1 - 36</v>
      </c>
      <c r="E97" s="201">
        <f>VLOOKUP($A97,Cells!$A$7:$N$122,7)</f>
        <v>30048</v>
      </c>
      <c r="F97" s="201">
        <f>VLOOKUP($A97,Cells!$A$7:$N$122,10)</f>
        <v>1491973073</v>
      </c>
      <c r="G97" s="201">
        <f>VLOOKUP($A97,Cells!$A$7:$N$122,11)</f>
        <v>1583813300.9842501</v>
      </c>
      <c r="H97" s="114">
        <f>VLOOKUP($A97,Cells!$A$7:$N$122,12)</f>
        <v>1.0973098592761896</v>
      </c>
      <c r="I97" s="202">
        <f>VLOOKUP($A97,Cells!$A$7:$R$122,17)</f>
        <v>2.189997074937669E-2</v>
      </c>
      <c r="J97" s="209">
        <f t="shared" si="8"/>
        <v>0.94201322344800575</v>
      </c>
      <c r="K97" s="210">
        <f t="shared" si="9"/>
        <v>-2.6478015525954364</v>
      </c>
      <c r="L97" s="113" t="str">
        <f>VLOOKUP(A97,Cells!$A$7:$N$122,14)</f>
        <v>Above</v>
      </c>
      <c r="M97" s="113" t="str">
        <f>(ROUND(J97-Cells!$B$4*I97,3)*100)&amp;"% - "&amp;(ROUND(J97+Cells!$B$4*I97,3)*100)&amp;"%"</f>
        <v>92.1% - 96.3%</v>
      </c>
    </row>
    <row r="98" spans="1:13" x14ac:dyDescent="0.25">
      <c r="A98" s="113">
        <f t="shared" si="7"/>
        <v>96</v>
      </c>
      <c r="B98" s="113" t="str">
        <f>LEFT(VLOOKUP(A98,Cells!A101:C202,2),1)&amp;(IF(VLOOKUP(A98,Cells!A101:C202,3)="Smoker","SM","NS"))</f>
        <v>FSM</v>
      </c>
      <c r="C98" s="113" t="str">
        <f>VLOOKUP($A98,Cells!$A$7:$N$122,4)</f>
        <v>70 - 79</v>
      </c>
      <c r="D98" s="113" t="str">
        <f>VLOOKUP($A98,Cells!$A$7:$N$122,5)&amp;" - "&amp;VLOOKUP($A98,Cells!$A$7:$N$122,6)</f>
        <v>1 - 36</v>
      </c>
      <c r="E98" s="201">
        <f>VLOOKUP($A98,Cells!$A$7:$N$122,7)</f>
        <v>43047</v>
      </c>
      <c r="F98" s="201">
        <f>VLOOKUP($A98,Cells!$A$7:$N$122,10)</f>
        <v>1683151040</v>
      </c>
      <c r="G98" s="201">
        <f>VLOOKUP($A98,Cells!$A$7:$N$122,11)</f>
        <v>1494353805.2239652</v>
      </c>
      <c r="H98" s="114">
        <f>VLOOKUP($A98,Cells!$A$7:$N$122,12)</f>
        <v>0.88323064465026835</v>
      </c>
      <c r="I98" s="202">
        <f>VLOOKUP($A98,Cells!$A$7:$R$122,17)</f>
        <v>3.2522668680990151E-2</v>
      </c>
      <c r="J98" s="209">
        <f t="shared" si="8"/>
        <v>1.1263403847977882</v>
      </c>
      <c r="K98" s="210">
        <f t="shared" si="9"/>
        <v>3.8846868944563431</v>
      </c>
      <c r="L98" s="113" t="str">
        <f>VLOOKUP(A98,Cells!$A$7:$N$122,14)</f>
        <v>Not Cred.</v>
      </c>
      <c r="M98" s="113" t="str">
        <f>(ROUND(J98-Cells!$B$4*I98,3)*100)&amp;"% - "&amp;(ROUND(J98+Cells!$B$4*I98,3)*100)&amp;"%"</f>
        <v>109.5% - 115.7%</v>
      </c>
    </row>
    <row r="99" spans="1:13" x14ac:dyDescent="0.25">
      <c r="A99" s="113">
        <f t="shared" si="7"/>
        <v>97</v>
      </c>
      <c r="B99" s="113" t="str">
        <f>LEFT(VLOOKUP(A99,Cells!A102:C203,2),1)&amp;(IF(VLOOKUP(A99,Cells!A102:C203,3)="Smoker","SM","NS"))</f>
        <v>FSM</v>
      </c>
      <c r="C99" s="113" t="str">
        <f>VLOOKUP($A99,Cells!$A$7:$N$122,4)</f>
        <v>80 - 89</v>
      </c>
      <c r="D99" s="113" t="str">
        <f>VLOOKUP($A99,Cells!$A$7:$N$122,5)&amp;" - "&amp;VLOOKUP($A99,Cells!$A$7:$N$122,6)</f>
        <v>1 - 36</v>
      </c>
      <c r="E99" s="201">
        <f>VLOOKUP($A99,Cells!$A$7:$N$122,7)</f>
        <v>42308</v>
      </c>
      <c r="F99" s="201">
        <f>VLOOKUP($A99,Cells!$A$7:$N$122,10)</f>
        <v>1682475349</v>
      </c>
      <c r="G99" s="201">
        <f>VLOOKUP($A99,Cells!$A$7:$N$122,11)</f>
        <v>1541358206.8018622</v>
      </c>
      <c r="H99" s="114">
        <f>VLOOKUP($A99,Cells!$A$7:$N$122,12)</f>
        <v>0.84827506150593091</v>
      </c>
      <c r="I99" s="202">
        <f>VLOOKUP($A99,Cells!$A$7:$R$122,17)</f>
        <v>3.2840355696218168E-2</v>
      </c>
      <c r="J99" s="209">
        <f t="shared" si="8"/>
        <v>1.0915537618545785</v>
      </c>
      <c r="K99" s="210">
        <f t="shared" si="9"/>
        <v>2.7878431860322901</v>
      </c>
      <c r="L99" s="113" t="str">
        <f>VLOOKUP(A99,Cells!$A$7:$N$122,14)</f>
        <v>Not Cred.</v>
      </c>
      <c r="M99" s="113" t="str">
        <f>(ROUND(J99-Cells!$B$4*I99,3)*100)&amp;"% - "&amp;(ROUND(J99+Cells!$B$4*I99,3)*100)&amp;"%"</f>
        <v>106% - 112.3%</v>
      </c>
    </row>
    <row r="100" spans="1:13" x14ac:dyDescent="0.25">
      <c r="A100" s="113">
        <f t="shared" si="7"/>
        <v>98</v>
      </c>
      <c r="B100" s="113" t="str">
        <f>LEFT(VLOOKUP(A100,Cells!A103:C204,2),1)&amp;(IF(VLOOKUP(A100,Cells!A103:C204,3)="Smoker","SM","NS"))</f>
        <v>FSM</v>
      </c>
      <c r="C100" s="113" t="str">
        <f>VLOOKUP($A100,Cells!$A$7:$N$122,4)</f>
        <v>90 PLUS</v>
      </c>
      <c r="D100" s="113" t="str">
        <f>VLOOKUP($A100,Cells!$A$7:$N$122,5)&amp;" - "&amp;VLOOKUP($A100,Cells!$A$7:$N$122,6)</f>
        <v>1 - 36</v>
      </c>
      <c r="E100" s="201">
        <f>VLOOKUP($A100,Cells!$A$7:$N$122,7)</f>
        <v>10825</v>
      </c>
      <c r="F100" s="201">
        <f>VLOOKUP($A100,Cells!$A$7:$N$122,10)</f>
        <v>512977056</v>
      </c>
      <c r="G100" s="201">
        <f>VLOOKUP($A100,Cells!$A$7:$N$122,11)</f>
        <v>545803051.56541944</v>
      </c>
      <c r="H100" s="114">
        <f>VLOOKUP($A100,Cells!$A$7:$N$122,12)</f>
        <v>0.42919725463004355</v>
      </c>
      <c r="I100" s="202">
        <f>VLOOKUP($A100,Cells!$A$7:$R$122,17)</f>
        <v>5.5871821678190561E-2</v>
      </c>
      <c r="J100" s="209">
        <f t="shared" si="8"/>
        <v>0.93985743489108187</v>
      </c>
      <c r="K100" s="210">
        <f t="shared" si="9"/>
        <v>-1.0764382349178825</v>
      </c>
      <c r="L100" s="113" t="str">
        <f>VLOOKUP(A100,Cells!$A$7:$N$122,14)</f>
        <v>Not Cred.</v>
      </c>
      <c r="M100" s="113" t="str">
        <f>(ROUND(J100-Cells!$B$4*I100,3)*100)&amp;"% - "&amp;(ROUND(J100+Cells!$B$4*I100,3)*100)&amp;"%"</f>
        <v>88.7% - 99.3%</v>
      </c>
    </row>
    <row r="101" spans="1:13" x14ac:dyDescent="0.25">
      <c r="A101" s="113">
        <f t="shared" si="7"/>
        <v>99</v>
      </c>
      <c r="B101" s="113" t="str">
        <f>LEFT(VLOOKUP(A101,Cells!A104:C205,2),1)&amp;(IF(VLOOKUP(A101,Cells!A104:C205,3)="Smoker","SM","NS"))</f>
        <v>MSM</v>
      </c>
      <c r="C101" s="113" t="str">
        <f>VLOOKUP($A101,Cells!$A$7:$N$122,4)</f>
        <v>18 - 29</v>
      </c>
      <c r="D101" s="113" t="str">
        <f>VLOOKUP($A101,Cells!$A$7:$N$122,5)&amp;" - "&amp;VLOOKUP($A101,Cells!$A$7:$N$122,6)</f>
        <v>1 - 12</v>
      </c>
      <c r="E101" s="201">
        <f>VLOOKUP($A101,Cells!$A$7:$N$122,7)</f>
        <v>1034</v>
      </c>
      <c r="F101" s="201">
        <f>VLOOKUP($A101,Cells!$A$7:$N$122,10)</f>
        <v>110811072</v>
      </c>
      <c r="G101" s="201">
        <f>VLOOKUP($A101,Cells!$A$7:$N$122,11)</f>
        <v>67250423.463583007</v>
      </c>
      <c r="H101" s="114">
        <f>VLOOKUP($A101,Cells!$A$7:$N$122,12)</f>
        <v>0.25802669513665566</v>
      </c>
      <c r="I101" s="202">
        <f>VLOOKUP($A101,Cells!$A$7:$R$122,17)</f>
        <v>0.16293503595945955</v>
      </c>
      <c r="J101" s="209">
        <f t="shared" si="8"/>
        <v>1.6477379069591385</v>
      </c>
      <c r="K101" s="210">
        <f t="shared" si="9"/>
        <v>3.9754366097191305</v>
      </c>
      <c r="L101" s="113" t="str">
        <f>VLOOKUP(A101,Cells!$A$7:$N$122,14)</f>
        <v>Not Cred.</v>
      </c>
      <c r="M101" s="113" t="str">
        <f>(ROUND(J101-Cells!$B$4*I101,3)*100)&amp;"% - "&amp;(ROUND(J101+Cells!$B$4*I101,3)*100)&amp;"%"</f>
        <v>149.3% - 180.3%</v>
      </c>
    </row>
    <row r="102" spans="1:13" x14ac:dyDescent="0.25">
      <c r="A102" s="113">
        <f t="shared" si="7"/>
        <v>100</v>
      </c>
      <c r="B102" s="113" t="str">
        <f>LEFT(VLOOKUP(A102,Cells!A105:C206,2),1)&amp;(IF(VLOOKUP(A102,Cells!A105:C206,3)="Smoker","SM","NS"))</f>
        <v>MSM</v>
      </c>
      <c r="C102" s="113" t="str">
        <f>VLOOKUP($A102,Cells!$A$7:$N$122,4)</f>
        <v>30 - 39</v>
      </c>
      <c r="D102" s="113" t="str">
        <f>VLOOKUP($A102,Cells!$A$7:$N$122,5)&amp;" - "&amp;VLOOKUP($A102,Cells!$A$7:$N$122,6)</f>
        <v>1 - 22</v>
      </c>
      <c r="E102" s="201">
        <f>VLOOKUP($A102,Cells!$A$7:$N$122,7)</f>
        <v>2937</v>
      </c>
      <c r="F102" s="201">
        <f>VLOOKUP($A102,Cells!$A$7:$N$122,10)</f>
        <v>419258297</v>
      </c>
      <c r="G102" s="201">
        <f>VLOOKUP($A102,Cells!$A$7:$N$122,11)</f>
        <v>404549169.49850857</v>
      </c>
      <c r="H102" s="114">
        <f>VLOOKUP($A102,Cells!$A$7:$N$122,12)</f>
        <v>0.52826534425091731</v>
      </c>
      <c r="I102" s="202">
        <f>VLOOKUP($A102,Cells!$A$7:$R$122,17)</f>
        <v>5.0029890009486822E-2</v>
      </c>
      <c r="J102" s="209">
        <f t="shared" si="8"/>
        <v>1.0363593071263137</v>
      </c>
      <c r="K102" s="210">
        <f t="shared" si="9"/>
        <v>0.72675169022796537</v>
      </c>
      <c r="L102" s="113" t="str">
        <f>VLOOKUP(A102,Cells!$A$7:$N$122,14)</f>
        <v>Not Cred.</v>
      </c>
      <c r="M102" s="113" t="str">
        <f>(ROUND(J102-Cells!$B$4*I102,3)*100)&amp;"% - "&amp;(ROUND(J102+Cells!$B$4*I102,3)*100)&amp;"%"</f>
        <v>98.9% - 108.4%</v>
      </c>
    </row>
    <row r="103" spans="1:13" x14ac:dyDescent="0.25">
      <c r="A103" s="113">
        <f t="shared" si="7"/>
        <v>101</v>
      </c>
      <c r="B103" s="113" t="str">
        <f>LEFT(VLOOKUP(A103,Cells!A106:C207,2),1)&amp;(IF(VLOOKUP(A103,Cells!A106:C207,3)="Smoker","SM","NS"))</f>
        <v>MSM</v>
      </c>
      <c r="C103" s="113" t="str">
        <f>VLOOKUP($A103,Cells!$A$7:$N$122,4)</f>
        <v>40 - 49</v>
      </c>
      <c r="D103" s="113" t="str">
        <f>VLOOKUP($A103,Cells!$A$7:$N$122,5)&amp;" - "&amp;VLOOKUP($A103,Cells!$A$7:$N$122,6)</f>
        <v>1 - 32</v>
      </c>
      <c r="E103" s="201">
        <f>VLOOKUP($A103,Cells!$A$7:$N$122,7)</f>
        <v>9443</v>
      </c>
      <c r="F103" s="201">
        <f>VLOOKUP($A103,Cells!$A$7:$N$122,10)</f>
        <v>1224632987</v>
      </c>
      <c r="G103" s="201">
        <f>VLOOKUP($A103,Cells!$A$7:$N$122,11)</f>
        <v>1396571726.4861867</v>
      </c>
      <c r="H103" s="114">
        <f>VLOOKUP($A103,Cells!$A$7:$N$122,12)</f>
        <v>0.96962518467073744</v>
      </c>
      <c r="I103" s="202">
        <f>VLOOKUP($A103,Cells!$A$7:$R$122,17)</f>
        <v>2.3073720072301331E-2</v>
      </c>
      <c r="J103" s="209">
        <f t="shared" si="8"/>
        <v>0.87688513505941479</v>
      </c>
      <c r="K103" s="210">
        <f t="shared" si="9"/>
        <v>-5.3357180617085449</v>
      </c>
      <c r="L103" s="113" t="str">
        <f>VLOOKUP(A103,Cells!$A$7:$N$122,14)</f>
        <v>Not Cred.</v>
      </c>
      <c r="M103" s="113" t="str">
        <f>(ROUND(J103-Cells!$B$4*I103,3)*100)&amp;"% - "&amp;(ROUND(J103+Cells!$B$4*I103,3)*100)&amp;"%"</f>
        <v>85.5% - 89.9%</v>
      </c>
    </row>
    <row r="104" spans="1:13" x14ac:dyDescent="0.25">
      <c r="A104" s="113">
        <f t="shared" si="7"/>
        <v>102</v>
      </c>
      <c r="B104" s="113" t="str">
        <f>LEFT(VLOOKUP(A104,Cells!A107:C208,2),1)&amp;(IF(VLOOKUP(A104,Cells!A107:C208,3)="Smoker","SM","NS"))</f>
        <v>MSM</v>
      </c>
      <c r="C104" s="113" t="str">
        <f>VLOOKUP($A104,Cells!$A$7:$N$122,4)</f>
        <v>50 - 59</v>
      </c>
      <c r="D104" s="113" t="str">
        <f>VLOOKUP($A104,Cells!$A$7:$N$122,5)&amp;" - "&amp;VLOOKUP($A104,Cells!$A$7:$N$122,6)</f>
        <v>1 - 15</v>
      </c>
      <c r="E104" s="201">
        <f>VLOOKUP($A104,Cells!$A$7:$N$122,7)</f>
        <v>10230</v>
      </c>
      <c r="F104" s="201">
        <f>VLOOKUP($A104,Cells!$A$7:$N$122,10)</f>
        <v>1724344579</v>
      </c>
      <c r="G104" s="201">
        <f>VLOOKUP($A104,Cells!$A$7:$N$122,11)</f>
        <v>1857318920.3585629</v>
      </c>
      <c r="H104" s="114">
        <f>VLOOKUP($A104,Cells!$A$7:$N$122,12)</f>
        <v>1.0232487778690313</v>
      </c>
      <c r="I104" s="202">
        <f>VLOOKUP($A104,Cells!$A$7:$R$122,17)</f>
        <v>2.3136020206743942E-2</v>
      </c>
      <c r="J104" s="209">
        <f t="shared" si="8"/>
        <v>0.9284052189955122</v>
      </c>
      <c r="K104" s="210">
        <f t="shared" si="9"/>
        <v>-3.0945158400068546</v>
      </c>
      <c r="L104" s="113" t="str">
        <f>VLOOKUP(A104,Cells!$A$7:$N$122,14)</f>
        <v>Above</v>
      </c>
      <c r="M104" s="113" t="str">
        <f>(ROUND(J104-Cells!$B$4*I104,3)*100)&amp;"% - "&amp;(ROUND(J104+Cells!$B$4*I104,3)*100)&amp;"%"</f>
        <v>90.6% - 95%</v>
      </c>
    </row>
    <row r="105" spans="1:13" x14ac:dyDescent="0.25">
      <c r="A105" s="113">
        <f t="shared" ref="A105:A118" si="10">1+A104</f>
        <v>103</v>
      </c>
      <c r="B105" s="113" t="str">
        <f>LEFT(VLOOKUP(A105,Cells!A108:C209,2),1)&amp;(IF(VLOOKUP(A105,Cells!A108:C209,3)="Smoker","SM","NS"))</f>
        <v>MSM</v>
      </c>
      <c r="C105" s="113" t="str">
        <f>VLOOKUP($A105,Cells!$A$7:$N$122,4)</f>
        <v>50 - 59</v>
      </c>
      <c r="D105" s="113" t="str">
        <f>VLOOKUP($A105,Cells!$A$7:$N$122,5)&amp;" - "&amp;VLOOKUP($A105,Cells!$A$7:$N$122,6)</f>
        <v>16 - 22</v>
      </c>
      <c r="E105" s="201">
        <f>VLOOKUP($A105,Cells!$A$7:$N$122,7)</f>
        <v>7963</v>
      </c>
      <c r="F105" s="201">
        <f>VLOOKUP($A105,Cells!$A$7:$N$122,10)</f>
        <v>752957590</v>
      </c>
      <c r="G105" s="201">
        <f>VLOOKUP($A105,Cells!$A$7:$N$122,11)</f>
        <v>718483103.81306279</v>
      </c>
      <c r="H105" s="114">
        <f>VLOOKUP($A105,Cells!$A$7:$N$122,12)</f>
        <v>1.0809587508621668</v>
      </c>
      <c r="I105" s="202">
        <f>VLOOKUP($A105,Cells!$A$7:$R$122,17)</f>
        <v>2.4732844913395668E-2</v>
      </c>
      <c r="J105" s="209">
        <f t="shared" ref="J105:J118" si="11">F105/G105</f>
        <v>1.047982319979381</v>
      </c>
      <c r="K105" s="210">
        <f t="shared" ref="K105:K118" si="12">(J105-1)/I105</f>
        <v>1.9400242935010295</v>
      </c>
      <c r="L105" s="113" t="str">
        <f>VLOOKUP(A105,Cells!$A$7:$N$122,14)</f>
        <v>In CI</v>
      </c>
      <c r="M105" s="113" t="str">
        <f>(ROUND(J105-Cells!$B$4*I105,3)*100)&amp;"% - "&amp;(ROUND(J105+Cells!$B$4*I105,3)*100)&amp;"%"</f>
        <v>102.4% - 107.1%</v>
      </c>
    </row>
    <row r="106" spans="1:13" x14ac:dyDescent="0.25">
      <c r="A106" s="113">
        <f t="shared" si="10"/>
        <v>104</v>
      </c>
      <c r="B106" s="113" t="str">
        <f>LEFT(VLOOKUP(A106,Cells!A109:C210,2),1)&amp;(IF(VLOOKUP(A106,Cells!A109:C210,3)="Smoker","SM","NS"))</f>
        <v>MSM</v>
      </c>
      <c r="C106" s="113" t="str">
        <f>VLOOKUP($A106,Cells!$A$7:$N$122,4)</f>
        <v>50 - 59</v>
      </c>
      <c r="D106" s="113" t="str">
        <f>VLOOKUP($A106,Cells!$A$7:$N$122,5)&amp;" - "&amp;VLOOKUP($A106,Cells!$A$7:$N$122,6)</f>
        <v>23 - 26</v>
      </c>
      <c r="E106" s="201">
        <f>VLOOKUP($A106,Cells!$A$7:$N$122,7)</f>
        <v>5262</v>
      </c>
      <c r="F106" s="201">
        <f>VLOOKUP($A106,Cells!$A$7:$N$122,10)</f>
        <v>355435043</v>
      </c>
      <c r="G106" s="201">
        <f>VLOOKUP($A106,Cells!$A$7:$N$122,11)</f>
        <v>313782774.03742892</v>
      </c>
      <c r="H106" s="114">
        <f>VLOOKUP($A106,Cells!$A$7:$N$122,12)</f>
        <v>1.0019553428968906</v>
      </c>
      <c r="I106" s="202">
        <f>VLOOKUP($A106,Cells!$A$7:$R$122,17)</f>
        <v>2.8847186194161625E-2</v>
      </c>
      <c r="J106" s="209">
        <f t="shared" si="11"/>
        <v>1.1327423695910175</v>
      </c>
      <c r="K106" s="210">
        <f t="shared" si="12"/>
        <v>4.6015707978438183</v>
      </c>
      <c r="L106" s="113" t="str">
        <f>VLOOKUP(A106,Cells!$A$7:$N$122,14)</f>
        <v>Below</v>
      </c>
      <c r="M106" s="113" t="str">
        <f>(ROUND(J106-Cells!$B$4*I106,3)*100)&amp;"% - "&amp;(ROUND(J106+Cells!$B$4*I106,3)*100)&amp;"%"</f>
        <v>110.5% - 116%</v>
      </c>
    </row>
    <row r="107" spans="1:13" x14ac:dyDescent="0.25">
      <c r="A107" s="113">
        <f t="shared" si="10"/>
        <v>105</v>
      </c>
      <c r="B107" s="113" t="str">
        <f>LEFT(VLOOKUP(A107,Cells!A110:C211,2),1)&amp;(IF(VLOOKUP(A107,Cells!A110:C211,3)="Smoker","SM","NS"))</f>
        <v>MSM</v>
      </c>
      <c r="C107" s="113" t="str">
        <f>VLOOKUP($A107,Cells!$A$7:$N$122,4)</f>
        <v>50 - 59</v>
      </c>
      <c r="D107" s="113" t="str">
        <f>VLOOKUP($A107,Cells!$A$7:$N$122,5)&amp;" - "&amp;VLOOKUP($A107,Cells!$A$7:$N$122,6)</f>
        <v>27 - 36</v>
      </c>
      <c r="E107" s="201">
        <f>VLOOKUP($A107,Cells!$A$7:$N$122,7)</f>
        <v>6316</v>
      </c>
      <c r="F107" s="201">
        <f>VLOOKUP($A107,Cells!$A$7:$N$122,10)</f>
        <v>330238040</v>
      </c>
      <c r="G107" s="201">
        <f>VLOOKUP($A107,Cells!$A$7:$N$122,11)</f>
        <v>260502513.04249987</v>
      </c>
      <c r="H107" s="114">
        <f>VLOOKUP($A107,Cells!$A$7:$N$122,12)</f>
        <v>1.2464989565645535</v>
      </c>
      <c r="I107" s="202">
        <f>VLOOKUP($A107,Cells!$A$7:$R$122,17)</f>
        <v>2.5950710186052099E-2</v>
      </c>
      <c r="J107" s="209">
        <f t="shared" si="11"/>
        <v>1.267696177449632</v>
      </c>
      <c r="K107" s="210">
        <f t="shared" si="12"/>
        <v>10.315562677491288</v>
      </c>
      <c r="L107" s="113" t="str">
        <f>VLOOKUP(A107,Cells!$A$7:$N$122,14)</f>
        <v>Below</v>
      </c>
      <c r="M107" s="113" t="str">
        <f>(ROUND(J107-Cells!$B$4*I107,3)*100)&amp;"% - "&amp;(ROUND(J107+Cells!$B$4*I107,3)*100)&amp;"%"</f>
        <v>124.3% - 129.2%</v>
      </c>
    </row>
    <row r="108" spans="1:13" x14ac:dyDescent="0.25">
      <c r="A108" s="113">
        <f t="shared" si="10"/>
        <v>106</v>
      </c>
      <c r="B108" s="113" t="str">
        <f>LEFT(VLOOKUP(A108,Cells!A111:C212,2),1)&amp;(IF(VLOOKUP(A108,Cells!A111:C212,3)="Smoker","SM","NS"))</f>
        <v>MSM</v>
      </c>
      <c r="C108" s="113" t="str">
        <f>VLOOKUP($A108,Cells!$A$7:$N$122,4)</f>
        <v>60 - 69</v>
      </c>
      <c r="D108" s="113" t="str">
        <f>VLOOKUP($A108,Cells!$A$7:$N$122,5)&amp;" - "&amp;VLOOKUP($A108,Cells!$A$7:$N$122,6)</f>
        <v>1 - 17</v>
      </c>
      <c r="E108" s="201">
        <f>VLOOKUP($A108,Cells!$A$7:$N$122,7)</f>
        <v>15538</v>
      </c>
      <c r="F108" s="201">
        <f>VLOOKUP($A108,Cells!$A$7:$N$122,10)</f>
        <v>1766204853</v>
      </c>
      <c r="G108" s="201">
        <f>VLOOKUP($A108,Cells!$A$7:$N$122,11)</f>
        <v>2102340949.9980609</v>
      </c>
      <c r="H108" s="114">
        <f>VLOOKUP($A108,Cells!$A$7:$N$122,12)</f>
        <v>1.0113065524678078</v>
      </c>
      <c r="I108" s="202">
        <f>VLOOKUP($A108,Cells!$A$7:$R$122,17)</f>
        <v>2.118938628306535E-2</v>
      </c>
      <c r="J108" s="209">
        <f t="shared" si="11"/>
        <v>0.84011342356320895</v>
      </c>
      <c r="K108" s="210">
        <f t="shared" si="12"/>
        <v>-7.545597324098674</v>
      </c>
      <c r="L108" s="113" t="str">
        <f>VLOOKUP(A108,Cells!$A$7:$N$122,14)</f>
        <v>Above</v>
      </c>
      <c r="M108" s="113" t="str">
        <f>(ROUND(J108-Cells!$B$4*I108,3)*100)&amp;"% - "&amp;(ROUND(J108+Cells!$B$4*I108,3)*100)&amp;"%"</f>
        <v>82% - 86%</v>
      </c>
    </row>
    <row r="109" spans="1:13" x14ac:dyDescent="0.25">
      <c r="A109" s="113">
        <f t="shared" si="10"/>
        <v>107</v>
      </c>
      <c r="B109" s="113" t="str">
        <f>LEFT(VLOOKUP(A109,Cells!A112:C213,2),1)&amp;(IF(VLOOKUP(A109,Cells!A112:C213,3)="Smoker","SM","NS"))</f>
        <v>MSM</v>
      </c>
      <c r="C109" s="113" t="str">
        <f>VLOOKUP($A109,Cells!$A$7:$N$122,4)</f>
        <v>60 - 69</v>
      </c>
      <c r="D109" s="113" t="str">
        <f>VLOOKUP($A109,Cells!$A$7:$N$122,5)&amp;" - "&amp;VLOOKUP($A109,Cells!$A$7:$N$122,6)</f>
        <v>18 - 23</v>
      </c>
      <c r="E109" s="201">
        <f>VLOOKUP($A109,Cells!$A$7:$N$122,7)</f>
        <v>12709</v>
      </c>
      <c r="F109" s="201">
        <f>VLOOKUP($A109,Cells!$A$7:$N$122,10)</f>
        <v>964200867</v>
      </c>
      <c r="G109" s="201">
        <f>VLOOKUP($A109,Cells!$A$7:$N$122,11)</f>
        <v>943437882.60378492</v>
      </c>
      <c r="H109" s="114">
        <f>VLOOKUP($A109,Cells!$A$7:$N$122,12)</f>
        <v>1.0835606921263246</v>
      </c>
      <c r="I109" s="202">
        <f>VLOOKUP($A109,Cells!$A$7:$R$122,17)</f>
        <v>2.406132654894267E-2</v>
      </c>
      <c r="J109" s="209">
        <f t="shared" si="11"/>
        <v>1.0220077916936212</v>
      </c>
      <c r="K109" s="210">
        <f t="shared" si="12"/>
        <v>0.91465412968215198</v>
      </c>
      <c r="L109" s="113" t="str">
        <f>VLOOKUP(A109,Cells!$A$7:$N$122,14)</f>
        <v>In CI</v>
      </c>
      <c r="M109" s="113" t="str">
        <f>(ROUND(J109-Cells!$B$4*I109,3)*100)&amp;"% - "&amp;(ROUND(J109+Cells!$B$4*I109,3)*100)&amp;"%"</f>
        <v>99.9% - 104.5%</v>
      </c>
    </row>
    <row r="110" spans="1:13" x14ac:dyDescent="0.25">
      <c r="A110" s="113">
        <f t="shared" si="10"/>
        <v>108</v>
      </c>
      <c r="B110" s="113" t="str">
        <f>LEFT(VLOOKUP(A110,Cells!A113:C214,2),1)&amp;(IF(VLOOKUP(A110,Cells!A113:C214,3)="Smoker","SM","NS"))</f>
        <v>MSM</v>
      </c>
      <c r="C110" s="113" t="str">
        <f>VLOOKUP($A110,Cells!$A$7:$N$122,4)</f>
        <v>60 - 69</v>
      </c>
      <c r="D110" s="113" t="str">
        <f>VLOOKUP($A110,Cells!$A$7:$N$122,5)&amp;" - "&amp;VLOOKUP($A110,Cells!$A$7:$N$122,6)</f>
        <v>24 - 26</v>
      </c>
      <c r="E110" s="201">
        <f>VLOOKUP($A110,Cells!$A$7:$N$122,7)</f>
        <v>8918</v>
      </c>
      <c r="F110" s="201">
        <f>VLOOKUP($A110,Cells!$A$7:$N$122,10)</f>
        <v>601818864</v>
      </c>
      <c r="G110" s="201">
        <f>VLOOKUP($A110,Cells!$A$7:$N$122,11)</f>
        <v>541359392.96846902</v>
      </c>
      <c r="H110" s="114">
        <f>VLOOKUP($A110,Cells!$A$7:$N$122,12)</f>
        <v>1.1136201460265041</v>
      </c>
      <c r="I110" s="202">
        <f>VLOOKUP($A110,Cells!$A$7:$R$122,17)</f>
        <v>2.5473558741039171E-2</v>
      </c>
      <c r="J110" s="209">
        <f t="shared" si="11"/>
        <v>1.1116808386754127</v>
      </c>
      <c r="K110" s="210">
        <f t="shared" si="12"/>
        <v>4.3841867487281734</v>
      </c>
      <c r="L110" s="113" t="str">
        <f>VLOOKUP(A110,Cells!$A$7:$N$122,14)</f>
        <v>Below</v>
      </c>
      <c r="M110" s="113" t="str">
        <f>(ROUND(J110-Cells!$B$4*I110,3)*100)&amp;"% - "&amp;(ROUND(J110+Cells!$B$4*I110,3)*100)&amp;"%"</f>
        <v>108.7% - 113.6%</v>
      </c>
    </row>
    <row r="111" spans="1:13" x14ac:dyDescent="0.25">
      <c r="A111" s="113">
        <f t="shared" si="10"/>
        <v>109</v>
      </c>
      <c r="B111" s="113" t="str">
        <f>LEFT(VLOOKUP(A111,Cells!A114:C215,2),1)&amp;(IF(VLOOKUP(A111,Cells!A114:C215,3)="Smoker","SM","NS"))</f>
        <v>MSM</v>
      </c>
      <c r="C111" s="113" t="str">
        <f>VLOOKUP($A111,Cells!$A$7:$N$122,4)</f>
        <v>60 - 69</v>
      </c>
      <c r="D111" s="113" t="str">
        <f>VLOOKUP($A111,Cells!$A$7:$N$122,5)&amp;" - "&amp;VLOOKUP($A111,Cells!$A$7:$N$122,6)</f>
        <v>27 - 28</v>
      </c>
      <c r="E111" s="201">
        <f>VLOOKUP($A111,Cells!$A$7:$N$122,7)</f>
        <v>6030</v>
      </c>
      <c r="F111" s="201">
        <f>VLOOKUP($A111,Cells!$A$7:$N$122,10)</f>
        <v>394918311</v>
      </c>
      <c r="G111" s="201">
        <f>VLOOKUP($A111,Cells!$A$7:$N$122,11)</f>
        <v>335295573.12909997</v>
      </c>
      <c r="H111" s="114">
        <f>VLOOKUP($A111,Cells!$A$7:$N$122,12)</f>
        <v>1.0053823060938387</v>
      </c>
      <c r="I111" s="202">
        <f>VLOOKUP($A111,Cells!$A$7:$R$122,17)</f>
        <v>2.9890691760450797E-2</v>
      </c>
      <c r="J111" s="209">
        <f t="shared" si="11"/>
        <v>1.177821428760538</v>
      </c>
      <c r="K111" s="210">
        <f t="shared" si="12"/>
        <v>5.9490569902372901</v>
      </c>
      <c r="L111" s="113" t="str">
        <f>VLOOKUP(A111,Cells!$A$7:$N$122,14)</f>
        <v>Below</v>
      </c>
      <c r="M111" s="113" t="str">
        <f>(ROUND(J111-Cells!$B$4*I111,3)*100)&amp;"% - "&amp;(ROUND(J111+Cells!$B$4*I111,3)*100)&amp;"%"</f>
        <v>114.9% - 120.6%</v>
      </c>
    </row>
    <row r="112" spans="1:13" x14ac:dyDescent="0.25">
      <c r="A112" s="113">
        <f t="shared" si="10"/>
        <v>110</v>
      </c>
      <c r="B112" s="113" t="str">
        <f>LEFT(VLOOKUP(A112,Cells!A115:C216,2),1)&amp;(IF(VLOOKUP(A112,Cells!A115:C216,3)="Smoker","SM","NS"))</f>
        <v>MSM</v>
      </c>
      <c r="C112" s="113" t="str">
        <f>VLOOKUP($A112,Cells!$A$7:$N$122,4)</f>
        <v>60 - 69</v>
      </c>
      <c r="D112" s="113" t="str">
        <f>VLOOKUP($A112,Cells!$A$7:$N$122,5)&amp;" - "&amp;VLOOKUP($A112,Cells!$A$7:$N$122,6)</f>
        <v>29 - 30</v>
      </c>
      <c r="E112" s="201">
        <f>VLOOKUP($A112,Cells!$A$7:$N$122,7)</f>
        <v>5038</v>
      </c>
      <c r="F112" s="201">
        <f>VLOOKUP($A112,Cells!$A$7:$N$122,10)</f>
        <v>313945127</v>
      </c>
      <c r="G112" s="201">
        <f>VLOOKUP($A112,Cells!$A$7:$N$122,11)</f>
        <v>270923777.49677598</v>
      </c>
      <c r="H112" s="114">
        <f>VLOOKUP($A112,Cells!$A$7:$N$122,12)</f>
        <v>1.0048071674048273</v>
      </c>
      <c r="I112" s="202">
        <f>VLOOKUP($A112,Cells!$A$7:$R$122,17)</f>
        <v>2.9425416923674761E-2</v>
      </c>
      <c r="J112" s="209">
        <f t="shared" si="11"/>
        <v>1.158795030472126</v>
      </c>
      <c r="K112" s="210">
        <f t="shared" si="12"/>
        <v>5.3965261013639028</v>
      </c>
      <c r="L112" s="113" t="str">
        <f>VLOOKUP(A112,Cells!$A$7:$N$122,14)</f>
        <v>Below</v>
      </c>
      <c r="M112" s="113" t="str">
        <f>(ROUND(J112-Cells!$B$4*I112,3)*100)&amp;"% - "&amp;(ROUND(J112+Cells!$B$4*I112,3)*100)&amp;"%"</f>
        <v>113.1% - 118.7%</v>
      </c>
    </row>
    <row r="113" spans="1:13" x14ac:dyDescent="0.25">
      <c r="A113" s="113">
        <f t="shared" si="10"/>
        <v>111</v>
      </c>
      <c r="B113" s="113" t="str">
        <f>LEFT(VLOOKUP(A113,Cells!A116:C217,2),1)&amp;(IF(VLOOKUP(A113,Cells!A116:C217,3)="Smoker","SM","NS"))</f>
        <v>MSM</v>
      </c>
      <c r="C113" s="113" t="str">
        <f>VLOOKUP($A113,Cells!$A$7:$N$122,4)</f>
        <v>60 - 69</v>
      </c>
      <c r="D113" s="113" t="str">
        <f>VLOOKUP($A113,Cells!$A$7:$N$122,5)&amp;" - "&amp;VLOOKUP($A113,Cells!$A$7:$N$122,6)</f>
        <v>31 - 36</v>
      </c>
      <c r="E113" s="201">
        <f>VLOOKUP($A113,Cells!$A$7:$N$122,7)</f>
        <v>5555</v>
      </c>
      <c r="F113" s="201">
        <f>VLOOKUP($A113,Cells!$A$7:$N$122,10)</f>
        <v>327022430</v>
      </c>
      <c r="G113" s="201">
        <f>VLOOKUP($A113,Cells!$A$7:$N$122,11)</f>
        <v>307502160.81370491</v>
      </c>
      <c r="H113" s="114">
        <f>VLOOKUP($A113,Cells!$A$7:$N$122,12)</f>
        <v>1.109827613634248</v>
      </c>
      <c r="I113" s="202">
        <f>VLOOKUP($A113,Cells!$A$7:$R$122,17)</f>
        <v>2.4434285921887552E-2</v>
      </c>
      <c r="J113" s="209">
        <f t="shared" si="11"/>
        <v>1.0634801041223287</v>
      </c>
      <c r="K113" s="210">
        <f t="shared" si="12"/>
        <v>2.5979930138029954</v>
      </c>
      <c r="L113" s="113" t="str">
        <f>VLOOKUP(A113,Cells!$A$7:$N$122,14)</f>
        <v>Below</v>
      </c>
      <c r="M113" s="113" t="str">
        <f>(ROUND(J113-Cells!$B$4*I113,3)*100)&amp;"% - "&amp;(ROUND(J113+Cells!$B$4*I113,3)*100)&amp;"%"</f>
        <v>104% - 108.7%</v>
      </c>
    </row>
    <row r="114" spans="1:13" x14ac:dyDescent="0.25">
      <c r="A114" s="113">
        <f t="shared" si="10"/>
        <v>112</v>
      </c>
      <c r="B114" s="113" t="str">
        <f>LEFT(VLOOKUP(A114,Cells!A117:C218,2),1)&amp;(IF(VLOOKUP(A114,Cells!A117:C218,3)="Smoker","SM","NS"))</f>
        <v>MSM</v>
      </c>
      <c r="C114" s="113" t="str">
        <f>VLOOKUP($A114,Cells!$A$7:$N$122,4)</f>
        <v>70 - 79</v>
      </c>
      <c r="D114" s="113" t="str">
        <f>VLOOKUP($A114,Cells!$A$7:$N$122,5)&amp;" - "&amp;VLOOKUP($A114,Cells!$A$7:$N$122,6)</f>
        <v>1 - 24</v>
      </c>
      <c r="E114" s="201">
        <f>VLOOKUP($A114,Cells!$A$7:$N$122,7)</f>
        <v>26807</v>
      </c>
      <c r="F114" s="201">
        <f>VLOOKUP($A114,Cells!$A$7:$N$122,10)</f>
        <v>1732159837</v>
      </c>
      <c r="G114" s="201">
        <f>VLOOKUP($A114,Cells!$A$7:$N$122,11)</f>
        <v>1663550873.0777278</v>
      </c>
      <c r="H114" s="114">
        <f>VLOOKUP($A114,Cells!$A$7:$N$122,12)</f>
        <v>1.014794859289049</v>
      </c>
      <c r="I114" s="202">
        <f>VLOOKUP($A114,Cells!$A$7:$R$122,17)</f>
        <v>2.6169437290541095E-2</v>
      </c>
      <c r="J114" s="209">
        <f t="shared" si="11"/>
        <v>1.0412424801865776</v>
      </c>
      <c r="K114" s="210">
        <f t="shared" si="12"/>
        <v>1.575978869117092</v>
      </c>
      <c r="L114" s="113" t="str">
        <f>VLOOKUP(A114,Cells!$A$7:$N$122,14)</f>
        <v>In CI</v>
      </c>
      <c r="M114" s="113" t="str">
        <f>(ROUND(J114-Cells!$B$4*I114,3)*100)&amp;"% - "&amp;(ROUND(J114+Cells!$B$4*I114,3)*100)&amp;"%"</f>
        <v>101.6% - 106.6%</v>
      </c>
    </row>
    <row r="115" spans="1:13" x14ac:dyDescent="0.25">
      <c r="A115" s="113">
        <f t="shared" si="10"/>
        <v>113</v>
      </c>
      <c r="B115" s="113" t="str">
        <f>LEFT(VLOOKUP(A115,Cells!A118:C219,2),1)&amp;(IF(VLOOKUP(A115,Cells!A118:C219,3)="Smoker","SM","NS"))</f>
        <v>MSM</v>
      </c>
      <c r="C115" s="113" t="str">
        <f>VLOOKUP($A115,Cells!$A$7:$N$122,4)</f>
        <v>70 - 79</v>
      </c>
      <c r="D115" s="113" t="str">
        <f>VLOOKUP($A115,Cells!$A$7:$N$122,5)&amp;" - "&amp;VLOOKUP($A115,Cells!$A$7:$N$122,6)</f>
        <v>25 - 28</v>
      </c>
      <c r="E115" s="201">
        <f>VLOOKUP($A115,Cells!$A$7:$N$122,7)</f>
        <v>15279</v>
      </c>
      <c r="F115" s="201">
        <f>VLOOKUP($A115,Cells!$A$7:$N$122,10)</f>
        <v>837808365</v>
      </c>
      <c r="G115" s="201">
        <f>VLOOKUP($A115,Cells!$A$7:$N$122,11)</f>
        <v>737993079.23989499</v>
      </c>
      <c r="H115" s="114">
        <f>VLOOKUP($A115,Cells!$A$7:$N$122,12)</f>
        <v>1.1593314949788269</v>
      </c>
      <c r="I115" s="202">
        <f>VLOOKUP($A115,Cells!$A$7:$R$122,17)</f>
        <v>2.4975267044740231E-2</v>
      </c>
      <c r="J115" s="209">
        <f t="shared" si="11"/>
        <v>1.1352523330746014</v>
      </c>
      <c r="K115" s="210">
        <f t="shared" si="12"/>
        <v>5.4154509272038158</v>
      </c>
      <c r="L115" s="113" t="str">
        <f>VLOOKUP(A115,Cells!$A$7:$N$122,14)</f>
        <v>Below</v>
      </c>
      <c r="M115" s="113" t="str">
        <f>(ROUND(J115-Cells!$B$4*I115,3)*100)&amp;"% - "&amp;(ROUND(J115+Cells!$B$4*I115,3)*100)&amp;"%"</f>
        <v>111.2% - 115.9%</v>
      </c>
    </row>
    <row r="116" spans="1:13" x14ac:dyDescent="0.25">
      <c r="A116" s="113">
        <f t="shared" si="10"/>
        <v>114</v>
      </c>
      <c r="B116" s="113" t="str">
        <f>LEFT(VLOOKUP(A116,Cells!A119:C220,2),1)&amp;(IF(VLOOKUP(A116,Cells!A119:C220,3)="Smoker","SM","NS"))</f>
        <v>MSM</v>
      </c>
      <c r="C116" s="113" t="str">
        <f>VLOOKUP($A116,Cells!$A$7:$N$122,4)</f>
        <v>70 - 79</v>
      </c>
      <c r="D116" s="113" t="str">
        <f>VLOOKUP($A116,Cells!$A$7:$N$122,5)&amp;" - "&amp;VLOOKUP($A116,Cells!$A$7:$N$122,6)</f>
        <v>29 - 36</v>
      </c>
      <c r="E116" s="201">
        <f>VLOOKUP($A116,Cells!$A$7:$N$122,7)</f>
        <v>14461</v>
      </c>
      <c r="F116" s="201">
        <f>VLOOKUP($A116,Cells!$A$7:$N$122,10)</f>
        <v>838973493</v>
      </c>
      <c r="G116" s="201">
        <f>VLOOKUP($A116,Cells!$A$7:$N$122,11)</f>
        <v>742375021.16954839</v>
      </c>
      <c r="H116" s="114">
        <f>VLOOKUP($A116,Cells!$A$7:$N$122,12)</f>
        <v>1.3248852776805775</v>
      </c>
      <c r="I116" s="202">
        <f>VLOOKUP($A116,Cells!$A$7:$R$122,17)</f>
        <v>2.1758155820637774E-2</v>
      </c>
      <c r="J116" s="209">
        <f t="shared" si="11"/>
        <v>1.1301208541180021</v>
      </c>
      <c r="K116" s="210">
        <f t="shared" si="12"/>
        <v>5.9803255014187142</v>
      </c>
      <c r="L116" s="113" t="str">
        <f>VLOOKUP(A116,Cells!$A$7:$N$122,14)</f>
        <v>Below</v>
      </c>
      <c r="M116" s="113" t="str">
        <f>(ROUND(J116-Cells!$B$4*I116,3)*100)&amp;"% - "&amp;(ROUND(J116+Cells!$B$4*I116,3)*100)&amp;"%"</f>
        <v>110.9% - 115.1%</v>
      </c>
    </row>
    <row r="117" spans="1:13" x14ac:dyDescent="0.25">
      <c r="A117" s="113">
        <f t="shared" si="10"/>
        <v>115</v>
      </c>
      <c r="B117" s="113" t="str">
        <f>LEFT(VLOOKUP(A117,Cells!A120:C221,2),1)&amp;(IF(VLOOKUP(A117,Cells!A120:C221,3)="Smoker","SM","NS"))</f>
        <v>MSM</v>
      </c>
      <c r="C117" s="113" t="str">
        <f>VLOOKUP($A117,Cells!$A$7:$N$122,4)</f>
        <v>80 - 89</v>
      </c>
      <c r="D117" s="113" t="str">
        <f>VLOOKUP($A117,Cells!$A$7:$N$122,5)&amp;" - "&amp;VLOOKUP($A117,Cells!$A$7:$N$122,6)</f>
        <v>1 - 36</v>
      </c>
      <c r="E117" s="201">
        <f>VLOOKUP($A117,Cells!$A$7:$N$122,7)</f>
        <v>36650</v>
      </c>
      <c r="F117" s="201">
        <f>VLOOKUP($A117,Cells!$A$7:$N$122,10)</f>
        <v>1863752214</v>
      </c>
      <c r="G117" s="201">
        <f>VLOOKUP($A117,Cells!$A$7:$N$122,11)</f>
        <v>1593731324.5506039</v>
      </c>
      <c r="H117" s="114">
        <f>VLOOKUP($A117,Cells!$A$7:$N$122,12)</f>
        <v>1.2818865412660145</v>
      </c>
      <c r="I117" s="202">
        <f>VLOOKUP($A117,Cells!$A$7:$R$122,17)</f>
        <v>2.326413110460876E-2</v>
      </c>
      <c r="J117" s="209">
        <f t="shared" si="11"/>
        <v>1.169426857143274</v>
      </c>
      <c r="K117" s="210">
        <f t="shared" si="12"/>
        <v>7.2827502725734528</v>
      </c>
      <c r="L117" s="113" t="str">
        <f>VLOOKUP(A117,Cells!$A$7:$N$122,14)</f>
        <v>Below</v>
      </c>
      <c r="M117" s="113" t="str">
        <f>(ROUND(J117-Cells!$B$4*I117,3)*100)&amp;"% - "&amp;(ROUND(J117+Cells!$B$4*I117,3)*100)&amp;"%"</f>
        <v>114.7% - 119.2%</v>
      </c>
    </row>
    <row r="118" spans="1:13" x14ac:dyDescent="0.25">
      <c r="A118" s="113">
        <f t="shared" si="10"/>
        <v>116</v>
      </c>
      <c r="B118" s="113" t="str">
        <f>LEFT(VLOOKUP(A118,Cells!A121:C222,2),1)&amp;(IF(VLOOKUP(A118,Cells!A121:C222,3)="Smoker","SM","NS"))</f>
        <v>MSM</v>
      </c>
      <c r="C118" s="113" t="str">
        <f>VLOOKUP($A118,Cells!$A$7:$N$122,4)</f>
        <v>90 PLUS</v>
      </c>
      <c r="D118" s="113" t="str">
        <f>VLOOKUP($A118,Cells!$A$7:$N$122,5)&amp;" - "&amp;VLOOKUP($A118,Cells!$A$7:$N$122,6)</f>
        <v>1 - 36</v>
      </c>
      <c r="E118" s="201">
        <f>VLOOKUP($A118,Cells!$A$7:$N$122,7)</f>
        <v>6578</v>
      </c>
      <c r="F118" s="201">
        <f>VLOOKUP($A118,Cells!$A$7:$N$122,10)</f>
        <v>338990231</v>
      </c>
      <c r="G118" s="201">
        <f>VLOOKUP($A118,Cells!$A$7:$N$122,11)</f>
        <v>354712489.9448086</v>
      </c>
      <c r="H118" s="114">
        <f>VLOOKUP($A118,Cells!$A$7:$N$122,12)</f>
        <v>0.68298655104500872</v>
      </c>
      <c r="I118" s="202">
        <f>VLOOKUP($A118,Cells!$A$7:$R$122,17)</f>
        <v>3.5708174932117052E-2</v>
      </c>
      <c r="J118" s="209">
        <f t="shared" si="11"/>
        <v>0.95567604922156846</v>
      </c>
      <c r="K118" s="210">
        <f t="shared" si="12"/>
        <v>-1.2412830076780315</v>
      </c>
      <c r="L118" s="113" t="str">
        <f>VLOOKUP(A118,Cells!$A$7:$N$122,14)</f>
        <v>Not Cred.</v>
      </c>
      <c r="M118" s="113" t="str">
        <f>(ROUND(J118-Cells!$B$4*I118,3)*100)&amp;"% - "&amp;(ROUND(J118+Cells!$B$4*I118,3)*100)&amp;"%"</f>
        <v>92.2% - 99%</v>
      </c>
    </row>
    <row r="119" spans="1:13" x14ac:dyDescent="0.25">
      <c r="A119" s="113"/>
      <c r="B119" s="113"/>
      <c r="C119" s="113"/>
      <c r="D119" s="113"/>
      <c r="E119" s="201"/>
      <c r="F119" s="201"/>
      <c r="G119" s="201"/>
      <c r="H119" s="114"/>
      <c r="I119" s="202"/>
      <c r="J119" s="209"/>
      <c r="K119" s="210"/>
      <c r="L119" s="113"/>
      <c r="M119" s="113"/>
    </row>
    <row r="120" spans="1:13" x14ac:dyDescent="0.25">
      <c r="A120" s="113"/>
      <c r="B120" s="113"/>
      <c r="C120" s="113"/>
      <c r="D120" s="113"/>
      <c r="E120" s="201"/>
      <c r="F120" s="201"/>
      <c r="G120" s="201"/>
      <c r="H120" s="114"/>
      <c r="I120" s="202"/>
      <c r="J120" s="209"/>
      <c r="K120" s="210"/>
      <c r="L120" s="113"/>
      <c r="M120" s="113"/>
    </row>
    <row r="121" spans="1:13" x14ac:dyDescent="0.25">
      <c r="A121" s="113"/>
      <c r="B121" s="113"/>
      <c r="C121" s="113"/>
      <c r="D121" s="113"/>
      <c r="E121" s="201"/>
      <c r="F121" s="201"/>
      <c r="G121" s="201"/>
      <c r="H121" s="114"/>
      <c r="I121" s="202"/>
      <c r="J121" s="209"/>
      <c r="K121" s="210"/>
      <c r="L121" s="113"/>
      <c r="M121" s="113"/>
    </row>
    <row r="122" spans="1:13" x14ac:dyDescent="0.25">
      <c r="A122" s="113"/>
      <c r="B122" s="113"/>
      <c r="C122" s="113"/>
      <c r="D122" s="113"/>
      <c r="E122" s="201"/>
      <c r="F122" s="201"/>
      <c r="G122" s="201"/>
      <c r="H122" s="114"/>
      <c r="I122" s="202"/>
      <c r="J122" s="209"/>
      <c r="K122" s="210"/>
      <c r="L122" s="113"/>
      <c r="M122" s="113"/>
    </row>
    <row r="123" spans="1:13" x14ac:dyDescent="0.25">
      <c r="A123" s="113"/>
      <c r="B123" s="113"/>
      <c r="C123" s="113"/>
      <c r="D123" s="113"/>
      <c r="E123" s="201"/>
      <c r="F123" s="201"/>
      <c r="G123" s="201"/>
      <c r="H123" s="114"/>
      <c r="I123" s="202"/>
      <c r="J123" s="209"/>
      <c r="K123" s="210"/>
      <c r="L123" s="113"/>
      <c r="M123" s="113"/>
    </row>
    <row r="124" spans="1:13" x14ac:dyDescent="0.25">
      <c r="A124" s="113"/>
      <c r="B124" s="113"/>
      <c r="C124" s="113"/>
      <c r="D124" s="113"/>
      <c r="E124" s="201"/>
      <c r="F124" s="201"/>
      <c r="G124" s="201"/>
      <c r="H124" s="114"/>
      <c r="I124" s="202"/>
      <c r="J124" s="209"/>
      <c r="K124" s="210"/>
      <c r="L124" s="113"/>
      <c r="M124" s="113"/>
    </row>
    <row r="125" spans="1:13" x14ac:dyDescent="0.25">
      <c r="A125" s="113"/>
      <c r="B125" s="113"/>
      <c r="C125" s="113"/>
      <c r="D125" s="113"/>
      <c r="E125" s="201"/>
      <c r="F125" s="201"/>
      <c r="G125" s="201"/>
      <c r="H125" s="114"/>
      <c r="I125" s="202"/>
      <c r="J125" s="209"/>
      <c r="K125" s="210"/>
      <c r="L125" s="113"/>
      <c r="M125" s="113"/>
    </row>
    <row r="126" spans="1:13" x14ac:dyDescent="0.25">
      <c r="A126" s="113"/>
      <c r="B126" s="113"/>
      <c r="C126" s="113"/>
      <c r="D126" s="113"/>
      <c r="E126" s="201"/>
      <c r="F126" s="201"/>
      <c r="G126" s="201"/>
      <c r="H126" s="114"/>
      <c r="I126" s="202"/>
      <c r="J126" s="209"/>
      <c r="K126" s="210"/>
      <c r="L126" s="113"/>
      <c r="M126" s="113"/>
    </row>
    <row r="127" spans="1:13" x14ac:dyDescent="0.25">
      <c r="A127" s="113"/>
      <c r="B127" s="113"/>
      <c r="C127" s="113"/>
      <c r="D127" s="113"/>
      <c r="E127" s="201"/>
      <c r="F127" s="201"/>
      <c r="G127" s="201"/>
      <c r="H127" s="114"/>
      <c r="I127" s="202"/>
      <c r="J127" s="209"/>
      <c r="K127" s="210"/>
      <c r="L127" s="113"/>
      <c r="M127" s="113"/>
    </row>
    <row r="128" spans="1:13" x14ac:dyDescent="0.25">
      <c r="A128" s="113"/>
      <c r="B128" s="113"/>
      <c r="C128" s="113"/>
      <c r="D128" s="113"/>
      <c r="E128" s="201"/>
      <c r="F128" s="201"/>
      <c r="G128" s="201"/>
      <c r="H128" s="114"/>
      <c r="I128" s="202"/>
      <c r="J128" s="209"/>
      <c r="K128" s="210"/>
      <c r="L128" s="113"/>
      <c r="M128" s="113"/>
    </row>
    <row r="129" spans="1:13" x14ac:dyDescent="0.25">
      <c r="A129" s="113"/>
      <c r="B129" s="113"/>
      <c r="C129" s="113"/>
      <c r="D129" s="113"/>
      <c r="E129" s="201"/>
      <c r="F129" s="201"/>
      <c r="G129" s="201"/>
      <c r="H129" s="114"/>
      <c r="I129" s="202"/>
      <c r="J129" s="209"/>
      <c r="K129" s="210"/>
      <c r="L129" s="113"/>
      <c r="M129" s="113"/>
    </row>
  </sheetData>
  <autoFilter ref="A2:L319" xr:uid="{00000000-0009-0000-0000-000007000000}"/>
  <conditionalFormatting sqref="A3:M194">
    <cfRule type="expression" dxfId="126" priority="9" stopIfTrue="1">
      <formula>$L3="Above"</formula>
    </cfRule>
    <cfRule type="expression" dxfId="125" priority="10" stopIfTrue="1">
      <formula>$L3="Below"</formula>
    </cfRule>
    <cfRule type="expression" dxfId="124" priority="11" stopIfTrue="1">
      <formula>$L3="In CI"</formula>
    </cfRule>
    <cfRule type="expression" dxfId="123" priority="12" stopIfTrue="1">
      <formula>$L3="Not Cred."</formula>
    </cfRule>
  </conditionalFormatting>
  <conditionalFormatting sqref="A4:M129">
    <cfRule type="expression" dxfId="122" priority="3" stopIfTrue="1">
      <formula>$L4="In CI"</formula>
    </cfRule>
    <cfRule type="expression" dxfId="121" priority="4" stopIfTrue="1">
      <formula>$L4="Not Cred."</formula>
    </cfRule>
  </conditionalFormatting>
  <conditionalFormatting sqref="A4:C129">
    <cfRule type="expression" dxfId="120" priority="2" stopIfTrue="1">
      <formula>L4="Below"</formula>
    </cfRule>
  </conditionalFormatting>
  <conditionalFormatting sqref="A4:C129">
    <cfRule type="expression" dxfId="119" priority="1" stopIfTrue="1">
      <formula>L4="Above"</formula>
    </cfRule>
  </conditionalFormatting>
  <conditionalFormatting sqref="D4:M129">
    <cfRule type="expression" dxfId="118" priority="105" stopIfTrue="1">
      <formula>#REF!="Below"</formula>
    </cfRule>
  </conditionalFormatting>
  <conditionalFormatting sqref="D4:M129">
    <cfRule type="expression" dxfId="117" priority="107" stopIfTrue="1">
      <formula>#REF!="Above"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BC0F-5CAF-D143-A54E-73D88141AFA6}">
  <dimension ref="A1:AP43"/>
  <sheetViews>
    <sheetView zoomScale="72" zoomScaleNormal="86" workbookViewId="0"/>
  </sheetViews>
  <sheetFormatPr defaultColWidth="8.7109375" defaultRowHeight="15" x14ac:dyDescent="0.25"/>
  <cols>
    <col min="1" max="2" width="8.7109375" style="5"/>
    <col min="3" max="3" width="8.7109375" style="187" customWidth="1"/>
    <col min="4" max="39" width="6.85546875" style="5" customWidth="1"/>
    <col min="40" max="16384" width="8.7109375" style="5"/>
  </cols>
  <sheetData>
    <row r="1" spans="1:42" s="23" customFormat="1" x14ac:dyDescent="0.25">
      <c r="A1" s="214" t="s">
        <v>423</v>
      </c>
      <c r="O1" s="192"/>
      <c r="P1" s="193"/>
      <c r="Q1" s="193"/>
      <c r="R1" s="193"/>
      <c r="S1" s="194"/>
      <c r="T1" s="192"/>
      <c r="U1" s="193"/>
      <c r="V1" s="193"/>
      <c r="W1" s="193"/>
      <c r="X1" s="194"/>
      <c r="Y1" s="192"/>
      <c r="Z1" s="194"/>
      <c r="AA1" s="192"/>
      <c r="AB1" s="194"/>
      <c r="AD1" s="28" t="s">
        <v>422</v>
      </c>
    </row>
    <row r="2" spans="1:42" s="23" customFormat="1" x14ac:dyDescent="0.25">
      <c r="A2" s="24"/>
      <c r="I2" s="23" t="s">
        <v>96</v>
      </c>
      <c r="J2" s="23" t="s">
        <v>97</v>
      </c>
      <c r="K2" s="23" t="s">
        <v>98</v>
      </c>
      <c r="L2" s="23" t="s">
        <v>99</v>
      </c>
      <c r="M2" s="23" t="s">
        <v>95</v>
      </c>
      <c r="N2" s="30" t="s">
        <v>100</v>
      </c>
      <c r="O2" s="226" t="s">
        <v>397</v>
      </c>
      <c r="P2" s="227"/>
      <c r="Q2" s="227"/>
      <c r="R2" s="227"/>
      <c r="S2" s="228"/>
      <c r="T2" s="226" t="s">
        <v>398</v>
      </c>
      <c r="U2" s="227"/>
      <c r="V2" s="227"/>
      <c r="W2" s="227"/>
      <c r="X2" s="228"/>
      <c r="Y2" s="226" t="s">
        <v>160</v>
      </c>
      <c r="Z2" s="228"/>
      <c r="AA2" s="226" t="s">
        <v>195</v>
      </c>
      <c r="AB2" s="228"/>
      <c r="AD2" s="28" t="s">
        <v>424</v>
      </c>
      <c r="AM2" s="29">
        <f ca="1">SUM(O3:O5)/O7</f>
        <v>0.9666018634663277</v>
      </c>
    </row>
    <row r="3" spans="1:42" s="23" customFormat="1" x14ac:dyDescent="0.25">
      <c r="A3" s="24" t="s">
        <v>60</v>
      </c>
      <c r="B3" s="134"/>
      <c r="C3" s="28" t="s">
        <v>283</v>
      </c>
      <c r="I3" s="23">
        <f>COUNTIFS(Cells!$B$7:$B$328,"Female",Cells!$C$7:$C$328,"NonSmoker",Cells!$N$7:$N$328,"Below")</f>
        <v>8</v>
      </c>
      <c r="J3" s="23">
        <f>COUNTIFS(Cells!$B$7:$B$328,"Female",Cells!$C$7:$C$328,"Smoker",Cells!$N$7:$N$328,"Below")</f>
        <v>0</v>
      </c>
      <c r="K3" s="23">
        <f>COUNTIFS(Cells!$B$7:$B$328,"Male",Cells!$C$7:$C$328,"NonSmoker",Cells!$N$7:$N$328,"Below")</f>
        <v>13</v>
      </c>
      <c r="L3" s="23">
        <f>COUNTIFS(Cells!$B$7:$B$328,"Male",Cells!$C$7:$C$328,"Smoker",Cells!$N$7:$N$328,"Below")</f>
        <v>9</v>
      </c>
      <c r="M3" s="23">
        <f>SUM(I3:L3)</f>
        <v>30</v>
      </c>
      <c r="N3" s="29">
        <f>M3/M$7</f>
        <v>0.25862068965517243</v>
      </c>
      <c r="O3" s="219">
        <f>SUMIF(Cells!$N$7:$N328,$A3,Cells!J$7:J$328)</f>
        <v>25950613945</v>
      </c>
      <c r="P3" s="220"/>
      <c r="Q3" s="220"/>
      <c r="R3" s="220"/>
      <c r="S3" s="221"/>
      <c r="T3" s="219">
        <f>SUMIF(Cells!$N$7:$N328,$A3,Cells!K$7:K$328)</f>
        <v>23793512471.680817</v>
      </c>
      <c r="U3" s="220"/>
      <c r="V3" s="220"/>
      <c r="W3" s="220"/>
      <c r="X3" s="221"/>
      <c r="Y3" s="222">
        <f>O3/T3</f>
        <v>1.0906592280516203</v>
      </c>
      <c r="Z3" s="223"/>
      <c r="AA3" s="224">
        <f ca="1">T3/T$7</f>
        <v>0.10072077844326802</v>
      </c>
      <c r="AB3" s="225"/>
      <c r="AD3" s="28"/>
      <c r="AE3" s="28" t="s">
        <v>427</v>
      </c>
      <c r="AM3" s="217">
        <f ca="1">O6/O7</f>
        <v>3.3398136533672317E-2</v>
      </c>
      <c r="AO3" s="28"/>
    </row>
    <row r="4" spans="1:42" s="23" customFormat="1" x14ac:dyDescent="0.25">
      <c r="A4" s="24" t="s">
        <v>58</v>
      </c>
      <c r="B4" s="27"/>
      <c r="C4" s="28" t="s">
        <v>284</v>
      </c>
      <c r="I4" s="23">
        <f>COUNTIFS(Cells!$B$7:$B$328,"Female",Cells!$C$7:$C$328,"NonSmoker",Cells!$N$7:$N$328,"In CI")</f>
        <v>11</v>
      </c>
      <c r="J4" s="23">
        <f>COUNTIFS(Cells!$B$7:$B$328,"Female",Cells!$C$7:$C$328,"Smoker",Cells!$N$7:$N$328,"In CI")</f>
        <v>1</v>
      </c>
      <c r="K4" s="23">
        <f>COUNTIFS(Cells!$B$7:$B$328,"Male",Cells!$C$7:$C$328,"NonSmoker",Cells!$N$7:$N$328,"In CI")</f>
        <v>17</v>
      </c>
      <c r="L4" s="23">
        <f>COUNTIFS(Cells!$B$7:$B$328,"Male",Cells!$C$7:$C$328,"Smoker",Cells!$N$7:$N$328,"In CI")</f>
        <v>3</v>
      </c>
      <c r="M4" s="23">
        <f t="shared" ref="M4:M7" si="0">SUM(I4:L4)</f>
        <v>32</v>
      </c>
      <c r="N4" s="29">
        <f>M4/M$7</f>
        <v>0.27586206896551724</v>
      </c>
      <c r="O4" s="219">
        <f ca="1">SUMIF(Cells!$N$7:$N329,$A4,Cells!J$7:J$328)</f>
        <v>42167137100</v>
      </c>
      <c r="P4" s="220"/>
      <c r="Q4" s="220"/>
      <c r="R4" s="220"/>
      <c r="S4" s="221"/>
      <c r="T4" s="219">
        <f ca="1">SUMIF(Cells!$N$7:$N329,$A4,Cells!K$7:K$328)</f>
        <v>42037652257.070351</v>
      </c>
      <c r="U4" s="220"/>
      <c r="V4" s="220"/>
      <c r="W4" s="220"/>
      <c r="X4" s="221"/>
      <c r="Y4" s="222">
        <f t="shared" ref="Y4:Y7" ca="1" si="1">O4/T4</f>
        <v>1.0030802110959436</v>
      </c>
      <c r="Z4" s="223"/>
      <c r="AA4" s="224">
        <f t="shared" ref="AA4:AA7" ca="1" si="2">T4/T$7</f>
        <v>0.17795039989572528</v>
      </c>
      <c r="AB4" s="225"/>
      <c r="AD4" s="28" t="s">
        <v>428</v>
      </c>
      <c r="AM4" s="29">
        <f ca="1">SUM(O3:S5)/SUM(T3:X5)</f>
        <v>0.90371896190551715</v>
      </c>
      <c r="AN4" s="29"/>
      <c r="AO4" s="29"/>
    </row>
    <row r="5" spans="1:42" s="23" customFormat="1" x14ac:dyDescent="0.25">
      <c r="A5" s="24" t="s">
        <v>61</v>
      </c>
      <c r="B5" s="26"/>
      <c r="C5" s="28" t="s">
        <v>285</v>
      </c>
      <c r="I5" s="23">
        <f>COUNTIFS(Cells!$B$7:$B$328,"Female",Cells!$C$7:$C$328,"NonSmoker",Cells!$N$7:$N$328,"Above")</f>
        <v>14</v>
      </c>
      <c r="J5" s="23">
        <f>COUNTIFS(Cells!$B$7:$B$328,"Female",Cells!$C$7:$C$328,"Smoker",Cells!$N$7:$N$328,"Above")</f>
        <v>1</v>
      </c>
      <c r="K5" s="23">
        <f>COUNTIFS(Cells!$B$7:$B$328,"Male",Cells!$C$7:$C$328,"NonSmoker",Cells!$N$7:$N$328,"Above")</f>
        <v>25</v>
      </c>
      <c r="L5" s="23">
        <f>COUNTIFS(Cells!$B$7:$B$328,"Male",Cells!$C$7:$C$328,"Smoker",Cells!$N$7:$N$328,"Above")</f>
        <v>2</v>
      </c>
      <c r="M5" s="23">
        <f t="shared" si="0"/>
        <v>42</v>
      </c>
      <c r="N5" s="29">
        <f>M5/M$7</f>
        <v>0.36206896551724138</v>
      </c>
      <c r="O5" s="219">
        <f ca="1">SUMIF(Cells!$N$7:$N330,$A5,Cells!J$7:J$328)</f>
        <v>138996791899</v>
      </c>
      <c r="P5" s="220"/>
      <c r="Q5" s="220"/>
      <c r="R5" s="220"/>
      <c r="S5" s="221"/>
      <c r="T5" s="219">
        <f ca="1">SUMIF(Cells!$N$7:$N330,$A5,Cells!K$7:K$328)</f>
        <v>163349091163.29419</v>
      </c>
      <c r="U5" s="220"/>
      <c r="V5" s="220"/>
      <c r="W5" s="220"/>
      <c r="X5" s="221"/>
      <c r="Y5" s="222">
        <f t="shared" ca="1" si="1"/>
        <v>0.85091867306473057</v>
      </c>
      <c r="Z5" s="223"/>
      <c r="AA5" s="224">
        <f t="shared" ca="1" si="2"/>
        <v>0.69147620131955645</v>
      </c>
      <c r="AB5" s="225"/>
      <c r="AD5" s="28" t="s">
        <v>429</v>
      </c>
      <c r="AM5" s="218">
        <f ca="1">O4/O7</f>
        <v>0.19679368101601907</v>
      </c>
      <c r="AP5" s="29"/>
    </row>
    <row r="6" spans="1:42" s="23" customFormat="1" x14ac:dyDescent="0.25">
      <c r="A6" s="24" t="s">
        <v>183</v>
      </c>
      <c r="B6" s="213"/>
      <c r="C6" s="28" t="s">
        <v>182</v>
      </c>
      <c r="I6" s="23">
        <f>COUNTIFS(Cells!$B$7:$B$328,"Female",Cells!$C$7:$C$328,"NonSmoker",Cells!$N$7:$N$328,"Not Cred.")</f>
        <v>1</v>
      </c>
      <c r="J6" s="23">
        <f>COUNTIFS(Cells!$B$7:$B$328,"Female",Cells!$C$7:$C$328,"Smoker",Cells!$N$7:$N$328,"Not Cred.")</f>
        <v>6</v>
      </c>
      <c r="K6" s="23">
        <f>COUNTIFS(Cells!$B$7:$B$328,"Male",Cells!$C$7:$C$328,"NonSmoker",Cells!$N$7:$N$328,"Not Cred.")</f>
        <v>1</v>
      </c>
      <c r="L6" s="23">
        <f>COUNTIFS(Cells!$B$7:$B$328,"Male",Cells!$C$7:$C$328,"Smoker",Cells!$N$7:$N$328,"Not Cred.")</f>
        <v>4</v>
      </c>
      <c r="M6" s="23">
        <f t="shared" si="0"/>
        <v>12</v>
      </c>
      <c r="N6" s="29">
        <f>M6/M$7</f>
        <v>0.10344827586206896</v>
      </c>
      <c r="O6" s="219">
        <f ca="1">SUMIF(Cells!$N$7:$N331,$A6,Cells!J$7:J$328)</f>
        <v>7156245032</v>
      </c>
      <c r="P6" s="220"/>
      <c r="Q6" s="220"/>
      <c r="R6" s="220"/>
      <c r="S6" s="221"/>
      <c r="T6" s="219">
        <f ca="1">SUMIF(Cells!$N$7:$N331,$A6,Cells!K$7:K$328)</f>
        <v>7052156520.084199</v>
      </c>
      <c r="U6" s="220"/>
      <c r="V6" s="220"/>
      <c r="W6" s="220"/>
      <c r="X6" s="221"/>
      <c r="Y6" s="222">
        <f t="shared" ca="1" si="1"/>
        <v>1.0147598130613469</v>
      </c>
      <c r="Z6" s="223"/>
      <c r="AA6" s="224">
        <f t="shared" ca="1" si="2"/>
        <v>2.9852620341450233E-2</v>
      </c>
      <c r="AB6" s="225"/>
      <c r="AE6" s="28" t="s">
        <v>425</v>
      </c>
      <c r="AM6" s="215">
        <f ca="1">O3/O7</f>
        <v>0.12111130121902884</v>
      </c>
      <c r="AO6" s="29"/>
    </row>
    <row r="7" spans="1:42" s="23" customFormat="1" x14ac:dyDescent="0.25">
      <c r="A7" s="24" t="s">
        <v>95</v>
      </c>
      <c r="I7" s="23">
        <f>SUM(I3:I6)</f>
        <v>34</v>
      </c>
      <c r="J7" s="23">
        <f t="shared" ref="J7:L7" si="3">SUM(J3:J6)</f>
        <v>8</v>
      </c>
      <c r="K7" s="23">
        <f t="shared" si="3"/>
        <v>56</v>
      </c>
      <c r="L7" s="23">
        <f t="shared" si="3"/>
        <v>18</v>
      </c>
      <c r="M7" s="23">
        <f t="shared" si="0"/>
        <v>116</v>
      </c>
      <c r="N7" s="29">
        <f>M7/M$7</f>
        <v>1</v>
      </c>
      <c r="O7" s="219">
        <f ca="1">SUM(O3:S6)</f>
        <v>214270787976</v>
      </c>
      <c r="P7" s="220"/>
      <c r="Q7" s="220"/>
      <c r="R7" s="220"/>
      <c r="S7" s="221"/>
      <c r="T7" s="219">
        <f ca="1">SUM(T3:X6)</f>
        <v>236232412412.12955</v>
      </c>
      <c r="U7" s="220"/>
      <c r="V7" s="220"/>
      <c r="W7" s="220"/>
      <c r="X7" s="221"/>
      <c r="Y7" s="222">
        <f t="shared" ca="1" si="1"/>
        <v>0.90703382227746365</v>
      </c>
      <c r="Z7" s="223"/>
      <c r="AA7" s="224">
        <f t="shared" ca="1" si="2"/>
        <v>1</v>
      </c>
      <c r="AB7" s="225"/>
      <c r="AD7" s="28"/>
      <c r="AE7" s="28" t="s">
        <v>426</v>
      </c>
      <c r="AM7" s="216">
        <f ca="1">O5/O7</f>
        <v>0.64869688123127978</v>
      </c>
    </row>
    <row r="8" spans="1:42" s="23" customFormat="1" ht="3" customHeight="1" x14ac:dyDescent="0.25">
      <c r="A8" s="24"/>
    </row>
    <row r="9" spans="1:42" s="23" customFormat="1" ht="3" customHeight="1" x14ac:dyDescent="0.25">
      <c r="A9" s="24"/>
    </row>
    <row r="10" spans="1:42" ht="27.4" customHeight="1" x14ac:dyDescent="0.25">
      <c r="C10" s="186" t="s">
        <v>354</v>
      </c>
      <c r="D10" s="65">
        <v>1</v>
      </c>
      <c r="E10" s="65">
        <f>1+D10</f>
        <v>2</v>
      </c>
      <c r="F10" s="65">
        <f t="shared" ref="F10:AL10" si="4">1+E10</f>
        <v>3</v>
      </c>
      <c r="G10" s="65">
        <f t="shared" si="4"/>
        <v>4</v>
      </c>
      <c r="H10" s="65">
        <f t="shared" si="4"/>
        <v>5</v>
      </c>
      <c r="I10" s="65">
        <f t="shared" si="4"/>
        <v>6</v>
      </c>
      <c r="J10" s="65">
        <f t="shared" si="4"/>
        <v>7</v>
      </c>
      <c r="K10" s="65">
        <f t="shared" si="4"/>
        <v>8</v>
      </c>
      <c r="L10" s="65">
        <f t="shared" si="4"/>
        <v>9</v>
      </c>
      <c r="M10" s="65">
        <f t="shared" si="4"/>
        <v>10</v>
      </c>
      <c r="N10" s="65">
        <f t="shared" si="4"/>
        <v>11</v>
      </c>
      <c r="O10" s="65">
        <f t="shared" si="4"/>
        <v>12</v>
      </c>
      <c r="P10" s="65">
        <f t="shared" si="4"/>
        <v>13</v>
      </c>
      <c r="Q10" s="65">
        <f t="shared" si="4"/>
        <v>14</v>
      </c>
      <c r="R10" s="65">
        <f t="shared" si="4"/>
        <v>15</v>
      </c>
      <c r="S10" s="65">
        <f t="shared" si="4"/>
        <v>16</v>
      </c>
      <c r="T10" s="65">
        <f t="shared" si="4"/>
        <v>17</v>
      </c>
      <c r="U10" s="65">
        <f t="shared" si="4"/>
        <v>18</v>
      </c>
      <c r="V10" s="65">
        <f t="shared" si="4"/>
        <v>19</v>
      </c>
      <c r="W10" s="65">
        <f t="shared" si="4"/>
        <v>20</v>
      </c>
      <c r="X10" s="65">
        <f t="shared" si="4"/>
        <v>21</v>
      </c>
      <c r="Y10" s="65">
        <f t="shared" si="4"/>
        <v>22</v>
      </c>
      <c r="Z10" s="65">
        <f t="shared" si="4"/>
        <v>23</v>
      </c>
      <c r="AA10" s="65">
        <f t="shared" si="4"/>
        <v>24</v>
      </c>
      <c r="AB10" s="65">
        <f t="shared" si="4"/>
        <v>25</v>
      </c>
      <c r="AC10" s="65">
        <f t="shared" si="4"/>
        <v>26</v>
      </c>
      <c r="AD10" s="65">
        <f t="shared" si="4"/>
        <v>27</v>
      </c>
      <c r="AE10" s="65">
        <f t="shared" si="4"/>
        <v>28</v>
      </c>
      <c r="AF10" s="65">
        <f t="shared" si="4"/>
        <v>29</v>
      </c>
      <c r="AG10" s="65">
        <f t="shared" si="4"/>
        <v>30</v>
      </c>
      <c r="AH10" s="65">
        <f t="shared" si="4"/>
        <v>31</v>
      </c>
      <c r="AI10" s="65">
        <f t="shared" si="4"/>
        <v>32</v>
      </c>
      <c r="AJ10" s="65">
        <f t="shared" si="4"/>
        <v>33</v>
      </c>
      <c r="AK10" s="65">
        <f t="shared" si="4"/>
        <v>34</v>
      </c>
      <c r="AL10" s="65">
        <f t="shared" si="4"/>
        <v>35</v>
      </c>
      <c r="AM10" s="65">
        <f t="shared" ref="AM10" si="5">1+AL10</f>
        <v>36</v>
      </c>
    </row>
    <row r="11" spans="1:42" x14ac:dyDescent="0.25">
      <c r="A11" t="s">
        <v>82</v>
      </c>
      <c r="B11" t="s">
        <v>77</v>
      </c>
      <c r="C11" s="8" t="s">
        <v>347</v>
      </c>
      <c r="D11" s="188" t="str">
        <f>IF('Cell Numbers'!D4=0,"",((IF(VLOOKUP('Cell Numbers'!D4,Cells!$A$7:$F$122,5)=D$10, "[",""))&amp;(IF(AND(VLOOKUP('Cell Numbers'!D4,Cells!$A$7:$F$122,5)&lt;&gt;D$10,VLOOKUP('Cell Numbers'!D4,Cells!$A$7:$F$122,6)&lt;&gt;D$10),"---", 'Cell Numbers'!D4))&amp;  (IF(VLOOKUP('Cell Numbers'!D4,Cells!$A$7:$F$122,6)=D$10,"]",""))))</f>
        <v>[1</v>
      </c>
      <c r="E11" s="188" t="str">
        <f>IF('Cell Numbers'!E4=0,"",((IF(VLOOKUP('Cell Numbers'!E4,Cells!$A$7:$F$122,5)=E$10, "[",""))&amp;(IF(AND(VLOOKUP('Cell Numbers'!E4,Cells!$A$7:$F$122,5)&lt;&gt;E$10,VLOOKUP('Cell Numbers'!E4,Cells!$A$7:$F$122,6)&lt;&gt;E$10),"---", 'Cell Numbers'!E4))&amp;  (IF(VLOOKUP('Cell Numbers'!E4,Cells!$A$7:$F$122,6)=E$10,"]",""))))</f>
        <v>---</v>
      </c>
      <c r="F11" s="188" t="str">
        <f>IF('Cell Numbers'!F4=0,"",((IF(VLOOKUP('Cell Numbers'!F4,Cells!$A$7:$F$122,5)=F$10, "[",""))&amp;(IF(AND(VLOOKUP('Cell Numbers'!F4,Cells!$A$7:$F$122,5)&lt;&gt;F$10,VLOOKUP('Cell Numbers'!F4,Cells!$A$7:$F$122,6)&lt;&gt;F$10),"---", 'Cell Numbers'!F4))&amp;  (IF(VLOOKUP('Cell Numbers'!F4,Cells!$A$7:$F$122,6)=F$10,"]",""))))</f>
        <v>---</v>
      </c>
      <c r="G11" s="188" t="str">
        <f>IF('Cell Numbers'!G4=0,"",((IF(VLOOKUP('Cell Numbers'!G4,Cells!$A$7:$F$122,5)=G$10, "[",""))&amp;(IF(AND(VLOOKUP('Cell Numbers'!G4,Cells!$A$7:$F$122,5)&lt;&gt;G$10,VLOOKUP('Cell Numbers'!G4,Cells!$A$7:$F$122,6)&lt;&gt;G$10),"---", 'Cell Numbers'!G4))&amp;  (IF(VLOOKUP('Cell Numbers'!G4,Cells!$A$7:$F$122,6)=G$10,"]",""))))</f>
        <v>---</v>
      </c>
      <c r="H11" s="188" t="str">
        <f>IF('Cell Numbers'!H4=0,"",((IF(VLOOKUP('Cell Numbers'!H4,Cells!$A$7:$F$122,5)=H$10, "[",""))&amp;(IF(AND(VLOOKUP('Cell Numbers'!H4,Cells!$A$7:$F$122,5)&lt;&gt;H$10,VLOOKUP('Cell Numbers'!H4,Cells!$A$7:$F$122,6)&lt;&gt;H$10),"---", 'Cell Numbers'!H4))&amp;  (IF(VLOOKUP('Cell Numbers'!H4,Cells!$A$7:$F$122,6)=H$10,"]",""))))</f>
        <v>---</v>
      </c>
      <c r="I11" s="188" t="str">
        <f>IF('Cell Numbers'!I4=0,"",((IF(VLOOKUP('Cell Numbers'!I4,Cells!$A$7:$F$122,5)=I$10, "[",""))&amp;(IF(AND(VLOOKUP('Cell Numbers'!I4,Cells!$A$7:$F$122,5)&lt;&gt;I$10,VLOOKUP('Cell Numbers'!I4,Cells!$A$7:$F$122,6)&lt;&gt;I$10),"---", 'Cell Numbers'!I4))&amp;  (IF(VLOOKUP('Cell Numbers'!I4,Cells!$A$7:$F$122,6)=I$10,"]",""))))</f>
        <v>---</v>
      </c>
      <c r="J11" s="188" t="str">
        <f>IF('Cell Numbers'!J4=0,"",((IF(VLOOKUP('Cell Numbers'!J4,Cells!$A$7:$F$122,5)=J$10, "[",""))&amp;(IF(AND(VLOOKUP('Cell Numbers'!J4,Cells!$A$7:$F$122,5)&lt;&gt;J$10,VLOOKUP('Cell Numbers'!J4,Cells!$A$7:$F$122,6)&lt;&gt;J$10),"---", 'Cell Numbers'!J4))&amp;  (IF(VLOOKUP('Cell Numbers'!J4,Cells!$A$7:$F$122,6)=J$10,"]",""))))</f>
        <v>---</v>
      </c>
      <c r="K11" s="188" t="str">
        <f>IF('Cell Numbers'!K4=0,"",((IF(VLOOKUP('Cell Numbers'!K4,Cells!$A$7:$F$122,5)=K$10, "[",""))&amp;(IF(AND(VLOOKUP('Cell Numbers'!K4,Cells!$A$7:$F$122,5)&lt;&gt;K$10,VLOOKUP('Cell Numbers'!K4,Cells!$A$7:$F$122,6)&lt;&gt;K$10),"---", 'Cell Numbers'!K4))&amp;  (IF(VLOOKUP('Cell Numbers'!K4,Cells!$A$7:$F$122,6)=K$10,"]",""))))</f>
        <v>---</v>
      </c>
      <c r="L11" s="188" t="str">
        <f>IF('Cell Numbers'!L4=0,"",((IF(VLOOKUP('Cell Numbers'!L4,Cells!$A$7:$F$122,5)=L$10, "[",""))&amp;(IF(AND(VLOOKUP('Cell Numbers'!L4,Cells!$A$7:$F$122,5)&lt;&gt;L$10,VLOOKUP('Cell Numbers'!L4,Cells!$A$7:$F$122,6)&lt;&gt;L$10),"---", 'Cell Numbers'!L4))&amp;  (IF(VLOOKUP('Cell Numbers'!L4,Cells!$A$7:$F$122,6)=L$10,"]",""))))</f>
        <v>---</v>
      </c>
      <c r="M11" s="188" t="str">
        <f>IF('Cell Numbers'!M4=0,"",((IF(VLOOKUP('Cell Numbers'!M4,Cells!$A$7:$F$122,5)=M$10, "[",""))&amp;(IF(AND(VLOOKUP('Cell Numbers'!M4,Cells!$A$7:$F$122,5)&lt;&gt;M$10,VLOOKUP('Cell Numbers'!M4,Cells!$A$7:$F$122,6)&lt;&gt;M$10),"---", 'Cell Numbers'!M4))&amp;  (IF(VLOOKUP('Cell Numbers'!M4,Cells!$A$7:$F$122,6)=M$10,"]",""))))</f>
        <v>---</v>
      </c>
      <c r="N11" s="188" t="str">
        <f>IF('Cell Numbers'!N4=0,"",((IF(VLOOKUP('Cell Numbers'!N4,Cells!$A$7:$F$122,5)=N$10, "[",""))&amp;(IF(AND(VLOOKUP('Cell Numbers'!N4,Cells!$A$7:$F$122,5)&lt;&gt;N$10,VLOOKUP('Cell Numbers'!N4,Cells!$A$7:$F$122,6)&lt;&gt;N$10),"---", 'Cell Numbers'!N4))&amp;  (IF(VLOOKUP('Cell Numbers'!N4,Cells!$A$7:$F$122,6)=N$10,"]",""))))</f>
        <v>---</v>
      </c>
      <c r="O11" s="188" t="str">
        <f>IF('Cell Numbers'!O4=0,"",((IF(VLOOKUP('Cell Numbers'!O4,Cells!$A$7:$F$122,5)=O$10, "[",""))&amp;(IF(AND(VLOOKUP('Cell Numbers'!O4,Cells!$A$7:$F$122,5)&lt;&gt;O$10,VLOOKUP('Cell Numbers'!O4,Cells!$A$7:$F$122,6)&lt;&gt;O$10),"---", 'Cell Numbers'!O4))&amp;  (IF(VLOOKUP('Cell Numbers'!O4,Cells!$A$7:$F$122,6)=O$10,"]",""))))</f>
        <v>1]</v>
      </c>
      <c r="P11" s="188" t="str">
        <f>IF('Cell Numbers'!P4=0,"",((IF(VLOOKUP('Cell Numbers'!P4,Cells!$A$7:$F$122,5)=P$10, "[",""))&amp;(IF(AND(VLOOKUP('Cell Numbers'!P4,Cells!$A$7:$F$122,5)&lt;&gt;P$10,VLOOKUP('Cell Numbers'!P4,Cells!$A$7:$F$122,6)&lt;&gt;P$10),"---", 'Cell Numbers'!P4))&amp;  (IF(VLOOKUP('Cell Numbers'!P4,Cells!$A$7:$F$122,6)=P$10,"]",""))))</f>
        <v/>
      </c>
      <c r="Q11" s="188" t="str">
        <f>IF('Cell Numbers'!Q4=0,"",((IF(VLOOKUP('Cell Numbers'!Q4,Cells!$A$7:$F$122,5)=Q$10, "[",""))&amp;(IF(AND(VLOOKUP('Cell Numbers'!Q4,Cells!$A$7:$F$122,5)&lt;&gt;Q$10,VLOOKUP('Cell Numbers'!Q4,Cells!$A$7:$F$122,6)&lt;&gt;Q$10),"---", 'Cell Numbers'!Q4))&amp;  (IF(VLOOKUP('Cell Numbers'!Q4,Cells!$A$7:$F$122,6)=Q$10,"]",""))))</f>
        <v/>
      </c>
      <c r="R11" s="188" t="str">
        <f>IF('Cell Numbers'!R4=0,"",((IF(VLOOKUP('Cell Numbers'!R4,Cells!$A$7:$F$122,5)=R$10, "[",""))&amp;(IF(AND(VLOOKUP('Cell Numbers'!R4,Cells!$A$7:$F$122,5)&lt;&gt;R$10,VLOOKUP('Cell Numbers'!R4,Cells!$A$7:$F$122,6)&lt;&gt;R$10),"---", 'Cell Numbers'!R4))&amp;  (IF(VLOOKUP('Cell Numbers'!R4,Cells!$A$7:$F$122,6)=R$10,"]",""))))</f>
        <v/>
      </c>
      <c r="S11" s="188" t="str">
        <f>IF('Cell Numbers'!S4=0,"",((IF(VLOOKUP('Cell Numbers'!S4,Cells!$A$7:$F$122,5)=S$10, "[",""))&amp;(IF(AND(VLOOKUP('Cell Numbers'!S4,Cells!$A$7:$F$122,5)&lt;&gt;S$10,VLOOKUP('Cell Numbers'!S4,Cells!$A$7:$F$122,6)&lt;&gt;S$10),"---", 'Cell Numbers'!S4))&amp;  (IF(VLOOKUP('Cell Numbers'!S4,Cells!$A$7:$F$122,6)=S$10,"]",""))))</f>
        <v/>
      </c>
      <c r="T11" s="188" t="str">
        <f>IF('Cell Numbers'!T4=0,"",((IF(VLOOKUP('Cell Numbers'!T4,Cells!$A$7:$F$122,5)=T$10, "[",""))&amp;(IF(AND(VLOOKUP('Cell Numbers'!T4,Cells!$A$7:$F$122,5)&lt;&gt;T$10,VLOOKUP('Cell Numbers'!T4,Cells!$A$7:$F$122,6)&lt;&gt;T$10),"---", 'Cell Numbers'!T4))&amp;  (IF(VLOOKUP('Cell Numbers'!T4,Cells!$A$7:$F$122,6)=T$10,"]",""))))</f>
        <v/>
      </c>
      <c r="U11" s="188" t="str">
        <f>IF('Cell Numbers'!U4=0,"",((IF(VLOOKUP('Cell Numbers'!U4,Cells!$A$7:$F$122,5)=U$10, "[",""))&amp;(IF(AND(VLOOKUP('Cell Numbers'!U4,Cells!$A$7:$F$122,5)&lt;&gt;U$10,VLOOKUP('Cell Numbers'!U4,Cells!$A$7:$F$122,6)&lt;&gt;U$10),"---", 'Cell Numbers'!U4))&amp;  (IF(VLOOKUP('Cell Numbers'!U4,Cells!$A$7:$F$122,6)=U$10,"]",""))))</f>
        <v/>
      </c>
      <c r="V11" s="188" t="str">
        <f>IF('Cell Numbers'!V4=0,"",((IF(VLOOKUP('Cell Numbers'!V4,Cells!$A$7:$F$122,5)=V$10, "[",""))&amp;(IF(AND(VLOOKUP('Cell Numbers'!V4,Cells!$A$7:$F$122,5)&lt;&gt;V$10,VLOOKUP('Cell Numbers'!V4,Cells!$A$7:$F$122,6)&lt;&gt;V$10),"---", 'Cell Numbers'!V4))&amp;  (IF(VLOOKUP('Cell Numbers'!V4,Cells!$A$7:$F$122,6)=V$10,"]",""))))</f>
        <v/>
      </c>
      <c r="W11" s="188" t="str">
        <f>IF('Cell Numbers'!W4=0,"",((IF(VLOOKUP('Cell Numbers'!W4,Cells!$A$7:$F$122,5)=W$10, "[",""))&amp;(IF(AND(VLOOKUP('Cell Numbers'!W4,Cells!$A$7:$F$122,5)&lt;&gt;W$10,VLOOKUP('Cell Numbers'!W4,Cells!$A$7:$F$122,6)&lt;&gt;W$10),"---", 'Cell Numbers'!W4))&amp;  (IF(VLOOKUP('Cell Numbers'!W4,Cells!$A$7:$F$122,6)=W$10,"]",""))))</f>
        <v/>
      </c>
      <c r="X11" s="188" t="str">
        <f>IF('Cell Numbers'!X4=0,"",((IF(VLOOKUP('Cell Numbers'!X4,Cells!$A$7:$F$122,5)=X$10, "[",""))&amp;(IF(AND(VLOOKUP('Cell Numbers'!X4,Cells!$A$7:$F$122,5)&lt;&gt;X$10,VLOOKUP('Cell Numbers'!X4,Cells!$A$7:$F$122,6)&lt;&gt;X$10),"---", 'Cell Numbers'!X4))&amp;  (IF(VLOOKUP('Cell Numbers'!X4,Cells!$A$7:$F$122,6)=X$10,"]",""))))</f>
        <v/>
      </c>
      <c r="Y11" s="188" t="str">
        <f>IF('Cell Numbers'!Y4=0,"",((IF(VLOOKUP('Cell Numbers'!Y4,Cells!$A$7:$F$122,5)=Y$10, "[",""))&amp;(IF(AND(VLOOKUP('Cell Numbers'!Y4,Cells!$A$7:$F$122,5)&lt;&gt;Y$10,VLOOKUP('Cell Numbers'!Y4,Cells!$A$7:$F$122,6)&lt;&gt;Y$10),"---", 'Cell Numbers'!Y4))&amp;  (IF(VLOOKUP('Cell Numbers'!Y4,Cells!$A$7:$F$122,6)=Y$10,"]",""))))</f>
        <v/>
      </c>
      <c r="Z11" s="188" t="str">
        <f>IF('Cell Numbers'!Z4=0,"",((IF(VLOOKUP('Cell Numbers'!Z4,Cells!$A$7:$F$122,5)=Z$10, "[",""))&amp;(IF(AND(VLOOKUP('Cell Numbers'!Z4,Cells!$A$7:$F$122,5)&lt;&gt;Z$10,VLOOKUP('Cell Numbers'!Z4,Cells!$A$7:$F$122,6)&lt;&gt;Z$10),"---", 'Cell Numbers'!Z4))&amp;  (IF(VLOOKUP('Cell Numbers'!Z4,Cells!$A$7:$F$122,6)=Z$10,"]",""))))</f>
        <v/>
      </c>
      <c r="AA11" s="188" t="str">
        <f>IF('Cell Numbers'!AA4=0,"",((IF(VLOOKUP('Cell Numbers'!AA4,Cells!$A$7:$F$122,5)=AA$10, "[",""))&amp;(IF(AND(VLOOKUP('Cell Numbers'!AA4,Cells!$A$7:$F$122,5)&lt;&gt;AA$10,VLOOKUP('Cell Numbers'!AA4,Cells!$A$7:$F$122,6)&lt;&gt;AA$10),"---", 'Cell Numbers'!AA4))&amp;  (IF(VLOOKUP('Cell Numbers'!AA4,Cells!$A$7:$F$122,6)=AA$10,"]",""))))</f>
        <v/>
      </c>
      <c r="AB11" s="188" t="str">
        <f>IF('Cell Numbers'!AB4=0,"",((IF(VLOOKUP('Cell Numbers'!AB4,Cells!$A$7:$F$122,5)=AB$10, "[",""))&amp;(IF(AND(VLOOKUP('Cell Numbers'!AB4,Cells!$A$7:$F$122,5)&lt;&gt;AB$10,VLOOKUP('Cell Numbers'!AB4,Cells!$A$7:$F$122,6)&lt;&gt;AB$10),"---", 'Cell Numbers'!AB4))&amp;  (IF(VLOOKUP('Cell Numbers'!AB4,Cells!$A$7:$F$122,6)=AB$10,"]",""))))</f>
        <v/>
      </c>
      <c r="AC11" s="188" t="str">
        <f>IF('Cell Numbers'!AC4=0,"",((IF(VLOOKUP('Cell Numbers'!AC4,Cells!$A$7:$F$122,5)=AC$10, "[",""))&amp;(IF(AND(VLOOKUP('Cell Numbers'!AC4,Cells!$A$7:$F$122,5)&lt;&gt;AC$10,VLOOKUP('Cell Numbers'!AC4,Cells!$A$7:$F$122,6)&lt;&gt;AC$10),"---", 'Cell Numbers'!AC4))&amp;  (IF(VLOOKUP('Cell Numbers'!AC4,Cells!$A$7:$F$122,6)=AC$10,"]",""))))</f>
        <v/>
      </c>
      <c r="AD11" s="188" t="str">
        <f>IF('Cell Numbers'!AD4=0,"",((IF(VLOOKUP('Cell Numbers'!AD4,Cells!$A$7:$F$122,5)=AD$10, "[",""))&amp;(IF(AND(VLOOKUP('Cell Numbers'!AD4,Cells!$A$7:$F$122,5)&lt;&gt;AD$10,VLOOKUP('Cell Numbers'!AD4,Cells!$A$7:$F$122,6)&lt;&gt;AD$10),"---", 'Cell Numbers'!AD4))&amp;  (IF(VLOOKUP('Cell Numbers'!AD4,Cells!$A$7:$F$122,6)=AD$10,"]",""))))</f>
        <v/>
      </c>
      <c r="AE11" s="188" t="str">
        <f>IF('Cell Numbers'!AE4=0,"",((IF(VLOOKUP('Cell Numbers'!AE4,Cells!$A$7:$F$122,5)=AE$10, "[",""))&amp;(IF(AND(VLOOKUP('Cell Numbers'!AE4,Cells!$A$7:$F$122,5)&lt;&gt;AE$10,VLOOKUP('Cell Numbers'!AE4,Cells!$A$7:$F$122,6)&lt;&gt;AE$10),"---", 'Cell Numbers'!AE4))&amp;  (IF(VLOOKUP('Cell Numbers'!AE4,Cells!$A$7:$F$122,6)=AE$10,"]",""))))</f>
        <v/>
      </c>
      <c r="AF11" s="188" t="str">
        <f>IF('Cell Numbers'!AF4=0,"",((IF(VLOOKUP('Cell Numbers'!AF4,Cells!$A$7:$F$122,5)=AF$10, "[",""))&amp;(IF(AND(VLOOKUP('Cell Numbers'!AF4,Cells!$A$7:$F$122,5)&lt;&gt;AF$10,VLOOKUP('Cell Numbers'!AF4,Cells!$A$7:$F$122,6)&lt;&gt;AF$10),"---", 'Cell Numbers'!AF4))&amp;  (IF(VLOOKUP('Cell Numbers'!AF4,Cells!$A$7:$F$122,6)=AF$10,"]",""))))</f>
        <v/>
      </c>
      <c r="AG11" s="188" t="str">
        <f>IF('Cell Numbers'!AG4=0,"",((IF(VLOOKUP('Cell Numbers'!AG4,Cells!$A$7:$F$122,5)=AG$10, "[",""))&amp;(IF(AND(VLOOKUP('Cell Numbers'!AG4,Cells!$A$7:$F$122,5)&lt;&gt;AG$10,VLOOKUP('Cell Numbers'!AG4,Cells!$A$7:$F$122,6)&lt;&gt;AG$10),"---", 'Cell Numbers'!AG4))&amp;  (IF(VLOOKUP('Cell Numbers'!AG4,Cells!$A$7:$F$122,6)=AG$10,"]",""))))</f>
        <v/>
      </c>
      <c r="AH11" s="188" t="str">
        <f>IF('Cell Numbers'!AH4=0,"",((IF(VLOOKUP('Cell Numbers'!AH4,Cells!$A$7:$F$122,5)=AH$10, "[",""))&amp;(IF(AND(VLOOKUP('Cell Numbers'!AH4,Cells!$A$7:$F$122,5)&lt;&gt;AH$10,VLOOKUP('Cell Numbers'!AH4,Cells!$A$7:$F$122,6)&lt;&gt;AH$10),"---", 'Cell Numbers'!AH4))&amp;  (IF(VLOOKUP('Cell Numbers'!AH4,Cells!$A$7:$F$122,6)=AH$10,"]",""))))</f>
        <v/>
      </c>
      <c r="AI11" s="188" t="str">
        <f>IF('Cell Numbers'!AI4=0,"",((IF(VLOOKUP('Cell Numbers'!AI4,Cells!$A$7:$F$122,5)=AI$10, "[",""))&amp;(IF(AND(VLOOKUP('Cell Numbers'!AI4,Cells!$A$7:$F$122,5)&lt;&gt;AI$10,VLOOKUP('Cell Numbers'!AI4,Cells!$A$7:$F$122,6)&lt;&gt;AI$10),"---", 'Cell Numbers'!AI4))&amp;  (IF(VLOOKUP('Cell Numbers'!AI4,Cells!$A$7:$F$122,6)=AI$10,"]",""))))</f>
        <v/>
      </c>
      <c r="AJ11" s="188" t="str">
        <f>IF('Cell Numbers'!AJ4=0,"",((IF(VLOOKUP('Cell Numbers'!AJ4,Cells!$A$7:$F$122,5)=AJ$10, "[",""))&amp;(IF(AND(VLOOKUP('Cell Numbers'!AJ4,Cells!$A$7:$F$122,5)&lt;&gt;AJ$10,VLOOKUP('Cell Numbers'!AJ4,Cells!$A$7:$F$122,6)&lt;&gt;AJ$10),"---", 'Cell Numbers'!AJ4))&amp;  (IF(VLOOKUP('Cell Numbers'!AJ4,Cells!$A$7:$F$122,6)=AJ$10,"]",""))))</f>
        <v/>
      </c>
      <c r="AK11" s="188" t="str">
        <f>IF('Cell Numbers'!AK4=0,"",((IF(VLOOKUP('Cell Numbers'!AK4,Cells!$A$7:$F$122,5)=AK$10, "[",""))&amp;(IF(AND(VLOOKUP('Cell Numbers'!AK4,Cells!$A$7:$F$122,5)&lt;&gt;AK$10,VLOOKUP('Cell Numbers'!AK4,Cells!$A$7:$F$122,6)&lt;&gt;AK$10),"---", 'Cell Numbers'!AK4))&amp;  (IF(VLOOKUP('Cell Numbers'!AK4,Cells!$A$7:$F$122,6)=AK$10,"]",""))))</f>
        <v/>
      </c>
      <c r="AL11" s="188" t="str">
        <f>IF('Cell Numbers'!AL4=0,"",((IF(VLOOKUP('Cell Numbers'!AL4,Cells!$A$7:$F$122,5)=AL$10, "[",""))&amp;(IF(AND(VLOOKUP('Cell Numbers'!AL4,Cells!$A$7:$F$122,5)&lt;&gt;AL$10,VLOOKUP('Cell Numbers'!AL4,Cells!$A$7:$F$122,6)&lt;&gt;AL$10),"---", 'Cell Numbers'!AL4))&amp;  (IF(VLOOKUP('Cell Numbers'!AL4,Cells!$A$7:$F$122,6)=AL$10,"]",""))))</f>
        <v/>
      </c>
      <c r="AM11" s="188" t="str">
        <f>IF('Cell Numbers'!AM4=0,"",((IF(VLOOKUP('Cell Numbers'!AM4,Cells!$A$7:$F$122,5)=AM$10, "[",""))&amp;(IF(AND(VLOOKUP('Cell Numbers'!AM4,Cells!$A$7:$F$122,5)&lt;&gt;AM$10,VLOOKUP('Cell Numbers'!AM4,Cells!$A$7:$F$122,6)&lt;&gt;AM$10),"---", 'Cell Numbers'!AM4))&amp;  (IF(VLOOKUP('Cell Numbers'!AM4,Cells!$A$7:$F$122,6)=AM$10,"]",""))))</f>
        <v/>
      </c>
    </row>
    <row r="12" spans="1:42" x14ac:dyDescent="0.25">
      <c r="A12" t="s">
        <v>82</v>
      </c>
      <c r="B12" t="s">
        <v>77</v>
      </c>
      <c r="C12" s="8" t="s">
        <v>348</v>
      </c>
      <c r="D12" s="188" t="str">
        <f>IF('Cell Numbers'!D5=0,"",((IF(VLOOKUP('Cell Numbers'!D5,Cells!$A$7:$F$122,5)=D$10, "[",""))&amp;(IF(AND(VLOOKUP('Cell Numbers'!D5,Cells!$A$7:$F$122,5)&lt;&gt;D$10,VLOOKUP('Cell Numbers'!D5,Cells!$A$7:$F$122,6)&lt;&gt;D$10),"---", 'Cell Numbers'!D5))&amp;  (IF(VLOOKUP('Cell Numbers'!D5,Cells!$A$7:$F$122,6)=D$10,"]",""))))</f>
        <v>[2</v>
      </c>
      <c r="E12" s="188" t="str">
        <f>IF('Cell Numbers'!E5=0,"",((IF(VLOOKUP('Cell Numbers'!E5,Cells!$A$7:$F$122,5)=E$10, "[",""))&amp;(IF(AND(VLOOKUP('Cell Numbers'!E5,Cells!$A$7:$F$122,5)&lt;&gt;E$10,VLOOKUP('Cell Numbers'!E5,Cells!$A$7:$F$122,6)&lt;&gt;E$10),"---", 'Cell Numbers'!E5))&amp;  (IF(VLOOKUP('Cell Numbers'!E5,Cells!$A$7:$F$122,6)=E$10,"]",""))))</f>
        <v>---</v>
      </c>
      <c r="F12" s="188" t="str">
        <f>IF('Cell Numbers'!F5=0,"",((IF(VLOOKUP('Cell Numbers'!F5,Cells!$A$7:$F$122,5)=F$10, "[",""))&amp;(IF(AND(VLOOKUP('Cell Numbers'!F5,Cells!$A$7:$F$122,5)&lt;&gt;F$10,VLOOKUP('Cell Numbers'!F5,Cells!$A$7:$F$122,6)&lt;&gt;F$10),"---", 'Cell Numbers'!F5))&amp;  (IF(VLOOKUP('Cell Numbers'!F5,Cells!$A$7:$F$122,6)=F$10,"]",""))))</f>
        <v>---</v>
      </c>
      <c r="G12" s="188" t="str">
        <f>IF('Cell Numbers'!G5=0,"",((IF(VLOOKUP('Cell Numbers'!G5,Cells!$A$7:$F$122,5)=G$10, "[",""))&amp;(IF(AND(VLOOKUP('Cell Numbers'!G5,Cells!$A$7:$F$122,5)&lt;&gt;G$10,VLOOKUP('Cell Numbers'!G5,Cells!$A$7:$F$122,6)&lt;&gt;G$10),"---", 'Cell Numbers'!G5))&amp;  (IF(VLOOKUP('Cell Numbers'!G5,Cells!$A$7:$F$122,6)=G$10,"]",""))))</f>
        <v>---</v>
      </c>
      <c r="H12" s="188" t="str">
        <f>IF('Cell Numbers'!H5=0,"",((IF(VLOOKUP('Cell Numbers'!H5,Cells!$A$7:$F$122,5)=H$10, "[",""))&amp;(IF(AND(VLOOKUP('Cell Numbers'!H5,Cells!$A$7:$F$122,5)&lt;&gt;H$10,VLOOKUP('Cell Numbers'!H5,Cells!$A$7:$F$122,6)&lt;&gt;H$10),"---", 'Cell Numbers'!H5))&amp;  (IF(VLOOKUP('Cell Numbers'!H5,Cells!$A$7:$F$122,6)=H$10,"]",""))))</f>
        <v>---</v>
      </c>
      <c r="I12" s="188" t="str">
        <f>IF('Cell Numbers'!I5=0,"",((IF(VLOOKUP('Cell Numbers'!I5,Cells!$A$7:$F$122,5)=I$10, "[",""))&amp;(IF(AND(VLOOKUP('Cell Numbers'!I5,Cells!$A$7:$F$122,5)&lt;&gt;I$10,VLOOKUP('Cell Numbers'!I5,Cells!$A$7:$F$122,6)&lt;&gt;I$10),"---", 'Cell Numbers'!I5))&amp;  (IF(VLOOKUP('Cell Numbers'!I5,Cells!$A$7:$F$122,6)=I$10,"]",""))))</f>
        <v>---</v>
      </c>
      <c r="J12" s="188" t="str">
        <f>IF('Cell Numbers'!J5=0,"",((IF(VLOOKUP('Cell Numbers'!J5,Cells!$A$7:$F$122,5)=J$10, "[",""))&amp;(IF(AND(VLOOKUP('Cell Numbers'!J5,Cells!$A$7:$F$122,5)&lt;&gt;J$10,VLOOKUP('Cell Numbers'!J5,Cells!$A$7:$F$122,6)&lt;&gt;J$10),"---", 'Cell Numbers'!J5))&amp;  (IF(VLOOKUP('Cell Numbers'!J5,Cells!$A$7:$F$122,6)=J$10,"]",""))))</f>
        <v>---</v>
      </c>
      <c r="K12" s="188" t="str">
        <f>IF('Cell Numbers'!K5=0,"",((IF(VLOOKUP('Cell Numbers'!K5,Cells!$A$7:$F$122,5)=K$10, "[",""))&amp;(IF(AND(VLOOKUP('Cell Numbers'!K5,Cells!$A$7:$F$122,5)&lt;&gt;K$10,VLOOKUP('Cell Numbers'!K5,Cells!$A$7:$F$122,6)&lt;&gt;K$10),"---", 'Cell Numbers'!K5))&amp;  (IF(VLOOKUP('Cell Numbers'!K5,Cells!$A$7:$F$122,6)=K$10,"]",""))))</f>
        <v>---</v>
      </c>
      <c r="L12" s="188" t="str">
        <f>IF('Cell Numbers'!L5=0,"",((IF(VLOOKUP('Cell Numbers'!L5,Cells!$A$7:$F$122,5)=L$10, "[",""))&amp;(IF(AND(VLOOKUP('Cell Numbers'!L5,Cells!$A$7:$F$122,5)&lt;&gt;L$10,VLOOKUP('Cell Numbers'!L5,Cells!$A$7:$F$122,6)&lt;&gt;L$10),"---", 'Cell Numbers'!L5))&amp;  (IF(VLOOKUP('Cell Numbers'!L5,Cells!$A$7:$F$122,6)=L$10,"]",""))))</f>
        <v>---</v>
      </c>
      <c r="M12" s="188" t="str">
        <f>IF('Cell Numbers'!M5=0,"",((IF(VLOOKUP('Cell Numbers'!M5,Cells!$A$7:$F$122,5)=M$10, "[",""))&amp;(IF(AND(VLOOKUP('Cell Numbers'!M5,Cells!$A$7:$F$122,5)&lt;&gt;M$10,VLOOKUP('Cell Numbers'!M5,Cells!$A$7:$F$122,6)&lt;&gt;M$10),"---", 'Cell Numbers'!M5))&amp;  (IF(VLOOKUP('Cell Numbers'!M5,Cells!$A$7:$F$122,6)=M$10,"]",""))))</f>
        <v>---</v>
      </c>
      <c r="N12" s="188" t="str">
        <f>IF('Cell Numbers'!N5=0,"",((IF(VLOOKUP('Cell Numbers'!N5,Cells!$A$7:$F$122,5)=N$10, "[",""))&amp;(IF(AND(VLOOKUP('Cell Numbers'!N5,Cells!$A$7:$F$122,5)&lt;&gt;N$10,VLOOKUP('Cell Numbers'!N5,Cells!$A$7:$F$122,6)&lt;&gt;N$10),"---", 'Cell Numbers'!N5))&amp;  (IF(VLOOKUP('Cell Numbers'!N5,Cells!$A$7:$F$122,6)=N$10,"]",""))))</f>
        <v>---</v>
      </c>
      <c r="O12" s="188" t="str">
        <f>IF('Cell Numbers'!O5=0,"",((IF(VLOOKUP('Cell Numbers'!O5,Cells!$A$7:$F$122,5)=O$10, "[",""))&amp;(IF(AND(VLOOKUP('Cell Numbers'!O5,Cells!$A$7:$F$122,5)&lt;&gt;O$10,VLOOKUP('Cell Numbers'!O5,Cells!$A$7:$F$122,6)&lt;&gt;O$10),"---", 'Cell Numbers'!O5))&amp;  (IF(VLOOKUP('Cell Numbers'!O5,Cells!$A$7:$F$122,6)=O$10,"]",""))))</f>
        <v>---</v>
      </c>
      <c r="P12" s="188" t="str">
        <f>IF('Cell Numbers'!P5=0,"",((IF(VLOOKUP('Cell Numbers'!P5,Cells!$A$7:$F$122,5)=P$10, "[",""))&amp;(IF(AND(VLOOKUP('Cell Numbers'!P5,Cells!$A$7:$F$122,5)&lt;&gt;P$10,VLOOKUP('Cell Numbers'!P5,Cells!$A$7:$F$122,6)&lt;&gt;P$10),"---", 'Cell Numbers'!P5))&amp;  (IF(VLOOKUP('Cell Numbers'!P5,Cells!$A$7:$F$122,6)=P$10,"]",""))))</f>
        <v>---</v>
      </c>
      <c r="Q12" s="188" t="str">
        <f>IF('Cell Numbers'!Q5=0,"",((IF(VLOOKUP('Cell Numbers'!Q5,Cells!$A$7:$F$122,5)=Q$10, "[",""))&amp;(IF(AND(VLOOKUP('Cell Numbers'!Q5,Cells!$A$7:$F$122,5)&lt;&gt;Q$10,VLOOKUP('Cell Numbers'!Q5,Cells!$A$7:$F$122,6)&lt;&gt;Q$10),"---", 'Cell Numbers'!Q5))&amp;  (IF(VLOOKUP('Cell Numbers'!Q5,Cells!$A$7:$F$122,6)=Q$10,"]",""))))</f>
        <v>---</v>
      </c>
      <c r="R12" s="188" t="str">
        <f>IF('Cell Numbers'!R5=0,"",((IF(VLOOKUP('Cell Numbers'!R5,Cells!$A$7:$F$122,5)=R$10, "[",""))&amp;(IF(AND(VLOOKUP('Cell Numbers'!R5,Cells!$A$7:$F$122,5)&lt;&gt;R$10,VLOOKUP('Cell Numbers'!R5,Cells!$A$7:$F$122,6)&lt;&gt;R$10),"---", 'Cell Numbers'!R5))&amp;  (IF(VLOOKUP('Cell Numbers'!R5,Cells!$A$7:$F$122,6)=R$10,"]",""))))</f>
        <v>---</v>
      </c>
      <c r="S12" s="188" t="str">
        <f>IF('Cell Numbers'!S5=0,"",((IF(VLOOKUP('Cell Numbers'!S5,Cells!$A$7:$F$122,5)=S$10, "[",""))&amp;(IF(AND(VLOOKUP('Cell Numbers'!S5,Cells!$A$7:$F$122,5)&lt;&gt;S$10,VLOOKUP('Cell Numbers'!S5,Cells!$A$7:$F$122,6)&lt;&gt;S$10),"---", 'Cell Numbers'!S5))&amp;  (IF(VLOOKUP('Cell Numbers'!S5,Cells!$A$7:$F$122,6)=S$10,"]",""))))</f>
        <v>---</v>
      </c>
      <c r="T12" s="188" t="str">
        <f>IF('Cell Numbers'!T5=0,"",((IF(VLOOKUP('Cell Numbers'!T5,Cells!$A$7:$F$122,5)=T$10, "[",""))&amp;(IF(AND(VLOOKUP('Cell Numbers'!T5,Cells!$A$7:$F$122,5)&lt;&gt;T$10,VLOOKUP('Cell Numbers'!T5,Cells!$A$7:$F$122,6)&lt;&gt;T$10),"---", 'Cell Numbers'!T5))&amp;  (IF(VLOOKUP('Cell Numbers'!T5,Cells!$A$7:$F$122,6)=T$10,"]",""))))</f>
        <v>---</v>
      </c>
      <c r="U12" s="188" t="str">
        <f>IF('Cell Numbers'!U5=0,"",((IF(VLOOKUP('Cell Numbers'!U5,Cells!$A$7:$F$122,5)=U$10, "[",""))&amp;(IF(AND(VLOOKUP('Cell Numbers'!U5,Cells!$A$7:$F$122,5)&lt;&gt;U$10,VLOOKUP('Cell Numbers'!U5,Cells!$A$7:$F$122,6)&lt;&gt;U$10),"---", 'Cell Numbers'!U5))&amp;  (IF(VLOOKUP('Cell Numbers'!U5,Cells!$A$7:$F$122,6)=U$10,"]",""))))</f>
        <v>---</v>
      </c>
      <c r="V12" s="188" t="str">
        <f>IF('Cell Numbers'!V5=0,"",((IF(VLOOKUP('Cell Numbers'!V5,Cells!$A$7:$F$122,5)=V$10, "[",""))&amp;(IF(AND(VLOOKUP('Cell Numbers'!V5,Cells!$A$7:$F$122,5)&lt;&gt;V$10,VLOOKUP('Cell Numbers'!V5,Cells!$A$7:$F$122,6)&lt;&gt;V$10),"---", 'Cell Numbers'!V5))&amp;  (IF(VLOOKUP('Cell Numbers'!V5,Cells!$A$7:$F$122,6)=V$10,"]",""))))</f>
        <v>---</v>
      </c>
      <c r="W12" s="188" t="str">
        <f>IF('Cell Numbers'!W5=0,"",((IF(VLOOKUP('Cell Numbers'!W5,Cells!$A$7:$F$122,5)=W$10, "[",""))&amp;(IF(AND(VLOOKUP('Cell Numbers'!W5,Cells!$A$7:$F$122,5)&lt;&gt;W$10,VLOOKUP('Cell Numbers'!W5,Cells!$A$7:$F$122,6)&lt;&gt;W$10),"---", 'Cell Numbers'!W5))&amp;  (IF(VLOOKUP('Cell Numbers'!W5,Cells!$A$7:$F$122,6)=W$10,"]",""))))</f>
        <v>---</v>
      </c>
      <c r="X12" s="188" t="str">
        <f>IF('Cell Numbers'!X5=0,"",((IF(VLOOKUP('Cell Numbers'!X5,Cells!$A$7:$F$122,5)=X$10, "[",""))&amp;(IF(AND(VLOOKUP('Cell Numbers'!X5,Cells!$A$7:$F$122,5)&lt;&gt;X$10,VLOOKUP('Cell Numbers'!X5,Cells!$A$7:$F$122,6)&lt;&gt;X$10),"---", 'Cell Numbers'!X5))&amp;  (IF(VLOOKUP('Cell Numbers'!X5,Cells!$A$7:$F$122,6)=X$10,"]",""))))</f>
        <v>---</v>
      </c>
      <c r="Y12" s="188" t="str">
        <f>IF('Cell Numbers'!Y5=0,"",((IF(VLOOKUP('Cell Numbers'!Y5,Cells!$A$7:$F$122,5)=Y$10, "[",""))&amp;(IF(AND(VLOOKUP('Cell Numbers'!Y5,Cells!$A$7:$F$122,5)&lt;&gt;Y$10,VLOOKUP('Cell Numbers'!Y5,Cells!$A$7:$F$122,6)&lt;&gt;Y$10),"---", 'Cell Numbers'!Y5))&amp;  (IF(VLOOKUP('Cell Numbers'!Y5,Cells!$A$7:$F$122,6)=Y$10,"]",""))))</f>
        <v>2]</v>
      </c>
      <c r="Z12" s="188" t="str">
        <f>IF('Cell Numbers'!Z5=0,"",((IF(VLOOKUP('Cell Numbers'!Z5,Cells!$A$7:$F$122,5)=Z$10, "[",""))&amp;(IF(AND(VLOOKUP('Cell Numbers'!Z5,Cells!$A$7:$F$122,5)&lt;&gt;Z$10,VLOOKUP('Cell Numbers'!Z5,Cells!$A$7:$F$122,6)&lt;&gt;Z$10),"---", 'Cell Numbers'!Z5))&amp;  (IF(VLOOKUP('Cell Numbers'!Z5,Cells!$A$7:$F$122,6)=Z$10,"]",""))))</f>
        <v/>
      </c>
      <c r="AA12" s="188" t="str">
        <f>IF('Cell Numbers'!AA5=0,"",((IF(VLOOKUP('Cell Numbers'!AA5,Cells!$A$7:$F$122,5)=AA$10, "[",""))&amp;(IF(AND(VLOOKUP('Cell Numbers'!AA5,Cells!$A$7:$F$122,5)&lt;&gt;AA$10,VLOOKUP('Cell Numbers'!AA5,Cells!$A$7:$F$122,6)&lt;&gt;AA$10),"---", 'Cell Numbers'!AA5))&amp;  (IF(VLOOKUP('Cell Numbers'!AA5,Cells!$A$7:$F$122,6)=AA$10,"]",""))))</f>
        <v/>
      </c>
      <c r="AB12" s="188" t="str">
        <f>IF('Cell Numbers'!AB5=0,"",((IF(VLOOKUP('Cell Numbers'!AB5,Cells!$A$7:$F$122,5)=AB$10, "[",""))&amp;(IF(AND(VLOOKUP('Cell Numbers'!AB5,Cells!$A$7:$F$122,5)&lt;&gt;AB$10,VLOOKUP('Cell Numbers'!AB5,Cells!$A$7:$F$122,6)&lt;&gt;AB$10),"---", 'Cell Numbers'!AB5))&amp;  (IF(VLOOKUP('Cell Numbers'!AB5,Cells!$A$7:$F$122,6)=AB$10,"]",""))))</f>
        <v/>
      </c>
      <c r="AC12" s="188" t="str">
        <f>IF('Cell Numbers'!AC5=0,"",((IF(VLOOKUP('Cell Numbers'!AC5,Cells!$A$7:$F$122,5)=AC$10, "[",""))&amp;(IF(AND(VLOOKUP('Cell Numbers'!AC5,Cells!$A$7:$F$122,5)&lt;&gt;AC$10,VLOOKUP('Cell Numbers'!AC5,Cells!$A$7:$F$122,6)&lt;&gt;AC$10),"---", 'Cell Numbers'!AC5))&amp;  (IF(VLOOKUP('Cell Numbers'!AC5,Cells!$A$7:$F$122,6)=AC$10,"]",""))))</f>
        <v/>
      </c>
      <c r="AD12" s="188" t="str">
        <f>IF('Cell Numbers'!AD5=0,"",((IF(VLOOKUP('Cell Numbers'!AD5,Cells!$A$7:$F$122,5)=AD$10, "[",""))&amp;(IF(AND(VLOOKUP('Cell Numbers'!AD5,Cells!$A$7:$F$122,5)&lt;&gt;AD$10,VLOOKUP('Cell Numbers'!AD5,Cells!$A$7:$F$122,6)&lt;&gt;AD$10),"---", 'Cell Numbers'!AD5))&amp;  (IF(VLOOKUP('Cell Numbers'!AD5,Cells!$A$7:$F$122,6)=AD$10,"]",""))))</f>
        <v/>
      </c>
      <c r="AE12" s="188" t="str">
        <f>IF('Cell Numbers'!AE5=0,"",((IF(VLOOKUP('Cell Numbers'!AE5,Cells!$A$7:$F$122,5)=AE$10, "[",""))&amp;(IF(AND(VLOOKUP('Cell Numbers'!AE5,Cells!$A$7:$F$122,5)&lt;&gt;AE$10,VLOOKUP('Cell Numbers'!AE5,Cells!$A$7:$F$122,6)&lt;&gt;AE$10),"---", 'Cell Numbers'!AE5))&amp;  (IF(VLOOKUP('Cell Numbers'!AE5,Cells!$A$7:$F$122,6)=AE$10,"]",""))))</f>
        <v/>
      </c>
      <c r="AF12" s="188" t="str">
        <f>IF('Cell Numbers'!AF5=0,"",((IF(VLOOKUP('Cell Numbers'!AF5,Cells!$A$7:$F$122,5)=AF$10, "[",""))&amp;(IF(AND(VLOOKUP('Cell Numbers'!AF5,Cells!$A$7:$F$122,5)&lt;&gt;AF$10,VLOOKUP('Cell Numbers'!AF5,Cells!$A$7:$F$122,6)&lt;&gt;AF$10),"---", 'Cell Numbers'!AF5))&amp;  (IF(VLOOKUP('Cell Numbers'!AF5,Cells!$A$7:$F$122,6)=AF$10,"]",""))))</f>
        <v/>
      </c>
      <c r="AG12" s="188" t="str">
        <f>IF('Cell Numbers'!AG5=0,"",((IF(VLOOKUP('Cell Numbers'!AG5,Cells!$A$7:$F$122,5)=AG$10, "[",""))&amp;(IF(AND(VLOOKUP('Cell Numbers'!AG5,Cells!$A$7:$F$122,5)&lt;&gt;AG$10,VLOOKUP('Cell Numbers'!AG5,Cells!$A$7:$F$122,6)&lt;&gt;AG$10),"---", 'Cell Numbers'!AG5))&amp;  (IF(VLOOKUP('Cell Numbers'!AG5,Cells!$A$7:$F$122,6)=AG$10,"]",""))))</f>
        <v/>
      </c>
      <c r="AH12" s="188" t="str">
        <f>IF('Cell Numbers'!AH5=0,"",((IF(VLOOKUP('Cell Numbers'!AH5,Cells!$A$7:$F$122,5)=AH$10, "[",""))&amp;(IF(AND(VLOOKUP('Cell Numbers'!AH5,Cells!$A$7:$F$122,5)&lt;&gt;AH$10,VLOOKUP('Cell Numbers'!AH5,Cells!$A$7:$F$122,6)&lt;&gt;AH$10),"---", 'Cell Numbers'!AH5))&amp;  (IF(VLOOKUP('Cell Numbers'!AH5,Cells!$A$7:$F$122,6)=AH$10,"]",""))))</f>
        <v/>
      </c>
      <c r="AI12" s="188" t="str">
        <f>IF('Cell Numbers'!AI5=0,"",((IF(VLOOKUP('Cell Numbers'!AI5,Cells!$A$7:$F$122,5)=AI$10, "[",""))&amp;(IF(AND(VLOOKUP('Cell Numbers'!AI5,Cells!$A$7:$F$122,5)&lt;&gt;AI$10,VLOOKUP('Cell Numbers'!AI5,Cells!$A$7:$F$122,6)&lt;&gt;AI$10),"---", 'Cell Numbers'!AI5))&amp;  (IF(VLOOKUP('Cell Numbers'!AI5,Cells!$A$7:$F$122,6)=AI$10,"]",""))))</f>
        <v/>
      </c>
      <c r="AJ12" s="188" t="str">
        <f>IF('Cell Numbers'!AJ5=0,"",((IF(VLOOKUP('Cell Numbers'!AJ5,Cells!$A$7:$F$122,5)=AJ$10, "[",""))&amp;(IF(AND(VLOOKUP('Cell Numbers'!AJ5,Cells!$A$7:$F$122,5)&lt;&gt;AJ$10,VLOOKUP('Cell Numbers'!AJ5,Cells!$A$7:$F$122,6)&lt;&gt;AJ$10),"---", 'Cell Numbers'!AJ5))&amp;  (IF(VLOOKUP('Cell Numbers'!AJ5,Cells!$A$7:$F$122,6)=AJ$10,"]",""))))</f>
        <v/>
      </c>
      <c r="AK12" s="188" t="str">
        <f>IF('Cell Numbers'!AK5=0,"",((IF(VLOOKUP('Cell Numbers'!AK5,Cells!$A$7:$F$122,5)=AK$10, "[",""))&amp;(IF(AND(VLOOKUP('Cell Numbers'!AK5,Cells!$A$7:$F$122,5)&lt;&gt;AK$10,VLOOKUP('Cell Numbers'!AK5,Cells!$A$7:$F$122,6)&lt;&gt;AK$10),"---", 'Cell Numbers'!AK5))&amp;  (IF(VLOOKUP('Cell Numbers'!AK5,Cells!$A$7:$F$122,6)=AK$10,"]",""))))</f>
        <v/>
      </c>
      <c r="AL12" s="188" t="str">
        <f>IF('Cell Numbers'!AL5=0,"",((IF(VLOOKUP('Cell Numbers'!AL5,Cells!$A$7:$F$122,5)=AL$10, "[",""))&amp;(IF(AND(VLOOKUP('Cell Numbers'!AL5,Cells!$A$7:$F$122,5)&lt;&gt;AL$10,VLOOKUP('Cell Numbers'!AL5,Cells!$A$7:$F$122,6)&lt;&gt;AL$10),"---", 'Cell Numbers'!AL5))&amp;  (IF(VLOOKUP('Cell Numbers'!AL5,Cells!$A$7:$F$122,6)=AL$10,"]",""))))</f>
        <v/>
      </c>
      <c r="AM12" s="188" t="str">
        <f>IF('Cell Numbers'!AM5=0,"",((IF(VLOOKUP('Cell Numbers'!AM5,Cells!$A$7:$F$122,5)=AM$10, "[",""))&amp;(IF(AND(VLOOKUP('Cell Numbers'!AM5,Cells!$A$7:$F$122,5)&lt;&gt;AM$10,VLOOKUP('Cell Numbers'!AM5,Cells!$A$7:$F$122,6)&lt;&gt;AM$10),"---", 'Cell Numbers'!AM5))&amp;  (IF(VLOOKUP('Cell Numbers'!AM5,Cells!$A$7:$F$122,6)=AM$10,"]",""))))</f>
        <v/>
      </c>
    </row>
    <row r="13" spans="1:42" x14ac:dyDescent="0.25">
      <c r="A13" t="s">
        <v>82</v>
      </c>
      <c r="B13" t="s">
        <v>77</v>
      </c>
      <c r="C13" s="8" t="s">
        <v>349</v>
      </c>
      <c r="D13" s="188" t="str">
        <f>IF('Cell Numbers'!D6=0,"",((IF(VLOOKUP('Cell Numbers'!D6,Cells!$A$7:$F$122,5)=D$10, "[",""))&amp;(IF(AND(VLOOKUP('Cell Numbers'!D6,Cells!$A$7:$F$122,5)&lt;&gt;D$10,VLOOKUP('Cell Numbers'!D6,Cells!$A$7:$F$122,6)&lt;&gt;D$10),"---", 'Cell Numbers'!D6))&amp;  (IF(VLOOKUP('Cell Numbers'!D6,Cells!$A$7:$F$122,6)=D$10,"]",""))))</f>
        <v>[3</v>
      </c>
      <c r="E13" s="188" t="str">
        <f>IF('Cell Numbers'!E6=0,"",((IF(VLOOKUP('Cell Numbers'!E6,Cells!$A$7:$F$122,5)=E$10, "[",""))&amp;(IF(AND(VLOOKUP('Cell Numbers'!E6,Cells!$A$7:$F$122,5)&lt;&gt;E$10,VLOOKUP('Cell Numbers'!E6,Cells!$A$7:$F$122,6)&lt;&gt;E$10),"---", 'Cell Numbers'!E6))&amp;  (IF(VLOOKUP('Cell Numbers'!E6,Cells!$A$7:$F$122,6)=E$10,"]",""))))</f>
        <v>---</v>
      </c>
      <c r="F13" s="188" t="str">
        <f>IF('Cell Numbers'!F6=0,"",((IF(VLOOKUP('Cell Numbers'!F6,Cells!$A$7:$F$122,5)=F$10, "[",""))&amp;(IF(AND(VLOOKUP('Cell Numbers'!F6,Cells!$A$7:$F$122,5)&lt;&gt;F$10,VLOOKUP('Cell Numbers'!F6,Cells!$A$7:$F$122,6)&lt;&gt;F$10),"---", 'Cell Numbers'!F6))&amp;  (IF(VLOOKUP('Cell Numbers'!F6,Cells!$A$7:$F$122,6)=F$10,"]",""))))</f>
        <v>---</v>
      </c>
      <c r="G13" s="188" t="str">
        <f>IF('Cell Numbers'!G6=0,"",((IF(VLOOKUP('Cell Numbers'!G6,Cells!$A$7:$F$122,5)=G$10, "[",""))&amp;(IF(AND(VLOOKUP('Cell Numbers'!G6,Cells!$A$7:$F$122,5)&lt;&gt;G$10,VLOOKUP('Cell Numbers'!G6,Cells!$A$7:$F$122,6)&lt;&gt;G$10),"---", 'Cell Numbers'!G6))&amp;  (IF(VLOOKUP('Cell Numbers'!G6,Cells!$A$7:$F$122,6)=G$10,"]",""))))</f>
        <v>---</v>
      </c>
      <c r="H13" s="188" t="str">
        <f>IF('Cell Numbers'!H6=0,"",((IF(VLOOKUP('Cell Numbers'!H6,Cells!$A$7:$F$122,5)=H$10, "[",""))&amp;(IF(AND(VLOOKUP('Cell Numbers'!H6,Cells!$A$7:$F$122,5)&lt;&gt;H$10,VLOOKUP('Cell Numbers'!H6,Cells!$A$7:$F$122,6)&lt;&gt;H$10),"---", 'Cell Numbers'!H6))&amp;  (IF(VLOOKUP('Cell Numbers'!H6,Cells!$A$7:$F$122,6)=H$10,"]",""))))</f>
        <v>---</v>
      </c>
      <c r="I13" s="188" t="str">
        <f>IF('Cell Numbers'!I6=0,"",((IF(VLOOKUP('Cell Numbers'!I6,Cells!$A$7:$F$122,5)=I$10, "[",""))&amp;(IF(AND(VLOOKUP('Cell Numbers'!I6,Cells!$A$7:$F$122,5)&lt;&gt;I$10,VLOOKUP('Cell Numbers'!I6,Cells!$A$7:$F$122,6)&lt;&gt;I$10),"---", 'Cell Numbers'!I6))&amp;  (IF(VLOOKUP('Cell Numbers'!I6,Cells!$A$7:$F$122,6)=I$10,"]",""))))</f>
        <v>---</v>
      </c>
      <c r="J13" s="188" t="str">
        <f>IF('Cell Numbers'!J6=0,"",((IF(VLOOKUP('Cell Numbers'!J6,Cells!$A$7:$F$122,5)=J$10, "[",""))&amp;(IF(AND(VLOOKUP('Cell Numbers'!J6,Cells!$A$7:$F$122,5)&lt;&gt;J$10,VLOOKUP('Cell Numbers'!J6,Cells!$A$7:$F$122,6)&lt;&gt;J$10),"---", 'Cell Numbers'!J6))&amp;  (IF(VLOOKUP('Cell Numbers'!J6,Cells!$A$7:$F$122,6)=J$10,"]",""))))</f>
        <v>---</v>
      </c>
      <c r="K13" s="188" t="str">
        <f>IF('Cell Numbers'!K6=0,"",((IF(VLOOKUP('Cell Numbers'!K6,Cells!$A$7:$F$122,5)=K$10, "[",""))&amp;(IF(AND(VLOOKUP('Cell Numbers'!K6,Cells!$A$7:$F$122,5)&lt;&gt;K$10,VLOOKUP('Cell Numbers'!K6,Cells!$A$7:$F$122,6)&lt;&gt;K$10),"---", 'Cell Numbers'!K6))&amp;  (IF(VLOOKUP('Cell Numbers'!K6,Cells!$A$7:$F$122,6)=K$10,"]",""))))</f>
        <v>3]</v>
      </c>
      <c r="L13" s="188" t="str">
        <f>IF('Cell Numbers'!L6=0,"",((IF(VLOOKUP('Cell Numbers'!L6,Cells!$A$7:$F$122,5)=L$10, "[",""))&amp;(IF(AND(VLOOKUP('Cell Numbers'!L6,Cells!$A$7:$F$122,5)&lt;&gt;L$10,VLOOKUP('Cell Numbers'!L6,Cells!$A$7:$F$122,6)&lt;&gt;L$10),"---", 'Cell Numbers'!L6))&amp;  (IF(VLOOKUP('Cell Numbers'!L6,Cells!$A$7:$F$122,6)=L$10,"]",""))))</f>
        <v>[4</v>
      </c>
      <c r="M13" s="188" t="str">
        <f>IF('Cell Numbers'!M6=0,"",((IF(VLOOKUP('Cell Numbers'!M6,Cells!$A$7:$F$122,5)=M$10, "[",""))&amp;(IF(AND(VLOOKUP('Cell Numbers'!M6,Cells!$A$7:$F$122,5)&lt;&gt;M$10,VLOOKUP('Cell Numbers'!M6,Cells!$A$7:$F$122,6)&lt;&gt;M$10),"---", 'Cell Numbers'!M6))&amp;  (IF(VLOOKUP('Cell Numbers'!M6,Cells!$A$7:$F$122,6)=M$10,"]",""))))</f>
        <v>---</v>
      </c>
      <c r="N13" s="188" t="str">
        <f>IF('Cell Numbers'!N6=0,"",((IF(VLOOKUP('Cell Numbers'!N6,Cells!$A$7:$F$122,5)=N$10, "[",""))&amp;(IF(AND(VLOOKUP('Cell Numbers'!N6,Cells!$A$7:$F$122,5)&lt;&gt;N$10,VLOOKUP('Cell Numbers'!N6,Cells!$A$7:$F$122,6)&lt;&gt;N$10),"---", 'Cell Numbers'!N6))&amp;  (IF(VLOOKUP('Cell Numbers'!N6,Cells!$A$7:$F$122,6)=N$10,"]",""))))</f>
        <v>---</v>
      </c>
      <c r="O13" s="188" t="str">
        <f>IF('Cell Numbers'!O6=0,"",((IF(VLOOKUP('Cell Numbers'!O6,Cells!$A$7:$F$122,5)=O$10, "[",""))&amp;(IF(AND(VLOOKUP('Cell Numbers'!O6,Cells!$A$7:$F$122,5)&lt;&gt;O$10,VLOOKUP('Cell Numbers'!O6,Cells!$A$7:$F$122,6)&lt;&gt;O$10),"---", 'Cell Numbers'!O6))&amp;  (IF(VLOOKUP('Cell Numbers'!O6,Cells!$A$7:$F$122,6)=O$10,"]",""))))</f>
        <v>---</v>
      </c>
      <c r="P13" s="188" t="str">
        <f>IF('Cell Numbers'!P6=0,"",((IF(VLOOKUP('Cell Numbers'!P6,Cells!$A$7:$F$122,5)=P$10, "[",""))&amp;(IF(AND(VLOOKUP('Cell Numbers'!P6,Cells!$A$7:$F$122,5)&lt;&gt;P$10,VLOOKUP('Cell Numbers'!P6,Cells!$A$7:$F$122,6)&lt;&gt;P$10),"---", 'Cell Numbers'!P6))&amp;  (IF(VLOOKUP('Cell Numbers'!P6,Cells!$A$7:$F$122,6)=P$10,"]",""))))</f>
        <v>4]</v>
      </c>
      <c r="Q13" s="188" t="str">
        <f>IF('Cell Numbers'!Q6=0,"",((IF(VLOOKUP('Cell Numbers'!Q6,Cells!$A$7:$F$122,5)=Q$10, "[",""))&amp;(IF(AND(VLOOKUP('Cell Numbers'!Q6,Cells!$A$7:$F$122,5)&lt;&gt;Q$10,VLOOKUP('Cell Numbers'!Q6,Cells!$A$7:$F$122,6)&lt;&gt;Q$10),"---", 'Cell Numbers'!Q6))&amp;  (IF(VLOOKUP('Cell Numbers'!Q6,Cells!$A$7:$F$122,6)=Q$10,"]",""))))</f>
        <v>[5</v>
      </c>
      <c r="R13" s="188" t="str">
        <f>IF('Cell Numbers'!R6=0,"",((IF(VLOOKUP('Cell Numbers'!R6,Cells!$A$7:$F$122,5)=R$10, "[",""))&amp;(IF(AND(VLOOKUP('Cell Numbers'!R6,Cells!$A$7:$F$122,5)&lt;&gt;R$10,VLOOKUP('Cell Numbers'!R6,Cells!$A$7:$F$122,6)&lt;&gt;R$10),"---", 'Cell Numbers'!R6))&amp;  (IF(VLOOKUP('Cell Numbers'!R6,Cells!$A$7:$F$122,6)=R$10,"]",""))))</f>
        <v>---</v>
      </c>
      <c r="S13" s="188" t="str">
        <f>IF('Cell Numbers'!S6=0,"",((IF(VLOOKUP('Cell Numbers'!S6,Cells!$A$7:$F$122,5)=S$10, "[",""))&amp;(IF(AND(VLOOKUP('Cell Numbers'!S6,Cells!$A$7:$F$122,5)&lt;&gt;S$10,VLOOKUP('Cell Numbers'!S6,Cells!$A$7:$F$122,6)&lt;&gt;S$10),"---", 'Cell Numbers'!S6))&amp;  (IF(VLOOKUP('Cell Numbers'!S6,Cells!$A$7:$F$122,6)=S$10,"]",""))))</f>
        <v>---</v>
      </c>
      <c r="T13" s="188" t="str">
        <f>IF('Cell Numbers'!T6=0,"",((IF(VLOOKUP('Cell Numbers'!T6,Cells!$A$7:$F$122,5)=T$10, "[",""))&amp;(IF(AND(VLOOKUP('Cell Numbers'!T6,Cells!$A$7:$F$122,5)&lt;&gt;T$10,VLOOKUP('Cell Numbers'!T6,Cells!$A$7:$F$122,6)&lt;&gt;T$10),"---", 'Cell Numbers'!T6))&amp;  (IF(VLOOKUP('Cell Numbers'!T6,Cells!$A$7:$F$122,6)=T$10,"]",""))))</f>
        <v>---</v>
      </c>
      <c r="U13" s="188" t="str">
        <f>IF('Cell Numbers'!U6=0,"",((IF(VLOOKUP('Cell Numbers'!U6,Cells!$A$7:$F$122,5)=U$10, "[",""))&amp;(IF(AND(VLOOKUP('Cell Numbers'!U6,Cells!$A$7:$F$122,5)&lt;&gt;U$10,VLOOKUP('Cell Numbers'!U6,Cells!$A$7:$F$122,6)&lt;&gt;U$10),"---", 'Cell Numbers'!U6))&amp;  (IF(VLOOKUP('Cell Numbers'!U6,Cells!$A$7:$F$122,6)=U$10,"]",""))))</f>
        <v>---</v>
      </c>
      <c r="V13" s="188" t="str">
        <f>IF('Cell Numbers'!V6=0,"",((IF(VLOOKUP('Cell Numbers'!V6,Cells!$A$7:$F$122,5)=V$10, "[",""))&amp;(IF(AND(VLOOKUP('Cell Numbers'!V6,Cells!$A$7:$F$122,5)&lt;&gt;V$10,VLOOKUP('Cell Numbers'!V6,Cells!$A$7:$F$122,6)&lt;&gt;V$10),"---", 'Cell Numbers'!V6))&amp;  (IF(VLOOKUP('Cell Numbers'!V6,Cells!$A$7:$F$122,6)=V$10,"]",""))))</f>
        <v>5]</v>
      </c>
      <c r="W13" s="188" t="str">
        <f>IF('Cell Numbers'!W6=0,"",((IF(VLOOKUP('Cell Numbers'!W6,Cells!$A$7:$F$122,5)=W$10, "[",""))&amp;(IF(AND(VLOOKUP('Cell Numbers'!W6,Cells!$A$7:$F$122,5)&lt;&gt;W$10,VLOOKUP('Cell Numbers'!W6,Cells!$A$7:$F$122,6)&lt;&gt;W$10),"---", 'Cell Numbers'!W6))&amp;  (IF(VLOOKUP('Cell Numbers'!W6,Cells!$A$7:$F$122,6)=W$10,"]",""))))</f>
        <v>[6</v>
      </c>
      <c r="X13" s="188" t="str">
        <f>IF('Cell Numbers'!X6=0,"",((IF(VLOOKUP('Cell Numbers'!X6,Cells!$A$7:$F$122,5)=X$10, "[",""))&amp;(IF(AND(VLOOKUP('Cell Numbers'!X6,Cells!$A$7:$F$122,5)&lt;&gt;X$10,VLOOKUP('Cell Numbers'!X6,Cells!$A$7:$F$122,6)&lt;&gt;X$10),"---", 'Cell Numbers'!X6))&amp;  (IF(VLOOKUP('Cell Numbers'!X6,Cells!$A$7:$F$122,6)=X$10,"]",""))))</f>
        <v>---</v>
      </c>
      <c r="Y13" s="188" t="str">
        <f>IF('Cell Numbers'!Y6=0,"",((IF(VLOOKUP('Cell Numbers'!Y6,Cells!$A$7:$F$122,5)=Y$10, "[",""))&amp;(IF(AND(VLOOKUP('Cell Numbers'!Y6,Cells!$A$7:$F$122,5)&lt;&gt;Y$10,VLOOKUP('Cell Numbers'!Y6,Cells!$A$7:$F$122,6)&lt;&gt;Y$10),"---", 'Cell Numbers'!Y6))&amp;  (IF(VLOOKUP('Cell Numbers'!Y6,Cells!$A$7:$F$122,6)=Y$10,"]",""))))</f>
        <v>---</v>
      </c>
      <c r="Z13" s="188" t="str">
        <f>IF('Cell Numbers'!Z6=0,"",((IF(VLOOKUP('Cell Numbers'!Z6,Cells!$A$7:$F$122,5)=Z$10, "[",""))&amp;(IF(AND(VLOOKUP('Cell Numbers'!Z6,Cells!$A$7:$F$122,5)&lt;&gt;Z$10,VLOOKUP('Cell Numbers'!Z6,Cells!$A$7:$F$122,6)&lt;&gt;Z$10),"---", 'Cell Numbers'!Z6))&amp;  (IF(VLOOKUP('Cell Numbers'!Z6,Cells!$A$7:$F$122,6)=Z$10,"]",""))))</f>
        <v>---</v>
      </c>
      <c r="AA13" s="188" t="str">
        <f>IF('Cell Numbers'!AA6=0,"",((IF(VLOOKUP('Cell Numbers'!AA6,Cells!$A$7:$F$122,5)=AA$10, "[",""))&amp;(IF(AND(VLOOKUP('Cell Numbers'!AA6,Cells!$A$7:$F$122,5)&lt;&gt;AA$10,VLOOKUP('Cell Numbers'!AA6,Cells!$A$7:$F$122,6)&lt;&gt;AA$10),"---", 'Cell Numbers'!AA6))&amp;  (IF(VLOOKUP('Cell Numbers'!AA6,Cells!$A$7:$F$122,6)=AA$10,"]",""))))</f>
        <v>---</v>
      </c>
      <c r="AB13" s="188" t="str">
        <f>IF('Cell Numbers'!AB6=0,"",((IF(VLOOKUP('Cell Numbers'!AB6,Cells!$A$7:$F$122,5)=AB$10, "[",""))&amp;(IF(AND(VLOOKUP('Cell Numbers'!AB6,Cells!$A$7:$F$122,5)&lt;&gt;AB$10,VLOOKUP('Cell Numbers'!AB6,Cells!$A$7:$F$122,6)&lt;&gt;AB$10),"---", 'Cell Numbers'!AB6))&amp;  (IF(VLOOKUP('Cell Numbers'!AB6,Cells!$A$7:$F$122,6)=AB$10,"]",""))))</f>
        <v>---</v>
      </c>
      <c r="AC13" s="188" t="str">
        <f>IF('Cell Numbers'!AC6=0,"",((IF(VLOOKUP('Cell Numbers'!AC6,Cells!$A$7:$F$122,5)=AC$10, "[",""))&amp;(IF(AND(VLOOKUP('Cell Numbers'!AC6,Cells!$A$7:$F$122,5)&lt;&gt;AC$10,VLOOKUP('Cell Numbers'!AC6,Cells!$A$7:$F$122,6)&lt;&gt;AC$10),"---", 'Cell Numbers'!AC6))&amp;  (IF(VLOOKUP('Cell Numbers'!AC6,Cells!$A$7:$F$122,6)=AC$10,"]",""))))</f>
        <v>---</v>
      </c>
      <c r="AD13" s="188" t="str">
        <f>IF('Cell Numbers'!AD6=0,"",((IF(VLOOKUP('Cell Numbers'!AD6,Cells!$A$7:$F$122,5)=AD$10, "[",""))&amp;(IF(AND(VLOOKUP('Cell Numbers'!AD6,Cells!$A$7:$F$122,5)&lt;&gt;AD$10,VLOOKUP('Cell Numbers'!AD6,Cells!$A$7:$F$122,6)&lt;&gt;AD$10),"---", 'Cell Numbers'!AD6))&amp;  (IF(VLOOKUP('Cell Numbers'!AD6,Cells!$A$7:$F$122,6)=AD$10,"]",""))))</f>
        <v>---</v>
      </c>
      <c r="AE13" s="188" t="str">
        <f>IF('Cell Numbers'!AE6=0,"",((IF(VLOOKUP('Cell Numbers'!AE6,Cells!$A$7:$F$122,5)=AE$10, "[",""))&amp;(IF(AND(VLOOKUP('Cell Numbers'!AE6,Cells!$A$7:$F$122,5)&lt;&gt;AE$10,VLOOKUP('Cell Numbers'!AE6,Cells!$A$7:$F$122,6)&lt;&gt;AE$10),"---", 'Cell Numbers'!AE6))&amp;  (IF(VLOOKUP('Cell Numbers'!AE6,Cells!$A$7:$F$122,6)=AE$10,"]",""))))</f>
        <v>---</v>
      </c>
      <c r="AF13" s="188" t="str">
        <f>IF('Cell Numbers'!AF6=0,"",((IF(VLOOKUP('Cell Numbers'!AF6,Cells!$A$7:$F$122,5)=AF$10, "[",""))&amp;(IF(AND(VLOOKUP('Cell Numbers'!AF6,Cells!$A$7:$F$122,5)&lt;&gt;AF$10,VLOOKUP('Cell Numbers'!AF6,Cells!$A$7:$F$122,6)&lt;&gt;AF$10),"---", 'Cell Numbers'!AF6))&amp;  (IF(VLOOKUP('Cell Numbers'!AF6,Cells!$A$7:$F$122,6)=AF$10,"]",""))))</f>
        <v>---</v>
      </c>
      <c r="AG13" s="188" t="str">
        <f>IF('Cell Numbers'!AG6=0,"",((IF(VLOOKUP('Cell Numbers'!AG6,Cells!$A$7:$F$122,5)=AG$10, "[",""))&amp;(IF(AND(VLOOKUP('Cell Numbers'!AG6,Cells!$A$7:$F$122,5)&lt;&gt;AG$10,VLOOKUP('Cell Numbers'!AG6,Cells!$A$7:$F$122,6)&lt;&gt;AG$10),"---", 'Cell Numbers'!AG6))&amp;  (IF(VLOOKUP('Cell Numbers'!AG6,Cells!$A$7:$F$122,6)=AG$10,"]",""))))</f>
        <v>---</v>
      </c>
      <c r="AH13" s="188" t="str">
        <f>IF('Cell Numbers'!AH6=0,"",((IF(VLOOKUP('Cell Numbers'!AH6,Cells!$A$7:$F$122,5)=AH$10, "[",""))&amp;(IF(AND(VLOOKUP('Cell Numbers'!AH6,Cells!$A$7:$F$122,5)&lt;&gt;AH$10,VLOOKUP('Cell Numbers'!AH6,Cells!$A$7:$F$122,6)&lt;&gt;AH$10),"---", 'Cell Numbers'!AH6))&amp;  (IF(VLOOKUP('Cell Numbers'!AH6,Cells!$A$7:$F$122,6)=AH$10,"]",""))))</f>
        <v>---</v>
      </c>
      <c r="AI13" s="188" t="str">
        <f>IF('Cell Numbers'!AI6=0,"",((IF(VLOOKUP('Cell Numbers'!AI6,Cells!$A$7:$F$122,5)=AI$10, "[",""))&amp;(IF(AND(VLOOKUP('Cell Numbers'!AI6,Cells!$A$7:$F$122,5)&lt;&gt;AI$10,VLOOKUP('Cell Numbers'!AI6,Cells!$A$7:$F$122,6)&lt;&gt;AI$10),"---", 'Cell Numbers'!AI6))&amp;  (IF(VLOOKUP('Cell Numbers'!AI6,Cells!$A$7:$F$122,6)=AI$10,"]",""))))</f>
        <v>6]</v>
      </c>
      <c r="AJ13" s="188" t="str">
        <f>IF('Cell Numbers'!AJ6=0,"",((IF(VLOOKUP('Cell Numbers'!AJ6,Cells!$A$7:$F$122,5)=AJ$10, "[",""))&amp;(IF(AND(VLOOKUP('Cell Numbers'!AJ6,Cells!$A$7:$F$122,5)&lt;&gt;AJ$10,VLOOKUP('Cell Numbers'!AJ6,Cells!$A$7:$F$122,6)&lt;&gt;AJ$10),"---", 'Cell Numbers'!AJ6))&amp;  (IF(VLOOKUP('Cell Numbers'!AJ6,Cells!$A$7:$F$122,6)=AJ$10,"]",""))))</f>
        <v/>
      </c>
      <c r="AK13" s="188" t="str">
        <f>IF('Cell Numbers'!AK6=0,"",((IF(VLOOKUP('Cell Numbers'!AK6,Cells!$A$7:$F$122,5)=AK$10, "[",""))&amp;(IF(AND(VLOOKUP('Cell Numbers'!AK6,Cells!$A$7:$F$122,5)&lt;&gt;AK$10,VLOOKUP('Cell Numbers'!AK6,Cells!$A$7:$F$122,6)&lt;&gt;AK$10),"---", 'Cell Numbers'!AK6))&amp;  (IF(VLOOKUP('Cell Numbers'!AK6,Cells!$A$7:$F$122,6)=AK$10,"]",""))))</f>
        <v/>
      </c>
      <c r="AL13" s="188" t="str">
        <f>IF('Cell Numbers'!AL6=0,"",((IF(VLOOKUP('Cell Numbers'!AL6,Cells!$A$7:$F$122,5)=AL$10, "[",""))&amp;(IF(AND(VLOOKUP('Cell Numbers'!AL6,Cells!$A$7:$F$122,5)&lt;&gt;AL$10,VLOOKUP('Cell Numbers'!AL6,Cells!$A$7:$F$122,6)&lt;&gt;AL$10),"---", 'Cell Numbers'!AL6))&amp;  (IF(VLOOKUP('Cell Numbers'!AL6,Cells!$A$7:$F$122,6)=AL$10,"]",""))))</f>
        <v/>
      </c>
      <c r="AM13" s="188" t="str">
        <f>IF('Cell Numbers'!AM6=0,"",((IF(VLOOKUP('Cell Numbers'!AM6,Cells!$A$7:$F$122,5)=AM$10, "[",""))&amp;(IF(AND(VLOOKUP('Cell Numbers'!AM6,Cells!$A$7:$F$122,5)&lt;&gt;AM$10,VLOOKUP('Cell Numbers'!AM6,Cells!$A$7:$F$122,6)&lt;&gt;AM$10),"---", 'Cell Numbers'!AM6))&amp;  (IF(VLOOKUP('Cell Numbers'!AM6,Cells!$A$7:$F$122,6)=AM$10,"]",""))))</f>
        <v/>
      </c>
    </row>
    <row r="14" spans="1:42" x14ac:dyDescent="0.25">
      <c r="A14" t="s">
        <v>82</v>
      </c>
      <c r="B14" t="s">
        <v>77</v>
      </c>
      <c r="C14" s="8" t="s">
        <v>350</v>
      </c>
      <c r="D14" s="188" t="str">
        <f>IF('Cell Numbers'!D7=0,"",((IF(VLOOKUP('Cell Numbers'!D7,Cells!$A$7:$F$122,5)=D$10, "[",""))&amp;(IF(AND(VLOOKUP('Cell Numbers'!D7,Cells!$A$7:$F$122,5)&lt;&gt;D$10,VLOOKUP('Cell Numbers'!D7,Cells!$A$7:$F$122,6)&lt;&gt;D$10),"---", 'Cell Numbers'!D7))&amp;  (IF(VLOOKUP('Cell Numbers'!D7,Cells!$A$7:$F$122,6)=D$10,"]",""))))</f>
        <v>[7</v>
      </c>
      <c r="E14" s="188" t="str">
        <f>IF('Cell Numbers'!E7=0,"",((IF(VLOOKUP('Cell Numbers'!E7,Cells!$A$7:$F$122,5)=E$10, "[",""))&amp;(IF(AND(VLOOKUP('Cell Numbers'!E7,Cells!$A$7:$F$122,5)&lt;&gt;E$10,VLOOKUP('Cell Numbers'!E7,Cells!$A$7:$F$122,6)&lt;&gt;E$10),"---", 'Cell Numbers'!E7))&amp;  (IF(VLOOKUP('Cell Numbers'!E7,Cells!$A$7:$F$122,6)=E$10,"]",""))))</f>
        <v>---</v>
      </c>
      <c r="F14" s="188" t="str">
        <f>IF('Cell Numbers'!F7=0,"",((IF(VLOOKUP('Cell Numbers'!F7,Cells!$A$7:$F$122,5)=F$10, "[",""))&amp;(IF(AND(VLOOKUP('Cell Numbers'!F7,Cells!$A$7:$F$122,5)&lt;&gt;F$10,VLOOKUP('Cell Numbers'!F7,Cells!$A$7:$F$122,6)&lt;&gt;F$10),"---", 'Cell Numbers'!F7))&amp;  (IF(VLOOKUP('Cell Numbers'!F7,Cells!$A$7:$F$122,6)=F$10,"]",""))))</f>
        <v>---</v>
      </c>
      <c r="G14" s="188" t="str">
        <f>IF('Cell Numbers'!G7=0,"",((IF(VLOOKUP('Cell Numbers'!G7,Cells!$A$7:$F$122,5)=G$10, "[",""))&amp;(IF(AND(VLOOKUP('Cell Numbers'!G7,Cells!$A$7:$F$122,5)&lt;&gt;G$10,VLOOKUP('Cell Numbers'!G7,Cells!$A$7:$F$122,6)&lt;&gt;G$10),"---", 'Cell Numbers'!G7))&amp;  (IF(VLOOKUP('Cell Numbers'!G7,Cells!$A$7:$F$122,6)=G$10,"]",""))))</f>
        <v>---</v>
      </c>
      <c r="H14" s="188" t="str">
        <f>IF('Cell Numbers'!H7=0,"",((IF(VLOOKUP('Cell Numbers'!H7,Cells!$A$7:$F$122,5)=H$10, "[",""))&amp;(IF(AND(VLOOKUP('Cell Numbers'!H7,Cells!$A$7:$F$122,5)&lt;&gt;H$10,VLOOKUP('Cell Numbers'!H7,Cells!$A$7:$F$122,6)&lt;&gt;H$10),"---", 'Cell Numbers'!H7))&amp;  (IF(VLOOKUP('Cell Numbers'!H7,Cells!$A$7:$F$122,6)=H$10,"]",""))))</f>
        <v>---</v>
      </c>
      <c r="I14" s="188" t="str">
        <f>IF('Cell Numbers'!I7=0,"",((IF(VLOOKUP('Cell Numbers'!I7,Cells!$A$7:$F$122,5)=I$10, "[",""))&amp;(IF(AND(VLOOKUP('Cell Numbers'!I7,Cells!$A$7:$F$122,5)&lt;&gt;I$10,VLOOKUP('Cell Numbers'!I7,Cells!$A$7:$F$122,6)&lt;&gt;I$10),"---", 'Cell Numbers'!I7))&amp;  (IF(VLOOKUP('Cell Numbers'!I7,Cells!$A$7:$F$122,6)=I$10,"]",""))))</f>
        <v>---</v>
      </c>
      <c r="J14" s="188" t="str">
        <f>IF('Cell Numbers'!J7=0,"",((IF(VLOOKUP('Cell Numbers'!J7,Cells!$A$7:$F$122,5)=J$10, "[",""))&amp;(IF(AND(VLOOKUP('Cell Numbers'!J7,Cells!$A$7:$F$122,5)&lt;&gt;J$10,VLOOKUP('Cell Numbers'!J7,Cells!$A$7:$F$122,6)&lt;&gt;J$10),"---", 'Cell Numbers'!J7))&amp;  (IF(VLOOKUP('Cell Numbers'!J7,Cells!$A$7:$F$122,6)=J$10,"]",""))))</f>
        <v>---</v>
      </c>
      <c r="K14" s="188" t="str">
        <f>IF('Cell Numbers'!K7=0,"",((IF(VLOOKUP('Cell Numbers'!K7,Cells!$A$7:$F$122,5)=K$10, "[",""))&amp;(IF(AND(VLOOKUP('Cell Numbers'!K7,Cells!$A$7:$F$122,5)&lt;&gt;K$10,VLOOKUP('Cell Numbers'!K7,Cells!$A$7:$F$122,6)&lt;&gt;K$10),"---", 'Cell Numbers'!K7))&amp;  (IF(VLOOKUP('Cell Numbers'!K7,Cells!$A$7:$F$122,6)=K$10,"]",""))))</f>
        <v>---</v>
      </c>
      <c r="L14" s="188" t="str">
        <f>IF('Cell Numbers'!L7=0,"",((IF(VLOOKUP('Cell Numbers'!L7,Cells!$A$7:$F$122,5)=L$10, "[",""))&amp;(IF(AND(VLOOKUP('Cell Numbers'!L7,Cells!$A$7:$F$122,5)&lt;&gt;L$10,VLOOKUP('Cell Numbers'!L7,Cells!$A$7:$F$122,6)&lt;&gt;L$10),"---", 'Cell Numbers'!L7))&amp;  (IF(VLOOKUP('Cell Numbers'!L7,Cells!$A$7:$F$122,6)=L$10,"]",""))))</f>
        <v>7]</v>
      </c>
      <c r="M14" s="188" t="str">
        <f>IF('Cell Numbers'!M7=0,"",((IF(VLOOKUP('Cell Numbers'!M7,Cells!$A$7:$F$122,5)=M$10, "[",""))&amp;(IF(AND(VLOOKUP('Cell Numbers'!M7,Cells!$A$7:$F$122,5)&lt;&gt;M$10,VLOOKUP('Cell Numbers'!M7,Cells!$A$7:$F$122,6)&lt;&gt;M$10),"---", 'Cell Numbers'!M7))&amp;  (IF(VLOOKUP('Cell Numbers'!M7,Cells!$A$7:$F$122,6)=M$10,"]",""))))</f>
        <v>[8</v>
      </c>
      <c r="N14" s="188" t="str">
        <f>IF('Cell Numbers'!N7=0,"",((IF(VLOOKUP('Cell Numbers'!N7,Cells!$A$7:$F$122,5)=N$10, "[",""))&amp;(IF(AND(VLOOKUP('Cell Numbers'!N7,Cells!$A$7:$F$122,5)&lt;&gt;N$10,VLOOKUP('Cell Numbers'!N7,Cells!$A$7:$F$122,6)&lt;&gt;N$10),"---", 'Cell Numbers'!N7))&amp;  (IF(VLOOKUP('Cell Numbers'!N7,Cells!$A$7:$F$122,6)=N$10,"]",""))))</f>
        <v>---</v>
      </c>
      <c r="O14" s="188" t="str">
        <f>IF('Cell Numbers'!O7=0,"",((IF(VLOOKUP('Cell Numbers'!O7,Cells!$A$7:$F$122,5)=O$10, "[",""))&amp;(IF(AND(VLOOKUP('Cell Numbers'!O7,Cells!$A$7:$F$122,5)&lt;&gt;O$10,VLOOKUP('Cell Numbers'!O7,Cells!$A$7:$F$122,6)&lt;&gt;O$10),"---", 'Cell Numbers'!O7))&amp;  (IF(VLOOKUP('Cell Numbers'!O7,Cells!$A$7:$F$122,6)=O$10,"]",""))))</f>
        <v>---</v>
      </c>
      <c r="P14" s="188" t="str">
        <f>IF('Cell Numbers'!P7=0,"",((IF(VLOOKUP('Cell Numbers'!P7,Cells!$A$7:$F$122,5)=P$10, "[",""))&amp;(IF(AND(VLOOKUP('Cell Numbers'!P7,Cells!$A$7:$F$122,5)&lt;&gt;P$10,VLOOKUP('Cell Numbers'!P7,Cells!$A$7:$F$122,6)&lt;&gt;P$10),"---", 'Cell Numbers'!P7))&amp;  (IF(VLOOKUP('Cell Numbers'!P7,Cells!$A$7:$F$122,6)=P$10,"]",""))))</f>
        <v>8]</v>
      </c>
      <c r="Q14" s="188" t="str">
        <f>IF('Cell Numbers'!Q7=0,"",((IF(VLOOKUP('Cell Numbers'!Q7,Cells!$A$7:$F$122,5)=Q$10, "[",""))&amp;(IF(AND(VLOOKUP('Cell Numbers'!Q7,Cells!$A$7:$F$122,5)&lt;&gt;Q$10,VLOOKUP('Cell Numbers'!Q7,Cells!$A$7:$F$122,6)&lt;&gt;Q$10),"---", 'Cell Numbers'!Q7))&amp;  (IF(VLOOKUP('Cell Numbers'!Q7,Cells!$A$7:$F$122,6)=Q$10,"]",""))))</f>
        <v>[9</v>
      </c>
      <c r="R14" s="188" t="str">
        <f>IF('Cell Numbers'!R7=0,"",((IF(VLOOKUP('Cell Numbers'!R7,Cells!$A$7:$F$122,5)=R$10, "[",""))&amp;(IF(AND(VLOOKUP('Cell Numbers'!R7,Cells!$A$7:$F$122,5)&lt;&gt;R$10,VLOOKUP('Cell Numbers'!R7,Cells!$A$7:$F$122,6)&lt;&gt;R$10),"---", 'Cell Numbers'!R7))&amp;  (IF(VLOOKUP('Cell Numbers'!R7,Cells!$A$7:$F$122,6)=R$10,"]",""))))</f>
        <v>---</v>
      </c>
      <c r="S14" s="188" t="str">
        <f>IF('Cell Numbers'!S7=0,"",((IF(VLOOKUP('Cell Numbers'!S7,Cells!$A$7:$F$122,5)=S$10, "[",""))&amp;(IF(AND(VLOOKUP('Cell Numbers'!S7,Cells!$A$7:$F$122,5)&lt;&gt;S$10,VLOOKUP('Cell Numbers'!S7,Cells!$A$7:$F$122,6)&lt;&gt;S$10),"---", 'Cell Numbers'!S7))&amp;  (IF(VLOOKUP('Cell Numbers'!S7,Cells!$A$7:$F$122,6)=S$10,"]",""))))</f>
        <v>---</v>
      </c>
      <c r="T14" s="188" t="str">
        <f>IF('Cell Numbers'!T7=0,"",((IF(VLOOKUP('Cell Numbers'!T7,Cells!$A$7:$F$122,5)=T$10, "[",""))&amp;(IF(AND(VLOOKUP('Cell Numbers'!T7,Cells!$A$7:$F$122,5)&lt;&gt;T$10,VLOOKUP('Cell Numbers'!T7,Cells!$A$7:$F$122,6)&lt;&gt;T$10),"---", 'Cell Numbers'!T7))&amp;  (IF(VLOOKUP('Cell Numbers'!T7,Cells!$A$7:$F$122,6)=T$10,"]",""))))</f>
        <v>9]</v>
      </c>
      <c r="U14" s="188" t="str">
        <f>IF('Cell Numbers'!U7=0,"",((IF(VLOOKUP('Cell Numbers'!U7,Cells!$A$7:$F$122,5)=U$10, "[",""))&amp;(IF(AND(VLOOKUP('Cell Numbers'!U7,Cells!$A$7:$F$122,5)&lt;&gt;U$10,VLOOKUP('Cell Numbers'!U7,Cells!$A$7:$F$122,6)&lt;&gt;U$10),"---", 'Cell Numbers'!U7))&amp;  (IF(VLOOKUP('Cell Numbers'!U7,Cells!$A$7:$F$122,6)=U$10,"]",""))))</f>
        <v>[10</v>
      </c>
      <c r="V14" s="188" t="str">
        <f>IF('Cell Numbers'!V7=0,"",((IF(VLOOKUP('Cell Numbers'!V7,Cells!$A$7:$F$122,5)=V$10, "[",""))&amp;(IF(AND(VLOOKUP('Cell Numbers'!V7,Cells!$A$7:$F$122,5)&lt;&gt;V$10,VLOOKUP('Cell Numbers'!V7,Cells!$A$7:$F$122,6)&lt;&gt;V$10),"---", 'Cell Numbers'!V7))&amp;  (IF(VLOOKUP('Cell Numbers'!V7,Cells!$A$7:$F$122,6)=V$10,"]",""))))</f>
        <v>---</v>
      </c>
      <c r="W14" s="188" t="str">
        <f>IF('Cell Numbers'!W7=0,"",((IF(VLOOKUP('Cell Numbers'!W7,Cells!$A$7:$F$122,5)=W$10, "[",""))&amp;(IF(AND(VLOOKUP('Cell Numbers'!W7,Cells!$A$7:$F$122,5)&lt;&gt;W$10,VLOOKUP('Cell Numbers'!W7,Cells!$A$7:$F$122,6)&lt;&gt;W$10),"---", 'Cell Numbers'!W7))&amp;  (IF(VLOOKUP('Cell Numbers'!W7,Cells!$A$7:$F$122,6)=W$10,"]",""))))</f>
        <v>---</v>
      </c>
      <c r="X14" s="188" t="str">
        <f>IF('Cell Numbers'!X7=0,"",((IF(VLOOKUP('Cell Numbers'!X7,Cells!$A$7:$F$122,5)=X$10, "[",""))&amp;(IF(AND(VLOOKUP('Cell Numbers'!X7,Cells!$A$7:$F$122,5)&lt;&gt;X$10,VLOOKUP('Cell Numbers'!X7,Cells!$A$7:$F$122,6)&lt;&gt;X$10),"---", 'Cell Numbers'!X7))&amp;  (IF(VLOOKUP('Cell Numbers'!X7,Cells!$A$7:$F$122,6)=X$10,"]",""))))</f>
        <v>10]</v>
      </c>
      <c r="Y14" s="188" t="str">
        <f>IF('Cell Numbers'!Y7=0,"",((IF(VLOOKUP('Cell Numbers'!Y7,Cells!$A$7:$F$122,5)=Y$10, "[",""))&amp;(IF(AND(VLOOKUP('Cell Numbers'!Y7,Cells!$A$7:$F$122,5)&lt;&gt;Y$10,VLOOKUP('Cell Numbers'!Y7,Cells!$A$7:$F$122,6)&lt;&gt;Y$10),"---", 'Cell Numbers'!Y7))&amp;  (IF(VLOOKUP('Cell Numbers'!Y7,Cells!$A$7:$F$122,6)=Y$10,"]",""))))</f>
        <v>[11</v>
      </c>
      <c r="Z14" s="188" t="str">
        <f>IF('Cell Numbers'!Z7=0,"",((IF(VLOOKUP('Cell Numbers'!Z7,Cells!$A$7:$F$122,5)=Z$10, "[",""))&amp;(IF(AND(VLOOKUP('Cell Numbers'!Z7,Cells!$A$7:$F$122,5)&lt;&gt;Z$10,VLOOKUP('Cell Numbers'!Z7,Cells!$A$7:$F$122,6)&lt;&gt;Z$10),"---", 'Cell Numbers'!Z7))&amp;  (IF(VLOOKUP('Cell Numbers'!Z7,Cells!$A$7:$F$122,6)=Z$10,"]",""))))</f>
        <v>---</v>
      </c>
      <c r="AA14" s="188" t="str">
        <f>IF('Cell Numbers'!AA7=0,"",((IF(VLOOKUP('Cell Numbers'!AA7,Cells!$A$7:$F$122,5)=AA$10, "[",""))&amp;(IF(AND(VLOOKUP('Cell Numbers'!AA7,Cells!$A$7:$F$122,5)&lt;&gt;AA$10,VLOOKUP('Cell Numbers'!AA7,Cells!$A$7:$F$122,6)&lt;&gt;AA$10),"---", 'Cell Numbers'!AA7))&amp;  (IF(VLOOKUP('Cell Numbers'!AA7,Cells!$A$7:$F$122,6)=AA$10,"]",""))))</f>
        <v>11]</v>
      </c>
      <c r="AB14" s="188" t="str">
        <f>IF('Cell Numbers'!AB7=0,"",((IF(VLOOKUP('Cell Numbers'!AB7,Cells!$A$7:$F$122,5)=AB$10, "[",""))&amp;(IF(AND(VLOOKUP('Cell Numbers'!AB7,Cells!$A$7:$F$122,5)&lt;&gt;AB$10,VLOOKUP('Cell Numbers'!AB7,Cells!$A$7:$F$122,6)&lt;&gt;AB$10),"---", 'Cell Numbers'!AB7))&amp;  (IF(VLOOKUP('Cell Numbers'!AB7,Cells!$A$7:$F$122,6)=AB$10,"]",""))))</f>
        <v>[12</v>
      </c>
      <c r="AC14" s="188" t="str">
        <f>IF('Cell Numbers'!AC7=0,"",((IF(VLOOKUP('Cell Numbers'!AC7,Cells!$A$7:$F$122,5)=AC$10, "[",""))&amp;(IF(AND(VLOOKUP('Cell Numbers'!AC7,Cells!$A$7:$F$122,5)&lt;&gt;AC$10,VLOOKUP('Cell Numbers'!AC7,Cells!$A$7:$F$122,6)&lt;&gt;AC$10),"---", 'Cell Numbers'!AC7))&amp;  (IF(VLOOKUP('Cell Numbers'!AC7,Cells!$A$7:$F$122,6)=AC$10,"]",""))))</f>
        <v>---</v>
      </c>
      <c r="AD14" s="188" t="str">
        <f>IF('Cell Numbers'!AD7=0,"",((IF(VLOOKUP('Cell Numbers'!AD7,Cells!$A$7:$F$122,5)=AD$10, "[",""))&amp;(IF(AND(VLOOKUP('Cell Numbers'!AD7,Cells!$A$7:$F$122,5)&lt;&gt;AD$10,VLOOKUP('Cell Numbers'!AD7,Cells!$A$7:$F$122,6)&lt;&gt;AD$10),"---", 'Cell Numbers'!AD7))&amp;  (IF(VLOOKUP('Cell Numbers'!AD7,Cells!$A$7:$F$122,6)=AD$10,"]",""))))</f>
        <v>12]</v>
      </c>
      <c r="AE14" s="188" t="str">
        <f>IF('Cell Numbers'!AE7=0,"",((IF(VLOOKUP('Cell Numbers'!AE7,Cells!$A$7:$F$122,5)=AE$10, "[",""))&amp;(IF(AND(VLOOKUP('Cell Numbers'!AE7,Cells!$A$7:$F$122,5)&lt;&gt;AE$10,VLOOKUP('Cell Numbers'!AE7,Cells!$A$7:$F$122,6)&lt;&gt;AE$10),"---", 'Cell Numbers'!AE7))&amp;  (IF(VLOOKUP('Cell Numbers'!AE7,Cells!$A$7:$F$122,6)=AE$10,"]",""))))</f>
        <v>[13</v>
      </c>
      <c r="AF14" s="188" t="str">
        <f>IF('Cell Numbers'!AF7=0,"",((IF(VLOOKUP('Cell Numbers'!AF7,Cells!$A$7:$F$122,5)=AF$10, "[",""))&amp;(IF(AND(VLOOKUP('Cell Numbers'!AF7,Cells!$A$7:$F$122,5)&lt;&gt;AF$10,VLOOKUP('Cell Numbers'!AF7,Cells!$A$7:$F$122,6)&lt;&gt;AF$10),"---", 'Cell Numbers'!AF7))&amp;  (IF(VLOOKUP('Cell Numbers'!AF7,Cells!$A$7:$F$122,6)=AF$10,"]",""))))</f>
        <v>---</v>
      </c>
      <c r="AG14" s="188" t="str">
        <f>IF('Cell Numbers'!AG7=0,"",((IF(VLOOKUP('Cell Numbers'!AG7,Cells!$A$7:$F$122,5)=AG$10, "[",""))&amp;(IF(AND(VLOOKUP('Cell Numbers'!AG7,Cells!$A$7:$F$122,5)&lt;&gt;AG$10,VLOOKUP('Cell Numbers'!AG7,Cells!$A$7:$F$122,6)&lt;&gt;AG$10),"---", 'Cell Numbers'!AG7))&amp;  (IF(VLOOKUP('Cell Numbers'!AG7,Cells!$A$7:$F$122,6)=AG$10,"]",""))))</f>
        <v>---</v>
      </c>
      <c r="AH14" s="188" t="str">
        <f>IF('Cell Numbers'!AH7=0,"",((IF(VLOOKUP('Cell Numbers'!AH7,Cells!$A$7:$F$122,5)=AH$10, "[",""))&amp;(IF(AND(VLOOKUP('Cell Numbers'!AH7,Cells!$A$7:$F$122,5)&lt;&gt;AH$10,VLOOKUP('Cell Numbers'!AH7,Cells!$A$7:$F$122,6)&lt;&gt;AH$10),"---", 'Cell Numbers'!AH7))&amp;  (IF(VLOOKUP('Cell Numbers'!AH7,Cells!$A$7:$F$122,6)=AH$10,"]",""))))</f>
        <v>---</v>
      </c>
      <c r="AI14" s="188" t="str">
        <f>IF('Cell Numbers'!AI7=0,"",((IF(VLOOKUP('Cell Numbers'!AI7,Cells!$A$7:$F$122,5)=AI$10, "[",""))&amp;(IF(AND(VLOOKUP('Cell Numbers'!AI7,Cells!$A$7:$F$122,5)&lt;&gt;AI$10,VLOOKUP('Cell Numbers'!AI7,Cells!$A$7:$F$122,6)&lt;&gt;AI$10),"---", 'Cell Numbers'!AI7))&amp;  (IF(VLOOKUP('Cell Numbers'!AI7,Cells!$A$7:$F$122,6)=AI$10,"]",""))))</f>
        <v>---</v>
      </c>
      <c r="AJ14" s="188" t="str">
        <f>IF('Cell Numbers'!AJ7=0,"",((IF(VLOOKUP('Cell Numbers'!AJ7,Cells!$A$7:$F$122,5)=AJ$10, "[",""))&amp;(IF(AND(VLOOKUP('Cell Numbers'!AJ7,Cells!$A$7:$F$122,5)&lt;&gt;AJ$10,VLOOKUP('Cell Numbers'!AJ7,Cells!$A$7:$F$122,6)&lt;&gt;AJ$10),"---", 'Cell Numbers'!AJ7))&amp;  (IF(VLOOKUP('Cell Numbers'!AJ7,Cells!$A$7:$F$122,6)=AJ$10,"]",""))))</f>
        <v>---</v>
      </c>
      <c r="AK14" s="188" t="str">
        <f>IF('Cell Numbers'!AK7=0,"",((IF(VLOOKUP('Cell Numbers'!AK7,Cells!$A$7:$F$122,5)=AK$10, "[",""))&amp;(IF(AND(VLOOKUP('Cell Numbers'!AK7,Cells!$A$7:$F$122,5)&lt;&gt;AK$10,VLOOKUP('Cell Numbers'!AK7,Cells!$A$7:$F$122,6)&lt;&gt;AK$10),"---", 'Cell Numbers'!AK7))&amp;  (IF(VLOOKUP('Cell Numbers'!AK7,Cells!$A$7:$F$122,6)=AK$10,"]",""))))</f>
        <v>---</v>
      </c>
      <c r="AL14" s="188" t="str">
        <f>IF('Cell Numbers'!AL7=0,"",((IF(VLOOKUP('Cell Numbers'!AL7,Cells!$A$7:$F$122,5)=AL$10, "[",""))&amp;(IF(AND(VLOOKUP('Cell Numbers'!AL7,Cells!$A$7:$F$122,5)&lt;&gt;AL$10,VLOOKUP('Cell Numbers'!AL7,Cells!$A$7:$F$122,6)&lt;&gt;AL$10),"---", 'Cell Numbers'!AL7))&amp;  (IF(VLOOKUP('Cell Numbers'!AL7,Cells!$A$7:$F$122,6)=AL$10,"]",""))))</f>
        <v>---</v>
      </c>
      <c r="AM14" s="188" t="str">
        <f>IF('Cell Numbers'!AM7=0,"",((IF(VLOOKUP('Cell Numbers'!AM7,Cells!$A$7:$F$122,5)=AM$10, "[",""))&amp;(IF(AND(VLOOKUP('Cell Numbers'!AM7,Cells!$A$7:$F$122,5)&lt;&gt;AM$10,VLOOKUP('Cell Numbers'!AM7,Cells!$A$7:$F$122,6)&lt;&gt;AM$10),"---", 'Cell Numbers'!AM7))&amp;  (IF(VLOOKUP('Cell Numbers'!AM7,Cells!$A$7:$F$122,6)=AM$10,"]",""))))</f>
        <v>13]</v>
      </c>
    </row>
    <row r="15" spans="1:42" x14ac:dyDescent="0.25">
      <c r="A15" t="s">
        <v>82</v>
      </c>
      <c r="B15" t="s">
        <v>77</v>
      </c>
      <c r="C15" s="8" t="s">
        <v>351</v>
      </c>
      <c r="D15" s="188" t="str">
        <f>IF('Cell Numbers'!D8=0,"",((IF(VLOOKUP('Cell Numbers'!D8,Cells!$A$7:$F$122,5)=D$10, "[",""))&amp;(IF(AND(VLOOKUP('Cell Numbers'!D8,Cells!$A$7:$F$122,5)&lt;&gt;D$10,VLOOKUP('Cell Numbers'!D8,Cells!$A$7:$F$122,6)&lt;&gt;D$10),"---", 'Cell Numbers'!D8))&amp;  (IF(VLOOKUP('Cell Numbers'!D8,Cells!$A$7:$F$122,6)=D$10,"]",""))))</f>
        <v>[14</v>
      </c>
      <c r="E15" s="188" t="str">
        <f>IF('Cell Numbers'!E8=0,"",((IF(VLOOKUP('Cell Numbers'!E8,Cells!$A$7:$F$122,5)=E$10, "[",""))&amp;(IF(AND(VLOOKUP('Cell Numbers'!E8,Cells!$A$7:$F$122,5)&lt;&gt;E$10,VLOOKUP('Cell Numbers'!E8,Cells!$A$7:$F$122,6)&lt;&gt;E$10),"---", 'Cell Numbers'!E8))&amp;  (IF(VLOOKUP('Cell Numbers'!E8,Cells!$A$7:$F$122,6)=E$10,"]",""))))</f>
        <v>---</v>
      </c>
      <c r="F15" s="188" t="str">
        <f>IF('Cell Numbers'!F8=0,"",((IF(VLOOKUP('Cell Numbers'!F8,Cells!$A$7:$F$122,5)=F$10, "[",""))&amp;(IF(AND(VLOOKUP('Cell Numbers'!F8,Cells!$A$7:$F$122,5)&lt;&gt;F$10,VLOOKUP('Cell Numbers'!F8,Cells!$A$7:$F$122,6)&lt;&gt;F$10),"---", 'Cell Numbers'!F8))&amp;  (IF(VLOOKUP('Cell Numbers'!F8,Cells!$A$7:$F$122,6)=F$10,"]",""))))</f>
        <v>---</v>
      </c>
      <c r="G15" s="188" t="str">
        <f>IF('Cell Numbers'!G8=0,"",((IF(VLOOKUP('Cell Numbers'!G8,Cells!$A$7:$F$122,5)=G$10, "[",""))&amp;(IF(AND(VLOOKUP('Cell Numbers'!G8,Cells!$A$7:$F$122,5)&lt;&gt;G$10,VLOOKUP('Cell Numbers'!G8,Cells!$A$7:$F$122,6)&lt;&gt;G$10),"---", 'Cell Numbers'!G8))&amp;  (IF(VLOOKUP('Cell Numbers'!G8,Cells!$A$7:$F$122,6)=G$10,"]",""))))</f>
        <v>---</v>
      </c>
      <c r="H15" s="188" t="str">
        <f>IF('Cell Numbers'!H8=0,"",((IF(VLOOKUP('Cell Numbers'!H8,Cells!$A$7:$F$122,5)=H$10, "[",""))&amp;(IF(AND(VLOOKUP('Cell Numbers'!H8,Cells!$A$7:$F$122,5)&lt;&gt;H$10,VLOOKUP('Cell Numbers'!H8,Cells!$A$7:$F$122,6)&lt;&gt;H$10),"---", 'Cell Numbers'!H8))&amp;  (IF(VLOOKUP('Cell Numbers'!H8,Cells!$A$7:$F$122,6)=H$10,"]",""))))</f>
        <v>---</v>
      </c>
      <c r="I15" s="188" t="str">
        <f>IF('Cell Numbers'!I8=0,"",((IF(VLOOKUP('Cell Numbers'!I8,Cells!$A$7:$F$122,5)=I$10, "[",""))&amp;(IF(AND(VLOOKUP('Cell Numbers'!I8,Cells!$A$7:$F$122,5)&lt;&gt;I$10,VLOOKUP('Cell Numbers'!I8,Cells!$A$7:$F$122,6)&lt;&gt;I$10),"---", 'Cell Numbers'!I8))&amp;  (IF(VLOOKUP('Cell Numbers'!I8,Cells!$A$7:$F$122,6)=I$10,"]",""))))</f>
        <v>---</v>
      </c>
      <c r="J15" s="188" t="str">
        <f>IF('Cell Numbers'!J8=0,"",((IF(VLOOKUP('Cell Numbers'!J8,Cells!$A$7:$F$122,5)=J$10, "[",""))&amp;(IF(AND(VLOOKUP('Cell Numbers'!J8,Cells!$A$7:$F$122,5)&lt;&gt;J$10,VLOOKUP('Cell Numbers'!J8,Cells!$A$7:$F$122,6)&lt;&gt;J$10),"---", 'Cell Numbers'!J8))&amp;  (IF(VLOOKUP('Cell Numbers'!J8,Cells!$A$7:$F$122,6)=J$10,"]",""))))</f>
        <v>---</v>
      </c>
      <c r="K15" s="188" t="str">
        <f>IF('Cell Numbers'!K8=0,"",((IF(VLOOKUP('Cell Numbers'!K8,Cells!$A$7:$F$122,5)=K$10, "[",""))&amp;(IF(AND(VLOOKUP('Cell Numbers'!K8,Cells!$A$7:$F$122,5)&lt;&gt;K$10,VLOOKUP('Cell Numbers'!K8,Cells!$A$7:$F$122,6)&lt;&gt;K$10),"---", 'Cell Numbers'!K8))&amp;  (IF(VLOOKUP('Cell Numbers'!K8,Cells!$A$7:$F$122,6)=K$10,"]",""))))</f>
        <v>---</v>
      </c>
      <c r="L15" s="188" t="str">
        <f>IF('Cell Numbers'!L8=0,"",((IF(VLOOKUP('Cell Numbers'!L8,Cells!$A$7:$F$122,5)=L$10, "[",""))&amp;(IF(AND(VLOOKUP('Cell Numbers'!L8,Cells!$A$7:$F$122,5)&lt;&gt;L$10,VLOOKUP('Cell Numbers'!L8,Cells!$A$7:$F$122,6)&lt;&gt;L$10),"---", 'Cell Numbers'!L8))&amp;  (IF(VLOOKUP('Cell Numbers'!L8,Cells!$A$7:$F$122,6)=L$10,"]",""))))</f>
        <v>---</v>
      </c>
      <c r="M15" s="188" t="str">
        <f>IF('Cell Numbers'!M8=0,"",((IF(VLOOKUP('Cell Numbers'!M8,Cells!$A$7:$F$122,5)=M$10, "[",""))&amp;(IF(AND(VLOOKUP('Cell Numbers'!M8,Cells!$A$7:$F$122,5)&lt;&gt;M$10,VLOOKUP('Cell Numbers'!M8,Cells!$A$7:$F$122,6)&lt;&gt;M$10),"---", 'Cell Numbers'!M8))&amp;  (IF(VLOOKUP('Cell Numbers'!M8,Cells!$A$7:$F$122,6)=M$10,"]",""))))</f>
        <v>---</v>
      </c>
      <c r="N15" s="188" t="str">
        <f>IF('Cell Numbers'!N8=0,"",((IF(VLOOKUP('Cell Numbers'!N8,Cells!$A$7:$F$122,5)=N$10, "[",""))&amp;(IF(AND(VLOOKUP('Cell Numbers'!N8,Cells!$A$7:$F$122,5)&lt;&gt;N$10,VLOOKUP('Cell Numbers'!N8,Cells!$A$7:$F$122,6)&lt;&gt;N$10),"---", 'Cell Numbers'!N8))&amp;  (IF(VLOOKUP('Cell Numbers'!N8,Cells!$A$7:$F$122,6)=N$10,"]",""))))</f>
        <v>---</v>
      </c>
      <c r="O15" s="188" t="str">
        <f>IF('Cell Numbers'!O8=0,"",((IF(VLOOKUP('Cell Numbers'!O8,Cells!$A$7:$F$122,5)=O$10, "[",""))&amp;(IF(AND(VLOOKUP('Cell Numbers'!O8,Cells!$A$7:$F$122,5)&lt;&gt;O$10,VLOOKUP('Cell Numbers'!O8,Cells!$A$7:$F$122,6)&lt;&gt;O$10),"---", 'Cell Numbers'!O8))&amp;  (IF(VLOOKUP('Cell Numbers'!O8,Cells!$A$7:$F$122,6)=O$10,"]",""))))</f>
        <v>14]</v>
      </c>
      <c r="P15" s="188" t="str">
        <f>IF('Cell Numbers'!P8=0,"",((IF(VLOOKUP('Cell Numbers'!P8,Cells!$A$7:$F$122,5)=P$10, "[",""))&amp;(IF(AND(VLOOKUP('Cell Numbers'!P8,Cells!$A$7:$F$122,5)&lt;&gt;P$10,VLOOKUP('Cell Numbers'!P8,Cells!$A$7:$F$122,6)&lt;&gt;P$10),"---", 'Cell Numbers'!P8))&amp;  (IF(VLOOKUP('Cell Numbers'!P8,Cells!$A$7:$F$122,6)=P$10,"]",""))))</f>
        <v>[15</v>
      </c>
      <c r="Q15" s="188" t="str">
        <f>IF('Cell Numbers'!Q8=0,"",((IF(VLOOKUP('Cell Numbers'!Q8,Cells!$A$7:$F$122,5)=Q$10, "[",""))&amp;(IF(AND(VLOOKUP('Cell Numbers'!Q8,Cells!$A$7:$F$122,5)&lt;&gt;Q$10,VLOOKUP('Cell Numbers'!Q8,Cells!$A$7:$F$122,6)&lt;&gt;Q$10),"---", 'Cell Numbers'!Q8))&amp;  (IF(VLOOKUP('Cell Numbers'!Q8,Cells!$A$7:$F$122,6)=Q$10,"]",""))))</f>
        <v>---</v>
      </c>
      <c r="R15" s="188" t="str">
        <f>IF('Cell Numbers'!R8=0,"",((IF(VLOOKUP('Cell Numbers'!R8,Cells!$A$7:$F$122,5)=R$10, "[",""))&amp;(IF(AND(VLOOKUP('Cell Numbers'!R8,Cells!$A$7:$F$122,5)&lt;&gt;R$10,VLOOKUP('Cell Numbers'!R8,Cells!$A$7:$F$122,6)&lt;&gt;R$10),"---", 'Cell Numbers'!R8))&amp;  (IF(VLOOKUP('Cell Numbers'!R8,Cells!$A$7:$F$122,6)=R$10,"]",""))))</f>
        <v>---</v>
      </c>
      <c r="S15" s="188" t="str">
        <f>IF('Cell Numbers'!S8=0,"",((IF(VLOOKUP('Cell Numbers'!S8,Cells!$A$7:$F$122,5)=S$10, "[",""))&amp;(IF(AND(VLOOKUP('Cell Numbers'!S8,Cells!$A$7:$F$122,5)&lt;&gt;S$10,VLOOKUP('Cell Numbers'!S8,Cells!$A$7:$F$122,6)&lt;&gt;S$10),"---", 'Cell Numbers'!S8))&amp;  (IF(VLOOKUP('Cell Numbers'!S8,Cells!$A$7:$F$122,6)=S$10,"]",""))))</f>
        <v>---</v>
      </c>
      <c r="T15" s="188" t="str">
        <f>IF('Cell Numbers'!T8=0,"",((IF(VLOOKUP('Cell Numbers'!T8,Cells!$A$7:$F$122,5)=T$10, "[",""))&amp;(IF(AND(VLOOKUP('Cell Numbers'!T8,Cells!$A$7:$F$122,5)&lt;&gt;T$10,VLOOKUP('Cell Numbers'!T8,Cells!$A$7:$F$122,6)&lt;&gt;T$10),"---", 'Cell Numbers'!T8))&amp;  (IF(VLOOKUP('Cell Numbers'!T8,Cells!$A$7:$F$122,6)=T$10,"]",""))))</f>
        <v>---</v>
      </c>
      <c r="U15" s="188" t="str">
        <f>IF('Cell Numbers'!U8=0,"",((IF(VLOOKUP('Cell Numbers'!U8,Cells!$A$7:$F$122,5)=U$10, "[",""))&amp;(IF(AND(VLOOKUP('Cell Numbers'!U8,Cells!$A$7:$F$122,5)&lt;&gt;U$10,VLOOKUP('Cell Numbers'!U8,Cells!$A$7:$F$122,6)&lt;&gt;U$10),"---", 'Cell Numbers'!U8))&amp;  (IF(VLOOKUP('Cell Numbers'!U8,Cells!$A$7:$F$122,6)=U$10,"]",""))))</f>
        <v>15]</v>
      </c>
      <c r="V15" s="188" t="str">
        <f>IF('Cell Numbers'!V8=0,"",((IF(VLOOKUP('Cell Numbers'!V8,Cells!$A$7:$F$122,5)=V$10, "[",""))&amp;(IF(AND(VLOOKUP('Cell Numbers'!V8,Cells!$A$7:$F$122,5)&lt;&gt;V$10,VLOOKUP('Cell Numbers'!V8,Cells!$A$7:$F$122,6)&lt;&gt;V$10),"---", 'Cell Numbers'!V8))&amp;  (IF(VLOOKUP('Cell Numbers'!V8,Cells!$A$7:$F$122,6)=V$10,"]",""))))</f>
        <v>[16</v>
      </c>
      <c r="W15" s="188" t="str">
        <f>IF('Cell Numbers'!W8=0,"",((IF(VLOOKUP('Cell Numbers'!W8,Cells!$A$7:$F$122,5)=W$10, "[",""))&amp;(IF(AND(VLOOKUP('Cell Numbers'!W8,Cells!$A$7:$F$122,5)&lt;&gt;W$10,VLOOKUP('Cell Numbers'!W8,Cells!$A$7:$F$122,6)&lt;&gt;W$10),"---", 'Cell Numbers'!W8))&amp;  (IF(VLOOKUP('Cell Numbers'!W8,Cells!$A$7:$F$122,6)=W$10,"]",""))))</f>
        <v>---</v>
      </c>
      <c r="X15" s="188" t="str">
        <f>IF('Cell Numbers'!X8=0,"",((IF(VLOOKUP('Cell Numbers'!X8,Cells!$A$7:$F$122,5)=X$10, "[",""))&amp;(IF(AND(VLOOKUP('Cell Numbers'!X8,Cells!$A$7:$F$122,5)&lt;&gt;X$10,VLOOKUP('Cell Numbers'!X8,Cells!$A$7:$F$122,6)&lt;&gt;X$10),"---", 'Cell Numbers'!X8))&amp;  (IF(VLOOKUP('Cell Numbers'!X8,Cells!$A$7:$F$122,6)=X$10,"]",""))))</f>
        <v>---</v>
      </c>
      <c r="Y15" s="188" t="str">
        <f>IF('Cell Numbers'!Y8=0,"",((IF(VLOOKUP('Cell Numbers'!Y8,Cells!$A$7:$F$122,5)=Y$10, "[",""))&amp;(IF(AND(VLOOKUP('Cell Numbers'!Y8,Cells!$A$7:$F$122,5)&lt;&gt;Y$10,VLOOKUP('Cell Numbers'!Y8,Cells!$A$7:$F$122,6)&lt;&gt;Y$10),"---", 'Cell Numbers'!Y8))&amp;  (IF(VLOOKUP('Cell Numbers'!Y8,Cells!$A$7:$F$122,6)=Y$10,"]",""))))</f>
        <v>16]</v>
      </c>
      <c r="Z15" s="188" t="str">
        <f>IF('Cell Numbers'!Z8=0,"",((IF(VLOOKUP('Cell Numbers'!Z8,Cells!$A$7:$F$122,5)=Z$10, "[",""))&amp;(IF(AND(VLOOKUP('Cell Numbers'!Z8,Cells!$A$7:$F$122,5)&lt;&gt;Z$10,VLOOKUP('Cell Numbers'!Z8,Cells!$A$7:$F$122,6)&lt;&gt;Z$10),"---", 'Cell Numbers'!Z8))&amp;  (IF(VLOOKUP('Cell Numbers'!Z8,Cells!$A$7:$F$122,6)=Z$10,"]",""))))</f>
        <v>[17</v>
      </c>
      <c r="AA15" s="188" t="str">
        <f>IF('Cell Numbers'!AA8=0,"",((IF(VLOOKUP('Cell Numbers'!AA8,Cells!$A$7:$F$122,5)=AA$10, "[",""))&amp;(IF(AND(VLOOKUP('Cell Numbers'!AA8,Cells!$A$7:$F$122,5)&lt;&gt;AA$10,VLOOKUP('Cell Numbers'!AA8,Cells!$A$7:$F$122,6)&lt;&gt;AA$10),"---", 'Cell Numbers'!AA8))&amp;  (IF(VLOOKUP('Cell Numbers'!AA8,Cells!$A$7:$F$122,6)=AA$10,"]",""))))</f>
        <v>---</v>
      </c>
      <c r="AB15" s="188" t="str">
        <f>IF('Cell Numbers'!AB8=0,"",((IF(VLOOKUP('Cell Numbers'!AB8,Cells!$A$7:$F$122,5)=AB$10, "[",""))&amp;(IF(AND(VLOOKUP('Cell Numbers'!AB8,Cells!$A$7:$F$122,5)&lt;&gt;AB$10,VLOOKUP('Cell Numbers'!AB8,Cells!$A$7:$F$122,6)&lt;&gt;AB$10),"---", 'Cell Numbers'!AB8))&amp;  (IF(VLOOKUP('Cell Numbers'!AB8,Cells!$A$7:$F$122,6)=AB$10,"]",""))))</f>
        <v>17]</v>
      </c>
      <c r="AC15" s="188" t="str">
        <f>IF('Cell Numbers'!AC8=0,"",((IF(VLOOKUP('Cell Numbers'!AC8,Cells!$A$7:$F$122,5)=AC$10, "[",""))&amp;(IF(AND(VLOOKUP('Cell Numbers'!AC8,Cells!$A$7:$F$122,5)&lt;&gt;AC$10,VLOOKUP('Cell Numbers'!AC8,Cells!$A$7:$F$122,6)&lt;&gt;AC$10),"---", 'Cell Numbers'!AC8))&amp;  (IF(VLOOKUP('Cell Numbers'!AC8,Cells!$A$7:$F$122,6)=AC$10,"]",""))))</f>
        <v>[18</v>
      </c>
      <c r="AD15" s="188" t="str">
        <f>IF('Cell Numbers'!AD8=0,"",((IF(VLOOKUP('Cell Numbers'!AD8,Cells!$A$7:$F$122,5)=AD$10, "[",""))&amp;(IF(AND(VLOOKUP('Cell Numbers'!AD8,Cells!$A$7:$F$122,5)&lt;&gt;AD$10,VLOOKUP('Cell Numbers'!AD8,Cells!$A$7:$F$122,6)&lt;&gt;AD$10),"---", 'Cell Numbers'!AD8))&amp;  (IF(VLOOKUP('Cell Numbers'!AD8,Cells!$A$7:$F$122,6)=AD$10,"]",""))))</f>
        <v>18]</v>
      </c>
      <c r="AE15" s="188" t="str">
        <f>IF('Cell Numbers'!AE8=0,"",((IF(VLOOKUP('Cell Numbers'!AE8,Cells!$A$7:$F$122,5)=AE$10, "[",""))&amp;(IF(AND(VLOOKUP('Cell Numbers'!AE8,Cells!$A$7:$F$122,5)&lt;&gt;AE$10,VLOOKUP('Cell Numbers'!AE8,Cells!$A$7:$F$122,6)&lt;&gt;AE$10),"---", 'Cell Numbers'!AE8))&amp;  (IF(VLOOKUP('Cell Numbers'!AE8,Cells!$A$7:$F$122,6)=AE$10,"]",""))))</f>
        <v>[19</v>
      </c>
      <c r="AF15" s="188" t="str">
        <f>IF('Cell Numbers'!AF8=0,"",((IF(VLOOKUP('Cell Numbers'!AF8,Cells!$A$7:$F$122,5)=AF$10, "[",""))&amp;(IF(AND(VLOOKUP('Cell Numbers'!AF8,Cells!$A$7:$F$122,5)&lt;&gt;AF$10,VLOOKUP('Cell Numbers'!AF8,Cells!$A$7:$F$122,6)&lt;&gt;AF$10),"---", 'Cell Numbers'!AF8))&amp;  (IF(VLOOKUP('Cell Numbers'!AF8,Cells!$A$7:$F$122,6)=AF$10,"]",""))))</f>
        <v>19]</v>
      </c>
      <c r="AG15" s="188" t="str">
        <f>IF('Cell Numbers'!AG8=0,"",((IF(VLOOKUP('Cell Numbers'!AG8,Cells!$A$7:$F$122,5)=AG$10, "[",""))&amp;(IF(AND(VLOOKUP('Cell Numbers'!AG8,Cells!$A$7:$F$122,5)&lt;&gt;AG$10,VLOOKUP('Cell Numbers'!AG8,Cells!$A$7:$F$122,6)&lt;&gt;AG$10),"---", 'Cell Numbers'!AG8))&amp;  (IF(VLOOKUP('Cell Numbers'!AG8,Cells!$A$7:$F$122,6)=AG$10,"]",""))))</f>
        <v>[20</v>
      </c>
      <c r="AH15" s="188" t="str">
        <f>IF('Cell Numbers'!AH8=0,"",((IF(VLOOKUP('Cell Numbers'!AH8,Cells!$A$7:$F$122,5)=AH$10, "[",""))&amp;(IF(AND(VLOOKUP('Cell Numbers'!AH8,Cells!$A$7:$F$122,5)&lt;&gt;AH$10,VLOOKUP('Cell Numbers'!AH8,Cells!$A$7:$F$122,6)&lt;&gt;AH$10),"---", 'Cell Numbers'!AH8))&amp;  (IF(VLOOKUP('Cell Numbers'!AH8,Cells!$A$7:$F$122,6)=AH$10,"]",""))))</f>
        <v>---</v>
      </c>
      <c r="AI15" s="188" t="str">
        <f>IF('Cell Numbers'!AI8=0,"",((IF(VLOOKUP('Cell Numbers'!AI8,Cells!$A$7:$F$122,5)=AI$10, "[",""))&amp;(IF(AND(VLOOKUP('Cell Numbers'!AI8,Cells!$A$7:$F$122,5)&lt;&gt;AI$10,VLOOKUP('Cell Numbers'!AI8,Cells!$A$7:$F$122,6)&lt;&gt;AI$10),"---", 'Cell Numbers'!AI8))&amp;  (IF(VLOOKUP('Cell Numbers'!AI8,Cells!$A$7:$F$122,6)=AI$10,"]",""))))</f>
        <v>---</v>
      </c>
      <c r="AJ15" s="188" t="str">
        <f>IF('Cell Numbers'!AJ8=0,"",((IF(VLOOKUP('Cell Numbers'!AJ8,Cells!$A$7:$F$122,5)=AJ$10, "[",""))&amp;(IF(AND(VLOOKUP('Cell Numbers'!AJ8,Cells!$A$7:$F$122,5)&lt;&gt;AJ$10,VLOOKUP('Cell Numbers'!AJ8,Cells!$A$7:$F$122,6)&lt;&gt;AJ$10),"---", 'Cell Numbers'!AJ8))&amp;  (IF(VLOOKUP('Cell Numbers'!AJ8,Cells!$A$7:$F$122,6)=AJ$10,"]",""))))</f>
        <v>---</v>
      </c>
      <c r="AK15" s="188" t="str">
        <f>IF('Cell Numbers'!AK8=0,"",((IF(VLOOKUP('Cell Numbers'!AK8,Cells!$A$7:$F$122,5)=AK$10, "[",""))&amp;(IF(AND(VLOOKUP('Cell Numbers'!AK8,Cells!$A$7:$F$122,5)&lt;&gt;AK$10,VLOOKUP('Cell Numbers'!AK8,Cells!$A$7:$F$122,6)&lt;&gt;AK$10),"---", 'Cell Numbers'!AK8))&amp;  (IF(VLOOKUP('Cell Numbers'!AK8,Cells!$A$7:$F$122,6)=AK$10,"]",""))))</f>
        <v>---</v>
      </c>
      <c r="AL15" s="188" t="str">
        <f>IF('Cell Numbers'!AL8=0,"",((IF(VLOOKUP('Cell Numbers'!AL8,Cells!$A$7:$F$122,5)=AL$10, "[",""))&amp;(IF(AND(VLOOKUP('Cell Numbers'!AL8,Cells!$A$7:$F$122,5)&lt;&gt;AL$10,VLOOKUP('Cell Numbers'!AL8,Cells!$A$7:$F$122,6)&lt;&gt;AL$10),"---", 'Cell Numbers'!AL8))&amp;  (IF(VLOOKUP('Cell Numbers'!AL8,Cells!$A$7:$F$122,6)=AL$10,"]",""))))</f>
        <v>---</v>
      </c>
      <c r="AM15" s="188" t="str">
        <f>IF('Cell Numbers'!AM8=0,"",((IF(VLOOKUP('Cell Numbers'!AM8,Cells!$A$7:$F$122,5)=AM$10, "[",""))&amp;(IF(AND(VLOOKUP('Cell Numbers'!AM8,Cells!$A$7:$F$122,5)&lt;&gt;AM$10,VLOOKUP('Cell Numbers'!AM8,Cells!$A$7:$F$122,6)&lt;&gt;AM$10),"---", 'Cell Numbers'!AM8))&amp;  (IF(VLOOKUP('Cell Numbers'!AM8,Cells!$A$7:$F$122,6)=AM$10,"]",""))))</f>
        <v>20]</v>
      </c>
    </row>
    <row r="16" spans="1:42" x14ac:dyDescent="0.25">
      <c r="A16" t="s">
        <v>82</v>
      </c>
      <c r="B16" t="s">
        <v>77</v>
      </c>
      <c r="C16" s="8" t="s">
        <v>352</v>
      </c>
      <c r="D16" s="188" t="str">
        <f>IF('Cell Numbers'!D9=0,"",((IF(VLOOKUP('Cell Numbers'!D9,Cells!$A$7:$F$122,5)=D$10, "[",""))&amp;(IF(AND(VLOOKUP('Cell Numbers'!D9,Cells!$A$7:$F$122,5)&lt;&gt;D$10,VLOOKUP('Cell Numbers'!D9,Cells!$A$7:$F$122,6)&lt;&gt;D$10),"---", 'Cell Numbers'!D9))&amp;  (IF(VLOOKUP('Cell Numbers'!D9,Cells!$A$7:$F$122,6)=D$10,"]",""))))</f>
        <v>[21</v>
      </c>
      <c r="E16" s="188" t="str">
        <f>IF('Cell Numbers'!E9=0,"",((IF(VLOOKUP('Cell Numbers'!E9,Cells!$A$7:$F$122,5)=E$10, "[",""))&amp;(IF(AND(VLOOKUP('Cell Numbers'!E9,Cells!$A$7:$F$122,5)&lt;&gt;E$10,VLOOKUP('Cell Numbers'!E9,Cells!$A$7:$F$122,6)&lt;&gt;E$10),"---", 'Cell Numbers'!E9))&amp;  (IF(VLOOKUP('Cell Numbers'!E9,Cells!$A$7:$F$122,6)=E$10,"]",""))))</f>
        <v>---</v>
      </c>
      <c r="F16" s="188" t="str">
        <f>IF('Cell Numbers'!F9=0,"",((IF(VLOOKUP('Cell Numbers'!F9,Cells!$A$7:$F$122,5)=F$10, "[",""))&amp;(IF(AND(VLOOKUP('Cell Numbers'!F9,Cells!$A$7:$F$122,5)&lt;&gt;F$10,VLOOKUP('Cell Numbers'!F9,Cells!$A$7:$F$122,6)&lt;&gt;F$10),"---", 'Cell Numbers'!F9))&amp;  (IF(VLOOKUP('Cell Numbers'!F9,Cells!$A$7:$F$122,6)=F$10,"]",""))))</f>
        <v>---</v>
      </c>
      <c r="G16" s="188" t="str">
        <f>IF('Cell Numbers'!G9=0,"",((IF(VLOOKUP('Cell Numbers'!G9,Cells!$A$7:$F$122,5)=G$10, "[",""))&amp;(IF(AND(VLOOKUP('Cell Numbers'!G9,Cells!$A$7:$F$122,5)&lt;&gt;G$10,VLOOKUP('Cell Numbers'!G9,Cells!$A$7:$F$122,6)&lt;&gt;G$10),"---", 'Cell Numbers'!G9))&amp;  (IF(VLOOKUP('Cell Numbers'!G9,Cells!$A$7:$F$122,6)=G$10,"]",""))))</f>
        <v>---</v>
      </c>
      <c r="H16" s="188" t="str">
        <f>IF('Cell Numbers'!H9=0,"",((IF(VLOOKUP('Cell Numbers'!H9,Cells!$A$7:$F$122,5)=H$10, "[",""))&amp;(IF(AND(VLOOKUP('Cell Numbers'!H9,Cells!$A$7:$F$122,5)&lt;&gt;H$10,VLOOKUP('Cell Numbers'!H9,Cells!$A$7:$F$122,6)&lt;&gt;H$10),"---", 'Cell Numbers'!H9))&amp;  (IF(VLOOKUP('Cell Numbers'!H9,Cells!$A$7:$F$122,6)=H$10,"]",""))))</f>
        <v>---</v>
      </c>
      <c r="I16" s="188" t="str">
        <f>IF('Cell Numbers'!I9=0,"",((IF(VLOOKUP('Cell Numbers'!I9,Cells!$A$7:$F$122,5)=I$10, "[",""))&amp;(IF(AND(VLOOKUP('Cell Numbers'!I9,Cells!$A$7:$F$122,5)&lt;&gt;I$10,VLOOKUP('Cell Numbers'!I9,Cells!$A$7:$F$122,6)&lt;&gt;I$10),"---", 'Cell Numbers'!I9))&amp;  (IF(VLOOKUP('Cell Numbers'!I9,Cells!$A$7:$F$122,6)=I$10,"]",""))))</f>
        <v>---</v>
      </c>
      <c r="J16" s="188" t="str">
        <f>IF('Cell Numbers'!J9=0,"",((IF(VLOOKUP('Cell Numbers'!J9,Cells!$A$7:$F$122,5)=J$10, "[",""))&amp;(IF(AND(VLOOKUP('Cell Numbers'!J9,Cells!$A$7:$F$122,5)&lt;&gt;J$10,VLOOKUP('Cell Numbers'!J9,Cells!$A$7:$F$122,6)&lt;&gt;J$10),"---", 'Cell Numbers'!J9))&amp;  (IF(VLOOKUP('Cell Numbers'!J9,Cells!$A$7:$F$122,6)=J$10,"]",""))))</f>
        <v>---</v>
      </c>
      <c r="K16" s="188" t="str">
        <f>IF('Cell Numbers'!K9=0,"",((IF(VLOOKUP('Cell Numbers'!K9,Cells!$A$7:$F$122,5)=K$10, "[",""))&amp;(IF(AND(VLOOKUP('Cell Numbers'!K9,Cells!$A$7:$F$122,5)&lt;&gt;K$10,VLOOKUP('Cell Numbers'!K9,Cells!$A$7:$F$122,6)&lt;&gt;K$10),"---", 'Cell Numbers'!K9))&amp;  (IF(VLOOKUP('Cell Numbers'!K9,Cells!$A$7:$F$122,6)=K$10,"]",""))))</f>
        <v>---</v>
      </c>
      <c r="L16" s="188" t="str">
        <f>IF('Cell Numbers'!L9=0,"",((IF(VLOOKUP('Cell Numbers'!L9,Cells!$A$7:$F$122,5)=L$10, "[",""))&amp;(IF(AND(VLOOKUP('Cell Numbers'!L9,Cells!$A$7:$F$122,5)&lt;&gt;L$10,VLOOKUP('Cell Numbers'!L9,Cells!$A$7:$F$122,6)&lt;&gt;L$10),"---", 'Cell Numbers'!L9))&amp;  (IF(VLOOKUP('Cell Numbers'!L9,Cells!$A$7:$F$122,6)=L$10,"]",""))))</f>
        <v>---</v>
      </c>
      <c r="M16" s="188" t="str">
        <f>IF('Cell Numbers'!M9=0,"",((IF(VLOOKUP('Cell Numbers'!M9,Cells!$A$7:$F$122,5)=M$10, "[",""))&amp;(IF(AND(VLOOKUP('Cell Numbers'!M9,Cells!$A$7:$F$122,5)&lt;&gt;M$10,VLOOKUP('Cell Numbers'!M9,Cells!$A$7:$F$122,6)&lt;&gt;M$10),"---", 'Cell Numbers'!M9))&amp;  (IF(VLOOKUP('Cell Numbers'!M9,Cells!$A$7:$F$122,6)=M$10,"]",""))))</f>
        <v>---</v>
      </c>
      <c r="N16" s="188" t="str">
        <f>IF('Cell Numbers'!N9=0,"",((IF(VLOOKUP('Cell Numbers'!N9,Cells!$A$7:$F$122,5)=N$10, "[",""))&amp;(IF(AND(VLOOKUP('Cell Numbers'!N9,Cells!$A$7:$F$122,5)&lt;&gt;N$10,VLOOKUP('Cell Numbers'!N9,Cells!$A$7:$F$122,6)&lt;&gt;N$10),"---", 'Cell Numbers'!N9))&amp;  (IF(VLOOKUP('Cell Numbers'!N9,Cells!$A$7:$F$122,6)=N$10,"]",""))))</f>
        <v>---</v>
      </c>
      <c r="O16" s="188" t="str">
        <f>IF('Cell Numbers'!O9=0,"",((IF(VLOOKUP('Cell Numbers'!O9,Cells!$A$7:$F$122,5)=O$10, "[",""))&amp;(IF(AND(VLOOKUP('Cell Numbers'!O9,Cells!$A$7:$F$122,5)&lt;&gt;O$10,VLOOKUP('Cell Numbers'!O9,Cells!$A$7:$F$122,6)&lt;&gt;O$10),"---", 'Cell Numbers'!O9))&amp;  (IF(VLOOKUP('Cell Numbers'!O9,Cells!$A$7:$F$122,6)=O$10,"]",""))))</f>
        <v>---</v>
      </c>
      <c r="P16" s="188" t="str">
        <f>IF('Cell Numbers'!P9=0,"",((IF(VLOOKUP('Cell Numbers'!P9,Cells!$A$7:$F$122,5)=P$10, "[",""))&amp;(IF(AND(VLOOKUP('Cell Numbers'!P9,Cells!$A$7:$F$122,5)&lt;&gt;P$10,VLOOKUP('Cell Numbers'!P9,Cells!$A$7:$F$122,6)&lt;&gt;P$10),"---", 'Cell Numbers'!P9))&amp;  (IF(VLOOKUP('Cell Numbers'!P9,Cells!$A$7:$F$122,6)=P$10,"]",""))))</f>
        <v>---</v>
      </c>
      <c r="Q16" s="188" t="str">
        <f>IF('Cell Numbers'!Q9=0,"",((IF(VLOOKUP('Cell Numbers'!Q9,Cells!$A$7:$F$122,5)=Q$10, "[",""))&amp;(IF(AND(VLOOKUP('Cell Numbers'!Q9,Cells!$A$7:$F$122,5)&lt;&gt;Q$10,VLOOKUP('Cell Numbers'!Q9,Cells!$A$7:$F$122,6)&lt;&gt;Q$10),"---", 'Cell Numbers'!Q9))&amp;  (IF(VLOOKUP('Cell Numbers'!Q9,Cells!$A$7:$F$122,6)=Q$10,"]",""))))</f>
        <v>---</v>
      </c>
      <c r="R16" s="188" t="str">
        <f>IF('Cell Numbers'!R9=0,"",((IF(VLOOKUP('Cell Numbers'!R9,Cells!$A$7:$F$122,5)=R$10, "[",""))&amp;(IF(AND(VLOOKUP('Cell Numbers'!R9,Cells!$A$7:$F$122,5)&lt;&gt;R$10,VLOOKUP('Cell Numbers'!R9,Cells!$A$7:$F$122,6)&lt;&gt;R$10),"---", 'Cell Numbers'!R9))&amp;  (IF(VLOOKUP('Cell Numbers'!R9,Cells!$A$7:$F$122,6)=R$10,"]",""))))</f>
        <v>---</v>
      </c>
      <c r="S16" s="188" t="str">
        <f>IF('Cell Numbers'!S9=0,"",((IF(VLOOKUP('Cell Numbers'!S9,Cells!$A$7:$F$122,5)=S$10, "[",""))&amp;(IF(AND(VLOOKUP('Cell Numbers'!S9,Cells!$A$7:$F$122,5)&lt;&gt;S$10,VLOOKUP('Cell Numbers'!S9,Cells!$A$7:$F$122,6)&lt;&gt;S$10),"---", 'Cell Numbers'!S9))&amp;  (IF(VLOOKUP('Cell Numbers'!S9,Cells!$A$7:$F$122,6)=S$10,"]",""))))</f>
        <v>---</v>
      </c>
      <c r="T16" s="188" t="str">
        <f>IF('Cell Numbers'!T9=0,"",((IF(VLOOKUP('Cell Numbers'!T9,Cells!$A$7:$F$122,5)=T$10, "[",""))&amp;(IF(AND(VLOOKUP('Cell Numbers'!T9,Cells!$A$7:$F$122,5)&lt;&gt;T$10,VLOOKUP('Cell Numbers'!T9,Cells!$A$7:$F$122,6)&lt;&gt;T$10),"---", 'Cell Numbers'!T9))&amp;  (IF(VLOOKUP('Cell Numbers'!T9,Cells!$A$7:$F$122,6)=T$10,"]",""))))</f>
        <v>---</v>
      </c>
      <c r="U16" s="188" t="str">
        <f>IF('Cell Numbers'!U9=0,"",((IF(VLOOKUP('Cell Numbers'!U9,Cells!$A$7:$F$122,5)=U$10, "[",""))&amp;(IF(AND(VLOOKUP('Cell Numbers'!U9,Cells!$A$7:$F$122,5)&lt;&gt;U$10,VLOOKUP('Cell Numbers'!U9,Cells!$A$7:$F$122,6)&lt;&gt;U$10),"---", 'Cell Numbers'!U9))&amp;  (IF(VLOOKUP('Cell Numbers'!U9,Cells!$A$7:$F$122,6)=U$10,"]",""))))</f>
        <v>21]</v>
      </c>
      <c r="V16" s="188" t="str">
        <f>IF('Cell Numbers'!V9=0,"",((IF(VLOOKUP('Cell Numbers'!V9,Cells!$A$7:$F$122,5)=V$10, "[",""))&amp;(IF(AND(VLOOKUP('Cell Numbers'!V9,Cells!$A$7:$F$122,5)&lt;&gt;V$10,VLOOKUP('Cell Numbers'!V9,Cells!$A$7:$F$122,6)&lt;&gt;V$10),"---", 'Cell Numbers'!V9))&amp;  (IF(VLOOKUP('Cell Numbers'!V9,Cells!$A$7:$F$122,6)=V$10,"]",""))))</f>
        <v>[22</v>
      </c>
      <c r="W16" s="188" t="str">
        <f>IF('Cell Numbers'!W9=0,"",((IF(VLOOKUP('Cell Numbers'!W9,Cells!$A$7:$F$122,5)=W$10, "[",""))&amp;(IF(AND(VLOOKUP('Cell Numbers'!W9,Cells!$A$7:$F$122,5)&lt;&gt;W$10,VLOOKUP('Cell Numbers'!W9,Cells!$A$7:$F$122,6)&lt;&gt;W$10),"---", 'Cell Numbers'!W9))&amp;  (IF(VLOOKUP('Cell Numbers'!W9,Cells!$A$7:$F$122,6)=W$10,"]",""))))</f>
        <v>---</v>
      </c>
      <c r="X16" s="188" t="str">
        <f>IF('Cell Numbers'!X9=0,"",((IF(VLOOKUP('Cell Numbers'!X9,Cells!$A$7:$F$122,5)=X$10, "[",""))&amp;(IF(AND(VLOOKUP('Cell Numbers'!X9,Cells!$A$7:$F$122,5)&lt;&gt;X$10,VLOOKUP('Cell Numbers'!X9,Cells!$A$7:$F$122,6)&lt;&gt;X$10),"---", 'Cell Numbers'!X9))&amp;  (IF(VLOOKUP('Cell Numbers'!X9,Cells!$A$7:$F$122,6)=X$10,"]",""))))</f>
        <v>---</v>
      </c>
      <c r="Y16" s="188" t="str">
        <f>IF('Cell Numbers'!Y9=0,"",((IF(VLOOKUP('Cell Numbers'!Y9,Cells!$A$7:$F$122,5)=Y$10, "[",""))&amp;(IF(AND(VLOOKUP('Cell Numbers'!Y9,Cells!$A$7:$F$122,5)&lt;&gt;Y$10,VLOOKUP('Cell Numbers'!Y9,Cells!$A$7:$F$122,6)&lt;&gt;Y$10),"---", 'Cell Numbers'!Y9))&amp;  (IF(VLOOKUP('Cell Numbers'!Y9,Cells!$A$7:$F$122,6)=Y$10,"]",""))))</f>
        <v>---</v>
      </c>
      <c r="Z16" s="188" t="str">
        <f>IF('Cell Numbers'!Z9=0,"",((IF(VLOOKUP('Cell Numbers'!Z9,Cells!$A$7:$F$122,5)=Z$10, "[",""))&amp;(IF(AND(VLOOKUP('Cell Numbers'!Z9,Cells!$A$7:$F$122,5)&lt;&gt;Z$10,VLOOKUP('Cell Numbers'!Z9,Cells!$A$7:$F$122,6)&lt;&gt;Z$10),"---", 'Cell Numbers'!Z9))&amp;  (IF(VLOOKUP('Cell Numbers'!Z9,Cells!$A$7:$F$122,6)=Z$10,"]",""))))</f>
        <v>---</v>
      </c>
      <c r="AA16" s="188" t="str">
        <f>IF('Cell Numbers'!AA9=0,"",((IF(VLOOKUP('Cell Numbers'!AA9,Cells!$A$7:$F$122,5)=AA$10, "[",""))&amp;(IF(AND(VLOOKUP('Cell Numbers'!AA9,Cells!$A$7:$F$122,5)&lt;&gt;AA$10,VLOOKUP('Cell Numbers'!AA9,Cells!$A$7:$F$122,6)&lt;&gt;AA$10),"---", 'Cell Numbers'!AA9))&amp;  (IF(VLOOKUP('Cell Numbers'!AA9,Cells!$A$7:$F$122,6)=AA$10,"]",""))))</f>
        <v>22]</v>
      </c>
      <c r="AB16" s="188" t="str">
        <f>IF('Cell Numbers'!AB9=0,"",((IF(VLOOKUP('Cell Numbers'!AB9,Cells!$A$7:$F$122,5)=AB$10, "[",""))&amp;(IF(AND(VLOOKUP('Cell Numbers'!AB9,Cells!$A$7:$F$122,5)&lt;&gt;AB$10,VLOOKUP('Cell Numbers'!AB9,Cells!$A$7:$F$122,6)&lt;&gt;AB$10),"---", 'Cell Numbers'!AB9))&amp;  (IF(VLOOKUP('Cell Numbers'!AB9,Cells!$A$7:$F$122,6)=AB$10,"]",""))))</f>
        <v>[23</v>
      </c>
      <c r="AC16" s="188" t="str">
        <f>IF('Cell Numbers'!AC9=0,"",((IF(VLOOKUP('Cell Numbers'!AC9,Cells!$A$7:$F$122,5)=AC$10, "[",""))&amp;(IF(AND(VLOOKUP('Cell Numbers'!AC9,Cells!$A$7:$F$122,5)&lt;&gt;AC$10,VLOOKUP('Cell Numbers'!AC9,Cells!$A$7:$F$122,6)&lt;&gt;AC$10),"---", 'Cell Numbers'!AC9))&amp;  (IF(VLOOKUP('Cell Numbers'!AC9,Cells!$A$7:$F$122,6)=AC$10,"]",""))))</f>
        <v>---</v>
      </c>
      <c r="AD16" s="188" t="str">
        <f>IF('Cell Numbers'!AD9=0,"",((IF(VLOOKUP('Cell Numbers'!AD9,Cells!$A$7:$F$122,5)=AD$10, "[",""))&amp;(IF(AND(VLOOKUP('Cell Numbers'!AD9,Cells!$A$7:$F$122,5)&lt;&gt;AD$10,VLOOKUP('Cell Numbers'!AD9,Cells!$A$7:$F$122,6)&lt;&gt;AD$10),"---", 'Cell Numbers'!AD9))&amp;  (IF(VLOOKUP('Cell Numbers'!AD9,Cells!$A$7:$F$122,6)=AD$10,"]",""))))</f>
        <v>23]</v>
      </c>
      <c r="AE16" s="188" t="str">
        <f>IF('Cell Numbers'!AE9=0,"",((IF(VLOOKUP('Cell Numbers'!AE9,Cells!$A$7:$F$122,5)=AE$10, "[",""))&amp;(IF(AND(VLOOKUP('Cell Numbers'!AE9,Cells!$A$7:$F$122,5)&lt;&gt;AE$10,VLOOKUP('Cell Numbers'!AE9,Cells!$A$7:$F$122,6)&lt;&gt;AE$10),"---", 'Cell Numbers'!AE9))&amp;  (IF(VLOOKUP('Cell Numbers'!AE9,Cells!$A$7:$F$122,6)=AE$10,"]",""))))</f>
        <v>[24</v>
      </c>
      <c r="AF16" s="188" t="str">
        <f>IF('Cell Numbers'!AF9=0,"",((IF(VLOOKUP('Cell Numbers'!AF9,Cells!$A$7:$F$122,5)=AF$10, "[",""))&amp;(IF(AND(VLOOKUP('Cell Numbers'!AF9,Cells!$A$7:$F$122,5)&lt;&gt;AF$10,VLOOKUP('Cell Numbers'!AF9,Cells!$A$7:$F$122,6)&lt;&gt;AF$10),"---", 'Cell Numbers'!AF9))&amp;  (IF(VLOOKUP('Cell Numbers'!AF9,Cells!$A$7:$F$122,6)=AF$10,"]",""))))</f>
        <v>---</v>
      </c>
      <c r="AG16" s="188" t="str">
        <f>IF('Cell Numbers'!AG9=0,"",((IF(VLOOKUP('Cell Numbers'!AG9,Cells!$A$7:$F$122,5)=AG$10, "[",""))&amp;(IF(AND(VLOOKUP('Cell Numbers'!AG9,Cells!$A$7:$F$122,5)&lt;&gt;AG$10,VLOOKUP('Cell Numbers'!AG9,Cells!$A$7:$F$122,6)&lt;&gt;AG$10),"---", 'Cell Numbers'!AG9))&amp;  (IF(VLOOKUP('Cell Numbers'!AG9,Cells!$A$7:$F$122,6)=AG$10,"]",""))))</f>
        <v>24]</v>
      </c>
      <c r="AH16" s="188" t="str">
        <f>IF('Cell Numbers'!AH9=0,"",((IF(VLOOKUP('Cell Numbers'!AH9,Cells!$A$7:$F$122,5)=AH$10, "[",""))&amp;(IF(AND(VLOOKUP('Cell Numbers'!AH9,Cells!$A$7:$F$122,5)&lt;&gt;AH$10,VLOOKUP('Cell Numbers'!AH9,Cells!$A$7:$F$122,6)&lt;&gt;AH$10),"---", 'Cell Numbers'!AH9))&amp;  (IF(VLOOKUP('Cell Numbers'!AH9,Cells!$A$7:$F$122,6)=AH$10,"]",""))))</f>
        <v>[25</v>
      </c>
      <c r="AI16" s="188" t="str">
        <f>IF('Cell Numbers'!AI9=0,"",((IF(VLOOKUP('Cell Numbers'!AI9,Cells!$A$7:$F$122,5)=AI$10, "[",""))&amp;(IF(AND(VLOOKUP('Cell Numbers'!AI9,Cells!$A$7:$F$122,5)&lt;&gt;AI$10,VLOOKUP('Cell Numbers'!AI9,Cells!$A$7:$F$122,6)&lt;&gt;AI$10),"---", 'Cell Numbers'!AI9))&amp;  (IF(VLOOKUP('Cell Numbers'!AI9,Cells!$A$7:$F$122,6)=AI$10,"]",""))))</f>
        <v>---</v>
      </c>
      <c r="AJ16" s="188" t="str">
        <f>IF('Cell Numbers'!AJ9=0,"",((IF(VLOOKUP('Cell Numbers'!AJ9,Cells!$A$7:$F$122,5)=AJ$10, "[",""))&amp;(IF(AND(VLOOKUP('Cell Numbers'!AJ9,Cells!$A$7:$F$122,5)&lt;&gt;AJ$10,VLOOKUP('Cell Numbers'!AJ9,Cells!$A$7:$F$122,6)&lt;&gt;AJ$10),"---", 'Cell Numbers'!AJ9))&amp;  (IF(VLOOKUP('Cell Numbers'!AJ9,Cells!$A$7:$F$122,6)=AJ$10,"]",""))))</f>
        <v>---</v>
      </c>
      <c r="AK16" s="188" t="str">
        <f>IF('Cell Numbers'!AK9=0,"",((IF(VLOOKUP('Cell Numbers'!AK9,Cells!$A$7:$F$122,5)=AK$10, "[",""))&amp;(IF(AND(VLOOKUP('Cell Numbers'!AK9,Cells!$A$7:$F$122,5)&lt;&gt;AK$10,VLOOKUP('Cell Numbers'!AK9,Cells!$A$7:$F$122,6)&lt;&gt;AK$10),"---", 'Cell Numbers'!AK9))&amp;  (IF(VLOOKUP('Cell Numbers'!AK9,Cells!$A$7:$F$122,6)=AK$10,"]",""))))</f>
        <v>---</v>
      </c>
      <c r="AL16" s="188" t="str">
        <f>IF('Cell Numbers'!AL9=0,"",((IF(VLOOKUP('Cell Numbers'!AL9,Cells!$A$7:$F$122,5)=AL$10, "[",""))&amp;(IF(AND(VLOOKUP('Cell Numbers'!AL9,Cells!$A$7:$F$122,5)&lt;&gt;AL$10,VLOOKUP('Cell Numbers'!AL9,Cells!$A$7:$F$122,6)&lt;&gt;AL$10),"---", 'Cell Numbers'!AL9))&amp;  (IF(VLOOKUP('Cell Numbers'!AL9,Cells!$A$7:$F$122,6)=AL$10,"]",""))))</f>
        <v>---</v>
      </c>
      <c r="AM16" s="188" t="str">
        <f>IF('Cell Numbers'!AM9=0,"",((IF(VLOOKUP('Cell Numbers'!AM9,Cells!$A$7:$F$122,5)=AM$10, "[",""))&amp;(IF(AND(VLOOKUP('Cell Numbers'!AM9,Cells!$A$7:$F$122,5)&lt;&gt;AM$10,VLOOKUP('Cell Numbers'!AM9,Cells!$A$7:$F$122,6)&lt;&gt;AM$10),"---", 'Cell Numbers'!AM9))&amp;  (IF(VLOOKUP('Cell Numbers'!AM9,Cells!$A$7:$F$122,6)=AM$10,"]",""))))</f>
        <v>25]</v>
      </c>
    </row>
    <row r="17" spans="1:39" x14ac:dyDescent="0.25">
      <c r="A17" t="s">
        <v>82</v>
      </c>
      <c r="B17" t="s">
        <v>77</v>
      </c>
      <c r="C17" s="8" t="s">
        <v>353</v>
      </c>
      <c r="D17" s="188" t="str">
        <f>IF('Cell Numbers'!D10=0,"",((IF(VLOOKUP('Cell Numbers'!D10,Cells!$A$7:$F$122,5)=D$10, "[",""))&amp;(IF(AND(VLOOKUP('Cell Numbers'!D10,Cells!$A$7:$F$122,5)&lt;&gt;D$10,VLOOKUP('Cell Numbers'!D10,Cells!$A$7:$F$122,6)&lt;&gt;D$10),"---", 'Cell Numbers'!D10))&amp;  (IF(VLOOKUP('Cell Numbers'!D10,Cells!$A$7:$F$122,6)=D$10,"]",""))))</f>
        <v>[26</v>
      </c>
      <c r="E17" s="188" t="str">
        <f>IF('Cell Numbers'!E10=0,"",((IF(VLOOKUP('Cell Numbers'!E10,Cells!$A$7:$F$122,5)=E$10, "[",""))&amp;(IF(AND(VLOOKUP('Cell Numbers'!E10,Cells!$A$7:$F$122,5)&lt;&gt;E$10,VLOOKUP('Cell Numbers'!E10,Cells!$A$7:$F$122,6)&lt;&gt;E$10),"---", 'Cell Numbers'!E10))&amp;  (IF(VLOOKUP('Cell Numbers'!E10,Cells!$A$7:$F$122,6)=E$10,"]",""))))</f>
        <v>---</v>
      </c>
      <c r="F17" s="188" t="str">
        <f>IF('Cell Numbers'!F10=0,"",((IF(VLOOKUP('Cell Numbers'!F10,Cells!$A$7:$F$122,5)=F$10, "[",""))&amp;(IF(AND(VLOOKUP('Cell Numbers'!F10,Cells!$A$7:$F$122,5)&lt;&gt;F$10,VLOOKUP('Cell Numbers'!F10,Cells!$A$7:$F$122,6)&lt;&gt;F$10),"---", 'Cell Numbers'!F10))&amp;  (IF(VLOOKUP('Cell Numbers'!F10,Cells!$A$7:$F$122,6)=F$10,"]",""))))</f>
        <v>---</v>
      </c>
      <c r="G17" s="188" t="str">
        <f>IF('Cell Numbers'!G10=0,"",((IF(VLOOKUP('Cell Numbers'!G10,Cells!$A$7:$F$122,5)=G$10, "[",""))&amp;(IF(AND(VLOOKUP('Cell Numbers'!G10,Cells!$A$7:$F$122,5)&lt;&gt;G$10,VLOOKUP('Cell Numbers'!G10,Cells!$A$7:$F$122,6)&lt;&gt;G$10),"---", 'Cell Numbers'!G10))&amp;  (IF(VLOOKUP('Cell Numbers'!G10,Cells!$A$7:$F$122,6)=G$10,"]",""))))</f>
        <v>---</v>
      </c>
      <c r="H17" s="188" t="str">
        <f>IF('Cell Numbers'!H10=0,"",((IF(VLOOKUP('Cell Numbers'!H10,Cells!$A$7:$F$122,5)=H$10, "[",""))&amp;(IF(AND(VLOOKUP('Cell Numbers'!H10,Cells!$A$7:$F$122,5)&lt;&gt;H$10,VLOOKUP('Cell Numbers'!H10,Cells!$A$7:$F$122,6)&lt;&gt;H$10),"---", 'Cell Numbers'!H10))&amp;  (IF(VLOOKUP('Cell Numbers'!H10,Cells!$A$7:$F$122,6)=H$10,"]",""))))</f>
        <v>---</v>
      </c>
      <c r="I17" s="188" t="str">
        <f>IF('Cell Numbers'!I10=0,"",((IF(VLOOKUP('Cell Numbers'!I10,Cells!$A$7:$F$122,5)=I$10, "[",""))&amp;(IF(AND(VLOOKUP('Cell Numbers'!I10,Cells!$A$7:$F$122,5)&lt;&gt;I$10,VLOOKUP('Cell Numbers'!I10,Cells!$A$7:$F$122,6)&lt;&gt;I$10),"---", 'Cell Numbers'!I10))&amp;  (IF(VLOOKUP('Cell Numbers'!I10,Cells!$A$7:$F$122,6)=I$10,"]",""))))</f>
        <v>---</v>
      </c>
      <c r="J17" s="188" t="str">
        <f>IF('Cell Numbers'!J10=0,"",((IF(VLOOKUP('Cell Numbers'!J10,Cells!$A$7:$F$122,5)=J$10, "[",""))&amp;(IF(AND(VLOOKUP('Cell Numbers'!J10,Cells!$A$7:$F$122,5)&lt;&gt;J$10,VLOOKUP('Cell Numbers'!J10,Cells!$A$7:$F$122,6)&lt;&gt;J$10),"---", 'Cell Numbers'!J10))&amp;  (IF(VLOOKUP('Cell Numbers'!J10,Cells!$A$7:$F$122,6)=J$10,"]",""))))</f>
        <v>---</v>
      </c>
      <c r="K17" s="188" t="str">
        <f>IF('Cell Numbers'!K10=0,"",((IF(VLOOKUP('Cell Numbers'!K10,Cells!$A$7:$F$122,5)=K$10, "[",""))&amp;(IF(AND(VLOOKUP('Cell Numbers'!K10,Cells!$A$7:$F$122,5)&lt;&gt;K$10,VLOOKUP('Cell Numbers'!K10,Cells!$A$7:$F$122,6)&lt;&gt;K$10),"---", 'Cell Numbers'!K10))&amp;  (IF(VLOOKUP('Cell Numbers'!K10,Cells!$A$7:$F$122,6)=K$10,"]",""))))</f>
        <v>---</v>
      </c>
      <c r="L17" s="188" t="str">
        <f>IF('Cell Numbers'!L10=0,"",((IF(VLOOKUP('Cell Numbers'!L10,Cells!$A$7:$F$122,5)=L$10, "[",""))&amp;(IF(AND(VLOOKUP('Cell Numbers'!L10,Cells!$A$7:$F$122,5)&lt;&gt;L$10,VLOOKUP('Cell Numbers'!L10,Cells!$A$7:$F$122,6)&lt;&gt;L$10),"---", 'Cell Numbers'!L10))&amp;  (IF(VLOOKUP('Cell Numbers'!L10,Cells!$A$7:$F$122,6)=L$10,"]",""))))</f>
        <v>---</v>
      </c>
      <c r="M17" s="188" t="str">
        <f>IF('Cell Numbers'!M10=0,"",((IF(VLOOKUP('Cell Numbers'!M10,Cells!$A$7:$F$122,5)=M$10, "[",""))&amp;(IF(AND(VLOOKUP('Cell Numbers'!M10,Cells!$A$7:$F$122,5)&lt;&gt;M$10,VLOOKUP('Cell Numbers'!M10,Cells!$A$7:$F$122,6)&lt;&gt;M$10),"---", 'Cell Numbers'!M10))&amp;  (IF(VLOOKUP('Cell Numbers'!M10,Cells!$A$7:$F$122,6)=M$10,"]",""))))</f>
        <v>---</v>
      </c>
      <c r="N17" s="188" t="str">
        <f>IF('Cell Numbers'!N10=0,"",((IF(VLOOKUP('Cell Numbers'!N10,Cells!$A$7:$F$122,5)=N$10, "[",""))&amp;(IF(AND(VLOOKUP('Cell Numbers'!N10,Cells!$A$7:$F$122,5)&lt;&gt;N$10,VLOOKUP('Cell Numbers'!N10,Cells!$A$7:$F$122,6)&lt;&gt;N$10),"---", 'Cell Numbers'!N10))&amp;  (IF(VLOOKUP('Cell Numbers'!N10,Cells!$A$7:$F$122,6)=N$10,"]",""))))</f>
        <v>26]</v>
      </c>
      <c r="O17" s="188" t="str">
        <f>IF('Cell Numbers'!O10=0,"",((IF(VLOOKUP('Cell Numbers'!O10,Cells!$A$7:$F$122,5)=O$10, "[",""))&amp;(IF(AND(VLOOKUP('Cell Numbers'!O10,Cells!$A$7:$F$122,5)&lt;&gt;O$10,VLOOKUP('Cell Numbers'!O10,Cells!$A$7:$F$122,6)&lt;&gt;O$10),"---", 'Cell Numbers'!O10))&amp;  (IF(VLOOKUP('Cell Numbers'!O10,Cells!$A$7:$F$122,6)=O$10,"]",""))))</f>
        <v>[27</v>
      </c>
      <c r="P17" s="188" t="str">
        <f>IF('Cell Numbers'!P10=0,"",((IF(VLOOKUP('Cell Numbers'!P10,Cells!$A$7:$F$122,5)=P$10, "[",""))&amp;(IF(AND(VLOOKUP('Cell Numbers'!P10,Cells!$A$7:$F$122,5)&lt;&gt;P$10,VLOOKUP('Cell Numbers'!P10,Cells!$A$7:$F$122,6)&lt;&gt;P$10),"---", 'Cell Numbers'!P10))&amp;  (IF(VLOOKUP('Cell Numbers'!P10,Cells!$A$7:$F$122,6)=P$10,"]",""))))</f>
        <v>---</v>
      </c>
      <c r="Q17" s="188" t="str">
        <f>IF('Cell Numbers'!Q10=0,"",((IF(VLOOKUP('Cell Numbers'!Q10,Cells!$A$7:$F$122,5)=Q$10, "[",""))&amp;(IF(AND(VLOOKUP('Cell Numbers'!Q10,Cells!$A$7:$F$122,5)&lt;&gt;Q$10,VLOOKUP('Cell Numbers'!Q10,Cells!$A$7:$F$122,6)&lt;&gt;Q$10),"---", 'Cell Numbers'!Q10))&amp;  (IF(VLOOKUP('Cell Numbers'!Q10,Cells!$A$7:$F$122,6)=Q$10,"]",""))))</f>
        <v>---</v>
      </c>
      <c r="R17" s="188" t="str">
        <f>IF('Cell Numbers'!R10=0,"",((IF(VLOOKUP('Cell Numbers'!R10,Cells!$A$7:$F$122,5)=R$10, "[",""))&amp;(IF(AND(VLOOKUP('Cell Numbers'!R10,Cells!$A$7:$F$122,5)&lt;&gt;R$10,VLOOKUP('Cell Numbers'!R10,Cells!$A$7:$F$122,6)&lt;&gt;R$10),"---", 'Cell Numbers'!R10))&amp;  (IF(VLOOKUP('Cell Numbers'!R10,Cells!$A$7:$F$122,6)=R$10,"]",""))))</f>
        <v>---</v>
      </c>
      <c r="S17" s="188" t="str">
        <f>IF('Cell Numbers'!S10=0,"",((IF(VLOOKUP('Cell Numbers'!S10,Cells!$A$7:$F$122,5)=S$10, "[",""))&amp;(IF(AND(VLOOKUP('Cell Numbers'!S10,Cells!$A$7:$F$122,5)&lt;&gt;S$10,VLOOKUP('Cell Numbers'!S10,Cells!$A$7:$F$122,6)&lt;&gt;S$10),"---", 'Cell Numbers'!S10))&amp;  (IF(VLOOKUP('Cell Numbers'!S10,Cells!$A$7:$F$122,6)=S$10,"]",""))))</f>
        <v>---</v>
      </c>
      <c r="T17" s="188" t="str">
        <f>IF('Cell Numbers'!T10=0,"",((IF(VLOOKUP('Cell Numbers'!T10,Cells!$A$7:$F$122,5)=T$10, "[",""))&amp;(IF(AND(VLOOKUP('Cell Numbers'!T10,Cells!$A$7:$F$122,5)&lt;&gt;T$10,VLOOKUP('Cell Numbers'!T10,Cells!$A$7:$F$122,6)&lt;&gt;T$10),"---", 'Cell Numbers'!T10))&amp;  (IF(VLOOKUP('Cell Numbers'!T10,Cells!$A$7:$F$122,6)=T$10,"]",""))))</f>
        <v>---</v>
      </c>
      <c r="U17" s="188" t="str">
        <f>IF('Cell Numbers'!U10=0,"",((IF(VLOOKUP('Cell Numbers'!U10,Cells!$A$7:$F$122,5)=U$10, "[",""))&amp;(IF(AND(VLOOKUP('Cell Numbers'!U10,Cells!$A$7:$F$122,5)&lt;&gt;U$10,VLOOKUP('Cell Numbers'!U10,Cells!$A$7:$F$122,6)&lt;&gt;U$10),"---", 'Cell Numbers'!U10))&amp;  (IF(VLOOKUP('Cell Numbers'!U10,Cells!$A$7:$F$122,6)=U$10,"]",""))))</f>
        <v>---</v>
      </c>
      <c r="V17" s="188" t="str">
        <f>IF('Cell Numbers'!V10=0,"",((IF(VLOOKUP('Cell Numbers'!V10,Cells!$A$7:$F$122,5)=V$10, "[",""))&amp;(IF(AND(VLOOKUP('Cell Numbers'!V10,Cells!$A$7:$F$122,5)&lt;&gt;V$10,VLOOKUP('Cell Numbers'!V10,Cells!$A$7:$F$122,6)&lt;&gt;V$10),"---", 'Cell Numbers'!V10))&amp;  (IF(VLOOKUP('Cell Numbers'!V10,Cells!$A$7:$F$122,6)=V$10,"]",""))))</f>
        <v>---</v>
      </c>
      <c r="W17" s="188" t="str">
        <f>IF('Cell Numbers'!W10=0,"",((IF(VLOOKUP('Cell Numbers'!W10,Cells!$A$7:$F$122,5)=W$10, "[",""))&amp;(IF(AND(VLOOKUP('Cell Numbers'!W10,Cells!$A$7:$F$122,5)&lt;&gt;W$10,VLOOKUP('Cell Numbers'!W10,Cells!$A$7:$F$122,6)&lt;&gt;W$10),"---", 'Cell Numbers'!W10))&amp;  (IF(VLOOKUP('Cell Numbers'!W10,Cells!$A$7:$F$122,6)=W$10,"]",""))))</f>
        <v>27]</v>
      </c>
      <c r="X17" s="188" t="str">
        <f>IF('Cell Numbers'!X10=0,"",((IF(VLOOKUP('Cell Numbers'!X10,Cells!$A$7:$F$122,5)=X$10, "[",""))&amp;(IF(AND(VLOOKUP('Cell Numbers'!X10,Cells!$A$7:$F$122,5)&lt;&gt;X$10,VLOOKUP('Cell Numbers'!X10,Cells!$A$7:$F$122,6)&lt;&gt;X$10),"---", 'Cell Numbers'!X10))&amp;  (IF(VLOOKUP('Cell Numbers'!X10,Cells!$A$7:$F$122,6)=X$10,"]",""))))</f>
        <v>[28</v>
      </c>
      <c r="Y17" s="188" t="str">
        <f>IF('Cell Numbers'!Y10=0,"",((IF(VLOOKUP('Cell Numbers'!Y10,Cells!$A$7:$F$122,5)=Y$10, "[",""))&amp;(IF(AND(VLOOKUP('Cell Numbers'!Y10,Cells!$A$7:$F$122,5)&lt;&gt;Y$10,VLOOKUP('Cell Numbers'!Y10,Cells!$A$7:$F$122,6)&lt;&gt;Y$10),"---", 'Cell Numbers'!Y10))&amp;  (IF(VLOOKUP('Cell Numbers'!Y10,Cells!$A$7:$F$122,6)=Y$10,"]",""))))</f>
        <v>---</v>
      </c>
      <c r="Z17" s="188" t="str">
        <f>IF('Cell Numbers'!Z10=0,"",((IF(VLOOKUP('Cell Numbers'!Z10,Cells!$A$7:$F$122,5)=Z$10, "[",""))&amp;(IF(AND(VLOOKUP('Cell Numbers'!Z10,Cells!$A$7:$F$122,5)&lt;&gt;Z$10,VLOOKUP('Cell Numbers'!Z10,Cells!$A$7:$F$122,6)&lt;&gt;Z$10),"---", 'Cell Numbers'!Z10))&amp;  (IF(VLOOKUP('Cell Numbers'!Z10,Cells!$A$7:$F$122,6)=Z$10,"]",""))))</f>
        <v>28]</v>
      </c>
      <c r="AA17" s="188" t="str">
        <f>IF('Cell Numbers'!AA10=0,"",((IF(VLOOKUP('Cell Numbers'!AA10,Cells!$A$7:$F$122,5)=AA$10, "[",""))&amp;(IF(AND(VLOOKUP('Cell Numbers'!AA10,Cells!$A$7:$F$122,5)&lt;&gt;AA$10,VLOOKUP('Cell Numbers'!AA10,Cells!$A$7:$F$122,6)&lt;&gt;AA$10),"---", 'Cell Numbers'!AA10))&amp;  (IF(VLOOKUP('Cell Numbers'!AA10,Cells!$A$7:$F$122,6)=AA$10,"]",""))))</f>
        <v>[29</v>
      </c>
      <c r="AB17" s="188" t="str">
        <f>IF('Cell Numbers'!AB10=0,"",((IF(VLOOKUP('Cell Numbers'!AB10,Cells!$A$7:$F$122,5)=AB$10, "[",""))&amp;(IF(AND(VLOOKUP('Cell Numbers'!AB10,Cells!$A$7:$F$122,5)&lt;&gt;AB$10,VLOOKUP('Cell Numbers'!AB10,Cells!$A$7:$F$122,6)&lt;&gt;AB$10),"---", 'Cell Numbers'!AB10))&amp;  (IF(VLOOKUP('Cell Numbers'!AB10,Cells!$A$7:$F$122,6)=AB$10,"]",""))))</f>
        <v>---</v>
      </c>
      <c r="AC17" s="188" t="str">
        <f>IF('Cell Numbers'!AC10=0,"",((IF(VLOOKUP('Cell Numbers'!AC10,Cells!$A$7:$F$122,5)=AC$10, "[",""))&amp;(IF(AND(VLOOKUP('Cell Numbers'!AC10,Cells!$A$7:$F$122,5)&lt;&gt;AC$10,VLOOKUP('Cell Numbers'!AC10,Cells!$A$7:$F$122,6)&lt;&gt;AC$10),"---", 'Cell Numbers'!AC10))&amp;  (IF(VLOOKUP('Cell Numbers'!AC10,Cells!$A$7:$F$122,6)=AC$10,"]",""))))</f>
        <v>29]</v>
      </c>
      <c r="AD17" s="188" t="str">
        <f>IF('Cell Numbers'!AD10=0,"",((IF(VLOOKUP('Cell Numbers'!AD10,Cells!$A$7:$F$122,5)=AD$10, "[",""))&amp;(IF(AND(VLOOKUP('Cell Numbers'!AD10,Cells!$A$7:$F$122,5)&lt;&gt;AD$10,VLOOKUP('Cell Numbers'!AD10,Cells!$A$7:$F$122,6)&lt;&gt;AD$10),"---", 'Cell Numbers'!AD10))&amp;  (IF(VLOOKUP('Cell Numbers'!AD10,Cells!$A$7:$F$122,6)=AD$10,"]",""))))</f>
        <v>[30</v>
      </c>
      <c r="AE17" s="188" t="str">
        <f>IF('Cell Numbers'!AE10=0,"",((IF(VLOOKUP('Cell Numbers'!AE10,Cells!$A$7:$F$122,5)=AE$10, "[",""))&amp;(IF(AND(VLOOKUP('Cell Numbers'!AE10,Cells!$A$7:$F$122,5)&lt;&gt;AE$10,VLOOKUP('Cell Numbers'!AE10,Cells!$A$7:$F$122,6)&lt;&gt;AE$10),"---", 'Cell Numbers'!AE10))&amp;  (IF(VLOOKUP('Cell Numbers'!AE10,Cells!$A$7:$F$122,6)=AE$10,"]",""))))</f>
        <v>---</v>
      </c>
      <c r="AF17" s="188" t="str">
        <f>IF('Cell Numbers'!AF10=0,"",((IF(VLOOKUP('Cell Numbers'!AF10,Cells!$A$7:$F$122,5)=AF$10, "[",""))&amp;(IF(AND(VLOOKUP('Cell Numbers'!AF10,Cells!$A$7:$F$122,5)&lt;&gt;AF$10,VLOOKUP('Cell Numbers'!AF10,Cells!$A$7:$F$122,6)&lt;&gt;AF$10),"---", 'Cell Numbers'!AF10))&amp;  (IF(VLOOKUP('Cell Numbers'!AF10,Cells!$A$7:$F$122,6)=AF$10,"]",""))))</f>
        <v>30]</v>
      </c>
      <c r="AG17" s="188" t="str">
        <f>IF('Cell Numbers'!AG10=0,"",((IF(VLOOKUP('Cell Numbers'!AG10,Cells!$A$7:$F$122,5)=AG$10, "[",""))&amp;(IF(AND(VLOOKUP('Cell Numbers'!AG10,Cells!$A$7:$F$122,5)&lt;&gt;AG$10,VLOOKUP('Cell Numbers'!AG10,Cells!$A$7:$F$122,6)&lt;&gt;AG$10),"---", 'Cell Numbers'!AG10))&amp;  (IF(VLOOKUP('Cell Numbers'!AG10,Cells!$A$7:$F$122,6)=AG$10,"]",""))))</f>
        <v>[31</v>
      </c>
      <c r="AH17" s="188" t="str">
        <f>IF('Cell Numbers'!AH10=0,"",((IF(VLOOKUP('Cell Numbers'!AH10,Cells!$A$7:$F$122,5)=AH$10, "[",""))&amp;(IF(AND(VLOOKUP('Cell Numbers'!AH10,Cells!$A$7:$F$122,5)&lt;&gt;AH$10,VLOOKUP('Cell Numbers'!AH10,Cells!$A$7:$F$122,6)&lt;&gt;AH$10),"---", 'Cell Numbers'!AH10))&amp;  (IF(VLOOKUP('Cell Numbers'!AH10,Cells!$A$7:$F$122,6)=AH$10,"]",""))))</f>
        <v>---</v>
      </c>
      <c r="AI17" s="188" t="str">
        <f>IF('Cell Numbers'!AI10=0,"",((IF(VLOOKUP('Cell Numbers'!AI10,Cells!$A$7:$F$122,5)=AI$10, "[",""))&amp;(IF(AND(VLOOKUP('Cell Numbers'!AI10,Cells!$A$7:$F$122,5)&lt;&gt;AI$10,VLOOKUP('Cell Numbers'!AI10,Cells!$A$7:$F$122,6)&lt;&gt;AI$10),"---", 'Cell Numbers'!AI10))&amp;  (IF(VLOOKUP('Cell Numbers'!AI10,Cells!$A$7:$F$122,6)=AI$10,"]",""))))</f>
        <v>---</v>
      </c>
      <c r="AJ17" s="188" t="str">
        <f>IF('Cell Numbers'!AJ10=0,"",((IF(VLOOKUP('Cell Numbers'!AJ10,Cells!$A$7:$F$122,5)=AJ$10, "[",""))&amp;(IF(AND(VLOOKUP('Cell Numbers'!AJ10,Cells!$A$7:$F$122,5)&lt;&gt;AJ$10,VLOOKUP('Cell Numbers'!AJ10,Cells!$A$7:$F$122,6)&lt;&gt;AJ$10),"---", 'Cell Numbers'!AJ10))&amp;  (IF(VLOOKUP('Cell Numbers'!AJ10,Cells!$A$7:$F$122,6)=AJ$10,"]",""))))</f>
        <v>---</v>
      </c>
      <c r="AK17" s="188" t="str">
        <f>IF('Cell Numbers'!AK10=0,"",((IF(VLOOKUP('Cell Numbers'!AK10,Cells!$A$7:$F$122,5)=AK$10, "[",""))&amp;(IF(AND(VLOOKUP('Cell Numbers'!AK10,Cells!$A$7:$F$122,5)&lt;&gt;AK$10,VLOOKUP('Cell Numbers'!AK10,Cells!$A$7:$F$122,6)&lt;&gt;AK$10),"---", 'Cell Numbers'!AK10))&amp;  (IF(VLOOKUP('Cell Numbers'!AK10,Cells!$A$7:$F$122,6)=AK$10,"]",""))))</f>
        <v>---</v>
      </c>
      <c r="AL17" s="188" t="str">
        <f>IF('Cell Numbers'!AL10=0,"",((IF(VLOOKUP('Cell Numbers'!AL10,Cells!$A$7:$F$122,5)=AL$10, "[",""))&amp;(IF(AND(VLOOKUP('Cell Numbers'!AL10,Cells!$A$7:$F$122,5)&lt;&gt;AL$10,VLOOKUP('Cell Numbers'!AL10,Cells!$A$7:$F$122,6)&lt;&gt;AL$10),"---", 'Cell Numbers'!AL10))&amp;  (IF(VLOOKUP('Cell Numbers'!AL10,Cells!$A$7:$F$122,6)=AL$10,"]",""))))</f>
        <v>---</v>
      </c>
      <c r="AM17" s="188" t="str">
        <f>IF('Cell Numbers'!AM10=0,"",((IF(VLOOKUP('Cell Numbers'!AM10,Cells!$A$7:$F$122,5)=AM$10, "[",""))&amp;(IF(AND(VLOOKUP('Cell Numbers'!AM10,Cells!$A$7:$F$122,5)&lt;&gt;AM$10,VLOOKUP('Cell Numbers'!AM10,Cells!$A$7:$F$122,6)&lt;&gt;AM$10),"---", 'Cell Numbers'!AM10))&amp;  (IF(VLOOKUP('Cell Numbers'!AM10,Cells!$A$7:$F$122,6)=AM$10,"]",""))))</f>
        <v>31]</v>
      </c>
    </row>
    <row r="18" spans="1:39" x14ac:dyDescent="0.25">
      <c r="A18" t="s">
        <v>82</v>
      </c>
      <c r="B18" t="s">
        <v>77</v>
      </c>
      <c r="C18" s="8" t="s">
        <v>198</v>
      </c>
      <c r="D18" s="188" t="str">
        <f>IF('Cell Numbers'!D11=0,"",((IF(VLOOKUP('Cell Numbers'!D11,Cells!$A$7:$F$122,5)=D$10, "[",""))&amp;(IF(AND(VLOOKUP('Cell Numbers'!D11,Cells!$A$7:$F$122,5)&lt;&gt;D$10,VLOOKUP('Cell Numbers'!D11,Cells!$A$7:$F$122,6)&lt;&gt;D$10),"---", 'Cell Numbers'!D11))&amp;  (IF(VLOOKUP('Cell Numbers'!D11,Cells!$A$7:$F$122,6)=D$10,"]",""))))</f>
        <v>[32</v>
      </c>
      <c r="E18" s="188" t="str">
        <f>IF('Cell Numbers'!E11=0,"",((IF(VLOOKUP('Cell Numbers'!E11,Cells!$A$7:$F$122,5)=E$10, "[",""))&amp;(IF(AND(VLOOKUP('Cell Numbers'!E11,Cells!$A$7:$F$122,5)&lt;&gt;E$10,VLOOKUP('Cell Numbers'!E11,Cells!$A$7:$F$122,6)&lt;&gt;E$10),"---", 'Cell Numbers'!E11))&amp;  (IF(VLOOKUP('Cell Numbers'!E11,Cells!$A$7:$F$122,6)=E$10,"]",""))))</f>
        <v>---</v>
      </c>
      <c r="F18" s="188" t="str">
        <f>IF('Cell Numbers'!F11=0,"",((IF(VLOOKUP('Cell Numbers'!F11,Cells!$A$7:$F$122,5)=F$10, "[",""))&amp;(IF(AND(VLOOKUP('Cell Numbers'!F11,Cells!$A$7:$F$122,5)&lt;&gt;F$10,VLOOKUP('Cell Numbers'!F11,Cells!$A$7:$F$122,6)&lt;&gt;F$10),"---", 'Cell Numbers'!F11))&amp;  (IF(VLOOKUP('Cell Numbers'!F11,Cells!$A$7:$F$122,6)=F$10,"]",""))))</f>
        <v>---</v>
      </c>
      <c r="G18" s="188" t="str">
        <f>IF('Cell Numbers'!G11=0,"",((IF(VLOOKUP('Cell Numbers'!G11,Cells!$A$7:$F$122,5)=G$10, "[",""))&amp;(IF(AND(VLOOKUP('Cell Numbers'!G11,Cells!$A$7:$F$122,5)&lt;&gt;G$10,VLOOKUP('Cell Numbers'!G11,Cells!$A$7:$F$122,6)&lt;&gt;G$10),"---", 'Cell Numbers'!G11))&amp;  (IF(VLOOKUP('Cell Numbers'!G11,Cells!$A$7:$F$122,6)=G$10,"]",""))))</f>
        <v>---</v>
      </c>
      <c r="H18" s="188" t="str">
        <f>IF('Cell Numbers'!H11=0,"",((IF(VLOOKUP('Cell Numbers'!H11,Cells!$A$7:$F$122,5)=H$10, "[",""))&amp;(IF(AND(VLOOKUP('Cell Numbers'!H11,Cells!$A$7:$F$122,5)&lt;&gt;H$10,VLOOKUP('Cell Numbers'!H11,Cells!$A$7:$F$122,6)&lt;&gt;H$10),"---", 'Cell Numbers'!H11))&amp;  (IF(VLOOKUP('Cell Numbers'!H11,Cells!$A$7:$F$122,6)=H$10,"]",""))))</f>
        <v>---</v>
      </c>
      <c r="I18" s="188" t="str">
        <f>IF('Cell Numbers'!I11=0,"",((IF(VLOOKUP('Cell Numbers'!I11,Cells!$A$7:$F$122,5)=I$10, "[",""))&amp;(IF(AND(VLOOKUP('Cell Numbers'!I11,Cells!$A$7:$F$122,5)&lt;&gt;I$10,VLOOKUP('Cell Numbers'!I11,Cells!$A$7:$F$122,6)&lt;&gt;I$10),"---", 'Cell Numbers'!I11))&amp;  (IF(VLOOKUP('Cell Numbers'!I11,Cells!$A$7:$F$122,6)=I$10,"]",""))))</f>
        <v>---</v>
      </c>
      <c r="J18" s="188" t="str">
        <f>IF('Cell Numbers'!J11=0,"",((IF(VLOOKUP('Cell Numbers'!J11,Cells!$A$7:$F$122,5)=J$10, "[",""))&amp;(IF(AND(VLOOKUP('Cell Numbers'!J11,Cells!$A$7:$F$122,5)&lt;&gt;J$10,VLOOKUP('Cell Numbers'!J11,Cells!$A$7:$F$122,6)&lt;&gt;J$10),"---", 'Cell Numbers'!J11))&amp;  (IF(VLOOKUP('Cell Numbers'!J11,Cells!$A$7:$F$122,6)=J$10,"]",""))))</f>
        <v>---</v>
      </c>
      <c r="K18" s="188" t="str">
        <f>IF('Cell Numbers'!K11=0,"",((IF(VLOOKUP('Cell Numbers'!K11,Cells!$A$7:$F$122,5)=K$10, "[",""))&amp;(IF(AND(VLOOKUP('Cell Numbers'!K11,Cells!$A$7:$F$122,5)&lt;&gt;K$10,VLOOKUP('Cell Numbers'!K11,Cells!$A$7:$F$122,6)&lt;&gt;K$10),"---", 'Cell Numbers'!K11))&amp;  (IF(VLOOKUP('Cell Numbers'!K11,Cells!$A$7:$F$122,6)=K$10,"]",""))))</f>
        <v>---</v>
      </c>
      <c r="L18" s="188" t="str">
        <f>IF('Cell Numbers'!L11=0,"",((IF(VLOOKUP('Cell Numbers'!L11,Cells!$A$7:$F$122,5)=L$10, "[",""))&amp;(IF(AND(VLOOKUP('Cell Numbers'!L11,Cells!$A$7:$F$122,5)&lt;&gt;L$10,VLOOKUP('Cell Numbers'!L11,Cells!$A$7:$F$122,6)&lt;&gt;L$10),"---", 'Cell Numbers'!L11))&amp;  (IF(VLOOKUP('Cell Numbers'!L11,Cells!$A$7:$F$122,6)=L$10,"]",""))))</f>
        <v>---</v>
      </c>
      <c r="M18" s="188" t="str">
        <f>IF('Cell Numbers'!M11=0,"",((IF(VLOOKUP('Cell Numbers'!M11,Cells!$A$7:$F$122,5)=M$10, "[",""))&amp;(IF(AND(VLOOKUP('Cell Numbers'!M11,Cells!$A$7:$F$122,5)&lt;&gt;M$10,VLOOKUP('Cell Numbers'!M11,Cells!$A$7:$F$122,6)&lt;&gt;M$10),"---", 'Cell Numbers'!M11))&amp;  (IF(VLOOKUP('Cell Numbers'!M11,Cells!$A$7:$F$122,6)=M$10,"]",""))))</f>
        <v>---</v>
      </c>
      <c r="N18" s="188" t="str">
        <f>IF('Cell Numbers'!N11=0,"",((IF(VLOOKUP('Cell Numbers'!N11,Cells!$A$7:$F$122,5)=N$10, "[",""))&amp;(IF(AND(VLOOKUP('Cell Numbers'!N11,Cells!$A$7:$F$122,5)&lt;&gt;N$10,VLOOKUP('Cell Numbers'!N11,Cells!$A$7:$F$122,6)&lt;&gt;N$10),"---", 'Cell Numbers'!N11))&amp;  (IF(VLOOKUP('Cell Numbers'!N11,Cells!$A$7:$F$122,6)=N$10,"]",""))))</f>
        <v>---</v>
      </c>
      <c r="O18" s="188" t="str">
        <f>IF('Cell Numbers'!O11=0,"",((IF(VLOOKUP('Cell Numbers'!O11,Cells!$A$7:$F$122,5)=O$10, "[",""))&amp;(IF(AND(VLOOKUP('Cell Numbers'!O11,Cells!$A$7:$F$122,5)&lt;&gt;O$10,VLOOKUP('Cell Numbers'!O11,Cells!$A$7:$F$122,6)&lt;&gt;O$10),"---", 'Cell Numbers'!O11))&amp;  (IF(VLOOKUP('Cell Numbers'!O11,Cells!$A$7:$F$122,6)=O$10,"]",""))))</f>
        <v>---</v>
      </c>
      <c r="P18" s="188" t="str">
        <f>IF('Cell Numbers'!P11=0,"",((IF(VLOOKUP('Cell Numbers'!P11,Cells!$A$7:$F$122,5)=P$10, "[",""))&amp;(IF(AND(VLOOKUP('Cell Numbers'!P11,Cells!$A$7:$F$122,5)&lt;&gt;P$10,VLOOKUP('Cell Numbers'!P11,Cells!$A$7:$F$122,6)&lt;&gt;P$10),"---", 'Cell Numbers'!P11))&amp;  (IF(VLOOKUP('Cell Numbers'!P11,Cells!$A$7:$F$122,6)=P$10,"]",""))))</f>
        <v>---</v>
      </c>
      <c r="Q18" s="188" t="str">
        <f>IF('Cell Numbers'!Q11=0,"",((IF(VLOOKUP('Cell Numbers'!Q11,Cells!$A$7:$F$122,5)=Q$10, "[",""))&amp;(IF(AND(VLOOKUP('Cell Numbers'!Q11,Cells!$A$7:$F$122,5)&lt;&gt;Q$10,VLOOKUP('Cell Numbers'!Q11,Cells!$A$7:$F$122,6)&lt;&gt;Q$10),"---", 'Cell Numbers'!Q11))&amp;  (IF(VLOOKUP('Cell Numbers'!Q11,Cells!$A$7:$F$122,6)=Q$10,"]",""))))</f>
        <v>---</v>
      </c>
      <c r="R18" s="188" t="str">
        <f>IF('Cell Numbers'!R11=0,"",((IF(VLOOKUP('Cell Numbers'!R11,Cells!$A$7:$F$122,5)=R$10, "[",""))&amp;(IF(AND(VLOOKUP('Cell Numbers'!R11,Cells!$A$7:$F$122,5)&lt;&gt;R$10,VLOOKUP('Cell Numbers'!R11,Cells!$A$7:$F$122,6)&lt;&gt;R$10),"---", 'Cell Numbers'!R11))&amp;  (IF(VLOOKUP('Cell Numbers'!R11,Cells!$A$7:$F$122,6)=R$10,"]",""))))</f>
        <v>---</v>
      </c>
      <c r="S18" s="188" t="str">
        <f>IF('Cell Numbers'!S11=0,"",((IF(VLOOKUP('Cell Numbers'!S11,Cells!$A$7:$F$122,5)=S$10, "[",""))&amp;(IF(AND(VLOOKUP('Cell Numbers'!S11,Cells!$A$7:$F$122,5)&lt;&gt;S$10,VLOOKUP('Cell Numbers'!S11,Cells!$A$7:$F$122,6)&lt;&gt;S$10),"---", 'Cell Numbers'!S11))&amp;  (IF(VLOOKUP('Cell Numbers'!S11,Cells!$A$7:$F$122,6)=S$10,"]",""))))</f>
        <v>---</v>
      </c>
      <c r="T18" s="188" t="str">
        <f>IF('Cell Numbers'!T11=0,"",((IF(VLOOKUP('Cell Numbers'!T11,Cells!$A$7:$F$122,5)=T$10, "[",""))&amp;(IF(AND(VLOOKUP('Cell Numbers'!T11,Cells!$A$7:$F$122,5)&lt;&gt;T$10,VLOOKUP('Cell Numbers'!T11,Cells!$A$7:$F$122,6)&lt;&gt;T$10),"---", 'Cell Numbers'!T11))&amp;  (IF(VLOOKUP('Cell Numbers'!T11,Cells!$A$7:$F$122,6)=T$10,"]",""))))</f>
        <v>---</v>
      </c>
      <c r="U18" s="188" t="str">
        <f>IF('Cell Numbers'!U11=0,"",((IF(VLOOKUP('Cell Numbers'!U11,Cells!$A$7:$F$122,5)=U$10, "[",""))&amp;(IF(AND(VLOOKUP('Cell Numbers'!U11,Cells!$A$7:$F$122,5)&lt;&gt;U$10,VLOOKUP('Cell Numbers'!U11,Cells!$A$7:$F$122,6)&lt;&gt;U$10),"---", 'Cell Numbers'!U11))&amp;  (IF(VLOOKUP('Cell Numbers'!U11,Cells!$A$7:$F$122,6)=U$10,"]",""))))</f>
        <v>32]</v>
      </c>
      <c r="V18" s="188" t="str">
        <f>IF('Cell Numbers'!V11=0,"",((IF(VLOOKUP('Cell Numbers'!V11,Cells!$A$7:$F$122,5)=V$10, "[",""))&amp;(IF(AND(VLOOKUP('Cell Numbers'!V11,Cells!$A$7:$F$122,5)&lt;&gt;V$10,VLOOKUP('Cell Numbers'!V11,Cells!$A$7:$F$122,6)&lt;&gt;V$10),"---", 'Cell Numbers'!V11))&amp;  (IF(VLOOKUP('Cell Numbers'!V11,Cells!$A$7:$F$122,6)=V$10,"]",""))))</f>
        <v>[33</v>
      </c>
      <c r="W18" s="188" t="str">
        <f>IF('Cell Numbers'!W11=0,"",((IF(VLOOKUP('Cell Numbers'!W11,Cells!$A$7:$F$122,5)=W$10, "[",""))&amp;(IF(AND(VLOOKUP('Cell Numbers'!W11,Cells!$A$7:$F$122,5)&lt;&gt;W$10,VLOOKUP('Cell Numbers'!W11,Cells!$A$7:$F$122,6)&lt;&gt;W$10),"---", 'Cell Numbers'!W11))&amp;  (IF(VLOOKUP('Cell Numbers'!W11,Cells!$A$7:$F$122,6)=W$10,"]",""))))</f>
        <v>---</v>
      </c>
      <c r="X18" s="188" t="str">
        <f>IF('Cell Numbers'!X11=0,"",((IF(VLOOKUP('Cell Numbers'!X11,Cells!$A$7:$F$122,5)=X$10, "[",""))&amp;(IF(AND(VLOOKUP('Cell Numbers'!X11,Cells!$A$7:$F$122,5)&lt;&gt;X$10,VLOOKUP('Cell Numbers'!X11,Cells!$A$7:$F$122,6)&lt;&gt;X$10),"---", 'Cell Numbers'!X11))&amp;  (IF(VLOOKUP('Cell Numbers'!X11,Cells!$A$7:$F$122,6)=X$10,"]",""))))</f>
        <v>---</v>
      </c>
      <c r="Y18" s="188" t="str">
        <f>IF('Cell Numbers'!Y11=0,"",((IF(VLOOKUP('Cell Numbers'!Y11,Cells!$A$7:$F$122,5)=Y$10, "[",""))&amp;(IF(AND(VLOOKUP('Cell Numbers'!Y11,Cells!$A$7:$F$122,5)&lt;&gt;Y$10,VLOOKUP('Cell Numbers'!Y11,Cells!$A$7:$F$122,6)&lt;&gt;Y$10),"---", 'Cell Numbers'!Y11))&amp;  (IF(VLOOKUP('Cell Numbers'!Y11,Cells!$A$7:$F$122,6)=Y$10,"]",""))))</f>
        <v>---</v>
      </c>
      <c r="Z18" s="188" t="str">
        <f>IF('Cell Numbers'!Z11=0,"",((IF(VLOOKUP('Cell Numbers'!Z11,Cells!$A$7:$F$122,5)=Z$10, "[",""))&amp;(IF(AND(VLOOKUP('Cell Numbers'!Z11,Cells!$A$7:$F$122,5)&lt;&gt;Z$10,VLOOKUP('Cell Numbers'!Z11,Cells!$A$7:$F$122,6)&lt;&gt;Z$10),"---", 'Cell Numbers'!Z11))&amp;  (IF(VLOOKUP('Cell Numbers'!Z11,Cells!$A$7:$F$122,6)=Z$10,"]",""))))</f>
        <v>33]</v>
      </c>
      <c r="AA18" s="188" t="str">
        <f>IF('Cell Numbers'!AA11=0,"",((IF(VLOOKUP('Cell Numbers'!AA11,Cells!$A$7:$F$122,5)=AA$10, "[",""))&amp;(IF(AND(VLOOKUP('Cell Numbers'!AA11,Cells!$A$7:$F$122,5)&lt;&gt;AA$10,VLOOKUP('Cell Numbers'!AA11,Cells!$A$7:$F$122,6)&lt;&gt;AA$10),"---", 'Cell Numbers'!AA11))&amp;  (IF(VLOOKUP('Cell Numbers'!AA11,Cells!$A$7:$F$122,6)=AA$10,"]",""))))</f>
        <v>[34</v>
      </c>
      <c r="AB18" s="188" t="str">
        <f>IF('Cell Numbers'!AB11=0,"",((IF(VLOOKUP('Cell Numbers'!AB11,Cells!$A$7:$F$122,5)=AB$10, "[",""))&amp;(IF(AND(VLOOKUP('Cell Numbers'!AB11,Cells!$A$7:$F$122,5)&lt;&gt;AB$10,VLOOKUP('Cell Numbers'!AB11,Cells!$A$7:$F$122,6)&lt;&gt;AB$10),"---", 'Cell Numbers'!AB11))&amp;  (IF(VLOOKUP('Cell Numbers'!AB11,Cells!$A$7:$F$122,6)=AB$10,"]",""))))</f>
        <v>---</v>
      </c>
      <c r="AC18" s="188" t="str">
        <f>IF('Cell Numbers'!AC11=0,"",((IF(VLOOKUP('Cell Numbers'!AC11,Cells!$A$7:$F$122,5)=AC$10, "[",""))&amp;(IF(AND(VLOOKUP('Cell Numbers'!AC11,Cells!$A$7:$F$122,5)&lt;&gt;AC$10,VLOOKUP('Cell Numbers'!AC11,Cells!$A$7:$F$122,6)&lt;&gt;AC$10),"---", 'Cell Numbers'!AC11))&amp;  (IF(VLOOKUP('Cell Numbers'!AC11,Cells!$A$7:$F$122,6)=AC$10,"]",""))))</f>
        <v>---</v>
      </c>
      <c r="AD18" s="188" t="str">
        <f>IF('Cell Numbers'!AD11=0,"",((IF(VLOOKUP('Cell Numbers'!AD11,Cells!$A$7:$F$122,5)=AD$10, "[",""))&amp;(IF(AND(VLOOKUP('Cell Numbers'!AD11,Cells!$A$7:$F$122,5)&lt;&gt;AD$10,VLOOKUP('Cell Numbers'!AD11,Cells!$A$7:$F$122,6)&lt;&gt;AD$10),"---", 'Cell Numbers'!AD11))&amp;  (IF(VLOOKUP('Cell Numbers'!AD11,Cells!$A$7:$F$122,6)=AD$10,"]",""))))</f>
        <v>---</v>
      </c>
      <c r="AE18" s="188" t="str">
        <f>IF('Cell Numbers'!AE11=0,"",((IF(VLOOKUP('Cell Numbers'!AE11,Cells!$A$7:$F$122,5)=AE$10, "[",""))&amp;(IF(AND(VLOOKUP('Cell Numbers'!AE11,Cells!$A$7:$F$122,5)&lt;&gt;AE$10,VLOOKUP('Cell Numbers'!AE11,Cells!$A$7:$F$122,6)&lt;&gt;AE$10),"---", 'Cell Numbers'!AE11))&amp;  (IF(VLOOKUP('Cell Numbers'!AE11,Cells!$A$7:$F$122,6)=AE$10,"]",""))))</f>
        <v>---</v>
      </c>
      <c r="AF18" s="188" t="str">
        <f>IF('Cell Numbers'!AF11=0,"",((IF(VLOOKUP('Cell Numbers'!AF11,Cells!$A$7:$F$122,5)=AF$10, "[",""))&amp;(IF(AND(VLOOKUP('Cell Numbers'!AF11,Cells!$A$7:$F$122,5)&lt;&gt;AF$10,VLOOKUP('Cell Numbers'!AF11,Cells!$A$7:$F$122,6)&lt;&gt;AF$10),"---", 'Cell Numbers'!AF11))&amp;  (IF(VLOOKUP('Cell Numbers'!AF11,Cells!$A$7:$F$122,6)=AF$10,"]",""))))</f>
        <v>---</v>
      </c>
      <c r="AG18" s="188" t="str">
        <f>IF('Cell Numbers'!AG11=0,"",((IF(VLOOKUP('Cell Numbers'!AG11,Cells!$A$7:$F$122,5)=AG$10, "[",""))&amp;(IF(AND(VLOOKUP('Cell Numbers'!AG11,Cells!$A$7:$F$122,5)&lt;&gt;AG$10,VLOOKUP('Cell Numbers'!AG11,Cells!$A$7:$F$122,6)&lt;&gt;AG$10),"---", 'Cell Numbers'!AG11))&amp;  (IF(VLOOKUP('Cell Numbers'!AG11,Cells!$A$7:$F$122,6)=AG$10,"]",""))))</f>
        <v>---</v>
      </c>
      <c r="AH18" s="188" t="str">
        <f>IF('Cell Numbers'!AH11=0,"",((IF(VLOOKUP('Cell Numbers'!AH11,Cells!$A$7:$F$122,5)=AH$10, "[",""))&amp;(IF(AND(VLOOKUP('Cell Numbers'!AH11,Cells!$A$7:$F$122,5)&lt;&gt;AH$10,VLOOKUP('Cell Numbers'!AH11,Cells!$A$7:$F$122,6)&lt;&gt;AH$10),"---", 'Cell Numbers'!AH11))&amp;  (IF(VLOOKUP('Cell Numbers'!AH11,Cells!$A$7:$F$122,6)=AH$10,"]",""))))</f>
        <v>---</v>
      </c>
      <c r="AI18" s="188" t="str">
        <f>IF('Cell Numbers'!AI11=0,"",((IF(VLOOKUP('Cell Numbers'!AI11,Cells!$A$7:$F$122,5)=AI$10, "[",""))&amp;(IF(AND(VLOOKUP('Cell Numbers'!AI11,Cells!$A$7:$F$122,5)&lt;&gt;AI$10,VLOOKUP('Cell Numbers'!AI11,Cells!$A$7:$F$122,6)&lt;&gt;AI$10),"---", 'Cell Numbers'!AI11))&amp;  (IF(VLOOKUP('Cell Numbers'!AI11,Cells!$A$7:$F$122,6)=AI$10,"]",""))))</f>
        <v>---</v>
      </c>
      <c r="AJ18" s="188" t="str">
        <f>IF('Cell Numbers'!AJ11=0,"",((IF(VLOOKUP('Cell Numbers'!AJ11,Cells!$A$7:$F$122,5)=AJ$10, "[",""))&amp;(IF(AND(VLOOKUP('Cell Numbers'!AJ11,Cells!$A$7:$F$122,5)&lt;&gt;AJ$10,VLOOKUP('Cell Numbers'!AJ11,Cells!$A$7:$F$122,6)&lt;&gt;AJ$10),"---", 'Cell Numbers'!AJ11))&amp;  (IF(VLOOKUP('Cell Numbers'!AJ11,Cells!$A$7:$F$122,6)=AJ$10,"]",""))))</f>
        <v>---</v>
      </c>
      <c r="AK18" s="188" t="str">
        <f>IF('Cell Numbers'!AK11=0,"",((IF(VLOOKUP('Cell Numbers'!AK11,Cells!$A$7:$F$122,5)=AK$10, "[",""))&amp;(IF(AND(VLOOKUP('Cell Numbers'!AK11,Cells!$A$7:$F$122,5)&lt;&gt;AK$10,VLOOKUP('Cell Numbers'!AK11,Cells!$A$7:$F$122,6)&lt;&gt;AK$10),"---", 'Cell Numbers'!AK11))&amp;  (IF(VLOOKUP('Cell Numbers'!AK11,Cells!$A$7:$F$122,6)=AK$10,"]",""))))</f>
        <v>---</v>
      </c>
      <c r="AL18" s="188" t="str">
        <f>IF('Cell Numbers'!AL11=0,"",((IF(VLOOKUP('Cell Numbers'!AL11,Cells!$A$7:$F$122,5)=AL$10, "[",""))&amp;(IF(AND(VLOOKUP('Cell Numbers'!AL11,Cells!$A$7:$F$122,5)&lt;&gt;AL$10,VLOOKUP('Cell Numbers'!AL11,Cells!$A$7:$F$122,6)&lt;&gt;AL$10),"---", 'Cell Numbers'!AL11))&amp;  (IF(VLOOKUP('Cell Numbers'!AL11,Cells!$A$7:$F$122,6)=AL$10,"]",""))))</f>
        <v>---</v>
      </c>
      <c r="AM18" s="188" t="str">
        <f>IF('Cell Numbers'!AM11=0,"",((IF(VLOOKUP('Cell Numbers'!AM11,Cells!$A$7:$F$122,5)=AM$10, "[",""))&amp;(IF(AND(VLOOKUP('Cell Numbers'!AM11,Cells!$A$7:$F$122,5)&lt;&gt;AM$10,VLOOKUP('Cell Numbers'!AM11,Cells!$A$7:$F$122,6)&lt;&gt;AM$10),"---", 'Cell Numbers'!AM11))&amp;  (IF(VLOOKUP('Cell Numbers'!AM11,Cells!$A$7:$F$122,6)=AM$10,"]",""))))</f>
        <v>34]</v>
      </c>
    </row>
    <row r="19" spans="1:39" x14ac:dyDescent="0.25">
      <c r="A19" t="s">
        <v>59</v>
      </c>
      <c r="B19" t="s">
        <v>77</v>
      </c>
      <c r="C19" s="8" t="s">
        <v>347</v>
      </c>
      <c r="D19" s="188" t="str">
        <f>IF('Cell Numbers'!D12=0,"",((IF(VLOOKUP('Cell Numbers'!D12,Cells!$A$7:$F$122,5)=D$10, "[",""))&amp;(IF(AND(VLOOKUP('Cell Numbers'!D12,Cells!$A$7:$F$122,5)&lt;&gt;D$10,VLOOKUP('Cell Numbers'!D12,Cells!$A$7:$F$122,6)&lt;&gt;D$10),"---", 'Cell Numbers'!D12))&amp;  (IF(VLOOKUP('Cell Numbers'!D12,Cells!$A$7:$F$122,6)=D$10,"]",""))))</f>
        <v>[35</v>
      </c>
      <c r="E19" s="188" t="str">
        <f>IF('Cell Numbers'!E12=0,"",((IF(VLOOKUP('Cell Numbers'!E12,Cells!$A$7:$F$122,5)=E$10, "[",""))&amp;(IF(AND(VLOOKUP('Cell Numbers'!E12,Cells!$A$7:$F$122,5)&lt;&gt;E$10,VLOOKUP('Cell Numbers'!E12,Cells!$A$7:$F$122,6)&lt;&gt;E$10),"---", 'Cell Numbers'!E12))&amp;  (IF(VLOOKUP('Cell Numbers'!E12,Cells!$A$7:$F$122,6)=E$10,"]",""))))</f>
        <v>---</v>
      </c>
      <c r="F19" s="188" t="str">
        <f>IF('Cell Numbers'!F12=0,"",((IF(VLOOKUP('Cell Numbers'!F12,Cells!$A$7:$F$122,5)=F$10, "[",""))&amp;(IF(AND(VLOOKUP('Cell Numbers'!F12,Cells!$A$7:$F$122,5)&lt;&gt;F$10,VLOOKUP('Cell Numbers'!F12,Cells!$A$7:$F$122,6)&lt;&gt;F$10),"---", 'Cell Numbers'!F12))&amp;  (IF(VLOOKUP('Cell Numbers'!F12,Cells!$A$7:$F$122,6)=F$10,"]",""))))</f>
        <v>---</v>
      </c>
      <c r="G19" s="188" t="str">
        <f>IF('Cell Numbers'!G12=0,"",((IF(VLOOKUP('Cell Numbers'!G12,Cells!$A$7:$F$122,5)=G$10, "[",""))&amp;(IF(AND(VLOOKUP('Cell Numbers'!G12,Cells!$A$7:$F$122,5)&lt;&gt;G$10,VLOOKUP('Cell Numbers'!G12,Cells!$A$7:$F$122,6)&lt;&gt;G$10),"---", 'Cell Numbers'!G12))&amp;  (IF(VLOOKUP('Cell Numbers'!G12,Cells!$A$7:$F$122,6)=G$10,"]",""))))</f>
        <v>---</v>
      </c>
      <c r="H19" s="188" t="str">
        <f>IF('Cell Numbers'!H12=0,"",((IF(VLOOKUP('Cell Numbers'!H12,Cells!$A$7:$F$122,5)=H$10, "[",""))&amp;(IF(AND(VLOOKUP('Cell Numbers'!H12,Cells!$A$7:$F$122,5)&lt;&gt;H$10,VLOOKUP('Cell Numbers'!H12,Cells!$A$7:$F$122,6)&lt;&gt;H$10),"---", 'Cell Numbers'!H12))&amp;  (IF(VLOOKUP('Cell Numbers'!H12,Cells!$A$7:$F$122,6)=H$10,"]",""))))</f>
        <v>---</v>
      </c>
      <c r="I19" s="188" t="str">
        <f>IF('Cell Numbers'!I12=0,"",((IF(VLOOKUP('Cell Numbers'!I12,Cells!$A$7:$F$122,5)=I$10, "[",""))&amp;(IF(AND(VLOOKUP('Cell Numbers'!I12,Cells!$A$7:$F$122,5)&lt;&gt;I$10,VLOOKUP('Cell Numbers'!I12,Cells!$A$7:$F$122,6)&lt;&gt;I$10),"---", 'Cell Numbers'!I12))&amp;  (IF(VLOOKUP('Cell Numbers'!I12,Cells!$A$7:$F$122,6)=I$10,"]",""))))</f>
        <v>---</v>
      </c>
      <c r="J19" s="188" t="str">
        <f>IF('Cell Numbers'!J12=0,"",((IF(VLOOKUP('Cell Numbers'!J12,Cells!$A$7:$F$122,5)=J$10, "[",""))&amp;(IF(AND(VLOOKUP('Cell Numbers'!J12,Cells!$A$7:$F$122,5)&lt;&gt;J$10,VLOOKUP('Cell Numbers'!J12,Cells!$A$7:$F$122,6)&lt;&gt;J$10),"---", 'Cell Numbers'!J12))&amp;  (IF(VLOOKUP('Cell Numbers'!J12,Cells!$A$7:$F$122,6)=J$10,"]",""))))</f>
        <v>---</v>
      </c>
      <c r="K19" s="188" t="str">
        <f>IF('Cell Numbers'!K12=0,"",((IF(VLOOKUP('Cell Numbers'!K12,Cells!$A$7:$F$122,5)=K$10, "[",""))&amp;(IF(AND(VLOOKUP('Cell Numbers'!K12,Cells!$A$7:$F$122,5)&lt;&gt;K$10,VLOOKUP('Cell Numbers'!K12,Cells!$A$7:$F$122,6)&lt;&gt;K$10),"---", 'Cell Numbers'!K12))&amp;  (IF(VLOOKUP('Cell Numbers'!K12,Cells!$A$7:$F$122,6)=K$10,"]",""))))</f>
        <v>---</v>
      </c>
      <c r="L19" s="188" t="str">
        <f>IF('Cell Numbers'!L12=0,"",((IF(VLOOKUP('Cell Numbers'!L12,Cells!$A$7:$F$122,5)=L$10, "[",""))&amp;(IF(AND(VLOOKUP('Cell Numbers'!L12,Cells!$A$7:$F$122,5)&lt;&gt;L$10,VLOOKUP('Cell Numbers'!L12,Cells!$A$7:$F$122,6)&lt;&gt;L$10),"---", 'Cell Numbers'!L12))&amp;  (IF(VLOOKUP('Cell Numbers'!L12,Cells!$A$7:$F$122,6)=L$10,"]",""))))</f>
        <v>---</v>
      </c>
      <c r="M19" s="188" t="str">
        <f>IF('Cell Numbers'!M12=0,"",((IF(VLOOKUP('Cell Numbers'!M12,Cells!$A$7:$F$122,5)=M$10, "[",""))&amp;(IF(AND(VLOOKUP('Cell Numbers'!M12,Cells!$A$7:$F$122,5)&lt;&gt;M$10,VLOOKUP('Cell Numbers'!M12,Cells!$A$7:$F$122,6)&lt;&gt;M$10),"---", 'Cell Numbers'!M12))&amp;  (IF(VLOOKUP('Cell Numbers'!M12,Cells!$A$7:$F$122,6)=M$10,"]",""))))</f>
        <v>---</v>
      </c>
      <c r="N19" s="188" t="str">
        <f>IF('Cell Numbers'!N12=0,"",((IF(VLOOKUP('Cell Numbers'!N12,Cells!$A$7:$F$122,5)=N$10, "[",""))&amp;(IF(AND(VLOOKUP('Cell Numbers'!N12,Cells!$A$7:$F$122,5)&lt;&gt;N$10,VLOOKUP('Cell Numbers'!N12,Cells!$A$7:$F$122,6)&lt;&gt;N$10),"---", 'Cell Numbers'!N12))&amp;  (IF(VLOOKUP('Cell Numbers'!N12,Cells!$A$7:$F$122,6)=N$10,"]",""))))</f>
        <v>---</v>
      </c>
      <c r="O19" s="188" t="str">
        <f>IF('Cell Numbers'!O12=0,"",((IF(VLOOKUP('Cell Numbers'!O12,Cells!$A$7:$F$122,5)=O$10, "[",""))&amp;(IF(AND(VLOOKUP('Cell Numbers'!O12,Cells!$A$7:$F$122,5)&lt;&gt;O$10,VLOOKUP('Cell Numbers'!O12,Cells!$A$7:$F$122,6)&lt;&gt;O$10),"---", 'Cell Numbers'!O12))&amp;  (IF(VLOOKUP('Cell Numbers'!O12,Cells!$A$7:$F$122,6)=O$10,"]",""))))</f>
        <v>35]</v>
      </c>
      <c r="P19" s="188" t="str">
        <f>IF('Cell Numbers'!P12=0,"",((IF(VLOOKUP('Cell Numbers'!P12,Cells!$A$7:$F$122,5)=P$10, "[",""))&amp;(IF(AND(VLOOKUP('Cell Numbers'!P12,Cells!$A$7:$F$122,5)&lt;&gt;P$10,VLOOKUP('Cell Numbers'!P12,Cells!$A$7:$F$122,6)&lt;&gt;P$10),"---", 'Cell Numbers'!P12))&amp;  (IF(VLOOKUP('Cell Numbers'!P12,Cells!$A$7:$F$122,6)=P$10,"]",""))))</f>
        <v/>
      </c>
      <c r="Q19" s="188" t="str">
        <f>IF('Cell Numbers'!Q12=0,"",((IF(VLOOKUP('Cell Numbers'!Q12,Cells!$A$7:$F$122,5)=Q$10, "[",""))&amp;(IF(AND(VLOOKUP('Cell Numbers'!Q12,Cells!$A$7:$F$122,5)&lt;&gt;Q$10,VLOOKUP('Cell Numbers'!Q12,Cells!$A$7:$F$122,6)&lt;&gt;Q$10),"---", 'Cell Numbers'!Q12))&amp;  (IF(VLOOKUP('Cell Numbers'!Q12,Cells!$A$7:$F$122,6)=Q$10,"]",""))))</f>
        <v/>
      </c>
      <c r="R19" s="188" t="str">
        <f>IF('Cell Numbers'!R12=0,"",((IF(VLOOKUP('Cell Numbers'!R12,Cells!$A$7:$F$122,5)=R$10, "[",""))&amp;(IF(AND(VLOOKUP('Cell Numbers'!R12,Cells!$A$7:$F$122,5)&lt;&gt;R$10,VLOOKUP('Cell Numbers'!R12,Cells!$A$7:$F$122,6)&lt;&gt;R$10),"---", 'Cell Numbers'!R12))&amp;  (IF(VLOOKUP('Cell Numbers'!R12,Cells!$A$7:$F$122,6)=R$10,"]",""))))</f>
        <v/>
      </c>
      <c r="S19" s="188" t="str">
        <f>IF('Cell Numbers'!S12=0,"",((IF(VLOOKUP('Cell Numbers'!S12,Cells!$A$7:$F$122,5)=S$10, "[",""))&amp;(IF(AND(VLOOKUP('Cell Numbers'!S12,Cells!$A$7:$F$122,5)&lt;&gt;S$10,VLOOKUP('Cell Numbers'!S12,Cells!$A$7:$F$122,6)&lt;&gt;S$10),"---", 'Cell Numbers'!S12))&amp;  (IF(VLOOKUP('Cell Numbers'!S12,Cells!$A$7:$F$122,6)=S$10,"]",""))))</f>
        <v/>
      </c>
      <c r="T19" s="188" t="str">
        <f>IF('Cell Numbers'!T12=0,"",((IF(VLOOKUP('Cell Numbers'!T12,Cells!$A$7:$F$122,5)=T$10, "[",""))&amp;(IF(AND(VLOOKUP('Cell Numbers'!T12,Cells!$A$7:$F$122,5)&lt;&gt;T$10,VLOOKUP('Cell Numbers'!T12,Cells!$A$7:$F$122,6)&lt;&gt;T$10),"---", 'Cell Numbers'!T12))&amp;  (IF(VLOOKUP('Cell Numbers'!T12,Cells!$A$7:$F$122,6)=T$10,"]",""))))</f>
        <v/>
      </c>
      <c r="U19" s="188" t="str">
        <f>IF('Cell Numbers'!U12=0,"",((IF(VLOOKUP('Cell Numbers'!U12,Cells!$A$7:$F$122,5)=U$10, "[",""))&amp;(IF(AND(VLOOKUP('Cell Numbers'!U12,Cells!$A$7:$F$122,5)&lt;&gt;U$10,VLOOKUP('Cell Numbers'!U12,Cells!$A$7:$F$122,6)&lt;&gt;U$10),"---", 'Cell Numbers'!U12))&amp;  (IF(VLOOKUP('Cell Numbers'!U12,Cells!$A$7:$F$122,6)=U$10,"]",""))))</f>
        <v/>
      </c>
      <c r="V19" s="188" t="str">
        <f>IF('Cell Numbers'!V12=0,"",((IF(VLOOKUP('Cell Numbers'!V12,Cells!$A$7:$F$122,5)=V$10, "[",""))&amp;(IF(AND(VLOOKUP('Cell Numbers'!V12,Cells!$A$7:$F$122,5)&lt;&gt;V$10,VLOOKUP('Cell Numbers'!V12,Cells!$A$7:$F$122,6)&lt;&gt;V$10),"---", 'Cell Numbers'!V12))&amp;  (IF(VLOOKUP('Cell Numbers'!V12,Cells!$A$7:$F$122,6)=V$10,"]",""))))</f>
        <v/>
      </c>
      <c r="W19" s="188" t="str">
        <f>IF('Cell Numbers'!W12=0,"",((IF(VLOOKUP('Cell Numbers'!W12,Cells!$A$7:$F$122,5)=W$10, "[",""))&amp;(IF(AND(VLOOKUP('Cell Numbers'!W12,Cells!$A$7:$F$122,5)&lt;&gt;W$10,VLOOKUP('Cell Numbers'!W12,Cells!$A$7:$F$122,6)&lt;&gt;W$10),"---", 'Cell Numbers'!W12))&amp;  (IF(VLOOKUP('Cell Numbers'!W12,Cells!$A$7:$F$122,6)=W$10,"]",""))))</f>
        <v/>
      </c>
      <c r="X19" s="188" t="str">
        <f>IF('Cell Numbers'!X12=0,"",((IF(VLOOKUP('Cell Numbers'!X12,Cells!$A$7:$F$122,5)=X$10, "[",""))&amp;(IF(AND(VLOOKUP('Cell Numbers'!X12,Cells!$A$7:$F$122,5)&lt;&gt;X$10,VLOOKUP('Cell Numbers'!X12,Cells!$A$7:$F$122,6)&lt;&gt;X$10),"---", 'Cell Numbers'!X12))&amp;  (IF(VLOOKUP('Cell Numbers'!X12,Cells!$A$7:$F$122,6)=X$10,"]",""))))</f>
        <v/>
      </c>
      <c r="Y19" s="188" t="str">
        <f>IF('Cell Numbers'!Y12=0,"",((IF(VLOOKUP('Cell Numbers'!Y12,Cells!$A$7:$F$122,5)=Y$10, "[",""))&amp;(IF(AND(VLOOKUP('Cell Numbers'!Y12,Cells!$A$7:$F$122,5)&lt;&gt;Y$10,VLOOKUP('Cell Numbers'!Y12,Cells!$A$7:$F$122,6)&lt;&gt;Y$10),"---", 'Cell Numbers'!Y12))&amp;  (IF(VLOOKUP('Cell Numbers'!Y12,Cells!$A$7:$F$122,6)=Y$10,"]",""))))</f>
        <v/>
      </c>
      <c r="Z19" s="188" t="str">
        <f>IF('Cell Numbers'!Z12=0,"",((IF(VLOOKUP('Cell Numbers'!Z12,Cells!$A$7:$F$122,5)=Z$10, "[",""))&amp;(IF(AND(VLOOKUP('Cell Numbers'!Z12,Cells!$A$7:$F$122,5)&lt;&gt;Z$10,VLOOKUP('Cell Numbers'!Z12,Cells!$A$7:$F$122,6)&lt;&gt;Z$10),"---", 'Cell Numbers'!Z12))&amp;  (IF(VLOOKUP('Cell Numbers'!Z12,Cells!$A$7:$F$122,6)=Z$10,"]",""))))</f>
        <v/>
      </c>
      <c r="AA19" s="188" t="str">
        <f>IF('Cell Numbers'!AA12=0,"",((IF(VLOOKUP('Cell Numbers'!AA12,Cells!$A$7:$F$122,5)=AA$10, "[",""))&amp;(IF(AND(VLOOKUP('Cell Numbers'!AA12,Cells!$A$7:$F$122,5)&lt;&gt;AA$10,VLOOKUP('Cell Numbers'!AA12,Cells!$A$7:$F$122,6)&lt;&gt;AA$10),"---", 'Cell Numbers'!AA12))&amp;  (IF(VLOOKUP('Cell Numbers'!AA12,Cells!$A$7:$F$122,6)=AA$10,"]",""))))</f>
        <v/>
      </c>
      <c r="AB19" s="188" t="str">
        <f>IF('Cell Numbers'!AB12=0,"",((IF(VLOOKUP('Cell Numbers'!AB12,Cells!$A$7:$F$122,5)=AB$10, "[",""))&amp;(IF(AND(VLOOKUP('Cell Numbers'!AB12,Cells!$A$7:$F$122,5)&lt;&gt;AB$10,VLOOKUP('Cell Numbers'!AB12,Cells!$A$7:$F$122,6)&lt;&gt;AB$10),"---", 'Cell Numbers'!AB12))&amp;  (IF(VLOOKUP('Cell Numbers'!AB12,Cells!$A$7:$F$122,6)=AB$10,"]",""))))</f>
        <v/>
      </c>
      <c r="AC19" s="188" t="str">
        <f>IF('Cell Numbers'!AC12=0,"",((IF(VLOOKUP('Cell Numbers'!AC12,Cells!$A$7:$F$122,5)=AC$10, "[",""))&amp;(IF(AND(VLOOKUP('Cell Numbers'!AC12,Cells!$A$7:$F$122,5)&lt;&gt;AC$10,VLOOKUP('Cell Numbers'!AC12,Cells!$A$7:$F$122,6)&lt;&gt;AC$10),"---", 'Cell Numbers'!AC12))&amp;  (IF(VLOOKUP('Cell Numbers'!AC12,Cells!$A$7:$F$122,6)=AC$10,"]",""))))</f>
        <v/>
      </c>
      <c r="AD19" s="188" t="str">
        <f>IF('Cell Numbers'!AD12=0,"",((IF(VLOOKUP('Cell Numbers'!AD12,Cells!$A$7:$F$122,5)=AD$10, "[",""))&amp;(IF(AND(VLOOKUP('Cell Numbers'!AD12,Cells!$A$7:$F$122,5)&lt;&gt;AD$10,VLOOKUP('Cell Numbers'!AD12,Cells!$A$7:$F$122,6)&lt;&gt;AD$10),"---", 'Cell Numbers'!AD12))&amp;  (IF(VLOOKUP('Cell Numbers'!AD12,Cells!$A$7:$F$122,6)=AD$10,"]",""))))</f>
        <v/>
      </c>
      <c r="AE19" s="188" t="str">
        <f>IF('Cell Numbers'!AE12=0,"",((IF(VLOOKUP('Cell Numbers'!AE12,Cells!$A$7:$F$122,5)=AE$10, "[",""))&amp;(IF(AND(VLOOKUP('Cell Numbers'!AE12,Cells!$A$7:$F$122,5)&lt;&gt;AE$10,VLOOKUP('Cell Numbers'!AE12,Cells!$A$7:$F$122,6)&lt;&gt;AE$10),"---", 'Cell Numbers'!AE12))&amp;  (IF(VLOOKUP('Cell Numbers'!AE12,Cells!$A$7:$F$122,6)=AE$10,"]",""))))</f>
        <v/>
      </c>
      <c r="AF19" s="188" t="str">
        <f>IF('Cell Numbers'!AF12=0,"",((IF(VLOOKUP('Cell Numbers'!AF12,Cells!$A$7:$F$122,5)=AF$10, "[",""))&amp;(IF(AND(VLOOKUP('Cell Numbers'!AF12,Cells!$A$7:$F$122,5)&lt;&gt;AF$10,VLOOKUP('Cell Numbers'!AF12,Cells!$A$7:$F$122,6)&lt;&gt;AF$10),"---", 'Cell Numbers'!AF12))&amp;  (IF(VLOOKUP('Cell Numbers'!AF12,Cells!$A$7:$F$122,6)=AF$10,"]",""))))</f>
        <v/>
      </c>
      <c r="AG19" s="188" t="str">
        <f>IF('Cell Numbers'!AG12=0,"",((IF(VLOOKUP('Cell Numbers'!AG12,Cells!$A$7:$F$122,5)=AG$10, "[",""))&amp;(IF(AND(VLOOKUP('Cell Numbers'!AG12,Cells!$A$7:$F$122,5)&lt;&gt;AG$10,VLOOKUP('Cell Numbers'!AG12,Cells!$A$7:$F$122,6)&lt;&gt;AG$10),"---", 'Cell Numbers'!AG12))&amp;  (IF(VLOOKUP('Cell Numbers'!AG12,Cells!$A$7:$F$122,6)=AG$10,"]",""))))</f>
        <v/>
      </c>
      <c r="AH19" s="188" t="str">
        <f>IF('Cell Numbers'!AH12=0,"",((IF(VLOOKUP('Cell Numbers'!AH12,Cells!$A$7:$F$122,5)=AH$10, "[",""))&amp;(IF(AND(VLOOKUP('Cell Numbers'!AH12,Cells!$A$7:$F$122,5)&lt;&gt;AH$10,VLOOKUP('Cell Numbers'!AH12,Cells!$A$7:$F$122,6)&lt;&gt;AH$10),"---", 'Cell Numbers'!AH12))&amp;  (IF(VLOOKUP('Cell Numbers'!AH12,Cells!$A$7:$F$122,6)=AH$10,"]",""))))</f>
        <v/>
      </c>
      <c r="AI19" s="188" t="str">
        <f>IF('Cell Numbers'!AI12=0,"",((IF(VLOOKUP('Cell Numbers'!AI12,Cells!$A$7:$F$122,5)=AI$10, "[",""))&amp;(IF(AND(VLOOKUP('Cell Numbers'!AI12,Cells!$A$7:$F$122,5)&lt;&gt;AI$10,VLOOKUP('Cell Numbers'!AI12,Cells!$A$7:$F$122,6)&lt;&gt;AI$10),"---", 'Cell Numbers'!AI12))&amp;  (IF(VLOOKUP('Cell Numbers'!AI12,Cells!$A$7:$F$122,6)=AI$10,"]",""))))</f>
        <v/>
      </c>
      <c r="AJ19" s="188" t="str">
        <f>IF('Cell Numbers'!AJ12=0,"",((IF(VLOOKUP('Cell Numbers'!AJ12,Cells!$A$7:$F$122,5)=AJ$10, "[",""))&amp;(IF(AND(VLOOKUP('Cell Numbers'!AJ12,Cells!$A$7:$F$122,5)&lt;&gt;AJ$10,VLOOKUP('Cell Numbers'!AJ12,Cells!$A$7:$F$122,6)&lt;&gt;AJ$10),"---", 'Cell Numbers'!AJ12))&amp;  (IF(VLOOKUP('Cell Numbers'!AJ12,Cells!$A$7:$F$122,6)=AJ$10,"]",""))))</f>
        <v/>
      </c>
      <c r="AK19" s="188" t="str">
        <f>IF('Cell Numbers'!AK12=0,"",((IF(VLOOKUP('Cell Numbers'!AK12,Cells!$A$7:$F$122,5)=AK$10, "[",""))&amp;(IF(AND(VLOOKUP('Cell Numbers'!AK12,Cells!$A$7:$F$122,5)&lt;&gt;AK$10,VLOOKUP('Cell Numbers'!AK12,Cells!$A$7:$F$122,6)&lt;&gt;AK$10),"---", 'Cell Numbers'!AK12))&amp;  (IF(VLOOKUP('Cell Numbers'!AK12,Cells!$A$7:$F$122,6)=AK$10,"]",""))))</f>
        <v/>
      </c>
      <c r="AL19" s="188" t="str">
        <f>IF('Cell Numbers'!AL12=0,"",((IF(VLOOKUP('Cell Numbers'!AL12,Cells!$A$7:$F$122,5)=AL$10, "[",""))&amp;(IF(AND(VLOOKUP('Cell Numbers'!AL12,Cells!$A$7:$F$122,5)&lt;&gt;AL$10,VLOOKUP('Cell Numbers'!AL12,Cells!$A$7:$F$122,6)&lt;&gt;AL$10),"---", 'Cell Numbers'!AL12))&amp;  (IF(VLOOKUP('Cell Numbers'!AL12,Cells!$A$7:$F$122,6)=AL$10,"]",""))))</f>
        <v/>
      </c>
      <c r="AM19" s="188" t="str">
        <f>IF('Cell Numbers'!AM12=0,"",((IF(VLOOKUP('Cell Numbers'!AM12,Cells!$A$7:$F$122,5)=AM$10, "[",""))&amp;(IF(AND(VLOOKUP('Cell Numbers'!AM12,Cells!$A$7:$F$122,5)&lt;&gt;AM$10,VLOOKUP('Cell Numbers'!AM12,Cells!$A$7:$F$122,6)&lt;&gt;AM$10),"---", 'Cell Numbers'!AM12))&amp;  (IF(VLOOKUP('Cell Numbers'!AM12,Cells!$A$7:$F$122,6)=AM$10,"]",""))))</f>
        <v/>
      </c>
    </row>
    <row r="20" spans="1:39" x14ac:dyDescent="0.25">
      <c r="A20" t="s">
        <v>59</v>
      </c>
      <c r="B20" t="s">
        <v>77</v>
      </c>
      <c r="C20" s="8" t="s">
        <v>348</v>
      </c>
      <c r="D20" s="188" t="str">
        <f>IF('Cell Numbers'!D13=0,"",((IF(VLOOKUP('Cell Numbers'!D13,Cells!$A$7:$F$122,5)=D$10, "[",""))&amp;(IF(AND(VLOOKUP('Cell Numbers'!D13,Cells!$A$7:$F$122,5)&lt;&gt;D$10,VLOOKUP('Cell Numbers'!D13,Cells!$A$7:$F$122,6)&lt;&gt;D$10),"---", 'Cell Numbers'!D13))&amp;  (IF(VLOOKUP('Cell Numbers'!D13,Cells!$A$7:$F$122,6)=D$10,"]",""))))</f>
        <v>[36</v>
      </c>
      <c r="E20" s="188" t="str">
        <f>IF('Cell Numbers'!E13=0,"",((IF(VLOOKUP('Cell Numbers'!E13,Cells!$A$7:$F$122,5)=E$10, "[",""))&amp;(IF(AND(VLOOKUP('Cell Numbers'!E13,Cells!$A$7:$F$122,5)&lt;&gt;E$10,VLOOKUP('Cell Numbers'!E13,Cells!$A$7:$F$122,6)&lt;&gt;E$10),"---", 'Cell Numbers'!E13))&amp;  (IF(VLOOKUP('Cell Numbers'!E13,Cells!$A$7:$F$122,6)=E$10,"]",""))))</f>
        <v>---</v>
      </c>
      <c r="F20" s="188" t="str">
        <f>IF('Cell Numbers'!F13=0,"",((IF(VLOOKUP('Cell Numbers'!F13,Cells!$A$7:$F$122,5)=F$10, "[",""))&amp;(IF(AND(VLOOKUP('Cell Numbers'!F13,Cells!$A$7:$F$122,5)&lt;&gt;F$10,VLOOKUP('Cell Numbers'!F13,Cells!$A$7:$F$122,6)&lt;&gt;F$10),"---", 'Cell Numbers'!F13))&amp;  (IF(VLOOKUP('Cell Numbers'!F13,Cells!$A$7:$F$122,6)=F$10,"]",""))))</f>
        <v>---</v>
      </c>
      <c r="G20" s="188" t="str">
        <f>IF('Cell Numbers'!G13=0,"",((IF(VLOOKUP('Cell Numbers'!G13,Cells!$A$7:$F$122,5)=G$10, "[",""))&amp;(IF(AND(VLOOKUP('Cell Numbers'!G13,Cells!$A$7:$F$122,5)&lt;&gt;G$10,VLOOKUP('Cell Numbers'!G13,Cells!$A$7:$F$122,6)&lt;&gt;G$10),"---", 'Cell Numbers'!G13))&amp;  (IF(VLOOKUP('Cell Numbers'!G13,Cells!$A$7:$F$122,6)=G$10,"]",""))))</f>
        <v>---</v>
      </c>
      <c r="H20" s="188" t="str">
        <f>IF('Cell Numbers'!H13=0,"",((IF(VLOOKUP('Cell Numbers'!H13,Cells!$A$7:$F$122,5)=H$10, "[",""))&amp;(IF(AND(VLOOKUP('Cell Numbers'!H13,Cells!$A$7:$F$122,5)&lt;&gt;H$10,VLOOKUP('Cell Numbers'!H13,Cells!$A$7:$F$122,6)&lt;&gt;H$10),"---", 'Cell Numbers'!H13))&amp;  (IF(VLOOKUP('Cell Numbers'!H13,Cells!$A$7:$F$122,6)=H$10,"]",""))))</f>
        <v>---</v>
      </c>
      <c r="I20" s="188" t="str">
        <f>IF('Cell Numbers'!I13=0,"",((IF(VLOOKUP('Cell Numbers'!I13,Cells!$A$7:$F$122,5)=I$10, "[",""))&amp;(IF(AND(VLOOKUP('Cell Numbers'!I13,Cells!$A$7:$F$122,5)&lt;&gt;I$10,VLOOKUP('Cell Numbers'!I13,Cells!$A$7:$F$122,6)&lt;&gt;I$10),"---", 'Cell Numbers'!I13))&amp;  (IF(VLOOKUP('Cell Numbers'!I13,Cells!$A$7:$F$122,6)=I$10,"]",""))))</f>
        <v>---</v>
      </c>
      <c r="J20" s="188" t="str">
        <f>IF('Cell Numbers'!J13=0,"",((IF(VLOOKUP('Cell Numbers'!J13,Cells!$A$7:$F$122,5)=J$10, "[",""))&amp;(IF(AND(VLOOKUP('Cell Numbers'!J13,Cells!$A$7:$F$122,5)&lt;&gt;J$10,VLOOKUP('Cell Numbers'!J13,Cells!$A$7:$F$122,6)&lt;&gt;J$10),"---", 'Cell Numbers'!J13))&amp;  (IF(VLOOKUP('Cell Numbers'!J13,Cells!$A$7:$F$122,6)=J$10,"]",""))))</f>
        <v>---</v>
      </c>
      <c r="K20" s="188" t="str">
        <f>IF('Cell Numbers'!K13=0,"",((IF(VLOOKUP('Cell Numbers'!K13,Cells!$A$7:$F$122,5)=K$10, "[",""))&amp;(IF(AND(VLOOKUP('Cell Numbers'!K13,Cells!$A$7:$F$122,5)&lt;&gt;K$10,VLOOKUP('Cell Numbers'!K13,Cells!$A$7:$F$122,6)&lt;&gt;K$10),"---", 'Cell Numbers'!K13))&amp;  (IF(VLOOKUP('Cell Numbers'!K13,Cells!$A$7:$F$122,6)=K$10,"]",""))))</f>
        <v>---</v>
      </c>
      <c r="L20" s="188" t="str">
        <f>IF('Cell Numbers'!L13=0,"",((IF(VLOOKUP('Cell Numbers'!L13,Cells!$A$7:$F$122,5)=L$10, "[",""))&amp;(IF(AND(VLOOKUP('Cell Numbers'!L13,Cells!$A$7:$F$122,5)&lt;&gt;L$10,VLOOKUP('Cell Numbers'!L13,Cells!$A$7:$F$122,6)&lt;&gt;L$10),"---", 'Cell Numbers'!L13))&amp;  (IF(VLOOKUP('Cell Numbers'!L13,Cells!$A$7:$F$122,6)=L$10,"]",""))))</f>
        <v>---</v>
      </c>
      <c r="M20" s="188" t="str">
        <f>IF('Cell Numbers'!M13=0,"",((IF(VLOOKUP('Cell Numbers'!M13,Cells!$A$7:$F$122,5)=M$10, "[",""))&amp;(IF(AND(VLOOKUP('Cell Numbers'!M13,Cells!$A$7:$F$122,5)&lt;&gt;M$10,VLOOKUP('Cell Numbers'!M13,Cells!$A$7:$F$122,6)&lt;&gt;M$10),"---", 'Cell Numbers'!M13))&amp;  (IF(VLOOKUP('Cell Numbers'!M13,Cells!$A$7:$F$122,6)=M$10,"]",""))))</f>
        <v>---</v>
      </c>
      <c r="N20" s="188" t="str">
        <f>IF('Cell Numbers'!N13=0,"",((IF(VLOOKUP('Cell Numbers'!N13,Cells!$A$7:$F$122,5)=N$10, "[",""))&amp;(IF(AND(VLOOKUP('Cell Numbers'!N13,Cells!$A$7:$F$122,5)&lt;&gt;N$10,VLOOKUP('Cell Numbers'!N13,Cells!$A$7:$F$122,6)&lt;&gt;N$10),"---", 'Cell Numbers'!N13))&amp;  (IF(VLOOKUP('Cell Numbers'!N13,Cells!$A$7:$F$122,6)=N$10,"]",""))))</f>
        <v>---</v>
      </c>
      <c r="O20" s="188" t="str">
        <f>IF('Cell Numbers'!O13=0,"",((IF(VLOOKUP('Cell Numbers'!O13,Cells!$A$7:$F$122,5)=O$10, "[",""))&amp;(IF(AND(VLOOKUP('Cell Numbers'!O13,Cells!$A$7:$F$122,5)&lt;&gt;O$10,VLOOKUP('Cell Numbers'!O13,Cells!$A$7:$F$122,6)&lt;&gt;O$10),"---", 'Cell Numbers'!O13))&amp;  (IF(VLOOKUP('Cell Numbers'!O13,Cells!$A$7:$F$122,6)=O$10,"]",""))))</f>
        <v>---</v>
      </c>
      <c r="P20" s="188" t="str">
        <f>IF('Cell Numbers'!P13=0,"",((IF(VLOOKUP('Cell Numbers'!P13,Cells!$A$7:$F$122,5)=P$10, "[",""))&amp;(IF(AND(VLOOKUP('Cell Numbers'!P13,Cells!$A$7:$F$122,5)&lt;&gt;P$10,VLOOKUP('Cell Numbers'!P13,Cells!$A$7:$F$122,6)&lt;&gt;P$10),"---", 'Cell Numbers'!P13))&amp;  (IF(VLOOKUP('Cell Numbers'!P13,Cells!$A$7:$F$122,6)=P$10,"]",""))))</f>
        <v>---</v>
      </c>
      <c r="Q20" s="188" t="str">
        <f>IF('Cell Numbers'!Q13=0,"",((IF(VLOOKUP('Cell Numbers'!Q13,Cells!$A$7:$F$122,5)=Q$10, "[",""))&amp;(IF(AND(VLOOKUP('Cell Numbers'!Q13,Cells!$A$7:$F$122,5)&lt;&gt;Q$10,VLOOKUP('Cell Numbers'!Q13,Cells!$A$7:$F$122,6)&lt;&gt;Q$10),"---", 'Cell Numbers'!Q13))&amp;  (IF(VLOOKUP('Cell Numbers'!Q13,Cells!$A$7:$F$122,6)=Q$10,"]",""))))</f>
        <v>---</v>
      </c>
      <c r="R20" s="188" t="str">
        <f>IF('Cell Numbers'!R13=0,"",((IF(VLOOKUP('Cell Numbers'!R13,Cells!$A$7:$F$122,5)=R$10, "[",""))&amp;(IF(AND(VLOOKUP('Cell Numbers'!R13,Cells!$A$7:$F$122,5)&lt;&gt;R$10,VLOOKUP('Cell Numbers'!R13,Cells!$A$7:$F$122,6)&lt;&gt;R$10),"---", 'Cell Numbers'!R13))&amp;  (IF(VLOOKUP('Cell Numbers'!R13,Cells!$A$7:$F$122,6)=R$10,"]",""))))</f>
        <v>---</v>
      </c>
      <c r="S20" s="188" t="str">
        <f>IF('Cell Numbers'!S13=0,"",((IF(VLOOKUP('Cell Numbers'!S13,Cells!$A$7:$F$122,5)=S$10, "[",""))&amp;(IF(AND(VLOOKUP('Cell Numbers'!S13,Cells!$A$7:$F$122,5)&lt;&gt;S$10,VLOOKUP('Cell Numbers'!S13,Cells!$A$7:$F$122,6)&lt;&gt;S$10),"---", 'Cell Numbers'!S13))&amp;  (IF(VLOOKUP('Cell Numbers'!S13,Cells!$A$7:$F$122,6)=S$10,"]",""))))</f>
        <v>---</v>
      </c>
      <c r="T20" s="188" t="str">
        <f>IF('Cell Numbers'!T13=0,"",((IF(VLOOKUP('Cell Numbers'!T13,Cells!$A$7:$F$122,5)=T$10, "[",""))&amp;(IF(AND(VLOOKUP('Cell Numbers'!T13,Cells!$A$7:$F$122,5)&lt;&gt;T$10,VLOOKUP('Cell Numbers'!T13,Cells!$A$7:$F$122,6)&lt;&gt;T$10),"---", 'Cell Numbers'!T13))&amp;  (IF(VLOOKUP('Cell Numbers'!T13,Cells!$A$7:$F$122,6)=T$10,"]",""))))</f>
        <v>---</v>
      </c>
      <c r="U20" s="188" t="str">
        <f>IF('Cell Numbers'!U13=0,"",((IF(VLOOKUP('Cell Numbers'!U13,Cells!$A$7:$F$122,5)=U$10, "[",""))&amp;(IF(AND(VLOOKUP('Cell Numbers'!U13,Cells!$A$7:$F$122,5)&lt;&gt;U$10,VLOOKUP('Cell Numbers'!U13,Cells!$A$7:$F$122,6)&lt;&gt;U$10),"---", 'Cell Numbers'!U13))&amp;  (IF(VLOOKUP('Cell Numbers'!U13,Cells!$A$7:$F$122,6)=U$10,"]",""))))</f>
        <v>---</v>
      </c>
      <c r="V20" s="188" t="str">
        <f>IF('Cell Numbers'!V13=0,"",((IF(VLOOKUP('Cell Numbers'!V13,Cells!$A$7:$F$122,5)=V$10, "[",""))&amp;(IF(AND(VLOOKUP('Cell Numbers'!V13,Cells!$A$7:$F$122,5)&lt;&gt;V$10,VLOOKUP('Cell Numbers'!V13,Cells!$A$7:$F$122,6)&lt;&gt;V$10),"---", 'Cell Numbers'!V13))&amp;  (IF(VLOOKUP('Cell Numbers'!V13,Cells!$A$7:$F$122,6)=V$10,"]",""))))</f>
        <v>---</v>
      </c>
      <c r="W20" s="188" t="str">
        <f>IF('Cell Numbers'!W13=0,"",((IF(VLOOKUP('Cell Numbers'!W13,Cells!$A$7:$F$122,5)=W$10, "[",""))&amp;(IF(AND(VLOOKUP('Cell Numbers'!W13,Cells!$A$7:$F$122,5)&lt;&gt;W$10,VLOOKUP('Cell Numbers'!W13,Cells!$A$7:$F$122,6)&lt;&gt;W$10),"---", 'Cell Numbers'!W13))&amp;  (IF(VLOOKUP('Cell Numbers'!W13,Cells!$A$7:$F$122,6)=W$10,"]",""))))</f>
        <v>---</v>
      </c>
      <c r="X20" s="188" t="str">
        <f>IF('Cell Numbers'!X13=0,"",((IF(VLOOKUP('Cell Numbers'!X13,Cells!$A$7:$F$122,5)=X$10, "[",""))&amp;(IF(AND(VLOOKUP('Cell Numbers'!X13,Cells!$A$7:$F$122,5)&lt;&gt;X$10,VLOOKUP('Cell Numbers'!X13,Cells!$A$7:$F$122,6)&lt;&gt;X$10),"---", 'Cell Numbers'!X13))&amp;  (IF(VLOOKUP('Cell Numbers'!X13,Cells!$A$7:$F$122,6)=X$10,"]",""))))</f>
        <v>---</v>
      </c>
      <c r="Y20" s="188" t="str">
        <f>IF('Cell Numbers'!Y13=0,"",((IF(VLOOKUP('Cell Numbers'!Y13,Cells!$A$7:$F$122,5)=Y$10, "[",""))&amp;(IF(AND(VLOOKUP('Cell Numbers'!Y13,Cells!$A$7:$F$122,5)&lt;&gt;Y$10,VLOOKUP('Cell Numbers'!Y13,Cells!$A$7:$F$122,6)&lt;&gt;Y$10),"---", 'Cell Numbers'!Y13))&amp;  (IF(VLOOKUP('Cell Numbers'!Y13,Cells!$A$7:$F$122,6)=Y$10,"]",""))))</f>
        <v>36]</v>
      </c>
      <c r="Z20" s="188" t="str">
        <f>IF('Cell Numbers'!Z13=0,"",((IF(VLOOKUP('Cell Numbers'!Z13,Cells!$A$7:$F$122,5)=Z$10, "[",""))&amp;(IF(AND(VLOOKUP('Cell Numbers'!Z13,Cells!$A$7:$F$122,5)&lt;&gt;Z$10,VLOOKUP('Cell Numbers'!Z13,Cells!$A$7:$F$122,6)&lt;&gt;Z$10),"---", 'Cell Numbers'!Z13))&amp;  (IF(VLOOKUP('Cell Numbers'!Z13,Cells!$A$7:$F$122,6)=Z$10,"]",""))))</f>
        <v/>
      </c>
      <c r="AA20" s="188" t="str">
        <f>IF('Cell Numbers'!AA13=0,"",((IF(VLOOKUP('Cell Numbers'!AA13,Cells!$A$7:$F$122,5)=AA$10, "[",""))&amp;(IF(AND(VLOOKUP('Cell Numbers'!AA13,Cells!$A$7:$F$122,5)&lt;&gt;AA$10,VLOOKUP('Cell Numbers'!AA13,Cells!$A$7:$F$122,6)&lt;&gt;AA$10),"---", 'Cell Numbers'!AA13))&amp;  (IF(VLOOKUP('Cell Numbers'!AA13,Cells!$A$7:$F$122,6)=AA$10,"]",""))))</f>
        <v/>
      </c>
      <c r="AB20" s="188" t="str">
        <f>IF('Cell Numbers'!AB13=0,"",((IF(VLOOKUP('Cell Numbers'!AB13,Cells!$A$7:$F$122,5)=AB$10, "[",""))&amp;(IF(AND(VLOOKUP('Cell Numbers'!AB13,Cells!$A$7:$F$122,5)&lt;&gt;AB$10,VLOOKUP('Cell Numbers'!AB13,Cells!$A$7:$F$122,6)&lt;&gt;AB$10),"---", 'Cell Numbers'!AB13))&amp;  (IF(VLOOKUP('Cell Numbers'!AB13,Cells!$A$7:$F$122,6)=AB$10,"]",""))))</f>
        <v/>
      </c>
      <c r="AC20" s="188" t="str">
        <f>IF('Cell Numbers'!AC13=0,"",((IF(VLOOKUP('Cell Numbers'!AC13,Cells!$A$7:$F$122,5)=AC$10, "[",""))&amp;(IF(AND(VLOOKUP('Cell Numbers'!AC13,Cells!$A$7:$F$122,5)&lt;&gt;AC$10,VLOOKUP('Cell Numbers'!AC13,Cells!$A$7:$F$122,6)&lt;&gt;AC$10),"---", 'Cell Numbers'!AC13))&amp;  (IF(VLOOKUP('Cell Numbers'!AC13,Cells!$A$7:$F$122,6)=AC$10,"]",""))))</f>
        <v/>
      </c>
      <c r="AD20" s="188" t="str">
        <f>IF('Cell Numbers'!AD13=0,"",((IF(VLOOKUP('Cell Numbers'!AD13,Cells!$A$7:$F$122,5)=AD$10, "[",""))&amp;(IF(AND(VLOOKUP('Cell Numbers'!AD13,Cells!$A$7:$F$122,5)&lt;&gt;AD$10,VLOOKUP('Cell Numbers'!AD13,Cells!$A$7:$F$122,6)&lt;&gt;AD$10),"---", 'Cell Numbers'!AD13))&amp;  (IF(VLOOKUP('Cell Numbers'!AD13,Cells!$A$7:$F$122,6)=AD$10,"]",""))))</f>
        <v/>
      </c>
      <c r="AE20" s="188" t="str">
        <f>IF('Cell Numbers'!AE13=0,"",((IF(VLOOKUP('Cell Numbers'!AE13,Cells!$A$7:$F$122,5)=AE$10, "[",""))&amp;(IF(AND(VLOOKUP('Cell Numbers'!AE13,Cells!$A$7:$F$122,5)&lt;&gt;AE$10,VLOOKUP('Cell Numbers'!AE13,Cells!$A$7:$F$122,6)&lt;&gt;AE$10),"---", 'Cell Numbers'!AE13))&amp;  (IF(VLOOKUP('Cell Numbers'!AE13,Cells!$A$7:$F$122,6)=AE$10,"]",""))))</f>
        <v/>
      </c>
      <c r="AF20" s="188" t="str">
        <f>IF('Cell Numbers'!AF13=0,"",((IF(VLOOKUP('Cell Numbers'!AF13,Cells!$A$7:$F$122,5)=AF$10, "[",""))&amp;(IF(AND(VLOOKUP('Cell Numbers'!AF13,Cells!$A$7:$F$122,5)&lt;&gt;AF$10,VLOOKUP('Cell Numbers'!AF13,Cells!$A$7:$F$122,6)&lt;&gt;AF$10),"---", 'Cell Numbers'!AF13))&amp;  (IF(VLOOKUP('Cell Numbers'!AF13,Cells!$A$7:$F$122,6)=AF$10,"]",""))))</f>
        <v/>
      </c>
      <c r="AG20" s="188" t="str">
        <f>IF('Cell Numbers'!AG13=0,"",((IF(VLOOKUP('Cell Numbers'!AG13,Cells!$A$7:$F$122,5)=AG$10, "[",""))&amp;(IF(AND(VLOOKUP('Cell Numbers'!AG13,Cells!$A$7:$F$122,5)&lt;&gt;AG$10,VLOOKUP('Cell Numbers'!AG13,Cells!$A$7:$F$122,6)&lt;&gt;AG$10),"---", 'Cell Numbers'!AG13))&amp;  (IF(VLOOKUP('Cell Numbers'!AG13,Cells!$A$7:$F$122,6)=AG$10,"]",""))))</f>
        <v/>
      </c>
      <c r="AH20" s="188" t="str">
        <f>IF('Cell Numbers'!AH13=0,"",((IF(VLOOKUP('Cell Numbers'!AH13,Cells!$A$7:$F$122,5)=AH$10, "[",""))&amp;(IF(AND(VLOOKUP('Cell Numbers'!AH13,Cells!$A$7:$F$122,5)&lt;&gt;AH$10,VLOOKUP('Cell Numbers'!AH13,Cells!$A$7:$F$122,6)&lt;&gt;AH$10),"---", 'Cell Numbers'!AH13))&amp;  (IF(VLOOKUP('Cell Numbers'!AH13,Cells!$A$7:$F$122,6)=AH$10,"]",""))))</f>
        <v/>
      </c>
      <c r="AI20" s="188" t="str">
        <f>IF('Cell Numbers'!AI13=0,"",((IF(VLOOKUP('Cell Numbers'!AI13,Cells!$A$7:$F$122,5)=AI$10, "[",""))&amp;(IF(AND(VLOOKUP('Cell Numbers'!AI13,Cells!$A$7:$F$122,5)&lt;&gt;AI$10,VLOOKUP('Cell Numbers'!AI13,Cells!$A$7:$F$122,6)&lt;&gt;AI$10),"---", 'Cell Numbers'!AI13))&amp;  (IF(VLOOKUP('Cell Numbers'!AI13,Cells!$A$7:$F$122,6)=AI$10,"]",""))))</f>
        <v/>
      </c>
      <c r="AJ20" s="188" t="str">
        <f>IF('Cell Numbers'!AJ13=0,"",((IF(VLOOKUP('Cell Numbers'!AJ13,Cells!$A$7:$F$122,5)=AJ$10, "[",""))&amp;(IF(AND(VLOOKUP('Cell Numbers'!AJ13,Cells!$A$7:$F$122,5)&lt;&gt;AJ$10,VLOOKUP('Cell Numbers'!AJ13,Cells!$A$7:$F$122,6)&lt;&gt;AJ$10),"---", 'Cell Numbers'!AJ13))&amp;  (IF(VLOOKUP('Cell Numbers'!AJ13,Cells!$A$7:$F$122,6)=AJ$10,"]",""))))</f>
        <v/>
      </c>
      <c r="AK20" s="188" t="str">
        <f>IF('Cell Numbers'!AK13=0,"",((IF(VLOOKUP('Cell Numbers'!AK13,Cells!$A$7:$F$122,5)=AK$10, "[",""))&amp;(IF(AND(VLOOKUP('Cell Numbers'!AK13,Cells!$A$7:$F$122,5)&lt;&gt;AK$10,VLOOKUP('Cell Numbers'!AK13,Cells!$A$7:$F$122,6)&lt;&gt;AK$10),"---", 'Cell Numbers'!AK13))&amp;  (IF(VLOOKUP('Cell Numbers'!AK13,Cells!$A$7:$F$122,6)=AK$10,"]",""))))</f>
        <v/>
      </c>
      <c r="AL20" s="188" t="str">
        <f>IF('Cell Numbers'!AL13=0,"",((IF(VLOOKUP('Cell Numbers'!AL13,Cells!$A$7:$F$122,5)=AL$10, "[",""))&amp;(IF(AND(VLOOKUP('Cell Numbers'!AL13,Cells!$A$7:$F$122,5)&lt;&gt;AL$10,VLOOKUP('Cell Numbers'!AL13,Cells!$A$7:$F$122,6)&lt;&gt;AL$10),"---", 'Cell Numbers'!AL13))&amp;  (IF(VLOOKUP('Cell Numbers'!AL13,Cells!$A$7:$F$122,6)=AL$10,"]",""))))</f>
        <v/>
      </c>
      <c r="AM20" s="188" t="str">
        <f>IF('Cell Numbers'!AM13=0,"",((IF(VLOOKUP('Cell Numbers'!AM13,Cells!$A$7:$F$122,5)=AM$10, "[",""))&amp;(IF(AND(VLOOKUP('Cell Numbers'!AM13,Cells!$A$7:$F$122,5)&lt;&gt;AM$10,VLOOKUP('Cell Numbers'!AM13,Cells!$A$7:$F$122,6)&lt;&gt;AM$10),"---", 'Cell Numbers'!AM13))&amp;  (IF(VLOOKUP('Cell Numbers'!AM13,Cells!$A$7:$F$122,6)=AM$10,"]",""))))</f>
        <v/>
      </c>
    </row>
    <row r="21" spans="1:39" x14ac:dyDescent="0.25">
      <c r="A21" t="s">
        <v>59</v>
      </c>
      <c r="B21" t="s">
        <v>77</v>
      </c>
      <c r="C21" s="8" t="s">
        <v>349</v>
      </c>
      <c r="D21" s="188" t="str">
        <f>IF('Cell Numbers'!D14=0,"",((IF(VLOOKUP('Cell Numbers'!D14,Cells!$A$7:$F$122,5)=D$10, "[",""))&amp;(IF(AND(VLOOKUP('Cell Numbers'!D14,Cells!$A$7:$F$122,5)&lt;&gt;D$10,VLOOKUP('Cell Numbers'!D14,Cells!$A$7:$F$122,6)&lt;&gt;D$10),"---", 'Cell Numbers'!D14))&amp;  (IF(VLOOKUP('Cell Numbers'!D14,Cells!$A$7:$F$122,6)=D$10,"]",""))))</f>
        <v>[37</v>
      </c>
      <c r="E21" s="188" t="str">
        <f>IF('Cell Numbers'!E14=0,"",((IF(VLOOKUP('Cell Numbers'!E14,Cells!$A$7:$F$122,5)=E$10, "[",""))&amp;(IF(AND(VLOOKUP('Cell Numbers'!E14,Cells!$A$7:$F$122,5)&lt;&gt;E$10,VLOOKUP('Cell Numbers'!E14,Cells!$A$7:$F$122,6)&lt;&gt;E$10),"---", 'Cell Numbers'!E14))&amp;  (IF(VLOOKUP('Cell Numbers'!E14,Cells!$A$7:$F$122,6)=E$10,"]",""))))</f>
        <v>---</v>
      </c>
      <c r="F21" s="188" t="str">
        <f>IF('Cell Numbers'!F14=0,"",((IF(VLOOKUP('Cell Numbers'!F14,Cells!$A$7:$F$122,5)=F$10, "[",""))&amp;(IF(AND(VLOOKUP('Cell Numbers'!F14,Cells!$A$7:$F$122,5)&lt;&gt;F$10,VLOOKUP('Cell Numbers'!F14,Cells!$A$7:$F$122,6)&lt;&gt;F$10),"---", 'Cell Numbers'!F14))&amp;  (IF(VLOOKUP('Cell Numbers'!F14,Cells!$A$7:$F$122,6)=F$10,"]",""))))</f>
        <v>---</v>
      </c>
      <c r="G21" s="188" t="str">
        <f>IF('Cell Numbers'!G14=0,"",((IF(VLOOKUP('Cell Numbers'!G14,Cells!$A$7:$F$122,5)=G$10, "[",""))&amp;(IF(AND(VLOOKUP('Cell Numbers'!G14,Cells!$A$7:$F$122,5)&lt;&gt;G$10,VLOOKUP('Cell Numbers'!G14,Cells!$A$7:$F$122,6)&lt;&gt;G$10),"---", 'Cell Numbers'!G14))&amp;  (IF(VLOOKUP('Cell Numbers'!G14,Cells!$A$7:$F$122,6)=G$10,"]",""))))</f>
        <v>---</v>
      </c>
      <c r="H21" s="188" t="str">
        <f>IF('Cell Numbers'!H14=0,"",((IF(VLOOKUP('Cell Numbers'!H14,Cells!$A$7:$F$122,5)=H$10, "[",""))&amp;(IF(AND(VLOOKUP('Cell Numbers'!H14,Cells!$A$7:$F$122,5)&lt;&gt;H$10,VLOOKUP('Cell Numbers'!H14,Cells!$A$7:$F$122,6)&lt;&gt;H$10),"---", 'Cell Numbers'!H14))&amp;  (IF(VLOOKUP('Cell Numbers'!H14,Cells!$A$7:$F$122,6)=H$10,"]",""))))</f>
        <v>---</v>
      </c>
      <c r="I21" s="188" t="str">
        <f>IF('Cell Numbers'!I14=0,"",((IF(VLOOKUP('Cell Numbers'!I14,Cells!$A$7:$F$122,5)=I$10, "[",""))&amp;(IF(AND(VLOOKUP('Cell Numbers'!I14,Cells!$A$7:$F$122,5)&lt;&gt;I$10,VLOOKUP('Cell Numbers'!I14,Cells!$A$7:$F$122,6)&lt;&gt;I$10),"---", 'Cell Numbers'!I14))&amp;  (IF(VLOOKUP('Cell Numbers'!I14,Cells!$A$7:$F$122,6)=I$10,"]",""))))</f>
        <v>37]</v>
      </c>
      <c r="J21" s="188" t="str">
        <f>IF('Cell Numbers'!J14=0,"",((IF(VLOOKUP('Cell Numbers'!J14,Cells!$A$7:$F$122,5)=J$10, "[",""))&amp;(IF(AND(VLOOKUP('Cell Numbers'!J14,Cells!$A$7:$F$122,5)&lt;&gt;J$10,VLOOKUP('Cell Numbers'!J14,Cells!$A$7:$F$122,6)&lt;&gt;J$10),"---", 'Cell Numbers'!J14))&amp;  (IF(VLOOKUP('Cell Numbers'!J14,Cells!$A$7:$F$122,6)=J$10,"]",""))))</f>
        <v>[38</v>
      </c>
      <c r="K21" s="188" t="str">
        <f>IF('Cell Numbers'!K14=0,"",((IF(VLOOKUP('Cell Numbers'!K14,Cells!$A$7:$F$122,5)=K$10, "[",""))&amp;(IF(AND(VLOOKUP('Cell Numbers'!K14,Cells!$A$7:$F$122,5)&lt;&gt;K$10,VLOOKUP('Cell Numbers'!K14,Cells!$A$7:$F$122,6)&lt;&gt;K$10),"---", 'Cell Numbers'!K14))&amp;  (IF(VLOOKUP('Cell Numbers'!K14,Cells!$A$7:$F$122,6)=K$10,"]",""))))</f>
        <v>---</v>
      </c>
      <c r="L21" s="188" t="str">
        <f>IF('Cell Numbers'!L14=0,"",((IF(VLOOKUP('Cell Numbers'!L14,Cells!$A$7:$F$122,5)=L$10, "[",""))&amp;(IF(AND(VLOOKUP('Cell Numbers'!L14,Cells!$A$7:$F$122,5)&lt;&gt;L$10,VLOOKUP('Cell Numbers'!L14,Cells!$A$7:$F$122,6)&lt;&gt;L$10),"---", 'Cell Numbers'!L14))&amp;  (IF(VLOOKUP('Cell Numbers'!L14,Cells!$A$7:$F$122,6)=L$10,"]",""))))</f>
        <v>38]</v>
      </c>
      <c r="M21" s="188" t="str">
        <f>IF('Cell Numbers'!M14=0,"",((IF(VLOOKUP('Cell Numbers'!M14,Cells!$A$7:$F$122,5)=M$10, "[",""))&amp;(IF(AND(VLOOKUP('Cell Numbers'!M14,Cells!$A$7:$F$122,5)&lt;&gt;M$10,VLOOKUP('Cell Numbers'!M14,Cells!$A$7:$F$122,6)&lt;&gt;M$10),"---", 'Cell Numbers'!M14))&amp;  (IF(VLOOKUP('Cell Numbers'!M14,Cells!$A$7:$F$122,6)=M$10,"]",""))))</f>
        <v>[39</v>
      </c>
      <c r="N21" s="188" t="str">
        <f>IF('Cell Numbers'!N14=0,"",((IF(VLOOKUP('Cell Numbers'!N14,Cells!$A$7:$F$122,5)=N$10, "[",""))&amp;(IF(AND(VLOOKUP('Cell Numbers'!N14,Cells!$A$7:$F$122,5)&lt;&gt;N$10,VLOOKUP('Cell Numbers'!N14,Cells!$A$7:$F$122,6)&lt;&gt;N$10),"---", 'Cell Numbers'!N14))&amp;  (IF(VLOOKUP('Cell Numbers'!N14,Cells!$A$7:$F$122,6)=N$10,"]",""))))</f>
        <v>---</v>
      </c>
      <c r="O21" s="188" t="str">
        <f>IF('Cell Numbers'!O14=0,"",((IF(VLOOKUP('Cell Numbers'!O14,Cells!$A$7:$F$122,5)=O$10, "[",""))&amp;(IF(AND(VLOOKUP('Cell Numbers'!O14,Cells!$A$7:$F$122,5)&lt;&gt;O$10,VLOOKUP('Cell Numbers'!O14,Cells!$A$7:$F$122,6)&lt;&gt;O$10),"---", 'Cell Numbers'!O14))&amp;  (IF(VLOOKUP('Cell Numbers'!O14,Cells!$A$7:$F$122,6)=O$10,"]",""))))</f>
        <v>39]</v>
      </c>
      <c r="P21" s="188" t="str">
        <f>IF('Cell Numbers'!P14=0,"",((IF(VLOOKUP('Cell Numbers'!P14,Cells!$A$7:$F$122,5)=P$10, "[",""))&amp;(IF(AND(VLOOKUP('Cell Numbers'!P14,Cells!$A$7:$F$122,5)&lt;&gt;P$10,VLOOKUP('Cell Numbers'!P14,Cells!$A$7:$F$122,6)&lt;&gt;P$10),"---", 'Cell Numbers'!P14))&amp;  (IF(VLOOKUP('Cell Numbers'!P14,Cells!$A$7:$F$122,6)=P$10,"]",""))))</f>
        <v>[40</v>
      </c>
      <c r="Q21" s="188" t="str">
        <f>IF('Cell Numbers'!Q14=0,"",((IF(VLOOKUP('Cell Numbers'!Q14,Cells!$A$7:$F$122,5)=Q$10, "[",""))&amp;(IF(AND(VLOOKUP('Cell Numbers'!Q14,Cells!$A$7:$F$122,5)&lt;&gt;Q$10,VLOOKUP('Cell Numbers'!Q14,Cells!$A$7:$F$122,6)&lt;&gt;Q$10),"---", 'Cell Numbers'!Q14))&amp;  (IF(VLOOKUP('Cell Numbers'!Q14,Cells!$A$7:$F$122,6)=Q$10,"]",""))))</f>
        <v>---</v>
      </c>
      <c r="R21" s="188" t="str">
        <f>IF('Cell Numbers'!R14=0,"",((IF(VLOOKUP('Cell Numbers'!R14,Cells!$A$7:$F$122,5)=R$10, "[",""))&amp;(IF(AND(VLOOKUP('Cell Numbers'!R14,Cells!$A$7:$F$122,5)&lt;&gt;R$10,VLOOKUP('Cell Numbers'!R14,Cells!$A$7:$F$122,6)&lt;&gt;R$10),"---", 'Cell Numbers'!R14))&amp;  (IF(VLOOKUP('Cell Numbers'!R14,Cells!$A$7:$F$122,6)=R$10,"]",""))))</f>
        <v>---</v>
      </c>
      <c r="S21" s="188" t="str">
        <f>IF('Cell Numbers'!S14=0,"",((IF(VLOOKUP('Cell Numbers'!S14,Cells!$A$7:$F$122,5)=S$10, "[",""))&amp;(IF(AND(VLOOKUP('Cell Numbers'!S14,Cells!$A$7:$F$122,5)&lt;&gt;S$10,VLOOKUP('Cell Numbers'!S14,Cells!$A$7:$F$122,6)&lt;&gt;S$10),"---", 'Cell Numbers'!S14))&amp;  (IF(VLOOKUP('Cell Numbers'!S14,Cells!$A$7:$F$122,6)=S$10,"]",""))))</f>
        <v>40]</v>
      </c>
      <c r="T21" s="188" t="str">
        <f>IF('Cell Numbers'!T14=0,"",((IF(VLOOKUP('Cell Numbers'!T14,Cells!$A$7:$F$122,5)=T$10, "[",""))&amp;(IF(AND(VLOOKUP('Cell Numbers'!T14,Cells!$A$7:$F$122,5)&lt;&gt;T$10,VLOOKUP('Cell Numbers'!T14,Cells!$A$7:$F$122,6)&lt;&gt;T$10),"---", 'Cell Numbers'!T14))&amp;  (IF(VLOOKUP('Cell Numbers'!T14,Cells!$A$7:$F$122,6)=T$10,"]",""))))</f>
        <v>[41</v>
      </c>
      <c r="U21" s="188" t="str">
        <f>IF('Cell Numbers'!U14=0,"",((IF(VLOOKUP('Cell Numbers'!U14,Cells!$A$7:$F$122,5)=U$10, "[",""))&amp;(IF(AND(VLOOKUP('Cell Numbers'!U14,Cells!$A$7:$F$122,5)&lt;&gt;U$10,VLOOKUP('Cell Numbers'!U14,Cells!$A$7:$F$122,6)&lt;&gt;U$10),"---", 'Cell Numbers'!U14))&amp;  (IF(VLOOKUP('Cell Numbers'!U14,Cells!$A$7:$F$122,6)=U$10,"]",""))))</f>
        <v>---</v>
      </c>
      <c r="V21" s="188" t="str">
        <f>IF('Cell Numbers'!V14=0,"",((IF(VLOOKUP('Cell Numbers'!V14,Cells!$A$7:$F$122,5)=V$10, "[",""))&amp;(IF(AND(VLOOKUP('Cell Numbers'!V14,Cells!$A$7:$F$122,5)&lt;&gt;V$10,VLOOKUP('Cell Numbers'!V14,Cells!$A$7:$F$122,6)&lt;&gt;V$10),"---", 'Cell Numbers'!V14))&amp;  (IF(VLOOKUP('Cell Numbers'!V14,Cells!$A$7:$F$122,6)=V$10,"]",""))))</f>
        <v>---</v>
      </c>
      <c r="W21" s="188" t="str">
        <f>IF('Cell Numbers'!W14=0,"",((IF(VLOOKUP('Cell Numbers'!W14,Cells!$A$7:$F$122,5)=W$10, "[",""))&amp;(IF(AND(VLOOKUP('Cell Numbers'!W14,Cells!$A$7:$F$122,5)&lt;&gt;W$10,VLOOKUP('Cell Numbers'!W14,Cells!$A$7:$F$122,6)&lt;&gt;W$10),"---", 'Cell Numbers'!W14))&amp;  (IF(VLOOKUP('Cell Numbers'!W14,Cells!$A$7:$F$122,6)=W$10,"]",""))))</f>
        <v>---</v>
      </c>
      <c r="X21" s="188" t="str">
        <f>IF('Cell Numbers'!X14=0,"",((IF(VLOOKUP('Cell Numbers'!X14,Cells!$A$7:$F$122,5)=X$10, "[",""))&amp;(IF(AND(VLOOKUP('Cell Numbers'!X14,Cells!$A$7:$F$122,5)&lt;&gt;X$10,VLOOKUP('Cell Numbers'!X14,Cells!$A$7:$F$122,6)&lt;&gt;X$10),"---", 'Cell Numbers'!X14))&amp;  (IF(VLOOKUP('Cell Numbers'!X14,Cells!$A$7:$F$122,6)=X$10,"]",""))))</f>
        <v>---</v>
      </c>
      <c r="Y21" s="188" t="str">
        <f>IF('Cell Numbers'!Y14=0,"",((IF(VLOOKUP('Cell Numbers'!Y14,Cells!$A$7:$F$122,5)=Y$10, "[",""))&amp;(IF(AND(VLOOKUP('Cell Numbers'!Y14,Cells!$A$7:$F$122,5)&lt;&gt;Y$10,VLOOKUP('Cell Numbers'!Y14,Cells!$A$7:$F$122,6)&lt;&gt;Y$10),"---", 'Cell Numbers'!Y14))&amp;  (IF(VLOOKUP('Cell Numbers'!Y14,Cells!$A$7:$F$122,6)=Y$10,"]",""))))</f>
        <v>---</v>
      </c>
      <c r="Z21" s="188" t="str">
        <f>IF('Cell Numbers'!Z14=0,"",((IF(VLOOKUP('Cell Numbers'!Z14,Cells!$A$7:$F$122,5)=Z$10, "[",""))&amp;(IF(AND(VLOOKUP('Cell Numbers'!Z14,Cells!$A$7:$F$122,5)&lt;&gt;Z$10,VLOOKUP('Cell Numbers'!Z14,Cells!$A$7:$F$122,6)&lt;&gt;Z$10),"---", 'Cell Numbers'!Z14))&amp;  (IF(VLOOKUP('Cell Numbers'!Z14,Cells!$A$7:$F$122,6)=Z$10,"]",""))))</f>
        <v>---</v>
      </c>
      <c r="AA21" s="188" t="str">
        <f>IF('Cell Numbers'!AA14=0,"",((IF(VLOOKUP('Cell Numbers'!AA14,Cells!$A$7:$F$122,5)=AA$10, "[",""))&amp;(IF(AND(VLOOKUP('Cell Numbers'!AA14,Cells!$A$7:$F$122,5)&lt;&gt;AA$10,VLOOKUP('Cell Numbers'!AA14,Cells!$A$7:$F$122,6)&lt;&gt;AA$10),"---", 'Cell Numbers'!AA14))&amp;  (IF(VLOOKUP('Cell Numbers'!AA14,Cells!$A$7:$F$122,6)=AA$10,"]",""))))</f>
        <v>---</v>
      </c>
      <c r="AB21" s="188" t="str">
        <f>IF('Cell Numbers'!AB14=0,"",((IF(VLOOKUP('Cell Numbers'!AB14,Cells!$A$7:$F$122,5)=AB$10, "[",""))&amp;(IF(AND(VLOOKUP('Cell Numbers'!AB14,Cells!$A$7:$F$122,5)&lt;&gt;AB$10,VLOOKUP('Cell Numbers'!AB14,Cells!$A$7:$F$122,6)&lt;&gt;AB$10),"---", 'Cell Numbers'!AB14))&amp;  (IF(VLOOKUP('Cell Numbers'!AB14,Cells!$A$7:$F$122,6)=AB$10,"]",""))))</f>
        <v>---</v>
      </c>
      <c r="AC21" s="188" t="str">
        <f>IF('Cell Numbers'!AC14=0,"",((IF(VLOOKUP('Cell Numbers'!AC14,Cells!$A$7:$F$122,5)=AC$10, "[",""))&amp;(IF(AND(VLOOKUP('Cell Numbers'!AC14,Cells!$A$7:$F$122,5)&lt;&gt;AC$10,VLOOKUP('Cell Numbers'!AC14,Cells!$A$7:$F$122,6)&lt;&gt;AC$10),"---", 'Cell Numbers'!AC14))&amp;  (IF(VLOOKUP('Cell Numbers'!AC14,Cells!$A$7:$F$122,6)=AC$10,"]",""))))</f>
        <v>---</v>
      </c>
      <c r="AD21" s="188" t="str">
        <f>IF('Cell Numbers'!AD14=0,"",((IF(VLOOKUP('Cell Numbers'!AD14,Cells!$A$7:$F$122,5)=AD$10, "[",""))&amp;(IF(AND(VLOOKUP('Cell Numbers'!AD14,Cells!$A$7:$F$122,5)&lt;&gt;AD$10,VLOOKUP('Cell Numbers'!AD14,Cells!$A$7:$F$122,6)&lt;&gt;AD$10),"---", 'Cell Numbers'!AD14))&amp;  (IF(VLOOKUP('Cell Numbers'!AD14,Cells!$A$7:$F$122,6)=AD$10,"]",""))))</f>
        <v>---</v>
      </c>
      <c r="AE21" s="188" t="str">
        <f>IF('Cell Numbers'!AE14=0,"",((IF(VLOOKUP('Cell Numbers'!AE14,Cells!$A$7:$F$122,5)=AE$10, "[",""))&amp;(IF(AND(VLOOKUP('Cell Numbers'!AE14,Cells!$A$7:$F$122,5)&lt;&gt;AE$10,VLOOKUP('Cell Numbers'!AE14,Cells!$A$7:$F$122,6)&lt;&gt;AE$10),"---", 'Cell Numbers'!AE14))&amp;  (IF(VLOOKUP('Cell Numbers'!AE14,Cells!$A$7:$F$122,6)=AE$10,"]",""))))</f>
        <v>---</v>
      </c>
      <c r="AF21" s="188" t="str">
        <f>IF('Cell Numbers'!AF14=0,"",((IF(VLOOKUP('Cell Numbers'!AF14,Cells!$A$7:$F$122,5)=AF$10, "[",""))&amp;(IF(AND(VLOOKUP('Cell Numbers'!AF14,Cells!$A$7:$F$122,5)&lt;&gt;AF$10,VLOOKUP('Cell Numbers'!AF14,Cells!$A$7:$F$122,6)&lt;&gt;AF$10),"---", 'Cell Numbers'!AF14))&amp;  (IF(VLOOKUP('Cell Numbers'!AF14,Cells!$A$7:$F$122,6)=AF$10,"]",""))))</f>
        <v>---</v>
      </c>
      <c r="AG21" s="188" t="str">
        <f>IF('Cell Numbers'!AG14=0,"",((IF(VLOOKUP('Cell Numbers'!AG14,Cells!$A$7:$F$122,5)=AG$10, "[",""))&amp;(IF(AND(VLOOKUP('Cell Numbers'!AG14,Cells!$A$7:$F$122,5)&lt;&gt;AG$10,VLOOKUP('Cell Numbers'!AG14,Cells!$A$7:$F$122,6)&lt;&gt;AG$10),"---", 'Cell Numbers'!AG14))&amp;  (IF(VLOOKUP('Cell Numbers'!AG14,Cells!$A$7:$F$122,6)=AG$10,"]",""))))</f>
        <v>---</v>
      </c>
      <c r="AH21" s="188" t="str">
        <f>IF('Cell Numbers'!AH14=0,"",((IF(VLOOKUP('Cell Numbers'!AH14,Cells!$A$7:$F$122,5)=AH$10, "[",""))&amp;(IF(AND(VLOOKUP('Cell Numbers'!AH14,Cells!$A$7:$F$122,5)&lt;&gt;AH$10,VLOOKUP('Cell Numbers'!AH14,Cells!$A$7:$F$122,6)&lt;&gt;AH$10),"---", 'Cell Numbers'!AH14))&amp;  (IF(VLOOKUP('Cell Numbers'!AH14,Cells!$A$7:$F$122,6)=AH$10,"]",""))))</f>
        <v>---</v>
      </c>
      <c r="AI21" s="188" t="str">
        <f>IF('Cell Numbers'!AI14=0,"",((IF(VLOOKUP('Cell Numbers'!AI14,Cells!$A$7:$F$122,5)=AI$10, "[",""))&amp;(IF(AND(VLOOKUP('Cell Numbers'!AI14,Cells!$A$7:$F$122,5)&lt;&gt;AI$10,VLOOKUP('Cell Numbers'!AI14,Cells!$A$7:$F$122,6)&lt;&gt;AI$10),"---", 'Cell Numbers'!AI14))&amp;  (IF(VLOOKUP('Cell Numbers'!AI14,Cells!$A$7:$F$122,6)=AI$10,"]",""))))</f>
        <v>41]</v>
      </c>
      <c r="AJ21" s="188" t="str">
        <f>IF('Cell Numbers'!AJ14=0,"",((IF(VLOOKUP('Cell Numbers'!AJ14,Cells!$A$7:$F$122,5)=AJ$10, "[",""))&amp;(IF(AND(VLOOKUP('Cell Numbers'!AJ14,Cells!$A$7:$F$122,5)&lt;&gt;AJ$10,VLOOKUP('Cell Numbers'!AJ14,Cells!$A$7:$F$122,6)&lt;&gt;AJ$10),"---", 'Cell Numbers'!AJ14))&amp;  (IF(VLOOKUP('Cell Numbers'!AJ14,Cells!$A$7:$F$122,6)=AJ$10,"]",""))))</f>
        <v/>
      </c>
      <c r="AK21" s="188" t="str">
        <f>IF('Cell Numbers'!AK14=0,"",((IF(VLOOKUP('Cell Numbers'!AK14,Cells!$A$7:$F$122,5)=AK$10, "[",""))&amp;(IF(AND(VLOOKUP('Cell Numbers'!AK14,Cells!$A$7:$F$122,5)&lt;&gt;AK$10,VLOOKUP('Cell Numbers'!AK14,Cells!$A$7:$F$122,6)&lt;&gt;AK$10),"---", 'Cell Numbers'!AK14))&amp;  (IF(VLOOKUP('Cell Numbers'!AK14,Cells!$A$7:$F$122,6)=AK$10,"]",""))))</f>
        <v/>
      </c>
      <c r="AL21" s="188" t="str">
        <f>IF('Cell Numbers'!AL14=0,"",((IF(VLOOKUP('Cell Numbers'!AL14,Cells!$A$7:$F$122,5)=AL$10, "[",""))&amp;(IF(AND(VLOOKUP('Cell Numbers'!AL14,Cells!$A$7:$F$122,5)&lt;&gt;AL$10,VLOOKUP('Cell Numbers'!AL14,Cells!$A$7:$F$122,6)&lt;&gt;AL$10),"---", 'Cell Numbers'!AL14))&amp;  (IF(VLOOKUP('Cell Numbers'!AL14,Cells!$A$7:$F$122,6)=AL$10,"]",""))))</f>
        <v/>
      </c>
      <c r="AM21" s="188" t="str">
        <f>IF('Cell Numbers'!AM14=0,"",((IF(VLOOKUP('Cell Numbers'!AM14,Cells!$A$7:$F$122,5)=AM$10, "[",""))&amp;(IF(AND(VLOOKUP('Cell Numbers'!AM14,Cells!$A$7:$F$122,5)&lt;&gt;AM$10,VLOOKUP('Cell Numbers'!AM14,Cells!$A$7:$F$122,6)&lt;&gt;AM$10),"---", 'Cell Numbers'!AM14))&amp;  (IF(VLOOKUP('Cell Numbers'!AM14,Cells!$A$7:$F$122,6)=AM$10,"]",""))))</f>
        <v/>
      </c>
    </row>
    <row r="22" spans="1:39" x14ac:dyDescent="0.25">
      <c r="A22" t="s">
        <v>59</v>
      </c>
      <c r="B22" t="s">
        <v>77</v>
      </c>
      <c r="C22" s="8" t="s">
        <v>350</v>
      </c>
      <c r="D22" s="188" t="str">
        <f>IF('Cell Numbers'!D15=0,"",((IF(VLOOKUP('Cell Numbers'!D15,Cells!$A$7:$F$122,5)=D$10, "[",""))&amp;(IF(AND(VLOOKUP('Cell Numbers'!D15,Cells!$A$7:$F$122,5)&lt;&gt;D$10,VLOOKUP('Cell Numbers'!D15,Cells!$A$7:$F$122,6)&lt;&gt;D$10),"---", 'Cell Numbers'!D15))&amp;  (IF(VLOOKUP('Cell Numbers'!D15,Cells!$A$7:$F$122,6)=D$10,"]",""))))</f>
        <v>[42</v>
      </c>
      <c r="E22" s="188" t="str">
        <f>IF('Cell Numbers'!E15=0,"",((IF(VLOOKUP('Cell Numbers'!E15,Cells!$A$7:$F$122,5)=E$10, "[",""))&amp;(IF(AND(VLOOKUP('Cell Numbers'!E15,Cells!$A$7:$F$122,5)&lt;&gt;E$10,VLOOKUP('Cell Numbers'!E15,Cells!$A$7:$F$122,6)&lt;&gt;E$10),"---", 'Cell Numbers'!E15))&amp;  (IF(VLOOKUP('Cell Numbers'!E15,Cells!$A$7:$F$122,6)=E$10,"]",""))))</f>
        <v>---</v>
      </c>
      <c r="F22" s="188" t="str">
        <f>IF('Cell Numbers'!F15=0,"",((IF(VLOOKUP('Cell Numbers'!F15,Cells!$A$7:$F$122,5)=F$10, "[",""))&amp;(IF(AND(VLOOKUP('Cell Numbers'!F15,Cells!$A$7:$F$122,5)&lt;&gt;F$10,VLOOKUP('Cell Numbers'!F15,Cells!$A$7:$F$122,6)&lt;&gt;F$10),"---", 'Cell Numbers'!F15))&amp;  (IF(VLOOKUP('Cell Numbers'!F15,Cells!$A$7:$F$122,6)=F$10,"]",""))))</f>
        <v>---</v>
      </c>
      <c r="G22" s="188" t="str">
        <f>IF('Cell Numbers'!G15=0,"",((IF(VLOOKUP('Cell Numbers'!G15,Cells!$A$7:$F$122,5)=G$10, "[",""))&amp;(IF(AND(VLOOKUP('Cell Numbers'!G15,Cells!$A$7:$F$122,5)&lt;&gt;G$10,VLOOKUP('Cell Numbers'!G15,Cells!$A$7:$F$122,6)&lt;&gt;G$10),"---", 'Cell Numbers'!G15))&amp;  (IF(VLOOKUP('Cell Numbers'!G15,Cells!$A$7:$F$122,6)=G$10,"]",""))))</f>
        <v>---</v>
      </c>
      <c r="H22" s="188" t="str">
        <f>IF('Cell Numbers'!H15=0,"",((IF(VLOOKUP('Cell Numbers'!H15,Cells!$A$7:$F$122,5)=H$10, "[",""))&amp;(IF(AND(VLOOKUP('Cell Numbers'!H15,Cells!$A$7:$F$122,5)&lt;&gt;H$10,VLOOKUP('Cell Numbers'!H15,Cells!$A$7:$F$122,6)&lt;&gt;H$10),"---", 'Cell Numbers'!H15))&amp;  (IF(VLOOKUP('Cell Numbers'!H15,Cells!$A$7:$F$122,6)=H$10,"]",""))))</f>
        <v>42]</v>
      </c>
      <c r="I22" s="188" t="str">
        <f>IF('Cell Numbers'!I15=0,"",((IF(VLOOKUP('Cell Numbers'!I15,Cells!$A$7:$F$122,5)=I$10, "[",""))&amp;(IF(AND(VLOOKUP('Cell Numbers'!I15,Cells!$A$7:$F$122,5)&lt;&gt;I$10,VLOOKUP('Cell Numbers'!I15,Cells!$A$7:$F$122,6)&lt;&gt;I$10),"---", 'Cell Numbers'!I15))&amp;  (IF(VLOOKUP('Cell Numbers'!I15,Cells!$A$7:$F$122,6)=I$10,"]",""))))</f>
        <v>[43</v>
      </c>
      <c r="J22" s="188" t="str">
        <f>IF('Cell Numbers'!J15=0,"",((IF(VLOOKUP('Cell Numbers'!J15,Cells!$A$7:$F$122,5)=J$10, "[",""))&amp;(IF(AND(VLOOKUP('Cell Numbers'!J15,Cells!$A$7:$F$122,5)&lt;&gt;J$10,VLOOKUP('Cell Numbers'!J15,Cells!$A$7:$F$122,6)&lt;&gt;J$10),"---", 'Cell Numbers'!J15))&amp;  (IF(VLOOKUP('Cell Numbers'!J15,Cells!$A$7:$F$122,6)=J$10,"]",""))))</f>
        <v>---</v>
      </c>
      <c r="K22" s="188" t="str">
        <f>IF('Cell Numbers'!K15=0,"",((IF(VLOOKUP('Cell Numbers'!K15,Cells!$A$7:$F$122,5)=K$10, "[",""))&amp;(IF(AND(VLOOKUP('Cell Numbers'!K15,Cells!$A$7:$F$122,5)&lt;&gt;K$10,VLOOKUP('Cell Numbers'!K15,Cells!$A$7:$F$122,6)&lt;&gt;K$10),"---", 'Cell Numbers'!K15))&amp;  (IF(VLOOKUP('Cell Numbers'!K15,Cells!$A$7:$F$122,6)=K$10,"]",""))))</f>
        <v>43]</v>
      </c>
      <c r="L22" s="188" t="str">
        <f>IF('Cell Numbers'!L15=0,"",((IF(VLOOKUP('Cell Numbers'!L15,Cells!$A$7:$F$122,5)=L$10, "[",""))&amp;(IF(AND(VLOOKUP('Cell Numbers'!L15,Cells!$A$7:$F$122,5)&lt;&gt;L$10,VLOOKUP('Cell Numbers'!L15,Cells!$A$7:$F$122,6)&lt;&gt;L$10),"---", 'Cell Numbers'!L15))&amp;  (IF(VLOOKUP('Cell Numbers'!L15,Cells!$A$7:$F$122,6)=L$10,"]",""))))</f>
        <v>[44</v>
      </c>
      <c r="M22" s="188" t="str">
        <f>IF('Cell Numbers'!M15=0,"",((IF(VLOOKUP('Cell Numbers'!M15,Cells!$A$7:$F$122,5)=M$10, "[",""))&amp;(IF(AND(VLOOKUP('Cell Numbers'!M15,Cells!$A$7:$F$122,5)&lt;&gt;M$10,VLOOKUP('Cell Numbers'!M15,Cells!$A$7:$F$122,6)&lt;&gt;M$10),"---", 'Cell Numbers'!M15))&amp;  (IF(VLOOKUP('Cell Numbers'!M15,Cells!$A$7:$F$122,6)=M$10,"]",""))))</f>
        <v>44]</v>
      </c>
      <c r="N22" s="188" t="str">
        <f>IF('Cell Numbers'!N15=0,"",((IF(VLOOKUP('Cell Numbers'!N15,Cells!$A$7:$F$122,5)=N$10, "[",""))&amp;(IF(AND(VLOOKUP('Cell Numbers'!N15,Cells!$A$7:$F$122,5)&lt;&gt;N$10,VLOOKUP('Cell Numbers'!N15,Cells!$A$7:$F$122,6)&lt;&gt;N$10),"---", 'Cell Numbers'!N15))&amp;  (IF(VLOOKUP('Cell Numbers'!N15,Cells!$A$7:$F$122,6)=N$10,"]",""))))</f>
        <v>[45</v>
      </c>
      <c r="O22" s="188" t="str">
        <f>IF('Cell Numbers'!O15=0,"",((IF(VLOOKUP('Cell Numbers'!O15,Cells!$A$7:$F$122,5)=O$10, "[",""))&amp;(IF(AND(VLOOKUP('Cell Numbers'!O15,Cells!$A$7:$F$122,5)&lt;&gt;O$10,VLOOKUP('Cell Numbers'!O15,Cells!$A$7:$F$122,6)&lt;&gt;O$10),"---", 'Cell Numbers'!O15))&amp;  (IF(VLOOKUP('Cell Numbers'!O15,Cells!$A$7:$F$122,6)=O$10,"]",""))))</f>
        <v>45]</v>
      </c>
      <c r="P22" s="188" t="str">
        <f>IF('Cell Numbers'!P15=0,"",((IF(VLOOKUP('Cell Numbers'!P15,Cells!$A$7:$F$122,5)=P$10, "[",""))&amp;(IF(AND(VLOOKUP('Cell Numbers'!P15,Cells!$A$7:$F$122,5)&lt;&gt;P$10,VLOOKUP('Cell Numbers'!P15,Cells!$A$7:$F$122,6)&lt;&gt;P$10),"---", 'Cell Numbers'!P15))&amp;  (IF(VLOOKUP('Cell Numbers'!P15,Cells!$A$7:$F$122,6)=P$10,"]",""))))</f>
        <v>[46</v>
      </c>
      <c r="Q22" s="188" t="str">
        <f>IF('Cell Numbers'!Q15=0,"",((IF(VLOOKUP('Cell Numbers'!Q15,Cells!$A$7:$F$122,5)=Q$10, "[",""))&amp;(IF(AND(VLOOKUP('Cell Numbers'!Q15,Cells!$A$7:$F$122,5)&lt;&gt;Q$10,VLOOKUP('Cell Numbers'!Q15,Cells!$A$7:$F$122,6)&lt;&gt;Q$10),"---", 'Cell Numbers'!Q15))&amp;  (IF(VLOOKUP('Cell Numbers'!Q15,Cells!$A$7:$F$122,6)=Q$10,"]",""))))</f>
        <v>46]</v>
      </c>
      <c r="R22" s="188" t="str">
        <f>IF('Cell Numbers'!R15=0,"",((IF(VLOOKUP('Cell Numbers'!R15,Cells!$A$7:$F$122,5)=R$10, "[",""))&amp;(IF(AND(VLOOKUP('Cell Numbers'!R15,Cells!$A$7:$F$122,5)&lt;&gt;R$10,VLOOKUP('Cell Numbers'!R15,Cells!$A$7:$F$122,6)&lt;&gt;R$10),"---", 'Cell Numbers'!R15))&amp;  (IF(VLOOKUP('Cell Numbers'!R15,Cells!$A$7:$F$122,6)=R$10,"]",""))))</f>
        <v>[47</v>
      </c>
      <c r="S22" s="188" t="str">
        <f>IF('Cell Numbers'!S15=0,"",((IF(VLOOKUP('Cell Numbers'!S15,Cells!$A$7:$F$122,5)=S$10, "[",""))&amp;(IF(AND(VLOOKUP('Cell Numbers'!S15,Cells!$A$7:$F$122,5)&lt;&gt;S$10,VLOOKUP('Cell Numbers'!S15,Cells!$A$7:$F$122,6)&lt;&gt;S$10),"---", 'Cell Numbers'!S15))&amp;  (IF(VLOOKUP('Cell Numbers'!S15,Cells!$A$7:$F$122,6)=S$10,"]",""))))</f>
        <v>47]</v>
      </c>
      <c r="T22" s="188" t="str">
        <f>IF('Cell Numbers'!T15=0,"",((IF(VLOOKUP('Cell Numbers'!T15,Cells!$A$7:$F$122,5)=T$10, "[",""))&amp;(IF(AND(VLOOKUP('Cell Numbers'!T15,Cells!$A$7:$F$122,5)&lt;&gt;T$10,VLOOKUP('Cell Numbers'!T15,Cells!$A$7:$F$122,6)&lt;&gt;T$10),"---", 'Cell Numbers'!T15))&amp;  (IF(VLOOKUP('Cell Numbers'!T15,Cells!$A$7:$F$122,6)=T$10,"]",""))))</f>
        <v>[48</v>
      </c>
      <c r="U22" s="188" t="str">
        <f>IF('Cell Numbers'!U15=0,"",((IF(VLOOKUP('Cell Numbers'!U15,Cells!$A$7:$F$122,5)=U$10, "[",""))&amp;(IF(AND(VLOOKUP('Cell Numbers'!U15,Cells!$A$7:$F$122,5)&lt;&gt;U$10,VLOOKUP('Cell Numbers'!U15,Cells!$A$7:$F$122,6)&lt;&gt;U$10),"---", 'Cell Numbers'!U15))&amp;  (IF(VLOOKUP('Cell Numbers'!U15,Cells!$A$7:$F$122,6)=U$10,"]",""))))</f>
        <v>---</v>
      </c>
      <c r="V22" s="188" t="str">
        <f>IF('Cell Numbers'!V15=0,"",((IF(VLOOKUP('Cell Numbers'!V15,Cells!$A$7:$F$122,5)=V$10, "[",""))&amp;(IF(AND(VLOOKUP('Cell Numbers'!V15,Cells!$A$7:$F$122,5)&lt;&gt;V$10,VLOOKUP('Cell Numbers'!V15,Cells!$A$7:$F$122,6)&lt;&gt;V$10),"---", 'Cell Numbers'!V15))&amp;  (IF(VLOOKUP('Cell Numbers'!V15,Cells!$A$7:$F$122,6)=V$10,"]",""))))</f>
        <v>48]</v>
      </c>
      <c r="W22" s="188" t="str">
        <f>IF('Cell Numbers'!W15=0,"",((IF(VLOOKUP('Cell Numbers'!W15,Cells!$A$7:$F$122,5)=W$10, "[",""))&amp;(IF(AND(VLOOKUP('Cell Numbers'!W15,Cells!$A$7:$F$122,5)&lt;&gt;W$10,VLOOKUP('Cell Numbers'!W15,Cells!$A$7:$F$122,6)&lt;&gt;W$10),"---", 'Cell Numbers'!W15))&amp;  (IF(VLOOKUP('Cell Numbers'!W15,Cells!$A$7:$F$122,6)=W$10,"]",""))))</f>
        <v>[49</v>
      </c>
      <c r="X22" s="188" t="str">
        <f>IF('Cell Numbers'!X15=0,"",((IF(VLOOKUP('Cell Numbers'!X15,Cells!$A$7:$F$122,5)=X$10, "[",""))&amp;(IF(AND(VLOOKUP('Cell Numbers'!X15,Cells!$A$7:$F$122,5)&lt;&gt;X$10,VLOOKUP('Cell Numbers'!X15,Cells!$A$7:$F$122,6)&lt;&gt;X$10),"---", 'Cell Numbers'!X15))&amp;  (IF(VLOOKUP('Cell Numbers'!X15,Cells!$A$7:$F$122,6)=X$10,"]",""))))</f>
        <v>49]</v>
      </c>
      <c r="Y22" s="188" t="str">
        <f>IF('Cell Numbers'!Y15=0,"",((IF(VLOOKUP('Cell Numbers'!Y15,Cells!$A$7:$F$122,5)=Y$10, "[",""))&amp;(IF(AND(VLOOKUP('Cell Numbers'!Y15,Cells!$A$7:$F$122,5)&lt;&gt;Y$10,VLOOKUP('Cell Numbers'!Y15,Cells!$A$7:$F$122,6)&lt;&gt;Y$10),"---", 'Cell Numbers'!Y15))&amp;  (IF(VLOOKUP('Cell Numbers'!Y15,Cells!$A$7:$F$122,6)=Y$10,"]",""))))</f>
        <v>[50</v>
      </c>
      <c r="Z22" s="188" t="str">
        <f>IF('Cell Numbers'!Z15=0,"",((IF(VLOOKUP('Cell Numbers'!Z15,Cells!$A$7:$F$122,5)=Z$10, "[",""))&amp;(IF(AND(VLOOKUP('Cell Numbers'!Z15,Cells!$A$7:$F$122,5)&lt;&gt;Z$10,VLOOKUP('Cell Numbers'!Z15,Cells!$A$7:$F$122,6)&lt;&gt;Z$10),"---", 'Cell Numbers'!Z15))&amp;  (IF(VLOOKUP('Cell Numbers'!Z15,Cells!$A$7:$F$122,6)=Z$10,"]",""))))</f>
        <v>50]</v>
      </c>
      <c r="AA22" s="188" t="str">
        <f>IF('Cell Numbers'!AA15=0,"",((IF(VLOOKUP('Cell Numbers'!AA15,Cells!$A$7:$F$122,5)=AA$10, "[",""))&amp;(IF(AND(VLOOKUP('Cell Numbers'!AA15,Cells!$A$7:$F$122,5)&lt;&gt;AA$10,VLOOKUP('Cell Numbers'!AA15,Cells!$A$7:$F$122,6)&lt;&gt;AA$10),"---", 'Cell Numbers'!AA15))&amp;  (IF(VLOOKUP('Cell Numbers'!AA15,Cells!$A$7:$F$122,6)=AA$10,"]",""))))</f>
        <v>[51</v>
      </c>
      <c r="AB22" s="188" t="str">
        <f>IF('Cell Numbers'!AB15=0,"",((IF(VLOOKUP('Cell Numbers'!AB15,Cells!$A$7:$F$122,5)=AB$10, "[",""))&amp;(IF(AND(VLOOKUP('Cell Numbers'!AB15,Cells!$A$7:$F$122,5)&lt;&gt;AB$10,VLOOKUP('Cell Numbers'!AB15,Cells!$A$7:$F$122,6)&lt;&gt;AB$10),"---", 'Cell Numbers'!AB15))&amp;  (IF(VLOOKUP('Cell Numbers'!AB15,Cells!$A$7:$F$122,6)=AB$10,"]",""))))</f>
        <v>51]</v>
      </c>
      <c r="AC22" s="188" t="str">
        <f>IF('Cell Numbers'!AC15=0,"",((IF(VLOOKUP('Cell Numbers'!AC15,Cells!$A$7:$F$122,5)=AC$10, "[",""))&amp;(IF(AND(VLOOKUP('Cell Numbers'!AC15,Cells!$A$7:$F$122,5)&lt;&gt;AC$10,VLOOKUP('Cell Numbers'!AC15,Cells!$A$7:$F$122,6)&lt;&gt;AC$10),"---", 'Cell Numbers'!AC15))&amp;  (IF(VLOOKUP('Cell Numbers'!AC15,Cells!$A$7:$F$122,6)=AC$10,"]",""))))</f>
        <v>[52</v>
      </c>
      <c r="AD22" s="188" t="str">
        <f>IF('Cell Numbers'!AD15=0,"",((IF(VLOOKUP('Cell Numbers'!AD15,Cells!$A$7:$F$122,5)=AD$10, "[",""))&amp;(IF(AND(VLOOKUP('Cell Numbers'!AD15,Cells!$A$7:$F$122,5)&lt;&gt;AD$10,VLOOKUP('Cell Numbers'!AD15,Cells!$A$7:$F$122,6)&lt;&gt;AD$10),"---", 'Cell Numbers'!AD15))&amp;  (IF(VLOOKUP('Cell Numbers'!AD15,Cells!$A$7:$F$122,6)=AD$10,"]",""))))</f>
        <v>52]</v>
      </c>
      <c r="AE22" s="188" t="str">
        <f>IF('Cell Numbers'!AE15=0,"",((IF(VLOOKUP('Cell Numbers'!AE15,Cells!$A$7:$F$122,5)=AE$10, "[",""))&amp;(IF(AND(VLOOKUP('Cell Numbers'!AE15,Cells!$A$7:$F$122,5)&lt;&gt;AE$10,VLOOKUP('Cell Numbers'!AE15,Cells!$A$7:$F$122,6)&lt;&gt;AE$10),"---", 'Cell Numbers'!AE15))&amp;  (IF(VLOOKUP('Cell Numbers'!AE15,Cells!$A$7:$F$122,6)=AE$10,"]",""))))</f>
        <v>[53</v>
      </c>
      <c r="AF22" s="188" t="str">
        <f>IF('Cell Numbers'!AF15=0,"",((IF(VLOOKUP('Cell Numbers'!AF15,Cells!$A$7:$F$122,5)=AF$10, "[",""))&amp;(IF(AND(VLOOKUP('Cell Numbers'!AF15,Cells!$A$7:$F$122,5)&lt;&gt;AF$10,VLOOKUP('Cell Numbers'!AF15,Cells!$A$7:$F$122,6)&lt;&gt;AF$10),"---", 'Cell Numbers'!AF15))&amp;  (IF(VLOOKUP('Cell Numbers'!AF15,Cells!$A$7:$F$122,6)=AF$10,"]",""))))</f>
        <v>53]</v>
      </c>
      <c r="AG22" s="188" t="str">
        <f>IF('Cell Numbers'!AG15=0,"",((IF(VLOOKUP('Cell Numbers'!AG15,Cells!$A$7:$F$122,5)=AG$10, "[",""))&amp;(IF(AND(VLOOKUP('Cell Numbers'!AG15,Cells!$A$7:$F$122,5)&lt;&gt;AG$10,VLOOKUP('Cell Numbers'!AG15,Cells!$A$7:$F$122,6)&lt;&gt;AG$10),"---", 'Cell Numbers'!AG15))&amp;  (IF(VLOOKUP('Cell Numbers'!AG15,Cells!$A$7:$F$122,6)=AG$10,"]",""))))</f>
        <v>[54</v>
      </c>
      <c r="AH22" s="188" t="str">
        <f>IF('Cell Numbers'!AH15=0,"",((IF(VLOOKUP('Cell Numbers'!AH15,Cells!$A$7:$F$122,5)=AH$10, "[",""))&amp;(IF(AND(VLOOKUP('Cell Numbers'!AH15,Cells!$A$7:$F$122,5)&lt;&gt;AH$10,VLOOKUP('Cell Numbers'!AH15,Cells!$A$7:$F$122,6)&lt;&gt;AH$10),"---", 'Cell Numbers'!AH15))&amp;  (IF(VLOOKUP('Cell Numbers'!AH15,Cells!$A$7:$F$122,6)=AH$10,"]",""))))</f>
        <v>---</v>
      </c>
      <c r="AI22" s="188" t="str">
        <f>IF('Cell Numbers'!AI15=0,"",((IF(VLOOKUP('Cell Numbers'!AI15,Cells!$A$7:$F$122,5)=AI$10, "[",""))&amp;(IF(AND(VLOOKUP('Cell Numbers'!AI15,Cells!$A$7:$F$122,5)&lt;&gt;AI$10,VLOOKUP('Cell Numbers'!AI15,Cells!$A$7:$F$122,6)&lt;&gt;AI$10),"---", 'Cell Numbers'!AI15))&amp;  (IF(VLOOKUP('Cell Numbers'!AI15,Cells!$A$7:$F$122,6)=AI$10,"]",""))))</f>
        <v>---</v>
      </c>
      <c r="AJ22" s="188" t="str">
        <f>IF('Cell Numbers'!AJ15=0,"",((IF(VLOOKUP('Cell Numbers'!AJ15,Cells!$A$7:$F$122,5)=AJ$10, "[",""))&amp;(IF(AND(VLOOKUP('Cell Numbers'!AJ15,Cells!$A$7:$F$122,5)&lt;&gt;AJ$10,VLOOKUP('Cell Numbers'!AJ15,Cells!$A$7:$F$122,6)&lt;&gt;AJ$10),"---", 'Cell Numbers'!AJ15))&amp;  (IF(VLOOKUP('Cell Numbers'!AJ15,Cells!$A$7:$F$122,6)=AJ$10,"]",""))))</f>
        <v>---</v>
      </c>
      <c r="AK22" s="188" t="str">
        <f>IF('Cell Numbers'!AK15=0,"",((IF(VLOOKUP('Cell Numbers'!AK15,Cells!$A$7:$F$122,5)=AK$10, "[",""))&amp;(IF(AND(VLOOKUP('Cell Numbers'!AK15,Cells!$A$7:$F$122,5)&lt;&gt;AK$10,VLOOKUP('Cell Numbers'!AK15,Cells!$A$7:$F$122,6)&lt;&gt;AK$10),"---", 'Cell Numbers'!AK15))&amp;  (IF(VLOOKUP('Cell Numbers'!AK15,Cells!$A$7:$F$122,6)=AK$10,"]",""))))</f>
        <v>---</v>
      </c>
      <c r="AL22" s="188" t="str">
        <f>IF('Cell Numbers'!AL15=0,"",((IF(VLOOKUP('Cell Numbers'!AL15,Cells!$A$7:$F$122,5)=AL$10, "[",""))&amp;(IF(AND(VLOOKUP('Cell Numbers'!AL15,Cells!$A$7:$F$122,5)&lt;&gt;AL$10,VLOOKUP('Cell Numbers'!AL15,Cells!$A$7:$F$122,6)&lt;&gt;AL$10),"---", 'Cell Numbers'!AL15))&amp;  (IF(VLOOKUP('Cell Numbers'!AL15,Cells!$A$7:$F$122,6)=AL$10,"]",""))))</f>
        <v>---</v>
      </c>
      <c r="AM22" s="188" t="str">
        <f>IF('Cell Numbers'!AM15=0,"",((IF(VLOOKUP('Cell Numbers'!AM15,Cells!$A$7:$F$122,5)=AM$10, "[",""))&amp;(IF(AND(VLOOKUP('Cell Numbers'!AM15,Cells!$A$7:$F$122,5)&lt;&gt;AM$10,VLOOKUP('Cell Numbers'!AM15,Cells!$A$7:$F$122,6)&lt;&gt;AM$10),"---", 'Cell Numbers'!AM15))&amp;  (IF(VLOOKUP('Cell Numbers'!AM15,Cells!$A$7:$F$122,6)=AM$10,"]",""))))</f>
        <v>54]</v>
      </c>
    </row>
    <row r="23" spans="1:39" x14ac:dyDescent="0.25">
      <c r="A23" t="s">
        <v>59</v>
      </c>
      <c r="B23" t="s">
        <v>77</v>
      </c>
      <c r="C23" s="8" t="s">
        <v>351</v>
      </c>
      <c r="D23" s="188" t="str">
        <f>IF('Cell Numbers'!D16=0,"",((IF(VLOOKUP('Cell Numbers'!D16,Cells!$A$7:$F$122,5)=D$10, "[",""))&amp;(IF(AND(VLOOKUP('Cell Numbers'!D16,Cells!$A$7:$F$122,5)&lt;&gt;D$10,VLOOKUP('Cell Numbers'!D16,Cells!$A$7:$F$122,6)&lt;&gt;D$10),"---", 'Cell Numbers'!D16))&amp;  (IF(VLOOKUP('Cell Numbers'!D16,Cells!$A$7:$F$122,6)=D$10,"]",""))))</f>
        <v>[55</v>
      </c>
      <c r="E23" s="188" t="str">
        <f>IF('Cell Numbers'!E16=0,"",((IF(VLOOKUP('Cell Numbers'!E16,Cells!$A$7:$F$122,5)=E$10, "[",""))&amp;(IF(AND(VLOOKUP('Cell Numbers'!E16,Cells!$A$7:$F$122,5)&lt;&gt;E$10,VLOOKUP('Cell Numbers'!E16,Cells!$A$7:$F$122,6)&lt;&gt;E$10),"---", 'Cell Numbers'!E16))&amp;  (IF(VLOOKUP('Cell Numbers'!E16,Cells!$A$7:$F$122,6)=E$10,"]",""))))</f>
        <v>---</v>
      </c>
      <c r="F23" s="188" t="str">
        <f>IF('Cell Numbers'!F16=0,"",((IF(VLOOKUP('Cell Numbers'!F16,Cells!$A$7:$F$122,5)=F$10, "[",""))&amp;(IF(AND(VLOOKUP('Cell Numbers'!F16,Cells!$A$7:$F$122,5)&lt;&gt;F$10,VLOOKUP('Cell Numbers'!F16,Cells!$A$7:$F$122,6)&lt;&gt;F$10),"---", 'Cell Numbers'!F16))&amp;  (IF(VLOOKUP('Cell Numbers'!F16,Cells!$A$7:$F$122,6)=F$10,"]",""))))</f>
        <v>---</v>
      </c>
      <c r="G23" s="188" t="str">
        <f>IF('Cell Numbers'!G16=0,"",((IF(VLOOKUP('Cell Numbers'!G16,Cells!$A$7:$F$122,5)=G$10, "[",""))&amp;(IF(AND(VLOOKUP('Cell Numbers'!G16,Cells!$A$7:$F$122,5)&lt;&gt;G$10,VLOOKUP('Cell Numbers'!G16,Cells!$A$7:$F$122,6)&lt;&gt;G$10),"---", 'Cell Numbers'!G16))&amp;  (IF(VLOOKUP('Cell Numbers'!G16,Cells!$A$7:$F$122,6)=G$10,"]",""))))</f>
        <v>---</v>
      </c>
      <c r="H23" s="188" t="str">
        <f>IF('Cell Numbers'!H16=0,"",((IF(VLOOKUP('Cell Numbers'!H16,Cells!$A$7:$F$122,5)=H$10, "[",""))&amp;(IF(AND(VLOOKUP('Cell Numbers'!H16,Cells!$A$7:$F$122,5)&lt;&gt;H$10,VLOOKUP('Cell Numbers'!H16,Cells!$A$7:$F$122,6)&lt;&gt;H$10),"---", 'Cell Numbers'!H16))&amp;  (IF(VLOOKUP('Cell Numbers'!H16,Cells!$A$7:$F$122,6)=H$10,"]",""))))</f>
        <v>---</v>
      </c>
      <c r="I23" s="188" t="str">
        <f>IF('Cell Numbers'!I16=0,"",((IF(VLOOKUP('Cell Numbers'!I16,Cells!$A$7:$F$122,5)=I$10, "[",""))&amp;(IF(AND(VLOOKUP('Cell Numbers'!I16,Cells!$A$7:$F$122,5)&lt;&gt;I$10,VLOOKUP('Cell Numbers'!I16,Cells!$A$7:$F$122,6)&lt;&gt;I$10),"---", 'Cell Numbers'!I16))&amp;  (IF(VLOOKUP('Cell Numbers'!I16,Cells!$A$7:$F$122,6)=I$10,"]",""))))</f>
        <v>55]</v>
      </c>
      <c r="J23" s="188" t="str">
        <f>IF('Cell Numbers'!J16=0,"",((IF(VLOOKUP('Cell Numbers'!J16,Cells!$A$7:$F$122,5)=J$10, "[",""))&amp;(IF(AND(VLOOKUP('Cell Numbers'!J16,Cells!$A$7:$F$122,5)&lt;&gt;J$10,VLOOKUP('Cell Numbers'!J16,Cells!$A$7:$F$122,6)&lt;&gt;J$10),"---", 'Cell Numbers'!J16))&amp;  (IF(VLOOKUP('Cell Numbers'!J16,Cells!$A$7:$F$122,6)=J$10,"]",""))))</f>
        <v>[56</v>
      </c>
      <c r="K23" s="188" t="str">
        <f>IF('Cell Numbers'!K16=0,"",((IF(VLOOKUP('Cell Numbers'!K16,Cells!$A$7:$F$122,5)=K$10, "[",""))&amp;(IF(AND(VLOOKUP('Cell Numbers'!K16,Cells!$A$7:$F$122,5)&lt;&gt;K$10,VLOOKUP('Cell Numbers'!K16,Cells!$A$7:$F$122,6)&lt;&gt;K$10),"---", 'Cell Numbers'!K16))&amp;  (IF(VLOOKUP('Cell Numbers'!K16,Cells!$A$7:$F$122,6)=K$10,"]",""))))</f>
        <v>---</v>
      </c>
      <c r="L23" s="188" t="str">
        <f>IF('Cell Numbers'!L16=0,"",((IF(VLOOKUP('Cell Numbers'!L16,Cells!$A$7:$F$122,5)=L$10, "[",""))&amp;(IF(AND(VLOOKUP('Cell Numbers'!L16,Cells!$A$7:$F$122,5)&lt;&gt;L$10,VLOOKUP('Cell Numbers'!L16,Cells!$A$7:$F$122,6)&lt;&gt;L$10),"---", 'Cell Numbers'!L16))&amp;  (IF(VLOOKUP('Cell Numbers'!L16,Cells!$A$7:$F$122,6)=L$10,"]",""))))</f>
        <v>56]</v>
      </c>
      <c r="M23" s="188" t="str">
        <f>IF('Cell Numbers'!M16=0,"",((IF(VLOOKUP('Cell Numbers'!M16,Cells!$A$7:$F$122,5)=M$10, "[",""))&amp;(IF(AND(VLOOKUP('Cell Numbers'!M16,Cells!$A$7:$F$122,5)&lt;&gt;M$10,VLOOKUP('Cell Numbers'!M16,Cells!$A$7:$F$122,6)&lt;&gt;M$10),"---", 'Cell Numbers'!M16))&amp;  (IF(VLOOKUP('Cell Numbers'!M16,Cells!$A$7:$F$122,6)=M$10,"]",""))))</f>
        <v>[57</v>
      </c>
      <c r="N23" s="188" t="str">
        <f>IF('Cell Numbers'!N16=0,"",((IF(VLOOKUP('Cell Numbers'!N16,Cells!$A$7:$F$122,5)=N$10, "[",""))&amp;(IF(AND(VLOOKUP('Cell Numbers'!N16,Cells!$A$7:$F$122,5)&lt;&gt;N$10,VLOOKUP('Cell Numbers'!N16,Cells!$A$7:$F$122,6)&lt;&gt;N$10),"---", 'Cell Numbers'!N16))&amp;  (IF(VLOOKUP('Cell Numbers'!N16,Cells!$A$7:$F$122,6)=N$10,"]",""))))</f>
        <v>57]</v>
      </c>
      <c r="O23" s="188" t="str">
        <f>IF('Cell Numbers'!O16=0,"",((IF(VLOOKUP('Cell Numbers'!O16,Cells!$A$7:$F$122,5)=O$10, "[",""))&amp;(IF(AND(VLOOKUP('Cell Numbers'!O16,Cells!$A$7:$F$122,5)&lt;&gt;O$10,VLOOKUP('Cell Numbers'!O16,Cells!$A$7:$F$122,6)&lt;&gt;O$10),"---", 'Cell Numbers'!O16))&amp;  (IF(VLOOKUP('Cell Numbers'!O16,Cells!$A$7:$F$122,6)=O$10,"]",""))))</f>
        <v>[58</v>
      </c>
      <c r="P23" s="188" t="str">
        <f>IF('Cell Numbers'!P16=0,"",((IF(VLOOKUP('Cell Numbers'!P16,Cells!$A$7:$F$122,5)=P$10, "[",""))&amp;(IF(AND(VLOOKUP('Cell Numbers'!P16,Cells!$A$7:$F$122,5)&lt;&gt;P$10,VLOOKUP('Cell Numbers'!P16,Cells!$A$7:$F$122,6)&lt;&gt;P$10),"---", 'Cell Numbers'!P16))&amp;  (IF(VLOOKUP('Cell Numbers'!P16,Cells!$A$7:$F$122,6)=P$10,"]",""))))</f>
        <v>58]</v>
      </c>
      <c r="Q23" s="188" t="str">
        <f>IF('Cell Numbers'!Q16=0,"",((IF(VLOOKUP('Cell Numbers'!Q16,Cells!$A$7:$F$122,5)=Q$10, "[",""))&amp;(IF(AND(VLOOKUP('Cell Numbers'!Q16,Cells!$A$7:$F$122,5)&lt;&gt;Q$10,VLOOKUP('Cell Numbers'!Q16,Cells!$A$7:$F$122,6)&lt;&gt;Q$10),"---", 'Cell Numbers'!Q16))&amp;  (IF(VLOOKUP('Cell Numbers'!Q16,Cells!$A$7:$F$122,6)=Q$10,"]",""))))</f>
        <v>[59</v>
      </c>
      <c r="R23" s="188" t="str">
        <f>IF('Cell Numbers'!R16=0,"",((IF(VLOOKUP('Cell Numbers'!R16,Cells!$A$7:$F$122,5)=R$10, "[",""))&amp;(IF(AND(VLOOKUP('Cell Numbers'!R16,Cells!$A$7:$F$122,5)&lt;&gt;R$10,VLOOKUP('Cell Numbers'!R16,Cells!$A$7:$F$122,6)&lt;&gt;R$10),"---", 'Cell Numbers'!R16))&amp;  (IF(VLOOKUP('Cell Numbers'!R16,Cells!$A$7:$F$122,6)=R$10,"]",""))))</f>
        <v>59]</v>
      </c>
      <c r="S23" s="188" t="str">
        <f>IF('Cell Numbers'!S16=0,"",((IF(VLOOKUP('Cell Numbers'!S16,Cells!$A$7:$F$122,5)=S$10, "[",""))&amp;(IF(AND(VLOOKUP('Cell Numbers'!S16,Cells!$A$7:$F$122,5)&lt;&gt;S$10,VLOOKUP('Cell Numbers'!S16,Cells!$A$7:$F$122,6)&lt;&gt;S$10),"---", 'Cell Numbers'!S16))&amp;  (IF(VLOOKUP('Cell Numbers'!S16,Cells!$A$7:$F$122,6)=S$10,"]",""))))</f>
        <v>[60</v>
      </c>
      <c r="T23" s="188" t="str">
        <f>IF('Cell Numbers'!T16=0,"",((IF(VLOOKUP('Cell Numbers'!T16,Cells!$A$7:$F$122,5)=T$10, "[",""))&amp;(IF(AND(VLOOKUP('Cell Numbers'!T16,Cells!$A$7:$F$122,5)&lt;&gt;T$10,VLOOKUP('Cell Numbers'!T16,Cells!$A$7:$F$122,6)&lt;&gt;T$10),"---", 'Cell Numbers'!T16))&amp;  (IF(VLOOKUP('Cell Numbers'!T16,Cells!$A$7:$F$122,6)=T$10,"]",""))))</f>
        <v>---</v>
      </c>
      <c r="U23" s="188" t="str">
        <f>IF('Cell Numbers'!U16=0,"",((IF(VLOOKUP('Cell Numbers'!U16,Cells!$A$7:$F$122,5)=U$10, "[",""))&amp;(IF(AND(VLOOKUP('Cell Numbers'!U16,Cells!$A$7:$F$122,5)&lt;&gt;U$10,VLOOKUP('Cell Numbers'!U16,Cells!$A$7:$F$122,6)&lt;&gt;U$10),"---", 'Cell Numbers'!U16))&amp;  (IF(VLOOKUP('Cell Numbers'!U16,Cells!$A$7:$F$122,6)=U$10,"]",""))))</f>
        <v>60]</v>
      </c>
      <c r="V23" s="188" t="str">
        <f>IF('Cell Numbers'!V16=0,"",((IF(VLOOKUP('Cell Numbers'!V16,Cells!$A$7:$F$122,5)=V$10, "[",""))&amp;(IF(AND(VLOOKUP('Cell Numbers'!V16,Cells!$A$7:$F$122,5)&lt;&gt;V$10,VLOOKUP('Cell Numbers'!V16,Cells!$A$7:$F$122,6)&lt;&gt;V$10),"---", 'Cell Numbers'!V16))&amp;  (IF(VLOOKUP('Cell Numbers'!V16,Cells!$A$7:$F$122,6)=V$10,"]",""))))</f>
        <v>[61</v>
      </c>
      <c r="W23" s="188" t="str">
        <f>IF('Cell Numbers'!W16=0,"",((IF(VLOOKUP('Cell Numbers'!W16,Cells!$A$7:$F$122,5)=W$10, "[",""))&amp;(IF(AND(VLOOKUP('Cell Numbers'!W16,Cells!$A$7:$F$122,5)&lt;&gt;W$10,VLOOKUP('Cell Numbers'!W16,Cells!$A$7:$F$122,6)&lt;&gt;W$10),"---", 'Cell Numbers'!W16))&amp;  (IF(VLOOKUP('Cell Numbers'!W16,Cells!$A$7:$F$122,6)=W$10,"]",""))))</f>
        <v>61]</v>
      </c>
      <c r="X23" s="188" t="str">
        <f>IF('Cell Numbers'!X16=0,"",((IF(VLOOKUP('Cell Numbers'!X16,Cells!$A$7:$F$122,5)=X$10, "[",""))&amp;(IF(AND(VLOOKUP('Cell Numbers'!X16,Cells!$A$7:$F$122,5)&lt;&gt;X$10,VLOOKUP('Cell Numbers'!X16,Cells!$A$7:$F$122,6)&lt;&gt;X$10),"---", 'Cell Numbers'!X16))&amp;  (IF(VLOOKUP('Cell Numbers'!X16,Cells!$A$7:$F$122,6)=X$10,"]",""))))</f>
        <v>[62</v>
      </c>
      <c r="Y23" s="188" t="str">
        <f>IF('Cell Numbers'!Y16=0,"",((IF(VLOOKUP('Cell Numbers'!Y16,Cells!$A$7:$F$122,5)=Y$10, "[",""))&amp;(IF(AND(VLOOKUP('Cell Numbers'!Y16,Cells!$A$7:$F$122,5)&lt;&gt;Y$10,VLOOKUP('Cell Numbers'!Y16,Cells!$A$7:$F$122,6)&lt;&gt;Y$10),"---", 'Cell Numbers'!Y16))&amp;  (IF(VLOOKUP('Cell Numbers'!Y16,Cells!$A$7:$F$122,6)=Y$10,"]",""))))</f>
        <v>62]</v>
      </c>
      <c r="Z23" s="188" t="str">
        <f>IF('Cell Numbers'!Z16=0,"",((IF(VLOOKUP('Cell Numbers'!Z16,Cells!$A$7:$F$122,5)=Z$10, "[",""))&amp;(IF(AND(VLOOKUP('Cell Numbers'!Z16,Cells!$A$7:$F$122,5)&lt;&gt;Z$10,VLOOKUP('Cell Numbers'!Z16,Cells!$A$7:$F$122,6)&lt;&gt;Z$10),"---", 'Cell Numbers'!Z16))&amp;  (IF(VLOOKUP('Cell Numbers'!Z16,Cells!$A$7:$F$122,6)=Z$10,"]",""))))</f>
        <v>[63</v>
      </c>
      <c r="AA23" s="188" t="str">
        <f>IF('Cell Numbers'!AA16=0,"",((IF(VLOOKUP('Cell Numbers'!AA16,Cells!$A$7:$F$122,5)=AA$10, "[",""))&amp;(IF(AND(VLOOKUP('Cell Numbers'!AA16,Cells!$A$7:$F$122,5)&lt;&gt;AA$10,VLOOKUP('Cell Numbers'!AA16,Cells!$A$7:$F$122,6)&lt;&gt;AA$10),"---", 'Cell Numbers'!AA16))&amp;  (IF(VLOOKUP('Cell Numbers'!AA16,Cells!$A$7:$F$122,6)=AA$10,"]",""))))</f>
        <v>63]</v>
      </c>
      <c r="AB23" s="188" t="str">
        <f>IF('Cell Numbers'!AB16=0,"",((IF(VLOOKUP('Cell Numbers'!AB16,Cells!$A$7:$F$122,5)=AB$10, "[",""))&amp;(IF(AND(VLOOKUP('Cell Numbers'!AB16,Cells!$A$7:$F$122,5)&lt;&gt;AB$10,VLOOKUP('Cell Numbers'!AB16,Cells!$A$7:$F$122,6)&lt;&gt;AB$10),"---", 'Cell Numbers'!AB16))&amp;  (IF(VLOOKUP('Cell Numbers'!AB16,Cells!$A$7:$F$122,6)=AB$10,"]",""))))</f>
        <v>[64]</v>
      </c>
      <c r="AC23" s="188" t="str">
        <f>IF('Cell Numbers'!AC16=0,"",((IF(VLOOKUP('Cell Numbers'!AC16,Cells!$A$7:$F$122,5)=AC$10, "[",""))&amp;(IF(AND(VLOOKUP('Cell Numbers'!AC16,Cells!$A$7:$F$122,5)&lt;&gt;AC$10,VLOOKUP('Cell Numbers'!AC16,Cells!$A$7:$F$122,6)&lt;&gt;AC$10),"---", 'Cell Numbers'!AC16))&amp;  (IF(VLOOKUP('Cell Numbers'!AC16,Cells!$A$7:$F$122,6)=AC$10,"]",""))))</f>
        <v>[65]</v>
      </c>
      <c r="AD23" s="188" t="str">
        <f>IF('Cell Numbers'!AD16=0,"",((IF(VLOOKUP('Cell Numbers'!AD16,Cells!$A$7:$F$122,5)=AD$10, "[",""))&amp;(IF(AND(VLOOKUP('Cell Numbers'!AD16,Cells!$A$7:$F$122,5)&lt;&gt;AD$10,VLOOKUP('Cell Numbers'!AD16,Cells!$A$7:$F$122,6)&lt;&gt;AD$10),"---", 'Cell Numbers'!AD16))&amp;  (IF(VLOOKUP('Cell Numbers'!AD16,Cells!$A$7:$F$122,6)=AD$10,"]",""))))</f>
        <v>[66]</v>
      </c>
      <c r="AE23" s="188" t="str">
        <f>IF('Cell Numbers'!AE16=0,"",((IF(VLOOKUP('Cell Numbers'!AE16,Cells!$A$7:$F$122,5)=AE$10, "[",""))&amp;(IF(AND(VLOOKUP('Cell Numbers'!AE16,Cells!$A$7:$F$122,5)&lt;&gt;AE$10,VLOOKUP('Cell Numbers'!AE16,Cells!$A$7:$F$122,6)&lt;&gt;AE$10),"---", 'Cell Numbers'!AE16))&amp;  (IF(VLOOKUP('Cell Numbers'!AE16,Cells!$A$7:$F$122,6)=AE$10,"]",""))))</f>
        <v>[67]</v>
      </c>
      <c r="AF23" s="188" t="str">
        <f>IF('Cell Numbers'!AF16=0,"",((IF(VLOOKUP('Cell Numbers'!AF16,Cells!$A$7:$F$122,5)=AF$10, "[",""))&amp;(IF(AND(VLOOKUP('Cell Numbers'!AF16,Cells!$A$7:$F$122,5)&lt;&gt;AF$10,VLOOKUP('Cell Numbers'!AF16,Cells!$A$7:$F$122,6)&lt;&gt;AF$10),"---", 'Cell Numbers'!AF16))&amp;  (IF(VLOOKUP('Cell Numbers'!AF16,Cells!$A$7:$F$122,6)=AF$10,"]",""))))</f>
        <v>[68]</v>
      </c>
      <c r="AG23" s="188" t="str">
        <f>IF('Cell Numbers'!AG16=0,"",((IF(VLOOKUP('Cell Numbers'!AG16,Cells!$A$7:$F$122,5)=AG$10, "[",""))&amp;(IF(AND(VLOOKUP('Cell Numbers'!AG16,Cells!$A$7:$F$122,5)&lt;&gt;AG$10,VLOOKUP('Cell Numbers'!AG16,Cells!$A$7:$F$122,6)&lt;&gt;AG$10),"---", 'Cell Numbers'!AG16))&amp;  (IF(VLOOKUP('Cell Numbers'!AG16,Cells!$A$7:$F$122,6)=AG$10,"]",""))))</f>
        <v>[69</v>
      </c>
      <c r="AH23" s="188" t="str">
        <f>IF('Cell Numbers'!AH16=0,"",((IF(VLOOKUP('Cell Numbers'!AH16,Cells!$A$7:$F$122,5)=AH$10, "[",""))&amp;(IF(AND(VLOOKUP('Cell Numbers'!AH16,Cells!$A$7:$F$122,5)&lt;&gt;AH$10,VLOOKUP('Cell Numbers'!AH16,Cells!$A$7:$F$122,6)&lt;&gt;AH$10),"---", 'Cell Numbers'!AH16))&amp;  (IF(VLOOKUP('Cell Numbers'!AH16,Cells!$A$7:$F$122,6)=AH$10,"]",""))))</f>
        <v>69]</v>
      </c>
      <c r="AI23" s="188" t="str">
        <f>IF('Cell Numbers'!AI16=0,"",((IF(VLOOKUP('Cell Numbers'!AI16,Cells!$A$7:$F$122,5)=AI$10, "[",""))&amp;(IF(AND(VLOOKUP('Cell Numbers'!AI16,Cells!$A$7:$F$122,5)&lt;&gt;AI$10,VLOOKUP('Cell Numbers'!AI16,Cells!$A$7:$F$122,6)&lt;&gt;AI$10),"---", 'Cell Numbers'!AI16))&amp;  (IF(VLOOKUP('Cell Numbers'!AI16,Cells!$A$7:$F$122,6)=AI$10,"]",""))))</f>
        <v>[70</v>
      </c>
      <c r="AJ23" s="188" t="str">
        <f>IF('Cell Numbers'!AJ16=0,"",((IF(VLOOKUP('Cell Numbers'!AJ16,Cells!$A$7:$F$122,5)=AJ$10, "[",""))&amp;(IF(AND(VLOOKUP('Cell Numbers'!AJ16,Cells!$A$7:$F$122,5)&lt;&gt;AJ$10,VLOOKUP('Cell Numbers'!AJ16,Cells!$A$7:$F$122,6)&lt;&gt;AJ$10),"---", 'Cell Numbers'!AJ16))&amp;  (IF(VLOOKUP('Cell Numbers'!AJ16,Cells!$A$7:$F$122,6)=AJ$10,"]",""))))</f>
        <v>---</v>
      </c>
      <c r="AK23" s="188" t="str">
        <f>IF('Cell Numbers'!AK16=0,"",((IF(VLOOKUP('Cell Numbers'!AK16,Cells!$A$7:$F$122,5)=AK$10, "[",""))&amp;(IF(AND(VLOOKUP('Cell Numbers'!AK16,Cells!$A$7:$F$122,5)&lt;&gt;AK$10,VLOOKUP('Cell Numbers'!AK16,Cells!$A$7:$F$122,6)&lt;&gt;AK$10),"---", 'Cell Numbers'!AK16))&amp;  (IF(VLOOKUP('Cell Numbers'!AK16,Cells!$A$7:$F$122,6)=AK$10,"]",""))))</f>
        <v>---</v>
      </c>
      <c r="AL23" s="188" t="str">
        <f>IF('Cell Numbers'!AL16=0,"",((IF(VLOOKUP('Cell Numbers'!AL16,Cells!$A$7:$F$122,5)=AL$10, "[",""))&amp;(IF(AND(VLOOKUP('Cell Numbers'!AL16,Cells!$A$7:$F$122,5)&lt;&gt;AL$10,VLOOKUP('Cell Numbers'!AL16,Cells!$A$7:$F$122,6)&lt;&gt;AL$10),"---", 'Cell Numbers'!AL16))&amp;  (IF(VLOOKUP('Cell Numbers'!AL16,Cells!$A$7:$F$122,6)=AL$10,"]",""))))</f>
        <v>---</v>
      </c>
      <c r="AM23" s="188" t="str">
        <f>IF('Cell Numbers'!AM16=0,"",((IF(VLOOKUP('Cell Numbers'!AM16,Cells!$A$7:$F$122,5)=AM$10, "[",""))&amp;(IF(AND(VLOOKUP('Cell Numbers'!AM16,Cells!$A$7:$F$122,5)&lt;&gt;AM$10,VLOOKUP('Cell Numbers'!AM16,Cells!$A$7:$F$122,6)&lt;&gt;AM$10),"---", 'Cell Numbers'!AM16))&amp;  (IF(VLOOKUP('Cell Numbers'!AM16,Cells!$A$7:$F$122,6)=AM$10,"]",""))))</f>
        <v>70]</v>
      </c>
    </row>
    <row r="24" spans="1:39" x14ac:dyDescent="0.25">
      <c r="A24" t="s">
        <v>59</v>
      </c>
      <c r="B24" t="s">
        <v>77</v>
      </c>
      <c r="C24" s="8" t="s">
        <v>352</v>
      </c>
      <c r="D24" s="188" t="str">
        <f>IF('Cell Numbers'!D17=0,"",((IF(VLOOKUP('Cell Numbers'!D17,Cells!$A$7:$F$122,5)=D$10, "[",""))&amp;(IF(AND(VLOOKUP('Cell Numbers'!D17,Cells!$A$7:$F$122,5)&lt;&gt;D$10,VLOOKUP('Cell Numbers'!D17,Cells!$A$7:$F$122,6)&lt;&gt;D$10),"---", 'Cell Numbers'!D17))&amp;  (IF(VLOOKUP('Cell Numbers'!D17,Cells!$A$7:$F$122,6)=D$10,"]",""))))</f>
        <v>[71</v>
      </c>
      <c r="E24" s="188" t="str">
        <f>IF('Cell Numbers'!E17=0,"",((IF(VLOOKUP('Cell Numbers'!E17,Cells!$A$7:$F$122,5)=E$10, "[",""))&amp;(IF(AND(VLOOKUP('Cell Numbers'!E17,Cells!$A$7:$F$122,5)&lt;&gt;E$10,VLOOKUP('Cell Numbers'!E17,Cells!$A$7:$F$122,6)&lt;&gt;E$10),"---", 'Cell Numbers'!E17))&amp;  (IF(VLOOKUP('Cell Numbers'!E17,Cells!$A$7:$F$122,6)=E$10,"]",""))))</f>
        <v>---</v>
      </c>
      <c r="F24" s="188" t="str">
        <f>IF('Cell Numbers'!F17=0,"",((IF(VLOOKUP('Cell Numbers'!F17,Cells!$A$7:$F$122,5)=F$10, "[",""))&amp;(IF(AND(VLOOKUP('Cell Numbers'!F17,Cells!$A$7:$F$122,5)&lt;&gt;F$10,VLOOKUP('Cell Numbers'!F17,Cells!$A$7:$F$122,6)&lt;&gt;F$10),"---", 'Cell Numbers'!F17))&amp;  (IF(VLOOKUP('Cell Numbers'!F17,Cells!$A$7:$F$122,6)=F$10,"]",""))))</f>
        <v>---</v>
      </c>
      <c r="G24" s="188" t="str">
        <f>IF('Cell Numbers'!G17=0,"",((IF(VLOOKUP('Cell Numbers'!G17,Cells!$A$7:$F$122,5)=G$10, "[",""))&amp;(IF(AND(VLOOKUP('Cell Numbers'!G17,Cells!$A$7:$F$122,5)&lt;&gt;G$10,VLOOKUP('Cell Numbers'!G17,Cells!$A$7:$F$122,6)&lt;&gt;G$10),"---", 'Cell Numbers'!G17))&amp;  (IF(VLOOKUP('Cell Numbers'!G17,Cells!$A$7:$F$122,6)=G$10,"]",""))))</f>
        <v>---</v>
      </c>
      <c r="H24" s="188" t="str">
        <f>IF('Cell Numbers'!H17=0,"",((IF(VLOOKUP('Cell Numbers'!H17,Cells!$A$7:$F$122,5)=H$10, "[",""))&amp;(IF(AND(VLOOKUP('Cell Numbers'!H17,Cells!$A$7:$F$122,5)&lt;&gt;H$10,VLOOKUP('Cell Numbers'!H17,Cells!$A$7:$F$122,6)&lt;&gt;H$10),"---", 'Cell Numbers'!H17))&amp;  (IF(VLOOKUP('Cell Numbers'!H17,Cells!$A$7:$F$122,6)=H$10,"]",""))))</f>
        <v>---</v>
      </c>
      <c r="I24" s="188" t="str">
        <f>IF('Cell Numbers'!I17=0,"",((IF(VLOOKUP('Cell Numbers'!I17,Cells!$A$7:$F$122,5)=I$10, "[",""))&amp;(IF(AND(VLOOKUP('Cell Numbers'!I17,Cells!$A$7:$F$122,5)&lt;&gt;I$10,VLOOKUP('Cell Numbers'!I17,Cells!$A$7:$F$122,6)&lt;&gt;I$10),"---", 'Cell Numbers'!I17))&amp;  (IF(VLOOKUP('Cell Numbers'!I17,Cells!$A$7:$F$122,6)=I$10,"]",""))))</f>
        <v>---</v>
      </c>
      <c r="J24" s="188" t="str">
        <f>IF('Cell Numbers'!J17=0,"",((IF(VLOOKUP('Cell Numbers'!J17,Cells!$A$7:$F$122,5)=J$10, "[",""))&amp;(IF(AND(VLOOKUP('Cell Numbers'!J17,Cells!$A$7:$F$122,5)&lt;&gt;J$10,VLOOKUP('Cell Numbers'!J17,Cells!$A$7:$F$122,6)&lt;&gt;J$10),"---", 'Cell Numbers'!J17))&amp;  (IF(VLOOKUP('Cell Numbers'!J17,Cells!$A$7:$F$122,6)=J$10,"]",""))))</f>
        <v>---</v>
      </c>
      <c r="K24" s="188" t="str">
        <f>IF('Cell Numbers'!K17=0,"",((IF(VLOOKUP('Cell Numbers'!K17,Cells!$A$7:$F$122,5)=K$10, "[",""))&amp;(IF(AND(VLOOKUP('Cell Numbers'!K17,Cells!$A$7:$F$122,5)&lt;&gt;K$10,VLOOKUP('Cell Numbers'!K17,Cells!$A$7:$F$122,6)&lt;&gt;K$10),"---", 'Cell Numbers'!K17))&amp;  (IF(VLOOKUP('Cell Numbers'!K17,Cells!$A$7:$F$122,6)=K$10,"]",""))))</f>
        <v>---</v>
      </c>
      <c r="L24" s="188" t="str">
        <f>IF('Cell Numbers'!L17=0,"",((IF(VLOOKUP('Cell Numbers'!L17,Cells!$A$7:$F$122,5)=L$10, "[",""))&amp;(IF(AND(VLOOKUP('Cell Numbers'!L17,Cells!$A$7:$F$122,5)&lt;&gt;L$10,VLOOKUP('Cell Numbers'!L17,Cells!$A$7:$F$122,6)&lt;&gt;L$10),"---", 'Cell Numbers'!L17))&amp;  (IF(VLOOKUP('Cell Numbers'!L17,Cells!$A$7:$F$122,6)=L$10,"]",""))))</f>
        <v>---</v>
      </c>
      <c r="M24" s="188" t="str">
        <f>IF('Cell Numbers'!M17=0,"",((IF(VLOOKUP('Cell Numbers'!M17,Cells!$A$7:$F$122,5)=M$10, "[",""))&amp;(IF(AND(VLOOKUP('Cell Numbers'!M17,Cells!$A$7:$F$122,5)&lt;&gt;M$10,VLOOKUP('Cell Numbers'!M17,Cells!$A$7:$F$122,6)&lt;&gt;M$10),"---", 'Cell Numbers'!M17))&amp;  (IF(VLOOKUP('Cell Numbers'!M17,Cells!$A$7:$F$122,6)=M$10,"]",""))))</f>
        <v>71]</v>
      </c>
      <c r="N24" s="188" t="str">
        <f>IF('Cell Numbers'!N17=0,"",((IF(VLOOKUP('Cell Numbers'!N17,Cells!$A$7:$F$122,5)=N$10, "[",""))&amp;(IF(AND(VLOOKUP('Cell Numbers'!N17,Cells!$A$7:$F$122,5)&lt;&gt;N$10,VLOOKUP('Cell Numbers'!N17,Cells!$A$7:$F$122,6)&lt;&gt;N$10),"---", 'Cell Numbers'!N17))&amp;  (IF(VLOOKUP('Cell Numbers'!N17,Cells!$A$7:$F$122,6)=N$10,"]",""))))</f>
        <v>[72</v>
      </c>
      <c r="O24" s="188" t="str">
        <f>IF('Cell Numbers'!O17=0,"",((IF(VLOOKUP('Cell Numbers'!O17,Cells!$A$7:$F$122,5)=O$10, "[",""))&amp;(IF(AND(VLOOKUP('Cell Numbers'!O17,Cells!$A$7:$F$122,5)&lt;&gt;O$10,VLOOKUP('Cell Numbers'!O17,Cells!$A$7:$F$122,6)&lt;&gt;O$10),"---", 'Cell Numbers'!O17))&amp;  (IF(VLOOKUP('Cell Numbers'!O17,Cells!$A$7:$F$122,6)=O$10,"]",""))))</f>
        <v>---</v>
      </c>
      <c r="P24" s="188" t="str">
        <f>IF('Cell Numbers'!P17=0,"",((IF(VLOOKUP('Cell Numbers'!P17,Cells!$A$7:$F$122,5)=P$10, "[",""))&amp;(IF(AND(VLOOKUP('Cell Numbers'!P17,Cells!$A$7:$F$122,5)&lt;&gt;P$10,VLOOKUP('Cell Numbers'!P17,Cells!$A$7:$F$122,6)&lt;&gt;P$10),"---", 'Cell Numbers'!P17))&amp;  (IF(VLOOKUP('Cell Numbers'!P17,Cells!$A$7:$F$122,6)=P$10,"]",""))))</f>
        <v>---</v>
      </c>
      <c r="Q24" s="188" t="str">
        <f>IF('Cell Numbers'!Q17=0,"",((IF(VLOOKUP('Cell Numbers'!Q17,Cells!$A$7:$F$122,5)=Q$10, "[",""))&amp;(IF(AND(VLOOKUP('Cell Numbers'!Q17,Cells!$A$7:$F$122,5)&lt;&gt;Q$10,VLOOKUP('Cell Numbers'!Q17,Cells!$A$7:$F$122,6)&lt;&gt;Q$10),"---", 'Cell Numbers'!Q17))&amp;  (IF(VLOOKUP('Cell Numbers'!Q17,Cells!$A$7:$F$122,6)=Q$10,"]",""))))</f>
        <v>72]</v>
      </c>
      <c r="R24" s="188" t="str">
        <f>IF('Cell Numbers'!R17=0,"",((IF(VLOOKUP('Cell Numbers'!R17,Cells!$A$7:$F$122,5)=R$10, "[",""))&amp;(IF(AND(VLOOKUP('Cell Numbers'!R17,Cells!$A$7:$F$122,5)&lt;&gt;R$10,VLOOKUP('Cell Numbers'!R17,Cells!$A$7:$F$122,6)&lt;&gt;R$10),"---", 'Cell Numbers'!R17))&amp;  (IF(VLOOKUP('Cell Numbers'!R17,Cells!$A$7:$F$122,6)=R$10,"]",""))))</f>
        <v>[73</v>
      </c>
      <c r="S24" s="188" t="str">
        <f>IF('Cell Numbers'!S17=0,"",((IF(VLOOKUP('Cell Numbers'!S17,Cells!$A$7:$F$122,5)=S$10, "[",""))&amp;(IF(AND(VLOOKUP('Cell Numbers'!S17,Cells!$A$7:$F$122,5)&lt;&gt;S$10,VLOOKUP('Cell Numbers'!S17,Cells!$A$7:$F$122,6)&lt;&gt;S$10),"---", 'Cell Numbers'!S17))&amp;  (IF(VLOOKUP('Cell Numbers'!S17,Cells!$A$7:$F$122,6)=S$10,"]",""))))</f>
        <v>---</v>
      </c>
      <c r="T24" s="188" t="str">
        <f>IF('Cell Numbers'!T17=0,"",((IF(VLOOKUP('Cell Numbers'!T17,Cells!$A$7:$F$122,5)=T$10, "[",""))&amp;(IF(AND(VLOOKUP('Cell Numbers'!T17,Cells!$A$7:$F$122,5)&lt;&gt;T$10,VLOOKUP('Cell Numbers'!T17,Cells!$A$7:$F$122,6)&lt;&gt;T$10),"---", 'Cell Numbers'!T17))&amp;  (IF(VLOOKUP('Cell Numbers'!T17,Cells!$A$7:$F$122,6)=T$10,"]",""))))</f>
        <v>73]</v>
      </c>
      <c r="U24" s="188" t="str">
        <f>IF('Cell Numbers'!U17=0,"",((IF(VLOOKUP('Cell Numbers'!U17,Cells!$A$7:$F$122,5)=U$10, "[",""))&amp;(IF(AND(VLOOKUP('Cell Numbers'!U17,Cells!$A$7:$F$122,5)&lt;&gt;U$10,VLOOKUP('Cell Numbers'!U17,Cells!$A$7:$F$122,6)&lt;&gt;U$10),"---", 'Cell Numbers'!U17))&amp;  (IF(VLOOKUP('Cell Numbers'!U17,Cells!$A$7:$F$122,6)=U$10,"]",""))))</f>
        <v>[74</v>
      </c>
      <c r="V24" s="188" t="str">
        <f>IF('Cell Numbers'!V17=0,"",((IF(VLOOKUP('Cell Numbers'!V17,Cells!$A$7:$F$122,5)=V$10, "[",""))&amp;(IF(AND(VLOOKUP('Cell Numbers'!V17,Cells!$A$7:$F$122,5)&lt;&gt;V$10,VLOOKUP('Cell Numbers'!V17,Cells!$A$7:$F$122,6)&lt;&gt;V$10),"---", 'Cell Numbers'!V17))&amp;  (IF(VLOOKUP('Cell Numbers'!V17,Cells!$A$7:$F$122,6)=V$10,"]",""))))</f>
        <v>---</v>
      </c>
      <c r="W24" s="188" t="str">
        <f>IF('Cell Numbers'!W17=0,"",((IF(VLOOKUP('Cell Numbers'!W17,Cells!$A$7:$F$122,5)=W$10, "[",""))&amp;(IF(AND(VLOOKUP('Cell Numbers'!W17,Cells!$A$7:$F$122,5)&lt;&gt;W$10,VLOOKUP('Cell Numbers'!W17,Cells!$A$7:$F$122,6)&lt;&gt;W$10),"---", 'Cell Numbers'!W17))&amp;  (IF(VLOOKUP('Cell Numbers'!W17,Cells!$A$7:$F$122,6)=W$10,"]",""))))</f>
        <v>74]</v>
      </c>
      <c r="X24" s="188" t="str">
        <f>IF('Cell Numbers'!X17=0,"",((IF(VLOOKUP('Cell Numbers'!X17,Cells!$A$7:$F$122,5)=X$10, "[",""))&amp;(IF(AND(VLOOKUP('Cell Numbers'!X17,Cells!$A$7:$F$122,5)&lt;&gt;X$10,VLOOKUP('Cell Numbers'!X17,Cells!$A$7:$F$122,6)&lt;&gt;X$10),"---", 'Cell Numbers'!X17))&amp;  (IF(VLOOKUP('Cell Numbers'!X17,Cells!$A$7:$F$122,6)=X$10,"]",""))))</f>
        <v>[75</v>
      </c>
      <c r="Y24" s="188" t="str">
        <f>IF('Cell Numbers'!Y17=0,"",((IF(VLOOKUP('Cell Numbers'!Y17,Cells!$A$7:$F$122,5)=Y$10, "[",""))&amp;(IF(AND(VLOOKUP('Cell Numbers'!Y17,Cells!$A$7:$F$122,5)&lt;&gt;Y$10,VLOOKUP('Cell Numbers'!Y17,Cells!$A$7:$F$122,6)&lt;&gt;Y$10),"---", 'Cell Numbers'!Y17))&amp;  (IF(VLOOKUP('Cell Numbers'!Y17,Cells!$A$7:$F$122,6)=Y$10,"]",""))))</f>
        <v>---</v>
      </c>
      <c r="Z24" s="188" t="str">
        <f>IF('Cell Numbers'!Z17=0,"",((IF(VLOOKUP('Cell Numbers'!Z17,Cells!$A$7:$F$122,5)=Z$10, "[",""))&amp;(IF(AND(VLOOKUP('Cell Numbers'!Z17,Cells!$A$7:$F$122,5)&lt;&gt;Z$10,VLOOKUP('Cell Numbers'!Z17,Cells!$A$7:$F$122,6)&lt;&gt;Z$10),"---", 'Cell Numbers'!Z17))&amp;  (IF(VLOOKUP('Cell Numbers'!Z17,Cells!$A$7:$F$122,6)=Z$10,"]",""))))</f>
        <v>75]</v>
      </c>
      <c r="AA24" s="188" t="str">
        <f>IF('Cell Numbers'!AA17=0,"",((IF(VLOOKUP('Cell Numbers'!AA17,Cells!$A$7:$F$122,5)=AA$10, "[",""))&amp;(IF(AND(VLOOKUP('Cell Numbers'!AA17,Cells!$A$7:$F$122,5)&lt;&gt;AA$10,VLOOKUP('Cell Numbers'!AA17,Cells!$A$7:$F$122,6)&lt;&gt;AA$10),"---", 'Cell Numbers'!AA17))&amp;  (IF(VLOOKUP('Cell Numbers'!AA17,Cells!$A$7:$F$122,6)=AA$10,"]",""))))</f>
        <v>[76</v>
      </c>
      <c r="AB24" s="188" t="str">
        <f>IF('Cell Numbers'!AB17=0,"",((IF(VLOOKUP('Cell Numbers'!AB17,Cells!$A$7:$F$122,5)=AB$10, "[",""))&amp;(IF(AND(VLOOKUP('Cell Numbers'!AB17,Cells!$A$7:$F$122,5)&lt;&gt;AB$10,VLOOKUP('Cell Numbers'!AB17,Cells!$A$7:$F$122,6)&lt;&gt;AB$10),"---", 'Cell Numbers'!AB17))&amp;  (IF(VLOOKUP('Cell Numbers'!AB17,Cells!$A$7:$F$122,6)=AB$10,"]",""))))</f>
        <v>76]</v>
      </c>
      <c r="AC24" s="188" t="str">
        <f>IF('Cell Numbers'!AC17=0,"",((IF(VLOOKUP('Cell Numbers'!AC17,Cells!$A$7:$F$122,5)=AC$10, "[",""))&amp;(IF(AND(VLOOKUP('Cell Numbers'!AC17,Cells!$A$7:$F$122,5)&lt;&gt;AC$10,VLOOKUP('Cell Numbers'!AC17,Cells!$A$7:$F$122,6)&lt;&gt;AC$10),"---", 'Cell Numbers'!AC17))&amp;  (IF(VLOOKUP('Cell Numbers'!AC17,Cells!$A$7:$F$122,6)=AC$10,"]",""))))</f>
        <v>[77</v>
      </c>
      <c r="AD24" s="188" t="str">
        <f>IF('Cell Numbers'!AD17=0,"",((IF(VLOOKUP('Cell Numbers'!AD17,Cells!$A$7:$F$122,5)=AD$10, "[",""))&amp;(IF(AND(VLOOKUP('Cell Numbers'!AD17,Cells!$A$7:$F$122,5)&lt;&gt;AD$10,VLOOKUP('Cell Numbers'!AD17,Cells!$A$7:$F$122,6)&lt;&gt;AD$10),"---", 'Cell Numbers'!AD17))&amp;  (IF(VLOOKUP('Cell Numbers'!AD17,Cells!$A$7:$F$122,6)=AD$10,"]",""))))</f>
        <v>77]</v>
      </c>
      <c r="AE24" s="188" t="str">
        <f>IF('Cell Numbers'!AE17=0,"",((IF(VLOOKUP('Cell Numbers'!AE17,Cells!$A$7:$F$122,5)=AE$10, "[",""))&amp;(IF(AND(VLOOKUP('Cell Numbers'!AE17,Cells!$A$7:$F$122,5)&lt;&gt;AE$10,VLOOKUP('Cell Numbers'!AE17,Cells!$A$7:$F$122,6)&lt;&gt;AE$10),"---", 'Cell Numbers'!AE17))&amp;  (IF(VLOOKUP('Cell Numbers'!AE17,Cells!$A$7:$F$122,6)=AE$10,"]",""))))</f>
        <v>[78]</v>
      </c>
      <c r="AF24" s="188" t="str">
        <f>IF('Cell Numbers'!AF17=0,"",((IF(VLOOKUP('Cell Numbers'!AF17,Cells!$A$7:$F$122,5)=AF$10, "[",""))&amp;(IF(AND(VLOOKUP('Cell Numbers'!AF17,Cells!$A$7:$F$122,5)&lt;&gt;AF$10,VLOOKUP('Cell Numbers'!AF17,Cells!$A$7:$F$122,6)&lt;&gt;AF$10),"---", 'Cell Numbers'!AF17))&amp;  (IF(VLOOKUP('Cell Numbers'!AF17,Cells!$A$7:$F$122,6)=AF$10,"]",""))))</f>
        <v>[79]</v>
      </c>
      <c r="AG24" s="188" t="str">
        <f>IF('Cell Numbers'!AG17=0,"",((IF(VLOOKUP('Cell Numbers'!AG17,Cells!$A$7:$F$122,5)=AG$10, "[",""))&amp;(IF(AND(VLOOKUP('Cell Numbers'!AG17,Cells!$A$7:$F$122,5)&lt;&gt;AG$10,VLOOKUP('Cell Numbers'!AG17,Cells!$A$7:$F$122,6)&lt;&gt;AG$10),"---", 'Cell Numbers'!AG17))&amp;  (IF(VLOOKUP('Cell Numbers'!AG17,Cells!$A$7:$F$122,6)=AG$10,"]",""))))</f>
        <v>[80</v>
      </c>
      <c r="AH24" s="188" t="str">
        <f>IF('Cell Numbers'!AH17=0,"",((IF(VLOOKUP('Cell Numbers'!AH17,Cells!$A$7:$F$122,5)=AH$10, "[",""))&amp;(IF(AND(VLOOKUP('Cell Numbers'!AH17,Cells!$A$7:$F$122,5)&lt;&gt;AH$10,VLOOKUP('Cell Numbers'!AH17,Cells!$A$7:$F$122,6)&lt;&gt;AH$10),"---", 'Cell Numbers'!AH17))&amp;  (IF(VLOOKUP('Cell Numbers'!AH17,Cells!$A$7:$F$122,6)=AH$10,"]",""))))</f>
        <v>80]</v>
      </c>
      <c r="AI24" s="188" t="str">
        <f>IF('Cell Numbers'!AI17=0,"",((IF(VLOOKUP('Cell Numbers'!AI17,Cells!$A$7:$F$122,5)=AI$10, "[",""))&amp;(IF(AND(VLOOKUP('Cell Numbers'!AI17,Cells!$A$7:$F$122,5)&lt;&gt;AI$10,VLOOKUP('Cell Numbers'!AI17,Cells!$A$7:$F$122,6)&lt;&gt;AI$10),"---", 'Cell Numbers'!AI17))&amp;  (IF(VLOOKUP('Cell Numbers'!AI17,Cells!$A$7:$F$122,6)=AI$10,"]",""))))</f>
        <v>[81</v>
      </c>
      <c r="AJ24" s="188" t="str">
        <f>IF('Cell Numbers'!AJ17=0,"",((IF(VLOOKUP('Cell Numbers'!AJ17,Cells!$A$7:$F$122,5)=AJ$10, "[",""))&amp;(IF(AND(VLOOKUP('Cell Numbers'!AJ17,Cells!$A$7:$F$122,5)&lt;&gt;AJ$10,VLOOKUP('Cell Numbers'!AJ17,Cells!$A$7:$F$122,6)&lt;&gt;AJ$10),"---", 'Cell Numbers'!AJ17))&amp;  (IF(VLOOKUP('Cell Numbers'!AJ17,Cells!$A$7:$F$122,6)=AJ$10,"]",""))))</f>
        <v>---</v>
      </c>
      <c r="AK24" s="188" t="str">
        <f>IF('Cell Numbers'!AK17=0,"",((IF(VLOOKUP('Cell Numbers'!AK17,Cells!$A$7:$F$122,5)=AK$10, "[",""))&amp;(IF(AND(VLOOKUP('Cell Numbers'!AK17,Cells!$A$7:$F$122,5)&lt;&gt;AK$10,VLOOKUP('Cell Numbers'!AK17,Cells!$A$7:$F$122,6)&lt;&gt;AK$10),"---", 'Cell Numbers'!AK17))&amp;  (IF(VLOOKUP('Cell Numbers'!AK17,Cells!$A$7:$F$122,6)=AK$10,"]",""))))</f>
        <v>---</v>
      </c>
      <c r="AL24" s="188" t="str">
        <f>IF('Cell Numbers'!AL17=0,"",((IF(VLOOKUP('Cell Numbers'!AL17,Cells!$A$7:$F$122,5)=AL$10, "[",""))&amp;(IF(AND(VLOOKUP('Cell Numbers'!AL17,Cells!$A$7:$F$122,5)&lt;&gt;AL$10,VLOOKUP('Cell Numbers'!AL17,Cells!$A$7:$F$122,6)&lt;&gt;AL$10),"---", 'Cell Numbers'!AL17))&amp;  (IF(VLOOKUP('Cell Numbers'!AL17,Cells!$A$7:$F$122,6)=AL$10,"]",""))))</f>
        <v>---</v>
      </c>
      <c r="AM24" s="188" t="str">
        <f>IF('Cell Numbers'!AM17=0,"",((IF(VLOOKUP('Cell Numbers'!AM17,Cells!$A$7:$F$122,5)=AM$10, "[",""))&amp;(IF(AND(VLOOKUP('Cell Numbers'!AM17,Cells!$A$7:$F$122,5)&lt;&gt;AM$10,VLOOKUP('Cell Numbers'!AM17,Cells!$A$7:$F$122,6)&lt;&gt;AM$10),"---", 'Cell Numbers'!AM17))&amp;  (IF(VLOOKUP('Cell Numbers'!AM17,Cells!$A$7:$F$122,6)=AM$10,"]",""))))</f>
        <v>81]</v>
      </c>
    </row>
    <row r="25" spans="1:39" x14ac:dyDescent="0.25">
      <c r="A25" t="s">
        <v>59</v>
      </c>
      <c r="B25" t="s">
        <v>77</v>
      </c>
      <c r="C25" s="8" t="s">
        <v>353</v>
      </c>
      <c r="D25" s="188" t="str">
        <f>IF('Cell Numbers'!D18=0,"",((IF(VLOOKUP('Cell Numbers'!D18,Cells!$A$7:$F$122,5)=D$10, "[",""))&amp;(IF(AND(VLOOKUP('Cell Numbers'!D18,Cells!$A$7:$F$122,5)&lt;&gt;D$10,VLOOKUP('Cell Numbers'!D18,Cells!$A$7:$F$122,6)&lt;&gt;D$10),"---", 'Cell Numbers'!D18))&amp;  (IF(VLOOKUP('Cell Numbers'!D18,Cells!$A$7:$F$122,6)=D$10,"]",""))))</f>
        <v>[82</v>
      </c>
      <c r="E25" s="188" t="str">
        <f>IF('Cell Numbers'!E18=0,"",((IF(VLOOKUP('Cell Numbers'!E18,Cells!$A$7:$F$122,5)=E$10, "[",""))&amp;(IF(AND(VLOOKUP('Cell Numbers'!E18,Cells!$A$7:$F$122,5)&lt;&gt;E$10,VLOOKUP('Cell Numbers'!E18,Cells!$A$7:$F$122,6)&lt;&gt;E$10),"---", 'Cell Numbers'!E18))&amp;  (IF(VLOOKUP('Cell Numbers'!E18,Cells!$A$7:$F$122,6)=E$10,"]",""))))</f>
        <v>---</v>
      </c>
      <c r="F25" s="188" t="str">
        <f>IF('Cell Numbers'!F18=0,"",((IF(VLOOKUP('Cell Numbers'!F18,Cells!$A$7:$F$122,5)=F$10, "[",""))&amp;(IF(AND(VLOOKUP('Cell Numbers'!F18,Cells!$A$7:$F$122,5)&lt;&gt;F$10,VLOOKUP('Cell Numbers'!F18,Cells!$A$7:$F$122,6)&lt;&gt;F$10),"---", 'Cell Numbers'!F18))&amp;  (IF(VLOOKUP('Cell Numbers'!F18,Cells!$A$7:$F$122,6)=F$10,"]",""))))</f>
        <v>---</v>
      </c>
      <c r="G25" s="188" t="str">
        <f>IF('Cell Numbers'!G18=0,"",((IF(VLOOKUP('Cell Numbers'!G18,Cells!$A$7:$F$122,5)=G$10, "[",""))&amp;(IF(AND(VLOOKUP('Cell Numbers'!G18,Cells!$A$7:$F$122,5)&lt;&gt;G$10,VLOOKUP('Cell Numbers'!G18,Cells!$A$7:$F$122,6)&lt;&gt;G$10),"---", 'Cell Numbers'!G18))&amp;  (IF(VLOOKUP('Cell Numbers'!G18,Cells!$A$7:$F$122,6)=G$10,"]",""))))</f>
        <v>---</v>
      </c>
      <c r="H25" s="188" t="str">
        <f>IF('Cell Numbers'!H18=0,"",((IF(VLOOKUP('Cell Numbers'!H18,Cells!$A$7:$F$122,5)=H$10, "[",""))&amp;(IF(AND(VLOOKUP('Cell Numbers'!H18,Cells!$A$7:$F$122,5)&lt;&gt;H$10,VLOOKUP('Cell Numbers'!H18,Cells!$A$7:$F$122,6)&lt;&gt;H$10),"---", 'Cell Numbers'!H18))&amp;  (IF(VLOOKUP('Cell Numbers'!H18,Cells!$A$7:$F$122,6)=H$10,"]",""))))</f>
        <v>---</v>
      </c>
      <c r="I25" s="188" t="str">
        <f>IF('Cell Numbers'!I18=0,"",((IF(VLOOKUP('Cell Numbers'!I18,Cells!$A$7:$F$122,5)=I$10, "[",""))&amp;(IF(AND(VLOOKUP('Cell Numbers'!I18,Cells!$A$7:$F$122,5)&lt;&gt;I$10,VLOOKUP('Cell Numbers'!I18,Cells!$A$7:$F$122,6)&lt;&gt;I$10),"---", 'Cell Numbers'!I18))&amp;  (IF(VLOOKUP('Cell Numbers'!I18,Cells!$A$7:$F$122,6)=I$10,"]",""))))</f>
        <v>---</v>
      </c>
      <c r="J25" s="188" t="str">
        <f>IF('Cell Numbers'!J18=0,"",((IF(VLOOKUP('Cell Numbers'!J18,Cells!$A$7:$F$122,5)=J$10, "[",""))&amp;(IF(AND(VLOOKUP('Cell Numbers'!J18,Cells!$A$7:$F$122,5)&lt;&gt;J$10,VLOOKUP('Cell Numbers'!J18,Cells!$A$7:$F$122,6)&lt;&gt;J$10),"---", 'Cell Numbers'!J18))&amp;  (IF(VLOOKUP('Cell Numbers'!J18,Cells!$A$7:$F$122,6)=J$10,"]",""))))</f>
        <v>---</v>
      </c>
      <c r="K25" s="188" t="str">
        <f>IF('Cell Numbers'!K18=0,"",((IF(VLOOKUP('Cell Numbers'!K18,Cells!$A$7:$F$122,5)=K$10, "[",""))&amp;(IF(AND(VLOOKUP('Cell Numbers'!K18,Cells!$A$7:$F$122,5)&lt;&gt;K$10,VLOOKUP('Cell Numbers'!K18,Cells!$A$7:$F$122,6)&lt;&gt;K$10),"---", 'Cell Numbers'!K18))&amp;  (IF(VLOOKUP('Cell Numbers'!K18,Cells!$A$7:$F$122,6)=K$10,"]",""))))</f>
        <v>---</v>
      </c>
      <c r="L25" s="188" t="str">
        <f>IF('Cell Numbers'!L18=0,"",((IF(VLOOKUP('Cell Numbers'!L18,Cells!$A$7:$F$122,5)=L$10, "[",""))&amp;(IF(AND(VLOOKUP('Cell Numbers'!L18,Cells!$A$7:$F$122,5)&lt;&gt;L$10,VLOOKUP('Cell Numbers'!L18,Cells!$A$7:$F$122,6)&lt;&gt;L$10),"---", 'Cell Numbers'!L18))&amp;  (IF(VLOOKUP('Cell Numbers'!L18,Cells!$A$7:$F$122,6)=L$10,"]",""))))</f>
        <v>---</v>
      </c>
      <c r="M25" s="188" t="str">
        <f>IF('Cell Numbers'!M18=0,"",((IF(VLOOKUP('Cell Numbers'!M18,Cells!$A$7:$F$122,5)=M$10, "[",""))&amp;(IF(AND(VLOOKUP('Cell Numbers'!M18,Cells!$A$7:$F$122,5)&lt;&gt;M$10,VLOOKUP('Cell Numbers'!M18,Cells!$A$7:$F$122,6)&lt;&gt;M$10),"---", 'Cell Numbers'!M18))&amp;  (IF(VLOOKUP('Cell Numbers'!M18,Cells!$A$7:$F$122,6)=M$10,"]",""))))</f>
        <v>---</v>
      </c>
      <c r="N25" s="188" t="str">
        <f>IF('Cell Numbers'!N18=0,"",((IF(VLOOKUP('Cell Numbers'!N18,Cells!$A$7:$F$122,5)=N$10, "[",""))&amp;(IF(AND(VLOOKUP('Cell Numbers'!N18,Cells!$A$7:$F$122,5)&lt;&gt;N$10,VLOOKUP('Cell Numbers'!N18,Cells!$A$7:$F$122,6)&lt;&gt;N$10),"---", 'Cell Numbers'!N18))&amp;  (IF(VLOOKUP('Cell Numbers'!N18,Cells!$A$7:$F$122,6)=N$10,"]",""))))</f>
        <v>---</v>
      </c>
      <c r="O25" s="188" t="str">
        <f>IF('Cell Numbers'!O18=0,"",((IF(VLOOKUP('Cell Numbers'!O18,Cells!$A$7:$F$122,5)=O$10, "[",""))&amp;(IF(AND(VLOOKUP('Cell Numbers'!O18,Cells!$A$7:$F$122,5)&lt;&gt;O$10,VLOOKUP('Cell Numbers'!O18,Cells!$A$7:$F$122,6)&lt;&gt;O$10),"---", 'Cell Numbers'!O18))&amp;  (IF(VLOOKUP('Cell Numbers'!O18,Cells!$A$7:$F$122,6)=O$10,"]",""))))</f>
        <v>82]</v>
      </c>
      <c r="P25" s="188" t="str">
        <f>IF('Cell Numbers'!P18=0,"",((IF(VLOOKUP('Cell Numbers'!P18,Cells!$A$7:$F$122,5)=P$10, "[",""))&amp;(IF(AND(VLOOKUP('Cell Numbers'!P18,Cells!$A$7:$F$122,5)&lt;&gt;P$10,VLOOKUP('Cell Numbers'!P18,Cells!$A$7:$F$122,6)&lt;&gt;P$10),"---", 'Cell Numbers'!P18))&amp;  (IF(VLOOKUP('Cell Numbers'!P18,Cells!$A$7:$F$122,6)=P$10,"]",""))))</f>
        <v>[83</v>
      </c>
      <c r="Q25" s="188" t="str">
        <f>IF('Cell Numbers'!Q18=0,"",((IF(VLOOKUP('Cell Numbers'!Q18,Cells!$A$7:$F$122,5)=Q$10, "[",""))&amp;(IF(AND(VLOOKUP('Cell Numbers'!Q18,Cells!$A$7:$F$122,5)&lt;&gt;Q$10,VLOOKUP('Cell Numbers'!Q18,Cells!$A$7:$F$122,6)&lt;&gt;Q$10),"---", 'Cell Numbers'!Q18))&amp;  (IF(VLOOKUP('Cell Numbers'!Q18,Cells!$A$7:$F$122,6)=Q$10,"]",""))))</f>
        <v>---</v>
      </c>
      <c r="R25" s="188" t="str">
        <f>IF('Cell Numbers'!R18=0,"",((IF(VLOOKUP('Cell Numbers'!R18,Cells!$A$7:$F$122,5)=R$10, "[",""))&amp;(IF(AND(VLOOKUP('Cell Numbers'!R18,Cells!$A$7:$F$122,5)&lt;&gt;R$10,VLOOKUP('Cell Numbers'!R18,Cells!$A$7:$F$122,6)&lt;&gt;R$10),"---", 'Cell Numbers'!R18))&amp;  (IF(VLOOKUP('Cell Numbers'!R18,Cells!$A$7:$F$122,6)=R$10,"]",""))))</f>
        <v>---</v>
      </c>
      <c r="S25" s="188" t="str">
        <f>IF('Cell Numbers'!S18=0,"",((IF(VLOOKUP('Cell Numbers'!S18,Cells!$A$7:$F$122,5)=S$10, "[",""))&amp;(IF(AND(VLOOKUP('Cell Numbers'!S18,Cells!$A$7:$F$122,5)&lt;&gt;S$10,VLOOKUP('Cell Numbers'!S18,Cells!$A$7:$F$122,6)&lt;&gt;S$10),"---", 'Cell Numbers'!S18))&amp;  (IF(VLOOKUP('Cell Numbers'!S18,Cells!$A$7:$F$122,6)=S$10,"]",""))))</f>
        <v>---</v>
      </c>
      <c r="T25" s="188" t="str">
        <f>IF('Cell Numbers'!T18=0,"",((IF(VLOOKUP('Cell Numbers'!T18,Cells!$A$7:$F$122,5)=T$10, "[",""))&amp;(IF(AND(VLOOKUP('Cell Numbers'!T18,Cells!$A$7:$F$122,5)&lt;&gt;T$10,VLOOKUP('Cell Numbers'!T18,Cells!$A$7:$F$122,6)&lt;&gt;T$10),"---", 'Cell Numbers'!T18))&amp;  (IF(VLOOKUP('Cell Numbers'!T18,Cells!$A$7:$F$122,6)=T$10,"]",""))))</f>
        <v>---</v>
      </c>
      <c r="U25" s="188" t="str">
        <f>IF('Cell Numbers'!U18=0,"",((IF(VLOOKUP('Cell Numbers'!U18,Cells!$A$7:$F$122,5)=U$10, "[",""))&amp;(IF(AND(VLOOKUP('Cell Numbers'!U18,Cells!$A$7:$F$122,5)&lt;&gt;U$10,VLOOKUP('Cell Numbers'!U18,Cells!$A$7:$F$122,6)&lt;&gt;U$10),"---", 'Cell Numbers'!U18))&amp;  (IF(VLOOKUP('Cell Numbers'!U18,Cells!$A$7:$F$122,6)=U$10,"]",""))))</f>
        <v>---</v>
      </c>
      <c r="V25" s="188" t="str">
        <f>IF('Cell Numbers'!V18=0,"",((IF(VLOOKUP('Cell Numbers'!V18,Cells!$A$7:$F$122,5)=V$10, "[",""))&amp;(IF(AND(VLOOKUP('Cell Numbers'!V18,Cells!$A$7:$F$122,5)&lt;&gt;V$10,VLOOKUP('Cell Numbers'!V18,Cells!$A$7:$F$122,6)&lt;&gt;V$10),"---", 'Cell Numbers'!V18))&amp;  (IF(VLOOKUP('Cell Numbers'!V18,Cells!$A$7:$F$122,6)=V$10,"]",""))))</f>
        <v>---</v>
      </c>
      <c r="W25" s="188" t="str">
        <f>IF('Cell Numbers'!W18=0,"",((IF(VLOOKUP('Cell Numbers'!W18,Cells!$A$7:$F$122,5)=W$10, "[",""))&amp;(IF(AND(VLOOKUP('Cell Numbers'!W18,Cells!$A$7:$F$122,5)&lt;&gt;W$10,VLOOKUP('Cell Numbers'!W18,Cells!$A$7:$F$122,6)&lt;&gt;W$10),"---", 'Cell Numbers'!W18))&amp;  (IF(VLOOKUP('Cell Numbers'!W18,Cells!$A$7:$F$122,6)=W$10,"]",""))))</f>
        <v>83]</v>
      </c>
      <c r="X25" s="188" t="str">
        <f>IF('Cell Numbers'!X18=0,"",((IF(VLOOKUP('Cell Numbers'!X18,Cells!$A$7:$F$122,5)=X$10, "[",""))&amp;(IF(AND(VLOOKUP('Cell Numbers'!X18,Cells!$A$7:$F$122,5)&lt;&gt;X$10,VLOOKUP('Cell Numbers'!X18,Cells!$A$7:$F$122,6)&lt;&gt;X$10),"---", 'Cell Numbers'!X18))&amp;  (IF(VLOOKUP('Cell Numbers'!X18,Cells!$A$7:$F$122,6)=X$10,"]",""))))</f>
        <v>[84</v>
      </c>
      <c r="Y25" s="188" t="str">
        <f>IF('Cell Numbers'!Y18=0,"",((IF(VLOOKUP('Cell Numbers'!Y18,Cells!$A$7:$F$122,5)=Y$10, "[",""))&amp;(IF(AND(VLOOKUP('Cell Numbers'!Y18,Cells!$A$7:$F$122,5)&lt;&gt;Y$10,VLOOKUP('Cell Numbers'!Y18,Cells!$A$7:$F$122,6)&lt;&gt;Y$10),"---", 'Cell Numbers'!Y18))&amp;  (IF(VLOOKUP('Cell Numbers'!Y18,Cells!$A$7:$F$122,6)=Y$10,"]",""))))</f>
        <v>---</v>
      </c>
      <c r="Z25" s="188" t="str">
        <f>IF('Cell Numbers'!Z18=0,"",((IF(VLOOKUP('Cell Numbers'!Z18,Cells!$A$7:$F$122,5)=Z$10, "[",""))&amp;(IF(AND(VLOOKUP('Cell Numbers'!Z18,Cells!$A$7:$F$122,5)&lt;&gt;Z$10,VLOOKUP('Cell Numbers'!Z18,Cells!$A$7:$F$122,6)&lt;&gt;Z$10),"---", 'Cell Numbers'!Z18))&amp;  (IF(VLOOKUP('Cell Numbers'!Z18,Cells!$A$7:$F$122,6)=Z$10,"]",""))))</f>
        <v>84]</v>
      </c>
      <c r="AA25" s="188" t="str">
        <f>IF('Cell Numbers'!AA18=0,"",((IF(VLOOKUP('Cell Numbers'!AA18,Cells!$A$7:$F$122,5)=AA$10, "[",""))&amp;(IF(AND(VLOOKUP('Cell Numbers'!AA18,Cells!$A$7:$F$122,5)&lt;&gt;AA$10,VLOOKUP('Cell Numbers'!AA18,Cells!$A$7:$F$122,6)&lt;&gt;AA$10),"---", 'Cell Numbers'!AA18))&amp;  (IF(VLOOKUP('Cell Numbers'!AA18,Cells!$A$7:$F$122,6)=AA$10,"]",""))))</f>
        <v>[85</v>
      </c>
      <c r="AB25" s="188" t="str">
        <f>IF('Cell Numbers'!AB18=0,"",((IF(VLOOKUP('Cell Numbers'!AB18,Cells!$A$7:$F$122,5)=AB$10, "[",""))&amp;(IF(AND(VLOOKUP('Cell Numbers'!AB18,Cells!$A$7:$F$122,5)&lt;&gt;AB$10,VLOOKUP('Cell Numbers'!AB18,Cells!$A$7:$F$122,6)&lt;&gt;AB$10),"---", 'Cell Numbers'!AB18))&amp;  (IF(VLOOKUP('Cell Numbers'!AB18,Cells!$A$7:$F$122,6)=AB$10,"]",""))))</f>
        <v>85]</v>
      </c>
      <c r="AC25" s="188" t="str">
        <f>IF('Cell Numbers'!AC18=0,"",((IF(VLOOKUP('Cell Numbers'!AC18,Cells!$A$7:$F$122,5)=AC$10, "[",""))&amp;(IF(AND(VLOOKUP('Cell Numbers'!AC18,Cells!$A$7:$F$122,5)&lt;&gt;AC$10,VLOOKUP('Cell Numbers'!AC18,Cells!$A$7:$F$122,6)&lt;&gt;AC$10),"---", 'Cell Numbers'!AC18))&amp;  (IF(VLOOKUP('Cell Numbers'!AC18,Cells!$A$7:$F$122,6)=AC$10,"]",""))))</f>
        <v>[86</v>
      </c>
      <c r="AD25" s="188" t="str">
        <f>IF('Cell Numbers'!AD18=0,"",((IF(VLOOKUP('Cell Numbers'!AD18,Cells!$A$7:$F$122,5)=AD$10, "[",""))&amp;(IF(AND(VLOOKUP('Cell Numbers'!AD18,Cells!$A$7:$F$122,5)&lt;&gt;AD$10,VLOOKUP('Cell Numbers'!AD18,Cells!$A$7:$F$122,6)&lt;&gt;AD$10),"---", 'Cell Numbers'!AD18))&amp;  (IF(VLOOKUP('Cell Numbers'!AD18,Cells!$A$7:$F$122,6)=AD$10,"]",""))))</f>
        <v>86]</v>
      </c>
      <c r="AE25" s="188" t="str">
        <f>IF('Cell Numbers'!AE18=0,"",((IF(VLOOKUP('Cell Numbers'!AE18,Cells!$A$7:$F$122,5)=AE$10, "[",""))&amp;(IF(AND(VLOOKUP('Cell Numbers'!AE18,Cells!$A$7:$F$122,5)&lt;&gt;AE$10,VLOOKUP('Cell Numbers'!AE18,Cells!$A$7:$F$122,6)&lt;&gt;AE$10),"---", 'Cell Numbers'!AE18))&amp;  (IF(VLOOKUP('Cell Numbers'!AE18,Cells!$A$7:$F$122,6)=AE$10,"]",""))))</f>
        <v>[87</v>
      </c>
      <c r="AF25" s="188" t="str">
        <f>IF('Cell Numbers'!AF18=0,"",((IF(VLOOKUP('Cell Numbers'!AF18,Cells!$A$7:$F$122,5)=AF$10, "[",""))&amp;(IF(AND(VLOOKUP('Cell Numbers'!AF18,Cells!$A$7:$F$122,5)&lt;&gt;AF$10,VLOOKUP('Cell Numbers'!AF18,Cells!$A$7:$F$122,6)&lt;&gt;AF$10),"---", 'Cell Numbers'!AF18))&amp;  (IF(VLOOKUP('Cell Numbers'!AF18,Cells!$A$7:$F$122,6)=AF$10,"]",""))))</f>
        <v>87]</v>
      </c>
      <c r="AG25" s="188" t="str">
        <f>IF('Cell Numbers'!AG18=0,"",((IF(VLOOKUP('Cell Numbers'!AG18,Cells!$A$7:$F$122,5)=AG$10, "[",""))&amp;(IF(AND(VLOOKUP('Cell Numbers'!AG18,Cells!$A$7:$F$122,5)&lt;&gt;AG$10,VLOOKUP('Cell Numbers'!AG18,Cells!$A$7:$F$122,6)&lt;&gt;AG$10),"---", 'Cell Numbers'!AG18))&amp;  (IF(VLOOKUP('Cell Numbers'!AG18,Cells!$A$7:$F$122,6)=AG$10,"]",""))))</f>
        <v>[88</v>
      </c>
      <c r="AH25" s="188" t="str">
        <f>IF('Cell Numbers'!AH18=0,"",((IF(VLOOKUP('Cell Numbers'!AH18,Cells!$A$7:$F$122,5)=AH$10, "[",""))&amp;(IF(AND(VLOOKUP('Cell Numbers'!AH18,Cells!$A$7:$F$122,5)&lt;&gt;AH$10,VLOOKUP('Cell Numbers'!AH18,Cells!$A$7:$F$122,6)&lt;&gt;AH$10),"---", 'Cell Numbers'!AH18))&amp;  (IF(VLOOKUP('Cell Numbers'!AH18,Cells!$A$7:$F$122,6)=AH$10,"]",""))))</f>
        <v>---</v>
      </c>
      <c r="AI25" s="188" t="str">
        <f>IF('Cell Numbers'!AI18=0,"",((IF(VLOOKUP('Cell Numbers'!AI18,Cells!$A$7:$F$122,5)=AI$10, "[",""))&amp;(IF(AND(VLOOKUP('Cell Numbers'!AI18,Cells!$A$7:$F$122,5)&lt;&gt;AI$10,VLOOKUP('Cell Numbers'!AI18,Cells!$A$7:$F$122,6)&lt;&gt;AI$10),"---", 'Cell Numbers'!AI18))&amp;  (IF(VLOOKUP('Cell Numbers'!AI18,Cells!$A$7:$F$122,6)=AI$10,"]",""))))</f>
        <v>---</v>
      </c>
      <c r="AJ25" s="188" t="str">
        <f>IF('Cell Numbers'!AJ18=0,"",((IF(VLOOKUP('Cell Numbers'!AJ18,Cells!$A$7:$F$122,5)=AJ$10, "[",""))&amp;(IF(AND(VLOOKUP('Cell Numbers'!AJ18,Cells!$A$7:$F$122,5)&lt;&gt;AJ$10,VLOOKUP('Cell Numbers'!AJ18,Cells!$A$7:$F$122,6)&lt;&gt;AJ$10),"---", 'Cell Numbers'!AJ18))&amp;  (IF(VLOOKUP('Cell Numbers'!AJ18,Cells!$A$7:$F$122,6)=AJ$10,"]",""))))</f>
        <v>---</v>
      </c>
      <c r="AK25" s="188" t="str">
        <f>IF('Cell Numbers'!AK18=0,"",((IF(VLOOKUP('Cell Numbers'!AK18,Cells!$A$7:$F$122,5)=AK$10, "[",""))&amp;(IF(AND(VLOOKUP('Cell Numbers'!AK18,Cells!$A$7:$F$122,5)&lt;&gt;AK$10,VLOOKUP('Cell Numbers'!AK18,Cells!$A$7:$F$122,6)&lt;&gt;AK$10),"---", 'Cell Numbers'!AK18))&amp;  (IF(VLOOKUP('Cell Numbers'!AK18,Cells!$A$7:$F$122,6)=AK$10,"]",""))))</f>
        <v>---</v>
      </c>
      <c r="AL25" s="188" t="str">
        <f>IF('Cell Numbers'!AL18=0,"",((IF(VLOOKUP('Cell Numbers'!AL18,Cells!$A$7:$F$122,5)=AL$10, "[",""))&amp;(IF(AND(VLOOKUP('Cell Numbers'!AL18,Cells!$A$7:$F$122,5)&lt;&gt;AL$10,VLOOKUP('Cell Numbers'!AL18,Cells!$A$7:$F$122,6)&lt;&gt;AL$10),"---", 'Cell Numbers'!AL18))&amp;  (IF(VLOOKUP('Cell Numbers'!AL18,Cells!$A$7:$F$122,6)=AL$10,"]",""))))</f>
        <v>---</v>
      </c>
      <c r="AM25" s="188" t="str">
        <f>IF('Cell Numbers'!AM18=0,"",((IF(VLOOKUP('Cell Numbers'!AM18,Cells!$A$7:$F$122,5)=AM$10, "[",""))&amp;(IF(AND(VLOOKUP('Cell Numbers'!AM18,Cells!$A$7:$F$122,5)&lt;&gt;AM$10,VLOOKUP('Cell Numbers'!AM18,Cells!$A$7:$F$122,6)&lt;&gt;AM$10),"---", 'Cell Numbers'!AM18))&amp;  (IF(VLOOKUP('Cell Numbers'!AM18,Cells!$A$7:$F$122,6)=AM$10,"]",""))))</f>
        <v>88]</v>
      </c>
    </row>
    <row r="26" spans="1:39" x14ac:dyDescent="0.25">
      <c r="A26" t="s">
        <v>59</v>
      </c>
      <c r="B26" t="s">
        <v>77</v>
      </c>
      <c r="C26" s="8" t="s">
        <v>198</v>
      </c>
      <c r="D26" s="188" t="str">
        <f>IF('Cell Numbers'!D19=0,"",((IF(VLOOKUP('Cell Numbers'!D19,Cells!$A$7:$F$122,5)=D$10, "[",""))&amp;(IF(AND(VLOOKUP('Cell Numbers'!D19,Cells!$A$7:$F$122,5)&lt;&gt;D$10,VLOOKUP('Cell Numbers'!D19,Cells!$A$7:$F$122,6)&lt;&gt;D$10),"---", 'Cell Numbers'!D19))&amp;  (IF(VLOOKUP('Cell Numbers'!D19,Cells!$A$7:$F$122,6)=D$10,"]",""))))</f>
        <v>[89</v>
      </c>
      <c r="E26" s="188" t="str">
        <f>IF('Cell Numbers'!E19=0,"",((IF(VLOOKUP('Cell Numbers'!E19,Cells!$A$7:$F$122,5)=E$10, "[",""))&amp;(IF(AND(VLOOKUP('Cell Numbers'!E19,Cells!$A$7:$F$122,5)&lt;&gt;E$10,VLOOKUP('Cell Numbers'!E19,Cells!$A$7:$F$122,6)&lt;&gt;E$10),"---", 'Cell Numbers'!E19))&amp;  (IF(VLOOKUP('Cell Numbers'!E19,Cells!$A$7:$F$122,6)=E$10,"]",""))))</f>
        <v>---</v>
      </c>
      <c r="F26" s="188" t="str">
        <f>IF('Cell Numbers'!F19=0,"",((IF(VLOOKUP('Cell Numbers'!F19,Cells!$A$7:$F$122,5)=F$10, "[",""))&amp;(IF(AND(VLOOKUP('Cell Numbers'!F19,Cells!$A$7:$F$122,5)&lt;&gt;F$10,VLOOKUP('Cell Numbers'!F19,Cells!$A$7:$F$122,6)&lt;&gt;F$10),"---", 'Cell Numbers'!F19))&amp;  (IF(VLOOKUP('Cell Numbers'!F19,Cells!$A$7:$F$122,6)=F$10,"]",""))))</f>
        <v>---</v>
      </c>
      <c r="G26" s="188" t="str">
        <f>IF('Cell Numbers'!G19=0,"",((IF(VLOOKUP('Cell Numbers'!G19,Cells!$A$7:$F$122,5)=G$10, "[",""))&amp;(IF(AND(VLOOKUP('Cell Numbers'!G19,Cells!$A$7:$F$122,5)&lt;&gt;G$10,VLOOKUP('Cell Numbers'!G19,Cells!$A$7:$F$122,6)&lt;&gt;G$10),"---", 'Cell Numbers'!G19))&amp;  (IF(VLOOKUP('Cell Numbers'!G19,Cells!$A$7:$F$122,6)=G$10,"]",""))))</f>
        <v>---</v>
      </c>
      <c r="H26" s="188" t="str">
        <f>IF('Cell Numbers'!H19=0,"",((IF(VLOOKUP('Cell Numbers'!H19,Cells!$A$7:$F$122,5)=H$10, "[",""))&amp;(IF(AND(VLOOKUP('Cell Numbers'!H19,Cells!$A$7:$F$122,5)&lt;&gt;H$10,VLOOKUP('Cell Numbers'!H19,Cells!$A$7:$F$122,6)&lt;&gt;H$10),"---", 'Cell Numbers'!H19))&amp;  (IF(VLOOKUP('Cell Numbers'!H19,Cells!$A$7:$F$122,6)=H$10,"]",""))))</f>
        <v>---</v>
      </c>
      <c r="I26" s="188" t="str">
        <f>IF('Cell Numbers'!I19=0,"",((IF(VLOOKUP('Cell Numbers'!I19,Cells!$A$7:$F$122,5)=I$10, "[",""))&amp;(IF(AND(VLOOKUP('Cell Numbers'!I19,Cells!$A$7:$F$122,5)&lt;&gt;I$10,VLOOKUP('Cell Numbers'!I19,Cells!$A$7:$F$122,6)&lt;&gt;I$10),"---", 'Cell Numbers'!I19))&amp;  (IF(VLOOKUP('Cell Numbers'!I19,Cells!$A$7:$F$122,6)=I$10,"]",""))))</f>
        <v>---</v>
      </c>
      <c r="J26" s="188" t="str">
        <f>IF('Cell Numbers'!J19=0,"",((IF(VLOOKUP('Cell Numbers'!J19,Cells!$A$7:$F$122,5)=J$10, "[",""))&amp;(IF(AND(VLOOKUP('Cell Numbers'!J19,Cells!$A$7:$F$122,5)&lt;&gt;J$10,VLOOKUP('Cell Numbers'!J19,Cells!$A$7:$F$122,6)&lt;&gt;J$10),"---", 'Cell Numbers'!J19))&amp;  (IF(VLOOKUP('Cell Numbers'!J19,Cells!$A$7:$F$122,6)=J$10,"]",""))))</f>
        <v>---</v>
      </c>
      <c r="K26" s="188" t="str">
        <f>IF('Cell Numbers'!K19=0,"",((IF(VLOOKUP('Cell Numbers'!K19,Cells!$A$7:$F$122,5)=K$10, "[",""))&amp;(IF(AND(VLOOKUP('Cell Numbers'!K19,Cells!$A$7:$F$122,5)&lt;&gt;K$10,VLOOKUP('Cell Numbers'!K19,Cells!$A$7:$F$122,6)&lt;&gt;K$10),"---", 'Cell Numbers'!K19))&amp;  (IF(VLOOKUP('Cell Numbers'!K19,Cells!$A$7:$F$122,6)=K$10,"]",""))))</f>
        <v>---</v>
      </c>
      <c r="L26" s="188" t="str">
        <f>IF('Cell Numbers'!L19=0,"",((IF(VLOOKUP('Cell Numbers'!L19,Cells!$A$7:$F$122,5)=L$10, "[",""))&amp;(IF(AND(VLOOKUP('Cell Numbers'!L19,Cells!$A$7:$F$122,5)&lt;&gt;L$10,VLOOKUP('Cell Numbers'!L19,Cells!$A$7:$F$122,6)&lt;&gt;L$10),"---", 'Cell Numbers'!L19))&amp;  (IF(VLOOKUP('Cell Numbers'!L19,Cells!$A$7:$F$122,6)=L$10,"]",""))))</f>
        <v>---</v>
      </c>
      <c r="M26" s="188" t="str">
        <f>IF('Cell Numbers'!M19=0,"",((IF(VLOOKUP('Cell Numbers'!M19,Cells!$A$7:$F$122,5)=M$10, "[",""))&amp;(IF(AND(VLOOKUP('Cell Numbers'!M19,Cells!$A$7:$F$122,5)&lt;&gt;M$10,VLOOKUP('Cell Numbers'!M19,Cells!$A$7:$F$122,6)&lt;&gt;M$10),"---", 'Cell Numbers'!M19))&amp;  (IF(VLOOKUP('Cell Numbers'!M19,Cells!$A$7:$F$122,6)=M$10,"]",""))))</f>
        <v>---</v>
      </c>
      <c r="N26" s="188" t="str">
        <f>IF('Cell Numbers'!N19=0,"",((IF(VLOOKUP('Cell Numbers'!N19,Cells!$A$7:$F$122,5)=N$10, "[",""))&amp;(IF(AND(VLOOKUP('Cell Numbers'!N19,Cells!$A$7:$F$122,5)&lt;&gt;N$10,VLOOKUP('Cell Numbers'!N19,Cells!$A$7:$F$122,6)&lt;&gt;N$10),"---", 'Cell Numbers'!N19))&amp;  (IF(VLOOKUP('Cell Numbers'!N19,Cells!$A$7:$F$122,6)=N$10,"]",""))))</f>
        <v>---</v>
      </c>
      <c r="O26" s="188" t="str">
        <f>IF('Cell Numbers'!O19=0,"",((IF(VLOOKUP('Cell Numbers'!O19,Cells!$A$7:$F$122,5)=O$10, "[",""))&amp;(IF(AND(VLOOKUP('Cell Numbers'!O19,Cells!$A$7:$F$122,5)&lt;&gt;O$10,VLOOKUP('Cell Numbers'!O19,Cells!$A$7:$F$122,6)&lt;&gt;O$10),"---", 'Cell Numbers'!O19))&amp;  (IF(VLOOKUP('Cell Numbers'!O19,Cells!$A$7:$F$122,6)=O$10,"]",""))))</f>
        <v>---</v>
      </c>
      <c r="P26" s="188" t="str">
        <f>IF('Cell Numbers'!P19=0,"",((IF(VLOOKUP('Cell Numbers'!P19,Cells!$A$7:$F$122,5)=P$10, "[",""))&amp;(IF(AND(VLOOKUP('Cell Numbers'!P19,Cells!$A$7:$F$122,5)&lt;&gt;P$10,VLOOKUP('Cell Numbers'!P19,Cells!$A$7:$F$122,6)&lt;&gt;P$10),"---", 'Cell Numbers'!P19))&amp;  (IF(VLOOKUP('Cell Numbers'!P19,Cells!$A$7:$F$122,6)=P$10,"]",""))))</f>
        <v>---</v>
      </c>
      <c r="Q26" s="188" t="str">
        <f>IF('Cell Numbers'!Q19=0,"",((IF(VLOOKUP('Cell Numbers'!Q19,Cells!$A$7:$F$122,5)=Q$10, "[",""))&amp;(IF(AND(VLOOKUP('Cell Numbers'!Q19,Cells!$A$7:$F$122,5)&lt;&gt;Q$10,VLOOKUP('Cell Numbers'!Q19,Cells!$A$7:$F$122,6)&lt;&gt;Q$10),"---", 'Cell Numbers'!Q19))&amp;  (IF(VLOOKUP('Cell Numbers'!Q19,Cells!$A$7:$F$122,6)=Q$10,"]",""))))</f>
        <v>---</v>
      </c>
      <c r="R26" s="188" t="str">
        <f>IF('Cell Numbers'!R19=0,"",((IF(VLOOKUP('Cell Numbers'!R19,Cells!$A$7:$F$122,5)=R$10, "[",""))&amp;(IF(AND(VLOOKUP('Cell Numbers'!R19,Cells!$A$7:$F$122,5)&lt;&gt;R$10,VLOOKUP('Cell Numbers'!R19,Cells!$A$7:$F$122,6)&lt;&gt;R$10),"---", 'Cell Numbers'!R19))&amp;  (IF(VLOOKUP('Cell Numbers'!R19,Cells!$A$7:$F$122,6)=R$10,"]",""))))</f>
        <v>---</v>
      </c>
      <c r="S26" s="188" t="str">
        <f>IF('Cell Numbers'!S19=0,"",((IF(VLOOKUP('Cell Numbers'!S19,Cells!$A$7:$F$122,5)=S$10, "[",""))&amp;(IF(AND(VLOOKUP('Cell Numbers'!S19,Cells!$A$7:$F$122,5)&lt;&gt;S$10,VLOOKUP('Cell Numbers'!S19,Cells!$A$7:$F$122,6)&lt;&gt;S$10),"---", 'Cell Numbers'!S19))&amp;  (IF(VLOOKUP('Cell Numbers'!S19,Cells!$A$7:$F$122,6)=S$10,"]",""))))</f>
        <v>---</v>
      </c>
      <c r="T26" s="188" t="str">
        <f>IF('Cell Numbers'!T19=0,"",((IF(VLOOKUP('Cell Numbers'!T19,Cells!$A$7:$F$122,5)=T$10, "[",""))&amp;(IF(AND(VLOOKUP('Cell Numbers'!T19,Cells!$A$7:$F$122,5)&lt;&gt;T$10,VLOOKUP('Cell Numbers'!T19,Cells!$A$7:$F$122,6)&lt;&gt;T$10),"---", 'Cell Numbers'!T19))&amp;  (IF(VLOOKUP('Cell Numbers'!T19,Cells!$A$7:$F$122,6)=T$10,"]",""))))</f>
        <v>---</v>
      </c>
      <c r="U26" s="188" t="str">
        <f>IF('Cell Numbers'!U19=0,"",((IF(VLOOKUP('Cell Numbers'!U19,Cells!$A$7:$F$122,5)=U$10, "[",""))&amp;(IF(AND(VLOOKUP('Cell Numbers'!U19,Cells!$A$7:$F$122,5)&lt;&gt;U$10,VLOOKUP('Cell Numbers'!U19,Cells!$A$7:$F$122,6)&lt;&gt;U$10),"---", 'Cell Numbers'!U19))&amp;  (IF(VLOOKUP('Cell Numbers'!U19,Cells!$A$7:$F$122,6)=U$10,"]",""))))</f>
        <v>---</v>
      </c>
      <c r="V26" s="188" t="str">
        <f>IF('Cell Numbers'!V19=0,"",((IF(VLOOKUP('Cell Numbers'!V19,Cells!$A$7:$F$122,5)=V$10, "[",""))&amp;(IF(AND(VLOOKUP('Cell Numbers'!V19,Cells!$A$7:$F$122,5)&lt;&gt;V$10,VLOOKUP('Cell Numbers'!V19,Cells!$A$7:$F$122,6)&lt;&gt;V$10),"---", 'Cell Numbers'!V19))&amp;  (IF(VLOOKUP('Cell Numbers'!V19,Cells!$A$7:$F$122,6)=V$10,"]",""))))</f>
        <v>---</v>
      </c>
      <c r="W26" s="188" t="str">
        <f>IF('Cell Numbers'!W19=0,"",((IF(VLOOKUP('Cell Numbers'!W19,Cells!$A$7:$F$122,5)=W$10, "[",""))&amp;(IF(AND(VLOOKUP('Cell Numbers'!W19,Cells!$A$7:$F$122,5)&lt;&gt;W$10,VLOOKUP('Cell Numbers'!W19,Cells!$A$7:$F$122,6)&lt;&gt;W$10),"---", 'Cell Numbers'!W19))&amp;  (IF(VLOOKUP('Cell Numbers'!W19,Cells!$A$7:$F$122,6)=W$10,"]",""))))</f>
        <v>---</v>
      </c>
      <c r="X26" s="188" t="str">
        <f>IF('Cell Numbers'!X19=0,"",((IF(VLOOKUP('Cell Numbers'!X19,Cells!$A$7:$F$122,5)=X$10, "[",""))&amp;(IF(AND(VLOOKUP('Cell Numbers'!X19,Cells!$A$7:$F$122,5)&lt;&gt;X$10,VLOOKUP('Cell Numbers'!X19,Cells!$A$7:$F$122,6)&lt;&gt;X$10),"---", 'Cell Numbers'!X19))&amp;  (IF(VLOOKUP('Cell Numbers'!X19,Cells!$A$7:$F$122,6)=X$10,"]",""))))</f>
        <v>---</v>
      </c>
      <c r="Y26" s="188" t="str">
        <f>IF('Cell Numbers'!Y19=0,"",((IF(VLOOKUP('Cell Numbers'!Y19,Cells!$A$7:$F$122,5)=Y$10, "[",""))&amp;(IF(AND(VLOOKUP('Cell Numbers'!Y19,Cells!$A$7:$F$122,5)&lt;&gt;Y$10,VLOOKUP('Cell Numbers'!Y19,Cells!$A$7:$F$122,6)&lt;&gt;Y$10),"---", 'Cell Numbers'!Y19))&amp;  (IF(VLOOKUP('Cell Numbers'!Y19,Cells!$A$7:$F$122,6)=Y$10,"]",""))))</f>
        <v>---</v>
      </c>
      <c r="Z26" s="188" t="str">
        <f>IF('Cell Numbers'!Z19=0,"",((IF(VLOOKUP('Cell Numbers'!Z19,Cells!$A$7:$F$122,5)=Z$10, "[",""))&amp;(IF(AND(VLOOKUP('Cell Numbers'!Z19,Cells!$A$7:$F$122,5)&lt;&gt;Z$10,VLOOKUP('Cell Numbers'!Z19,Cells!$A$7:$F$122,6)&lt;&gt;Z$10),"---", 'Cell Numbers'!Z19))&amp;  (IF(VLOOKUP('Cell Numbers'!Z19,Cells!$A$7:$F$122,6)=Z$10,"]",""))))</f>
        <v>---</v>
      </c>
      <c r="AA26" s="188" t="str">
        <f>IF('Cell Numbers'!AA19=0,"",((IF(VLOOKUP('Cell Numbers'!AA19,Cells!$A$7:$F$122,5)=AA$10, "[",""))&amp;(IF(AND(VLOOKUP('Cell Numbers'!AA19,Cells!$A$7:$F$122,5)&lt;&gt;AA$10,VLOOKUP('Cell Numbers'!AA19,Cells!$A$7:$F$122,6)&lt;&gt;AA$10),"---", 'Cell Numbers'!AA19))&amp;  (IF(VLOOKUP('Cell Numbers'!AA19,Cells!$A$7:$F$122,6)=AA$10,"]",""))))</f>
        <v>---</v>
      </c>
      <c r="AB26" s="188" t="str">
        <f>IF('Cell Numbers'!AB19=0,"",((IF(VLOOKUP('Cell Numbers'!AB19,Cells!$A$7:$F$122,5)=AB$10, "[",""))&amp;(IF(AND(VLOOKUP('Cell Numbers'!AB19,Cells!$A$7:$F$122,5)&lt;&gt;AB$10,VLOOKUP('Cell Numbers'!AB19,Cells!$A$7:$F$122,6)&lt;&gt;AB$10),"---", 'Cell Numbers'!AB19))&amp;  (IF(VLOOKUP('Cell Numbers'!AB19,Cells!$A$7:$F$122,6)=AB$10,"]",""))))</f>
        <v>---</v>
      </c>
      <c r="AC26" s="188" t="str">
        <f>IF('Cell Numbers'!AC19=0,"",((IF(VLOOKUP('Cell Numbers'!AC19,Cells!$A$7:$F$122,5)=AC$10, "[",""))&amp;(IF(AND(VLOOKUP('Cell Numbers'!AC19,Cells!$A$7:$F$122,5)&lt;&gt;AC$10,VLOOKUP('Cell Numbers'!AC19,Cells!$A$7:$F$122,6)&lt;&gt;AC$10),"---", 'Cell Numbers'!AC19))&amp;  (IF(VLOOKUP('Cell Numbers'!AC19,Cells!$A$7:$F$122,6)=AC$10,"]",""))))</f>
        <v>89]</v>
      </c>
      <c r="AD26" s="188" t="str">
        <f>IF('Cell Numbers'!AD19=0,"",((IF(VLOOKUP('Cell Numbers'!AD19,Cells!$A$7:$F$122,5)=AD$10, "[",""))&amp;(IF(AND(VLOOKUP('Cell Numbers'!AD19,Cells!$A$7:$F$122,5)&lt;&gt;AD$10,VLOOKUP('Cell Numbers'!AD19,Cells!$A$7:$F$122,6)&lt;&gt;AD$10),"---", 'Cell Numbers'!AD19))&amp;  (IF(VLOOKUP('Cell Numbers'!AD19,Cells!$A$7:$F$122,6)=AD$10,"]",""))))</f>
        <v>[90</v>
      </c>
      <c r="AE26" s="188" t="str">
        <f>IF('Cell Numbers'!AE19=0,"",((IF(VLOOKUP('Cell Numbers'!AE19,Cells!$A$7:$F$122,5)=AE$10, "[",""))&amp;(IF(AND(VLOOKUP('Cell Numbers'!AE19,Cells!$A$7:$F$122,5)&lt;&gt;AE$10,VLOOKUP('Cell Numbers'!AE19,Cells!$A$7:$F$122,6)&lt;&gt;AE$10),"---", 'Cell Numbers'!AE19))&amp;  (IF(VLOOKUP('Cell Numbers'!AE19,Cells!$A$7:$F$122,6)=AE$10,"]",""))))</f>
        <v>---</v>
      </c>
      <c r="AF26" s="188" t="str">
        <f>IF('Cell Numbers'!AF19=0,"",((IF(VLOOKUP('Cell Numbers'!AF19,Cells!$A$7:$F$122,5)=AF$10, "[",""))&amp;(IF(AND(VLOOKUP('Cell Numbers'!AF19,Cells!$A$7:$F$122,5)&lt;&gt;AF$10,VLOOKUP('Cell Numbers'!AF19,Cells!$A$7:$F$122,6)&lt;&gt;AF$10),"---", 'Cell Numbers'!AF19))&amp;  (IF(VLOOKUP('Cell Numbers'!AF19,Cells!$A$7:$F$122,6)=AF$10,"]",""))))</f>
        <v>---</v>
      </c>
      <c r="AG26" s="188" t="str">
        <f>IF('Cell Numbers'!AG19=0,"",((IF(VLOOKUP('Cell Numbers'!AG19,Cells!$A$7:$F$122,5)=AG$10, "[",""))&amp;(IF(AND(VLOOKUP('Cell Numbers'!AG19,Cells!$A$7:$F$122,5)&lt;&gt;AG$10,VLOOKUP('Cell Numbers'!AG19,Cells!$A$7:$F$122,6)&lt;&gt;AG$10),"---", 'Cell Numbers'!AG19))&amp;  (IF(VLOOKUP('Cell Numbers'!AG19,Cells!$A$7:$F$122,6)=AG$10,"]",""))))</f>
        <v>---</v>
      </c>
      <c r="AH26" s="188" t="str">
        <f>IF('Cell Numbers'!AH19=0,"",((IF(VLOOKUP('Cell Numbers'!AH19,Cells!$A$7:$F$122,5)=AH$10, "[",""))&amp;(IF(AND(VLOOKUP('Cell Numbers'!AH19,Cells!$A$7:$F$122,5)&lt;&gt;AH$10,VLOOKUP('Cell Numbers'!AH19,Cells!$A$7:$F$122,6)&lt;&gt;AH$10),"---", 'Cell Numbers'!AH19))&amp;  (IF(VLOOKUP('Cell Numbers'!AH19,Cells!$A$7:$F$122,6)=AH$10,"]",""))))</f>
        <v>---</v>
      </c>
      <c r="AI26" s="188" t="str">
        <f>IF('Cell Numbers'!AI19=0,"",((IF(VLOOKUP('Cell Numbers'!AI19,Cells!$A$7:$F$122,5)=AI$10, "[",""))&amp;(IF(AND(VLOOKUP('Cell Numbers'!AI19,Cells!$A$7:$F$122,5)&lt;&gt;AI$10,VLOOKUP('Cell Numbers'!AI19,Cells!$A$7:$F$122,6)&lt;&gt;AI$10),"---", 'Cell Numbers'!AI19))&amp;  (IF(VLOOKUP('Cell Numbers'!AI19,Cells!$A$7:$F$122,6)=AI$10,"]",""))))</f>
        <v>---</v>
      </c>
      <c r="AJ26" s="188" t="str">
        <f>IF('Cell Numbers'!AJ19=0,"",((IF(VLOOKUP('Cell Numbers'!AJ19,Cells!$A$7:$F$122,5)=AJ$10, "[",""))&amp;(IF(AND(VLOOKUP('Cell Numbers'!AJ19,Cells!$A$7:$F$122,5)&lt;&gt;AJ$10,VLOOKUP('Cell Numbers'!AJ19,Cells!$A$7:$F$122,6)&lt;&gt;AJ$10),"---", 'Cell Numbers'!AJ19))&amp;  (IF(VLOOKUP('Cell Numbers'!AJ19,Cells!$A$7:$F$122,6)=AJ$10,"]",""))))</f>
        <v>---</v>
      </c>
      <c r="AK26" s="188" t="str">
        <f>IF('Cell Numbers'!AK19=0,"",((IF(VLOOKUP('Cell Numbers'!AK19,Cells!$A$7:$F$122,5)=AK$10, "[",""))&amp;(IF(AND(VLOOKUP('Cell Numbers'!AK19,Cells!$A$7:$F$122,5)&lt;&gt;AK$10,VLOOKUP('Cell Numbers'!AK19,Cells!$A$7:$F$122,6)&lt;&gt;AK$10),"---", 'Cell Numbers'!AK19))&amp;  (IF(VLOOKUP('Cell Numbers'!AK19,Cells!$A$7:$F$122,6)=AK$10,"]",""))))</f>
        <v>---</v>
      </c>
      <c r="AL26" s="188" t="str">
        <f>IF('Cell Numbers'!AL19=0,"",((IF(VLOOKUP('Cell Numbers'!AL19,Cells!$A$7:$F$122,5)=AL$10, "[",""))&amp;(IF(AND(VLOOKUP('Cell Numbers'!AL19,Cells!$A$7:$F$122,5)&lt;&gt;AL$10,VLOOKUP('Cell Numbers'!AL19,Cells!$A$7:$F$122,6)&lt;&gt;AL$10),"---", 'Cell Numbers'!AL19))&amp;  (IF(VLOOKUP('Cell Numbers'!AL19,Cells!$A$7:$F$122,6)=AL$10,"]",""))))</f>
        <v>---</v>
      </c>
      <c r="AM26" s="188" t="str">
        <f>IF('Cell Numbers'!AM19=0,"",((IF(VLOOKUP('Cell Numbers'!AM19,Cells!$A$7:$F$122,5)=AM$10, "[",""))&amp;(IF(AND(VLOOKUP('Cell Numbers'!AM19,Cells!$A$7:$F$122,5)&lt;&gt;AM$10,VLOOKUP('Cell Numbers'!AM19,Cells!$A$7:$F$122,6)&lt;&gt;AM$10),"---", 'Cell Numbers'!AM19))&amp;  (IF(VLOOKUP('Cell Numbers'!AM19,Cells!$A$7:$F$122,6)=AM$10,"]",""))))</f>
        <v>90]</v>
      </c>
    </row>
    <row r="27" spans="1:39" x14ac:dyDescent="0.25">
      <c r="A27" t="s">
        <v>82</v>
      </c>
      <c r="B27" t="s">
        <v>78</v>
      </c>
      <c r="C27" s="8" t="s">
        <v>347</v>
      </c>
      <c r="D27" s="188" t="str">
        <f>IF('Cell Numbers'!D20=0,"",((IF(VLOOKUP('Cell Numbers'!D20,Cells!$A$7:$F$122,5)=D$10, "[",""))&amp;(IF(AND(VLOOKUP('Cell Numbers'!D20,Cells!$A$7:$F$122,5)&lt;&gt;D$10,VLOOKUP('Cell Numbers'!D20,Cells!$A$7:$F$122,6)&lt;&gt;D$10),"---", 'Cell Numbers'!D20))&amp;  (IF(VLOOKUP('Cell Numbers'!D20,Cells!$A$7:$F$122,6)=D$10,"]",""))))</f>
        <v>[91</v>
      </c>
      <c r="E27" s="188" t="str">
        <f>IF('Cell Numbers'!E20=0,"",((IF(VLOOKUP('Cell Numbers'!E20,Cells!$A$7:$F$122,5)=E$10, "[",""))&amp;(IF(AND(VLOOKUP('Cell Numbers'!E20,Cells!$A$7:$F$122,5)&lt;&gt;E$10,VLOOKUP('Cell Numbers'!E20,Cells!$A$7:$F$122,6)&lt;&gt;E$10),"---", 'Cell Numbers'!E20))&amp;  (IF(VLOOKUP('Cell Numbers'!E20,Cells!$A$7:$F$122,6)=E$10,"]",""))))</f>
        <v>---</v>
      </c>
      <c r="F27" s="188" t="str">
        <f>IF('Cell Numbers'!F20=0,"",((IF(VLOOKUP('Cell Numbers'!F20,Cells!$A$7:$F$122,5)=F$10, "[",""))&amp;(IF(AND(VLOOKUP('Cell Numbers'!F20,Cells!$A$7:$F$122,5)&lt;&gt;F$10,VLOOKUP('Cell Numbers'!F20,Cells!$A$7:$F$122,6)&lt;&gt;F$10),"---", 'Cell Numbers'!F20))&amp;  (IF(VLOOKUP('Cell Numbers'!F20,Cells!$A$7:$F$122,6)=F$10,"]",""))))</f>
        <v>---</v>
      </c>
      <c r="G27" s="188" t="str">
        <f>IF('Cell Numbers'!G20=0,"",((IF(VLOOKUP('Cell Numbers'!G20,Cells!$A$7:$F$122,5)=G$10, "[",""))&amp;(IF(AND(VLOOKUP('Cell Numbers'!G20,Cells!$A$7:$F$122,5)&lt;&gt;G$10,VLOOKUP('Cell Numbers'!G20,Cells!$A$7:$F$122,6)&lt;&gt;G$10),"---", 'Cell Numbers'!G20))&amp;  (IF(VLOOKUP('Cell Numbers'!G20,Cells!$A$7:$F$122,6)=G$10,"]",""))))</f>
        <v>---</v>
      </c>
      <c r="H27" s="188" t="str">
        <f>IF('Cell Numbers'!H20=0,"",((IF(VLOOKUP('Cell Numbers'!H20,Cells!$A$7:$F$122,5)=H$10, "[",""))&amp;(IF(AND(VLOOKUP('Cell Numbers'!H20,Cells!$A$7:$F$122,5)&lt;&gt;H$10,VLOOKUP('Cell Numbers'!H20,Cells!$A$7:$F$122,6)&lt;&gt;H$10),"---", 'Cell Numbers'!H20))&amp;  (IF(VLOOKUP('Cell Numbers'!H20,Cells!$A$7:$F$122,6)=H$10,"]",""))))</f>
        <v>---</v>
      </c>
      <c r="I27" s="188" t="str">
        <f>IF('Cell Numbers'!I20=0,"",((IF(VLOOKUP('Cell Numbers'!I20,Cells!$A$7:$F$122,5)=I$10, "[",""))&amp;(IF(AND(VLOOKUP('Cell Numbers'!I20,Cells!$A$7:$F$122,5)&lt;&gt;I$10,VLOOKUP('Cell Numbers'!I20,Cells!$A$7:$F$122,6)&lt;&gt;I$10),"---", 'Cell Numbers'!I20))&amp;  (IF(VLOOKUP('Cell Numbers'!I20,Cells!$A$7:$F$122,6)=I$10,"]",""))))</f>
        <v>---</v>
      </c>
      <c r="J27" s="188" t="str">
        <f>IF('Cell Numbers'!J20=0,"",((IF(VLOOKUP('Cell Numbers'!J20,Cells!$A$7:$F$122,5)=J$10, "[",""))&amp;(IF(AND(VLOOKUP('Cell Numbers'!J20,Cells!$A$7:$F$122,5)&lt;&gt;J$10,VLOOKUP('Cell Numbers'!J20,Cells!$A$7:$F$122,6)&lt;&gt;J$10),"---", 'Cell Numbers'!J20))&amp;  (IF(VLOOKUP('Cell Numbers'!J20,Cells!$A$7:$F$122,6)=J$10,"]",""))))</f>
        <v>---</v>
      </c>
      <c r="K27" s="188" t="str">
        <f>IF('Cell Numbers'!K20=0,"",((IF(VLOOKUP('Cell Numbers'!K20,Cells!$A$7:$F$122,5)=K$10, "[",""))&amp;(IF(AND(VLOOKUP('Cell Numbers'!K20,Cells!$A$7:$F$122,5)&lt;&gt;K$10,VLOOKUP('Cell Numbers'!K20,Cells!$A$7:$F$122,6)&lt;&gt;K$10),"---", 'Cell Numbers'!K20))&amp;  (IF(VLOOKUP('Cell Numbers'!K20,Cells!$A$7:$F$122,6)=K$10,"]",""))))</f>
        <v>---</v>
      </c>
      <c r="L27" s="188" t="str">
        <f>IF('Cell Numbers'!L20=0,"",((IF(VLOOKUP('Cell Numbers'!L20,Cells!$A$7:$F$122,5)=L$10, "[",""))&amp;(IF(AND(VLOOKUP('Cell Numbers'!L20,Cells!$A$7:$F$122,5)&lt;&gt;L$10,VLOOKUP('Cell Numbers'!L20,Cells!$A$7:$F$122,6)&lt;&gt;L$10),"---", 'Cell Numbers'!L20))&amp;  (IF(VLOOKUP('Cell Numbers'!L20,Cells!$A$7:$F$122,6)=L$10,"]",""))))</f>
        <v>---</v>
      </c>
      <c r="M27" s="188" t="str">
        <f>IF('Cell Numbers'!M20=0,"",((IF(VLOOKUP('Cell Numbers'!M20,Cells!$A$7:$F$122,5)=M$10, "[",""))&amp;(IF(AND(VLOOKUP('Cell Numbers'!M20,Cells!$A$7:$F$122,5)&lt;&gt;M$10,VLOOKUP('Cell Numbers'!M20,Cells!$A$7:$F$122,6)&lt;&gt;M$10),"---", 'Cell Numbers'!M20))&amp;  (IF(VLOOKUP('Cell Numbers'!M20,Cells!$A$7:$F$122,6)=M$10,"]",""))))</f>
        <v>---</v>
      </c>
      <c r="N27" s="188" t="str">
        <f>IF('Cell Numbers'!N20=0,"",((IF(VLOOKUP('Cell Numbers'!N20,Cells!$A$7:$F$122,5)=N$10, "[",""))&amp;(IF(AND(VLOOKUP('Cell Numbers'!N20,Cells!$A$7:$F$122,5)&lt;&gt;N$10,VLOOKUP('Cell Numbers'!N20,Cells!$A$7:$F$122,6)&lt;&gt;N$10),"---", 'Cell Numbers'!N20))&amp;  (IF(VLOOKUP('Cell Numbers'!N20,Cells!$A$7:$F$122,6)=N$10,"]",""))))</f>
        <v>---</v>
      </c>
      <c r="O27" s="188" t="str">
        <f>IF('Cell Numbers'!O20=0,"",((IF(VLOOKUP('Cell Numbers'!O20,Cells!$A$7:$F$122,5)=O$10, "[",""))&amp;(IF(AND(VLOOKUP('Cell Numbers'!O20,Cells!$A$7:$F$122,5)&lt;&gt;O$10,VLOOKUP('Cell Numbers'!O20,Cells!$A$7:$F$122,6)&lt;&gt;O$10),"---", 'Cell Numbers'!O20))&amp;  (IF(VLOOKUP('Cell Numbers'!O20,Cells!$A$7:$F$122,6)=O$10,"]",""))))</f>
        <v>91]</v>
      </c>
      <c r="P27" s="188" t="str">
        <f>IF('Cell Numbers'!P20=0,"",((IF(VLOOKUP('Cell Numbers'!P20,Cells!$A$7:$F$122,5)=P$10, "[",""))&amp;(IF(AND(VLOOKUP('Cell Numbers'!P20,Cells!$A$7:$F$122,5)&lt;&gt;P$10,VLOOKUP('Cell Numbers'!P20,Cells!$A$7:$F$122,6)&lt;&gt;P$10),"---", 'Cell Numbers'!P20))&amp;  (IF(VLOOKUP('Cell Numbers'!P20,Cells!$A$7:$F$122,6)=P$10,"]",""))))</f>
        <v/>
      </c>
      <c r="Q27" s="188" t="str">
        <f>IF('Cell Numbers'!Q20=0,"",((IF(VLOOKUP('Cell Numbers'!Q20,Cells!$A$7:$F$122,5)=Q$10, "[",""))&amp;(IF(AND(VLOOKUP('Cell Numbers'!Q20,Cells!$A$7:$F$122,5)&lt;&gt;Q$10,VLOOKUP('Cell Numbers'!Q20,Cells!$A$7:$F$122,6)&lt;&gt;Q$10),"---", 'Cell Numbers'!Q20))&amp;  (IF(VLOOKUP('Cell Numbers'!Q20,Cells!$A$7:$F$122,6)=Q$10,"]",""))))</f>
        <v/>
      </c>
      <c r="R27" s="188" t="str">
        <f>IF('Cell Numbers'!R20=0,"",((IF(VLOOKUP('Cell Numbers'!R20,Cells!$A$7:$F$122,5)=R$10, "[",""))&amp;(IF(AND(VLOOKUP('Cell Numbers'!R20,Cells!$A$7:$F$122,5)&lt;&gt;R$10,VLOOKUP('Cell Numbers'!R20,Cells!$A$7:$F$122,6)&lt;&gt;R$10),"---", 'Cell Numbers'!R20))&amp;  (IF(VLOOKUP('Cell Numbers'!R20,Cells!$A$7:$F$122,6)=R$10,"]",""))))</f>
        <v/>
      </c>
      <c r="S27" s="188" t="str">
        <f>IF('Cell Numbers'!S20=0,"",((IF(VLOOKUP('Cell Numbers'!S20,Cells!$A$7:$F$122,5)=S$10, "[",""))&amp;(IF(AND(VLOOKUP('Cell Numbers'!S20,Cells!$A$7:$F$122,5)&lt;&gt;S$10,VLOOKUP('Cell Numbers'!S20,Cells!$A$7:$F$122,6)&lt;&gt;S$10),"---", 'Cell Numbers'!S20))&amp;  (IF(VLOOKUP('Cell Numbers'!S20,Cells!$A$7:$F$122,6)=S$10,"]",""))))</f>
        <v/>
      </c>
      <c r="T27" s="188" t="str">
        <f>IF('Cell Numbers'!T20=0,"",((IF(VLOOKUP('Cell Numbers'!T20,Cells!$A$7:$F$122,5)=T$10, "[",""))&amp;(IF(AND(VLOOKUP('Cell Numbers'!T20,Cells!$A$7:$F$122,5)&lt;&gt;T$10,VLOOKUP('Cell Numbers'!T20,Cells!$A$7:$F$122,6)&lt;&gt;T$10),"---", 'Cell Numbers'!T20))&amp;  (IF(VLOOKUP('Cell Numbers'!T20,Cells!$A$7:$F$122,6)=T$10,"]",""))))</f>
        <v/>
      </c>
      <c r="U27" s="188" t="str">
        <f>IF('Cell Numbers'!U20=0,"",((IF(VLOOKUP('Cell Numbers'!U20,Cells!$A$7:$F$122,5)=U$10, "[",""))&amp;(IF(AND(VLOOKUP('Cell Numbers'!U20,Cells!$A$7:$F$122,5)&lt;&gt;U$10,VLOOKUP('Cell Numbers'!U20,Cells!$A$7:$F$122,6)&lt;&gt;U$10),"---", 'Cell Numbers'!U20))&amp;  (IF(VLOOKUP('Cell Numbers'!U20,Cells!$A$7:$F$122,6)=U$10,"]",""))))</f>
        <v/>
      </c>
      <c r="V27" s="188" t="str">
        <f>IF('Cell Numbers'!V20=0,"",((IF(VLOOKUP('Cell Numbers'!V20,Cells!$A$7:$F$122,5)=V$10, "[",""))&amp;(IF(AND(VLOOKUP('Cell Numbers'!V20,Cells!$A$7:$F$122,5)&lt;&gt;V$10,VLOOKUP('Cell Numbers'!V20,Cells!$A$7:$F$122,6)&lt;&gt;V$10),"---", 'Cell Numbers'!V20))&amp;  (IF(VLOOKUP('Cell Numbers'!V20,Cells!$A$7:$F$122,6)=V$10,"]",""))))</f>
        <v/>
      </c>
      <c r="W27" s="188" t="str">
        <f>IF('Cell Numbers'!W20=0,"",((IF(VLOOKUP('Cell Numbers'!W20,Cells!$A$7:$F$122,5)=W$10, "[",""))&amp;(IF(AND(VLOOKUP('Cell Numbers'!W20,Cells!$A$7:$F$122,5)&lt;&gt;W$10,VLOOKUP('Cell Numbers'!W20,Cells!$A$7:$F$122,6)&lt;&gt;W$10),"---", 'Cell Numbers'!W20))&amp;  (IF(VLOOKUP('Cell Numbers'!W20,Cells!$A$7:$F$122,6)=W$10,"]",""))))</f>
        <v/>
      </c>
      <c r="X27" s="188" t="str">
        <f>IF('Cell Numbers'!X20=0,"",((IF(VLOOKUP('Cell Numbers'!X20,Cells!$A$7:$F$122,5)=X$10, "[",""))&amp;(IF(AND(VLOOKUP('Cell Numbers'!X20,Cells!$A$7:$F$122,5)&lt;&gt;X$10,VLOOKUP('Cell Numbers'!X20,Cells!$A$7:$F$122,6)&lt;&gt;X$10),"---", 'Cell Numbers'!X20))&amp;  (IF(VLOOKUP('Cell Numbers'!X20,Cells!$A$7:$F$122,6)=X$10,"]",""))))</f>
        <v/>
      </c>
      <c r="Y27" s="188" t="str">
        <f>IF('Cell Numbers'!Y20=0,"",((IF(VLOOKUP('Cell Numbers'!Y20,Cells!$A$7:$F$122,5)=Y$10, "[",""))&amp;(IF(AND(VLOOKUP('Cell Numbers'!Y20,Cells!$A$7:$F$122,5)&lt;&gt;Y$10,VLOOKUP('Cell Numbers'!Y20,Cells!$A$7:$F$122,6)&lt;&gt;Y$10),"---", 'Cell Numbers'!Y20))&amp;  (IF(VLOOKUP('Cell Numbers'!Y20,Cells!$A$7:$F$122,6)=Y$10,"]",""))))</f>
        <v/>
      </c>
      <c r="Z27" s="188" t="str">
        <f>IF('Cell Numbers'!Z20=0,"",((IF(VLOOKUP('Cell Numbers'!Z20,Cells!$A$7:$F$122,5)=Z$10, "[",""))&amp;(IF(AND(VLOOKUP('Cell Numbers'!Z20,Cells!$A$7:$F$122,5)&lt;&gt;Z$10,VLOOKUP('Cell Numbers'!Z20,Cells!$A$7:$F$122,6)&lt;&gt;Z$10),"---", 'Cell Numbers'!Z20))&amp;  (IF(VLOOKUP('Cell Numbers'!Z20,Cells!$A$7:$F$122,6)=Z$10,"]",""))))</f>
        <v/>
      </c>
      <c r="AA27" s="188" t="str">
        <f>IF('Cell Numbers'!AA20=0,"",((IF(VLOOKUP('Cell Numbers'!AA20,Cells!$A$7:$F$122,5)=AA$10, "[",""))&amp;(IF(AND(VLOOKUP('Cell Numbers'!AA20,Cells!$A$7:$F$122,5)&lt;&gt;AA$10,VLOOKUP('Cell Numbers'!AA20,Cells!$A$7:$F$122,6)&lt;&gt;AA$10),"---", 'Cell Numbers'!AA20))&amp;  (IF(VLOOKUP('Cell Numbers'!AA20,Cells!$A$7:$F$122,6)=AA$10,"]",""))))</f>
        <v/>
      </c>
      <c r="AB27" s="188" t="str">
        <f>IF('Cell Numbers'!AB20=0,"",((IF(VLOOKUP('Cell Numbers'!AB20,Cells!$A$7:$F$122,5)=AB$10, "[",""))&amp;(IF(AND(VLOOKUP('Cell Numbers'!AB20,Cells!$A$7:$F$122,5)&lt;&gt;AB$10,VLOOKUP('Cell Numbers'!AB20,Cells!$A$7:$F$122,6)&lt;&gt;AB$10),"---", 'Cell Numbers'!AB20))&amp;  (IF(VLOOKUP('Cell Numbers'!AB20,Cells!$A$7:$F$122,6)=AB$10,"]",""))))</f>
        <v/>
      </c>
      <c r="AC27" s="188" t="str">
        <f>IF('Cell Numbers'!AC20=0,"",((IF(VLOOKUP('Cell Numbers'!AC20,Cells!$A$7:$F$122,5)=AC$10, "[",""))&amp;(IF(AND(VLOOKUP('Cell Numbers'!AC20,Cells!$A$7:$F$122,5)&lt;&gt;AC$10,VLOOKUP('Cell Numbers'!AC20,Cells!$A$7:$F$122,6)&lt;&gt;AC$10),"---", 'Cell Numbers'!AC20))&amp;  (IF(VLOOKUP('Cell Numbers'!AC20,Cells!$A$7:$F$122,6)=AC$10,"]",""))))</f>
        <v/>
      </c>
      <c r="AD27" s="188" t="str">
        <f>IF('Cell Numbers'!AD20=0,"",((IF(VLOOKUP('Cell Numbers'!AD20,Cells!$A$7:$F$122,5)=AD$10, "[",""))&amp;(IF(AND(VLOOKUP('Cell Numbers'!AD20,Cells!$A$7:$F$122,5)&lt;&gt;AD$10,VLOOKUP('Cell Numbers'!AD20,Cells!$A$7:$F$122,6)&lt;&gt;AD$10),"---", 'Cell Numbers'!AD20))&amp;  (IF(VLOOKUP('Cell Numbers'!AD20,Cells!$A$7:$F$122,6)=AD$10,"]",""))))</f>
        <v/>
      </c>
      <c r="AE27" s="188" t="str">
        <f>IF('Cell Numbers'!AE20=0,"",((IF(VLOOKUP('Cell Numbers'!AE20,Cells!$A$7:$F$122,5)=AE$10, "[",""))&amp;(IF(AND(VLOOKUP('Cell Numbers'!AE20,Cells!$A$7:$F$122,5)&lt;&gt;AE$10,VLOOKUP('Cell Numbers'!AE20,Cells!$A$7:$F$122,6)&lt;&gt;AE$10),"---", 'Cell Numbers'!AE20))&amp;  (IF(VLOOKUP('Cell Numbers'!AE20,Cells!$A$7:$F$122,6)=AE$10,"]",""))))</f>
        <v/>
      </c>
      <c r="AF27" s="188" t="str">
        <f>IF('Cell Numbers'!AF20=0,"",((IF(VLOOKUP('Cell Numbers'!AF20,Cells!$A$7:$F$122,5)=AF$10, "[",""))&amp;(IF(AND(VLOOKUP('Cell Numbers'!AF20,Cells!$A$7:$F$122,5)&lt;&gt;AF$10,VLOOKUP('Cell Numbers'!AF20,Cells!$A$7:$F$122,6)&lt;&gt;AF$10),"---", 'Cell Numbers'!AF20))&amp;  (IF(VLOOKUP('Cell Numbers'!AF20,Cells!$A$7:$F$122,6)=AF$10,"]",""))))</f>
        <v/>
      </c>
      <c r="AG27" s="188" t="str">
        <f>IF('Cell Numbers'!AG20=0,"",((IF(VLOOKUP('Cell Numbers'!AG20,Cells!$A$7:$F$122,5)=AG$10, "[",""))&amp;(IF(AND(VLOOKUP('Cell Numbers'!AG20,Cells!$A$7:$F$122,5)&lt;&gt;AG$10,VLOOKUP('Cell Numbers'!AG20,Cells!$A$7:$F$122,6)&lt;&gt;AG$10),"---", 'Cell Numbers'!AG20))&amp;  (IF(VLOOKUP('Cell Numbers'!AG20,Cells!$A$7:$F$122,6)=AG$10,"]",""))))</f>
        <v/>
      </c>
      <c r="AH27" s="188" t="str">
        <f>IF('Cell Numbers'!AH20=0,"",((IF(VLOOKUP('Cell Numbers'!AH20,Cells!$A$7:$F$122,5)=AH$10, "[",""))&amp;(IF(AND(VLOOKUP('Cell Numbers'!AH20,Cells!$A$7:$F$122,5)&lt;&gt;AH$10,VLOOKUP('Cell Numbers'!AH20,Cells!$A$7:$F$122,6)&lt;&gt;AH$10),"---", 'Cell Numbers'!AH20))&amp;  (IF(VLOOKUP('Cell Numbers'!AH20,Cells!$A$7:$F$122,6)=AH$10,"]",""))))</f>
        <v/>
      </c>
      <c r="AI27" s="188" t="str">
        <f>IF('Cell Numbers'!AI20=0,"",((IF(VLOOKUP('Cell Numbers'!AI20,Cells!$A$7:$F$122,5)=AI$10, "[",""))&amp;(IF(AND(VLOOKUP('Cell Numbers'!AI20,Cells!$A$7:$F$122,5)&lt;&gt;AI$10,VLOOKUP('Cell Numbers'!AI20,Cells!$A$7:$F$122,6)&lt;&gt;AI$10),"---", 'Cell Numbers'!AI20))&amp;  (IF(VLOOKUP('Cell Numbers'!AI20,Cells!$A$7:$F$122,6)=AI$10,"]",""))))</f>
        <v/>
      </c>
      <c r="AJ27" s="188" t="str">
        <f>IF('Cell Numbers'!AJ20=0,"",((IF(VLOOKUP('Cell Numbers'!AJ20,Cells!$A$7:$F$122,5)=AJ$10, "[",""))&amp;(IF(AND(VLOOKUP('Cell Numbers'!AJ20,Cells!$A$7:$F$122,5)&lt;&gt;AJ$10,VLOOKUP('Cell Numbers'!AJ20,Cells!$A$7:$F$122,6)&lt;&gt;AJ$10),"---", 'Cell Numbers'!AJ20))&amp;  (IF(VLOOKUP('Cell Numbers'!AJ20,Cells!$A$7:$F$122,6)=AJ$10,"]",""))))</f>
        <v/>
      </c>
      <c r="AK27" s="188" t="str">
        <f>IF('Cell Numbers'!AK20=0,"",((IF(VLOOKUP('Cell Numbers'!AK20,Cells!$A$7:$F$122,5)=AK$10, "[",""))&amp;(IF(AND(VLOOKUP('Cell Numbers'!AK20,Cells!$A$7:$F$122,5)&lt;&gt;AK$10,VLOOKUP('Cell Numbers'!AK20,Cells!$A$7:$F$122,6)&lt;&gt;AK$10),"---", 'Cell Numbers'!AK20))&amp;  (IF(VLOOKUP('Cell Numbers'!AK20,Cells!$A$7:$F$122,6)=AK$10,"]",""))))</f>
        <v/>
      </c>
      <c r="AL27" s="188" t="str">
        <f>IF('Cell Numbers'!AL20=0,"",((IF(VLOOKUP('Cell Numbers'!AL20,Cells!$A$7:$F$122,5)=AL$10, "[",""))&amp;(IF(AND(VLOOKUP('Cell Numbers'!AL20,Cells!$A$7:$F$122,5)&lt;&gt;AL$10,VLOOKUP('Cell Numbers'!AL20,Cells!$A$7:$F$122,6)&lt;&gt;AL$10),"---", 'Cell Numbers'!AL20))&amp;  (IF(VLOOKUP('Cell Numbers'!AL20,Cells!$A$7:$F$122,6)=AL$10,"]",""))))</f>
        <v/>
      </c>
      <c r="AM27" s="188" t="str">
        <f>IF('Cell Numbers'!AM20=0,"",((IF(VLOOKUP('Cell Numbers'!AM20,Cells!$A$7:$F$122,5)=AM$10, "[",""))&amp;(IF(AND(VLOOKUP('Cell Numbers'!AM20,Cells!$A$7:$F$122,5)&lt;&gt;AM$10,VLOOKUP('Cell Numbers'!AM20,Cells!$A$7:$F$122,6)&lt;&gt;AM$10),"---", 'Cell Numbers'!AM20))&amp;  (IF(VLOOKUP('Cell Numbers'!AM20,Cells!$A$7:$F$122,6)=AM$10,"]",""))))</f>
        <v/>
      </c>
    </row>
    <row r="28" spans="1:39" x14ac:dyDescent="0.25">
      <c r="A28" t="s">
        <v>82</v>
      </c>
      <c r="B28" t="s">
        <v>78</v>
      </c>
      <c r="C28" s="8" t="s">
        <v>348</v>
      </c>
      <c r="D28" s="188" t="str">
        <f>IF('Cell Numbers'!D21=0,"",((IF(VLOOKUP('Cell Numbers'!D21,Cells!$A$7:$F$122,5)=D$10, "[",""))&amp;(IF(AND(VLOOKUP('Cell Numbers'!D21,Cells!$A$7:$F$122,5)&lt;&gt;D$10,VLOOKUP('Cell Numbers'!D21,Cells!$A$7:$F$122,6)&lt;&gt;D$10),"---", 'Cell Numbers'!D21))&amp;  (IF(VLOOKUP('Cell Numbers'!D21,Cells!$A$7:$F$122,6)=D$10,"]",""))))</f>
        <v>[92</v>
      </c>
      <c r="E28" s="188" t="str">
        <f>IF('Cell Numbers'!E21=0,"",((IF(VLOOKUP('Cell Numbers'!E21,Cells!$A$7:$F$122,5)=E$10, "[",""))&amp;(IF(AND(VLOOKUP('Cell Numbers'!E21,Cells!$A$7:$F$122,5)&lt;&gt;E$10,VLOOKUP('Cell Numbers'!E21,Cells!$A$7:$F$122,6)&lt;&gt;E$10),"---", 'Cell Numbers'!E21))&amp;  (IF(VLOOKUP('Cell Numbers'!E21,Cells!$A$7:$F$122,6)=E$10,"]",""))))</f>
        <v>---</v>
      </c>
      <c r="F28" s="188" t="str">
        <f>IF('Cell Numbers'!F21=0,"",((IF(VLOOKUP('Cell Numbers'!F21,Cells!$A$7:$F$122,5)=F$10, "[",""))&amp;(IF(AND(VLOOKUP('Cell Numbers'!F21,Cells!$A$7:$F$122,5)&lt;&gt;F$10,VLOOKUP('Cell Numbers'!F21,Cells!$A$7:$F$122,6)&lt;&gt;F$10),"---", 'Cell Numbers'!F21))&amp;  (IF(VLOOKUP('Cell Numbers'!F21,Cells!$A$7:$F$122,6)=F$10,"]",""))))</f>
        <v>---</v>
      </c>
      <c r="G28" s="188" t="str">
        <f>IF('Cell Numbers'!G21=0,"",((IF(VLOOKUP('Cell Numbers'!G21,Cells!$A$7:$F$122,5)=G$10, "[",""))&amp;(IF(AND(VLOOKUP('Cell Numbers'!G21,Cells!$A$7:$F$122,5)&lt;&gt;G$10,VLOOKUP('Cell Numbers'!G21,Cells!$A$7:$F$122,6)&lt;&gt;G$10),"---", 'Cell Numbers'!G21))&amp;  (IF(VLOOKUP('Cell Numbers'!G21,Cells!$A$7:$F$122,6)=G$10,"]",""))))</f>
        <v>---</v>
      </c>
      <c r="H28" s="188" t="str">
        <f>IF('Cell Numbers'!H21=0,"",((IF(VLOOKUP('Cell Numbers'!H21,Cells!$A$7:$F$122,5)=H$10, "[",""))&amp;(IF(AND(VLOOKUP('Cell Numbers'!H21,Cells!$A$7:$F$122,5)&lt;&gt;H$10,VLOOKUP('Cell Numbers'!H21,Cells!$A$7:$F$122,6)&lt;&gt;H$10),"---", 'Cell Numbers'!H21))&amp;  (IF(VLOOKUP('Cell Numbers'!H21,Cells!$A$7:$F$122,6)=H$10,"]",""))))</f>
        <v>---</v>
      </c>
      <c r="I28" s="188" t="str">
        <f>IF('Cell Numbers'!I21=0,"",((IF(VLOOKUP('Cell Numbers'!I21,Cells!$A$7:$F$122,5)=I$10, "[",""))&amp;(IF(AND(VLOOKUP('Cell Numbers'!I21,Cells!$A$7:$F$122,5)&lt;&gt;I$10,VLOOKUP('Cell Numbers'!I21,Cells!$A$7:$F$122,6)&lt;&gt;I$10),"---", 'Cell Numbers'!I21))&amp;  (IF(VLOOKUP('Cell Numbers'!I21,Cells!$A$7:$F$122,6)=I$10,"]",""))))</f>
        <v>---</v>
      </c>
      <c r="J28" s="188" t="str">
        <f>IF('Cell Numbers'!J21=0,"",((IF(VLOOKUP('Cell Numbers'!J21,Cells!$A$7:$F$122,5)=J$10, "[",""))&amp;(IF(AND(VLOOKUP('Cell Numbers'!J21,Cells!$A$7:$F$122,5)&lt;&gt;J$10,VLOOKUP('Cell Numbers'!J21,Cells!$A$7:$F$122,6)&lt;&gt;J$10),"---", 'Cell Numbers'!J21))&amp;  (IF(VLOOKUP('Cell Numbers'!J21,Cells!$A$7:$F$122,6)=J$10,"]",""))))</f>
        <v>---</v>
      </c>
      <c r="K28" s="188" t="str">
        <f>IF('Cell Numbers'!K21=0,"",((IF(VLOOKUP('Cell Numbers'!K21,Cells!$A$7:$F$122,5)=K$10, "[",""))&amp;(IF(AND(VLOOKUP('Cell Numbers'!K21,Cells!$A$7:$F$122,5)&lt;&gt;K$10,VLOOKUP('Cell Numbers'!K21,Cells!$A$7:$F$122,6)&lt;&gt;K$10),"---", 'Cell Numbers'!K21))&amp;  (IF(VLOOKUP('Cell Numbers'!K21,Cells!$A$7:$F$122,6)=K$10,"]",""))))</f>
        <v>---</v>
      </c>
      <c r="L28" s="188" t="str">
        <f>IF('Cell Numbers'!L21=0,"",((IF(VLOOKUP('Cell Numbers'!L21,Cells!$A$7:$F$122,5)=L$10, "[",""))&amp;(IF(AND(VLOOKUP('Cell Numbers'!L21,Cells!$A$7:$F$122,5)&lt;&gt;L$10,VLOOKUP('Cell Numbers'!L21,Cells!$A$7:$F$122,6)&lt;&gt;L$10),"---", 'Cell Numbers'!L21))&amp;  (IF(VLOOKUP('Cell Numbers'!L21,Cells!$A$7:$F$122,6)=L$10,"]",""))))</f>
        <v>---</v>
      </c>
      <c r="M28" s="188" t="str">
        <f>IF('Cell Numbers'!M21=0,"",((IF(VLOOKUP('Cell Numbers'!M21,Cells!$A$7:$F$122,5)=M$10, "[",""))&amp;(IF(AND(VLOOKUP('Cell Numbers'!M21,Cells!$A$7:$F$122,5)&lt;&gt;M$10,VLOOKUP('Cell Numbers'!M21,Cells!$A$7:$F$122,6)&lt;&gt;M$10),"---", 'Cell Numbers'!M21))&amp;  (IF(VLOOKUP('Cell Numbers'!M21,Cells!$A$7:$F$122,6)=M$10,"]",""))))</f>
        <v>---</v>
      </c>
      <c r="N28" s="188" t="str">
        <f>IF('Cell Numbers'!N21=0,"",((IF(VLOOKUP('Cell Numbers'!N21,Cells!$A$7:$F$122,5)=N$10, "[",""))&amp;(IF(AND(VLOOKUP('Cell Numbers'!N21,Cells!$A$7:$F$122,5)&lt;&gt;N$10,VLOOKUP('Cell Numbers'!N21,Cells!$A$7:$F$122,6)&lt;&gt;N$10),"---", 'Cell Numbers'!N21))&amp;  (IF(VLOOKUP('Cell Numbers'!N21,Cells!$A$7:$F$122,6)=N$10,"]",""))))</f>
        <v>---</v>
      </c>
      <c r="O28" s="188" t="str">
        <f>IF('Cell Numbers'!O21=0,"",((IF(VLOOKUP('Cell Numbers'!O21,Cells!$A$7:$F$122,5)=O$10, "[",""))&amp;(IF(AND(VLOOKUP('Cell Numbers'!O21,Cells!$A$7:$F$122,5)&lt;&gt;O$10,VLOOKUP('Cell Numbers'!O21,Cells!$A$7:$F$122,6)&lt;&gt;O$10),"---", 'Cell Numbers'!O21))&amp;  (IF(VLOOKUP('Cell Numbers'!O21,Cells!$A$7:$F$122,6)=O$10,"]",""))))</f>
        <v>---</v>
      </c>
      <c r="P28" s="188" t="str">
        <f>IF('Cell Numbers'!P21=0,"",((IF(VLOOKUP('Cell Numbers'!P21,Cells!$A$7:$F$122,5)=P$10, "[",""))&amp;(IF(AND(VLOOKUP('Cell Numbers'!P21,Cells!$A$7:$F$122,5)&lt;&gt;P$10,VLOOKUP('Cell Numbers'!P21,Cells!$A$7:$F$122,6)&lt;&gt;P$10),"---", 'Cell Numbers'!P21))&amp;  (IF(VLOOKUP('Cell Numbers'!P21,Cells!$A$7:$F$122,6)=P$10,"]",""))))</f>
        <v>---</v>
      </c>
      <c r="Q28" s="188" t="str">
        <f>IF('Cell Numbers'!Q21=0,"",((IF(VLOOKUP('Cell Numbers'!Q21,Cells!$A$7:$F$122,5)=Q$10, "[",""))&amp;(IF(AND(VLOOKUP('Cell Numbers'!Q21,Cells!$A$7:$F$122,5)&lt;&gt;Q$10,VLOOKUP('Cell Numbers'!Q21,Cells!$A$7:$F$122,6)&lt;&gt;Q$10),"---", 'Cell Numbers'!Q21))&amp;  (IF(VLOOKUP('Cell Numbers'!Q21,Cells!$A$7:$F$122,6)=Q$10,"]",""))))</f>
        <v>---</v>
      </c>
      <c r="R28" s="188" t="str">
        <f>IF('Cell Numbers'!R21=0,"",((IF(VLOOKUP('Cell Numbers'!R21,Cells!$A$7:$F$122,5)=R$10, "[",""))&amp;(IF(AND(VLOOKUP('Cell Numbers'!R21,Cells!$A$7:$F$122,5)&lt;&gt;R$10,VLOOKUP('Cell Numbers'!R21,Cells!$A$7:$F$122,6)&lt;&gt;R$10),"---", 'Cell Numbers'!R21))&amp;  (IF(VLOOKUP('Cell Numbers'!R21,Cells!$A$7:$F$122,6)=R$10,"]",""))))</f>
        <v>---</v>
      </c>
      <c r="S28" s="188" t="str">
        <f>IF('Cell Numbers'!S21=0,"",((IF(VLOOKUP('Cell Numbers'!S21,Cells!$A$7:$F$122,5)=S$10, "[",""))&amp;(IF(AND(VLOOKUP('Cell Numbers'!S21,Cells!$A$7:$F$122,5)&lt;&gt;S$10,VLOOKUP('Cell Numbers'!S21,Cells!$A$7:$F$122,6)&lt;&gt;S$10),"---", 'Cell Numbers'!S21))&amp;  (IF(VLOOKUP('Cell Numbers'!S21,Cells!$A$7:$F$122,6)=S$10,"]",""))))</f>
        <v>---</v>
      </c>
      <c r="T28" s="188" t="str">
        <f>IF('Cell Numbers'!T21=0,"",((IF(VLOOKUP('Cell Numbers'!T21,Cells!$A$7:$F$122,5)=T$10, "[",""))&amp;(IF(AND(VLOOKUP('Cell Numbers'!T21,Cells!$A$7:$F$122,5)&lt;&gt;T$10,VLOOKUP('Cell Numbers'!T21,Cells!$A$7:$F$122,6)&lt;&gt;T$10),"---", 'Cell Numbers'!T21))&amp;  (IF(VLOOKUP('Cell Numbers'!T21,Cells!$A$7:$F$122,6)=T$10,"]",""))))</f>
        <v>---</v>
      </c>
      <c r="U28" s="188" t="str">
        <f>IF('Cell Numbers'!U21=0,"",((IF(VLOOKUP('Cell Numbers'!U21,Cells!$A$7:$F$122,5)=U$10, "[",""))&amp;(IF(AND(VLOOKUP('Cell Numbers'!U21,Cells!$A$7:$F$122,5)&lt;&gt;U$10,VLOOKUP('Cell Numbers'!U21,Cells!$A$7:$F$122,6)&lt;&gt;U$10),"---", 'Cell Numbers'!U21))&amp;  (IF(VLOOKUP('Cell Numbers'!U21,Cells!$A$7:$F$122,6)=U$10,"]",""))))</f>
        <v>---</v>
      </c>
      <c r="V28" s="188" t="str">
        <f>IF('Cell Numbers'!V21=0,"",((IF(VLOOKUP('Cell Numbers'!V21,Cells!$A$7:$F$122,5)=V$10, "[",""))&amp;(IF(AND(VLOOKUP('Cell Numbers'!V21,Cells!$A$7:$F$122,5)&lt;&gt;V$10,VLOOKUP('Cell Numbers'!V21,Cells!$A$7:$F$122,6)&lt;&gt;V$10),"---", 'Cell Numbers'!V21))&amp;  (IF(VLOOKUP('Cell Numbers'!V21,Cells!$A$7:$F$122,6)=V$10,"]",""))))</f>
        <v>---</v>
      </c>
      <c r="W28" s="188" t="str">
        <f>IF('Cell Numbers'!W21=0,"",((IF(VLOOKUP('Cell Numbers'!W21,Cells!$A$7:$F$122,5)=W$10, "[",""))&amp;(IF(AND(VLOOKUP('Cell Numbers'!W21,Cells!$A$7:$F$122,5)&lt;&gt;W$10,VLOOKUP('Cell Numbers'!W21,Cells!$A$7:$F$122,6)&lt;&gt;W$10),"---", 'Cell Numbers'!W21))&amp;  (IF(VLOOKUP('Cell Numbers'!W21,Cells!$A$7:$F$122,6)=W$10,"]",""))))</f>
        <v>---</v>
      </c>
      <c r="X28" s="188" t="str">
        <f>IF('Cell Numbers'!X21=0,"",((IF(VLOOKUP('Cell Numbers'!X21,Cells!$A$7:$F$122,5)=X$10, "[",""))&amp;(IF(AND(VLOOKUP('Cell Numbers'!X21,Cells!$A$7:$F$122,5)&lt;&gt;X$10,VLOOKUP('Cell Numbers'!X21,Cells!$A$7:$F$122,6)&lt;&gt;X$10),"---", 'Cell Numbers'!X21))&amp;  (IF(VLOOKUP('Cell Numbers'!X21,Cells!$A$7:$F$122,6)=X$10,"]",""))))</f>
        <v>---</v>
      </c>
      <c r="Y28" s="188" t="str">
        <f>IF('Cell Numbers'!Y21=0,"",((IF(VLOOKUP('Cell Numbers'!Y21,Cells!$A$7:$F$122,5)=Y$10, "[",""))&amp;(IF(AND(VLOOKUP('Cell Numbers'!Y21,Cells!$A$7:$F$122,5)&lt;&gt;Y$10,VLOOKUP('Cell Numbers'!Y21,Cells!$A$7:$F$122,6)&lt;&gt;Y$10),"---", 'Cell Numbers'!Y21))&amp;  (IF(VLOOKUP('Cell Numbers'!Y21,Cells!$A$7:$F$122,6)=Y$10,"]",""))))</f>
        <v>92]</v>
      </c>
      <c r="Z28" s="188" t="str">
        <f>IF('Cell Numbers'!Z21=0,"",((IF(VLOOKUP('Cell Numbers'!Z21,Cells!$A$7:$F$122,5)=Z$10, "[",""))&amp;(IF(AND(VLOOKUP('Cell Numbers'!Z21,Cells!$A$7:$F$122,5)&lt;&gt;Z$10,VLOOKUP('Cell Numbers'!Z21,Cells!$A$7:$F$122,6)&lt;&gt;Z$10),"---", 'Cell Numbers'!Z21))&amp;  (IF(VLOOKUP('Cell Numbers'!Z21,Cells!$A$7:$F$122,6)=Z$10,"]",""))))</f>
        <v/>
      </c>
      <c r="AA28" s="188" t="str">
        <f>IF('Cell Numbers'!AA21=0,"",((IF(VLOOKUP('Cell Numbers'!AA21,Cells!$A$7:$F$122,5)=AA$10, "[",""))&amp;(IF(AND(VLOOKUP('Cell Numbers'!AA21,Cells!$A$7:$F$122,5)&lt;&gt;AA$10,VLOOKUP('Cell Numbers'!AA21,Cells!$A$7:$F$122,6)&lt;&gt;AA$10),"---", 'Cell Numbers'!AA21))&amp;  (IF(VLOOKUP('Cell Numbers'!AA21,Cells!$A$7:$F$122,6)=AA$10,"]",""))))</f>
        <v/>
      </c>
      <c r="AB28" s="188" t="str">
        <f>IF('Cell Numbers'!AB21=0,"",((IF(VLOOKUP('Cell Numbers'!AB21,Cells!$A$7:$F$122,5)=AB$10, "[",""))&amp;(IF(AND(VLOOKUP('Cell Numbers'!AB21,Cells!$A$7:$F$122,5)&lt;&gt;AB$10,VLOOKUP('Cell Numbers'!AB21,Cells!$A$7:$F$122,6)&lt;&gt;AB$10),"---", 'Cell Numbers'!AB21))&amp;  (IF(VLOOKUP('Cell Numbers'!AB21,Cells!$A$7:$F$122,6)=AB$10,"]",""))))</f>
        <v/>
      </c>
      <c r="AC28" s="188" t="str">
        <f>IF('Cell Numbers'!AC21=0,"",((IF(VLOOKUP('Cell Numbers'!AC21,Cells!$A$7:$F$122,5)=AC$10, "[",""))&amp;(IF(AND(VLOOKUP('Cell Numbers'!AC21,Cells!$A$7:$F$122,5)&lt;&gt;AC$10,VLOOKUP('Cell Numbers'!AC21,Cells!$A$7:$F$122,6)&lt;&gt;AC$10),"---", 'Cell Numbers'!AC21))&amp;  (IF(VLOOKUP('Cell Numbers'!AC21,Cells!$A$7:$F$122,6)=AC$10,"]",""))))</f>
        <v/>
      </c>
      <c r="AD28" s="188" t="str">
        <f>IF('Cell Numbers'!AD21=0,"",((IF(VLOOKUP('Cell Numbers'!AD21,Cells!$A$7:$F$122,5)=AD$10, "[",""))&amp;(IF(AND(VLOOKUP('Cell Numbers'!AD21,Cells!$A$7:$F$122,5)&lt;&gt;AD$10,VLOOKUP('Cell Numbers'!AD21,Cells!$A$7:$F$122,6)&lt;&gt;AD$10),"---", 'Cell Numbers'!AD21))&amp;  (IF(VLOOKUP('Cell Numbers'!AD21,Cells!$A$7:$F$122,6)=AD$10,"]",""))))</f>
        <v/>
      </c>
      <c r="AE28" s="188" t="str">
        <f>IF('Cell Numbers'!AE21=0,"",((IF(VLOOKUP('Cell Numbers'!AE21,Cells!$A$7:$F$122,5)=AE$10, "[",""))&amp;(IF(AND(VLOOKUP('Cell Numbers'!AE21,Cells!$A$7:$F$122,5)&lt;&gt;AE$10,VLOOKUP('Cell Numbers'!AE21,Cells!$A$7:$F$122,6)&lt;&gt;AE$10),"---", 'Cell Numbers'!AE21))&amp;  (IF(VLOOKUP('Cell Numbers'!AE21,Cells!$A$7:$F$122,6)=AE$10,"]",""))))</f>
        <v/>
      </c>
      <c r="AF28" s="188" t="str">
        <f>IF('Cell Numbers'!AF21=0,"",((IF(VLOOKUP('Cell Numbers'!AF21,Cells!$A$7:$F$122,5)=AF$10, "[",""))&amp;(IF(AND(VLOOKUP('Cell Numbers'!AF21,Cells!$A$7:$F$122,5)&lt;&gt;AF$10,VLOOKUP('Cell Numbers'!AF21,Cells!$A$7:$F$122,6)&lt;&gt;AF$10),"---", 'Cell Numbers'!AF21))&amp;  (IF(VLOOKUP('Cell Numbers'!AF21,Cells!$A$7:$F$122,6)=AF$10,"]",""))))</f>
        <v/>
      </c>
      <c r="AG28" s="188" t="str">
        <f>IF('Cell Numbers'!AG21=0,"",((IF(VLOOKUP('Cell Numbers'!AG21,Cells!$A$7:$F$122,5)=AG$10, "[",""))&amp;(IF(AND(VLOOKUP('Cell Numbers'!AG21,Cells!$A$7:$F$122,5)&lt;&gt;AG$10,VLOOKUP('Cell Numbers'!AG21,Cells!$A$7:$F$122,6)&lt;&gt;AG$10),"---", 'Cell Numbers'!AG21))&amp;  (IF(VLOOKUP('Cell Numbers'!AG21,Cells!$A$7:$F$122,6)=AG$10,"]",""))))</f>
        <v/>
      </c>
      <c r="AH28" s="188" t="str">
        <f>IF('Cell Numbers'!AH21=0,"",((IF(VLOOKUP('Cell Numbers'!AH21,Cells!$A$7:$F$122,5)=AH$10, "[",""))&amp;(IF(AND(VLOOKUP('Cell Numbers'!AH21,Cells!$A$7:$F$122,5)&lt;&gt;AH$10,VLOOKUP('Cell Numbers'!AH21,Cells!$A$7:$F$122,6)&lt;&gt;AH$10),"---", 'Cell Numbers'!AH21))&amp;  (IF(VLOOKUP('Cell Numbers'!AH21,Cells!$A$7:$F$122,6)=AH$10,"]",""))))</f>
        <v/>
      </c>
      <c r="AI28" s="188" t="str">
        <f>IF('Cell Numbers'!AI21=0,"",((IF(VLOOKUP('Cell Numbers'!AI21,Cells!$A$7:$F$122,5)=AI$10, "[",""))&amp;(IF(AND(VLOOKUP('Cell Numbers'!AI21,Cells!$A$7:$F$122,5)&lt;&gt;AI$10,VLOOKUP('Cell Numbers'!AI21,Cells!$A$7:$F$122,6)&lt;&gt;AI$10),"---", 'Cell Numbers'!AI21))&amp;  (IF(VLOOKUP('Cell Numbers'!AI21,Cells!$A$7:$F$122,6)=AI$10,"]",""))))</f>
        <v/>
      </c>
      <c r="AJ28" s="188" t="str">
        <f>IF('Cell Numbers'!AJ21=0,"",((IF(VLOOKUP('Cell Numbers'!AJ21,Cells!$A$7:$F$122,5)=AJ$10, "[",""))&amp;(IF(AND(VLOOKUP('Cell Numbers'!AJ21,Cells!$A$7:$F$122,5)&lt;&gt;AJ$10,VLOOKUP('Cell Numbers'!AJ21,Cells!$A$7:$F$122,6)&lt;&gt;AJ$10),"---", 'Cell Numbers'!AJ21))&amp;  (IF(VLOOKUP('Cell Numbers'!AJ21,Cells!$A$7:$F$122,6)=AJ$10,"]",""))))</f>
        <v/>
      </c>
      <c r="AK28" s="188" t="str">
        <f>IF('Cell Numbers'!AK21=0,"",((IF(VLOOKUP('Cell Numbers'!AK21,Cells!$A$7:$F$122,5)=AK$10, "[",""))&amp;(IF(AND(VLOOKUP('Cell Numbers'!AK21,Cells!$A$7:$F$122,5)&lt;&gt;AK$10,VLOOKUP('Cell Numbers'!AK21,Cells!$A$7:$F$122,6)&lt;&gt;AK$10),"---", 'Cell Numbers'!AK21))&amp;  (IF(VLOOKUP('Cell Numbers'!AK21,Cells!$A$7:$F$122,6)=AK$10,"]",""))))</f>
        <v/>
      </c>
      <c r="AL28" s="188" t="str">
        <f>IF('Cell Numbers'!AL21=0,"",((IF(VLOOKUP('Cell Numbers'!AL21,Cells!$A$7:$F$122,5)=AL$10, "[",""))&amp;(IF(AND(VLOOKUP('Cell Numbers'!AL21,Cells!$A$7:$F$122,5)&lt;&gt;AL$10,VLOOKUP('Cell Numbers'!AL21,Cells!$A$7:$F$122,6)&lt;&gt;AL$10),"---", 'Cell Numbers'!AL21))&amp;  (IF(VLOOKUP('Cell Numbers'!AL21,Cells!$A$7:$F$122,6)=AL$10,"]",""))))</f>
        <v/>
      </c>
      <c r="AM28" s="188" t="str">
        <f>IF('Cell Numbers'!AM21=0,"",((IF(VLOOKUP('Cell Numbers'!AM21,Cells!$A$7:$F$122,5)=AM$10, "[",""))&amp;(IF(AND(VLOOKUP('Cell Numbers'!AM21,Cells!$A$7:$F$122,5)&lt;&gt;AM$10,VLOOKUP('Cell Numbers'!AM21,Cells!$A$7:$F$122,6)&lt;&gt;AM$10),"---", 'Cell Numbers'!AM21))&amp;  (IF(VLOOKUP('Cell Numbers'!AM21,Cells!$A$7:$F$122,6)=AM$10,"]",""))))</f>
        <v/>
      </c>
    </row>
    <row r="29" spans="1:39" x14ac:dyDescent="0.25">
      <c r="A29" t="s">
        <v>82</v>
      </c>
      <c r="B29" t="s">
        <v>78</v>
      </c>
      <c r="C29" s="8" t="s">
        <v>349</v>
      </c>
      <c r="D29" s="188" t="str">
        <f>IF('Cell Numbers'!D22=0,"",((IF(VLOOKUP('Cell Numbers'!D22,Cells!$A$7:$F$122,5)=D$10, "[",""))&amp;(IF(AND(VLOOKUP('Cell Numbers'!D22,Cells!$A$7:$F$122,5)&lt;&gt;D$10,VLOOKUP('Cell Numbers'!D22,Cells!$A$7:$F$122,6)&lt;&gt;D$10),"---", 'Cell Numbers'!D22))&amp;  (IF(VLOOKUP('Cell Numbers'!D22,Cells!$A$7:$F$122,6)=D$10,"]",""))))</f>
        <v>[93</v>
      </c>
      <c r="E29" s="188" t="str">
        <f>IF('Cell Numbers'!E22=0,"",((IF(VLOOKUP('Cell Numbers'!E22,Cells!$A$7:$F$122,5)=E$10, "[",""))&amp;(IF(AND(VLOOKUP('Cell Numbers'!E22,Cells!$A$7:$F$122,5)&lt;&gt;E$10,VLOOKUP('Cell Numbers'!E22,Cells!$A$7:$F$122,6)&lt;&gt;E$10),"---", 'Cell Numbers'!E22))&amp;  (IF(VLOOKUP('Cell Numbers'!E22,Cells!$A$7:$F$122,6)=E$10,"]",""))))</f>
        <v>---</v>
      </c>
      <c r="F29" s="188" t="str">
        <f>IF('Cell Numbers'!F22=0,"",((IF(VLOOKUP('Cell Numbers'!F22,Cells!$A$7:$F$122,5)=F$10, "[",""))&amp;(IF(AND(VLOOKUP('Cell Numbers'!F22,Cells!$A$7:$F$122,5)&lt;&gt;F$10,VLOOKUP('Cell Numbers'!F22,Cells!$A$7:$F$122,6)&lt;&gt;F$10),"---", 'Cell Numbers'!F22))&amp;  (IF(VLOOKUP('Cell Numbers'!F22,Cells!$A$7:$F$122,6)=F$10,"]",""))))</f>
        <v>---</v>
      </c>
      <c r="G29" s="188" t="str">
        <f>IF('Cell Numbers'!G22=0,"",((IF(VLOOKUP('Cell Numbers'!G22,Cells!$A$7:$F$122,5)=G$10, "[",""))&amp;(IF(AND(VLOOKUP('Cell Numbers'!G22,Cells!$A$7:$F$122,5)&lt;&gt;G$10,VLOOKUP('Cell Numbers'!G22,Cells!$A$7:$F$122,6)&lt;&gt;G$10),"---", 'Cell Numbers'!G22))&amp;  (IF(VLOOKUP('Cell Numbers'!G22,Cells!$A$7:$F$122,6)=G$10,"]",""))))</f>
        <v>---</v>
      </c>
      <c r="H29" s="188" t="str">
        <f>IF('Cell Numbers'!H22=0,"",((IF(VLOOKUP('Cell Numbers'!H22,Cells!$A$7:$F$122,5)=H$10, "[",""))&amp;(IF(AND(VLOOKUP('Cell Numbers'!H22,Cells!$A$7:$F$122,5)&lt;&gt;H$10,VLOOKUP('Cell Numbers'!H22,Cells!$A$7:$F$122,6)&lt;&gt;H$10),"---", 'Cell Numbers'!H22))&amp;  (IF(VLOOKUP('Cell Numbers'!H22,Cells!$A$7:$F$122,6)=H$10,"]",""))))</f>
        <v>---</v>
      </c>
      <c r="I29" s="188" t="str">
        <f>IF('Cell Numbers'!I22=0,"",((IF(VLOOKUP('Cell Numbers'!I22,Cells!$A$7:$F$122,5)=I$10, "[",""))&amp;(IF(AND(VLOOKUP('Cell Numbers'!I22,Cells!$A$7:$F$122,5)&lt;&gt;I$10,VLOOKUP('Cell Numbers'!I22,Cells!$A$7:$F$122,6)&lt;&gt;I$10),"---", 'Cell Numbers'!I22))&amp;  (IF(VLOOKUP('Cell Numbers'!I22,Cells!$A$7:$F$122,6)=I$10,"]",""))))</f>
        <v>---</v>
      </c>
      <c r="J29" s="188" t="str">
        <f>IF('Cell Numbers'!J22=0,"",((IF(VLOOKUP('Cell Numbers'!J22,Cells!$A$7:$F$122,5)=J$10, "[",""))&amp;(IF(AND(VLOOKUP('Cell Numbers'!J22,Cells!$A$7:$F$122,5)&lt;&gt;J$10,VLOOKUP('Cell Numbers'!J22,Cells!$A$7:$F$122,6)&lt;&gt;J$10),"---", 'Cell Numbers'!J22))&amp;  (IF(VLOOKUP('Cell Numbers'!J22,Cells!$A$7:$F$122,6)=J$10,"]",""))))</f>
        <v>---</v>
      </c>
      <c r="K29" s="188" t="str">
        <f>IF('Cell Numbers'!K22=0,"",((IF(VLOOKUP('Cell Numbers'!K22,Cells!$A$7:$F$122,5)=K$10, "[",""))&amp;(IF(AND(VLOOKUP('Cell Numbers'!K22,Cells!$A$7:$F$122,5)&lt;&gt;K$10,VLOOKUP('Cell Numbers'!K22,Cells!$A$7:$F$122,6)&lt;&gt;K$10),"---", 'Cell Numbers'!K22))&amp;  (IF(VLOOKUP('Cell Numbers'!K22,Cells!$A$7:$F$122,6)=K$10,"]",""))))</f>
        <v>---</v>
      </c>
      <c r="L29" s="188" t="str">
        <f>IF('Cell Numbers'!L22=0,"",((IF(VLOOKUP('Cell Numbers'!L22,Cells!$A$7:$F$122,5)=L$10, "[",""))&amp;(IF(AND(VLOOKUP('Cell Numbers'!L22,Cells!$A$7:$F$122,5)&lt;&gt;L$10,VLOOKUP('Cell Numbers'!L22,Cells!$A$7:$F$122,6)&lt;&gt;L$10),"---", 'Cell Numbers'!L22))&amp;  (IF(VLOOKUP('Cell Numbers'!L22,Cells!$A$7:$F$122,6)=L$10,"]",""))))</f>
        <v>---</v>
      </c>
      <c r="M29" s="188" t="str">
        <f>IF('Cell Numbers'!M22=0,"",((IF(VLOOKUP('Cell Numbers'!M22,Cells!$A$7:$F$122,5)=M$10, "[",""))&amp;(IF(AND(VLOOKUP('Cell Numbers'!M22,Cells!$A$7:$F$122,5)&lt;&gt;M$10,VLOOKUP('Cell Numbers'!M22,Cells!$A$7:$F$122,6)&lt;&gt;M$10),"---", 'Cell Numbers'!M22))&amp;  (IF(VLOOKUP('Cell Numbers'!M22,Cells!$A$7:$F$122,6)=M$10,"]",""))))</f>
        <v>---</v>
      </c>
      <c r="N29" s="188" t="str">
        <f>IF('Cell Numbers'!N22=0,"",((IF(VLOOKUP('Cell Numbers'!N22,Cells!$A$7:$F$122,5)=N$10, "[",""))&amp;(IF(AND(VLOOKUP('Cell Numbers'!N22,Cells!$A$7:$F$122,5)&lt;&gt;N$10,VLOOKUP('Cell Numbers'!N22,Cells!$A$7:$F$122,6)&lt;&gt;N$10),"---", 'Cell Numbers'!N22))&amp;  (IF(VLOOKUP('Cell Numbers'!N22,Cells!$A$7:$F$122,6)=N$10,"]",""))))</f>
        <v>---</v>
      </c>
      <c r="O29" s="188" t="str">
        <f>IF('Cell Numbers'!O22=0,"",((IF(VLOOKUP('Cell Numbers'!O22,Cells!$A$7:$F$122,5)=O$10, "[",""))&amp;(IF(AND(VLOOKUP('Cell Numbers'!O22,Cells!$A$7:$F$122,5)&lt;&gt;O$10,VLOOKUP('Cell Numbers'!O22,Cells!$A$7:$F$122,6)&lt;&gt;O$10),"---", 'Cell Numbers'!O22))&amp;  (IF(VLOOKUP('Cell Numbers'!O22,Cells!$A$7:$F$122,6)=O$10,"]",""))))</f>
        <v>---</v>
      </c>
      <c r="P29" s="188" t="str">
        <f>IF('Cell Numbers'!P22=0,"",((IF(VLOOKUP('Cell Numbers'!P22,Cells!$A$7:$F$122,5)=P$10, "[",""))&amp;(IF(AND(VLOOKUP('Cell Numbers'!P22,Cells!$A$7:$F$122,5)&lt;&gt;P$10,VLOOKUP('Cell Numbers'!P22,Cells!$A$7:$F$122,6)&lt;&gt;P$10),"---", 'Cell Numbers'!P22))&amp;  (IF(VLOOKUP('Cell Numbers'!P22,Cells!$A$7:$F$122,6)=P$10,"]",""))))</f>
        <v>---</v>
      </c>
      <c r="Q29" s="188" t="str">
        <f>IF('Cell Numbers'!Q22=0,"",((IF(VLOOKUP('Cell Numbers'!Q22,Cells!$A$7:$F$122,5)=Q$10, "[",""))&amp;(IF(AND(VLOOKUP('Cell Numbers'!Q22,Cells!$A$7:$F$122,5)&lt;&gt;Q$10,VLOOKUP('Cell Numbers'!Q22,Cells!$A$7:$F$122,6)&lt;&gt;Q$10),"---", 'Cell Numbers'!Q22))&amp;  (IF(VLOOKUP('Cell Numbers'!Q22,Cells!$A$7:$F$122,6)=Q$10,"]",""))))</f>
        <v>---</v>
      </c>
      <c r="R29" s="188" t="str">
        <f>IF('Cell Numbers'!R22=0,"",((IF(VLOOKUP('Cell Numbers'!R22,Cells!$A$7:$F$122,5)=R$10, "[",""))&amp;(IF(AND(VLOOKUP('Cell Numbers'!R22,Cells!$A$7:$F$122,5)&lt;&gt;R$10,VLOOKUP('Cell Numbers'!R22,Cells!$A$7:$F$122,6)&lt;&gt;R$10),"---", 'Cell Numbers'!R22))&amp;  (IF(VLOOKUP('Cell Numbers'!R22,Cells!$A$7:$F$122,6)=R$10,"]",""))))</f>
        <v>---</v>
      </c>
      <c r="S29" s="188" t="str">
        <f>IF('Cell Numbers'!S22=0,"",((IF(VLOOKUP('Cell Numbers'!S22,Cells!$A$7:$F$122,5)=S$10, "[",""))&amp;(IF(AND(VLOOKUP('Cell Numbers'!S22,Cells!$A$7:$F$122,5)&lt;&gt;S$10,VLOOKUP('Cell Numbers'!S22,Cells!$A$7:$F$122,6)&lt;&gt;S$10),"---", 'Cell Numbers'!S22))&amp;  (IF(VLOOKUP('Cell Numbers'!S22,Cells!$A$7:$F$122,6)=S$10,"]",""))))</f>
        <v>---</v>
      </c>
      <c r="T29" s="188" t="str">
        <f>IF('Cell Numbers'!T22=0,"",((IF(VLOOKUP('Cell Numbers'!T22,Cells!$A$7:$F$122,5)=T$10, "[",""))&amp;(IF(AND(VLOOKUP('Cell Numbers'!T22,Cells!$A$7:$F$122,5)&lt;&gt;T$10,VLOOKUP('Cell Numbers'!T22,Cells!$A$7:$F$122,6)&lt;&gt;T$10),"---", 'Cell Numbers'!T22))&amp;  (IF(VLOOKUP('Cell Numbers'!T22,Cells!$A$7:$F$122,6)=T$10,"]",""))))</f>
        <v>---</v>
      </c>
      <c r="U29" s="188" t="str">
        <f>IF('Cell Numbers'!U22=0,"",((IF(VLOOKUP('Cell Numbers'!U22,Cells!$A$7:$F$122,5)=U$10, "[",""))&amp;(IF(AND(VLOOKUP('Cell Numbers'!U22,Cells!$A$7:$F$122,5)&lt;&gt;U$10,VLOOKUP('Cell Numbers'!U22,Cells!$A$7:$F$122,6)&lt;&gt;U$10),"---", 'Cell Numbers'!U22))&amp;  (IF(VLOOKUP('Cell Numbers'!U22,Cells!$A$7:$F$122,6)=U$10,"]",""))))</f>
        <v>---</v>
      </c>
      <c r="V29" s="188" t="str">
        <f>IF('Cell Numbers'!V22=0,"",((IF(VLOOKUP('Cell Numbers'!V22,Cells!$A$7:$F$122,5)=V$10, "[",""))&amp;(IF(AND(VLOOKUP('Cell Numbers'!V22,Cells!$A$7:$F$122,5)&lt;&gt;V$10,VLOOKUP('Cell Numbers'!V22,Cells!$A$7:$F$122,6)&lt;&gt;V$10),"---", 'Cell Numbers'!V22))&amp;  (IF(VLOOKUP('Cell Numbers'!V22,Cells!$A$7:$F$122,6)=V$10,"]",""))))</f>
        <v>---</v>
      </c>
      <c r="W29" s="188" t="str">
        <f>IF('Cell Numbers'!W22=0,"",((IF(VLOOKUP('Cell Numbers'!W22,Cells!$A$7:$F$122,5)=W$10, "[",""))&amp;(IF(AND(VLOOKUP('Cell Numbers'!W22,Cells!$A$7:$F$122,5)&lt;&gt;W$10,VLOOKUP('Cell Numbers'!W22,Cells!$A$7:$F$122,6)&lt;&gt;W$10),"---", 'Cell Numbers'!W22))&amp;  (IF(VLOOKUP('Cell Numbers'!W22,Cells!$A$7:$F$122,6)=W$10,"]",""))))</f>
        <v>---</v>
      </c>
      <c r="X29" s="188" t="str">
        <f>IF('Cell Numbers'!X22=0,"",((IF(VLOOKUP('Cell Numbers'!X22,Cells!$A$7:$F$122,5)=X$10, "[",""))&amp;(IF(AND(VLOOKUP('Cell Numbers'!X22,Cells!$A$7:$F$122,5)&lt;&gt;X$10,VLOOKUP('Cell Numbers'!X22,Cells!$A$7:$F$122,6)&lt;&gt;X$10),"---", 'Cell Numbers'!X22))&amp;  (IF(VLOOKUP('Cell Numbers'!X22,Cells!$A$7:$F$122,6)=X$10,"]",""))))</f>
        <v>---</v>
      </c>
      <c r="Y29" s="188" t="str">
        <f>IF('Cell Numbers'!Y22=0,"",((IF(VLOOKUP('Cell Numbers'!Y22,Cells!$A$7:$F$122,5)=Y$10, "[",""))&amp;(IF(AND(VLOOKUP('Cell Numbers'!Y22,Cells!$A$7:$F$122,5)&lt;&gt;Y$10,VLOOKUP('Cell Numbers'!Y22,Cells!$A$7:$F$122,6)&lt;&gt;Y$10),"---", 'Cell Numbers'!Y22))&amp;  (IF(VLOOKUP('Cell Numbers'!Y22,Cells!$A$7:$F$122,6)=Y$10,"]",""))))</f>
        <v>---</v>
      </c>
      <c r="Z29" s="188" t="str">
        <f>IF('Cell Numbers'!Z22=0,"",((IF(VLOOKUP('Cell Numbers'!Z22,Cells!$A$7:$F$122,5)=Z$10, "[",""))&amp;(IF(AND(VLOOKUP('Cell Numbers'!Z22,Cells!$A$7:$F$122,5)&lt;&gt;Z$10,VLOOKUP('Cell Numbers'!Z22,Cells!$A$7:$F$122,6)&lt;&gt;Z$10),"---", 'Cell Numbers'!Z22))&amp;  (IF(VLOOKUP('Cell Numbers'!Z22,Cells!$A$7:$F$122,6)=Z$10,"]",""))))</f>
        <v>---</v>
      </c>
      <c r="AA29" s="188" t="str">
        <f>IF('Cell Numbers'!AA22=0,"",((IF(VLOOKUP('Cell Numbers'!AA22,Cells!$A$7:$F$122,5)=AA$10, "[",""))&amp;(IF(AND(VLOOKUP('Cell Numbers'!AA22,Cells!$A$7:$F$122,5)&lt;&gt;AA$10,VLOOKUP('Cell Numbers'!AA22,Cells!$A$7:$F$122,6)&lt;&gt;AA$10),"---", 'Cell Numbers'!AA22))&amp;  (IF(VLOOKUP('Cell Numbers'!AA22,Cells!$A$7:$F$122,6)=AA$10,"]",""))))</f>
        <v>---</v>
      </c>
      <c r="AB29" s="188" t="str">
        <f>IF('Cell Numbers'!AB22=0,"",((IF(VLOOKUP('Cell Numbers'!AB22,Cells!$A$7:$F$122,5)=AB$10, "[",""))&amp;(IF(AND(VLOOKUP('Cell Numbers'!AB22,Cells!$A$7:$F$122,5)&lt;&gt;AB$10,VLOOKUP('Cell Numbers'!AB22,Cells!$A$7:$F$122,6)&lt;&gt;AB$10),"---", 'Cell Numbers'!AB22))&amp;  (IF(VLOOKUP('Cell Numbers'!AB22,Cells!$A$7:$F$122,6)=AB$10,"]",""))))</f>
        <v>---</v>
      </c>
      <c r="AC29" s="188" t="str">
        <f>IF('Cell Numbers'!AC22=0,"",((IF(VLOOKUP('Cell Numbers'!AC22,Cells!$A$7:$F$122,5)=AC$10, "[",""))&amp;(IF(AND(VLOOKUP('Cell Numbers'!AC22,Cells!$A$7:$F$122,5)&lt;&gt;AC$10,VLOOKUP('Cell Numbers'!AC22,Cells!$A$7:$F$122,6)&lt;&gt;AC$10),"---", 'Cell Numbers'!AC22))&amp;  (IF(VLOOKUP('Cell Numbers'!AC22,Cells!$A$7:$F$122,6)=AC$10,"]",""))))</f>
        <v>---</v>
      </c>
      <c r="AD29" s="188" t="str">
        <f>IF('Cell Numbers'!AD22=0,"",((IF(VLOOKUP('Cell Numbers'!AD22,Cells!$A$7:$F$122,5)=AD$10, "[",""))&amp;(IF(AND(VLOOKUP('Cell Numbers'!AD22,Cells!$A$7:$F$122,5)&lt;&gt;AD$10,VLOOKUP('Cell Numbers'!AD22,Cells!$A$7:$F$122,6)&lt;&gt;AD$10),"---", 'Cell Numbers'!AD22))&amp;  (IF(VLOOKUP('Cell Numbers'!AD22,Cells!$A$7:$F$122,6)=AD$10,"]",""))))</f>
        <v>---</v>
      </c>
      <c r="AE29" s="188" t="str">
        <f>IF('Cell Numbers'!AE22=0,"",((IF(VLOOKUP('Cell Numbers'!AE22,Cells!$A$7:$F$122,5)=AE$10, "[",""))&amp;(IF(AND(VLOOKUP('Cell Numbers'!AE22,Cells!$A$7:$F$122,5)&lt;&gt;AE$10,VLOOKUP('Cell Numbers'!AE22,Cells!$A$7:$F$122,6)&lt;&gt;AE$10),"---", 'Cell Numbers'!AE22))&amp;  (IF(VLOOKUP('Cell Numbers'!AE22,Cells!$A$7:$F$122,6)=AE$10,"]",""))))</f>
        <v>---</v>
      </c>
      <c r="AF29" s="188" t="str">
        <f>IF('Cell Numbers'!AF22=0,"",((IF(VLOOKUP('Cell Numbers'!AF22,Cells!$A$7:$F$122,5)=AF$10, "[",""))&amp;(IF(AND(VLOOKUP('Cell Numbers'!AF22,Cells!$A$7:$F$122,5)&lt;&gt;AF$10,VLOOKUP('Cell Numbers'!AF22,Cells!$A$7:$F$122,6)&lt;&gt;AF$10),"---", 'Cell Numbers'!AF22))&amp;  (IF(VLOOKUP('Cell Numbers'!AF22,Cells!$A$7:$F$122,6)=AF$10,"]",""))))</f>
        <v>---</v>
      </c>
      <c r="AG29" s="188" t="str">
        <f>IF('Cell Numbers'!AG22=0,"",((IF(VLOOKUP('Cell Numbers'!AG22,Cells!$A$7:$F$122,5)=AG$10, "[",""))&amp;(IF(AND(VLOOKUP('Cell Numbers'!AG22,Cells!$A$7:$F$122,5)&lt;&gt;AG$10,VLOOKUP('Cell Numbers'!AG22,Cells!$A$7:$F$122,6)&lt;&gt;AG$10),"---", 'Cell Numbers'!AG22))&amp;  (IF(VLOOKUP('Cell Numbers'!AG22,Cells!$A$7:$F$122,6)=AG$10,"]",""))))</f>
        <v>---</v>
      </c>
      <c r="AH29" s="188" t="str">
        <f>IF('Cell Numbers'!AH22=0,"",((IF(VLOOKUP('Cell Numbers'!AH22,Cells!$A$7:$F$122,5)=AH$10, "[",""))&amp;(IF(AND(VLOOKUP('Cell Numbers'!AH22,Cells!$A$7:$F$122,5)&lt;&gt;AH$10,VLOOKUP('Cell Numbers'!AH22,Cells!$A$7:$F$122,6)&lt;&gt;AH$10),"---", 'Cell Numbers'!AH22))&amp;  (IF(VLOOKUP('Cell Numbers'!AH22,Cells!$A$7:$F$122,6)=AH$10,"]",""))))</f>
        <v>---</v>
      </c>
      <c r="AI29" s="188" t="str">
        <f>IF('Cell Numbers'!AI22=0,"",((IF(VLOOKUP('Cell Numbers'!AI22,Cells!$A$7:$F$122,5)=AI$10, "[",""))&amp;(IF(AND(VLOOKUP('Cell Numbers'!AI22,Cells!$A$7:$F$122,5)&lt;&gt;AI$10,VLOOKUP('Cell Numbers'!AI22,Cells!$A$7:$F$122,6)&lt;&gt;AI$10),"---", 'Cell Numbers'!AI22))&amp;  (IF(VLOOKUP('Cell Numbers'!AI22,Cells!$A$7:$F$122,6)=AI$10,"]",""))))</f>
        <v>93]</v>
      </c>
      <c r="AJ29" s="188" t="str">
        <f>IF('Cell Numbers'!AJ22=0,"",((IF(VLOOKUP('Cell Numbers'!AJ22,Cells!$A$7:$F$122,5)=AJ$10, "[",""))&amp;(IF(AND(VLOOKUP('Cell Numbers'!AJ22,Cells!$A$7:$F$122,5)&lt;&gt;AJ$10,VLOOKUP('Cell Numbers'!AJ22,Cells!$A$7:$F$122,6)&lt;&gt;AJ$10),"---", 'Cell Numbers'!AJ22))&amp;  (IF(VLOOKUP('Cell Numbers'!AJ22,Cells!$A$7:$F$122,6)=AJ$10,"]",""))))</f>
        <v/>
      </c>
      <c r="AK29" s="188" t="str">
        <f>IF('Cell Numbers'!AK22=0,"",((IF(VLOOKUP('Cell Numbers'!AK22,Cells!$A$7:$F$122,5)=AK$10, "[",""))&amp;(IF(AND(VLOOKUP('Cell Numbers'!AK22,Cells!$A$7:$F$122,5)&lt;&gt;AK$10,VLOOKUP('Cell Numbers'!AK22,Cells!$A$7:$F$122,6)&lt;&gt;AK$10),"---", 'Cell Numbers'!AK22))&amp;  (IF(VLOOKUP('Cell Numbers'!AK22,Cells!$A$7:$F$122,6)=AK$10,"]",""))))</f>
        <v/>
      </c>
      <c r="AL29" s="188" t="str">
        <f>IF('Cell Numbers'!AL22=0,"",((IF(VLOOKUP('Cell Numbers'!AL22,Cells!$A$7:$F$122,5)=AL$10, "[",""))&amp;(IF(AND(VLOOKUP('Cell Numbers'!AL22,Cells!$A$7:$F$122,5)&lt;&gt;AL$10,VLOOKUP('Cell Numbers'!AL22,Cells!$A$7:$F$122,6)&lt;&gt;AL$10),"---", 'Cell Numbers'!AL22))&amp;  (IF(VLOOKUP('Cell Numbers'!AL22,Cells!$A$7:$F$122,6)=AL$10,"]",""))))</f>
        <v/>
      </c>
      <c r="AM29" s="188" t="str">
        <f>IF('Cell Numbers'!AM22=0,"",((IF(VLOOKUP('Cell Numbers'!AM22,Cells!$A$7:$F$122,5)=AM$10, "[",""))&amp;(IF(AND(VLOOKUP('Cell Numbers'!AM22,Cells!$A$7:$F$122,5)&lt;&gt;AM$10,VLOOKUP('Cell Numbers'!AM22,Cells!$A$7:$F$122,6)&lt;&gt;AM$10),"---", 'Cell Numbers'!AM22))&amp;  (IF(VLOOKUP('Cell Numbers'!AM22,Cells!$A$7:$F$122,6)=AM$10,"]",""))))</f>
        <v/>
      </c>
    </row>
    <row r="30" spans="1:39" x14ac:dyDescent="0.25">
      <c r="A30" t="s">
        <v>82</v>
      </c>
      <c r="B30" t="s">
        <v>78</v>
      </c>
      <c r="C30" s="8" t="s">
        <v>350</v>
      </c>
      <c r="D30" s="188" t="str">
        <f>IF('Cell Numbers'!D23=0,"",((IF(VLOOKUP('Cell Numbers'!D23,Cells!$A$7:$F$122,5)=D$10, "[",""))&amp;(IF(AND(VLOOKUP('Cell Numbers'!D23,Cells!$A$7:$F$122,5)&lt;&gt;D$10,VLOOKUP('Cell Numbers'!D23,Cells!$A$7:$F$122,6)&lt;&gt;D$10),"---", 'Cell Numbers'!D23))&amp;  (IF(VLOOKUP('Cell Numbers'!D23,Cells!$A$7:$F$122,6)=D$10,"]",""))))</f>
        <v>[94</v>
      </c>
      <c r="E30" s="188" t="str">
        <f>IF('Cell Numbers'!E23=0,"",((IF(VLOOKUP('Cell Numbers'!E23,Cells!$A$7:$F$122,5)=E$10, "[",""))&amp;(IF(AND(VLOOKUP('Cell Numbers'!E23,Cells!$A$7:$F$122,5)&lt;&gt;E$10,VLOOKUP('Cell Numbers'!E23,Cells!$A$7:$F$122,6)&lt;&gt;E$10),"---", 'Cell Numbers'!E23))&amp;  (IF(VLOOKUP('Cell Numbers'!E23,Cells!$A$7:$F$122,6)=E$10,"]",""))))</f>
        <v>---</v>
      </c>
      <c r="F30" s="188" t="str">
        <f>IF('Cell Numbers'!F23=0,"",((IF(VLOOKUP('Cell Numbers'!F23,Cells!$A$7:$F$122,5)=F$10, "[",""))&amp;(IF(AND(VLOOKUP('Cell Numbers'!F23,Cells!$A$7:$F$122,5)&lt;&gt;F$10,VLOOKUP('Cell Numbers'!F23,Cells!$A$7:$F$122,6)&lt;&gt;F$10),"---", 'Cell Numbers'!F23))&amp;  (IF(VLOOKUP('Cell Numbers'!F23,Cells!$A$7:$F$122,6)=F$10,"]",""))))</f>
        <v>---</v>
      </c>
      <c r="G30" s="188" t="str">
        <f>IF('Cell Numbers'!G23=0,"",((IF(VLOOKUP('Cell Numbers'!G23,Cells!$A$7:$F$122,5)=G$10, "[",""))&amp;(IF(AND(VLOOKUP('Cell Numbers'!G23,Cells!$A$7:$F$122,5)&lt;&gt;G$10,VLOOKUP('Cell Numbers'!G23,Cells!$A$7:$F$122,6)&lt;&gt;G$10),"---", 'Cell Numbers'!G23))&amp;  (IF(VLOOKUP('Cell Numbers'!G23,Cells!$A$7:$F$122,6)=G$10,"]",""))))</f>
        <v>---</v>
      </c>
      <c r="H30" s="188" t="str">
        <f>IF('Cell Numbers'!H23=0,"",((IF(VLOOKUP('Cell Numbers'!H23,Cells!$A$7:$F$122,5)=H$10, "[",""))&amp;(IF(AND(VLOOKUP('Cell Numbers'!H23,Cells!$A$7:$F$122,5)&lt;&gt;H$10,VLOOKUP('Cell Numbers'!H23,Cells!$A$7:$F$122,6)&lt;&gt;H$10),"---", 'Cell Numbers'!H23))&amp;  (IF(VLOOKUP('Cell Numbers'!H23,Cells!$A$7:$F$122,6)=H$10,"]",""))))</f>
        <v>---</v>
      </c>
      <c r="I30" s="188" t="str">
        <f>IF('Cell Numbers'!I23=0,"",((IF(VLOOKUP('Cell Numbers'!I23,Cells!$A$7:$F$122,5)=I$10, "[",""))&amp;(IF(AND(VLOOKUP('Cell Numbers'!I23,Cells!$A$7:$F$122,5)&lt;&gt;I$10,VLOOKUP('Cell Numbers'!I23,Cells!$A$7:$F$122,6)&lt;&gt;I$10),"---", 'Cell Numbers'!I23))&amp;  (IF(VLOOKUP('Cell Numbers'!I23,Cells!$A$7:$F$122,6)=I$10,"]",""))))</f>
        <v>---</v>
      </c>
      <c r="J30" s="188" t="str">
        <f>IF('Cell Numbers'!J23=0,"",((IF(VLOOKUP('Cell Numbers'!J23,Cells!$A$7:$F$122,5)=J$10, "[",""))&amp;(IF(AND(VLOOKUP('Cell Numbers'!J23,Cells!$A$7:$F$122,5)&lt;&gt;J$10,VLOOKUP('Cell Numbers'!J23,Cells!$A$7:$F$122,6)&lt;&gt;J$10),"---", 'Cell Numbers'!J23))&amp;  (IF(VLOOKUP('Cell Numbers'!J23,Cells!$A$7:$F$122,6)=J$10,"]",""))))</f>
        <v>---</v>
      </c>
      <c r="K30" s="188" t="str">
        <f>IF('Cell Numbers'!K23=0,"",((IF(VLOOKUP('Cell Numbers'!K23,Cells!$A$7:$F$122,5)=K$10, "[",""))&amp;(IF(AND(VLOOKUP('Cell Numbers'!K23,Cells!$A$7:$F$122,5)&lt;&gt;K$10,VLOOKUP('Cell Numbers'!K23,Cells!$A$7:$F$122,6)&lt;&gt;K$10),"---", 'Cell Numbers'!K23))&amp;  (IF(VLOOKUP('Cell Numbers'!K23,Cells!$A$7:$F$122,6)=K$10,"]",""))))</f>
        <v>---</v>
      </c>
      <c r="L30" s="188" t="str">
        <f>IF('Cell Numbers'!L23=0,"",((IF(VLOOKUP('Cell Numbers'!L23,Cells!$A$7:$F$122,5)=L$10, "[",""))&amp;(IF(AND(VLOOKUP('Cell Numbers'!L23,Cells!$A$7:$F$122,5)&lt;&gt;L$10,VLOOKUP('Cell Numbers'!L23,Cells!$A$7:$F$122,6)&lt;&gt;L$10),"---", 'Cell Numbers'!L23))&amp;  (IF(VLOOKUP('Cell Numbers'!L23,Cells!$A$7:$F$122,6)=L$10,"]",""))))</f>
        <v>---</v>
      </c>
      <c r="M30" s="188" t="str">
        <f>IF('Cell Numbers'!M23=0,"",((IF(VLOOKUP('Cell Numbers'!M23,Cells!$A$7:$F$122,5)=M$10, "[",""))&amp;(IF(AND(VLOOKUP('Cell Numbers'!M23,Cells!$A$7:$F$122,5)&lt;&gt;M$10,VLOOKUP('Cell Numbers'!M23,Cells!$A$7:$F$122,6)&lt;&gt;M$10),"---", 'Cell Numbers'!M23))&amp;  (IF(VLOOKUP('Cell Numbers'!M23,Cells!$A$7:$F$122,6)=M$10,"]",""))))</f>
        <v>---</v>
      </c>
      <c r="N30" s="188" t="str">
        <f>IF('Cell Numbers'!N23=0,"",((IF(VLOOKUP('Cell Numbers'!N23,Cells!$A$7:$F$122,5)=N$10, "[",""))&amp;(IF(AND(VLOOKUP('Cell Numbers'!N23,Cells!$A$7:$F$122,5)&lt;&gt;N$10,VLOOKUP('Cell Numbers'!N23,Cells!$A$7:$F$122,6)&lt;&gt;N$10),"---", 'Cell Numbers'!N23))&amp;  (IF(VLOOKUP('Cell Numbers'!N23,Cells!$A$7:$F$122,6)=N$10,"]",""))))</f>
        <v>---</v>
      </c>
      <c r="O30" s="188" t="str">
        <f>IF('Cell Numbers'!O23=0,"",((IF(VLOOKUP('Cell Numbers'!O23,Cells!$A$7:$F$122,5)=O$10, "[",""))&amp;(IF(AND(VLOOKUP('Cell Numbers'!O23,Cells!$A$7:$F$122,5)&lt;&gt;O$10,VLOOKUP('Cell Numbers'!O23,Cells!$A$7:$F$122,6)&lt;&gt;O$10),"---", 'Cell Numbers'!O23))&amp;  (IF(VLOOKUP('Cell Numbers'!O23,Cells!$A$7:$F$122,6)=O$10,"]",""))))</f>
        <v>---</v>
      </c>
      <c r="P30" s="188" t="str">
        <f>IF('Cell Numbers'!P23=0,"",((IF(VLOOKUP('Cell Numbers'!P23,Cells!$A$7:$F$122,5)=P$10, "[",""))&amp;(IF(AND(VLOOKUP('Cell Numbers'!P23,Cells!$A$7:$F$122,5)&lt;&gt;P$10,VLOOKUP('Cell Numbers'!P23,Cells!$A$7:$F$122,6)&lt;&gt;P$10),"---", 'Cell Numbers'!P23))&amp;  (IF(VLOOKUP('Cell Numbers'!P23,Cells!$A$7:$F$122,6)=P$10,"]",""))))</f>
        <v>---</v>
      </c>
      <c r="Q30" s="188" t="str">
        <f>IF('Cell Numbers'!Q23=0,"",((IF(VLOOKUP('Cell Numbers'!Q23,Cells!$A$7:$F$122,5)=Q$10, "[",""))&amp;(IF(AND(VLOOKUP('Cell Numbers'!Q23,Cells!$A$7:$F$122,5)&lt;&gt;Q$10,VLOOKUP('Cell Numbers'!Q23,Cells!$A$7:$F$122,6)&lt;&gt;Q$10),"---", 'Cell Numbers'!Q23))&amp;  (IF(VLOOKUP('Cell Numbers'!Q23,Cells!$A$7:$F$122,6)=Q$10,"]",""))))</f>
        <v>---</v>
      </c>
      <c r="R30" s="188" t="str">
        <f>IF('Cell Numbers'!R23=0,"",((IF(VLOOKUP('Cell Numbers'!R23,Cells!$A$7:$F$122,5)=R$10, "[",""))&amp;(IF(AND(VLOOKUP('Cell Numbers'!R23,Cells!$A$7:$F$122,5)&lt;&gt;R$10,VLOOKUP('Cell Numbers'!R23,Cells!$A$7:$F$122,6)&lt;&gt;R$10),"---", 'Cell Numbers'!R23))&amp;  (IF(VLOOKUP('Cell Numbers'!R23,Cells!$A$7:$F$122,6)=R$10,"]",""))))</f>
        <v>---</v>
      </c>
      <c r="S30" s="188" t="str">
        <f>IF('Cell Numbers'!S23=0,"",((IF(VLOOKUP('Cell Numbers'!S23,Cells!$A$7:$F$122,5)=S$10, "[",""))&amp;(IF(AND(VLOOKUP('Cell Numbers'!S23,Cells!$A$7:$F$122,5)&lt;&gt;S$10,VLOOKUP('Cell Numbers'!S23,Cells!$A$7:$F$122,6)&lt;&gt;S$10),"---", 'Cell Numbers'!S23))&amp;  (IF(VLOOKUP('Cell Numbers'!S23,Cells!$A$7:$F$122,6)=S$10,"]",""))))</f>
        <v>---</v>
      </c>
      <c r="T30" s="188" t="str">
        <f>IF('Cell Numbers'!T23=0,"",((IF(VLOOKUP('Cell Numbers'!T23,Cells!$A$7:$F$122,5)=T$10, "[",""))&amp;(IF(AND(VLOOKUP('Cell Numbers'!T23,Cells!$A$7:$F$122,5)&lt;&gt;T$10,VLOOKUP('Cell Numbers'!T23,Cells!$A$7:$F$122,6)&lt;&gt;T$10),"---", 'Cell Numbers'!T23))&amp;  (IF(VLOOKUP('Cell Numbers'!T23,Cells!$A$7:$F$122,6)=T$10,"]",""))))</f>
        <v>---</v>
      </c>
      <c r="U30" s="188" t="str">
        <f>IF('Cell Numbers'!U23=0,"",((IF(VLOOKUP('Cell Numbers'!U23,Cells!$A$7:$F$122,5)=U$10, "[",""))&amp;(IF(AND(VLOOKUP('Cell Numbers'!U23,Cells!$A$7:$F$122,5)&lt;&gt;U$10,VLOOKUP('Cell Numbers'!U23,Cells!$A$7:$F$122,6)&lt;&gt;U$10),"---", 'Cell Numbers'!U23))&amp;  (IF(VLOOKUP('Cell Numbers'!U23,Cells!$A$7:$F$122,6)=U$10,"]",""))))</f>
        <v>---</v>
      </c>
      <c r="V30" s="188" t="str">
        <f>IF('Cell Numbers'!V23=0,"",((IF(VLOOKUP('Cell Numbers'!V23,Cells!$A$7:$F$122,5)=V$10, "[",""))&amp;(IF(AND(VLOOKUP('Cell Numbers'!V23,Cells!$A$7:$F$122,5)&lt;&gt;V$10,VLOOKUP('Cell Numbers'!V23,Cells!$A$7:$F$122,6)&lt;&gt;V$10),"---", 'Cell Numbers'!V23))&amp;  (IF(VLOOKUP('Cell Numbers'!V23,Cells!$A$7:$F$122,6)=V$10,"]",""))))</f>
        <v>---</v>
      </c>
      <c r="W30" s="188" t="str">
        <f>IF('Cell Numbers'!W23=0,"",((IF(VLOOKUP('Cell Numbers'!W23,Cells!$A$7:$F$122,5)=W$10, "[",""))&amp;(IF(AND(VLOOKUP('Cell Numbers'!W23,Cells!$A$7:$F$122,5)&lt;&gt;W$10,VLOOKUP('Cell Numbers'!W23,Cells!$A$7:$F$122,6)&lt;&gt;W$10),"---", 'Cell Numbers'!W23))&amp;  (IF(VLOOKUP('Cell Numbers'!W23,Cells!$A$7:$F$122,6)=W$10,"]",""))))</f>
        <v>---</v>
      </c>
      <c r="X30" s="188" t="str">
        <f>IF('Cell Numbers'!X23=0,"",((IF(VLOOKUP('Cell Numbers'!X23,Cells!$A$7:$F$122,5)=X$10, "[",""))&amp;(IF(AND(VLOOKUP('Cell Numbers'!X23,Cells!$A$7:$F$122,5)&lt;&gt;X$10,VLOOKUP('Cell Numbers'!X23,Cells!$A$7:$F$122,6)&lt;&gt;X$10),"---", 'Cell Numbers'!X23))&amp;  (IF(VLOOKUP('Cell Numbers'!X23,Cells!$A$7:$F$122,6)=X$10,"]",""))))</f>
        <v>---</v>
      </c>
      <c r="Y30" s="188" t="str">
        <f>IF('Cell Numbers'!Y23=0,"",((IF(VLOOKUP('Cell Numbers'!Y23,Cells!$A$7:$F$122,5)=Y$10, "[",""))&amp;(IF(AND(VLOOKUP('Cell Numbers'!Y23,Cells!$A$7:$F$122,5)&lt;&gt;Y$10,VLOOKUP('Cell Numbers'!Y23,Cells!$A$7:$F$122,6)&lt;&gt;Y$10),"---", 'Cell Numbers'!Y23))&amp;  (IF(VLOOKUP('Cell Numbers'!Y23,Cells!$A$7:$F$122,6)=Y$10,"]",""))))</f>
        <v>---</v>
      </c>
      <c r="Z30" s="188" t="str">
        <f>IF('Cell Numbers'!Z23=0,"",((IF(VLOOKUP('Cell Numbers'!Z23,Cells!$A$7:$F$122,5)=Z$10, "[",""))&amp;(IF(AND(VLOOKUP('Cell Numbers'!Z23,Cells!$A$7:$F$122,5)&lt;&gt;Z$10,VLOOKUP('Cell Numbers'!Z23,Cells!$A$7:$F$122,6)&lt;&gt;Z$10),"---", 'Cell Numbers'!Z23))&amp;  (IF(VLOOKUP('Cell Numbers'!Z23,Cells!$A$7:$F$122,6)=Z$10,"]",""))))</f>
        <v>---</v>
      </c>
      <c r="AA30" s="188" t="str">
        <f>IF('Cell Numbers'!AA23=0,"",((IF(VLOOKUP('Cell Numbers'!AA23,Cells!$A$7:$F$122,5)=AA$10, "[",""))&amp;(IF(AND(VLOOKUP('Cell Numbers'!AA23,Cells!$A$7:$F$122,5)&lt;&gt;AA$10,VLOOKUP('Cell Numbers'!AA23,Cells!$A$7:$F$122,6)&lt;&gt;AA$10),"---", 'Cell Numbers'!AA23))&amp;  (IF(VLOOKUP('Cell Numbers'!AA23,Cells!$A$7:$F$122,6)=AA$10,"]",""))))</f>
        <v>---</v>
      </c>
      <c r="AB30" s="188" t="str">
        <f>IF('Cell Numbers'!AB23=0,"",((IF(VLOOKUP('Cell Numbers'!AB23,Cells!$A$7:$F$122,5)=AB$10, "[",""))&amp;(IF(AND(VLOOKUP('Cell Numbers'!AB23,Cells!$A$7:$F$122,5)&lt;&gt;AB$10,VLOOKUP('Cell Numbers'!AB23,Cells!$A$7:$F$122,6)&lt;&gt;AB$10),"---", 'Cell Numbers'!AB23))&amp;  (IF(VLOOKUP('Cell Numbers'!AB23,Cells!$A$7:$F$122,6)=AB$10,"]",""))))</f>
        <v>---</v>
      </c>
      <c r="AC30" s="188" t="str">
        <f>IF('Cell Numbers'!AC23=0,"",((IF(VLOOKUP('Cell Numbers'!AC23,Cells!$A$7:$F$122,5)=AC$10, "[",""))&amp;(IF(AND(VLOOKUP('Cell Numbers'!AC23,Cells!$A$7:$F$122,5)&lt;&gt;AC$10,VLOOKUP('Cell Numbers'!AC23,Cells!$A$7:$F$122,6)&lt;&gt;AC$10),"---", 'Cell Numbers'!AC23))&amp;  (IF(VLOOKUP('Cell Numbers'!AC23,Cells!$A$7:$F$122,6)=AC$10,"]",""))))</f>
        <v>---</v>
      </c>
      <c r="AD30" s="188" t="str">
        <f>IF('Cell Numbers'!AD23=0,"",((IF(VLOOKUP('Cell Numbers'!AD23,Cells!$A$7:$F$122,5)=AD$10, "[",""))&amp;(IF(AND(VLOOKUP('Cell Numbers'!AD23,Cells!$A$7:$F$122,5)&lt;&gt;AD$10,VLOOKUP('Cell Numbers'!AD23,Cells!$A$7:$F$122,6)&lt;&gt;AD$10),"---", 'Cell Numbers'!AD23))&amp;  (IF(VLOOKUP('Cell Numbers'!AD23,Cells!$A$7:$F$122,6)=AD$10,"]",""))))</f>
        <v>---</v>
      </c>
      <c r="AE30" s="188" t="str">
        <f>IF('Cell Numbers'!AE23=0,"",((IF(VLOOKUP('Cell Numbers'!AE23,Cells!$A$7:$F$122,5)=AE$10, "[",""))&amp;(IF(AND(VLOOKUP('Cell Numbers'!AE23,Cells!$A$7:$F$122,5)&lt;&gt;AE$10,VLOOKUP('Cell Numbers'!AE23,Cells!$A$7:$F$122,6)&lt;&gt;AE$10),"---", 'Cell Numbers'!AE23))&amp;  (IF(VLOOKUP('Cell Numbers'!AE23,Cells!$A$7:$F$122,6)=AE$10,"]",""))))</f>
        <v>---</v>
      </c>
      <c r="AF30" s="188" t="str">
        <f>IF('Cell Numbers'!AF23=0,"",((IF(VLOOKUP('Cell Numbers'!AF23,Cells!$A$7:$F$122,5)=AF$10, "[",""))&amp;(IF(AND(VLOOKUP('Cell Numbers'!AF23,Cells!$A$7:$F$122,5)&lt;&gt;AF$10,VLOOKUP('Cell Numbers'!AF23,Cells!$A$7:$F$122,6)&lt;&gt;AF$10),"---", 'Cell Numbers'!AF23))&amp;  (IF(VLOOKUP('Cell Numbers'!AF23,Cells!$A$7:$F$122,6)=AF$10,"]",""))))</f>
        <v>---</v>
      </c>
      <c r="AG30" s="188" t="str">
        <f>IF('Cell Numbers'!AG23=0,"",((IF(VLOOKUP('Cell Numbers'!AG23,Cells!$A$7:$F$122,5)=AG$10, "[",""))&amp;(IF(AND(VLOOKUP('Cell Numbers'!AG23,Cells!$A$7:$F$122,5)&lt;&gt;AG$10,VLOOKUP('Cell Numbers'!AG23,Cells!$A$7:$F$122,6)&lt;&gt;AG$10),"---", 'Cell Numbers'!AG23))&amp;  (IF(VLOOKUP('Cell Numbers'!AG23,Cells!$A$7:$F$122,6)=AG$10,"]",""))))</f>
        <v>---</v>
      </c>
      <c r="AH30" s="188" t="str">
        <f>IF('Cell Numbers'!AH23=0,"",((IF(VLOOKUP('Cell Numbers'!AH23,Cells!$A$7:$F$122,5)=AH$10, "[",""))&amp;(IF(AND(VLOOKUP('Cell Numbers'!AH23,Cells!$A$7:$F$122,5)&lt;&gt;AH$10,VLOOKUP('Cell Numbers'!AH23,Cells!$A$7:$F$122,6)&lt;&gt;AH$10),"---", 'Cell Numbers'!AH23))&amp;  (IF(VLOOKUP('Cell Numbers'!AH23,Cells!$A$7:$F$122,6)=AH$10,"]",""))))</f>
        <v>---</v>
      </c>
      <c r="AI30" s="188" t="str">
        <f>IF('Cell Numbers'!AI23=0,"",((IF(VLOOKUP('Cell Numbers'!AI23,Cells!$A$7:$F$122,5)=AI$10, "[",""))&amp;(IF(AND(VLOOKUP('Cell Numbers'!AI23,Cells!$A$7:$F$122,5)&lt;&gt;AI$10,VLOOKUP('Cell Numbers'!AI23,Cells!$A$7:$F$122,6)&lt;&gt;AI$10),"---", 'Cell Numbers'!AI23))&amp;  (IF(VLOOKUP('Cell Numbers'!AI23,Cells!$A$7:$F$122,6)=AI$10,"]",""))))</f>
        <v>---</v>
      </c>
      <c r="AJ30" s="188" t="str">
        <f>IF('Cell Numbers'!AJ23=0,"",((IF(VLOOKUP('Cell Numbers'!AJ23,Cells!$A$7:$F$122,5)=AJ$10, "[",""))&amp;(IF(AND(VLOOKUP('Cell Numbers'!AJ23,Cells!$A$7:$F$122,5)&lt;&gt;AJ$10,VLOOKUP('Cell Numbers'!AJ23,Cells!$A$7:$F$122,6)&lt;&gt;AJ$10),"---", 'Cell Numbers'!AJ23))&amp;  (IF(VLOOKUP('Cell Numbers'!AJ23,Cells!$A$7:$F$122,6)=AJ$10,"]",""))))</f>
        <v>---</v>
      </c>
      <c r="AK30" s="188" t="str">
        <f>IF('Cell Numbers'!AK23=0,"",((IF(VLOOKUP('Cell Numbers'!AK23,Cells!$A$7:$F$122,5)=AK$10, "[",""))&amp;(IF(AND(VLOOKUP('Cell Numbers'!AK23,Cells!$A$7:$F$122,5)&lt;&gt;AK$10,VLOOKUP('Cell Numbers'!AK23,Cells!$A$7:$F$122,6)&lt;&gt;AK$10),"---", 'Cell Numbers'!AK23))&amp;  (IF(VLOOKUP('Cell Numbers'!AK23,Cells!$A$7:$F$122,6)=AK$10,"]",""))))</f>
        <v>---</v>
      </c>
      <c r="AL30" s="188" t="str">
        <f>IF('Cell Numbers'!AL23=0,"",((IF(VLOOKUP('Cell Numbers'!AL23,Cells!$A$7:$F$122,5)=AL$10, "[",""))&amp;(IF(AND(VLOOKUP('Cell Numbers'!AL23,Cells!$A$7:$F$122,5)&lt;&gt;AL$10,VLOOKUP('Cell Numbers'!AL23,Cells!$A$7:$F$122,6)&lt;&gt;AL$10),"---", 'Cell Numbers'!AL23))&amp;  (IF(VLOOKUP('Cell Numbers'!AL23,Cells!$A$7:$F$122,6)=AL$10,"]",""))))</f>
        <v>---</v>
      </c>
      <c r="AM30" s="188" t="str">
        <f>IF('Cell Numbers'!AM23=0,"",((IF(VLOOKUP('Cell Numbers'!AM23,Cells!$A$7:$F$122,5)=AM$10, "[",""))&amp;(IF(AND(VLOOKUP('Cell Numbers'!AM23,Cells!$A$7:$F$122,5)&lt;&gt;AM$10,VLOOKUP('Cell Numbers'!AM23,Cells!$A$7:$F$122,6)&lt;&gt;AM$10),"---", 'Cell Numbers'!AM23))&amp;  (IF(VLOOKUP('Cell Numbers'!AM23,Cells!$A$7:$F$122,6)=AM$10,"]",""))))</f>
        <v>94]</v>
      </c>
    </row>
    <row r="31" spans="1:39" x14ac:dyDescent="0.25">
      <c r="A31" t="s">
        <v>82</v>
      </c>
      <c r="B31" t="s">
        <v>78</v>
      </c>
      <c r="C31" s="8" t="s">
        <v>351</v>
      </c>
      <c r="D31" s="188" t="str">
        <f>IF('Cell Numbers'!D24=0,"",((IF(VLOOKUP('Cell Numbers'!D24,Cells!$A$7:$F$122,5)=D$10, "[",""))&amp;(IF(AND(VLOOKUP('Cell Numbers'!D24,Cells!$A$7:$F$122,5)&lt;&gt;D$10,VLOOKUP('Cell Numbers'!D24,Cells!$A$7:$F$122,6)&lt;&gt;D$10),"---", 'Cell Numbers'!D24))&amp;  (IF(VLOOKUP('Cell Numbers'!D24,Cells!$A$7:$F$122,6)=D$10,"]",""))))</f>
        <v>[95</v>
      </c>
      <c r="E31" s="188" t="str">
        <f>IF('Cell Numbers'!E24=0,"",((IF(VLOOKUP('Cell Numbers'!E24,Cells!$A$7:$F$122,5)=E$10, "[",""))&amp;(IF(AND(VLOOKUP('Cell Numbers'!E24,Cells!$A$7:$F$122,5)&lt;&gt;E$10,VLOOKUP('Cell Numbers'!E24,Cells!$A$7:$F$122,6)&lt;&gt;E$10),"---", 'Cell Numbers'!E24))&amp;  (IF(VLOOKUP('Cell Numbers'!E24,Cells!$A$7:$F$122,6)=E$10,"]",""))))</f>
        <v>---</v>
      </c>
      <c r="F31" s="188" t="str">
        <f>IF('Cell Numbers'!F24=0,"",((IF(VLOOKUP('Cell Numbers'!F24,Cells!$A$7:$F$122,5)=F$10, "[",""))&amp;(IF(AND(VLOOKUP('Cell Numbers'!F24,Cells!$A$7:$F$122,5)&lt;&gt;F$10,VLOOKUP('Cell Numbers'!F24,Cells!$A$7:$F$122,6)&lt;&gt;F$10),"---", 'Cell Numbers'!F24))&amp;  (IF(VLOOKUP('Cell Numbers'!F24,Cells!$A$7:$F$122,6)=F$10,"]",""))))</f>
        <v>---</v>
      </c>
      <c r="G31" s="188" t="str">
        <f>IF('Cell Numbers'!G24=0,"",((IF(VLOOKUP('Cell Numbers'!G24,Cells!$A$7:$F$122,5)=G$10, "[",""))&amp;(IF(AND(VLOOKUP('Cell Numbers'!G24,Cells!$A$7:$F$122,5)&lt;&gt;G$10,VLOOKUP('Cell Numbers'!G24,Cells!$A$7:$F$122,6)&lt;&gt;G$10),"---", 'Cell Numbers'!G24))&amp;  (IF(VLOOKUP('Cell Numbers'!G24,Cells!$A$7:$F$122,6)=G$10,"]",""))))</f>
        <v>---</v>
      </c>
      <c r="H31" s="188" t="str">
        <f>IF('Cell Numbers'!H24=0,"",((IF(VLOOKUP('Cell Numbers'!H24,Cells!$A$7:$F$122,5)=H$10, "[",""))&amp;(IF(AND(VLOOKUP('Cell Numbers'!H24,Cells!$A$7:$F$122,5)&lt;&gt;H$10,VLOOKUP('Cell Numbers'!H24,Cells!$A$7:$F$122,6)&lt;&gt;H$10),"---", 'Cell Numbers'!H24))&amp;  (IF(VLOOKUP('Cell Numbers'!H24,Cells!$A$7:$F$122,6)=H$10,"]",""))))</f>
        <v>---</v>
      </c>
      <c r="I31" s="188" t="str">
        <f>IF('Cell Numbers'!I24=0,"",((IF(VLOOKUP('Cell Numbers'!I24,Cells!$A$7:$F$122,5)=I$10, "[",""))&amp;(IF(AND(VLOOKUP('Cell Numbers'!I24,Cells!$A$7:$F$122,5)&lt;&gt;I$10,VLOOKUP('Cell Numbers'!I24,Cells!$A$7:$F$122,6)&lt;&gt;I$10),"---", 'Cell Numbers'!I24))&amp;  (IF(VLOOKUP('Cell Numbers'!I24,Cells!$A$7:$F$122,6)=I$10,"]",""))))</f>
        <v>---</v>
      </c>
      <c r="J31" s="188" t="str">
        <f>IF('Cell Numbers'!J24=0,"",((IF(VLOOKUP('Cell Numbers'!J24,Cells!$A$7:$F$122,5)=J$10, "[",""))&amp;(IF(AND(VLOOKUP('Cell Numbers'!J24,Cells!$A$7:$F$122,5)&lt;&gt;J$10,VLOOKUP('Cell Numbers'!J24,Cells!$A$7:$F$122,6)&lt;&gt;J$10),"---", 'Cell Numbers'!J24))&amp;  (IF(VLOOKUP('Cell Numbers'!J24,Cells!$A$7:$F$122,6)=J$10,"]",""))))</f>
        <v>---</v>
      </c>
      <c r="K31" s="188" t="str">
        <f>IF('Cell Numbers'!K24=0,"",((IF(VLOOKUP('Cell Numbers'!K24,Cells!$A$7:$F$122,5)=K$10, "[",""))&amp;(IF(AND(VLOOKUP('Cell Numbers'!K24,Cells!$A$7:$F$122,5)&lt;&gt;K$10,VLOOKUP('Cell Numbers'!K24,Cells!$A$7:$F$122,6)&lt;&gt;K$10),"---", 'Cell Numbers'!K24))&amp;  (IF(VLOOKUP('Cell Numbers'!K24,Cells!$A$7:$F$122,6)=K$10,"]",""))))</f>
        <v>---</v>
      </c>
      <c r="L31" s="188" t="str">
        <f>IF('Cell Numbers'!L24=0,"",((IF(VLOOKUP('Cell Numbers'!L24,Cells!$A$7:$F$122,5)=L$10, "[",""))&amp;(IF(AND(VLOOKUP('Cell Numbers'!L24,Cells!$A$7:$F$122,5)&lt;&gt;L$10,VLOOKUP('Cell Numbers'!L24,Cells!$A$7:$F$122,6)&lt;&gt;L$10),"---", 'Cell Numbers'!L24))&amp;  (IF(VLOOKUP('Cell Numbers'!L24,Cells!$A$7:$F$122,6)=L$10,"]",""))))</f>
        <v>---</v>
      </c>
      <c r="M31" s="188" t="str">
        <f>IF('Cell Numbers'!M24=0,"",((IF(VLOOKUP('Cell Numbers'!M24,Cells!$A$7:$F$122,5)=M$10, "[",""))&amp;(IF(AND(VLOOKUP('Cell Numbers'!M24,Cells!$A$7:$F$122,5)&lt;&gt;M$10,VLOOKUP('Cell Numbers'!M24,Cells!$A$7:$F$122,6)&lt;&gt;M$10),"---", 'Cell Numbers'!M24))&amp;  (IF(VLOOKUP('Cell Numbers'!M24,Cells!$A$7:$F$122,6)=M$10,"]",""))))</f>
        <v>---</v>
      </c>
      <c r="N31" s="188" t="str">
        <f>IF('Cell Numbers'!N24=0,"",((IF(VLOOKUP('Cell Numbers'!N24,Cells!$A$7:$F$122,5)=N$10, "[",""))&amp;(IF(AND(VLOOKUP('Cell Numbers'!N24,Cells!$A$7:$F$122,5)&lt;&gt;N$10,VLOOKUP('Cell Numbers'!N24,Cells!$A$7:$F$122,6)&lt;&gt;N$10),"---", 'Cell Numbers'!N24))&amp;  (IF(VLOOKUP('Cell Numbers'!N24,Cells!$A$7:$F$122,6)=N$10,"]",""))))</f>
        <v>---</v>
      </c>
      <c r="O31" s="188" t="str">
        <f>IF('Cell Numbers'!O24=0,"",((IF(VLOOKUP('Cell Numbers'!O24,Cells!$A$7:$F$122,5)=O$10, "[",""))&amp;(IF(AND(VLOOKUP('Cell Numbers'!O24,Cells!$A$7:$F$122,5)&lt;&gt;O$10,VLOOKUP('Cell Numbers'!O24,Cells!$A$7:$F$122,6)&lt;&gt;O$10),"---", 'Cell Numbers'!O24))&amp;  (IF(VLOOKUP('Cell Numbers'!O24,Cells!$A$7:$F$122,6)=O$10,"]",""))))</f>
        <v>---</v>
      </c>
      <c r="P31" s="188" t="str">
        <f>IF('Cell Numbers'!P24=0,"",((IF(VLOOKUP('Cell Numbers'!P24,Cells!$A$7:$F$122,5)=P$10, "[",""))&amp;(IF(AND(VLOOKUP('Cell Numbers'!P24,Cells!$A$7:$F$122,5)&lt;&gt;P$10,VLOOKUP('Cell Numbers'!P24,Cells!$A$7:$F$122,6)&lt;&gt;P$10),"---", 'Cell Numbers'!P24))&amp;  (IF(VLOOKUP('Cell Numbers'!P24,Cells!$A$7:$F$122,6)=P$10,"]",""))))</f>
        <v>---</v>
      </c>
      <c r="Q31" s="188" t="str">
        <f>IF('Cell Numbers'!Q24=0,"",((IF(VLOOKUP('Cell Numbers'!Q24,Cells!$A$7:$F$122,5)=Q$10, "[",""))&amp;(IF(AND(VLOOKUP('Cell Numbers'!Q24,Cells!$A$7:$F$122,5)&lt;&gt;Q$10,VLOOKUP('Cell Numbers'!Q24,Cells!$A$7:$F$122,6)&lt;&gt;Q$10),"---", 'Cell Numbers'!Q24))&amp;  (IF(VLOOKUP('Cell Numbers'!Q24,Cells!$A$7:$F$122,6)=Q$10,"]",""))))</f>
        <v>---</v>
      </c>
      <c r="R31" s="188" t="str">
        <f>IF('Cell Numbers'!R24=0,"",((IF(VLOOKUP('Cell Numbers'!R24,Cells!$A$7:$F$122,5)=R$10, "[",""))&amp;(IF(AND(VLOOKUP('Cell Numbers'!R24,Cells!$A$7:$F$122,5)&lt;&gt;R$10,VLOOKUP('Cell Numbers'!R24,Cells!$A$7:$F$122,6)&lt;&gt;R$10),"---", 'Cell Numbers'!R24))&amp;  (IF(VLOOKUP('Cell Numbers'!R24,Cells!$A$7:$F$122,6)=R$10,"]",""))))</f>
        <v>---</v>
      </c>
      <c r="S31" s="188" t="str">
        <f>IF('Cell Numbers'!S24=0,"",((IF(VLOOKUP('Cell Numbers'!S24,Cells!$A$7:$F$122,5)=S$10, "[",""))&amp;(IF(AND(VLOOKUP('Cell Numbers'!S24,Cells!$A$7:$F$122,5)&lt;&gt;S$10,VLOOKUP('Cell Numbers'!S24,Cells!$A$7:$F$122,6)&lt;&gt;S$10),"---", 'Cell Numbers'!S24))&amp;  (IF(VLOOKUP('Cell Numbers'!S24,Cells!$A$7:$F$122,6)=S$10,"]",""))))</f>
        <v>---</v>
      </c>
      <c r="T31" s="188" t="str">
        <f>IF('Cell Numbers'!T24=0,"",((IF(VLOOKUP('Cell Numbers'!T24,Cells!$A$7:$F$122,5)=T$10, "[",""))&amp;(IF(AND(VLOOKUP('Cell Numbers'!T24,Cells!$A$7:$F$122,5)&lt;&gt;T$10,VLOOKUP('Cell Numbers'!T24,Cells!$A$7:$F$122,6)&lt;&gt;T$10),"---", 'Cell Numbers'!T24))&amp;  (IF(VLOOKUP('Cell Numbers'!T24,Cells!$A$7:$F$122,6)=T$10,"]",""))))</f>
        <v>---</v>
      </c>
      <c r="U31" s="188" t="str">
        <f>IF('Cell Numbers'!U24=0,"",((IF(VLOOKUP('Cell Numbers'!U24,Cells!$A$7:$F$122,5)=U$10, "[",""))&amp;(IF(AND(VLOOKUP('Cell Numbers'!U24,Cells!$A$7:$F$122,5)&lt;&gt;U$10,VLOOKUP('Cell Numbers'!U24,Cells!$A$7:$F$122,6)&lt;&gt;U$10),"---", 'Cell Numbers'!U24))&amp;  (IF(VLOOKUP('Cell Numbers'!U24,Cells!$A$7:$F$122,6)=U$10,"]",""))))</f>
        <v>---</v>
      </c>
      <c r="V31" s="188" t="str">
        <f>IF('Cell Numbers'!V24=0,"",((IF(VLOOKUP('Cell Numbers'!V24,Cells!$A$7:$F$122,5)=V$10, "[",""))&amp;(IF(AND(VLOOKUP('Cell Numbers'!V24,Cells!$A$7:$F$122,5)&lt;&gt;V$10,VLOOKUP('Cell Numbers'!V24,Cells!$A$7:$F$122,6)&lt;&gt;V$10),"---", 'Cell Numbers'!V24))&amp;  (IF(VLOOKUP('Cell Numbers'!V24,Cells!$A$7:$F$122,6)=V$10,"]",""))))</f>
        <v>---</v>
      </c>
      <c r="W31" s="188" t="str">
        <f>IF('Cell Numbers'!W24=0,"",((IF(VLOOKUP('Cell Numbers'!W24,Cells!$A$7:$F$122,5)=W$10, "[",""))&amp;(IF(AND(VLOOKUP('Cell Numbers'!W24,Cells!$A$7:$F$122,5)&lt;&gt;W$10,VLOOKUP('Cell Numbers'!W24,Cells!$A$7:$F$122,6)&lt;&gt;W$10),"---", 'Cell Numbers'!W24))&amp;  (IF(VLOOKUP('Cell Numbers'!W24,Cells!$A$7:$F$122,6)=W$10,"]",""))))</f>
        <v>---</v>
      </c>
      <c r="X31" s="188" t="str">
        <f>IF('Cell Numbers'!X24=0,"",((IF(VLOOKUP('Cell Numbers'!X24,Cells!$A$7:$F$122,5)=X$10, "[",""))&amp;(IF(AND(VLOOKUP('Cell Numbers'!X24,Cells!$A$7:$F$122,5)&lt;&gt;X$10,VLOOKUP('Cell Numbers'!X24,Cells!$A$7:$F$122,6)&lt;&gt;X$10),"---", 'Cell Numbers'!X24))&amp;  (IF(VLOOKUP('Cell Numbers'!X24,Cells!$A$7:$F$122,6)=X$10,"]",""))))</f>
        <v>---</v>
      </c>
      <c r="Y31" s="188" t="str">
        <f>IF('Cell Numbers'!Y24=0,"",((IF(VLOOKUP('Cell Numbers'!Y24,Cells!$A$7:$F$122,5)=Y$10, "[",""))&amp;(IF(AND(VLOOKUP('Cell Numbers'!Y24,Cells!$A$7:$F$122,5)&lt;&gt;Y$10,VLOOKUP('Cell Numbers'!Y24,Cells!$A$7:$F$122,6)&lt;&gt;Y$10),"---", 'Cell Numbers'!Y24))&amp;  (IF(VLOOKUP('Cell Numbers'!Y24,Cells!$A$7:$F$122,6)=Y$10,"]",""))))</f>
        <v>---</v>
      </c>
      <c r="Z31" s="188" t="str">
        <f>IF('Cell Numbers'!Z24=0,"",((IF(VLOOKUP('Cell Numbers'!Z24,Cells!$A$7:$F$122,5)=Z$10, "[",""))&amp;(IF(AND(VLOOKUP('Cell Numbers'!Z24,Cells!$A$7:$F$122,5)&lt;&gt;Z$10,VLOOKUP('Cell Numbers'!Z24,Cells!$A$7:$F$122,6)&lt;&gt;Z$10),"---", 'Cell Numbers'!Z24))&amp;  (IF(VLOOKUP('Cell Numbers'!Z24,Cells!$A$7:$F$122,6)=Z$10,"]",""))))</f>
        <v>---</v>
      </c>
      <c r="AA31" s="188" t="str">
        <f>IF('Cell Numbers'!AA24=0,"",((IF(VLOOKUP('Cell Numbers'!AA24,Cells!$A$7:$F$122,5)=AA$10, "[",""))&amp;(IF(AND(VLOOKUP('Cell Numbers'!AA24,Cells!$A$7:$F$122,5)&lt;&gt;AA$10,VLOOKUP('Cell Numbers'!AA24,Cells!$A$7:$F$122,6)&lt;&gt;AA$10),"---", 'Cell Numbers'!AA24))&amp;  (IF(VLOOKUP('Cell Numbers'!AA24,Cells!$A$7:$F$122,6)=AA$10,"]",""))))</f>
        <v>---</v>
      </c>
      <c r="AB31" s="188" t="str">
        <f>IF('Cell Numbers'!AB24=0,"",((IF(VLOOKUP('Cell Numbers'!AB24,Cells!$A$7:$F$122,5)=AB$10, "[",""))&amp;(IF(AND(VLOOKUP('Cell Numbers'!AB24,Cells!$A$7:$F$122,5)&lt;&gt;AB$10,VLOOKUP('Cell Numbers'!AB24,Cells!$A$7:$F$122,6)&lt;&gt;AB$10),"---", 'Cell Numbers'!AB24))&amp;  (IF(VLOOKUP('Cell Numbers'!AB24,Cells!$A$7:$F$122,6)=AB$10,"]",""))))</f>
        <v>---</v>
      </c>
      <c r="AC31" s="188" t="str">
        <f>IF('Cell Numbers'!AC24=0,"",((IF(VLOOKUP('Cell Numbers'!AC24,Cells!$A$7:$F$122,5)=AC$10, "[",""))&amp;(IF(AND(VLOOKUP('Cell Numbers'!AC24,Cells!$A$7:$F$122,5)&lt;&gt;AC$10,VLOOKUP('Cell Numbers'!AC24,Cells!$A$7:$F$122,6)&lt;&gt;AC$10),"---", 'Cell Numbers'!AC24))&amp;  (IF(VLOOKUP('Cell Numbers'!AC24,Cells!$A$7:$F$122,6)=AC$10,"]",""))))</f>
        <v>---</v>
      </c>
      <c r="AD31" s="188" t="str">
        <f>IF('Cell Numbers'!AD24=0,"",((IF(VLOOKUP('Cell Numbers'!AD24,Cells!$A$7:$F$122,5)=AD$10, "[",""))&amp;(IF(AND(VLOOKUP('Cell Numbers'!AD24,Cells!$A$7:$F$122,5)&lt;&gt;AD$10,VLOOKUP('Cell Numbers'!AD24,Cells!$A$7:$F$122,6)&lt;&gt;AD$10),"---", 'Cell Numbers'!AD24))&amp;  (IF(VLOOKUP('Cell Numbers'!AD24,Cells!$A$7:$F$122,6)=AD$10,"]",""))))</f>
        <v>---</v>
      </c>
      <c r="AE31" s="188" t="str">
        <f>IF('Cell Numbers'!AE24=0,"",((IF(VLOOKUP('Cell Numbers'!AE24,Cells!$A$7:$F$122,5)=AE$10, "[",""))&amp;(IF(AND(VLOOKUP('Cell Numbers'!AE24,Cells!$A$7:$F$122,5)&lt;&gt;AE$10,VLOOKUP('Cell Numbers'!AE24,Cells!$A$7:$F$122,6)&lt;&gt;AE$10),"---", 'Cell Numbers'!AE24))&amp;  (IF(VLOOKUP('Cell Numbers'!AE24,Cells!$A$7:$F$122,6)=AE$10,"]",""))))</f>
        <v>---</v>
      </c>
      <c r="AF31" s="188" t="str">
        <f>IF('Cell Numbers'!AF24=0,"",((IF(VLOOKUP('Cell Numbers'!AF24,Cells!$A$7:$F$122,5)=AF$10, "[",""))&amp;(IF(AND(VLOOKUP('Cell Numbers'!AF24,Cells!$A$7:$F$122,5)&lt;&gt;AF$10,VLOOKUP('Cell Numbers'!AF24,Cells!$A$7:$F$122,6)&lt;&gt;AF$10),"---", 'Cell Numbers'!AF24))&amp;  (IF(VLOOKUP('Cell Numbers'!AF24,Cells!$A$7:$F$122,6)=AF$10,"]",""))))</f>
        <v>---</v>
      </c>
      <c r="AG31" s="188" t="str">
        <f>IF('Cell Numbers'!AG24=0,"",((IF(VLOOKUP('Cell Numbers'!AG24,Cells!$A$7:$F$122,5)=AG$10, "[",""))&amp;(IF(AND(VLOOKUP('Cell Numbers'!AG24,Cells!$A$7:$F$122,5)&lt;&gt;AG$10,VLOOKUP('Cell Numbers'!AG24,Cells!$A$7:$F$122,6)&lt;&gt;AG$10),"---", 'Cell Numbers'!AG24))&amp;  (IF(VLOOKUP('Cell Numbers'!AG24,Cells!$A$7:$F$122,6)=AG$10,"]",""))))</f>
        <v>---</v>
      </c>
      <c r="AH31" s="188" t="str">
        <f>IF('Cell Numbers'!AH24=0,"",((IF(VLOOKUP('Cell Numbers'!AH24,Cells!$A$7:$F$122,5)=AH$10, "[",""))&amp;(IF(AND(VLOOKUP('Cell Numbers'!AH24,Cells!$A$7:$F$122,5)&lt;&gt;AH$10,VLOOKUP('Cell Numbers'!AH24,Cells!$A$7:$F$122,6)&lt;&gt;AH$10),"---", 'Cell Numbers'!AH24))&amp;  (IF(VLOOKUP('Cell Numbers'!AH24,Cells!$A$7:$F$122,6)=AH$10,"]",""))))</f>
        <v>---</v>
      </c>
      <c r="AI31" s="188" t="str">
        <f>IF('Cell Numbers'!AI24=0,"",((IF(VLOOKUP('Cell Numbers'!AI24,Cells!$A$7:$F$122,5)=AI$10, "[",""))&amp;(IF(AND(VLOOKUP('Cell Numbers'!AI24,Cells!$A$7:$F$122,5)&lt;&gt;AI$10,VLOOKUP('Cell Numbers'!AI24,Cells!$A$7:$F$122,6)&lt;&gt;AI$10),"---", 'Cell Numbers'!AI24))&amp;  (IF(VLOOKUP('Cell Numbers'!AI24,Cells!$A$7:$F$122,6)=AI$10,"]",""))))</f>
        <v>---</v>
      </c>
      <c r="AJ31" s="188" t="str">
        <f>IF('Cell Numbers'!AJ24=0,"",((IF(VLOOKUP('Cell Numbers'!AJ24,Cells!$A$7:$F$122,5)=AJ$10, "[",""))&amp;(IF(AND(VLOOKUP('Cell Numbers'!AJ24,Cells!$A$7:$F$122,5)&lt;&gt;AJ$10,VLOOKUP('Cell Numbers'!AJ24,Cells!$A$7:$F$122,6)&lt;&gt;AJ$10),"---", 'Cell Numbers'!AJ24))&amp;  (IF(VLOOKUP('Cell Numbers'!AJ24,Cells!$A$7:$F$122,6)=AJ$10,"]",""))))</f>
        <v>---</v>
      </c>
      <c r="AK31" s="188" t="str">
        <f>IF('Cell Numbers'!AK24=0,"",((IF(VLOOKUP('Cell Numbers'!AK24,Cells!$A$7:$F$122,5)=AK$10, "[",""))&amp;(IF(AND(VLOOKUP('Cell Numbers'!AK24,Cells!$A$7:$F$122,5)&lt;&gt;AK$10,VLOOKUP('Cell Numbers'!AK24,Cells!$A$7:$F$122,6)&lt;&gt;AK$10),"---", 'Cell Numbers'!AK24))&amp;  (IF(VLOOKUP('Cell Numbers'!AK24,Cells!$A$7:$F$122,6)=AK$10,"]",""))))</f>
        <v>---</v>
      </c>
      <c r="AL31" s="188" t="str">
        <f>IF('Cell Numbers'!AL24=0,"",((IF(VLOOKUP('Cell Numbers'!AL24,Cells!$A$7:$F$122,5)=AL$10, "[",""))&amp;(IF(AND(VLOOKUP('Cell Numbers'!AL24,Cells!$A$7:$F$122,5)&lt;&gt;AL$10,VLOOKUP('Cell Numbers'!AL24,Cells!$A$7:$F$122,6)&lt;&gt;AL$10),"---", 'Cell Numbers'!AL24))&amp;  (IF(VLOOKUP('Cell Numbers'!AL24,Cells!$A$7:$F$122,6)=AL$10,"]",""))))</f>
        <v>---</v>
      </c>
      <c r="AM31" s="188" t="str">
        <f>IF('Cell Numbers'!AM24=0,"",((IF(VLOOKUP('Cell Numbers'!AM24,Cells!$A$7:$F$122,5)=AM$10, "[",""))&amp;(IF(AND(VLOOKUP('Cell Numbers'!AM24,Cells!$A$7:$F$122,5)&lt;&gt;AM$10,VLOOKUP('Cell Numbers'!AM24,Cells!$A$7:$F$122,6)&lt;&gt;AM$10),"---", 'Cell Numbers'!AM24))&amp;  (IF(VLOOKUP('Cell Numbers'!AM24,Cells!$A$7:$F$122,6)=AM$10,"]",""))))</f>
        <v>95]</v>
      </c>
    </row>
    <row r="32" spans="1:39" x14ac:dyDescent="0.25">
      <c r="A32" t="s">
        <v>82</v>
      </c>
      <c r="B32" t="s">
        <v>78</v>
      </c>
      <c r="C32" s="8" t="s">
        <v>352</v>
      </c>
      <c r="D32" s="188" t="str">
        <f>IF('Cell Numbers'!D25=0,"",((IF(VLOOKUP('Cell Numbers'!D25,Cells!$A$7:$F$122,5)=D$10, "[",""))&amp;(IF(AND(VLOOKUP('Cell Numbers'!D25,Cells!$A$7:$F$122,5)&lt;&gt;D$10,VLOOKUP('Cell Numbers'!D25,Cells!$A$7:$F$122,6)&lt;&gt;D$10),"---", 'Cell Numbers'!D25))&amp;  (IF(VLOOKUP('Cell Numbers'!D25,Cells!$A$7:$F$122,6)=D$10,"]",""))))</f>
        <v>[96</v>
      </c>
      <c r="E32" s="188" t="str">
        <f>IF('Cell Numbers'!E25=0,"",((IF(VLOOKUP('Cell Numbers'!E25,Cells!$A$7:$F$122,5)=E$10, "[",""))&amp;(IF(AND(VLOOKUP('Cell Numbers'!E25,Cells!$A$7:$F$122,5)&lt;&gt;E$10,VLOOKUP('Cell Numbers'!E25,Cells!$A$7:$F$122,6)&lt;&gt;E$10),"---", 'Cell Numbers'!E25))&amp;  (IF(VLOOKUP('Cell Numbers'!E25,Cells!$A$7:$F$122,6)=E$10,"]",""))))</f>
        <v>---</v>
      </c>
      <c r="F32" s="188" t="str">
        <f>IF('Cell Numbers'!F25=0,"",((IF(VLOOKUP('Cell Numbers'!F25,Cells!$A$7:$F$122,5)=F$10, "[",""))&amp;(IF(AND(VLOOKUP('Cell Numbers'!F25,Cells!$A$7:$F$122,5)&lt;&gt;F$10,VLOOKUP('Cell Numbers'!F25,Cells!$A$7:$F$122,6)&lt;&gt;F$10),"---", 'Cell Numbers'!F25))&amp;  (IF(VLOOKUP('Cell Numbers'!F25,Cells!$A$7:$F$122,6)=F$10,"]",""))))</f>
        <v>---</v>
      </c>
      <c r="G32" s="188" t="str">
        <f>IF('Cell Numbers'!G25=0,"",((IF(VLOOKUP('Cell Numbers'!G25,Cells!$A$7:$F$122,5)=G$10, "[",""))&amp;(IF(AND(VLOOKUP('Cell Numbers'!G25,Cells!$A$7:$F$122,5)&lt;&gt;G$10,VLOOKUP('Cell Numbers'!G25,Cells!$A$7:$F$122,6)&lt;&gt;G$10),"---", 'Cell Numbers'!G25))&amp;  (IF(VLOOKUP('Cell Numbers'!G25,Cells!$A$7:$F$122,6)=G$10,"]",""))))</f>
        <v>---</v>
      </c>
      <c r="H32" s="188" t="str">
        <f>IF('Cell Numbers'!H25=0,"",((IF(VLOOKUP('Cell Numbers'!H25,Cells!$A$7:$F$122,5)=H$10, "[",""))&amp;(IF(AND(VLOOKUP('Cell Numbers'!H25,Cells!$A$7:$F$122,5)&lt;&gt;H$10,VLOOKUP('Cell Numbers'!H25,Cells!$A$7:$F$122,6)&lt;&gt;H$10),"---", 'Cell Numbers'!H25))&amp;  (IF(VLOOKUP('Cell Numbers'!H25,Cells!$A$7:$F$122,6)=H$10,"]",""))))</f>
        <v>---</v>
      </c>
      <c r="I32" s="188" t="str">
        <f>IF('Cell Numbers'!I25=0,"",((IF(VLOOKUP('Cell Numbers'!I25,Cells!$A$7:$F$122,5)=I$10, "[",""))&amp;(IF(AND(VLOOKUP('Cell Numbers'!I25,Cells!$A$7:$F$122,5)&lt;&gt;I$10,VLOOKUP('Cell Numbers'!I25,Cells!$A$7:$F$122,6)&lt;&gt;I$10),"---", 'Cell Numbers'!I25))&amp;  (IF(VLOOKUP('Cell Numbers'!I25,Cells!$A$7:$F$122,6)=I$10,"]",""))))</f>
        <v>---</v>
      </c>
      <c r="J32" s="188" t="str">
        <f>IF('Cell Numbers'!J25=0,"",((IF(VLOOKUP('Cell Numbers'!J25,Cells!$A$7:$F$122,5)=J$10, "[",""))&amp;(IF(AND(VLOOKUP('Cell Numbers'!J25,Cells!$A$7:$F$122,5)&lt;&gt;J$10,VLOOKUP('Cell Numbers'!J25,Cells!$A$7:$F$122,6)&lt;&gt;J$10),"---", 'Cell Numbers'!J25))&amp;  (IF(VLOOKUP('Cell Numbers'!J25,Cells!$A$7:$F$122,6)=J$10,"]",""))))</f>
        <v>---</v>
      </c>
      <c r="K32" s="188" t="str">
        <f>IF('Cell Numbers'!K25=0,"",((IF(VLOOKUP('Cell Numbers'!K25,Cells!$A$7:$F$122,5)=K$10, "[",""))&amp;(IF(AND(VLOOKUP('Cell Numbers'!K25,Cells!$A$7:$F$122,5)&lt;&gt;K$10,VLOOKUP('Cell Numbers'!K25,Cells!$A$7:$F$122,6)&lt;&gt;K$10),"---", 'Cell Numbers'!K25))&amp;  (IF(VLOOKUP('Cell Numbers'!K25,Cells!$A$7:$F$122,6)=K$10,"]",""))))</f>
        <v>---</v>
      </c>
      <c r="L32" s="188" t="str">
        <f>IF('Cell Numbers'!L25=0,"",((IF(VLOOKUP('Cell Numbers'!L25,Cells!$A$7:$F$122,5)=L$10, "[",""))&amp;(IF(AND(VLOOKUP('Cell Numbers'!L25,Cells!$A$7:$F$122,5)&lt;&gt;L$10,VLOOKUP('Cell Numbers'!L25,Cells!$A$7:$F$122,6)&lt;&gt;L$10),"---", 'Cell Numbers'!L25))&amp;  (IF(VLOOKUP('Cell Numbers'!L25,Cells!$A$7:$F$122,6)=L$10,"]",""))))</f>
        <v>---</v>
      </c>
      <c r="M32" s="188" t="str">
        <f>IF('Cell Numbers'!M25=0,"",((IF(VLOOKUP('Cell Numbers'!M25,Cells!$A$7:$F$122,5)=M$10, "[",""))&amp;(IF(AND(VLOOKUP('Cell Numbers'!M25,Cells!$A$7:$F$122,5)&lt;&gt;M$10,VLOOKUP('Cell Numbers'!M25,Cells!$A$7:$F$122,6)&lt;&gt;M$10),"---", 'Cell Numbers'!M25))&amp;  (IF(VLOOKUP('Cell Numbers'!M25,Cells!$A$7:$F$122,6)=M$10,"]",""))))</f>
        <v>---</v>
      </c>
      <c r="N32" s="188" t="str">
        <f>IF('Cell Numbers'!N25=0,"",((IF(VLOOKUP('Cell Numbers'!N25,Cells!$A$7:$F$122,5)=N$10, "[",""))&amp;(IF(AND(VLOOKUP('Cell Numbers'!N25,Cells!$A$7:$F$122,5)&lt;&gt;N$10,VLOOKUP('Cell Numbers'!N25,Cells!$A$7:$F$122,6)&lt;&gt;N$10),"---", 'Cell Numbers'!N25))&amp;  (IF(VLOOKUP('Cell Numbers'!N25,Cells!$A$7:$F$122,6)=N$10,"]",""))))</f>
        <v>---</v>
      </c>
      <c r="O32" s="188" t="str">
        <f>IF('Cell Numbers'!O25=0,"",((IF(VLOOKUP('Cell Numbers'!O25,Cells!$A$7:$F$122,5)=O$10, "[",""))&amp;(IF(AND(VLOOKUP('Cell Numbers'!O25,Cells!$A$7:$F$122,5)&lt;&gt;O$10,VLOOKUP('Cell Numbers'!O25,Cells!$A$7:$F$122,6)&lt;&gt;O$10),"---", 'Cell Numbers'!O25))&amp;  (IF(VLOOKUP('Cell Numbers'!O25,Cells!$A$7:$F$122,6)=O$10,"]",""))))</f>
        <v>---</v>
      </c>
      <c r="P32" s="188" t="str">
        <f>IF('Cell Numbers'!P25=0,"",((IF(VLOOKUP('Cell Numbers'!P25,Cells!$A$7:$F$122,5)=P$10, "[",""))&amp;(IF(AND(VLOOKUP('Cell Numbers'!P25,Cells!$A$7:$F$122,5)&lt;&gt;P$10,VLOOKUP('Cell Numbers'!P25,Cells!$A$7:$F$122,6)&lt;&gt;P$10),"---", 'Cell Numbers'!P25))&amp;  (IF(VLOOKUP('Cell Numbers'!P25,Cells!$A$7:$F$122,6)=P$10,"]",""))))</f>
        <v>---</v>
      </c>
      <c r="Q32" s="188" t="str">
        <f>IF('Cell Numbers'!Q25=0,"",((IF(VLOOKUP('Cell Numbers'!Q25,Cells!$A$7:$F$122,5)=Q$10, "[",""))&amp;(IF(AND(VLOOKUP('Cell Numbers'!Q25,Cells!$A$7:$F$122,5)&lt;&gt;Q$10,VLOOKUP('Cell Numbers'!Q25,Cells!$A$7:$F$122,6)&lt;&gt;Q$10),"---", 'Cell Numbers'!Q25))&amp;  (IF(VLOOKUP('Cell Numbers'!Q25,Cells!$A$7:$F$122,6)=Q$10,"]",""))))</f>
        <v>---</v>
      </c>
      <c r="R32" s="188" t="str">
        <f>IF('Cell Numbers'!R25=0,"",((IF(VLOOKUP('Cell Numbers'!R25,Cells!$A$7:$F$122,5)=R$10, "[",""))&amp;(IF(AND(VLOOKUP('Cell Numbers'!R25,Cells!$A$7:$F$122,5)&lt;&gt;R$10,VLOOKUP('Cell Numbers'!R25,Cells!$A$7:$F$122,6)&lt;&gt;R$10),"---", 'Cell Numbers'!R25))&amp;  (IF(VLOOKUP('Cell Numbers'!R25,Cells!$A$7:$F$122,6)=R$10,"]",""))))</f>
        <v>---</v>
      </c>
      <c r="S32" s="188" t="str">
        <f>IF('Cell Numbers'!S25=0,"",((IF(VLOOKUP('Cell Numbers'!S25,Cells!$A$7:$F$122,5)=S$10, "[",""))&amp;(IF(AND(VLOOKUP('Cell Numbers'!S25,Cells!$A$7:$F$122,5)&lt;&gt;S$10,VLOOKUP('Cell Numbers'!S25,Cells!$A$7:$F$122,6)&lt;&gt;S$10),"---", 'Cell Numbers'!S25))&amp;  (IF(VLOOKUP('Cell Numbers'!S25,Cells!$A$7:$F$122,6)=S$10,"]",""))))</f>
        <v>---</v>
      </c>
      <c r="T32" s="188" t="str">
        <f>IF('Cell Numbers'!T25=0,"",((IF(VLOOKUP('Cell Numbers'!T25,Cells!$A$7:$F$122,5)=T$10, "[",""))&amp;(IF(AND(VLOOKUP('Cell Numbers'!T25,Cells!$A$7:$F$122,5)&lt;&gt;T$10,VLOOKUP('Cell Numbers'!T25,Cells!$A$7:$F$122,6)&lt;&gt;T$10),"---", 'Cell Numbers'!T25))&amp;  (IF(VLOOKUP('Cell Numbers'!T25,Cells!$A$7:$F$122,6)=T$10,"]",""))))</f>
        <v>---</v>
      </c>
      <c r="U32" s="188" t="str">
        <f>IF('Cell Numbers'!U25=0,"",((IF(VLOOKUP('Cell Numbers'!U25,Cells!$A$7:$F$122,5)=U$10, "[",""))&amp;(IF(AND(VLOOKUP('Cell Numbers'!U25,Cells!$A$7:$F$122,5)&lt;&gt;U$10,VLOOKUP('Cell Numbers'!U25,Cells!$A$7:$F$122,6)&lt;&gt;U$10),"---", 'Cell Numbers'!U25))&amp;  (IF(VLOOKUP('Cell Numbers'!U25,Cells!$A$7:$F$122,6)=U$10,"]",""))))</f>
        <v>---</v>
      </c>
      <c r="V32" s="188" t="str">
        <f>IF('Cell Numbers'!V25=0,"",((IF(VLOOKUP('Cell Numbers'!V25,Cells!$A$7:$F$122,5)=V$10, "[",""))&amp;(IF(AND(VLOOKUP('Cell Numbers'!V25,Cells!$A$7:$F$122,5)&lt;&gt;V$10,VLOOKUP('Cell Numbers'!V25,Cells!$A$7:$F$122,6)&lt;&gt;V$10),"---", 'Cell Numbers'!V25))&amp;  (IF(VLOOKUP('Cell Numbers'!V25,Cells!$A$7:$F$122,6)=V$10,"]",""))))</f>
        <v>---</v>
      </c>
      <c r="W32" s="188" t="str">
        <f>IF('Cell Numbers'!W25=0,"",((IF(VLOOKUP('Cell Numbers'!W25,Cells!$A$7:$F$122,5)=W$10, "[",""))&amp;(IF(AND(VLOOKUP('Cell Numbers'!W25,Cells!$A$7:$F$122,5)&lt;&gt;W$10,VLOOKUP('Cell Numbers'!W25,Cells!$A$7:$F$122,6)&lt;&gt;W$10),"---", 'Cell Numbers'!W25))&amp;  (IF(VLOOKUP('Cell Numbers'!W25,Cells!$A$7:$F$122,6)=W$10,"]",""))))</f>
        <v>---</v>
      </c>
      <c r="X32" s="188" t="str">
        <f>IF('Cell Numbers'!X25=0,"",((IF(VLOOKUP('Cell Numbers'!X25,Cells!$A$7:$F$122,5)=X$10, "[",""))&amp;(IF(AND(VLOOKUP('Cell Numbers'!X25,Cells!$A$7:$F$122,5)&lt;&gt;X$10,VLOOKUP('Cell Numbers'!X25,Cells!$A$7:$F$122,6)&lt;&gt;X$10),"---", 'Cell Numbers'!X25))&amp;  (IF(VLOOKUP('Cell Numbers'!X25,Cells!$A$7:$F$122,6)=X$10,"]",""))))</f>
        <v>---</v>
      </c>
      <c r="Y32" s="188" t="str">
        <f>IF('Cell Numbers'!Y25=0,"",((IF(VLOOKUP('Cell Numbers'!Y25,Cells!$A$7:$F$122,5)=Y$10, "[",""))&amp;(IF(AND(VLOOKUP('Cell Numbers'!Y25,Cells!$A$7:$F$122,5)&lt;&gt;Y$10,VLOOKUP('Cell Numbers'!Y25,Cells!$A$7:$F$122,6)&lt;&gt;Y$10),"---", 'Cell Numbers'!Y25))&amp;  (IF(VLOOKUP('Cell Numbers'!Y25,Cells!$A$7:$F$122,6)=Y$10,"]",""))))</f>
        <v>---</v>
      </c>
      <c r="Z32" s="188" t="str">
        <f>IF('Cell Numbers'!Z25=0,"",((IF(VLOOKUP('Cell Numbers'!Z25,Cells!$A$7:$F$122,5)=Z$10, "[",""))&amp;(IF(AND(VLOOKUP('Cell Numbers'!Z25,Cells!$A$7:$F$122,5)&lt;&gt;Z$10,VLOOKUP('Cell Numbers'!Z25,Cells!$A$7:$F$122,6)&lt;&gt;Z$10),"---", 'Cell Numbers'!Z25))&amp;  (IF(VLOOKUP('Cell Numbers'!Z25,Cells!$A$7:$F$122,6)=Z$10,"]",""))))</f>
        <v>---</v>
      </c>
      <c r="AA32" s="188" t="str">
        <f>IF('Cell Numbers'!AA25=0,"",((IF(VLOOKUP('Cell Numbers'!AA25,Cells!$A$7:$F$122,5)=AA$10, "[",""))&amp;(IF(AND(VLOOKUP('Cell Numbers'!AA25,Cells!$A$7:$F$122,5)&lt;&gt;AA$10,VLOOKUP('Cell Numbers'!AA25,Cells!$A$7:$F$122,6)&lt;&gt;AA$10),"---", 'Cell Numbers'!AA25))&amp;  (IF(VLOOKUP('Cell Numbers'!AA25,Cells!$A$7:$F$122,6)=AA$10,"]",""))))</f>
        <v>---</v>
      </c>
      <c r="AB32" s="188" t="str">
        <f>IF('Cell Numbers'!AB25=0,"",((IF(VLOOKUP('Cell Numbers'!AB25,Cells!$A$7:$F$122,5)=AB$10, "[",""))&amp;(IF(AND(VLOOKUP('Cell Numbers'!AB25,Cells!$A$7:$F$122,5)&lt;&gt;AB$10,VLOOKUP('Cell Numbers'!AB25,Cells!$A$7:$F$122,6)&lt;&gt;AB$10),"---", 'Cell Numbers'!AB25))&amp;  (IF(VLOOKUP('Cell Numbers'!AB25,Cells!$A$7:$F$122,6)=AB$10,"]",""))))</f>
        <v>---</v>
      </c>
      <c r="AC32" s="188" t="str">
        <f>IF('Cell Numbers'!AC25=0,"",((IF(VLOOKUP('Cell Numbers'!AC25,Cells!$A$7:$F$122,5)=AC$10, "[",""))&amp;(IF(AND(VLOOKUP('Cell Numbers'!AC25,Cells!$A$7:$F$122,5)&lt;&gt;AC$10,VLOOKUP('Cell Numbers'!AC25,Cells!$A$7:$F$122,6)&lt;&gt;AC$10),"---", 'Cell Numbers'!AC25))&amp;  (IF(VLOOKUP('Cell Numbers'!AC25,Cells!$A$7:$F$122,6)=AC$10,"]",""))))</f>
        <v>---</v>
      </c>
      <c r="AD32" s="188" t="str">
        <f>IF('Cell Numbers'!AD25=0,"",((IF(VLOOKUP('Cell Numbers'!AD25,Cells!$A$7:$F$122,5)=AD$10, "[",""))&amp;(IF(AND(VLOOKUP('Cell Numbers'!AD25,Cells!$A$7:$F$122,5)&lt;&gt;AD$10,VLOOKUP('Cell Numbers'!AD25,Cells!$A$7:$F$122,6)&lt;&gt;AD$10),"---", 'Cell Numbers'!AD25))&amp;  (IF(VLOOKUP('Cell Numbers'!AD25,Cells!$A$7:$F$122,6)=AD$10,"]",""))))</f>
        <v>---</v>
      </c>
      <c r="AE32" s="188" t="str">
        <f>IF('Cell Numbers'!AE25=0,"",((IF(VLOOKUP('Cell Numbers'!AE25,Cells!$A$7:$F$122,5)=AE$10, "[",""))&amp;(IF(AND(VLOOKUP('Cell Numbers'!AE25,Cells!$A$7:$F$122,5)&lt;&gt;AE$10,VLOOKUP('Cell Numbers'!AE25,Cells!$A$7:$F$122,6)&lt;&gt;AE$10),"---", 'Cell Numbers'!AE25))&amp;  (IF(VLOOKUP('Cell Numbers'!AE25,Cells!$A$7:$F$122,6)=AE$10,"]",""))))</f>
        <v>---</v>
      </c>
      <c r="AF32" s="188" t="str">
        <f>IF('Cell Numbers'!AF25=0,"",((IF(VLOOKUP('Cell Numbers'!AF25,Cells!$A$7:$F$122,5)=AF$10, "[",""))&amp;(IF(AND(VLOOKUP('Cell Numbers'!AF25,Cells!$A$7:$F$122,5)&lt;&gt;AF$10,VLOOKUP('Cell Numbers'!AF25,Cells!$A$7:$F$122,6)&lt;&gt;AF$10),"---", 'Cell Numbers'!AF25))&amp;  (IF(VLOOKUP('Cell Numbers'!AF25,Cells!$A$7:$F$122,6)=AF$10,"]",""))))</f>
        <v>---</v>
      </c>
      <c r="AG32" s="188" t="str">
        <f>IF('Cell Numbers'!AG25=0,"",((IF(VLOOKUP('Cell Numbers'!AG25,Cells!$A$7:$F$122,5)=AG$10, "[",""))&amp;(IF(AND(VLOOKUP('Cell Numbers'!AG25,Cells!$A$7:$F$122,5)&lt;&gt;AG$10,VLOOKUP('Cell Numbers'!AG25,Cells!$A$7:$F$122,6)&lt;&gt;AG$10),"---", 'Cell Numbers'!AG25))&amp;  (IF(VLOOKUP('Cell Numbers'!AG25,Cells!$A$7:$F$122,6)=AG$10,"]",""))))</f>
        <v>---</v>
      </c>
      <c r="AH32" s="188" t="str">
        <f>IF('Cell Numbers'!AH25=0,"",((IF(VLOOKUP('Cell Numbers'!AH25,Cells!$A$7:$F$122,5)=AH$10, "[",""))&amp;(IF(AND(VLOOKUP('Cell Numbers'!AH25,Cells!$A$7:$F$122,5)&lt;&gt;AH$10,VLOOKUP('Cell Numbers'!AH25,Cells!$A$7:$F$122,6)&lt;&gt;AH$10),"---", 'Cell Numbers'!AH25))&amp;  (IF(VLOOKUP('Cell Numbers'!AH25,Cells!$A$7:$F$122,6)=AH$10,"]",""))))</f>
        <v>---</v>
      </c>
      <c r="AI32" s="188" t="str">
        <f>IF('Cell Numbers'!AI25=0,"",((IF(VLOOKUP('Cell Numbers'!AI25,Cells!$A$7:$F$122,5)=AI$10, "[",""))&amp;(IF(AND(VLOOKUP('Cell Numbers'!AI25,Cells!$A$7:$F$122,5)&lt;&gt;AI$10,VLOOKUP('Cell Numbers'!AI25,Cells!$A$7:$F$122,6)&lt;&gt;AI$10),"---", 'Cell Numbers'!AI25))&amp;  (IF(VLOOKUP('Cell Numbers'!AI25,Cells!$A$7:$F$122,6)=AI$10,"]",""))))</f>
        <v>---</v>
      </c>
      <c r="AJ32" s="188" t="str">
        <f>IF('Cell Numbers'!AJ25=0,"",((IF(VLOOKUP('Cell Numbers'!AJ25,Cells!$A$7:$F$122,5)=AJ$10, "[",""))&amp;(IF(AND(VLOOKUP('Cell Numbers'!AJ25,Cells!$A$7:$F$122,5)&lt;&gt;AJ$10,VLOOKUP('Cell Numbers'!AJ25,Cells!$A$7:$F$122,6)&lt;&gt;AJ$10),"---", 'Cell Numbers'!AJ25))&amp;  (IF(VLOOKUP('Cell Numbers'!AJ25,Cells!$A$7:$F$122,6)=AJ$10,"]",""))))</f>
        <v>---</v>
      </c>
      <c r="AK32" s="188" t="str">
        <f>IF('Cell Numbers'!AK25=0,"",((IF(VLOOKUP('Cell Numbers'!AK25,Cells!$A$7:$F$122,5)=AK$10, "[",""))&amp;(IF(AND(VLOOKUP('Cell Numbers'!AK25,Cells!$A$7:$F$122,5)&lt;&gt;AK$10,VLOOKUP('Cell Numbers'!AK25,Cells!$A$7:$F$122,6)&lt;&gt;AK$10),"---", 'Cell Numbers'!AK25))&amp;  (IF(VLOOKUP('Cell Numbers'!AK25,Cells!$A$7:$F$122,6)=AK$10,"]",""))))</f>
        <v>---</v>
      </c>
      <c r="AL32" s="188" t="str">
        <f>IF('Cell Numbers'!AL25=0,"",((IF(VLOOKUP('Cell Numbers'!AL25,Cells!$A$7:$F$122,5)=AL$10, "[",""))&amp;(IF(AND(VLOOKUP('Cell Numbers'!AL25,Cells!$A$7:$F$122,5)&lt;&gt;AL$10,VLOOKUP('Cell Numbers'!AL25,Cells!$A$7:$F$122,6)&lt;&gt;AL$10),"---", 'Cell Numbers'!AL25))&amp;  (IF(VLOOKUP('Cell Numbers'!AL25,Cells!$A$7:$F$122,6)=AL$10,"]",""))))</f>
        <v>---</v>
      </c>
      <c r="AM32" s="188" t="str">
        <f>IF('Cell Numbers'!AM25=0,"",((IF(VLOOKUP('Cell Numbers'!AM25,Cells!$A$7:$F$122,5)=AM$10, "[",""))&amp;(IF(AND(VLOOKUP('Cell Numbers'!AM25,Cells!$A$7:$F$122,5)&lt;&gt;AM$10,VLOOKUP('Cell Numbers'!AM25,Cells!$A$7:$F$122,6)&lt;&gt;AM$10),"---", 'Cell Numbers'!AM25))&amp;  (IF(VLOOKUP('Cell Numbers'!AM25,Cells!$A$7:$F$122,6)=AM$10,"]",""))))</f>
        <v>96]</v>
      </c>
    </row>
    <row r="33" spans="1:39" ht="15.4" customHeight="1" x14ac:dyDescent="0.25">
      <c r="A33" t="s">
        <v>82</v>
      </c>
      <c r="B33" t="s">
        <v>78</v>
      </c>
      <c r="C33" s="8" t="s">
        <v>353</v>
      </c>
      <c r="D33" s="188" t="str">
        <f>IF('Cell Numbers'!D26=0,"",((IF(VLOOKUP('Cell Numbers'!D26,Cells!$A$7:$F$122,5)=D$10, "[",""))&amp;(IF(AND(VLOOKUP('Cell Numbers'!D26,Cells!$A$7:$F$122,5)&lt;&gt;D$10,VLOOKUP('Cell Numbers'!D26,Cells!$A$7:$F$122,6)&lt;&gt;D$10),"---", 'Cell Numbers'!D26))&amp;  (IF(VLOOKUP('Cell Numbers'!D26,Cells!$A$7:$F$122,6)=D$10,"]",""))))</f>
        <v>[97</v>
      </c>
      <c r="E33" s="188" t="str">
        <f>IF('Cell Numbers'!E26=0,"",((IF(VLOOKUP('Cell Numbers'!E26,Cells!$A$7:$F$122,5)=E$10, "[",""))&amp;(IF(AND(VLOOKUP('Cell Numbers'!E26,Cells!$A$7:$F$122,5)&lt;&gt;E$10,VLOOKUP('Cell Numbers'!E26,Cells!$A$7:$F$122,6)&lt;&gt;E$10),"---", 'Cell Numbers'!E26))&amp;  (IF(VLOOKUP('Cell Numbers'!E26,Cells!$A$7:$F$122,6)=E$10,"]",""))))</f>
        <v>---</v>
      </c>
      <c r="F33" s="188" t="str">
        <f>IF('Cell Numbers'!F26=0,"",((IF(VLOOKUP('Cell Numbers'!F26,Cells!$A$7:$F$122,5)=F$10, "[",""))&amp;(IF(AND(VLOOKUP('Cell Numbers'!F26,Cells!$A$7:$F$122,5)&lt;&gt;F$10,VLOOKUP('Cell Numbers'!F26,Cells!$A$7:$F$122,6)&lt;&gt;F$10),"---", 'Cell Numbers'!F26))&amp;  (IF(VLOOKUP('Cell Numbers'!F26,Cells!$A$7:$F$122,6)=F$10,"]",""))))</f>
        <v>---</v>
      </c>
      <c r="G33" s="188" t="str">
        <f>IF('Cell Numbers'!G26=0,"",((IF(VLOOKUP('Cell Numbers'!G26,Cells!$A$7:$F$122,5)=G$10, "[",""))&amp;(IF(AND(VLOOKUP('Cell Numbers'!G26,Cells!$A$7:$F$122,5)&lt;&gt;G$10,VLOOKUP('Cell Numbers'!G26,Cells!$A$7:$F$122,6)&lt;&gt;G$10),"---", 'Cell Numbers'!G26))&amp;  (IF(VLOOKUP('Cell Numbers'!G26,Cells!$A$7:$F$122,6)=G$10,"]",""))))</f>
        <v>---</v>
      </c>
      <c r="H33" s="188" t="str">
        <f>IF('Cell Numbers'!H26=0,"",((IF(VLOOKUP('Cell Numbers'!H26,Cells!$A$7:$F$122,5)=H$10, "[",""))&amp;(IF(AND(VLOOKUP('Cell Numbers'!H26,Cells!$A$7:$F$122,5)&lt;&gt;H$10,VLOOKUP('Cell Numbers'!H26,Cells!$A$7:$F$122,6)&lt;&gt;H$10),"---", 'Cell Numbers'!H26))&amp;  (IF(VLOOKUP('Cell Numbers'!H26,Cells!$A$7:$F$122,6)=H$10,"]",""))))</f>
        <v>---</v>
      </c>
      <c r="I33" s="188" t="str">
        <f>IF('Cell Numbers'!I26=0,"",((IF(VLOOKUP('Cell Numbers'!I26,Cells!$A$7:$F$122,5)=I$10, "[",""))&amp;(IF(AND(VLOOKUP('Cell Numbers'!I26,Cells!$A$7:$F$122,5)&lt;&gt;I$10,VLOOKUP('Cell Numbers'!I26,Cells!$A$7:$F$122,6)&lt;&gt;I$10),"---", 'Cell Numbers'!I26))&amp;  (IF(VLOOKUP('Cell Numbers'!I26,Cells!$A$7:$F$122,6)=I$10,"]",""))))</f>
        <v>---</v>
      </c>
      <c r="J33" s="188" t="str">
        <f>IF('Cell Numbers'!J26=0,"",((IF(VLOOKUP('Cell Numbers'!J26,Cells!$A$7:$F$122,5)=J$10, "[",""))&amp;(IF(AND(VLOOKUP('Cell Numbers'!J26,Cells!$A$7:$F$122,5)&lt;&gt;J$10,VLOOKUP('Cell Numbers'!J26,Cells!$A$7:$F$122,6)&lt;&gt;J$10),"---", 'Cell Numbers'!J26))&amp;  (IF(VLOOKUP('Cell Numbers'!J26,Cells!$A$7:$F$122,6)=J$10,"]",""))))</f>
        <v>---</v>
      </c>
      <c r="K33" s="188" t="str">
        <f>IF('Cell Numbers'!K26=0,"",((IF(VLOOKUP('Cell Numbers'!K26,Cells!$A$7:$F$122,5)=K$10, "[",""))&amp;(IF(AND(VLOOKUP('Cell Numbers'!K26,Cells!$A$7:$F$122,5)&lt;&gt;K$10,VLOOKUP('Cell Numbers'!K26,Cells!$A$7:$F$122,6)&lt;&gt;K$10),"---", 'Cell Numbers'!K26))&amp;  (IF(VLOOKUP('Cell Numbers'!K26,Cells!$A$7:$F$122,6)=K$10,"]",""))))</f>
        <v>---</v>
      </c>
      <c r="L33" s="188" t="str">
        <f>IF('Cell Numbers'!L26=0,"",((IF(VLOOKUP('Cell Numbers'!L26,Cells!$A$7:$F$122,5)=L$10, "[",""))&amp;(IF(AND(VLOOKUP('Cell Numbers'!L26,Cells!$A$7:$F$122,5)&lt;&gt;L$10,VLOOKUP('Cell Numbers'!L26,Cells!$A$7:$F$122,6)&lt;&gt;L$10),"---", 'Cell Numbers'!L26))&amp;  (IF(VLOOKUP('Cell Numbers'!L26,Cells!$A$7:$F$122,6)=L$10,"]",""))))</f>
        <v>---</v>
      </c>
      <c r="M33" s="188" t="str">
        <f>IF('Cell Numbers'!M26=0,"",((IF(VLOOKUP('Cell Numbers'!M26,Cells!$A$7:$F$122,5)=M$10, "[",""))&amp;(IF(AND(VLOOKUP('Cell Numbers'!M26,Cells!$A$7:$F$122,5)&lt;&gt;M$10,VLOOKUP('Cell Numbers'!M26,Cells!$A$7:$F$122,6)&lt;&gt;M$10),"---", 'Cell Numbers'!M26))&amp;  (IF(VLOOKUP('Cell Numbers'!M26,Cells!$A$7:$F$122,6)=M$10,"]",""))))</f>
        <v>---</v>
      </c>
      <c r="N33" s="188" t="str">
        <f>IF('Cell Numbers'!N26=0,"",((IF(VLOOKUP('Cell Numbers'!N26,Cells!$A$7:$F$122,5)=N$10, "[",""))&amp;(IF(AND(VLOOKUP('Cell Numbers'!N26,Cells!$A$7:$F$122,5)&lt;&gt;N$10,VLOOKUP('Cell Numbers'!N26,Cells!$A$7:$F$122,6)&lt;&gt;N$10),"---", 'Cell Numbers'!N26))&amp;  (IF(VLOOKUP('Cell Numbers'!N26,Cells!$A$7:$F$122,6)=N$10,"]",""))))</f>
        <v>---</v>
      </c>
      <c r="O33" s="188" t="str">
        <f>IF('Cell Numbers'!O26=0,"",((IF(VLOOKUP('Cell Numbers'!O26,Cells!$A$7:$F$122,5)=O$10, "[",""))&amp;(IF(AND(VLOOKUP('Cell Numbers'!O26,Cells!$A$7:$F$122,5)&lt;&gt;O$10,VLOOKUP('Cell Numbers'!O26,Cells!$A$7:$F$122,6)&lt;&gt;O$10),"---", 'Cell Numbers'!O26))&amp;  (IF(VLOOKUP('Cell Numbers'!O26,Cells!$A$7:$F$122,6)=O$10,"]",""))))</f>
        <v>---</v>
      </c>
      <c r="P33" s="188" t="str">
        <f>IF('Cell Numbers'!P26=0,"",((IF(VLOOKUP('Cell Numbers'!P26,Cells!$A$7:$F$122,5)=P$10, "[",""))&amp;(IF(AND(VLOOKUP('Cell Numbers'!P26,Cells!$A$7:$F$122,5)&lt;&gt;P$10,VLOOKUP('Cell Numbers'!P26,Cells!$A$7:$F$122,6)&lt;&gt;P$10),"---", 'Cell Numbers'!P26))&amp;  (IF(VLOOKUP('Cell Numbers'!P26,Cells!$A$7:$F$122,6)=P$10,"]",""))))</f>
        <v>---</v>
      </c>
      <c r="Q33" s="188" t="str">
        <f>IF('Cell Numbers'!Q26=0,"",((IF(VLOOKUP('Cell Numbers'!Q26,Cells!$A$7:$F$122,5)=Q$10, "[",""))&amp;(IF(AND(VLOOKUP('Cell Numbers'!Q26,Cells!$A$7:$F$122,5)&lt;&gt;Q$10,VLOOKUP('Cell Numbers'!Q26,Cells!$A$7:$F$122,6)&lt;&gt;Q$10),"---", 'Cell Numbers'!Q26))&amp;  (IF(VLOOKUP('Cell Numbers'!Q26,Cells!$A$7:$F$122,6)=Q$10,"]",""))))</f>
        <v>---</v>
      </c>
      <c r="R33" s="188" t="str">
        <f>IF('Cell Numbers'!R26=0,"",((IF(VLOOKUP('Cell Numbers'!R26,Cells!$A$7:$F$122,5)=R$10, "[",""))&amp;(IF(AND(VLOOKUP('Cell Numbers'!R26,Cells!$A$7:$F$122,5)&lt;&gt;R$10,VLOOKUP('Cell Numbers'!R26,Cells!$A$7:$F$122,6)&lt;&gt;R$10),"---", 'Cell Numbers'!R26))&amp;  (IF(VLOOKUP('Cell Numbers'!R26,Cells!$A$7:$F$122,6)=R$10,"]",""))))</f>
        <v>---</v>
      </c>
      <c r="S33" s="188" t="str">
        <f>IF('Cell Numbers'!S26=0,"",((IF(VLOOKUP('Cell Numbers'!S26,Cells!$A$7:$F$122,5)=S$10, "[",""))&amp;(IF(AND(VLOOKUP('Cell Numbers'!S26,Cells!$A$7:$F$122,5)&lt;&gt;S$10,VLOOKUP('Cell Numbers'!S26,Cells!$A$7:$F$122,6)&lt;&gt;S$10),"---", 'Cell Numbers'!S26))&amp;  (IF(VLOOKUP('Cell Numbers'!S26,Cells!$A$7:$F$122,6)=S$10,"]",""))))</f>
        <v>---</v>
      </c>
      <c r="T33" s="188" t="str">
        <f>IF('Cell Numbers'!T26=0,"",((IF(VLOOKUP('Cell Numbers'!T26,Cells!$A$7:$F$122,5)=T$10, "[",""))&amp;(IF(AND(VLOOKUP('Cell Numbers'!T26,Cells!$A$7:$F$122,5)&lt;&gt;T$10,VLOOKUP('Cell Numbers'!T26,Cells!$A$7:$F$122,6)&lt;&gt;T$10),"---", 'Cell Numbers'!T26))&amp;  (IF(VLOOKUP('Cell Numbers'!T26,Cells!$A$7:$F$122,6)=T$10,"]",""))))</f>
        <v>---</v>
      </c>
      <c r="U33" s="188" t="str">
        <f>IF('Cell Numbers'!U26=0,"",((IF(VLOOKUP('Cell Numbers'!U26,Cells!$A$7:$F$122,5)=U$10, "[",""))&amp;(IF(AND(VLOOKUP('Cell Numbers'!U26,Cells!$A$7:$F$122,5)&lt;&gt;U$10,VLOOKUP('Cell Numbers'!U26,Cells!$A$7:$F$122,6)&lt;&gt;U$10),"---", 'Cell Numbers'!U26))&amp;  (IF(VLOOKUP('Cell Numbers'!U26,Cells!$A$7:$F$122,6)=U$10,"]",""))))</f>
        <v>---</v>
      </c>
      <c r="V33" s="188" t="str">
        <f>IF('Cell Numbers'!V26=0,"",((IF(VLOOKUP('Cell Numbers'!V26,Cells!$A$7:$F$122,5)=V$10, "[",""))&amp;(IF(AND(VLOOKUP('Cell Numbers'!V26,Cells!$A$7:$F$122,5)&lt;&gt;V$10,VLOOKUP('Cell Numbers'!V26,Cells!$A$7:$F$122,6)&lt;&gt;V$10),"---", 'Cell Numbers'!V26))&amp;  (IF(VLOOKUP('Cell Numbers'!V26,Cells!$A$7:$F$122,6)=V$10,"]",""))))</f>
        <v>---</v>
      </c>
      <c r="W33" s="188" t="str">
        <f>IF('Cell Numbers'!W26=0,"",((IF(VLOOKUP('Cell Numbers'!W26,Cells!$A$7:$F$122,5)=W$10, "[",""))&amp;(IF(AND(VLOOKUP('Cell Numbers'!W26,Cells!$A$7:$F$122,5)&lt;&gt;W$10,VLOOKUP('Cell Numbers'!W26,Cells!$A$7:$F$122,6)&lt;&gt;W$10),"---", 'Cell Numbers'!W26))&amp;  (IF(VLOOKUP('Cell Numbers'!W26,Cells!$A$7:$F$122,6)=W$10,"]",""))))</f>
        <v>---</v>
      </c>
      <c r="X33" s="188" t="str">
        <f>IF('Cell Numbers'!X26=0,"",((IF(VLOOKUP('Cell Numbers'!X26,Cells!$A$7:$F$122,5)=X$10, "[",""))&amp;(IF(AND(VLOOKUP('Cell Numbers'!X26,Cells!$A$7:$F$122,5)&lt;&gt;X$10,VLOOKUP('Cell Numbers'!X26,Cells!$A$7:$F$122,6)&lt;&gt;X$10),"---", 'Cell Numbers'!X26))&amp;  (IF(VLOOKUP('Cell Numbers'!X26,Cells!$A$7:$F$122,6)=X$10,"]",""))))</f>
        <v>---</v>
      </c>
      <c r="Y33" s="188" t="str">
        <f>IF('Cell Numbers'!Y26=0,"",((IF(VLOOKUP('Cell Numbers'!Y26,Cells!$A$7:$F$122,5)=Y$10, "[",""))&amp;(IF(AND(VLOOKUP('Cell Numbers'!Y26,Cells!$A$7:$F$122,5)&lt;&gt;Y$10,VLOOKUP('Cell Numbers'!Y26,Cells!$A$7:$F$122,6)&lt;&gt;Y$10),"---", 'Cell Numbers'!Y26))&amp;  (IF(VLOOKUP('Cell Numbers'!Y26,Cells!$A$7:$F$122,6)=Y$10,"]",""))))</f>
        <v>---</v>
      </c>
      <c r="Z33" s="188" t="str">
        <f>IF('Cell Numbers'!Z26=0,"",((IF(VLOOKUP('Cell Numbers'!Z26,Cells!$A$7:$F$122,5)=Z$10, "[",""))&amp;(IF(AND(VLOOKUP('Cell Numbers'!Z26,Cells!$A$7:$F$122,5)&lt;&gt;Z$10,VLOOKUP('Cell Numbers'!Z26,Cells!$A$7:$F$122,6)&lt;&gt;Z$10),"---", 'Cell Numbers'!Z26))&amp;  (IF(VLOOKUP('Cell Numbers'!Z26,Cells!$A$7:$F$122,6)=Z$10,"]",""))))</f>
        <v>---</v>
      </c>
      <c r="AA33" s="188" t="str">
        <f>IF('Cell Numbers'!AA26=0,"",((IF(VLOOKUP('Cell Numbers'!AA26,Cells!$A$7:$F$122,5)=AA$10, "[",""))&amp;(IF(AND(VLOOKUP('Cell Numbers'!AA26,Cells!$A$7:$F$122,5)&lt;&gt;AA$10,VLOOKUP('Cell Numbers'!AA26,Cells!$A$7:$F$122,6)&lt;&gt;AA$10),"---", 'Cell Numbers'!AA26))&amp;  (IF(VLOOKUP('Cell Numbers'!AA26,Cells!$A$7:$F$122,6)=AA$10,"]",""))))</f>
        <v>---</v>
      </c>
      <c r="AB33" s="188" t="str">
        <f>IF('Cell Numbers'!AB26=0,"",((IF(VLOOKUP('Cell Numbers'!AB26,Cells!$A$7:$F$122,5)=AB$10, "[",""))&amp;(IF(AND(VLOOKUP('Cell Numbers'!AB26,Cells!$A$7:$F$122,5)&lt;&gt;AB$10,VLOOKUP('Cell Numbers'!AB26,Cells!$A$7:$F$122,6)&lt;&gt;AB$10),"---", 'Cell Numbers'!AB26))&amp;  (IF(VLOOKUP('Cell Numbers'!AB26,Cells!$A$7:$F$122,6)=AB$10,"]",""))))</f>
        <v>---</v>
      </c>
      <c r="AC33" s="188" t="str">
        <f>IF('Cell Numbers'!AC26=0,"",((IF(VLOOKUP('Cell Numbers'!AC26,Cells!$A$7:$F$122,5)=AC$10, "[",""))&amp;(IF(AND(VLOOKUP('Cell Numbers'!AC26,Cells!$A$7:$F$122,5)&lt;&gt;AC$10,VLOOKUP('Cell Numbers'!AC26,Cells!$A$7:$F$122,6)&lt;&gt;AC$10),"---", 'Cell Numbers'!AC26))&amp;  (IF(VLOOKUP('Cell Numbers'!AC26,Cells!$A$7:$F$122,6)=AC$10,"]",""))))</f>
        <v>---</v>
      </c>
      <c r="AD33" s="188" t="str">
        <f>IF('Cell Numbers'!AD26=0,"",((IF(VLOOKUP('Cell Numbers'!AD26,Cells!$A$7:$F$122,5)=AD$10, "[",""))&amp;(IF(AND(VLOOKUP('Cell Numbers'!AD26,Cells!$A$7:$F$122,5)&lt;&gt;AD$10,VLOOKUP('Cell Numbers'!AD26,Cells!$A$7:$F$122,6)&lt;&gt;AD$10),"---", 'Cell Numbers'!AD26))&amp;  (IF(VLOOKUP('Cell Numbers'!AD26,Cells!$A$7:$F$122,6)=AD$10,"]",""))))</f>
        <v>---</v>
      </c>
      <c r="AE33" s="188" t="str">
        <f>IF('Cell Numbers'!AE26=0,"",((IF(VLOOKUP('Cell Numbers'!AE26,Cells!$A$7:$F$122,5)=AE$10, "[",""))&amp;(IF(AND(VLOOKUP('Cell Numbers'!AE26,Cells!$A$7:$F$122,5)&lt;&gt;AE$10,VLOOKUP('Cell Numbers'!AE26,Cells!$A$7:$F$122,6)&lt;&gt;AE$10),"---", 'Cell Numbers'!AE26))&amp;  (IF(VLOOKUP('Cell Numbers'!AE26,Cells!$A$7:$F$122,6)=AE$10,"]",""))))</f>
        <v>---</v>
      </c>
      <c r="AF33" s="188" t="str">
        <f>IF('Cell Numbers'!AF26=0,"",((IF(VLOOKUP('Cell Numbers'!AF26,Cells!$A$7:$F$122,5)=AF$10, "[",""))&amp;(IF(AND(VLOOKUP('Cell Numbers'!AF26,Cells!$A$7:$F$122,5)&lt;&gt;AF$10,VLOOKUP('Cell Numbers'!AF26,Cells!$A$7:$F$122,6)&lt;&gt;AF$10),"---", 'Cell Numbers'!AF26))&amp;  (IF(VLOOKUP('Cell Numbers'!AF26,Cells!$A$7:$F$122,6)=AF$10,"]",""))))</f>
        <v>---</v>
      </c>
      <c r="AG33" s="188" t="str">
        <f>IF('Cell Numbers'!AG26=0,"",((IF(VLOOKUP('Cell Numbers'!AG26,Cells!$A$7:$F$122,5)=AG$10, "[",""))&amp;(IF(AND(VLOOKUP('Cell Numbers'!AG26,Cells!$A$7:$F$122,5)&lt;&gt;AG$10,VLOOKUP('Cell Numbers'!AG26,Cells!$A$7:$F$122,6)&lt;&gt;AG$10),"---", 'Cell Numbers'!AG26))&amp;  (IF(VLOOKUP('Cell Numbers'!AG26,Cells!$A$7:$F$122,6)=AG$10,"]",""))))</f>
        <v>---</v>
      </c>
      <c r="AH33" s="188" t="str">
        <f>IF('Cell Numbers'!AH26=0,"",((IF(VLOOKUP('Cell Numbers'!AH26,Cells!$A$7:$F$122,5)=AH$10, "[",""))&amp;(IF(AND(VLOOKUP('Cell Numbers'!AH26,Cells!$A$7:$F$122,5)&lt;&gt;AH$10,VLOOKUP('Cell Numbers'!AH26,Cells!$A$7:$F$122,6)&lt;&gt;AH$10),"---", 'Cell Numbers'!AH26))&amp;  (IF(VLOOKUP('Cell Numbers'!AH26,Cells!$A$7:$F$122,6)=AH$10,"]",""))))</f>
        <v>---</v>
      </c>
      <c r="AI33" s="188" t="str">
        <f>IF('Cell Numbers'!AI26=0,"",((IF(VLOOKUP('Cell Numbers'!AI26,Cells!$A$7:$F$122,5)=AI$10, "[",""))&amp;(IF(AND(VLOOKUP('Cell Numbers'!AI26,Cells!$A$7:$F$122,5)&lt;&gt;AI$10,VLOOKUP('Cell Numbers'!AI26,Cells!$A$7:$F$122,6)&lt;&gt;AI$10),"---", 'Cell Numbers'!AI26))&amp;  (IF(VLOOKUP('Cell Numbers'!AI26,Cells!$A$7:$F$122,6)=AI$10,"]",""))))</f>
        <v>---</v>
      </c>
      <c r="AJ33" s="188" t="str">
        <f>IF('Cell Numbers'!AJ26=0,"",((IF(VLOOKUP('Cell Numbers'!AJ26,Cells!$A$7:$F$122,5)=AJ$10, "[",""))&amp;(IF(AND(VLOOKUP('Cell Numbers'!AJ26,Cells!$A$7:$F$122,5)&lt;&gt;AJ$10,VLOOKUP('Cell Numbers'!AJ26,Cells!$A$7:$F$122,6)&lt;&gt;AJ$10),"---", 'Cell Numbers'!AJ26))&amp;  (IF(VLOOKUP('Cell Numbers'!AJ26,Cells!$A$7:$F$122,6)=AJ$10,"]",""))))</f>
        <v>---</v>
      </c>
      <c r="AK33" s="188" t="str">
        <f>IF('Cell Numbers'!AK26=0,"",((IF(VLOOKUP('Cell Numbers'!AK26,Cells!$A$7:$F$122,5)=AK$10, "[",""))&amp;(IF(AND(VLOOKUP('Cell Numbers'!AK26,Cells!$A$7:$F$122,5)&lt;&gt;AK$10,VLOOKUP('Cell Numbers'!AK26,Cells!$A$7:$F$122,6)&lt;&gt;AK$10),"---", 'Cell Numbers'!AK26))&amp;  (IF(VLOOKUP('Cell Numbers'!AK26,Cells!$A$7:$F$122,6)=AK$10,"]",""))))</f>
        <v>---</v>
      </c>
      <c r="AL33" s="188" t="str">
        <f>IF('Cell Numbers'!AL26=0,"",((IF(VLOOKUP('Cell Numbers'!AL26,Cells!$A$7:$F$122,5)=AL$10, "[",""))&amp;(IF(AND(VLOOKUP('Cell Numbers'!AL26,Cells!$A$7:$F$122,5)&lt;&gt;AL$10,VLOOKUP('Cell Numbers'!AL26,Cells!$A$7:$F$122,6)&lt;&gt;AL$10),"---", 'Cell Numbers'!AL26))&amp;  (IF(VLOOKUP('Cell Numbers'!AL26,Cells!$A$7:$F$122,6)=AL$10,"]",""))))</f>
        <v>---</v>
      </c>
      <c r="AM33" s="188" t="str">
        <f>IF('Cell Numbers'!AM26=0,"",((IF(VLOOKUP('Cell Numbers'!AM26,Cells!$A$7:$F$122,5)=AM$10, "[",""))&amp;(IF(AND(VLOOKUP('Cell Numbers'!AM26,Cells!$A$7:$F$122,5)&lt;&gt;AM$10,VLOOKUP('Cell Numbers'!AM26,Cells!$A$7:$F$122,6)&lt;&gt;AM$10),"---", 'Cell Numbers'!AM26))&amp;  (IF(VLOOKUP('Cell Numbers'!AM26,Cells!$A$7:$F$122,6)=AM$10,"]",""))))</f>
        <v>97]</v>
      </c>
    </row>
    <row r="34" spans="1:39" x14ac:dyDescent="0.25">
      <c r="A34" t="s">
        <v>82</v>
      </c>
      <c r="B34" t="s">
        <v>78</v>
      </c>
      <c r="C34" s="8" t="s">
        <v>198</v>
      </c>
      <c r="D34" s="188" t="str">
        <f>IF('Cell Numbers'!D27=0,"",((IF(VLOOKUP('Cell Numbers'!D27,Cells!$A$7:$F$122,5)=D$10, "[",""))&amp;(IF(AND(VLOOKUP('Cell Numbers'!D27,Cells!$A$7:$F$122,5)&lt;&gt;D$10,VLOOKUP('Cell Numbers'!D27,Cells!$A$7:$F$122,6)&lt;&gt;D$10),"---", 'Cell Numbers'!D27))&amp;  (IF(VLOOKUP('Cell Numbers'!D27,Cells!$A$7:$F$122,6)=D$10,"]",""))))</f>
        <v>[98</v>
      </c>
      <c r="E34" s="188" t="str">
        <f>IF('Cell Numbers'!E27=0,"",((IF(VLOOKUP('Cell Numbers'!E27,Cells!$A$7:$F$122,5)=E$10, "[",""))&amp;(IF(AND(VLOOKUP('Cell Numbers'!E27,Cells!$A$7:$F$122,5)&lt;&gt;E$10,VLOOKUP('Cell Numbers'!E27,Cells!$A$7:$F$122,6)&lt;&gt;E$10),"---", 'Cell Numbers'!E27))&amp;  (IF(VLOOKUP('Cell Numbers'!E27,Cells!$A$7:$F$122,6)=E$10,"]",""))))</f>
        <v>---</v>
      </c>
      <c r="F34" s="188" t="str">
        <f>IF('Cell Numbers'!F27=0,"",((IF(VLOOKUP('Cell Numbers'!F27,Cells!$A$7:$F$122,5)=F$10, "[",""))&amp;(IF(AND(VLOOKUP('Cell Numbers'!F27,Cells!$A$7:$F$122,5)&lt;&gt;F$10,VLOOKUP('Cell Numbers'!F27,Cells!$A$7:$F$122,6)&lt;&gt;F$10),"---", 'Cell Numbers'!F27))&amp;  (IF(VLOOKUP('Cell Numbers'!F27,Cells!$A$7:$F$122,6)=F$10,"]",""))))</f>
        <v>---</v>
      </c>
      <c r="G34" s="188" t="str">
        <f>IF('Cell Numbers'!G27=0,"",((IF(VLOOKUP('Cell Numbers'!G27,Cells!$A$7:$F$122,5)=G$10, "[",""))&amp;(IF(AND(VLOOKUP('Cell Numbers'!G27,Cells!$A$7:$F$122,5)&lt;&gt;G$10,VLOOKUP('Cell Numbers'!G27,Cells!$A$7:$F$122,6)&lt;&gt;G$10),"---", 'Cell Numbers'!G27))&amp;  (IF(VLOOKUP('Cell Numbers'!G27,Cells!$A$7:$F$122,6)=G$10,"]",""))))</f>
        <v>---</v>
      </c>
      <c r="H34" s="188" t="str">
        <f>IF('Cell Numbers'!H27=0,"",((IF(VLOOKUP('Cell Numbers'!H27,Cells!$A$7:$F$122,5)=H$10, "[",""))&amp;(IF(AND(VLOOKUP('Cell Numbers'!H27,Cells!$A$7:$F$122,5)&lt;&gt;H$10,VLOOKUP('Cell Numbers'!H27,Cells!$A$7:$F$122,6)&lt;&gt;H$10),"---", 'Cell Numbers'!H27))&amp;  (IF(VLOOKUP('Cell Numbers'!H27,Cells!$A$7:$F$122,6)=H$10,"]",""))))</f>
        <v>---</v>
      </c>
      <c r="I34" s="188" t="str">
        <f>IF('Cell Numbers'!I27=0,"",((IF(VLOOKUP('Cell Numbers'!I27,Cells!$A$7:$F$122,5)=I$10, "[",""))&amp;(IF(AND(VLOOKUP('Cell Numbers'!I27,Cells!$A$7:$F$122,5)&lt;&gt;I$10,VLOOKUP('Cell Numbers'!I27,Cells!$A$7:$F$122,6)&lt;&gt;I$10),"---", 'Cell Numbers'!I27))&amp;  (IF(VLOOKUP('Cell Numbers'!I27,Cells!$A$7:$F$122,6)=I$10,"]",""))))</f>
        <v>---</v>
      </c>
      <c r="J34" s="188" t="str">
        <f>IF('Cell Numbers'!J27=0,"",((IF(VLOOKUP('Cell Numbers'!J27,Cells!$A$7:$F$122,5)=J$10, "[",""))&amp;(IF(AND(VLOOKUP('Cell Numbers'!J27,Cells!$A$7:$F$122,5)&lt;&gt;J$10,VLOOKUP('Cell Numbers'!J27,Cells!$A$7:$F$122,6)&lt;&gt;J$10),"---", 'Cell Numbers'!J27))&amp;  (IF(VLOOKUP('Cell Numbers'!J27,Cells!$A$7:$F$122,6)=J$10,"]",""))))</f>
        <v>---</v>
      </c>
      <c r="K34" s="188" t="str">
        <f>IF('Cell Numbers'!K27=0,"",((IF(VLOOKUP('Cell Numbers'!K27,Cells!$A$7:$F$122,5)=K$10, "[",""))&amp;(IF(AND(VLOOKUP('Cell Numbers'!K27,Cells!$A$7:$F$122,5)&lt;&gt;K$10,VLOOKUP('Cell Numbers'!K27,Cells!$A$7:$F$122,6)&lt;&gt;K$10),"---", 'Cell Numbers'!K27))&amp;  (IF(VLOOKUP('Cell Numbers'!K27,Cells!$A$7:$F$122,6)=K$10,"]",""))))</f>
        <v>---</v>
      </c>
      <c r="L34" s="188" t="str">
        <f>IF('Cell Numbers'!L27=0,"",((IF(VLOOKUP('Cell Numbers'!L27,Cells!$A$7:$F$122,5)=L$10, "[",""))&amp;(IF(AND(VLOOKUP('Cell Numbers'!L27,Cells!$A$7:$F$122,5)&lt;&gt;L$10,VLOOKUP('Cell Numbers'!L27,Cells!$A$7:$F$122,6)&lt;&gt;L$10),"---", 'Cell Numbers'!L27))&amp;  (IF(VLOOKUP('Cell Numbers'!L27,Cells!$A$7:$F$122,6)=L$10,"]",""))))</f>
        <v>---</v>
      </c>
      <c r="M34" s="188" t="str">
        <f>IF('Cell Numbers'!M27=0,"",((IF(VLOOKUP('Cell Numbers'!M27,Cells!$A$7:$F$122,5)=M$10, "[",""))&amp;(IF(AND(VLOOKUP('Cell Numbers'!M27,Cells!$A$7:$F$122,5)&lt;&gt;M$10,VLOOKUP('Cell Numbers'!M27,Cells!$A$7:$F$122,6)&lt;&gt;M$10),"---", 'Cell Numbers'!M27))&amp;  (IF(VLOOKUP('Cell Numbers'!M27,Cells!$A$7:$F$122,6)=M$10,"]",""))))</f>
        <v>---</v>
      </c>
      <c r="N34" s="188" t="str">
        <f>IF('Cell Numbers'!N27=0,"",((IF(VLOOKUP('Cell Numbers'!N27,Cells!$A$7:$F$122,5)=N$10, "[",""))&amp;(IF(AND(VLOOKUP('Cell Numbers'!N27,Cells!$A$7:$F$122,5)&lt;&gt;N$10,VLOOKUP('Cell Numbers'!N27,Cells!$A$7:$F$122,6)&lt;&gt;N$10),"---", 'Cell Numbers'!N27))&amp;  (IF(VLOOKUP('Cell Numbers'!N27,Cells!$A$7:$F$122,6)=N$10,"]",""))))</f>
        <v>---</v>
      </c>
      <c r="O34" s="188" t="str">
        <f>IF('Cell Numbers'!O27=0,"",((IF(VLOOKUP('Cell Numbers'!O27,Cells!$A$7:$F$122,5)=O$10, "[",""))&amp;(IF(AND(VLOOKUP('Cell Numbers'!O27,Cells!$A$7:$F$122,5)&lt;&gt;O$10,VLOOKUP('Cell Numbers'!O27,Cells!$A$7:$F$122,6)&lt;&gt;O$10),"---", 'Cell Numbers'!O27))&amp;  (IF(VLOOKUP('Cell Numbers'!O27,Cells!$A$7:$F$122,6)=O$10,"]",""))))</f>
        <v>---</v>
      </c>
      <c r="P34" s="188" t="str">
        <f>IF('Cell Numbers'!P27=0,"",((IF(VLOOKUP('Cell Numbers'!P27,Cells!$A$7:$F$122,5)=P$10, "[",""))&amp;(IF(AND(VLOOKUP('Cell Numbers'!P27,Cells!$A$7:$F$122,5)&lt;&gt;P$10,VLOOKUP('Cell Numbers'!P27,Cells!$A$7:$F$122,6)&lt;&gt;P$10),"---", 'Cell Numbers'!P27))&amp;  (IF(VLOOKUP('Cell Numbers'!P27,Cells!$A$7:$F$122,6)=P$10,"]",""))))</f>
        <v>---</v>
      </c>
      <c r="Q34" s="188" t="str">
        <f>IF('Cell Numbers'!Q27=0,"",((IF(VLOOKUP('Cell Numbers'!Q27,Cells!$A$7:$F$122,5)=Q$10, "[",""))&amp;(IF(AND(VLOOKUP('Cell Numbers'!Q27,Cells!$A$7:$F$122,5)&lt;&gt;Q$10,VLOOKUP('Cell Numbers'!Q27,Cells!$A$7:$F$122,6)&lt;&gt;Q$10),"---", 'Cell Numbers'!Q27))&amp;  (IF(VLOOKUP('Cell Numbers'!Q27,Cells!$A$7:$F$122,6)=Q$10,"]",""))))</f>
        <v>---</v>
      </c>
      <c r="R34" s="188" t="str">
        <f>IF('Cell Numbers'!R27=0,"",((IF(VLOOKUP('Cell Numbers'!R27,Cells!$A$7:$F$122,5)=R$10, "[",""))&amp;(IF(AND(VLOOKUP('Cell Numbers'!R27,Cells!$A$7:$F$122,5)&lt;&gt;R$10,VLOOKUP('Cell Numbers'!R27,Cells!$A$7:$F$122,6)&lt;&gt;R$10),"---", 'Cell Numbers'!R27))&amp;  (IF(VLOOKUP('Cell Numbers'!R27,Cells!$A$7:$F$122,6)=R$10,"]",""))))</f>
        <v>---</v>
      </c>
      <c r="S34" s="188" t="str">
        <f>IF('Cell Numbers'!S27=0,"",((IF(VLOOKUP('Cell Numbers'!S27,Cells!$A$7:$F$122,5)=S$10, "[",""))&amp;(IF(AND(VLOOKUP('Cell Numbers'!S27,Cells!$A$7:$F$122,5)&lt;&gt;S$10,VLOOKUP('Cell Numbers'!S27,Cells!$A$7:$F$122,6)&lt;&gt;S$10),"---", 'Cell Numbers'!S27))&amp;  (IF(VLOOKUP('Cell Numbers'!S27,Cells!$A$7:$F$122,6)=S$10,"]",""))))</f>
        <v>---</v>
      </c>
      <c r="T34" s="188" t="str">
        <f>IF('Cell Numbers'!T27=0,"",((IF(VLOOKUP('Cell Numbers'!T27,Cells!$A$7:$F$122,5)=T$10, "[",""))&amp;(IF(AND(VLOOKUP('Cell Numbers'!T27,Cells!$A$7:$F$122,5)&lt;&gt;T$10,VLOOKUP('Cell Numbers'!T27,Cells!$A$7:$F$122,6)&lt;&gt;T$10),"---", 'Cell Numbers'!T27))&amp;  (IF(VLOOKUP('Cell Numbers'!T27,Cells!$A$7:$F$122,6)=T$10,"]",""))))</f>
        <v>---</v>
      </c>
      <c r="U34" s="188" t="str">
        <f>IF('Cell Numbers'!U27=0,"",((IF(VLOOKUP('Cell Numbers'!U27,Cells!$A$7:$F$122,5)=U$10, "[",""))&amp;(IF(AND(VLOOKUP('Cell Numbers'!U27,Cells!$A$7:$F$122,5)&lt;&gt;U$10,VLOOKUP('Cell Numbers'!U27,Cells!$A$7:$F$122,6)&lt;&gt;U$10),"---", 'Cell Numbers'!U27))&amp;  (IF(VLOOKUP('Cell Numbers'!U27,Cells!$A$7:$F$122,6)=U$10,"]",""))))</f>
        <v>---</v>
      </c>
      <c r="V34" s="188" t="str">
        <f>IF('Cell Numbers'!V27=0,"",((IF(VLOOKUP('Cell Numbers'!V27,Cells!$A$7:$F$122,5)=V$10, "[",""))&amp;(IF(AND(VLOOKUP('Cell Numbers'!V27,Cells!$A$7:$F$122,5)&lt;&gt;V$10,VLOOKUP('Cell Numbers'!V27,Cells!$A$7:$F$122,6)&lt;&gt;V$10),"---", 'Cell Numbers'!V27))&amp;  (IF(VLOOKUP('Cell Numbers'!V27,Cells!$A$7:$F$122,6)=V$10,"]",""))))</f>
        <v>---</v>
      </c>
      <c r="W34" s="188" t="str">
        <f>IF('Cell Numbers'!W27=0,"",((IF(VLOOKUP('Cell Numbers'!W27,Cells!$A$7:$F$122,5)=W$10, "[",""))&amp;(IF(AND(VLOOKUP('Cell Numbers'!W27,Cells!$A$7:$F$122,5)&lt;&gt;W$10,VLOOKUP('Cell Numbers'!W27,Cells!$A$7:$F$122,6)&lt;&gt;W$10),"---", 'Cell Numbers'!W27))&amp;  (IF(VLOOKUP('Cell Numbers'!W27,Cells!$A$7:$F$122,6)=W$10,"]",""))))</f>
        <v>---</v>
      </c>
      <c r="X34" s="188" t="str">
        <f>IF('Cell Numbers'!X27=0,"",((IF(VLOOKUP('Cell Numbers'!X27,Cells!$A$7:$F$122,5)=X$10, "[",""))&amp;(IF(AND(VLOOKUP('Cell Numbers'!X27,Cells!$A$7:$F$122,5)&lt;&gt;X$10,VLOOKUP('Cell Numbers'!X27,Cells!$A$7:$F$122,6)&lt;&gt;X$10),"---", 'Cell Numbers'!X27))&amp;  (IF(VLOOKUP('Cell Numbers'!X27,Cells!$A$7:$F$122,6)=X$10,"]",""))))</f>
        <v>---</v>
      </c>
      <c r="Y34" s="188" t="str">
        <f>IF('Cell Numbers'!Y27=0,"",((IF(VLOOKUP('Cell Numbers'!Y27,Cells!$A$7:$F$122,5)=Y$10, "[",""))&amp;(IF(AND(VLOOKUP('Cell Numbers'!Y27,Cells!$A$7:$F$122,5)&lt;&gt;Y$10,VLOOKUP('Cell Numbers'!Y27,Cells!$A$7:$F$122,6)&lt;&gt;Y$10),"---", 'Cell Numbers'!Y27))&amp;  (IF(VLOOKUP('Cell Numbers'!Y27,Cells!$A$7:$F$122,6)=Y$10,"]",""))))</f>
        <v>---</v>
      </c>
      <c r="Z34" s="188" t="str">
        <f>IF('Cell Numbers'!Z27=0,"",((IF(VLOOKUP('Cell Numbers'!Z27,Cells!$A$7:$F$122,5)=Z$10, "[",""))&amp;(IF(AND(VLOOKUP('Cell Numbers'!Z27,Cells!$A$7:$F$122,5)&lt;&gt;Z$10,VLOOKUP('Cell Numbers'!Z27,Cells!$A$7:$F$122,6)&lt;&gt;Z$10),"---", 'Cell Numbers'!Z27))&amp;  (IF(VLOOKUP('Cell Numbers'!Z27,Cells!$A$7:$F$122,6)=Z$10,"]",""))))</f>
        <v>---</v>
      </c>
      <c r="AA34" s="188" t="str">
        <f>IF('Cell Numbers'!AA27=0,"",((IF(VLOOKUP('Cell Numbers'!AA27,Cells!$A$7:$F$122,5)=AA$10, "[",""))&amp;(IF(AND(VLOOKUP('Cell Numbers'!AA27,Cells!$A$7:$F$122,5)&lt;&gt;AA$10,VLOOKUP('Cell Numbers'!AA27,Cells!$A$7:$F$122,6)&lt;&gt;AA$10),"---", 'Cell Numbers'!AA27))&amp;  (IF(VLOOKUP('Cell Numbers'!AA27,Cells!$A$7:$F$122,6)=AA$10,"]",""))))</f>
        <v>---</v>
      </c>
      <c r="AB34" s="188" t="str">
        <f>IF('Cell Numbers'!AB27=0,"",((IF(VLOOKUP('Cell Numbers'!AB27,Cells!$A$7:$F$122,5)=AB$10, "[",""))&amp;(IF(AND(VLOOKUP('Cell Numbers'!AB27,Cells!$A$7:$F$122,5)&lt;&gt;AB$10,VLOOKUP('Cell Numbers'!AB27,Cells!$A$7:$F$122,6)&lt;&gt;AB$10),"---", 'Cell Numbers'!AB27))&amp;  (IF(VLOOKUP('Cell Numbers'!AB27,Cells!$A$7:$F$122,6)=AB$10,"]",""))))</f>
        <v>---</v>
      </c>
      <c r="AC34" s="188" t="str">
        <f>IF('Cell Numbers'!AC27=0,"",((IF(VLOOKUP('Cell Numbers'!AC27,Cells!$A$7:$F$122,5)=AC$10, "[",""))&amp;(IF(AND(VLOOKUP('Cell Numbers'!AC27,Cells!$A$7:$F$122,5)&lt;&gt;AC$10,VLOOKUP('Cell Numbers'!AC27,Cells!$A$7:$F$122,6)&lt;&gt;AC$10),"---", 'Cell Numbers'!AC27))&amp;  (IF(VLOOKUP('Cell Numbers'!AC27,Cells!$A$7:$F$122,6)=AC$10,"]",""))))</f>
        <v>---</v>
      </c>
      <c r="AD34" s="188" t="str">
        <f>IF('Cell Numbers'!AD27=0,"",((IF(VLOOKUP('Cell Numbers'!AD27,Cells!$A$7:$F$122,5)=AD$10, "[",""))&amp;(IF(AND(VLOOKUP('Cell Numbers'!AD27,Cells!$A$7:$F$122,5)&lt;&gt;AD$10,VLOOKUP('Cell Numbers'!AD27,Cells!$A$7:$F$122,6)&lt;&gt;AD$10),"---", 'Cell Numbers'!AD27))&amp;  (IF(VLOOKUP('Cell Numbers'!AD27,Cells!$A$7:$F$122,6)=AD$10,"]",""))))</f>
        <v>---</v>
      </c>
      <c r="AE34" s="188" t="str">
        <f>IF('Cell Numbers'!AE27=0,"",((IF(VLOOKUP('Cell Numbers'!AE27,Cells!$A$7:$F$122,5)=AE$10, "[",""))&amp;(IF(AND(VLOOKUP('Cell Numbers'!AE27,Cells!$A$7:$F$122,5)&lt;&gt;AE$10,VLOOKUP('Cell Numbers'!AE27,Cells!$A$7:$F$122,6)&lt;&gt;AE$10),"---", 'Cell Numbers'!AE27))&amp;  (IF(VLOOKUP('Cell Numbers'!AE27,Cells!$A$7:$F$122,6)=AE$10,"]",""))))</f>
        <v>---</v>
      </c>
      <c r="AF34" s="188" t="str">
        <f>IF('Cell Numbers'!AF27=0,"",((IF(VLOOKUP('Cell Numbers'!AF27,Cells!$A$7:$F$122,5)=AF$10, "[",""))&amp;(IF(AND(VLOOKUP('Cell Numbers'!AF27,Cells!$A$7:$F$122,5)&lt;&gt;AF$10,VLOOKUP('Cell Numbers'!AF27,Cells!$A$7:$F$122,6)&lt;&gt;AF$10),"---", 'Cell Numbers'!AF27))&amp;  (IF(VLOOKUP('Cell Numbers'!AF27,Cells!$A$7:$F$122,6)=AF$10,"]",""))))</f>
        <v>---</v>
      </c>
      <c r="AG34" s="188" t="str">
        <f>IF('Cell Numbers'!AG27=0,"",((IF(VLOOKUP('Cell Numbers'!AG27,Cells!$A$7:$F$122,5)=AG$10, "[",""))&amp;(IF(AND(VLOOKUP('Cell Numbers'!AG27,Cells!$A$7:$F$122,5)&lt;&gt;AG$10,VLOOKUP('Cell Numbers'!AG27,Cells!$A$7:$F$122,6)&lt;&gt;AG$10),"---", 'Cell Numbers'!AG27))&amp;  (IF(VLOOKUP('Cell Numbers'!AG27,Cells!$A$7:$F$122,6)=AG$10,"]",""))))</f>
        <v>---</v>
      </c>
      <c r="AH34" s="188" t="str">
        <f>IF('Cell Numbers'!AH27=0,"",((IF(VLOOKUP('Cell Numbers'!AH27,Cells!$A$7:$F$122,5)=AH$10, "[",""))&amp;(IF(AND(VLOOKUP('Cell Numbers'!AH27,Cells!$A$7:$F$122,5)&lt;&gt;AH$10,VLOOKUP('Cell Numbers'!AH27,Cells!$A$7:$F$122,6)&lt;&gt;AH$10),"---", 'Cell Numbers'!AH27))&amp;  (IF(VLOOKUP('Cell Numbers'!AH27,Cells!$A$7:$F$122,6)=AH$10,"]",""))))</f>
        <v>---</v>
      </c>
      <c r="AI34" s="188" t="str">
        <f>IF('Cell Numbers'!AI27=0,"",((IF(VLOOKUP('Cell Numbers'!AI27,Cells!$A$7:$F$122,5)=AI$10, "[",""))&amp;(IF(AND(VLOOKUP('Cell Numbers'!AI27,Cells!$A$7:$F$122,5)&lt;&gt;AI$10,VLOOKUP('Cell Numbers'!AI27,Cells!$A$7:$F$122,6)&lt;&gt;AI$10),"---", 'Cell Numbers'!AI27))&amp;  (IF(VLOOKUP('Cell Numbers'!AI27,Cells!$A$7:$F$122,6)=AI$10,"]",""))))</f>
        <v>---</v>
      </c>
      <c r="AJ34" s="188" t="str">
        <f>IF('Cell Numbers'!AJ27=0,"",((IF(VLOOKUP('Cell Numbers'!AJ27,Cells!$A$7:$F$122,5)=AJ$10, "[",""))&amp;(IF(AND(VLOOKUP('Cell Numbers'!AJ27,Cells!$A$7:$F$122,5)&lt;&gt;AJ$10,VLOOKUP('Cell Numbers'!AJ27,Cells!$A$7:$F$122,6)&lt;&gt;AJ$10),"---", 'Cell Numbers'!AJ27))&amp;  (IF(VLOOKUP('Cell Numbers'!AJ27,Cells!$A$7:$F$122,6)=AJ$10,"]",""))))</f>
        <v>---</v>
      </c>
      <c r="AK34" s="188" t="str">
        <f>IF('Cell Numbers'!AK27=0,"",((IF(VLOOKUP('Cell Numbers'!AK27,Cells!$A$7:$F$122,5)=AK$10, "[",""))&amp;(IF(AND(VLOOKUP('Cell Numbers'!AK27,Cells!$A$7:$F$122,5)&lt;&gt;AK$10,VLOOKUP('Cell Numbers'!AK27,Cells!$A$7:$F$122,6)&lt;&gt;AK$10),"---", 'Cell Numbers'!AK27))&amp;  (IF(VLOOKUP('Cell Numbers'!AK27,Cells!$A$7:$F$122,6)=AK$10,"]",""))))</f>
        <v>---</v>
      </c>
      <c r="AL34" s="188" t="str">
        <f>IF('Cell Numbers'!AL27=0,"",((IF(VLOOKUP('Cell Numbers'!AL27,Cells!$A$7:$F$122,5)=AL$10, "[",""))&amp;(IF(AND(VLOOKUP('Cell Numbers'!AL27,Cells!$A$7:$F$122,5)&lt;&gt;AL$10,VLOOKUP('Cell Numbers'!AL27,Cells!$A$7:$F$122,6)&lt;&gt;AL$10),"---", 'Cell Numbers'!AL27))&amp;  (IF(VLOOKUP('Cell Numbers'!AL27,Cells!$A$7:$F$122,6)=AL$10,"]",""))))</f>
        <v>---</v>
      </c>
      <c r="AM34" s="188" t="str">
        <f>IF('Cell Numbers'!AM27=0,"",((IF(VLOOKUP('Cell Numbers'!AM27,Cells!$A$7:$F$122,5)=AM$10, "[",""))&amp;(IF(AND(VLOOKUP('Cell Numbers'!AM27,Cells!$A$7:$F$122,5)&lt;&gt;AM$10,VLOOKUP('Cell Numbers'!AM27,Cells!$A$7:$F$122,6)&lt;&gt;AM$10),"---", 'Cell Numbers'!AM27))&amp;  (IF(VLOOKUP('Cell Numbers'!AM27,Cells!$A$7:$F$122,6)=AM$10,"]",""))))</f>
        <v>98]</v>
      </c>
    </row>
    <row r="35" spans="1:39" x14ac:dyDescent="0.25">
      <c r="A35" t="s">
        <v>59</v>
      </c>
      <c r="B35" t="s">
        <v>78</v>
      </c>
      <c r="C35" s="8" t="s">
        <v>347</v>
      </c>
      <c r="D35" s="188" t="str">
        <f>IF('Cell Numbers'!D28=0,"",((IF(VLOOKUP('Cell Numbers'!D28,Cells!$A$7:$F$122,5)=D$10, "[",""))&amp;(IF(AND(VLOOKUP('Cell Numbers'!D28,Cells!$A$7:$F$122,5)&lt;&gt;D$10,VLOOKUP('Cell Numbers'!D28,Cells!$A$7:$F$122,6)&lt;&gt;D$10),"---", 'Cell Numbers'!D28))&amp;  (IF(VLOOKUP('Cell Numbers'!D28,Cells!$A$7:$F$122,6)=D$10,"]",""))))</f>
        <v>[99</v>
      </c>
      <c r="E35" s="188" t="str">
        <f>IF('Cell Numbers'!E28=0,"",((IF(VLOOKUP('Cell Numbers'!E28,Cells!$A$7:$F$122,5)=E$10, "[",""))&amp;(IF(AND(VLOOKUP('Cell Numbers'!E28,Cells!$A$7:$F$122,5)&lt;&gt;E$10,VLOOKUP('Cell Numbers'!E28,Cells!$A$7:$F$122,6)&lt;&gt;E$10),"---", 'Cell Numbers'!E28))&amp;  (IF(VLOOKUP('Cell Numbers'!E28,Cells!$A$7:$F$122,6)=E$10,"]",""))))</f>
        <v>---</v>
      </c>
      <c r="F35" s="188" t="str">
        <f>IF('Cell Numbers'!F28=0,"",((IF(VLOOKUP('Cell Numbers'!F28,Cells!$A$7:$F$122,5)=F$10, "[",""))&amp;(IF(AND(VLOOKUP('Cell Numbers'!F28,Cells!$A$7:$F$122,5)&lt;&gt;F$10,VLOOKUP('Cell Numbers'!F28,Cells!$A$7:$F$122,6)&lt;&gt;F$10),"---", 'Cell Numbers'!F28))&amp;  (IF(VLOOKUP('Cell Numbers'!F28,Cells!$A$7:$F$122,6)=F$10,"]",""))))</f>
        <v>---</v>
      </c>
      <c r="G35" s="188" t="str">
        <f>IF('Cell Numbers'!G28=0,"",((IF(VLOOKUP('Cell Numbers'!G28,Cells!$A$7:$F$122,5)=G$10, "[",""))&amp;(IF(AND(VLOOKUP('Cell Numbers'!G28,Cells!$A$7:$F$122,5)&lt;&gt;G$10,VLOOKUP('Cell Numbers'!G28,Cells!$A$7:$F$122,6)&lt;&gt;G$10),"---", 'Cell Numbers'!G28))&amp;  (IF(VLOOKUP('Cell Numbers'!G28,Cells!$A$7:$F$122,6)=G$10,"]",""))))</f>
        <v>---</v>
      </c>
      <c r="H35" s="188" t="str">
        <f>IF('Cell Numbers'!H28=0,"",((IF(VLOOKUP('Cell Numbers'!H28,Cells!$A$7:$F$122,5)=H$10, "[",""))&amp;(IF(AND(VLOOKUP('Cell Numbers'!H28,Cells!$A$7:$F$122,5)&lt;&gt;H$10,VLOOKUP('Cell Numbers'!H28,Cells!$A$7:$F$122,6)&lt;&gt;H$10),"---", 'Cell Numbers'!H28))&amp;  (IF(VLOOKUP('Cell Numbers'!H28,Cells!$A$7:$F$122,6)=H$10,"]",""))))</f>
        <v>---</v>
      </c>
      <c r="I35" s="188" t="str">
        <f>IF('Cell Numbers'!I28=0,"",((IF(VLOOKUP('Cell Numbers'!I28,Cells!$A$7:$F$122,5)=I$10, "[",""))&amp;(IF(AND(VLOOKUP('Cell Numbers'!I28,Cells!$A$7:$F$122,5)&lt;&gt;I$10,VLOOKUP('Cell Numbers'!I28,Cells!$A$7:$F$122,6)&lt;&gt;I$10),"---", 'Cell Numbers'!I28))&amp;  (IF(VLOOKUP('Cell Numbers'!I28,Cells!$A$7:$F$122,6)=I$10,"]",""))))</f>
        <v>---</v>
      </c>
      <c r="J35" s="188" t="str">
        <f>IF('Cell Numbers'!J28=0,"",((IF(VLOOKUP('Cell Numbers'!J28,Cells!$A$7:$F$122,5)=J$10, "[",""))&amp;(IF(AND(VLOOKUP('Cell Numbers'!J28,Cells!$A$7:$F$122,5)&lt;&gt;J$10,VLOOKUP('Cell Numbers'!J28,Cells!$A$7:$F$122,6)&lt;&gt;J$10),"---", 'Cell Numbers'!J28))&amp;  (IF(VLOOKUP('Cell Numbers'!J28,Cells!$A$7:$F$122,6)=J$10,"]",""))))</f>
        <v>---</v>
      </c>
      <c r="K35" s="188" t="str">
        <f>IF('Cell Numbers'!K28=0,"",((IF(VLOOKUP('Cell Numbers'!K28,Cells!$A$7:$F$122,5)=K$10, "[",""))&amp;(IF(AND(VLOOKUP('Cell Numbers'!K28,Cells!$A$7:$F$122,5)&lt;&gt;K$10,VLOOKUP('Cell Numbers'!K28,Cells!$A$7:$F$122,6)&lt;&gt;K$10),"---", 'Cell Numbers'!K28))&amp;  (IF(VLOOKUP('Cell Numbers'!K28,Cells!$A$7:$F$122,6)=K$10,"]",""))))</f>
        <v>---</v>
      </c>
      <c r="L35" s="188" t="str">
        <f>IF('Cell Numbers'!L28=0,"",((IF(VLOOKUP('Cell Numbers'!L28,Cells!$A$7:$F$122,5)=L$10, "[",""))&amp;(IF(AND(VLOOKUP('Cell Numbers'!L28,Cells!$A$7:$F$122,5)&lt;&gt;L$10,VLOOKUP('Cell Numbers'!L28,Cells!$A$7:$F$122,6)&lt;&gt;L$10),"---", 'Cell Numbers'!L28))&amp;  (IF(VLOOKUP('Cell Numbers'!L28,Cells!$A$7:$F$122,6)=L$10,"]",""))))</f>
        <v>---</v>
      </c>
      <c r="M35" s="188" t="str">
        <f>IF('Cell Numbers'!M28=0,"",((IF(VLOOKUP('Cell Numbers'!M28,Cells!$A$7:$F$122,5)=M$10, "[",""))&amp;(IF(AND(VLOOKUP('Cell Numbers'!M28,Cells!$A$7:$F$122,5)&lt;&gt;M$10,VLOOKUP('Cell Numbers'!M28,Cells!$A$7:$F$122,6)&lt;&gt;M$10),"---", 'Cell Numbers'!M28))&amp;  (IF(VLOOKUP('Cell Numbers'!M28,Cells!$A$7:$F$122,6)=M$10,"]",""))))</f>
        <v>---</v>
      </c>
      <c r="N35" s="188" t="str">
        <f>IF('Cell Numbers'!N28=0,"",((IF(VLOOKUP('Cell Numbers'!N28,Cells!$A$7:$F$122,5)=N$10, "[",""))&amp;(IF(AND(VLOOKUP('Cell Numbers'!N28,Cells!$A$7:$F$122,5)&lt;&gt;N$10,VLOOKUP('Cell Numbers'!N28,Cells!$A$7:$F$122,6)&lt;&gt;N$10),"---", 'Cell Numbers'!N28))&amp;  (IF(VLOOKUP('Cell Numbers'!N28,Cells!$A$7:$F$122,6)=N$10,"]",""))))</f>
        <v>---</v>
      </c>
      <c r="O35" s="188" t="str">
        <f>IF('Cell Numbers'!O28=0,"",((IF(VLOOKUP('Cell Numbers'!O28,Cells!$A$7:$F$122,5)=O$10, "[",""))&amp;(IF(AND(VLOOKUP('Cell Numbers'!O28,Cells!$A$7:$F$122,5)&lt;&gt;O$10,VLOOKUP('Cell Numbers'!O28,Cells!$A$7:$F$122,6)&lt;&gt;O$10),"---", 'Cell Numbers'!O28))&amp;  (IF(VLOOKUP('Cell Numbers'!O28,Cells!$A$7:$F$122,6)=O$10,"]",""))))</f>
        <v>99]</v>
      </c>
      <c r="P35" s="188" t="str">
        <f>IF('Cell Numbers'!P28=0,"",((IF(VLOOKUP('Cell Numbers'!P28,Cells!$A$7:$F$122,5)=P$10, "[",""))&amp;(IF(AND(VLOOKUP('Cell Numbers'!P28,Cells!$A$7:$F$122,5)&lt;&gt;P$10,VLOOKUP('Cell Numbers'!P28,Cells!$A$7:$F$122,6)&lt;&gt;P$10),"---", 'Cell Numbers'!P28))&amp;  (IF(VLOOKUP('Cell Numbers'!P28,Cells!$A$7:$F$122,6)=P$10,"]",""))))</f>
        <v/>
      </c>
      <c r="Q35" s="188" t="str">
        <f>IF('Cell Numbers'!Q28=0,"",((IF(VLOOKUP('Cell Numbers'!Q28,Cells!$A$7:$F$122,5)=Q$10, "[",""))&amp;(IF(AND(VLOOKUP('Cell Numbers'!Q28,Cells!$A$7:$F$122,5)&lt;&gt;Q$10,VLOOKUP('Cell Numbers'!Q28,Cells!$A$7:$F$122,6)&lt;&gt;Q$10),"---", 'Cell Numbers'!Q28))&amp;  (IF(VLOOKUP('Cell Numbers'!Q28,Cells!$A$7:$F$122,6)=Q$10,"]",""))))</f>
        <v/>
      </c>
      <c r="R35" s="188" t="str">
        <f>IF('Cell Numbers'!R28=0,"",((IF(VLOOKUP('Cell Numbers'!R28,Cells!$A$7:$F$122,5)=R$10, "[",""))&amp;(IF(AND(VLOOKUP('Cell Numbers'!R28,Cells!$A$7:$F$122,5)&lt;&gt;R$10,VLOOKUP('Cell Numbers'!R28,Cells!$A$7:$F$122,6)&lt;&gt;R$10),"---", 'Cell Numbers'!R28))&amp;  (IF(VLOOKUP('Cell Numbers'!R28,Cells!$A$7:$F$122,6)=R$10,"]",""))))</f>
        <v/>
      </c>
      <c r="S35" s="188" t="str">
        <f>IF('Cell Numbers'!S28=0,"",((IF(VLOOKUP('Cell Numbers'!S28,Cells!$A$7:$F$122,5)=S$10, "[",""))&amp;(IF(AND(VLOOKUP('Cell Numbers'!S28,Cells!$A$7:$F$122,5)&lt;&gt;S$10,VLOOKUP('Cell Numbers'!S28,Cells!$A$7:$F$122,6)&lt;&gt;S$10),"---", 'Cell Numbers'!S28))&amp;  (IF(VLOOKUP('Cell Numbers'!S28,Cells!$A$7:$F$122,6)=S$10,"]",""))))</f>
        <v/>
      </c>
      <c r="T35" s="188" t="str">
        <f>IF('Cell Numbers'!T28=0,"",((IF(VLOOKUP('Cell Numbers'!T28,Cells!$A$7:$F$122,5)=T$10, "[",""))&amp;(IF(AND(VLOOKUP('Cell Numbers'!T28,Cells!$A$7:$F$122,5)&lt;&gt;T$10,VLOOKUP('Cell Numbers'!T28,Cells!$A$7:$F$122,6)&lt;&gt;T$10),"---", 'Cell Numbers'!T28))&amp;  (IF(VLOOKUP('Cell Numbers'!T28,Cells!$A$7:$F$122,6)=T$10,"]",""))))</f>
        <v/>
      </c>
      <c r="U35" s="188" t="str">
        <f>IF('Cell Numbers'!U28=0,"",((IF(VLOOKUP('Cell Numbers'!U28,Cells!$A$7:$F$122,5)=U$10, "[",""))&amp;(IF(AND(VLOOKUP('Cell Numbers'!U28,Cells!$A$7:$F$122,5)&lt;&gt;U$10,VLOOKUP('Cell Numbers'!U28,Cells!$A$7:$F$122,6)&lt;&gt;U$10),"---", 'Cell Numbers'!U28))&amp;  (IF(VLOOKUP('Cell Numbers'!U28,Cells!$A$7:$F$122,6)=U$10,"]",""))))</f>
        <v/>
      </c>
      <c r="V35" s="188" t="str">
        <f>IF('Cell Numbers'!V28=0,"",((IF(VLOOKUP('Cell Numbers'!V28,Cells!$A$7:$F$122,5)=V$10, "[",""))&amp;(IF(AND(VLOOKUP('Cell Numbers'!V28,Cells!$A$7:$F$122,5)&lt;&gt;V$10,VLOOKUP('Cell Numbers'!V28,Cells!$A$7:$F$122,6)&lt;&gt;V$10),"---", 'Cell Numbers'!V28))&amp;  (IF(VLOOKUP('Cell Numbers'!V28,Cells!$A$7:$F$122,6)=V$10,"]",""))))</f>
        <v/>
      </c>
      <c r="W35" s="188" t="str">
        <f>IF('Cell Numbers'!W28=0,"",((IF(VLOOKUP('Cell Numbers'!W28,Cells!$A$7:$F$122,5)=W$10, "[",""))&amp;(IF(AND(VLOOKUP('Cell Numbers'!W28,Cells!$A$7:$F$122,5)&lt;&gt;W$10,VLOOKUP('Cell Numbers'!W28,Cells!$A$7:$F$122,6)&lt;&gt;W$10),"---", 'Cell Numbers'!W28))&amp;  (IF(VLOOKUP('Cell Numbers'!W28,Cells!$A$7:$F$122,6)=W$10,"]",""))))</f>
        <v/>
      </c>
      <c r="X35" s="188" t="str">
        <f>IF('Cell Numbers'!X28=0,"",((IF(VLOOKUP('Cell Numbers'!X28,Cells!$A$7:$F$122,5)=X$10, "[",""))&amp;(IF(AND(VLOOKUP('Cell Numbers'!X28,Cells!$A$7:$F$122,5)&lt;&gt;X$10,VLOOKUP('Cell Numbers'!X28,Cells!$A$7:$F$122,6)&lt;&gt;X$10),"---", 'Cell Numbers'!X28))&amp;  (IF(VLOOKUP('Cell Numbers'!X28,Cells!$A$7:$F$122,6)=X$10,"]",""))))</f>
        <v/>
      </c>
      <c r="Y35" s="188" t="str">
        <f>IF('Cell Numbers'!Y28=0,"",((IF(VLOOKUP('Cell Numbers'!Y28,Cells!$A$7:$F$122,5)=Y$10, "[",""))&amp;(IF(AND(VLOOKUP('Cell Numbers'!Y28,Cells!$A$7:$F$122,5)&lt;&gt;Y$10,VLOOKUP('Cell Numbers'!Y28,Cells!$A$7:$F$122,6)&lt;&gt;Y$10),"---", 'Cell Numbers'!Y28))&amp;  (IF(VLOOKUP('Cell Numbers'!Y28,Cells!$A$7:$F$122,6)=Y$10,"]",""))))</f>
        <v/>
      </c>
      <c r="Z35" s="188" t="str">
        <f>IF('Cell Numbers'!Z28=0,"",((IF(VLOOKUP('Cell Numbers'!Z28,Cells!$A$7:$F$122,5)=Z$10, "[",""))&amp;(IF(AND(VLOOKUP('Cell Numbers'!Z28,Cells!$A$7:$F$122,5)&lt;&gt;Z$10,VLOOKUP('Cell Numbers'!Z28,Cells!$A$7:$F$122,6)&lt;&gt;Z$10),"---", 'Cell Numbers'!Z28))&amp;  (IF(VLOOKUP('Cell Numbers'!Z28,Cells!$A$7:$F$122,6)=Z$10,"]",""))))</f>
        <v/>
      </c>
      <c r="AA35" s="188" t="str">
        <f>IF('Cell Numbers'!AA28=0,"",((IF(VLOOKUP('Cell Numbers'!AA28,Cells!$A$7:$F$122,5)=AA$10, "[",""))&amp;(IF(AND(VLOOKUP('Cell Numbers'!AA28,Cells!$A$7:$F$122,5)&lt;&gt;AA$10,VLOOKUP('Cell Numbers'!AA28,Cells!$A$7:$F$122,6)&lt;&gt;AA$10),"---", 'Cell Numbers'!AA28))&amp;  (IF(VLOOKUP('Cell Numbers'!AA28,Cells!$A$7:$F$122,6)=AA$10,"]",""))))</f>
        <v/>
      </c>
      <c r="AB35" s="188" t="str">
        <f>IF('Cell Numbers'!AB28=0,"",((IF(VLOOKUP('Cell Numbers'!AB28,Cells!$A$7:$F$122,5)=AB$10, "[",""))&amp;(IF(AND(VLOOKUP('Cell Numbers'!AB28,Cells!$A$7:$F$122,5)&lt;&gt;AB$10,VLOOKUP('Cell Numbers'!AB28,Cells!$A$7:$F$122,6)&lt;&gt;AB$10),"---", 'Cell Numbers'!AB28))&amp;  (IF(VLOOKUP('Cell Numbers'!AB28,Cells!$A$7:$F$122,6)=AB$10,"]",""))))</f>
        <v/>
      </c>
      <c r="AC35" s="188" t="str">
        <f>IF('Cell Numbers'!AC28=0,"",((IF(VLOOKUP('Cell Numbers'!AC28,Cells!$A$7:$F$122,5)=AC$10, "[",""))&amp;(IF(AND(VLOOKUP('Cell Numbers'!AC28,Cells!$A$7:$F$122,5)&lt;&gt;AC$10,VLOOKUP('Cell Numbers'!AC28,Cells!$A$7:$F$122,6)&lt;&gt;AC$10),"---", 'Cell Numbers'!AC28))&amp;  (IF(VLOOKUP('Cell Numbers'!AC28,Cells!$A$7:$F$122,6)=AC$10,"]",""))))</f>
        <v/>
      </c>
      <c r="AD35" s="188" t="str">
        <f>IF('Cell Numbers'!AD28=0,"",((IF(VLOOKUP('Cell Numbers'!AD28,Cells!$A$7:$F$122,5)=AD$10, "[",""))&amp;(IF(AND(VLOOKUP('Cell Numbers'!AD28,Cells!$A$7:$F$122,5)&lt;&gt;AD$10,VLOOKUP('Cell Numbers'!AD28,Cells!$A$7:$F$122,6)&lt;&gt;AD$10),"---", 'Cell Numbers'!AD28))&amp;  (IF(VLOOKUP('Cell Numbers'!AD28,Cells!$A$7:$F$122,6)=AD$10,"]",""))))</f>
        <v/>
      </c>
      <c r="AE35" s="188" t="str">
        <f>IF('Cell Numbers'!AE28=0,"",((IF(VLOOKUP('Cell Numbers'!AE28,Cells!$A$7:$F$122,5)=AE$10, "[",""))&amp;(IF(AND(VLOOKUP('Cell Numbers'!AE28,Cells!$A$7:$F$122,5)&lt;&gt;AE$10,VLOOKUP('Cell Numbers'!AE28,Cells!$A$7:$F$122,6)&lt;&gt;AE$10),"---", 'Cell Numbers'!AE28))&amp;  (IF(VLOOKUP('Cell Numbers'!AE28,Cells!$A$7:$F$122,6)=AE$10,"]",""))))</f>
        <v/>
      </c>
      <c r="AF35" s="188" t="str">
        <f>IF('Cell Numbers'!AF28=0,"",((IF(VLOOKUP('Cell Numbers'!AF28,Cells!$A$7:$F$122,5)=AF$10, "[",""))&amp;(IF(AND(VLOOKUP('Cell Numbers'!AF28,Cells!$A$7:$F$122,5)&lt;&gt;AF$10,VLOOKUP('Cell Numbers'!AF28,Cells!$A$7:$F$122,6)&lt;&gt;AF$10),"---", 'Cell Numbers'!AF28))&amp;  (IF(VLOOKUP('Cell Numbers'!AF28,Cells!$A$7:$F$122,6)=AF$10,"]",""))))</f>
        <v/>
      </c>
      <c r="AG35" s="188" t="str">
        <f>IF('Cell Numbers'!AG28=0,"",((IF(VLOOKUP('Cell Numbers'!AG28,Cells!$A$7:$F$122,5)=AG$10, "[",""))&amp;(IF(AND(VLOOKUP('Cell Numbers'!AG28,Cells!$A$7:$F$122,5)&lt;&gt;AG$10,VLOOKUP('Cell Numbers'!AG28,Cells!$A$7:$F$122,6)&lt;&gt;AG$10),"---", 'Cell Numbers'!AG28))&amp;  (IF(VLOOKUP('Cell Numbers'!AG28,Cells!$A$7:$F$122,6)=AG$10,"]",""))))</f>
        <v/>
      </c>
      <c r="AH35" s="188" t="str">
        <f>IF('Cell Numbers'!AH28=0,"",((IF(VLOOKUP('Cell Numbers'!AH28,Cells!$A$7:$F$122,5)=AH$10, "[",""))&amp;(IF(AND(VLOOKUP('Cell Numbers'!AH28,Cells!$A$7:$F$122,5)&lt;&gt;AH$10,VLOOKUP('Cell Numbers'!AH28,Cells!$A$7:$F$122,6)&lt;&gt;AH$10),"---", 'Cell Numbers'!AH28))&amp;  (IF(VLOOKUP('Cell Numbers'!AH28,Cells!$A$7:$F$122,6)=AH$10,"]",""))))</f>
        <v/>
      </c>
      <c r="AI35" s="188" t="str">
        <f>IF('Cell Numbers'!AI28=0,"",((IF(VLOOKUP('Cell Numbers'!AI28,Cells!$A$7:$F$122,5)=AI$10, "[",""))&amp;(IF(AND(VLOOKUP('Cell Numbers'!AI28,Cells!$A$7:$F$122,5)&lt;&gt;AI$10,VLOOKUP('Cell Numbers'!AI28,Cells!$A$7:$F$122,6)&lt;&gt;AI$10),"---", 'Cell Numbers'!AI28))&amp;  (IF(VLOOKUP('Cell Numbers'!AI28,Cells!$A$7:$F$122,6)=AI$10,"]",""))))</f>
        <v/>
      </c>
      <c r="AJ35" s="188" t="str">
        <f>IF('Cell Numbers'!AJ28=0,"",((IF(VLOOKUP('Cell Numbers'!AJ28,Cells!$A$7:$F$122,5)=AJ$10, "[",""))&amp;(IF(AND(VLOOKUP('Cell Numbers'!AJ28,Cells!$A$7:$F$122,5)&lt;&gt;AJ$10,VLOOKUP('Cell Numbers'!AJ28,Cells!$A$7:$F$122,6)&lt;&gt;AJ$10),"---", 'Cell Numbers'!AJ28))&amp;  (IF(VLOOKUP('Cell Numbers'!AJ28,Cells!$A$7:$F$122,6)=AJ$10,"]",""))))</f>
        <v/>
      </c>
      <c r="AK35" s="188" t="str">
        <f>IF('Cell Numbers'!AK28=0,"",((IF(VLOOKUP('Cell Numbers'!AK28,Cells!$A$7:$F$122,5)=AK$10, "[",""))&amp;(IF(AND(VLOOKUP('Cell Numbers'!AK28,Cells!$A$7:$F$122,5)&lt;&gt;AK$10,VLOOKUP('Cell Numbers'!AK28,Cells!$A$7:$F$122,6)&lt;&gt;AK$10),"---", 'Cell Numbers'!AK28))&amp;  (IF(VLOOKUP('Cell Numbers'!AK28,Cells!$A$7:$F$122,6)=AK$10,"]",""))))</f>
        <v/>
      </c>
      <c r="AL35" s="188" t="str">
        <f>IF('Cell Numbers'!AL28=0,"",((IF(VLOOKUP('Cell Numbers'!AL28,Cells!$A$7:$F$122,5)=AL$10, "[",""))&amp;(IF(AND(VLOOKUP('Cell Numbers'!AL28,Cells!$A$7:$F$122,5)&lt;&gt;AL$10,VLOOKUP('Cell Numbers'!AL28,Cells!$A$7:$F$122,6)&lt;&gt;AL$10),"---", 'Cell Numbers'!AL28))&amp;  (IF(VLOOKUP('Cell Numbers'!AL28,Cells!$A$7:$F$122,6)=AL$10,"]",""))))</f>
        <v/>
      </c>
      <c r="AM35" s="188" t="str">
        <f>IF('Cell Numbers'!AM28=0,"",((IF(VLOOKUP('Cell Numbers'!AM28,Cells!$A$7:$F$122,5)=AM$10, "[",""))&amp;(IF(AND(VLOOKUP('Cell Numbers'!AM28,Cells!$A$7:$F$122,5)&lt;&gt;AM$10,VLOOKUP('Cell Numbers'!AM28,Cells!$A$7:$F$122,6)&lt;&gt;AM$10),"---", 'Cell Numbers'!AM28))&amp;  (IF(VLOOKUP('Cell Numbers'!AM28,Cells!$A$7:$F$122,6)=AM$10,"]",""))))</f>
        <v/>
      </c>
    </row>
    <row r="36" spans="1:39" x14ac:dyDescent="0.25">
      <c r="A36" t="s">
        <v>59</v>
      </c>
      <c r="B36" t="s">
        <v>78</v>
      </c>
      <c r="C36" s="8" t="s">
        <v>348</v>
      </c>
      <c r="D36" s="188" t="str">
        <f>IF('Cell Numbers'!D29=0,"",((IF(VLOOKUP('Cell Numbers'!D29,Cells!$A$7:$F$122,5)=D$10, "[",""))&amp;(IF(AND(VLOOKUP('Cell Numbers'!D29,Cells!$A$7:$F$122,5)&lt;&gt;D$10,VLOOKUP('Cell Numbers'!D29,Cells!$A$7:$F$122,6)&lt;&gt;D$10),"---", 'Cell Numbers'!D29))&amp;  (IF(VLOOKUP('Cell Numbers'!D29,Cells!$A$7:$F$122,6)=D$10,"]",""))))</f>
        <v>[100</v>
      </c>
      <c r="E36" s="188" t="str">
        <f>IF('Cell Numbers'!E29=0,"",((IF(VLOOKUP('Cell Numbers'!E29,Cells!$A$7:$F$122,5)=E$10, "[",""))&amp;(IF(AND(VLOOKUP('Cell Numbers'!E29,Cells!$A$7:$F$122,5)&lt;&gt;E$10,VLOOKUP('Cell Numbers'!E29,Cells!$A$7:$F$122,6)&lt;&gt;E$10),"---", 'Cell Numbers'!E29))&amp;  (IF(VLOOKUP('Cell Numbers'!E29,Cells!$A$7:$F$122,6)=E$10,"]",""))))</f>
        <v>---</v>
      </c>
      <c r="F36" s="188" t="str">
        <f>IF('Cell Numbers'!F29=0,"",((IF(VLOOKUP('Cell Numbers'!F29,Cells!$A$7:$F$122,5)=F$10, "[",""))&amp;(IF(AND(VLOOKUP('Cell Numbers'!F29,Cells!$A$7:$F$122,5)&lt;&gt;F$10,VLOOKUP('Cell Numbers'!F29,Cells!$A$7:$F$122,6)&lt;&gt;F$10),"---", 'Cell Numbers'!F29))&amp;  (IF(VLOOKUP('Cell Numbers'!F29,Cells!$A$7:$F$122,6)=F$10,"]",""))))</f>
        <v>---</v>
      </c>
      <c r="G36" s="188" t="str">
        <f>IF('Cell Numbers'!G29=0,"",((IF(VLOOKUP('Cell Numbers'!G29,Cells!$A$7:$F$122,5)=G$10, "[",""))&amp;(IF(AND(VLOOKUP('Cell Numbers'!G29,Cells!$A$7:$F$122,5)&lt;&gt;G$10,VLOOKUP('Cell Numbers'!G29,Cells!$A$7:$F$122,6)&lt;&gt;G$10),"---", 'Cell Numbers'!G29))&amp;  (IF(VLOOKUP('Cell Numbers'!G29,Cells!$A$7:$F$122,6)=G$10,"]",""))))</f>
        <v>---</v>
      </c>
      <c r="H36" s="188" t="str">
        <f>IF('Cell Numbers'!H29=0,"",((IF(VLOOKUP('Cell Numbers'!H29,Cells!$A$7:$F$122,5)=H$10, "[",""))&amp;(IF(AND(VLOOKUP('Cell Numbers'!H29,Cells!$A$7:$F$122,5)&lt;&gt;H$10,VLOOKUP('Cell Numbers'!H29,Cells!$A$7:$F$122,6)&lt;&gt;H$10),"---", 'Cell Numbers'!H29))&amp;  (IF(VLOOKUP('Cell Numbers'!H29,Cells!$A$7:$F$122,6)=H$10,"]",""))))</f>
        <v>---</v>
      </c>
      <c r="I36" s="188" t="str">
        <f>IF('Cell Numbers'!I29=0,"",((IF(VLOOKUP('Cell Numbers'!I29,Cells!$A$7:$F$122,5)=I$10, "[",""))&amp;(IF(AND(VLOOKUP('Cell Numbers'!I29,Cells!$A$7:$F$122,5)&lt;&gt;I$10,VLOOKUP('Cell Numbers'!I29,Cells!$A$7:$F$122,6)&lt;&gt;I$10),"---", 'Cell Numbers'!I29))&amp;  (IF(VLOOKUP('Cell Numbers'!I29,Cells!$A$7:$F$122,6)=I$10,"]",""))))</f>
        <v>---</v>
      </c>
      <c r="J36" s="188" t="str">
        <f>IF('Cell Numbers'!J29=0,"",((IF(VLOOKUP('Cell Numbers'!J29,Cells!$A$7:$F$122,5)=J$10, "[",""))&amp;(IF(AND(VLOOKUP('Cell Numbers'!J29,Cells!$A$7:$F$122,5)&lt;&gt;J$10,VLOOKUP('Cell Numbers'!J29,Cells!$A$7:$F$122,6)&lt;&gt;J$10),"---", 'Cell Numbers'!J29))&amp;  (IF(VLOOKUP('Cell Numbers'!J29,Cells!$A$7:$F$122,6)=J$10,"]",""))))</f>
        <v>---</v>
      </c>
      <c r="K36" s="188" t="str">
        <f>IF('Cell Numbers'!K29=0,"",((IF(VLOOKUP('Cell Numbers'!K29,Cells!$A$7:$F$122,5)=K$10, "[",""))&amp;(IF(AND(VLOOKUP('Cell Numbers'!K29,Cells!$A$7:$F$122,5)&lt;&gt;K$10,VLOOKUP('Cell Numbers'!K29,Cells!$A$7:$F$122,6)&lt;&gt;K$10),"---", 'Cell Numbers'!K29))&amp;  (IF(VLOOKUP('Cell Numbers'!K29,Cells!$A$7:$F$122,6)=K$10,"]",""))))</f>
        <v>---</v>
      </c>
      <c r="L36" s="188" t="str">
        <f>IF('Cell Numbers'!L29=0,"",((IF(VLOOKUP('Cell Numbers'!L29,Cells!$A$7:$F$122,5)=L$10, "[",""))&amp;(IF(AND(VLOOKUP('Cell Numbers'!L29,Cells!$A$7:$F$122,5)&lt;&gt;L$10,VLOOKUP('Cell Numbers'!L29,Cells!$A$7:$F$122,6)&lt;&gt;L$10),"---", 'Cell Numbers'!L29))&amp;  (IF(VLOOKUP('Cell Numbers'!L29,Cells!$A$7:$F$122,6)=L$10,"]",""))))</f>
        <v>---</v>
      </c>
      <c r="M36" s="188" t="str">
        <f>IF('Cell Numbers'!M29=0,"",((IF(VLOOKUP('Cell Numbers'!M29,Cells!$A$7:$F$122,5)=M$10, "[",""))&amp;(IF(AND(VLOOKUP('Cell Numbers'!M29,Cells!$A$7:$F$122,5)&lt;&gt;M$10,VLOOKUP('Cell Numbers'!M29,Cells!$A$7:$F$122,6)&lt;&gt;M$10),"---", 'Cell Numbers'!M29))&amp;  (IF(VLOOKUP('Cell Numbers'!M29,Cells!$A$7:$F$122,6)=M$10,"]",""))))</f>
        <v>---</v>
      </c>
      <c r="N36" s="188" t="str">
        <f>IF('Cell Numbers'!N29=0,"",((IF(VLOOKUP('Cell Numbers'!N29,Cells!$A$7:$F$122,5)=N$10, "[",""))&amp;(IF(AND(VLOOKUP('Cell Numbers'!N29,Cells!$A$7:$F$122,5)&lt;&gt;N$10,VLOOKUP('Cell Numbers'!N29,Cells!$A$7:$F$122,6)&lt;&gt;N$10),"---", 'Cell Numbers'!N29))&amp;  (IF(VLOOKUP('Cell Numbers'!N29,Cells!$A$7:$F$122,6)=N$10,"]",""))))</f>
        <v>---</v>
      </c>
      <c r="O36" s="188" t="str">
        <f>IF('Cell Numbers'!O29=0,"",((IF(VLOOKUP('Cell Numbers'!O29,Cells!$A$7:$F$122,5)=O$10, "[",""))&amp;(IF(AND(VLOOKUP('Cell Numbers'!O29,Cells!$A$7:$F$122,5)&lt;&gt;O$10,VLOOKUP('Cell Numbers'!O29,Cells!$A$7:$F$122,6)&lt;&gt;O$10),"---", 'Cell Numbers'!O29))&amp;  (IF(VLOOKUP('Cell Numbers'!O29,Cells!$A$7:$F$122,6)=O$10,"]",""))))</f>
        <v>---</v>
      </c>
      <c r="P36" s="188" t="str">
        <f>IF('Cell Numbers'!P29=0,"",((IF(VLOOKUP('Cell Numbers'!P29,Cells!$A$7:$F$122,5)=P$10, "[",""))&amp;(IF(AND(VLOOKUP('Cell Numbers'!P29,Cells!$A$7:$F$122,5)&lt;&gt;P$10,VLOOKUP('Cell Numbers'!P29,Cells!$A$7:$F$122,6)&lt;&gt;P$10),"---", 'Cell Numbers'!P29))&amp;  (IF(VLOOKUP('Cell Numbers'!P29,Cells!$A$7:$F$122,6)=P$10,"]",""))))</f>
        <v>---</v>
      </c>
      <c r="Q36" s="188" t="str">
        <f>IF('Cell Numbers'!Q29=0,"",((IF(VLOOKUP('Cell Numbers'!Q29,Cells!$A$7:$F$122,5)=Q$10, "[",""))&amp;(IF(AND(VLOOKUP('Cell Numbers'!Q29,Cells!$A$7:$F$122,5)&lt;&gt;Q$10,VLOOKUP('Cell Numbers'!Q29,Cells!$A$7:$F$122,6)&lt;&gt;Q$10),"---", 'Cell Numbers'!Q29))&amp;  (IF(VLOOKUP('Cell Numbers'!Q29,Cells!$A$7:$F$122,6)=Q$10,"]",""))))</f>
        <v>---</v>
      </c>
      <c r="R36" s="188" t="str">
        <f>IF('Cell Numbers'!R29=0,"",((IF(VLOOKUP('Cell Numbers'!R29,Cells!$A$7:$F$122,5)=R$10, "[",""))&amp;(IF(AND(VLOOKUP('Cell Numbers'!R29,Cells!$A$7:$F$122,5)&lt;&gt;R$10,VLOOKUP('Cell Numbers'!R29,Cells!$A$7:$F$122,6)&lt;&gt;R$10),"---", 'Cell Numbers'!R29))&amp;  (IF(VLOOKUP('Cell Numbers'!R29,Cells!$A$7:$F$122,6)=R$10,"]",""))))</f>
        <v>---</v>
      </c>
      <c r="S36" s="188" t="str">
        <f>IF('Cell Numbers'!S29=0,"",((IF(VLOOKUP('Cell Numbers'!S29,Cells!$A$7:$F$122,5)=S$10, "[",""))&amp;(IF(AND(VLOOKUP('Cell Numbers'!S29,Cells!$A$7:$F$122,5)&lt;&gt;S$10,VLOOKUP('Cell Numbers'!S29,Cells!$A$7:$F$122,6)&lt;&gt;S$10),"---", 'Cell Numbers'!S29))&amp;  (IF(VLOOKUP('Cell Numbers'!S29,Cells!$A$7:$F$122,6)=S$10,"]",""))))</f>
        <v>---</v>
      </c>
      <c r="T36" s="188" t="str">
        <f>IF('Cell Numbers'!T29=0,"",((IF(VLOOKUP('Cell Numbers'!T29,Cells!$A$7:$F$122,5)=T$10, "[",""))&amp;(IF(AND(VLOOKUP('Cell Numbers'!T29,Cells!$A$7:$F$122,5)&lt;&gt;T$10,VLOOKUP('Cell Numbers'!T29,Cells!$A$7:$F$122,6)&lt;&gt;T$10),"---", 'Cell Numbers'!T29))&amp;  (IF(VLOOKUP('Cell Numbers'!T29,Cells!$A$7:$F$122,6)=T$10,"]",""))))</f>
        <v>---</v>
      </c>
      <c r="U36" s="188" t="str">
        <f>IF('Cell Numbers'!U29=0,"",((IF(VLOOKUP('Cell Numbers'!U29,Cells!$A$7:$F$122,5)=U$10, "[",""))&amp;(IF(AND(VLOOKUP('Cell Numbers'!U29,Cells!$A$7:$F$122,5)&lt;&gt;U$10,VLOOKUP('Cell Numbers'!U29,Cells!$A$7:$F$122,6)&lt;&gt;U$10),"---", 'Cell Numbers'!U29))&amp;  (IF(VLOOKUP('Cell Numbers'!U29,Cells!$A$7:$F$122,6)=U$10,"]",""))))</f>
        <v>---</v>
      </c>
      <c r="V36" s="188" t="str">
        <f>IF('Cell Numbers'!V29=0,"",((IF(VLOOKUP('Cell Numbers'!V29,Cells!$A$7:$F$122,5)=V$10, "[",""))&amp;(IF(AND(VLOOKUP('Cell Numbers'!V29,Cells!$A$7:$F$122,5)&lt;&gt;V$10,VLOOKUP('Cell Numbers'!V29,Cells!$A$7:$F$122,6)&lt;&gt;V$10),"---", 'Cell Numbers'!V29))&amp;  (IF(VLOOKUP('Cell Numbers'!V29,Cells!$A$7:$F$122,6)=V$10,"]",""))))</f>
        <v>---</v>
      </c>
      <c r="W36" s="188" t="str">
        <f>IF('Cell Numbers'!W29=0,"",((IF(VLOOKUP('Cell Numbers'!W29,Cells!$A$7:$F$122,5)=W$10, "[",""))&amp;(IF(AND(VLOOKUP('Cell Numbers'!W29,Cells!$A$7:$F$122,5)&lt;&gt;W$10,VLOOKUP('Cell Numbers'!W29,Cells!$A$7:$F$122,6)&lt;&gt;W$10),"---", 'Cell Numbers'!W29))&amp;  (IF(VLOOKUP('Cell Numbers'!W29,Cells!$A$7:$F$122,6)=W$10,"]",""))))</f>
        <v>---</v>
      </c>
      <c r="X36" s="188" t="str">
        <f>IF('Cell Numbers'!X29=0,"",((IF(VLOOKUP('Cell Numbers'!X29,Cells!$A$7:$F$122,5)=X$10, "[",""))&amp;(IF(AND(VLOOKUP('Cell Numbers'!X29,Cells!$A$7:$F$122,5)&lt;&gt;X$10,VLOOKUP('Cell Numbers'!X29,Cells!$A$7:$F$122,6)&lt;&gt;X$10),"---", 'Cell Numbers'!X29))&amp;  (IF(VLOOKUP('Cell Numbers'!X29,Cells!$A$7:$F$122,6)=X$10,"]",""))))</f>
        <v>---</v>
      </c>
      <c r="Y36" s="188" t="str">
        <f>IF('Cell Numbers'!Y29=0,"",((IF(VLOOKUP('Cell Numbers'!Y29,Cells!$A$7:$F$122,5)=Y$10, "[",""))&amp;(IF(AND(VLOOKUP('Cell Numbers'!Y29,Cells!$A$7:$F$122,5)&lt;&gt;Y$10,VLOOKUP('Cell Numbers'!Y29,Cells!$A$7:$F$122,6)&lt;&gt;Y$10),"---", 'Cell Numbers'!Y29))&amp;  (IF(VLOOKUP('Cell Numbers'!Y29,Cells!$A$7:$F$122,6)=Y$10,"]",""))))</f>
        <v>100]</v>
      </c>
      <c r="Z36" s="188" t="str">
        <f>IF('Cell Numbers'!Z29=0,"",((IF(VLOOKUP('Cell Numbers'!Z29,Cells!$A$7:$F$122,5)=Z$10, "[",""))&amp;(IF(AND(VLOOKUP('Cell Numbers'!Z29,Cells!$A$7:$F$122,5)&lt;&gt;Z$10,VLOOKUP('Cell Numbers'!Z29,Cells!$A$7:$F$122,6)&lt;&gt;Z$10),"---", 'Cell Numbers'!Z29))&amp;  (IF(VLOOKUP('Cell Numbers'!Z29,Cells!$A$7:$F$122,6)=Z$10,"]",""))))</f>
        <v/>
      </c>
      <c r="AA36" s="188" t="str">
        <f>IF('Cell Numbers'!AA29=0,"",((IF(VLOOKUP('Cell Numbers'!AA29,Cells!$A$7:$F$122,5)=AA$10, "[",""))&amp;(IF(AND(VLOOKUP('Cell Numbers'!AA29,Cells!$A$7:$F$122,5)&lt;&gt;AA$10,VLOOKUP('Cell Numbers'!AA29,Cells!$A$7:$F$122,6)&lt;&gt;AA$10),"---", 'Cell Numbers'!AA29))&amp;  (IF(VLOOKUP('Cell Numbers'!AA29,Cells!$A$7:$F$122,6)=AA$10,"]",""))))</f>
        <v/>
      </c>
      <c r="AB36" s="188" t="str">
        <f>IF('Cell Numbers'!AB29=0,"",((IF(VLOOKUP('Cell Numbers'!AB29,Cells!$A$7:$F$122,5)=AB$10, "[",""))&amp;(IF(AND(VLOOKUP('Cell Numbers'!AB29,Cells!$A$7:$F$122,5)&lt;&gt;AB$10,VLOOKUP('Cell Numbers'!AB29,Cells!$A$7:$F$122,6)&lt;&gt;AB$10),"---", 'Cell Numbers'!AB29))&amp;  (IF(VLOOKUP('Cell Numbers'!AB29,Cells!$A$7:$F$122,6)=AB$10,"]",""))))</f>
        <v/>
      </c>
      <c r="AC36" s="188" t="str">
        <f>IF('Cell Numbers'!AC29=0,"",((IF(VLOOKUP('Cell Numbers'!AC29,Cells!$A$7:$F$122,5)=AC$10, "[",""))&amp;(IF(AND(VLOOKUP('Cell Numbers'!AC29,Cells!$A$7:$F$122,5)&lt;&gt;AC$10,VLOOKUP('Cell Numbers'!AC29,Cells!$A$7:$F$122,6)&lt;&gt;AC$10),"---", 'Cell Numbers'!AC29))&amp;  (IF(VLOOKUP('Cell Numbers'!AC29,Cells!$A$7:$F$122,6)=AC$10,"]",""))))</f>
        <v/>
      </c>
      <c r="AD36" s="188" t="str">
        <f>IF('Cell Numbers'!AD29=0,"",((IF(VLOOKUP('Cell Numbers'!AD29,Cells!$A$7:$F$122,5)=AD$10, "[",""))&amp;(IF(AND(VLOOKUP('Cell Numbers'!AD29,Cells!$A$7:$F$122,5)&lt;&gt;AD$10,VLOOKUP('Cell Numbers'!AD29,Cells!$A$7:$F$122,6)&lt;&gt;AD$10),"---", 'Cell Numbers'!AD29))&amp;  (IF(VLOOKUP('Cell Numbers'!AD29,Cells!$A$7:$F$122,6)=AD$10,"]",""))))</f>
        <v/>
      </c>
      <c r="AE36" s="188" t="str">
        <f>IF('Cell Numbers'!AE29=0,"",((IF(VLOOKUP('Cell Numbers'!AE29,Cells!$A$7:$F$122,5)=AE$10, "[",""))&amp;(IF(AND(VLOOKUP('Cell Numbers'!AE29,Cells!$A$7:$F$122,5)&lt;&gt;AE$10,VLOOKUP('Cell Numbers'!AE29,Cells!$A$7:$F$122,6)&lt;&gt;AE$10),"---", 'Cell Numbers'!AE29))&amp;  (IF(VLOOKUP('Cell Numbers'!AE29,Cells!$A$7:$F$122,6)=AE$10,"]",""))))</f>
        <v/>
      </c>
      <c r="AF36" s="188" t="str">
        <f>IF('Cell Numbers'!AF29=0,"",((IF(VLOOKUP('Cell Numbers'!AF29,Cells!$A$7:$F$122,5)=AF$10, "[",""))&amp;(IF(AND(VLOOKUP('Cell Numbers'!AF29,Cells!$A$7:$F$122,5)&lt;&gt;AF$10,VLOOKUP('Cell Numbers'!AF29,Cells!$A$7:$F$122,6)&lt;&gt;AF$10),"---", 'Cell Numbers'!AF29))&amp;  (IF(VLOOKUP('Cell Numbers'!AF29,Cells!$A$7:$F$122,6)=AF$10,"]",""))))</f>
        <v/>
      </c>
      <c r="AG36" s="188" t="str">
        <f>IF('Cell Numbers'!AG29=0,"",((IF(VLOOKUP('Cell Numbers'!AG29,Cells!$A$7:$F$122,5)=AG$10, "[",""))&amp;(IF(AND(VLOOKUP('Cell Numbers'!AG29,Cells!$A$7:$F$122,5)&lt;&gt;AG$10,VLOOKUP('Cell Numbers'!AG29,Cells!$A$7:$F$122,6)&lt;&gt;AG$10),"---", 'Cell Numbers'!AG29))&amp;  (IF(VLOOKUP('Cell Numbers'!AG29,Cells!$A$7:$F$122,6)=AG$10,"]",""))))</f>
        <v/>
      </c>
      <c r="AH36" s="188" t="str">
        <f>IF('Cell Numbers'!AH29=0,"",((IF(VLOOKUP('Cell Numbers'!AH29,Cells!$A$7:$F$122,5)=AH$10, "[",""))&amp;(IF(AND(VLOOKUP('Cell Numbers'!AH29,Cells!$A$7:$F$122,5)&lt;&gt;AH$10,VLOOKUP('Cell Numbers'!AH29,Cells!$A$7:$F$122,6)&lt;&gt;AH$10),"---", 'Cell Numbers'!AH29))&amp;  (IF(VLOOKUP('Cell Numbers'!AH29,Cells!$A$7:$F$122,6)=AH$10,"]",""))))</f>
        <v/>
      </c>
      <c r="AI36" s="188" t="str">
        <f>IF('Cell Numbers'!AI29=0,"",((IF(VLOOKUP('Cell Numbers'!AI29,Cells!$A$7:$F$122,5)=AI$10, "[",""))&amp;(IF(AND(VLOOKUP('Cell Numbers'!AI29,Cells!$A$7:$F$122,5)&lt;&gt;AI$10,VLOOKUP('Cell Numbers'!AI29,Cells!$A$7:$F$122,6)&lt;&gt;AI$10),"---", 'Cell Numbers'!AI29))&amp;  (IF(VLOOKUP('Cell Numbers'!AI29,Cells!$A$7:$F$122,6)=AI$10,"]",""))))</f>
        <v/>
      </c>
      <c r="AJ36" s="188" t="str">
        <f>IF('Cell Numbers'!AJ29=0,"",((IF(VLOOKUP('Cell Numbers'!AJ29,Cells!$A$7:$F$122,5)=AJ$10, "[",""))&amp;(IF(AND(VLOOKUP('Cell Numbers'!AJ29,Cells!$A$7:$F$122,5)&lt;&gt;AJ$10,VLOOKUP('Cell Numbers'!AJ29,Cells!$A$7:$F$122,6)&lt;&gt;AJ$10),"---", 'Cell Numbers'!AJ29))&amp;  (IF(VLOOKUP('Cell Numbers'!AJ29,Cells!$A$7:$F$122,6)=AJ$10,"]",""))))</f>
        <v/>
      </c>
      <c r="AK36" s="188" t="str">
        <f>IF('Cell Numbers'!AK29=0,"",((IF(VLOOKUP('Cell Numbers'!AK29,Cells!$A$7:$F$122,5)=AK$10, "[",""))&amp;(IF(AND(VLOOKUP('Cell Numbers'!AK29,Cells!$A$7:$F$122,5)&lt;&gt;AK$10,VLOOKUP('Cell Numbers'!AK29,Cells!$A$7:$F$122,6)&lt;&gt;AK$10),"---", 'Cell Numbers'!AK29))&amp;  (IF(VLOOKUP('Cell Numbers'!AK29,Cells!$A$7:$F$122,6)=AK$10,"]",""))))</f>
        <v/>
      </c>
      <c r="AL36" s="188" t="str">
        <f>IF('Cell Numbers'!AL29=0,"",((IF(VLOOKUP('Cell Numbers'!AL29,Cells!$A$7:$F$122,5)=AL$10, "[",""))&amp;(IF(AND(VLOOKUP('Cell Numbers'!AL29,Cells!$A$7:$F$122,5)&lt;&gt;AL$10,VLOOKUP('Cell Numbers'!AL29,Cells!$A$7:$F$122,6)&lt;&gt;AL$10),"---", 'Cell Numbers'!AL29))&amp;  (IF(VLOOKUP('Cell Numbers'!AL29,Cells!$A$7:$F$122,6)=AL$10,"]",""))))</f>
        <v/>
      </c>
      <c r="AM36" s="188" t="str">
        <f>IF('Cell Numbers'!AM29=0,"",((IF(VLOOKUP('Cell Numbers'!AM29,Cells!$A$7:$F$122,5)=AM$10, "[",""))&amp;(IF(AND(VLOOKUP('Cell Numbers'!AM29,Cells!$A$7:$F$122,5)&lt;&gt;AM$10,VLOOKUP('Cell Numbers'!AM29,Cells!$A$7:$F$122,6)&lt;&gt;AM$10),"---", 'Cell Numbers'!AM29))&amp;  (IF(VLOOKUP('Cell Numbers'!AM29,Cells!$A$7:$F$122,6)=AM$10,"]",""))))</f>
        <v/>
      </c>
    </row>
    <row r="37" spans="1:39" x14ac:dyDescent="0.25">
      <c r="A37" t="s">
        <v>59</v>
      </c>
      <c r="B37" t="s">
        <v>78</v>
      </c>
      <c r="C37" s="8" t="s">
        <v>349</v>
      </c>
      <c r="D37" s="188" t="str">
        <f>IF('Cell Numbers'!D30=0,"",((IF(VLOOKUP('Cell Numbers'!D30,Cells!$A$7:$F$122,5)=D$10, "[",""))&amp;(IF(AND(VLOOKUP('Cell Numbers'!D30,Cells!$A$7:$F$122,5)&lt;&gt;D$10,VLOOKUP('Cell Numbers'!D30,Cells!$A$7:$F$122,6)&lt;&gt;D$10),"---", 'Cell Numbers'!D30))&amp;  (IF(VLOOKUP('Cell Numbers'!D30,Cells!$A$7:$F$122,6)=D$10,"]",""))))</f>
        <v>[101</v>
      </c>
      <c r="E37" s="188" t="str">
        <f>IF('Cell Numbers'!E30=0,"",((IF(VLOOKUP('Cell Numbers'!E30,Cells!$A$7:$F$122,5)=E$10, "[",""))&amp;(IF(AND(VLOOKUP('Cell Numbers'!E30,Cells!$A$7:$F$122,5)&lt;&gt;E$10,VLOOKUP('Cell Numbers'!E30,Cells!$A$7:$F$122,6)&lt;&gt;E$10),"---", 'Cell Numbers'!E30))&amp;  (IF(VLOOKUP('Cell Numbers'!E30,Cells!$A$7:$F$122,6)=E$10,"]",""))))</f>
        <v>---</v>
      </c>
      <c r="F37" s="188" t="str">
        <f>IF('Cell Numbers'!F30=0,"",((IF(VLOOKUP('Cell Numbers'!F30,Cells!$A$7:$F$122,5)=F$10, "[",""))&amp;(IF(AND(VLOOKUP('Cell Numbers'!F30,Cells!$A$7:$F$122,5)&lt;&gt;F$10,VLOOKUP('Cell Numbers'!F30,Cells!$A$7:$F$122,6)&lt;&gt;F$10),"---", 'Cell Numbers'!F30))&amp;  (IF(VLOOKUP('Cell Numbers'!F30,Cells!$A$7:$F$122,6)=F$10,"]",""))))</f>
        <v>---</v>
      </c>
      <c r="G37" s="188" t="str">
        <f>IF('Cell Numbers'!G30=0,"",((IF(VLOOKUP('Cell Numbers'!G30,Cells!$A$7:$F$122,5)=G$10, "[",""))&amp;(IF(AND(VLOOKUP('Cell Numbers'!G30,Cells!$A$7:$F$122,5)&lt;&gt;G$10,VLOOKUP('Cell Numbers'!G30,Cells!$A$7:$F$122,6)&lt;&gt;G$10),"---", 'Cell Numbers'!G30))&amp;  (IF(VLOOKUP('Cell Numbers'!G30,Cells!$A$7:$F$122,6)=G$10,"]",""))))</f>
        <v>---</v>
      </c>
      <c r="H37" s="188" t="str">
        <f>IF('Cell Numbers'!H30=0,"",((IF(VLOOKUP('Cell Numbers'!H30,Cells!$A$7:$F$122,5)=H$10, "[",""))&amp;(IF(AND(VLOOKUP('Cell Numbers'!H30,Cells!$A$7:$F$122,5)&lt;&gt;H$10,VLOOKUP('Cell Numbers'!H30,Cells!$A$7:$F$122,6)&lt;&gt;H$10),"---", 'Cell Numbers'!H30))&amp;  (IF(VLOOKUP('Cell Numbers'!H30,Cells!$A$7:$F$122,6)=H$10,"]",""))))</f>
        <v>---</v>
      </c>
      <c r="I37" s="188" t="str">
        <f>IF('Cell Numbers'!I30=0,"",((IF(VLOOKUP('Cell Numbers'!I30,Cells!$A$7:$F$122,5)=I$10, "[",""))&amp;(IF(AND(VLOOKUP('Cell Numbers'!I30,Cells!$A$7:$F$122,5)&lt;&gt;I$10,VLOOKUP('Cell Numbers'!I30,Cells!$A$7:$F$122,6)&lt;&gt;I$10),"---", 'Cell Numbers'!I30))&amp;  (IF(VLOOKUP('Cell Numbers'!I30,Cells!$A$7:$F$122,6)=I$10,"]",""))))</f>
        <v>---</v>
      </c>
      <c r="J37" s="188" t="str">
        <f>IF('Cell Numbers'!J30=0,"",((IF(VLOOKUP('Cell Numbers'!J30,Cells!$A$7:$F$122,5)=J$10, "[",""))&amp;(IF(AND(VLOOKUP('Cell Numbers'!J30,Cells!$A$7:$F$122,5)&lt;&gt;J$10,VLOOKUP('Cell Numbers'!J30,Cells!$A$7:$F$122,6)&lt;&gt;J$10),"---", 'Cell Numbers'!J30))&amp;  (IF(VLOOKUP('Cell Numbers'!J30,Cells!$A$7:$F$122,6)=J$10,"]",""))))</f>
        <v>---</v>
      </c>
      <c r="K37" s="188" t="str">
        <f>IF('Cell Numbers'!K30=0,"",((IF(VLOOKUP('Cell Numbers'!K30,Cells!$A$7:$F$122,5)=K$10, "[",""))&amp;(IF(AND(VLOOKUP('Cell Numbers'!K30,Cells!$A$7:$F$122,5)&lt;&gt;K$10,VLOOKUP('Cell Numbers'!K30,Cells!$A$7:$F$122,6)&lt;&gt;K$10),"---", 'Cell Numbers'!K30))&amp;  (IF(VLOOKUP('Cell Numbers'!K30,Cells!$A$7:$F$122,6)=K$10,"]",""))))</f>
        <v>---</v>
      </c>
      <c r="L37" s="188" t="str">
        <f>IF('Cell Numbers'!L30=0,"",((IF(VLOOKUP('Cell Numbers'!L30,Cells!$A$7:$F$122,5)=L$10, "[",""))&amp;(IF(AND(VLOOKUP('Cell Numbers'!L30,Cells!$A$7:$F$122,5)&lt;&gt;L$10,VLOOKUP('Cell Numbers'!L30,Cells!$A$7:$F$122,6)&lt;&gt;L$10),"---", 'Cell Numbers'!L30))&amp;  (IF(VLOOKUP('Cell Numbers'!L30,Cells!$A$7:$F$122,6)=L$10,"]",""))))</f>
        <v>---</v>
      </c>
      <c r="M37" s="188" t="str">
        <f>IF('Cell Numbers'!M30=0,"",((IF(VLOOKUP('Cell Numbers'!M30,Cells!$A$7:$F$122,5)=M$10, "[",""))&amp;(IF(AND(VLOOKUP('Cell Numbers'!M30,Cells!$A$7:$F$122,5)&lt;&gt;M$10,VLOOKUP('Cell Numbers'!M30,Cells!$A$7:$F$122,6)&lt;&gt;M$10),"---", 'Cell Numbers'!M30))&amp;  (IF(VLOOKUP('Cell Numbers'!M30,Cells!$A$7:$F$122,6)=M$10,"]",""))))</f>
        <v>---</v>
      </c>
      <c r="N37" s="188" t="str">
        <f>IF('Cell Numbers'!N30=0,"",((IF(VLOOKUP('Cell Numbers'!N30,Cells!$A$7:$F$122,5)=N$10, "[",""))&amp;(IF(AND(VLOOKUP('Cell Numbers'!N30,Cells!$A$7:$F$122,5)&lt;&gt;N$10,VLOOKUP('Cell Numbers'!N30,Cells!$A$7:$F$122,6)&lt;&gt;N$10),"---", 'Cell Numbers'!N30))&amp;  (IF(VLOOKUP('Cell Numbers'!N30,Cells!$A$7:$F$122,6)=N$10,"]",""))))</f>
        <v>---</v>
      </c>
      <c r="O37" s="188" t="str">
        <f>IF('Cell Numbers'!O30=0,"",((IF(VLOOKUP('Cell Numbers'!O30,Cells!$A$7:$F$122,5)=O$10, "[",""))&amp;(IF(AND(VLOOKUP('Cell Numbers'!O30,Cells!$A$7:$F$122,5)&lt;&gt;O$10,VLOOKUP('Cell Numbers'!O30,Cells!$A$7:$F$122,6)&lt;&gt;O$10),"---", 'Cell Numbers'!O30))&amp;  (IF(VLOOKUP('Cell Numbers'!O30,Cells!$A$7:$F$122,6)=O$10,"]",""))))</f>
        <v>---</v>
      </c>
      <c r="P37" s="188" t="str">
        <f>IF('Cell Numbers'!P30=0,"",((IF(VLOOKUP('Cell Numbers'!P30,Cells!$A$7:$F$122,5)=P$10, "[",""))&amp;(IF(AND(VLOOKUP('Cell Numbers'!P30,Cells!$A$7:$F$122,5)&lt;&gt;P$10,VLOOKUP('Cell Numbers'!P30,Cells!$A$7:$F$122,6)&lt;&gt;P$10),"---", 'Cell Numbers'!P30))&amp;  (IF(VLOOKUP('Cell Numbers'!P30,Cells!$A$7:$F$122,6)=P$10,"]",""))))</f>
        <v>---</v>
      </c>
      <c r="Q37" s="188" t="str">
        <f>IF('Cell Numbers'!Q30=0,"",((IF(VLOOKUP('Cell Numbers'!Q30,Cells!$A$7:$F$122,5)=Q$10, "[",""))&amp;(IF(AND(VLOOKUP('Cell Numbers'!Q30,Cells!$A$7:$F$122,5)&lt;&gt;Q$10,VLOOKUP('Cell Numbers'!Q30,Cells!$A$7:$F$122,6)&lt;&gt;Q$10),"---", 'Cell Numbers'!Q30))&amp;  (IF(VLOOKUP('Cell Numbers'!Q30,Cells!$A$7:$F$122,6)=Q$10,"]",""))))</f>
        <v>---</v>
      </c>
      <c r="R37" s="188" t="str">
        <f>IF('Cell Numbers'!R30=0,"",((IF(VLOOKUP('Cell Numbers'!R30,Cells!$A$7:$F$122,5)=R$10, "[",""))&amp;(IF(AND(VLOOKUP('Cell Numbers'!R30,Cells!$A$7:$F$122,5)&lt;&gt;R$10,VLOOKUP('Cell Numbers'!R30,Cells!$A$7:$F$122,6)&lt;&gt;R$10),"---", 'Cell Numbers'!R30))&amp;  (IF(VLOOKUP('Cell Numbers'!R30,Cells!$A$7:$F$122,6)=R$10,"]",""))))</f>
        <v>---</v>
      </c>
      <c r="S37" s="188" t="str">
        <f>IF('Cell Numbers'!S30=0,"",((IF(VLOOKUP('Cell Numbers'!S30,Cells!$A$7:$F$122,5)=S$10, "[",""))&amp;(IF(AND(VLOOKUP('Cell Numbers'!S30,Cells!$A$7:$F$122,5)&lt;&gt;S$10,VLOOKUP('Cell Numbers'!S30,Cells!$A$7:$F$122,6)&lt;&gt;S$10),"---", 'Cell Numbers'!S30))&amp;  (IF(VLOOKUP('Cell Numbers'!S30,Cells!$A$7:$F$122,6)=S$10,"]",""))))</f>
        <v>---</v>
      </c>
      <c r="T37" s="188" t="str">
        <f>IF('Cell Numbers'!T30=0,"",((IF(VLOOKUP('Cell Numbers'!T30,Cells!$A$7:$F$122,5)=T$10, "[",""))&amp;(IF(AND(VLOOKUP('Cell Numbers'!T30,Cells!$A$7:$F$122,5)&lt;&gt;T$10,VLOOKUP('Cell Numbers'!T30,Cells!$A$7:$F$122,6)&lt;&gt;T$10),"---", 'Cell Numbers'!T30))&amp;  (IF(VLOOKUP('Cell Numbers'!T30,Cells!$A$7:$F$122,6)=T$10,"]",""))))</f>
        <v>---</v>
      </c>
      <c r="U37" s="188" t="str">
        <f>IF('Cell Numbers'!U30=0,"",((IF(VLOOKUP('Cell Numbers'!U30,Cells!$A$7:$F$122,5)=U$10, "[",""))&amp;(IF(AND(VLOOKUP('Cell Numbers'!U30,Cells!$A$7:$F$122,5)&lt;&gt;U$10,VLOOKUP('Cell Numbers'!U30,Cells!$A$7:$F$122,6)&lt;&gt;U$10),"---", 'Cell Numbers'!U30))&amp;  (IF(VLOOKUP('Cell Numbers'!U30,Cells!$A$7:$F$122,6)=U$10,"]",""))))</f>
        <v>---</v>
      </c>
      <c r="V37" s="188" t="str">
        <f>IF('Cell Numbers'!V30=0,"",((IF(VLOOKUP('Cell Numbers'!V30,Cells!$A$7:$F$122,5)=V$10, "[",""))&amp;(IF(AND(VLOOKUP('Cell Numbers'!V30,Cells!$A$7:$F$122,5)&lt;&gt;V$10,VLOOKUP('Cell Numbers'!V30,Cells!$A$7:$F$122,6)&lt;&gt;V$10),"---", 'Cell Numbers'!V30))&amp;  (IF(VLOOKUP('Cell Numbers'!V30,Cells!$A$7:$F$122,6)=V$10,"]",""))))</f>
        <v>---</v>
      </c>
      <c r="W37" s="188" t="str">
        <f>IF('Cell Numbers'!W30=0,"",((IF(VLOOKUP('Cell Numbers'!W30,Cells!$A$7:$F$122,5)=W$10, "[",""))&amp;(IF(AND(VLOOKUP('Cell Numbers'!W30,Cells!$A$7:$F$122,5)&lt;&gt;W$10,VLOOKUP('Cell Numbers'!W30,Cells!$A$7:$F$122,6)&lt;&gt;W$10),"---", 'Cell Numbers'!W30))&amp;  (IF(VLOOKUP('Cell Numbers'!W30,Cells!$A$7:$F$122,6)=W$10,"]",""))))</f>
        <v>---</v>
      </c>
      <c r="X37" s="188" t="str">
        <f>IF('Cell Numbers'!X30=0,"",((IF(VLOOKUP('Cell Numbers'!X30,Cells!$A$7:$F$122,5)=X$10, "[",""))&amp;(IF(AND(VLOOKUP('Cell Numbers'!X30,Cells!$A$7:$F$122,5)&lt;&gt;X$10,VLOOKUP('Cell Numbers'!X30,Cells!$A$7:$F$122,6)&lt;&gt;X$10),"---", 'Cell Numbers'!X30))&amp;  (IF(VLOOKUP('Cell Numbers'!X30,Cells!$A$7:$F$122,6)=X$10,"]",""))))</f>
        <v>---</v>
      </c>
      <c r="Y37" s="188" t="str">
        <f>IF('Cell Numbers'!Y30=0,"",((IF(VLOOKUP('Cell Numbers'!Y30,Cells!$A$7:$F$122,5)=Y$10, "[",""))&amp;(IF(AND(VLOOKUP('Cell Numbers'!Y30,Cells!$A$7:$F$122,5)&lt;&gt;Y$10,VLOOKUP('Cell Numbers'!Y30,Cells!$A$7:$F$122,6)&lt;&gt;Y$10),"---", 'Cell Numbers'!Y30))&amp;  (IF(VLOOKUP('Cell Numbers'!Y30,Cells!$A$7:$F$122,6)=Y$10,"]",""))))</f>
        <v>---</v>
      </c>
      <c r="Z37" s="188" t="str">
        <f>IF('Cell Numbers'!Z30=0,"",((IF(VLOOKUP('Cell Numbers'!Z30,Cells!$A$7:$F$122,5)=Z$10, "[",""))&amp;(IF(AND(VLOOKUP('Cell Numbers'!Z30,Cells!$A$7:$F$122,5)&lt;&gt;Z$10,VLOOKUP('Cell Numbers'!Z30,Cells!$A$7:$F$122,6)&lt;&gt;Z$10),"---", 'Cell Numbers'!Z30))&amp;  (IF(VLOOKUP('Cell Numbers'!Z30,Cells!$A$7:$F$122,6)=Z$10,"]",""))))</f>
        <v>---</v>
      </c>
      <c r="AA37" s="188" t="str">
        <f>IF('Cell Numbers'!AA30=0,"",((IF(VLOOKUP('Cell Numbers'!AA30,Cells!$A$7:$F$122,5)=AA$10, "[",""))&amp;(IF(AND(VLOOKUP('Cell Numbers'!AA30,Cells!$A$7:$F$122,5)&lt;&gt;AA$10,VLOOKUP('Cell Numbers'!AA30,Cells!$A$7:$F$122,6)&lt;&gt;AA$10),"---", 'Cell Numbers'!AA30))&amp;  (IF(VLOOKUP('Cell Numbers'!AA30,Cells!$A$7:$F$122,6)=AA$10,"]",""))))</f>
        <v>---</v>
      </c>
      <c r="AB37" s="188" t="str">
        <f>IF('Cell Numbers'!AB30=0,"",((IF(VLOOKUP('Cell Numbers'!AB30,Cells!$A$7:$F$122,5)=AB$10, "[",""))&amp;(IF(AND(VLOOKUP('Cell Numbers'!AB30,Cells!$A$7:$F$122,5)&lt;&gt;AB$10,VLOOKUP('Cell Numbers'!AB30,Cells!$A$7:$F$122,6)&lt;&gt;AB$10),"---", 'Cell Numbers'!AB30))&amp;  (IF(VLOOKUP('Cell Numbers'!AB30,Cells!$A$7:$F$122,6)=AB$10,"]",""))))</f>
        <v>---</v>
      </c>
      <c r="AC37" s="188" t="str">
        <f>IF('Cell Numbers'!AC30=0,"",((IF(VLOOKUP('Cell Numbers'!AC30,Cells!$A$7:$F$122,5)=AC$10, "[",""))&amp;(IF(AND(VLOOKUP('Cell Numbers'!AC30,Cells!$A$7:$F$122,5)&lt;&gt;AC$10,VLOOKUP('Cell Numbers'!AC30,Cells!$A$7:$F$122,6)&lt;&gt;AC$10),"---", 'Cell Numbers'!AC30))&amp;  (IF(VLOOKUP('Cell Numbers'!AC30,Cells!$A$7:$F$122,6)=AC$10,"]",""))))</f>
        <v>---</v>
      </c>
      <c r="AD37" s="188" t="str">
        <f>IF('Cell Numbers'!AD30=0,"",((IF(VLOOKUP('Cell Numbers'!AD30,Cells!$A$7:$F$122,5)=AD$10, "[",""))&amp;(IF(AND(VLOOKUP('Cell Numbers'!AD30,Cells!$A$7:$F$122,5)&lt;&gt;AD$10,VLOOKUP('Cell Numbers'!AD30,Cells!$A$7:$F$122,6)&lt;&gt;AD$10),"---", 'Cell Numbers'!AD30))&amp;  (IF(VLOOKUP('Cell Numbers'!AD30,Cells!$A$7:$F$122,6)=AD$10,"]",""))))</f>
        <v>---</v>
      </c>
      <c r="AE37" s="188" t="str">
        <f>IF('Cell Numbers'!AE30=0,"",((IF(VLOOKUP('Cell Numbers'!AE30,Cells!$A$7:$F$122,5)=AE$10, "[",""))&amp;(IF(AND(VLOOKUP('Cell Numbers'!AE30,Cells!$A$7:$F$122,5)&lt;&gt;AE$10,VLOOKUP('Cell Numbers'!AE30,Cells!$A$7:$F$122,6)&lt;&gt;AE$10),"---", 'Cell Numbers'!AE30))&amp;  (IF(VLOOKUP('Cell Numbers'!AE30,Cells!$A$7:$F$122,6)=AE$10,"]",""))))</f>
        <v>---</v>
      </c>
      <c r="AF37" s="188" t="str">
        <f>IF('Cell Numbers'!AF30=0,"",((IF(VLOOKUP('Cell Numbers'!AF30,Cells!$A$7:$F$122,5)=AF$10, "[",""))&amp;(IF(AND(VLOOKUP('Cell Numbers'!AF30,Cells!$A$7:$F$122,5)&lt;&gt;AF$10,VLOOKUP('Cell Numbers'!AF30,Cells!$A$7:$F$122,6)&lt;&gt;AF$10),"---", 'Cell Numbers'!AF30))&amp;  (IF(VLOOKUP('Cell Numbers'!AF30,Cells!$A$7:$F$122,6)=AF$10,"]",""))))</f>
        <v>---</v>
      </c>
      <c r="AG37" s="188" t="str">
        <f>IF('Cell Numbers'!AG30=0,"",((IF(VLOOKUP('Cell Numbers'!AG30,Cells!$A$7:$F$122,5)=AG$10, "[",""))&amp;(IF(AND(VLOOKUP('Cell Numbers'!AG30,Cells!$A$7:$F$122,5)&lt;&gt;AG$10,VLOOKUP('Cell Numbers'!AG30,Cells!$A$7:$F$122,6)&lt;&gt;AG$10),"---", 'Cell Numbers'!AG30))&amp;  (IF(VLOOKUP('Cell Numbers'!AG30,Cells!$A$7:$F$122,6)=AG$10,"]",""))))</f>
        <v>---</v>
      </c>
      <c r="AH37" s="188" t="str">
        <f>IF('Cell Numbers'!AH30=0,"",((IF(VLOOKUP('Cell Numbers'!AH30,Cells!$A$7:$F$122,5)=AH$10, "[",""))&amp;(IF(AND(VLOOKUP('Cell Numbers'!AH30,Cells!$A$7:$F$122,5)&lt;&gt;AH$10,VLOOKUP('Cell Numbers'!AH30,Cells!$A$7:$F$122,6)&lt;&gt;AH$10),"---", 'Cell Numbers'!AH30))&amp;  (IF(VLOOKUP('Cell Numbers'!AH30,Cells!$A$7:$F$122,6)=AH$10,"]",""))))</f>
        <v>---</v>
      </c>
      <c r="AI37" s="188" t="str">
        <f>IF('Cell Numbers'!AI30=0,"",((IF(VLOOKUP('Cell Numbers'!AI30,Cells!$A$7:$F$122,5)=AI$10, "[",""))&amp;(IF(AND(VLOOKUP('Cell Numbers'!AI30,Cells!$A$7:$F$122,5)&lt;&gt;AI$10,VLOOKUP('Cell Numbers'!AI30,Cells!$A$7:$F$122,6)&lt;&gt;AI$10),"---", 'Cell Numbers'!AI30))&amp;  (IF(VLOOKUP('Cell Numbers'!AI30,Cells!$A$7:$F$122,6)=AI$10,"]",""))))</f>
        <v>101]</v>
      </c>
      <c r="AJ37" s="188" t="str">
        <f>IF('Cell Numbers'!AJ30=0,"",((IF(VLOOKUP('Cell Numbers'!AJ30,Cells!$A$7:$F$122,5)=AJ$10, "[",""))&amp;(IF(AND(VLOOKUP('Cell Numbers'!AJ30,Cells!$A$7:$F$122,5)&lt;&gt;AJ$10,VLOOKUP('Cell Numbers'!AJ30,Cells!$A$7:$F$122,6)&lt;&gt;AJ$10),"---", 'Cell Numbers'!AJ30))&amp;  (IF(VLOOKUP('Cell Numbers'!AJ30,Cells!$A$7:$F$122,6)=AJ$10,"]",""))))</f>
        <v/>
      </c>
      <c r="AK37" s="188" t="str">
        <f>IF('Cell Numbers'!AK30=0,"",((IF(VLOOKUP('Cell Numbers'!AK30,Cells!$A$7:$F$122,5)=AK$10, "[",""))&amp;(IF(AND(VLOOKUP('Cell Numbers'!AK30,Cells!$A$7:$F$122,5)&lt;&gt;AK$10,VLOOKUP('Cell Numbers'!AK30,Cells!$A$7:$F$122,6)&lt;&gt;AK$10),"---", 'Cell Numbers'!AK30))&amp;  (IF(VLOOKUP('Cell Numbers'!AK30,Cells!$A$7:$F$122,6)=AK$10,"]",""))))</f>
        <v/>
      </c>
      <c r="AL37" s="188" t="str">
        <f>IF('Cell Numbers'!AL30=0,"",((IF(VLOOKUP('Cell Numbers'!AL30,Cells!$A$7:$F$122,5)=AL$10, "[",""))&amp;(IF(AND(VLOOKUP('Cell Numbers'!AL30,Cells!$A$7:$F$122,5)&lt;&gt;AL$10,VLOOKUP('Cell Numbers'!AL30,Cells!$A$7:$F$122,6)&lt;&gt;AL$10),"---", 'Cell Numbers'!AL30))&amp;  (IF(VLOOKUP('Cell Numbers'!AL30,Cells!$A$7:$F$122,6)=AL$10,"]",""))))</f>
        <v/>
      </c>
      <c r="AM37" s="188" t="str">
        <f>IF('Cell Numbers'!AM30=0,"",((IF(VLOOKUP('Cell Numbers'!AM30,Cells!$A$7:$F$122,5)=AM$10, "[",""))&amp;(IF(AND(VLOOKUP('Cell Numbers'!AM30,Cells!$A$7:$F$122,5)&lt;&gt;AM$10,VLOOKUP('Cell Numbers'!AM30,Cells!$A$7:$F$122,6)&lt;&gt;AM$10),"---", 'Cell Numbers'!AM30))&amp;  (IF(VLOOKUP('Cell Numbers'!AM30,Cells!$A$7:$F$122,6)=AM$10,"]",""))))</f>
        <v/>
      </c>
    </row>
    <row r="38" spans="1:39" x14ac:dyDescent="0.25">
      <c r="A38" t="s">
        <v>59</v>
      </c>
      <c r="B38" t="s">
        <v>78</v>
      </c>
      <c r="C38" s="8" t="s">
        <v>350</v>
      </c>
      <c r="D38" s="188" t="str">
        <f>IF('Cell Numbers'!D31=0,"",((IF(VLOOKUP('Cell Numbers'!D31,Cells!$A$7:$F$122,5)=D$10, "[",""))&amp;(IF(AND(VLOOKUP('Cell Numbers'!D31,Cells!$A$7:$F$122,5)&lt;&gt;D$10,VLOOKUP('Cell Numbers'!D31,Cells!$A$7:$F$122,6)&lt;&gt;D$10),"---", 'Cell Numbers'!D31))&amp;  (IF(VLOOKUP('Cell Numbers'!D31,Cells!$A$7:$F$122,6)=D$10,"]",""))))</f>
        <v>[102</v>
      </c>
      <c r="E38" s="188" t="str">
        <f>IF('Cell Numbers'!E31=0,"",((IF(VLOOKUP('Cell Numbers'!E31,Cells!$A$7:$F$122,5)=E$10, "[",""))&amp;(IF(AND(VLOOKUP('Cell Numbers'!E31,Cells!$A$7:$F$122,5)&lt;&gt;E$10,VLOOKUP('Cell Numbers'!E31,Cells!$A$7:$F$122,6)&lt;&gt;E$10),"---", 'Cell Numbers'!E31))&amp;  (IF(VLOOKUP('Cell Numbers'!E31,Cells!$A$7:$F$122,6)=E$10,"]",""))))</f>
        <v>---</v>
      </c>
      <c r="F38" s="188" t="str">
        <f>IF('Cell Numbers'!F31=0,"",((IF(VLOOKUP('Cell Numbers'!F31,Cells!$A$7:$F$122,5)=F$10, "[",""))&amp;(IF(AND(VLOOKUP('Cell Numbers'!F31,Cells!$A$7:$F$122,5)&lt;&gt;F$10,VLOOKUP('Cell Numbers'!F31,Cells!$A$7:$F$122,6)&lt;&gt;F$10),"---", 'Cell Numbers'!F31))&amp;  (IF(VLOOKUP('Cell Numbers'!F31,Cells!$A$7:$F$122,6)=F$10,"]",""))))</f>
        <v>---</v>
      </c>
      <c r="G38" s="188" t="str">
        <f>IF('Cell Numbers'!G31=0,"",((IF(VLOOKUP('Cell Numbers'!G31,Cells!$A$7:$F$122,5)=G$10, "[",""))&amp;(IF(AND(VLOOKUP('Cell Numbers'!G31,Cells!$A$7:$F$122,5)&lt;&gt;G$10,VLOOKUP('Cell Numbers'!G31,Cells!$A$7:$F$122,6)&lt;&gt;G$10),"---", 'Cell Numbers'!G31))&amp;  (IF(VLOOKUP('Cell Numbers'!G31,Cells!$A$7:$F$122,6)=G$10,"]",""))))</f>
        <v>---</v>
      </c>
      <c r="H38" s="188" t="str">
        <f>IF('Cell Numbers'!H31=0,"",((IF(VLOOKUP('Cell Numbers'!H31,Cells!$A$7:$F$122,5)=H$10, "[",""))&amp;(IF(AND(VLOOKUP('Cell Numbers'!H31,Cells!$A$7:$F$122,5)&lt;&gt;H$10,VLOOKUP('Cell Numbers'!H31,Cells!$A$7:$F$122,6)&lt;&gt;H$10),"---", 'Cell Numbers'!H31))&amp;  (IF(VLOOKUP('Cell Numbers'!H31,Cells!$A$7:$F$122,6)=H$10,"]",""))))</f>
        <v>---</v>
      </c>
      <c r="I38" s="188" t="str">
        <f>IF('Cell Numbers'!I31=0,"",((IF(VLOOKUP('Cell Numbers'!I31,Cells!$A$7:$F$122,5)=I$10, "[",""))&amp;(IF(AND(VLOOKUP('Cell Numbers'!I31,Cells!$A$7:$F$122,5)&lt;&gt;I$10,VLOOKUP('Cell Numbers'!I31,Cells!$A$7:$F$122,6)&lt;&gt;I$10),"---", 'Cell Numbers'!I31))&amp;  (IF(VLOOKUP('Cell Numbers'!I31,Cells!$A$7:$F$122,6)=I$10,"]",""))))</f>
        <v>---</v>
      </c>
      <c r="J38" s="188" t="str">
        <f>IF('Cell Numbers'!J31=0,"",((IF(VLOOKUP('Cell Numbers'!J31,Cells!$A$7:$F$122,5)=J$10, "[",""))&amp;(IF(AND(VLOOKUP('Cell Numbers'!J31,Cells!$A$7:$F$122,5)&lt;&gt;J$10,VLOOKUP('Cell Numbers'!J31,Cells!$A$7:$F$122,6)&lt;&gt;J$10),"---", 'Cell Numbers'!J31))&amp;  (IF(VLOOKUP('Cell Numbers'!J31,Cells!$A$7:$F$122,6)=J$10,"]",""))))</f>
        <v>---</v>
      </c>
      <c r="K38" s="188" t="str">
        <f>IF('Cell Numbers'!K31=0,"",((IF(VLOOKUP('Cell Numbers'!K31,Cells!$A$7:$F$122,5)=K$10, "[",""))&amp;(IF(AND(VLOOKUP('Cell Numbers'!K31,Cells!$A$7:$F$122,5)&lt;&gt;K$10,VLOOKUP('Cell Numbers'!K31,Cells!$A$7:$F$122,6)&lt;&gt;K$10),"---", 'Cell Numbers'!K31))&amp;  (IF(VLOOKUP('Cell Numbers'!K31,Cells!$A$7:$F$122,6)=K$10,"]",""))))</f>
        <v>---</v>
      </c>
      <c r="L38" s="188" t="str">
        <f>IF('Cell Numbers'!L31=0,"",((IF(VLOOKUP('Cell Numbers'!L31,Cells!$A$7:$F$122,5)=L$10, "[",""))&amp;(IF(AND(VLOOKUP('Cell Numbers'!L31,Cells!$A$7:$F$122,5)&lt;&gt;L$10,VLOOKUP('Cell Numbers'!L31,Cells!$A$7:$F$122,6)&lt;&gt;L$10),"---", 'Cell Numbers'!L31))&amp;  (IF(VLOOKUP('Cell Numbers'!L31,Cells!$A$7:$F$122,6)=L$10,"]",""))))</f>
        <v>---</v>
      </c>
      <c r="M38" s="188" t="str">
        <f>IF('Cell Numbers'!M31=0,"",((IF(VLOOKUP('Cell Numbers'!M31,Cells!$A$7:$F$122,5)=M$10, "[",""))&amp;(IF(AND(VLOOKUP('Cell Numbers'!M31,Cells!$A$7:$F$122,5)&lt;&gt;M$10,VLOOKUP('Cell Numbers'!M31,Cells!$A$7:$F$122,6)&lt;&gt;M$10),"---", 'Cell Numbers'!M31))&amp;  (IF(VLOOKUP('Cell Numbers'!M31,Cells!$A$7:$F$122,6)=M$10,"]",""))))</f>
        <v>---</v>
      </c>
      <c r="N38" s="188" t="str">
        <f>IF('Cell Numbers'!N31=0,"",((IF(VLOOKUP('Cell Numbers'!N31,Cells!$A$7:$F$122,5)=N$10, "[",""))&amp;(IF(AND(VLOOKUP('Cell Numbers'!N31,Cells!$A$7:$F$122,5)&lt;&gt;N$10,VLOOKUP('Cell Numbers'!N31,Cells!$A$7:$F$122,6)&lt;&gt;N$10),"---", 'Cell Numbers'!N31))&amp;  (IF(VLOOKUP('Cell Numbers'!N31,Cells!$A$7:$F$122,6)=N$10,"]",""))))</f>
        <v>---</v>
      </c>
      <c r="O38" s="188" t="str">
        <f>IF('Cell Numbers'!O31=0,"",((IF(VLOOKUP('Cell Numbers'!O31,Cells!$A$7:$F$122,5)=O$10, "[",""))&amp;(IF(AND(VLOOKUP('Cell Numbers'!O31,Cells!$A$7:$F$122,5)&lt;&gt;O$10,VLOOKUP('Cell Numbers'!O31,Cells!$A$7:$F$122,6)&lt;&gt;O$10),"---", 'Cell Numbers'!O31))&amp;  (IF(VLOOKUP('Cell Numbers'!O31,Cells!$A$7:$F$122,6)=O$10,"]",""))))</f>
        <v>---</v>
      </c>
      <c r="P38" s="188" t="str">
        <f>IF('Cell Numbers'!P31=0,"",((IF(VLOOKUP('Cell Numbers'!P31,Cells!$A$7:$F$122,5)=P$10, "[",""))&amp;(IF(AND(VLOOKUP('Cell Numbers'!P31,Cells!$A$7:$F$122,5)&lt;&gt;P$10,VLOOKUP('Cell Numbers'!P31,Cells!$A$7:$F$122,6)&lt;&gt;P$10),"---", 'Cell Numbers'!P31))&amp;  (IF(VLOOKUP('Cell Numbers'!P31,Cells!$A$7:$F$122,6)=P$10,"]",""))))</f>
        <v>---</v>
      </c>
      <c r="Q38" s="188" t="str">
        <f>IF('Cell Numbers'!Q31=0,"",((IF(VLOOKUP('Cell Numbers'!Q31,Cells!$A$7:$F$122,5)=Q$10, "[",""))&amp;(IF(AND(VLOOKUP('Cell Numbers'!Q31,Cells!$A$7:$F$122,5)&lt;&gt;Q$10,VLOOKUP('Cell Numbers'!Q31,Cells!$A$7:$F$122,6)&lt;&gt;Q$10),"---", 'Cell Numbers'!Q31))&amp;  (IF(VLOOKUP('Cell Numbers'!Q31,Cells!$A$7:$F$122,6)=Q$10,"]",""))))</f>
        <v>---</v>
      </c>
      <c r="R38" s="188" t="str">
        <f>IF('Cell Numbers'!R31=0,"",((IF(VLOOKUP('Cell Numbers'!R31,Cells!$A$7:$F$122,5)=R$10, "[",""))&amp;(IF(AND(VLOOKUP('Cell Numbers'!R31,Cells!$A$7:$F$122,5)&lt;&gt;R$10,VLOOKUP('Cell Numbers'!R31,Cells!$A$7:$F$122,6)&lt;&gt;R$10),"---", 'Cell Numbers'!R31))&amp;  (IF(VLOOKUP('Cell Numbers'!R31,Cells!$A$7:$F$122,6)=R$10,"]",""))))</f>
        <v>102]</v>
      </c>
      <c r="S38" s="188" t="str">
        <f>IF('Cell Numbers'!S31=0,"",((IF(VLOOKUP('Cell Numbers'!S31,Cells!$A$7:$F$122,5)=S$10, "[",""))&amp;(IF(AND(VLOOKUP('Cell Numbers'!S31,Cells!$A$7:$F$122,5)&lt;&gt;S$10,VLOOKUP('Cell Numbers'!S31,Cells!$A$7:$F$122,6)&lt;&gt;S$10),"---", 'Cell Numbers'!S31))&amp;  (IF(VLOOKUP('Cell Numbers'!S31,Cells!$A$7:$F$122,6)=S$10,"]",""))))</f>
        <v>[103</v>
      </c>
      <c r="T38" s="188" t="str">
        <f>IF('Cell Numbers'!T31=0,"",((IF(VLOOKUP('Cell Numbers'!T31,Cells!$A$7:$F$122,5)=T$10, "[",""))&amp;(IF(AND(VLOOKUP('Cell Numbers'!T31,Cells!$A$7:$F$122,5)&lt;&gt;T$10,VLOOKUP('Cell Numbers'!T31,Cells!$A$7:$F$122,6)&lt;&gt;T$10),"---", 'Cell Numbers'!T31))&amp;  (IF(VLOOKUP('Cell Numbers'!T31,Cells!$A$7:$F$122,6)=T$10,"]",""))))</f>
        <v>---</v>
      </c>
      <c r="U38" s="188" t="str">
        <f>IF('Cell Numbers'!U31=0,"",((IF(VLOOKUP('Cell Numbers'!U31,Cells!$A$7:$F$122,5)=U$10, "[",""))&amp;(IF(AND(VLOOKUP('Cell Numbers'!U31,Cells!$A$7:$F$122,5)&lt;&gt;U$10,VLOOKUP('Cell Numbers'!U31,Cells!$A$7:$F$122,6)&lt;&gt;U$10),"---", 'Cell Numbers'!U31))&amp;  (IF(VLOOKUP('Cell Numbers'!U31,Cells!$A$7:$F$122,6)=U$10,"]",""))))</f>
        <v>---</v>
      </c>
      <c r="V38" s="188" t="str">
        <f>IF('Cell Numbers'!V31=0,"",((IF(VLOOKUP('Cell Numbers'!V31,Cells!$A$7:$F$122,5)=V$10, "[",""))&amp;(IF(AND(VLOOKUP('Cell Numbers'!V31,Cells!$A$7:$F$122,5)&lt;&gt;V$10,VLOOKUP('Cell Numbers'!V31,Cells!$A$7:$F$122,6)&lt;&gt;V$10),"---", 'Cell Numbers'!V31))&amp;  (IF(VLOOKUP('Cell Numbers'!V31,Cells!$A$7:$F$122,6)=V$10,"]",""))))</f>
        <v>---</v>
      </c>
      <c r="W38" s="188" t="str">
        <f>IF('Cell Numbers'!W31=0,"",((IF(VLOOKUP('Cell Numbers'!W31,Cells!$A$7:$F$122,5)=W$10, "[",""))&amp;(IF(AND(VLOOKUP('Cell Numbers'!W31,Cells!$A$7:$F$122,5)&lt;&gt;W$10,VLOOKUP('Cell Numbers'!W31,Cells!$A$7:$F$122,6)&lt;&gt;W$10),"---", 'Cell Numbers'!W31))&amp;  (IF(VLOOKUP('Cell Numbers'!W31,Cells!$A$7:$F$122,6)=W$10,"]",""))))</f>
        <v>---</v>
      </c>
      <c r="X38" s="188" t="str">
        <f>IF('Cell Numbers'!X31=0,"",((IF(VLOOKUP('Cell Numbers'!X31,Cells!$A$7:$F$122,5)=X$10, "[",""))&amp;(IF(AND(VLOOKUP('Cell Numbers'!X31,Cells!$A$7:$F$122,5)&lt;&gt;X$10,VLOOKUP('Cell Numbers'!X31,Cells!$A$7:$F$122,6)&lt;&gt;X$10),"---", 'Cell Numbers'!X31))&amp;  (IF(VLOOKUP('Cell Numbers'!X31,Cells!$A$7:$F$122,6)=X$10,"]",""))))</f>
        <v>---</v>
      </c>
      <c r="Y38" s="188" t="str">
        <f>IF('Cell Numbers'!Y31=0,"",((IF(VLOOKUP('Cell Numbers'!Y31,Cells!$A$7:$F$122,5)=Y$10, "[",""))&amp;(IF(AND(VLOOKUP('Cell Numbers'!Y31,Cells!$A$7:$F$122,5)&lt;&gt;Y$10,VLOOKUP('Cell Numbers'!Y31,Cells!$A$7:$F$122,6)&lt;&gt;Y$10),"---", 'Cell Numbers'!Y31))&amp;  (IF(VLOOKUP('Cell Numbers'!Y31,Cells!$A$7:$F$122,6)=Y$10,"]",""))))</f>
        <v>103]</v>
      </c>
      <c r="Z38" s="188" t="str">
        <f>IF('Cell Numbers'!Z31=0,"",((IF(VLOOKUP('Cell Numbers'!Z31,Cells!$A$7:$F$122,5)=Z$10, "[",""))&amp;(IF(AND(VLOOKUP('Cell Numbers'!Z31,Cells!$A$7:$F$122,5)&lt;&gt;Z$10,VLOOKUP('Cell Numbers'!Z31,Cells!$A$7:$F$122,6)&lt;&gt;Z$10),"---", 'Cell Numbers'!Z31))&amp;  (IF(VLOOKUP('Cell Numbers'!Z31,Cells!$A$7:$F$122,6)=Z$10,"]",""))))</f>
        <v>[104</v>
      </c>
      <c r="AA38" s="188" t="str">
        <f>IF('Cell Numbers'!AA31=0,"",((IF(VLOOKUP('Cell Numbers'!AA31,Cells!$A$7:$F$122,5)=AA$10, "[",""))&amp;(IF(AND(VLOOKUP('Cell Numbers'!AA31,Cells!$A$7:$F$122,5)&lt;&gt;AA$10,VLOOKUP('Cell Numbers'!AA31,Cells!$A$7:$F$122,6)&lt;&gt;AA$10),"---", 'Cell Numbers'!AA31))&amp;  (IF(VLOOKUP('Cell Numbers'!AA31,Cells!$A$7:$F$122,6)=AA$10,"]",""))))</f>
        <v>---</v>
      </c>
      <c r="AB38" s="188" t="str">
        <f>IF('Cell Numbers'!AB31=0,"",((IF(VLOOKUP('Cell Numbers'!AB31,Cells!$A$7:$F$122,5)=AB$10, "[",""))&amp;(IF(AND(VLOOKUP('Cell Numbers'!AB31,Cells!$A$7:$F$122,5)&lt;&gt;AB$10,VLOOKUP('Cell Numbers'!AB31,Cells!$A$7:$F$122,6)&lt;&gt;AB$10),"---", 'Cell Numbers'!AB31))&amp;  (IF(VLOOKUP('Cell Numbers'!AB31,Cells!$A$7:$F$122,6)=AB$10,"]",""))))</f>
        <v>---</v>
      </c>
      <c r="AC38" s="188" t="str">
        <f>IF('Cell Numbers'!AC31=0,"",((IF(VLOOKUP('Cell Numbers'!AC31,Cells!$A$7:$F$122,5)=AC$10, "[",""))&amp;(IF(AND(VLOOKUP('Cell Numbers'!AC31,Cells!$A$7:$F$122,5)&lt;&gt;AC$10,VLOOKUP('Cell Numbers'!AC31,Cells!$A$7:$F$122,6)&lt;&gt;AC$10),"---", 'Cell Numbers'!AC31))&amp;  (IF(VLOOKUP('Cell Numbers'!AC31,Cells!$A$7:$F$122,6)=AC$10,"]",""))))</f>
        <v>104]</v>
      </c>
      <c r="AD38" s="188" t="str">
        <f>IF('Cell Numbers'!AD31=0,"",((IF(VLOOKUP('Cell Numbers'!AD31,Cells!$A$7:$F$122,5)=AD$10, "[",""))&amp;(IF(AND(VLOOKUP('Cell Numbers'!AD31,Cells!$A$7:$F$122,5)&lt;&gt;AD$10,VLOOKUP('Cell Numbers'!AD31,Cells!$A$7:$F$122,6)&lt;&gt;AD$10),"---", 'Cell Numbers'!AD31))&amp;  (IF(VLOOKUP('Cell Numbers'!AD31,Cells!$A$7:$F$122,6)=AD$10,"]",""))))</f>
        <v>[105</v>
      </c>
      <c r="AE38" s="188" t="str">
        <f>IF('Cell Numbers'!AE31=0,"",((IF(VLOOKUP('Cell Numbers'!AE31,Cells!$A$7:$F$122,5)=AE$10, "[",""))&amp;(IF(AND(VLOOKUP('Cell Numbers'!AE31,Cells!$A$7:$F$122,5)&lt;&gt;AE$10,VLOOKUP('Cell Numbers'!AE31,Cells!$A$7:$F$122,6)&lt;&gt;AE$10),"---", 'Cell Numbers'!AE31))&amp;  (IF(VLOOKUP('Cell Numbers'!AE31,Cells!$A$7:$F$122,6)=AE$10,"]",""))))</f>
        <v>---</v>
      </c>
      <c r="AF38" s="188" t="str">
        <f>IF('Cell Numbers'!AF31=0,"",((IF(VLOOKUP('Cell Numbers'!AF31,Cells!$A$7:$F$122,5)=AF$10, "[",""))&amp;(IF(AND(VLOOKUP('Cell Numbers'!AF31,Cells!$A$7:$F$122,5)&lt;&gt;AF$10,VLOOKUP('Cell Numbers'!AF31,Cells!$A$7:$F$122,6)&lt;&gt;AF$10),"---", 'Cell Numbers'!AF31))&amp;  (IF(VLOOKUP('Cell Numbers'!AF31,Cells!$A$7:$F$122,6)=AF$10,"]",""))))</f>
        <v>---</v>
      </c>
      <c r="AG38" s="188" t="str">
        <f>IF('Cell Numbers'!AG31=0,"",((IF(VLOOKUP('Cell Numbers'!AG31,Cells!$A$7:$F$122,5)=AG$10, "[",""))&amp;(IF(AND(VLOOKUP('Cell Numbers'!AG31,Cells!$A$7:$F$122,5)&lt;&gt;AG$10,VLOOKUP('Cell Numbers'!AG31,Cells!$A$7:$F$122,6)&lt;&gt;AG$10),"---", 'Cell Numbers'!AG31))&amp;  (IF(VLOOKUP('Cell Numbers'!AG31,Cells!$A$7:$F$122,6)=AG$10,"]",""))))</f>
        <v>---</v>
      </c>
      <c r="AH38" s="188" t="str">
        <f>IF('Cell Numbers'!AH31=0,"",((IF(VLOOKUP('Cell Numbers'!AH31,Cells!$A$7:$F$122,5)=AH$10, "[",""))&amp;(IF(AND(VLOOKUP('Cell Numbers'!AH31,Cells!$A$7:$F$122,5)&lt;&gt;AH$10,VLOOKUP('Cell Numbers'!AH31,Cells!$A$7:$F$122,6)&lt;&gt;AH$10),"---", 'Cell Numbers'!AH31))&amp;  (IF(VLOOKUP('Cell Numbers'!AH31,Cells!$A$7:$F$122,6)=AH$10,"]",""))))</f>
        <v>---</v>
      </c>
      <c r="AI38" s="188" t="str">
        <f>IF('Cell Numbers'!AI31=0,"",((IF(VLOOKUP('Cell Numbers'!AI31,Cells!$A$7:$F$122,5)=AI$10, "[",""))&amp;(IF(AND(VLOOKUP('Cell Numbers'!AI31,Cells!$A$7:$F$122,5)&lt;&gt;AI$10,VLOOKUP('Cell Numbers'!AI31,Cells!$A$7:$F$122,6)&lt;&gt;AI$10),"---", 'Cell Numbers'!AI31))&amp;  (IF(VLOOKUP('Cell Numbers'!AI31,Cells!$A$7:$F$122,6)=AI$10,"]",""))))</f>
        <v>---</v>
      </c>
      <c r="AJ38" s="188" t="str">
        <f>IF('Cell Numbers'!AJ31=0,"",((IF(VLOOKUP('Cell Numbers'!AJ31,Cells!$A$7:$F$122,5)=AJ$10, "[",""))&amp;(IF(AND(VLOOKUP('Cell Numbers'!AJ31,Cells!$A$7:$F$122,5)&lt;&gt;AJ$10,VLOOKUP('Cell Numbers'!AJ31,Cells!$A$7:$F$122,6)&lt;&gt;AJ$10),"---", 'Cell Numbers'!AJ31))&amp;  (IF(VLOOKUP('Cell Numbers'!AJ31,Cells!$A$7:$F$122,6)=AJ$10,"]",""))))</f>
        <v>---</v>
      </c>
      <c r="AK38" s="188" t="str">
        <f>IF('Cell Numbers'!AK31=0,"",((IF(VLOOKUP('Cell Numbers'!AK31,Cells!$A$7:$F$122,5)=AK$10, "[",""))&amp;(IF(AND(VLOOKUP('Cell Numbers'!AK31,Cells!$A$7:$F$122,5)&lt;&gt;AK$10,VLOOKUP('Cell Numbers'!AK31,Cells!$A$7:$F$122,6)&lt;&gt;AK$10),"---", 'Cell Numbers'!AK31))&amp;  (IF(VLOOKUP('Cell Numbers'!AK31,Cells!$A$7:$F$122,6)=AK$10,"]",""))))</f>
        <v>---</v>
      </c>
      <c r="AL38" s="188" t="str">
        <f>IF('Cell Numbers'!AL31=0,"",((IF(VLOOKUP('Cell Numbers'!AL31,Cells!$A$7:$F$122,5)=AL$10, "[",""))&amp;(IF(AND(VLOOKUP('Cell Numbers'!AL31,Cells!$A$7:$F$122,5)&lt;&gt;AL$10,VLOOKUP('Cell Numbers'!AL31,Cells!$A$7:$F$122,6)&lt;&gt;AL$10),"---", 'Cell Numbers'!AL31))&amp;  (IF(VLOOKUP('Cell Numbers'!AL31,Cells!$A$7:$F$122,6)=AL$10,"]",""))))</f>
        <v>---</v>
      </c>
      <c r="AM38" s="188" t="str">
        <f>IF('Cell Numbers'!AM31=0,"",((IF(VLOOKUP('Cell Numbers'!AM31,Cells!$A$7:$F$122,5)=AM$10, "[",""))&amp;(IF(AND(VLOOKUP('Cell Numbers'!AM31,Cells!$A$7:$F$122,5)&lt;&gt;AM$10,VLOOKUP('Cell Numbers'!AM31,Cells!$A$7:$F$122,6)&lt;&gt;AM$10),"---", 'Cell Numbers'!AM31))&amp;  (IF(VLOOKUP('Cell Numbers'!AM31,Cells!$A$7:$F$122,6)=AM$10,"]",""))))</f>
        <v>105]</v>
      </c>
    </row>
    <row r="39" spans="1:39" x14ac:dyDescent="0.25">
      <c r="A39" t="s">
        <v>59</v>
      </c>
      <c r="B39" t="s">
        <v>78</v>
      </c>
      <c r="C39" s="8" t="s">
        <v>351</v>
      </c>
      <c r="D39" s="188" t="str">
        <f>IF('Cell Numbers'!D32=0,"",((IF(VLOOKUP('Cell Numbers'!D32,Cells!$A$7:$F$122,5)=D$10, "[",""))&amp;(IF(AND(VLOOKUP('Cell Numbers'!D32,Cells!$A$7:$F$122,5)&lt;&gt;D$10,VLOOKUP('Cell Numbers'!D32,Cells!$A$7:$F$122,6)&lt;&gt;D$10),"---", 'Cell Numbers'!D32))&amp;  (IF(VLOOKUP('Cell Numbers'!D32,Cells!$A$7:$F$122,6)=D$10,"]",""))))</f>
        <v>[106</v>
      </c>
      <c r="E39" s="188" t="str">
        <f>IF('Cell Numbers'!E32=0,"",((IF(VLOOKUP('Cell Numbers'!E32,Cells!$A$7:$F$122,5)=E$10, "[",""))&amp;(IF(AND(VLOOKUP('Cell Numbers'!E32,Cells!$A$7:$F$122,5)&lt;&gt;E$10,VLOOKUP('Cell Numbers'!E32,Cells!$A$7:$F$122,6)&lt;&gt;E$10),"---", 'Cell Numbers'!E32))&amp;  (IF(VLOOKUP('Cell Numbers'!E32,Cells!$A$7:$F$122,6)=E$10,"]",""))))</f>
        <v>---</v>
      </c>
      <c r="F39" s="188" t="str">
        <f>IF('Cell Numbers'!F32=0,"",((IF(VLOOKUP('Cell Numbers'!F32,Cells!$A$7:$F$122,5)=F$10, "[",""))&amp;(IF(AND(VLOOKUP('Cell Numbers'!F32,Cells!$A$7:$F$122,5)&lt;&gt;F$10,VLOOKUP('Cell Numbers'!F32,Cells!$A$7:$F$122,6)&lt;&gt;F$10),"---", 'Cell Numbers'!F32))&amp;  (IF(VLOOKUP('Cell Numbers'!F32,Cells!$A$7:$F$122,6)=F$10,"]",""))))</f>
        <v>---</v>
      </c>
      <c r="G39" s="188" t="str">
        <f>IF('Cell Numbers'!G32=0,"",((IF(VLOOKUP('Cell Numbers'!G32,Cells!$A$7:$F$122,5)=G$10, "[",""))&amp;(IF(AND(VLOOKUP('Cell Numbers'!G32,Cells!$A$7:$F$122,5)&lt;&gt;G$10,VLOOKUP('Cell Numbers'!G32,Cells!$A$7:$F$122,6)&lt;&gt;G$10),"---", 'Cell Numbers'!G32))&amp;  (IF(VLOOKUP('Cell Numbers'!G32,Cells!$A$7:$F$122,6)=G$10,"]",""))))</f>
        <v>---</v>
      </c>
      <c r="H39" s="188" t="str">
        <f>IF('Cell Numbers'!H32=0,"",((IF(VLOOKUP('Cell Numbers'!H32,Cells!$A$7:$F$122,5)=H$10, "[",""))&amp;(IF(AND(VLOOKUP('Cell Numbers'!H32,Cells!$A$7:$F$122,5)&lt;&gt;H$10,VLOOKUP('Cell Numbers'!H32,Cells!$A$7:$F$122,6)&lt;&gt;H$10),"---", 'Cell Numbers'!H32))&amp;  (IF(VLOOKUP('Cell Numbers'!H32,Cells!$A$7:$F$122,6)=H$10,"]",""))))</f>
        <v>---</v>
      </c>
      <c r="I39" s="188" t="str">
        <f>IF('Cell Numbers'!I32=0,"",((IF(VLOOKUP('Cell Numbers'!I32,Cells!$A$7:$F$122,5)=I$10, "[",""))&amp;(IF(AND(VLOOKUP('Cell Numbers'!I32,Cells!$A$7:$F$122,5)&lt;&gt;I$10,VLOOKUP('Cell Numbers'!I32,Cells!$A$7:$F$122,6)&lt;&gt;I$10),"---", 'Cell Numbers'!I32))&amp;  (IF(VLOOKUP('Cell Numbers'!I32,Cells!$A$7:$F$122,6)=I$10,"]",""))))</f>
        <v>---</v>
      </c>
      <c r="J39" s="188" t="str">
        <f>IF('Cell Numbers'!J32=0,"",((IF(VLOOKUP('Cell Numbers'!J32,Cells!$A$7:$F$122,5)=J$10, "[",""))&amp;(IF(AND(VLOOKUP('Cell Numbers'!J32,Cells!$A$7:$F$122,5)&lt;&gt;J$10,VLOOKUP('Cell Numbers'!J32,Cells!$A$7:$F$122,6)&lt;&gt;J$10),"---", 'Cell Numbers'!J32))&amp;  (IF(VLOOKUP('Cell Numbers'!J32,Cells!$A$7:$F$122,6)=J$10,"]",""))))</f>
        <v>---</v>
      </c>
      <c r="K39" s="188" t="str">
        <f>IF('Cell Numbers'!K32=0,"",((IF(VLOOKUP('Cell Numbers'!K32,Cells!$A$7:$F$122,5)=K$10, "[",""))&amp;(IF(AND(VLOOKUP('Cell Numbers'!K32,Cells!$A$7:$F$122,5)&lt;&gt;K$10,VLOOKUP('Cell Numbers'!K32,Cells!$A$7:$F$122,6)&lt;&gt;K$10),"---", 'Cell Numbers'!K32))&amp;  (IF(VLOOKUP('Cell Numbers'!K32,Cells!$A$7:$F$122,6)=K$10,"]",""))))</f>
        <v>---</v>
      </c>
      <c r="L39" s="188" t="str">
        <f>IF('Cell Numbers'!L32=0,"",((IF(VLOOKUP('Cell Numbers'!L32,Cells!$A$7:$F$122,5)=L$10, "[",""))&amp;(IF(AND(VLOOKUP('Cell Numbers'!L32,Cells!$A$7:$F$122,5)&lt;&gt;L$10,VLOOKUP('Cell Numbers'!L32,Cells!$A$7:$F$122,6)&lt;&gt;L$10),"---", 'Cell Numbers'!L32))&amp;  (IF(VLOOKUP('Cell Numbers'!L32,Cells!$A$7:$F$122,6)=L$10,"]",""))))</f>
        <v>---</v>
      </c>
      <c r="M39" s="188" t="str">
        <f>IF('Cell Numbers'!M32=0,"",((IF(VLOOKUP('Cell Numbers'!M32,Cells!$A$7:$F$122,5)=M$10, "[",""))&amp;(IF(AND(VLOOKUP('Cell Numbers'!M32,Cells!$A$7:$F$122,5)&lt;&gt;M$10,VLOOKUP('Cell Numbers'!M32,Cells!$A$7:$F$122,6)&lt;&gt;M$10),"---", 'Cell Numbers'!M32))&amp;  (IF(VLOOKUP('Cell Numbers'!M32,Cells!$A$7:$F$122,6)=M$10,"]",""))))</f>
        <v>---</v>
      </c>
      <c r="N39" s="188" t="str">
        <f>IF('Cell Numbers'!N32=0,"",((IF(VLOOKUP('Cell Numbers'!N32,Cells!$A$7:$F$122,5)=N$10, "[",""))&amp;(IF(AND(VLOOKUP('Cell Numbers'!N32,Cells!$A$7:$F$122,5)&lt;&gt;N$10,VLOOKUP('Cell Numbers'!N32,Cells!$A$7:$F$122,6)&lt;&gt;N$10),"---", 'Cell Numbers'!N32))&amp;  (IF(VLOOKUP('Cell Numbers'!N32,Cells!$A$7:$F$122,6)=N$10,"]",""))))</f>
        <v>---</v>
      </c>
      <c r="O39" s="188" t="str">
        <f>IF('Cell Numbers'!O32=0,"",((IF(VLOOKUP('Cell Numbers'!O32,Cells!$A$7:$F$122,5)=O$10, "[",""))&amp;(IF(AND(VLOOKUP('Cell Numbers'!O32,Cells!$A$7:$F$122,5)&lt;&gt;O$10,VLOOKUP('Cell Numbers'!O32,Cells!$A$7:$F$122,6)&lt;&gt;O$10),"---", 'Cell Numbers'!O32))&amp;  (IF(VLOOKUP('Cell Numbers'!O32,Cells!$A$7:$F$122,6)=O$10,"]",""))))</f>
        <v>---</v>
      </c>
      <c r="P39" s="188" t="str">
        <f>IF('Cell Numbers'!P32=0,"",((IF(VLOOKUP('Cell Numbers'!P32,Cells!$A$7:$F$122,5)=P$10, "[",""))&amp;(IF(AND(VLOOKUP('Cell Numbers'!P32,Cells!$A$7:$F$122,5)&lt;&gt;P$10,VLOOKUP('Cell Numbers'!P32,Cells!$A$7:$F$122,6)&lt;&gt;P$10),"---", 'Cell Numbers'!P32))&amp;  (IF(VLOOKUP('Cell Numbers'!P32,Cells!$A$7:$F$122,6)=P$10,"]",""))))</f>
        <v>---</v>
      </c>
      <c r="Q39" s="188" t="str">
        <f>IF('Cell Numbers'!Q32=0,"",((IF(VLOOKUP('Cell Numbers'!Q32,Cells!$A$7:$F$122,5)=Q$10, "[",""))&amp;(IF(AND(VLOOKUP('Cell Numbers'!Q32,Cells!$A$7:$F$122,5)&lt;&gt;Q$10,VLOOKUP('Cell Numbers'!Q32,Cells!$A$7:$F$122,6)&lt;&gt;Q$10),"---", 'Cell Numbers'!Q32))&amp;  (IF(VLOOKUP('Cell Numbers'!Q32,Cells!$A$7:$F$122,6)=Q$10,"]",""))))</f>
        <v>---</v>
      </c>
      <c r="R39" s="188" t="str">
        <f>IF('Cell Numbers'!R32=0,"",((IF(VLOOKUP('Cell Numbers'!R32,Cells!$A$7:$F$122,5)=R$10, "[",""))&amp;(IF(AND(VLOOKUP('Cell Numbers'!R32,Cells!$A$7:$F$122,5)&lt;&gt;R$10,VLOOKUP('Cell Numbers'!R32,Cells!$A$7:$F$122,6)&lt;&gt;R$10),"---", 'Cell Numbers'!R32))&amp;  (IF(VLOOKUP('Cell Numbers'!R32,Cells!$A$7:$F$122,6)=R$10,"]",""))))</f>
        <v>---</v>
      </c>
      <c r="S39" s="188" t="str">
        <f>IF('Cell Numbers'!S32=0,"",((IF(VLOOKUP('Cell Numbers'!S32,Cells!$A$7:$F$122,5)=S$10, "[",""))&amp;(IF(AND(VLOOKUP('Cell Numbers'!S32,Cells!$A$7:$F$122,5)&lt;&gt;S$10,VLOOKUP('Cell Numbers'!S32,Cells!$A$7:$F$122,6)&lt;&gt;S$10),"---", 'Cell Numbers'!S32))&amp;  (IF(VLOOKUP('Cell Numbers'!S32,Cells!$A$7:$F$122,6)=S$10,"]",""))))</f>
        <v>---</v>
      </c>
      <c r="T39" s="188" t="str">
        <f>IF('Cell Numbers'!T32=0,"",((IF(VLOOKUP('Cell Numbers'!T32,Cells!$A$7:$F$122,5)=T$10, "[",""))&amp;(IF(AND(VLOOKUP('Cell Numbers'!T32,Cells!$A$7:$F$122,5)&lt;&gt;T$10,VLOOKUP('Cell Numbers'!T32,Cells!$A$7:$F$122,6)&lt;&gt;T$10),"---", 'Cell Numbers'!T32))&amp;  (IF(VLOOKUP('Cell Numbers'!T32,Cells!$A$7:$F$122,6)=T$10,"]",""))))</f>
        <v>106]</v>
      </c>
      <c r="U39" s="188" t="str">
        <f>IF('Cell Numbers'!U32=0,"",((IF(VLOOKUP('Cell Numbers'!U32,Cells!$A$7:$F$122,5)=U$10, "[",""))&amp;(IF(AND(VLOOKUP('Cell Numbers'!U32,Cells!$A$7:$F$122,5)&lt;&gt;U$10,VLOOKUP('Cell Numbers'!U32,Cells!$A$7:$F$122,6)&lt;&gt;U$10),"---", 'Cell Numbers'!U32))&amp;  (IF(VLOOKUP('Cell Numbers'!U32,Cells!$A$7:$F$122,6)=U$10,"]",""))))</f>
        <v>[107</v>
      </c>
      <c r="V39" s="188" t="str">
        <f>IF('Cell Numbers'!V32=0,"",((IF(VLOOKUP('Cell Numbers'!V32,Cells!$A$7:$F$122,5)=V$10, "[",""))&amp;(IF(AND(VLOOKUP('Cell Numbers'!V32,Cells!$A$7:$F$122,5)&lt;&gt;V$10,VLOOKUP('Cell Numbers'!V32,Cells!$A$7:$F$122,6)&lt;&gt;V$10),"---", 'Cell Numbers'!V32))&amp;  (IF(VLOOKUP('Cell Numbers'!V32,Cells!$A$7:$F$122,6)=V$10,"]",""))))</f>
        <v>---</v>
      </c>
      <c r="W39" s="188" t="str">
        <f>IF('Cell Numbers'!W32=0,"",((IF(VLOOKUP('Cell Numbers'!W32,Cells!$A$7:$F$122,5)=W$10, "[",""))&amp;(IF(AND(VLOOKUP('Cell Numbers'!W32,Cells!$A$7:$F$122,5)&lt;&gt;W$10,VLOOKUP('Cell Numbers'!W32,Cells!$A$7:$F$122,6)&lt;&gt;W$10),"---", 'Cell Numbers'!W32))&amp;  (IF(VLOOKUP('Cell Numbers'!W32,Cells!$A$7:$F$122,6)=W$10,"]",""))))</f>
        <v>---</v>
      </c>
      <c r="X39" s="188" t="str">
        <f>IF('Cell Numbers'!X32=0,"",((IF(VLOOKUP('Cell Numbers'!X32,Cells!$A$7:$F$122,5)=X$10, "[",""))&amp;(IF(AND(VLOOKUP('Cell Numbers'!X32,Cells!$A$7:$F$122,5)&lt;&gt;X$10,VLOOKUP('Cell Numbers'!X32,Cells!$A$7:$F$122,6)&lt;&gt;X$10),"---", 'Cell Numbers'!X32))&amp;  (IF(VLOOKUP('Cell Numbers'!X32,Cells!$A$7:$F$122,6)=X$10,"]",""))))</f>
        <v>---</v>
      </c>
      <c r="Y39" s="188" t="str">
        <f>IF('Cell Numbers'!Y32=0,"",((IF(VLOOKUP('Cell Numbers'!Y32,Cells!$A$7:$F$122,5)=Y$10, "[",""))&amp;(IF(AND(VLOOKUP('Cell Numbers'!Y32,Cells!$A$7:$F$122,5)&lt;&gt;Y$10,VLOOKUP('Cell Numbers'!Y32,Cells!$A$7:$F$122,6)&lt;&gt;Y$10),"---", 'Cell Numbers'!Y32))&amp;  (IF(VLOOKUP('Cell Numbers'!Y32,Cells!$A$7:$F$122,6)=Y$10,"]",""))))</f>
        <v>---</v>
      </c>
      <c r="Z39" s="188" t="str">
        <f>IF('Cell Numbers'!Z32=0,"",((IF(VLOOKUP('Cell Numbers'!Z32,Cells!$A$7:$F$122,5)=Z$10, "[",""))&amp;(IF(AND(VLOOKUP('Cell Numbers'!Z32,Cells!$A$7:$F$122,5)&lt;&gt;Z$10,VLOOKUP('Cell Numbers'!Z32,Cells!$A$7:$F$122,6)&lt;&gt;Z$10),"---", 'Cell Numbers'!Z32))&amp;  (IF(VLOOKUP('Cell Numbers'!Z32,Cells!$A$7:$F$122,6)=Z$10,"]",""))))</f>
        <v>107]</v>
      </c>
      <c r="AA39" s="188" t="str">
        <f>IF('Cell Numbers'!AA32=0,"",((IF(VLOOKUP('Cell Numbers'!AA32,Cells!$A$7:$F$122,5)=AA$10, "[",""))&amp;(IF(AND(VLOOKUP('Cell Numbers'!AA32,Cells!$A$7:$F$122,5)&lt;&gt;AA$10,VLOOKUP('Cell Numbers'!AA32,Cells!$A$7:$F$122,6)&lt;&gt;AA$10),"---", 'Cell Numbers'!AA32))&amp;  (IF(VLOOKUP('Cell Numbers'!AA32,Cells!$A$7:$F$122,6)=AA$10,"]",""))))</f>
        <v>[108</v>
      </c>
      <c r="AB39" s="188" t="str">
        <f>IF('Cell Numbers'!AB32=0,"",((IF(VLOOKUP('Cell Numbers'!AB32,Cells!$A$7:$F$122,5)=AB$10, "[",""))&amp;(IF(AND(VLOOKUP('Cell Numbers'!AB32,Cells!$A$7:$F$122,5)&lt;&gt;AB$10,VLOOKUP('Cell Numbers'!AB32,Cells!$A$7:$F$122,6)&lt;&gt;AB$10),"---", 'Cell Numbers'!AB32))&amp;  (IF(VLOOKUP('Cell Numbers'!AB32,Cells!$A$7:$F$122,6)=AB$10,"]",""))))</f>
        <v>---</v>
      </c>
      <c r="AC39" s="188" t="str">
        <f>IF('Cell Numbers'!AC32=0,"",((IF(VLOOKUP('Cell Numbers'!AC32,Cells!$A$7:$F$122,5)=AC$10, "[",""))&amp;(IF(AND(VLOOKUP('Cell Numbers'!AC32,Cells!$A$7:$F$122,5)&lt;&gt;AC$10,VLOOKUP('Cell Numbers'!AC32,Cells!$A$7:$F$122,6)&lt;&gt;AC$10),"---", 'Cell Numbers'!AC32))&amp;  (IF(VLOOKUP('Cell Numbers'!AC32,Cells!$A$7:$F$122,6)=AC$10,"]",""))))</f>
        <v>108]</v>
      </c>
      <c r="AD39" s="188" t="str">
        <f>IF('Cell Numbers'!AD32=0,"",((IF(VLOOKUP('Cell Numbers'!AD32,Cells!$A$7:$F$122,5)=AD$10, "[",""))&amp;(IF(AND(VLOOKUP('Cell Numbers'!AD32,Cells!$A$7:$F$122,5)&lt;&gt;AD$10,VLOOKUP('Cell Numbers'!AD32,Cells!$A$7:$F$122,6)&lt;&gt;AD$10),"---", 'Cell Numbers'!AD32))&amp;  (IF(VLOOKUP('Cell Numbers'!AD32,Cells!$A$7:$F$122,6)=AD$10,"]",""))))</f>
        <v>[109</v>
      </c>
      <c r="AE39" s="188" t="str">
        <f>IF('Cell Numbers'!AE32=0,"",((IF(VLOOKUP('Cell Numbers'!AE32,Cells!$A$7:$F$122,5)=AE$10, "[",""))&amp;(IF(AND(VLOOKUP('Cell Numbers'!AE32,Cells!$A$7:$F$122,5)&lt;&gt;AE$10,VLOOKUP('Cell Numbers'!AE32,Cells!$A$7:$F$122,6)&lt;&gt;AE$10),"---", 'Cell Numbers'!AE32))&amp;  (IF(VLOOKUP('Cell Numbers'!AE32,Cells!$A$7:$F$122,6)=AE$10,"]",""))))</f>
        <v>109]</v>
      </c>
      <c r="AF39" s="188" t="str">
        <f>IF('Cell Numbers'!AF32=0,"",((IF(VLOOKUP('Cell Numbers'!AF32,Cells!$A$7:$F$122,5)=AF$10, "[",""))&amp;(IF(AND(VLOOKUP('Cell Numbers'!AF32,Cells!$A$7:$F$122,5)&lt;&gt;AF$10,VLOOKUP('Cell Numbers'!AF32,Cells!$A$7:$F$122,6)&lt;&gt;AF$10),"---", 'Cell Numbers'!AF32))&amp;  (IF(VLOOKUP('Cell Numbers'!AF32,Cells!$A$7:$F$122,6)=AF$10,"]",""))))</f>
        <v>[110</v>
      </c>
      <c r="AG39" s="188" t="str">
        <f>IF('Cell Numbers'!AG32=0,"",((IF(VLOOKUP('Cell Numbers'!AG32,Cells!$A$7:$F$122,5)=AG$10, "[",""))&amp;(IF(AND(VLOOKUP('Cell Numbers'!AG32,Cells!$A$7:$F$122,5)&lt;&gt;AG$10,VLOOKUP('Cell Numbers'!AG32,Cells!$A$7:$F$122,6)&lt;&gt;AG$10),"---", 'Cell Numbers'!AG32))&amp;  (IF(VLOOKUP('Cell Numbers'!AG32,Cells!$A$7:$F$122,6)=AG$10,"]",""))))</f>
        <v>110]</v>
      </c>
      <c r="AH39" s="188" t="str">
        <f>IF('Cell Numbers'!AH32=0,"",((IF(VLOOKUP('Cell Numbers'!AH32,Cells!$A$7:$F$122,5)=AH$10, "[",""))&amp;(IF(AND(VLOOKUP('Cell Numbers'!AH32,Cells!$A$7:$F$122,5)&lt;&gt;AH$10,VLOOKUP('Cell Numbers'!AH32,Cells!$A$7:$F$122,6)&lt;&gt;AH$10),"---", 'Cell Numbers'!AH32))&amp;  (IF(VLOOKUP('Cell Numbers'!AH32,Cells!$A$7:$F$122,6)=AH$10,"]",""))))</f>
        <v>[111</v>
      </c>
      <c r="AI39" s="188" t="str">
        <f>IF('Cell Numbers'!AI32=0,"",((IF(VLOOKUP('Cell Numbers'!AI32,Cells!$A$7:$F$122,5)=AI$10, "[",""))&amp;(IF(AND(VLOOKUP('Cell Numbers'!AI32,Cells!$A$7:$F$122,5)&lt;&gt;AI$10,VLOOKUP('Cell Numbers'!AI32,Cells!$A$7:$F$122,6)&lt;&gt;AI$10),"---", 'Cell Numbers'!AI32))&amp;  (IF(VLOOKUP('Cell Numbers'!AI32,Cells!$A$7:$F$122,6)=AI$10,"]",""))))</f>
        <v>---</v>
      </c>
      <c r="AJ39" s="188" t="str">
        <f>IF('Cell Numbers'!AJ32=0,"",((IF(VLOOKUP('Cell Numbers'!AJ32,Cells!$A$7:$F$122,5)=AJ$10, "[",""))&amp;(IF(AND(VLOOKUP('Cell Numbers'!AJ32,Cells!$A$7:$F$122,5)&lt;&gt;AJ$10,VLOOKUP('Cell Numbers'!AJ32,Cells!$A$7:$F$122,6)&lt;&gt;AJ$10),"---", 'Cell Numbers'!AJ32))&amp;  (IF(VLOOKUP('Cell Numbers'!AJ32,Cells!$A$7:$F$122,6)=AJ$10,"]",""))))</f>
        <v>---</v>
      </c>
      <c r="AK39" s="188" t="str">
        <f>IF('Cell Numbers'!AK32=0,"",((IF(VLOOKUP('Cell Numbers'!AK32,Cells!$A$7:$F$122,5)=AK$10, "[",""))&amp;(IF(AND(VLOOKUP('Cell Numbers'!AK32,Cells!$A$7:$F$122,5)&lt;&gt;AK$10,VLOOKUP('Cell Numbers'!AK32,Cells!$A$7:$F$122,6)&lt;&gt;AK$10),"---", 'Cell Numbers'!AK32))&amp;  (IF(VLOOKUP('Cell Numbers'!AK32,Cells!$A$7:$F$122,6)=AK$10,"]",""))))</f>
        <v>---</v>
      </c>
      <c r="AL39" s="188" t="str">
        <f>IF('Cell Numbers'!AL32=0,"",((IF(VLOOKUP('Cell Numbers'!AL32,Cells!$A$7:$F$122,5)=AL$10, "[",""))&amp;(IF(AND(VLOOKUP('Cell Numbers'!AL32,Cells!$A$7:$F$122,5)&lt;&gt;AL$10,VLOOKUP('Cell Numbers'!AL32,Cells!$A$7:$F$122,6)&lt;&gt;AL$10),"---", 'Cell Numbers'!AL32))&amp;  (IF(VLOOKUP('Cell Numbers'!AL32,Cells!$A$7:$F$122,6)=AL$10,"]",""))))</f>
        <v>---</v>
      </c>
      <c r="AM39" s="188" t="str">
        <f>IF('Cell Numbers'!AM32=0,"",((IF(VLOOKUP('Cell Numbers'!AM32,Cells!$A$7:$F$122,5)=AM$10, "[",""))&amp;(IF(AND(VLOOKUP('Cell Numbers'!AM32,Cells!$A$7:$F$122,5)&lt;&gt;AM$10,VLOOKUP('Cell Numbers'!AM32,Cells!$A$7:$F$122,6)&lt;&gt;AM$10),"---", 'Cell Numbers'!AM32))&amp;  (IF(VLOOKUP('Cell Numbers'!AM32,Cells!$A$7:$F$122,6)=AM$10,"]",""))))</f>
        <v>111]</v>
      </c>
    </row>
    <row r="40" spans="1:39" x14ac:dyDescent="0.25">
      <c r="A40" t="s">
        <v>59</v>
      </c>
      <c r="B40" t="s">
        <v>78</v>
      </c>
      <c r="C40" s="8" t="s">
        <v>352</v>
      </c>
      <c r="D40" s="188" t="str">
        <f>IF('Cell Numbers'!D33=0,"",((IF(VLOOKUP('Cell Numbers'!D33,Cells!$A$7:$F$122,5)=D$10, "[",""))&amp;(IF(AND(VLOOKUP('Cell Numbers'!D33,Cells!$A$7:$F$122,5)&lt;&gt;D$10,VLOOKUP('Cell Numbers'!D33,Cells!$A$7:$F$122,6)&lt;&gt;D$10),"---", 'Cell Numbers'!D33))&amp;  (IF(VLOOKUP('Cell Numbers'!D33,Cells!$A$7:$F$122,6)=D$10,"]",""))))</f>
        <v>[112</v>
      </c>
      <c r="E40" s="188" t="str">
        <f>IF('Cell Numbers'!E33=0,"",((IF(VLOOKUP('Cell Numbers'!E33,Cells!$A$7:$F$122,5)=E$10, "[",""))&amp;(IF(AND(VLOOKUP('Cell Numbers'!E33,Cells!$A$7:$F$122,5)&lt;&gt;E$10,VLOOKUP('Cell Numbers'!E33,Cells!$A$7:$F$122,6)&lt;&gt;E$10),"---", 'Cell Numbers'!E33))&amp;  (IF(VLOOKUP('Cell Numbers'!E33,Cells!$A$7:$F$122,6)=E$10,"]",""))))</f>
        <v>---</v>
      </c>
      <c r="F40" s="188" t="str">
        <f>IF('Cell Numbers'!F33=0,"",((IF(VLOOKUP('Cell Numbers'!F33,Cells!$A$7:$F$122,5)=F$10, "[",""))&amp;(IF(AND(VLOOKUP('Cell Numbers'!F33,Cells!$A$7:$F$122,5)&lt;&gt;F$10,VLOOKUP('Cell Numbers'!F33,Cells!$A$7:$F$122,6)&lt;&gt;F$10),"---", 'Cell Numbers'!F33))&amp;  (IF(VLOOKUP('Cell Numbers'!F33,Cells!$A$7:$F$122,6)=F$10,"]",""))))</f>
        <v>---</v>
      </c>
      <c r="G40" s="188" t="str">
        <f>IF('Cell Numbers'!G33=0,"",((IF(VLOOKUP('Cell Numbers'!G33,Cells!$A$7:$F$122,5)=G$10, "[",""))&amp;(IF(AND(VLOOKUP('Cell Numbers'!G33,Cells!$A$7:$F$122,5)&lt;&gt;G$10,VLOOKUP('Cell Numbers'!G33,Cells!$A$7:$F$122,6)&lt;&gt;G$10),"---", 'Cell Numbers'!G33))&amp;  (IF(VLOOKUP('Cell Numbers'!G33,Cells!$A$7:$F$122,6)=G$10,"]",""))))</f>
        <v>---</v>
      </c>
      <c r="H40" s="188" t="str">
        <f>IF('Cell Numbers'!H33=0,"",((IF(VLOOKUP('Cell Numbers'!H33,Cells!$A$7:$F$122,5)=H$10, "[",""))&amp;(IF(AND(VLOOKUP('Cell Numbers'!H33,Cells!$A$7:$F$122,5)&lt;&gt;H$10,VLOOKUP('Cell Numbers'!H33,Cells!$A$7:$F$122,6)&lt;&gt;H$10),"---", 'Cell Numbers'!H33))&amp;  (IF(VLOOKUP('Cell Numbers'!H33,Cells!$A$7:$F$122,6)=H$10,"]",""))))</f>
        <v>---</v>
      </c>
      <c r="I40" s="188" t="str">
        <f>IF('Cell Numbers'!I33=0,"",((IF(VLOOKUP('Cell Numbers'!I33,Cells!$A$7:$F$122,5)=I$10, "[",""))&amp;(IF(AND(VLOOKUP('Cell Numbers'!I33,Cells!$A$7:$F$122,5)&lt;&gt;I$10,VLOOKUP('Cell Numbers'!I33,Cells!$A$7:$F$122,6)&lt;&gt;I$10),"---", 'Cell Numbers'!I33))&amp;  (IF(VLOOKUP('Cell Numbers'!I33,Cells!$A$7:$F$122,6)=I$10,"]",""))))</f>
        <v>---</v>
      </c>
      <c r="J40" s="188" t="str">
        <f>IF('Cell Numbers'!J33=0,"",((IF(VLOOKUP('Cell Numbers'!J33,Cells!$A$7:$F$122,5)=J$10, "[",""))&amp;(IF(AND(VLOOKUP('Cell Numbers'!J33,Cells!$A$7:$F$122,5)&lt;&gt;J$10,VLOOKUP('Cell Numbers'!J33,Cells!$A$7:$F$122,6)&lt;&gt;J$10),"---", 'Cell Numbers'!J33))&amp;  (IF(VLOOKUP('Cell Numbers'!J33,Cells!$A$7:$F$122,6)=J$10,"]",""))))</f>
        <v>---</v>
      </c>
      <c r="K40" s="188" t="str">
        <f>IF('Cell Numbers'!K33=0,"",((IF(VLOOKUP('Cell Numbers'!K33,Cells!$A$7:$F$122,5)=K$10, "[",""))&amp;(IF(AND(VLOOKUP('Cell Numbers'!K33,Cells!$A$7:$F$122,5)&lt;&gt;K$10,VLOOKUP('Cell Numbers'!K33,Cells!$A$7:$F$122,6)&lt;&gt;K$10),"---", 'Cell Numbers'!K33))&amp;  (IF(VLOOKUP('Cell Numbers'!K33,Cells!$A$7:$F$122,6)=K$10,"]",""))))</f>
        <v>---</v>
      </c>
      <c r="L40" s="188" t="str">
        <f>IF('Cell Numbers'!L33=0,"",((IF(VLOOKUP('Cell Numbers'!L33,Cells!$A$7:$F$122,5)=L$10, "[",""))&amp;(IF(AND(VLOOKUP('Cell Numbers'!L33,Cells!$A$7:$F$122,5)&lt;&gt;L$10,VLOOKUP('Cell Numbers'!L33,Cells!$A$7:$F$122,6)&lt;&gt;L$10),"---", 'Cell Numbers'!L33))&amp;  (IF(VLOOKUP('Cell Numbers'!L33,Cells!$A$7:$F$122,6)=L$10,"]",""))))</f>
        <v>---</v>
      </c>
      <c r="M40" s="188" t="str">
        <f>IF('Cell Numbers'!M33=0,"",((IF(VLOOKUP('Cell Numbers'!M33,Cells!$A$7:$F$122,5)=M$10, "[",""))&amp;(IF(AND(VLOOKUP('Cell Numbers'!M33,Cells!$A$7:$F$122,5)&lt;&gt;M$10,VLOOKUP('Cell Numbers'!M33,Cells!$A$7:$F$122,6)&lt;&gt;M$10),"---", 'Cell Numbers'!M33))&amp;  (IF(VLOOKUP('Cell Numbers'!M33,Cells!$A$7:$F$122,6)=M$10,"]",""))))</f>
        <v>---</v>
      </c>
      <c r="N40" s="188" t="str">
        <f>IF('Cell Numbers'!N33=0,"",((IF(VLOOKUP('Cell Numbers'!N33,Cells!$A$7:$F$122,5)=N$10, "[",""))&amp;(IF(AND(VLOOKUP('Cell Numbers'!N33,Cells!$A$7:$F$122,5)&lt;&gt;N$10,VLOOKUP('Cell Numbers'!N33,Cells!$A$7:$F$122,6)&lt;&gt;N$10),"---", 'Cell Numbers'!N33))&amp;  (IF(VLOOKUP('Cell Numbers'!N33,Cells!$A$7:$F$122,6)=N$10,"]",""))))</f>
        <v>---</v>
      </c>
      <c r="O40" s="188" t="str">
        <f>IF('Cell Numbers'!O33=0,"",((IF(VLOOKUP('Cell Numbers'!O33,Cells!$A$7:$F$122,5)=O$10, "[",""))&amp;(IF(AND(VLOOKUP('Cell Numbers'!O33,Cells!$A$7:$F$122,5)&lt;&gt;O$10,VLOOKUP('Cell Numbers'!O33,Cells!$A$7:$F$122,6)&lt;&gt;O$10),"---", 'Cell Numbers'!O33))&amp;  (IF(VLOOKUP('Cell Numbers'!O33,Cells!$A$7:$F$122,6)=O$10,"]",""))))</f>
        <v>---</v>
      </c>
      <c r="P40" s="188" t="str">
        <f>IF('Cell Numbers'!P33=0,"",((IF(VLOOKUP('Cell Numbers'!P33,Cells!$A$7:$F$122,5)=P$10, "[",""))&amp;(IF(AND(VLOOKUP('Cell Numbers'!P33,Cells!$A$7:$F$122,5)&lt;&gt;P$10,VLOOKUP('Cell Numbers'!P33,Cells!$A$7:$F$122,6)&lt;&gt;P$10),"---", 'Cell Numbers'!P33))&amp;  (IF(VLOOKUP('Cell Numbers'!P33,Cells!$A$7:$F$122,6)=P$10,"]",""))))</f>
        <v>---</v>
      </c>
      <c r="Q40" s="188" t="str">
        <f>IF('Cell Numbers'!Q33=0,"",((IF(VLOOKUP('Cell Numbers'!Q33,Cells!$A$7:$F$122,5)=Q$10, "[",""))&amp;(IF(AND(VLOOKUP('Cell Numbers'!Q33,Cells!$A$7:$F$122,5)&lt;&gt;Q$10,VLOOKUP('Cell Numbers'!Q33,Cells!$A$7:$F$122,6)&lt;&gt;Q$10),"---", 'Cell Numbers'!Q33))&amp;  (IF(VLOOKUP('Cell Numbers'!Q33,Cells!$A$7:$F$122,6)=Q$10,"]",""))))</f>
        <v>---</v>
      </c>
      <c r="R40" s="188" t="str">
        <f>IF('Cell Numbers'!R33=0,"",((IF(VLOOKUP('Cell Numbers'!R33,Cells!$A$7:$F$122,5)=R$10, "[",""))&amp;(IF(AND(VLOOKUP('Cell Numbers'!R33,Cells!$A$7:$F$122,5)&lt;&gt;R$10,VLOOKUP('Cell Numbers'!R33,Cells!$A$7:$F$122,6)&lt;&gt;R$10),"---", 'Cell Numbers'!R33))&amp;  (IF(VLOOKUP('Cell Numbers'!R33,Cells!$A$7:$F$122,6)=R$10,"]",""))))</f>
        <v>---</v>
      </c>
      <c r="S40" s="188" t="str">
        <f>IF('Cell Numbers'!S33=0,"",((IF(VLOOKUP('Cell Numbers'!S33,Cells!$A$7:$F$122,5)=S$10, "[",""))&amp;(IF(AND(VLOOKUP('Cell Numbers'!S33,Cells!$A$7:$F$122,5)&lt;&gt;S$10,VLOOKUP('Cell Numbers'!S33,Cells!$A$7:$F$122,6)&lt;&gt;S$10),"---", 'Cell Numbers'!S33))&amp;  (IF(VLOOKUP('Cell Numbers'!S33,Cells!$A$7:$F$122,6)=S$10,"]",""))))</f>
        <v>---</v>
      </c>
      <c r="T40" s="188" t="str">
        <f>IF('Cell Numbers'!T33=0,"",((IF(VLOOKUP('Cell Numbers'!T33,Cells!$A$7:$F$122,5)=T$10, "[",""))&amp;(IF(AND(VLOOKUP('Cell Numbers'!T33,Cells!$A$7:$F$122,5)&lt;&gt;T$10,VLOOKUP('Cell Numbers'!T33,Cells!$A$7:$F$122,6)&lt;&gt;T$10),"---", 'Cell Numbers'!T33))&amp;  (IF(VLOOKUP('Cell Numbers'!T33,Cells!$A$7:$F$122,6)=T$10,"]",""))))</f>
        <v>---</v>
      </c>
      <c r="U40" s="188" t="str">
        <f>IF('Cell Numbers'!U33=0,"",((IF(VLOOKUP('Cell Numbers'!U33,Cells!$A$7:$F$122,5)=U$10, "[",""))&amp;(IF(AND(VLOOKUP('Cell Numbers'!U33,Cells!$A$7:$F$122,5)&lt;&gt;U$10,VLOOKUP('Cell Numbers'!U33,Cells!$A$7:$F$122,6)&lt;&gt;U$10),"---", 'Cell Numbers'!U33))&amp;  (IF(VLOOKUP('Cell Numbers'!U33,Cells!$A$7:$F$122,6)=U$10,"]",""))))</f>
        <v>---</v>
      </c>
      <c r="V40" s="188" t="str">
        <f>IF('Cell Numbers'!V33=0,"",((IF(VLOOKUP('Cell Numbers'!V33,Cells!$A$7:$F$122,5)=V$10, "[",""))&amp;(IF(AND(VLOOKUP('Cell Numbers'!V33,Cells!$A$7:$F$122,5)&lt;&gt;V$10,VLOOKUP('Cell Numbers'!V33,Cells!$A$7:$F$122,6)&lt;&gt;V$10),"---", 'Cell Numbers'!V33))&amp;  (IF(VLOOKUP('Cell Numbers'!V33,Cells!$A$7:$F$122,6)=V$10,"]",""))))</f>
        <v>---</v>
      </c>
      <c r="W40" s="188" t="str">
        <f>IF('Cell Numbers'!W33=0,"",((IF(VLOOKUP('Cell Numbers'!W33,Cells!$A$7:$F$122,5)=W$10, "[",""))&amp;(IF(AND(VLOOKUP('Cell Numbers'!W33,Cells!$A$7:$F$122,5)&lt;&gt;W$10,VLOOKUP('Cell Numbers'!W33,Cells!$A$7:$F$122,6)&lt;&gt;W$10),"---", 'Cell Numbers'!W33))&amp;  (IF(VLOOKUP('Cell Numbers'!W33,Cells!$A$7:$F$122,6)=W$10,"]",""))))</f>
        <v>---</v>
      </c>
      <c r="X40" s="188" t="str">
        <f>IF('Cell Numbers'!X33=0,"",((IF(VLOOKUP('Cell Numbers'!X33,Cells!$A$7:$F$122,5)=X$10, "[",""))&amp;(IF(AND(VLOOKUP('Cell Numbers'!X33,Cells!$A$7:$F$122,5)&lt;&gt;X$10,VLOOKUP('Cell Numbers'!X33,Cells!$A$7:$F$122,6)&lt;&gt;X$10),"---", 'Cell Numbers'!X33))&amp;  (IF(VLOOKUP('Cell Numbers'!X33,Cells!$A$7:$F$122,6)=X$10,"]",""))))</f>
        <v>---</v>
      </c>
      <c r="Y40" s="188" t="str">
        <f>IF('Cell Numbers'!Y33=0,"",((IF(VLOOKUP('Cell Numbers'!Y33,Cells!$A$7:$F$122,5)=Y$10, "[",""))&amp;(IF(AND(VLOOKUP('Cell Numbers'!Y33,Cells!$A$7:$F$122,5)&lt;&gt;Y$10,VLOOKUP('Cell Numbers'!Y33,Cells!$A$7:$F$122,6)&lt;&gt;Y$10),"---", 'Cell Numbers'!Y33))&amp;  (IF(VLOOKUP('Cell Numbers'!Y33,Cells!$A$7:$F$122,6)=Y$10,"]",""))))</f>
        <v>---</v>
      </c>
      <c r="Z40" s="188" t="str">
        <f>IF('Cell Numbers'!Z33=0,"",((IF(VLOOKUP('Cell Numbers'!Z33,Cells!$A$7:$F$122,5)=Z$10, "[",""))&amp;(IF(AND(VLOOKUP('Cell Numbers'!Z33,Cells!$A$7:$F$122,5)&lt;&gt;Z$10,VLOOKUP('Cell Numbers'!Z33,Cells!$A$7:$F$122,6)&lt;&gt;Z$10),"---", 'Cell Numbers'!Z33))&amp;  (IF(VLOOKUP('Cell Numbers'!Z33,Cells!$A$7:$F$122,6)=Z$10,"]",""))))</f>
        <v>---</v>
      </c>
      <c r="AA40" s="188" t="str">
        <f>IF('Cell Numbers'!AA33=0,"",((IF(VLOOKUP('Cell Numbers'!AA33,Cells!$A$7:$F$122,5)=AA$10, "[",""))&amp;(IF(AND(VLOOKUP('Cell Numbers'!AA33,Cells!$A$7:$F$122,5)&lt;&gt;AA$10,VLOOKUP('Cell Numbers'!AA33,Cells!$A$7:$F$122,6)&lt;&gt;AA$10),"---", 'Cell Numbers'!AA33))&amp;  (IF(VLOOKUP('Cell Numbers'!AA33,Cells!$A$7:$F$122,6)=AA$10,"]",""))))</f>
        <v>112]</v>
      </c>
      <c r="AB40" s="188" t="str">
        <f>IF('Cell Numbers'!AB33=0,"",((IF(VLOOKUP('Cell Numbers'!AB33,Cells!$A$7:$F$122,5)=AB$10, "[",""))&amp;(IF(AND(VLOOKUP('Cell Numbers'!AB33,Cells!$A$7:$F$122,5)&lt;&gt;AB$10,VLOOKUP('Cell Numbers'!AB33,Cells!$A$7:$F$122,6)&lt;&gt;AB$10),"---", 'Cell Numbers'!AB33))&amp;  (IF(VLOOKUP('Cell Numbers'!AB33,Cells!$A$7:$F$122,6)=AB$10,"]",""))))</f>
        <v>[113</v>
      </c>
      <c r="AC40" s="188" t="str">
        <f>IF('Cell Numbers'!AC33=0,"",((IF(VLOOKUP('Cell Numbers'!AC33,Cells!$A$7:$F$122,5)=AC$10, "[",""))&amp;(IF(AND(VLOOKUP('Cell Numbers'!AC33,Cells!$A$7:$F$122,5)&lt;&gt;AC$10,VLOOKUP('Cell Numbers'!AC33,Cells!$A$7:$F$122,6)&lt;&gt;AC$10),"---", 'Cell Numbers'!AC33))&amp;  (IF(VLOOKUP('Cell Numbers'!AC33,Cells!$A$7:$F$122,6)=AC$10,"]",""))))</f>
        <v>---</v>
      </c>
      <c r="AD40" s="188" t="str">
        <f>IF('Cell Numbers'!AD33=0,"",((IF(VLOOKUP('Cell Numbers'!AD33,Cells!$A$7:$F$122,5)=AD$10, "[",""))&amp;(IF(AND(VLOOKUP('Cell Numbers'!AD33,Cells!$A$7:$F$122,5)&lt;&gt;AD$10,VLOOKUP('Cell Numbers'!AD33,Cells!$A$7:$F$122,6)&lt;&gt;AD$10),"---", 'Cell Numbers'!AD33))&amp;  (IF(VLOOKUP('Cell Numbers'!AD33,Cells!$A$7:$F$122,6)=AD$10,"]",""))))</f>
        <v>---</v>
      </c>
      <c r="AE40" s="188" t="str">
        <f>IF('Cell Numbers'!AE33=0,"",((IF(VLOOKUP('Cell Numbers'!AE33,Cells!$A$7:$F$122,5)=AE$10, "[",""))&amp;(IF(AND(VLOOKUP('Cell Numbers'!AE33,Cells!$A$7:$F$122,5)&lt;&gt;AE$10,VLOOKUP('Cell Numbers'!AE33,Cells!$A$7:$F$122,6)&lt;&gt;AE$10),"---", 'Cell Numbers'!AE33))&amp;  (IF(VLOOKUP('Cell Numbers'!AE33,Cells!$A$7:$F$122,6)=AE$10,"]",""))))</f>
        <v>113]</v>
      </c>
      <c r="AF40" s="188" t="str">
        <f>IF('Cell Numbers'!AF33=0,"",((IF(VLOOKUP('Cell Numbers'!AF33,Cells!$A$7:$F$122,5)=AF$10, "[",""))&amp;(IF(AND(VLOOKUP('Cell Numbers'!AF33,Cells!$A$7:$F$122,5)&lt;&gt;AF$10,VLOOKUP('Cell Numbers'!AF33,Cells!$A$7:$F$122,6)&lt;&gt;AF$10),"---", 'Cell Numbers'!AF33))&amp;  (IF(VLOOKUP('Cell Numbers'!AF33,Cells!$A$7:$F$122,6)=AF$10,"]",""))))</f>
        <v>[114</v>
      </c>
      <c r="AG40" s="188" t="str">
        <f>IF('Cell Numbers'!AG33=0,"",((IF(VLOOKUP('Cell Numbers'!AG33,Cells!$A$7:$F$122,5)=AG$10, "[",""))&amp;(IF(AND(VLOOKUP('Cell Numbers'!AG33,Cells!$A$7:$F$122,5)&lt;&gt;AG$10,VLOOKUP('Cell Numbers'!AG33,Cells!$A$7:$F$122,6)&lt;&gt;AG$10),"---", 'Cell Numbers'!AG33))&amp;  (IF(VLOOKUP('Cell Numbers'!AG33,Cells!$A$7:$F$122,6)=AG$10,"]",""))))</f>
        <v>---</v>
      </c>
      <c r="AH40" s="188" t="str">
        <f>IF('Cell Numbers'!AH33=0,"",((IF(VLOOKUP('Cell Numbers'!AH33,Cells!$A$7:$F$122,5)=AH$10, "[",""))&amp;(IF(AND(VLOOKUP('Cell Numbers'!AH33,Cells!$A$7:$F$122,5)&lt;&gt;AH$10,VLOOKUP('Cell Numbers'!AH33,Cells!$A$7:$F$122,6)&lt;&gt;AH$10),"---", 'Cell Numbers'!AH33))&amp;  (IF(VLOOKUP('Cell Numbers'!AH33,Cells!$A$7:$F$122,6)=AH$10,"]",""))))</f>
        <v>---</v>
      </c>
      <c r="AI40" s="188" t="str">
        <f>IF('Cell Numbers'!AI33=0,"",((IF(VLOOKUP('Cell Numbers'!AI33,Cells!$A$7:$F$122,5)=AI$10, "[",""))&amp;(IF(AND(VLOOKUP('Cell Numbers'!AI33,Cells!$A$7:$F$122,5)&lt;&gt;AI$10,VLOOKUP('Cell Numbers'!AI33,Cells!$A$7:$F$122,6)&lt;&gt;AI$10),"---", 'Cell Numbers'!AI33))&amp;  (IF(VLOOKUP('Cell Numbers'!AI33,Cells!$A$7:$F$122,6)=AI$10,"]",""))))</f>
        <v>---</v>
      </c>
      <c r="AJ40" s="188" t="str">
        <f>IF('Cell Numbers'!AJ33=0,"",((IF(VLOOKUP('Cell Numbers'!AJ33,Cells!$A$7:$F$122,5)=AJ$10, "[",""))&amp;(IF(AND(VLOOKUP('Cell Numbers'!AJ33,Cells!$A$7:$F$122,5)&lt;&gt;AJ$10,VLOOKUP('Cell Numbers'!AJ33,Cells!$A$7:$F$122,6)&lt;&gt;AJ$10),"---", 'Cell Numbers'!AJ33))&amp;  (IF(VLOOKUP('Cell Numbers'!AJ33,Cells!$A$7:$F$122,6)=AJ$10,"]",""))))</f>
        <v>---</v>
      </c>
      <c r="AK40" s="188" t="str">
        <f>IF('Cell Numbers'!AK33=0,"",((IF(VLOOKUP('Cell Numbers'!AK33,Cells!$A$7:$F$122,5)=AK$10, "[",""))&amp;(IF(AND(VLOOKUP('Cell Numbers'!AK33,Cells!$A$7:$F$122,5)&lt;&gt;AK$10,VLOOKUP('Cell Numbers'!AK33,Cells!$A$7:$F$122,6)&lt;&gt;AK$10),"---", 'Cell Numbers'!AK33))&amp;  (IF(VLOOKUP('Cell Numbers'!AK33,Cells!$A$7:$F$122,6)=AK$10,"]",""))))</f>
        <v>---</v>
      </c>
      <c r="AL40" s="188" t="str">
        <f>IF('Cell Numbers'!AL33=0,"",((IF(VLOOKUP('Cell Numbers'!AL33,Cells!$A$7:$F$122,5)=AL$10, "[",""))&amp;(IF(AND(VLOOKUP('Cell Numbers'!AL33,Cells!$A$7:$F$122,5)&lt;&gt;AL$10,VLOOKUP('Cell Numbers'!AL33,Cells!$A$7:$F$122,6)&lt;&gt;AL$10),"---", 'Cell Numbers'!AL33))&amp;  (IF(VLOOKUP('Cell Numbers'!AL33,Cells!$A$7:$F$122,6)=AL$10,"]",""))))</f>
        <v>---</v>
      </c>
      <c r="AM40" s="188" t="str">
        <f>IF('Cell Numbers'!AM33=0,"",((IF(VLOOKUP('Cell Numbers'!AM33,Cells!$A$7:$F$122,5)=AM$10, "[",""))&amp;(IF(AND(VLOOKUP('Cell Numbers'!AM33,Cells!$A$7:$F$122,5)&lt;&gt;AM$10,VLOOKUP('Cell Numbers'!AM33,Cells!$A$7:$F$122,6)&lt;&gt;AM$10),"---", 'Cell Numbers'!AM33))&amp;  (IF(VLOOKUP('Cell Numbers'!AM33,Cells!$A$7:$F$122,6)=AM$10,"]",""))))</f>
        <v>114]</v>
      </c>
    </row>
    <row r="41" spans="1:39" ht="13.5" customHeight="1" x14ac:dyDescent="0.25">
      <c r="A41" t="s">
        <v>59</v>
      </c>
      <c r="B41" t="s">
        <v>78</v>
      </c>
      <c r="C41" s="8" t="s">
        <v>353</v>
      </c>
      <c r="D41" s="188" t="str">
        <f>IF('Cell Numbers'!D34=0,"",((IF(VLOOKUP('Cell Numbers'!D34,Cells!$A$7:$F$122,5)=D$10, "[",""))&amp;(IF(AND(VLOOKUP('Cell Numbers'!D34,Cells!$A$7:$F$122,5)&lt;&gt;D$10,VLOOKUP('Cell Numbers'!D34,Cells!$A$7:$F$122,6)&lt;&gt;D$10),"---", 'Cell Numbers'!D34))&amp;  (IF(VLOOKUP('Cell Numbers'!D34,Cells!$A$7:$F$122,6)=D$10,"]",""))))</f>
        <v>[115</v>
      </c>
      <c r="E41" s="188" t="str">
        <f>IF('Cell Numbers'!E34=0,"",((IF(VLOOKUP('Cell Numbers'!E34,Cells!$A$7:$F$122,5)=E$10, "[",""))&amp;(IF(AND(VLOOKUP('Cell Numbers'!E34,Cells!$A$7:$F$122,5)&lt;&gt;E$10,VLOOKUP('Cell Numbers'!E34,Cells!$A$7:$F$122,6)&lt;&gt;E$10),"---", 'Cell Numbers'!E34))&amp;  (IF(VLOOKUP('Cell Numbers'!E34,Cells!$A$7:$F$122,6)=E$10,"]",""))))</f>
        <v>---</v>
      </c>
      <c r="F41" s="188" t="str">
        <f>IF('Cell Numbers'!F34=0,"",((IF(VLOOKUP('Cell Numbers'!F34,Cells!$A$7:$F$122,5)=F$10, "[",""))&amp;(IF(AND(VLOOKUP('Cell Numbers'!F34,Cells!$A$7:$F$122,5)&lt;&gt;F$10,VLOOKUP('Cell Numbers'!F34,Cells!$A$7:$F$122,6)&lt;&gt;F$10),"---", 'Cell Numbers'!F34))&amp;  (IF(VLOOKUP('Cell Numbers'!F34,Cells!$A$7:$F$122,6)=F$10,"]",""))))</f>
        <v>---</v>
      </c>
      <c r="G41" s="188" t="str">
        <f>IF('Cell Numbers'!G34=0,"",((IF(VLOOKUP('Cell Numbers'!G34,Cells!$A$7:$F$122,5)=G$10, "[",""))&amp;(IF(AND(VLOOKUP('Cell Numbers'!G34,Cells!$A$7:$F$122,5)&lt;&gt;G$10,VLOOKUP('Cell Numbers'!G34,Cells!$A$7:$F$122,6)&lt;&gt;G$10),"---", 'Cell Numbers'!G34))&amp;  (IF(VLOOKUP('Cell Numbers'!G34,Cells!$A$7:$F$122,6)=G$10,"]",""))))</f>
        <v>---</v>
      </c>
      <c r="H41" s="188" t="str">
        <f>IF('Cell Numbers'!H34=0,"",((IF(VLOOKUP('Cell Numbers'!H34,Cells!$A$7:$F$122,5)=H$10, "[",""))&amp;(IF(AND(VLOOKUP('Cell Numbers'!H34,Cells!$A$7:$F$122,5)&lt;&gt;H$10,VLOOKUP('Cell Numbers'!H34,Cells!$A$7:$F$122,6)&lt;&gt;H$10),"---", 'Cell Numbers'!H34))&amp;  (IF(VLOOKUP('Cell Numbers'!H34,Cells!$A$7:$F$122,6)=H$10,"]",""))))</f>
        <v>---</v>
      </c>
      <c r="I41" s="188" t="str">
        <f>IF('Cell Numbers'!I34=0,"",((IF(VLOOKUP('Cell Numbers'!I34,Cells!$A$7:$F$122,5)=I$10, "[",""))&amp;(IF(AND(VLOOKUP('Cell Numbers'!I34,Cells!$A$7:$F$122,5)&lt;&gt;I$10,VLOOKUP('Cell Numbers'!I34,Cells!$A$7:$F$122,6)&lt;&gt;I$10),"---", 'Cell Numbers'!I34))&amp;  (IF(VLOOKUP('Cell Numbers'!I34,Cells!$A$7:$F$122,6)=I$10,"]",""))))</f>
        <v>---</v>
      </c>
      <c r="J41" s="188" t="str">
        <f>IF('Cell Numbers'!J34=0,"",((IF(VLOOKUP('Cell Numbers'!J34,Cells!$A$7:$F$122,5)=J$10, "[",""))&amp;(IF(AND(VLOOKUP('Cell Numbers'!J34,Cells!$A$7:$F$122,5)&lt;&gt;J$10,VLOOKUP('Cell Numbers'!J34,Cells!$A$7:$F$122,6)&lt;&gt;J$10),"---", 'Cell Numbers'!J34))&amp;  (IF(VLOOKUP('Cell Numbers'!J34,Cells!$A$7:$F$122,6)=J$10,"]",""))))</f>
        <v>---</v>
      </c>
      <c r="K41" s="188" t="str">
        <f>IF('Cell Numbers'!K34=0,"",((IF(VLOOKUP('Cell Numbers'!K34,Cells!$A$7:$F$122,5)=K$10, "[",""))&amp;(IF(AND(VLOOKUP('Cell Numbers'!K34,Cells!$A$7:$F$122,5)&lt;&gt;K$10,VLOOKUP('Cell Numbers'!K34,Cells!$A$7:$F$122,6)&lt;&gt;K$10),"---", 'Cell Numbers'!K34))&amp;  (IF(VLOOKUP('Cell Numbers'!K34,Cells!$A$7:$F$122,6)=K$10,"]",""))))</f>
        <v>---</v>
      </c>
      <c r="L41" s="188" t="str">
        <f>IF('Cell Numbers'!L34=0,"",((IF(VLOOKUP('Cell Numbers'!L34,Cells!$A$7:$F$122,5)=L$10, "[",""))&amp;(IF(AND(VLOOKUP('Cell Numbers'!L34,Cells!$A$7:$F$122,5)&lt;&gt;L$10,VLOOKUP('Cell Numbers'!L34,Cells!$A$7:$F$122,6)&lt;&gt;L$10),"---", 'Cell Numbers'!L34))&amp;  (IF(VLOOKUP('Cell Numbers'!L34,Cells!$A$7:$F$122,6)=L$10,"]",""))))</f>
        <v>---</v>
      </c>
      <c r="M41" s="188" t="str">
        <f>IF('Cell Numbers'!M34=0,"",((IF(VLOOKUP('Cell Numbers'!M34,Cells!$A$7:$F$122,5)=M$10, "[",""))&amp;(IF(AND(VLOOKUP('Cell Numbers'!M34,Cells!$A$7:$F$122,5)&lt;&gt;M$10,VLOOKUP('Cell Numbers'!M34,Cells!$A$7:$F$122,6)&lt;&gt;M$10),"---", 'Cell Numbers'!M34))&amp;  (IF(VLOOKUP('Cell Numbers'!M34,Cells!$A$7:$F$122,6)=M$10,"]",""))))</f>
        <v>---</v>
      </c>
      <c r="N41" s="188" t="str">
        <f>IF('Cell Numbers'!N34=0,"",((IF(VLOOKUP('Cell Numbers'!N34,Cells!$A$7:$F$122,5)=N$10, "[",""))&amp;(IF(AND(VLOOKUP('Cell Numbers'!N34,Cells!$A$7:$F$122,5)&lt;&gt;N$10,VLOOKUP('Cell Numbers'!N34,Cells!$A$7:$F$122,6)&lt;&gt;N$10),"---", 'Cell Numbers'!N34))&amp;  (IF(VLOOKUP('Cell Numbers'!N34,Cells!$A$7:$F$122,6)=N$10,"]",""))))</f>
        <v>---</v>
      </c>
      <c r="O41" s="188" t="str">
        <f>IF('Cell Numbers'!O34=0,"",((IF(VLOOKUP('Cell Numbers'!O34,Cells!$A$7:$F$122,5)=O$10, "[",""))&amp;(IF(AND(VLOOKUP('Cell Numbers'!O34,Cells!$A$7:$F$122,5)&lt;&gt;O$10,VLOOKUP('Cell Numbers'!O34,Cells!$A$7:$F$122,6)&lt;&gt;O$10),"---", 'Cell Numbers'!O34))&amp;  (IF(VLOOKUP('Cell Numbers'!O34,Cells!$A$7:$F$122,6)=O$10,"]",""))))</f>
        <v>---</v>
      </c>
      <c r="P41" s="188" t="str">
        <f>IF('Cell Numbers'!P34=0,"",((IF(VLOOKUP('Cell Numbers'!P34,Cells!$A$7:$F$122,5)=P$10, "[",""))&amp;(IF(AND(VLOOKUP('Cell Numbers'!P34,Cells!$A$7:$F$122,5)&lt;&gt;P$10,VLOOKUP('Cell Numbers'!P34,Cells!$A$7:$F$122,6)&lt;&gt;P$10),"---", 'Cell Numbers'!P34))&amp;  (IF(VLOOKUP('Cell Numbers'!P34,Cells!$A$7:$F$122,6)=P$10,"]",""))))</f>
        <v>---</v>
      </c>
      <c r="Q41" s="188" t="str">
        <f>IF('Cell Numbers'!Q34=0,"",((IF(VLOOKUP('Cell Numbers'!Q34,Cells!$A$7:$F$122,5)=Q$10, "[",""))&amp;(IF(AND(VLOOKUP('Cell Numbers'!Q34,Cells!$A$7:$F$122,5)&lt;&gt;Q$10,VLOOKUP('Cell Numbers'!Q34,Cells!$A$7:$F$122,6)&lt;&gt;Q$10),"---", 'Cell Numbers'!Q34))&amp;  (IF(VLOOKUP('Cell Numbers'!Q34,Cells!$A$7:$F$122,6)=Q$10,"]",""))))</f>
        <v>---</v>
      </c>
      <c r="R41" s="188" t="str">
        <f>IF('Cell Numbers'!R34=0,"",((IF(VLOOKUP('Cell Numbers'!R34,Cells!$A$7:$F$122,5)=R$10, "[",""))&amp;(IF(AND(VLOOKUP('Cell Numbers'!R34,Cells!$A$7:$F$122,5)&lt;&gt;R$10,VLOOKUP('Cell Numbers'!R34,Cells!$A$7:$F$122,6)&lt;&gt;R$10),"---", 'Cell Numbers'!R34))&amp;  (IF(VLOOKUP('Cell Numbers'!R34,Cells!$A$7:$F$122,6)=R$10,"]",""))))</f>
        <v>---</v>
      </c>
      <c r="S41" s="188" t="str">
        <f>IF('Cell Numbers'!S34=0,"",((IF(VLOOKUP('Cell Numbers'!S34,Cells!$A$7:$F$122,5)=S$10, "[",""))&amp;(IF(AND(VLOOKUP('Cell Numbers'!S34,Cells!$A$7:$F$122,5)&lt;&gt;S$10,VLOOKUP('Cell Numbers'!S34,Cells!$A$7:$F$122,6)&lt;&gt;S$10),"---", 'Cell Numbers'!S34))&amp;  (IF(VLOOKUP('Cell Numbers'!S34,Cells!$A$7:$F$122,6)=S$10,"]",""))))</f>
        <v>---</v>
      </c>
      <c r="T41" s="188" t="str">
        <f>IF('Cell Numbers'!T34=0,"",((IF(VLOOKUP('Cell Numbers'!T34,Cells!$A$7:$F$122,5)=T$10, "[",""))&amp;(IF(AND(VLOOKUP('Cell Numbers'!T34,Cells!$A$7:$F$122,5)&lt;&gt;T$10,VLOOKUP('Cell Numbers'!T34,Cells!$A$7:$F$122,6)&lt;&gt;T$10),"---", 'Cell Numbers'!T34))&amp;  (IF(VLOOKUP('Cell Numbers'!T34,Cells!$A$7:$F$122,6)=T$10,"]",""))))</f>
        <v>---</v>
      </c>
      <c r="U41" s="188" t="str">
        <f>IF('Cell Numbers'!U34=0,"",((IF(VLOOKUP('Cell Numbers'!U34,Cells!$A$7:$F$122,5)=U$10, "[",""))&amp;(IF(AND(VLOOKUP('Cell Numbers'!U34,Cells!$A$7:$F$122,5)&lt;&gt;U$10,VLOOKUP('Cell Numbers'!U34,Cells!$A$7:$F$122,6)&lt;&gt;U$10),"---", 'Cell Numbers'!U34))&amp;  (IF(VLOOKUP('Cell Numbers'!U34,Cells!$A$7:$F$122,6)=U$10,"]",""))))</f>
        <v>---</v>
      </c>
      <c r="V41" s="188" t="str">
        <f>IF('Cell Numbers'!V34=0,"",((IF(VLOOKUP('Cell Numbers'!V34,Cells!$A$7:$F$122,5)=V$10, "[",""))&amp;(IF(AND(VLOOKUP('Cell Numbers'!V34,Cells!$A$7:$F$122,5)&lt;&gt;V$10,VLOOKUP('Cell Numbers'!V34,Cells!$A$7:$F$122,6)&lt;&gt;V$10),"---", 'Cell Numbers'!V34))&amp;  (IF(VLOOKUP('Cell Numbers'!V34,Cells!$A$7:$F$122,6)=V$10,"]",""))))</f>
        <v>---</v>
      </c>
      <c r="W41" s="188" t="str">
        <f>IF('Cell Numbers'!W34=0,"",((IF(VLOOKUP('Cell Numbers'!W34,Cells!$A$7:$F$122,5)=W$10, "[",""))&amp;(IF(AND(VLOOKUP('Cell Numbers'!W34,Cells!$A$7:$F$122,5)&lt;&gt;W$10,VLOOKUP('Cell Numbers'!W34,Cells!$A$7:$F$122,6)&lt;&gt;W$10),"---", 'Cell Numbers'!W34))&amp;  (IF(VLOOKUP('Cell Numbers'!W34,Cells!$A$7:$F$122,6)=W$10,"]",""))))</f>
        <v>---</v>
      </c>
      <c r="X41" s="188" t="str">
        <f>IF('Cell Numbers'!X34=0,"",((IF(VLOOKUP('Cell Numbers'!X34,Cells!$A$7:$F$122,5)=X$10, "[",""))&amp;(IF(AND(VLOOKUP('Cell Numbers'!X34,Cells!$A$7:$F$122,5)&lt;&gt;X$10,VLOOKUP('Cell Numbers'!X34,Cells!$A$7:$F$122,6)&lt;&gt;X$10),"---", 'Cell Numbers'!X34))&amp;  (IF(VLOOKUP('Cell Numbers'!X34,Cells!$A$7:$F$122,6)=X$10,"]",""))))</f>
        <v>---</v>
      </c>
      <c r="Y41" s="188" t="str">
        <f>IF('Cell Numbers'!Y34=0,"",((IF(VLOOKUP('Cell Numbers'!Y34,Cells!$A$7:$F$122,5)=Y$10, "[",""))&amp;(IF(AND(VLOOKUP('Cell Numbers'!Y34,Cells!$A$7:$F$122,5)&lt;&gt;Y$10,VLOOKUP('Cell Numbers'!Y34,Cells!$A$7:$F$122,6)&lt;&gt;Y$10),"---", 'Cell Numbers'!Y34))&amp;  (IF(VLOOKUP('Cell Numbers'!Y34,Cells!$A$7:$F$122,6)=Y$10,"]",""))))</f>
        <v>---</v>
      </c>
      <c r="Z41" s="188" t="str">
        <f>IF('Cell Numbers'!Z34=0,"",((IF(VLOOKUP('Cell Numbers'!Z34,Cells!$A$7:$F$122,5)=Z$10, "[",""))&amp;(IF(AND(VLOOKUP('Cell Numbers'!Z34,Cells!$A$7:$F$122,5)&lt;&gt;Z$10,VLOOKUP('Cell Numbers'!Z34,Cells!$A$7:$F$122,6)&lt;&gt;Z$10),"---", 'Cell Numbers'!Z34))&amp;  (IF(VLOOKUP('Cell Numbers'!Z34,Cells!$A$7:$F$122,6)=Z$10,"]",""))))</f>
        <v>---</v>
      </c>
      <c r="AA41" s="188" t="str">
        <f>IF('Cell Numbers'!AA34=0,"",((IF(VLOOKUP('Cell Numbers'!AA34,Cells!$A$7:$F$122,5)=AA$10, "[",""))&amp;(IF(AND(VLOOKUP('Cell Numbers'!AA34,Cells!$A$7:$F$122,5)&lt;&gt;AA$10,VLOOKUP('Cell Numbers'!AA34,Cells!$A$7:$F$122,6)&lt;&gt;AA$10),"---", 'Cell Numbers'!AA34))&amp;  (IF(VLOOKUP('Cell Numbers'!AA34,Cells!$A$7:$F$122,6)=AA$10,"]",""))))</f>
        <v>---</v>
      </c>
      <c r="AB41" s="188" t="str">
        <f>IF('Cell Numbers'!AB34=0,"",((IF(VLOOKUP('Cell Numbers'!AB34,Cells!$A$7:$F$122,5)=AB$10, "[",""))&amp;(IF(AND(VLOOKUP('Cell Numbers'!AB34,Cells!$A$7:$F$122,5)&lt;&gt;AB$10,VLOOKUP('Cell Numbers'!AB34,Cells!$A$7:$F$122,6)&lt;&gt;AB$10),"---", 'Cell Numbers'!AB34))&amp;  (IF(VLOOKUP('Cell Numbers'!AB34,Cells!$A$7:$F$122,6)=AB$10,"]",""))))</f>
        <v>---</v>
      </c>
      <c r="AC41" s="188" t="str">
        <f>IF('Cell Numbers'!AC34=0,"",((IF(VLOOKUP('Cell Numbers'!AC34,Cells!$A$7:$F$122,5)=AC$10, "[",""))&amp;(IF(AND(VLOOKUP('Cell Numbers'!AC34,Cells!$A$7:$F$122,5)&lt;&gt;AC$10,VLOOKUP('Cell Numbers'!AC34,Cells!$A$7:$F$122,6)&lt;&gt;AC$10),"---", 'Cell Numbers'!AC34))&amp;  (IF(VLOOKUP('Cell Numbers'!AC34,Cells!$A$7:$F$122,6)=AC$10,"]",""))))</f>
        <v>---</v>
      </c>
      <c r="AD41" s="188" t="str">
        <f>IF('Cell Numbers'!AD34=0,"",((IF(VLOOKUP('Cell Numbers'!AD34,Cells!$A$7:$F$122,5)=AD$10, "[",""))&amp;(IF(AND(VLOOKUP('Cell Numbers'!AD34,Cells!$A$7:$F$122,5)&lt;&gt;AD$10,VLOOKUP('Cell Numbers'!AD34,Cells!$A$7:$F$122,6)&lt;&gt;AD$10),"---", 'Cell Numbers'!AD34))&amp;  (IF(VLOOKUP('Cell Numbers'!AD34,Cells!$A$7:$F$122,6)=AD$10,"]",""))))</f>
        <v>---</v>
      </c>
      <c r="AE41" s="188" t="str">
        <f>IF('Cell Numbers'!AE34=0,"",((IF(VLOOKUP('Cell Numbers'!AE34,Cells!$A$7:$F$122,5)=AE$10, "[",""))&amp;(IF(AND(VLOOKUP('Cell Numbers'!AE34,Cells!$A$7:$F$122,5)&lt;&gt;AE$10,VLOOKUP('Cell Numbers'!AE34,Cells!$A$7:$F$122,6)&lt;&gt;AE$10),"---", 'Cell Numbers'!AE34))&amp;  (IF(VLOOKUP('Cell Numbers'!AE34,Cells!$A$7:$F$122,6)=AE$10,"]",""))))</f>
        <v>---</v>
      </c>
      <c r="AF41" s="188" t="str">
        <f>IF('Cell Numbers'!AF34=0,"",((IF(VLOOKUP('Cell Numbers'!AF34,Cells!$A$7:$F$122,5)=AF$10, "[",""))&amp;(IF(AND(VLOOKUP('Cell Numbers'!AF34,Cells!$A$7:$F$122,5)&lt;&gt;AF$10,VLOOKUP('Cell Numbers'!AF34,Cells!$A$7:$F$122,6)&lt;&gt;AF$10),"---", 'Cell Numbers'!AF34))&amp;  (IF(VLOOKUP('Cell Numbers'!AF34,Cells!$A$7:$F$122,6)=AF$10,"]",""))))</f>
        <v>---</v>
      </c>
      <c r="AG41" s="188" t="str">
        <f>IF('Cell Numbers'!AG34=0,"",((IF(VLOOKUP('Cell Numbers'!AG34,Cells!$A$7:$F$122,5)=AG$10, "[",""))&amp;(IF(AND(VLOOKUP('Cell Numbers'!AG34,Cells!$A$7:$F$122,5)&lt;&gt;AG$10,VLOOKUP('Cell Numbers'!AG34,Cells!$A$7:$F$122,6)&lt;&gt;AG$10),"---", 'Cell Numbers'!AG34))&amp;  (IF(VLOOKUP('Cell Numbers'!AG34,Cells!$A$7:$F$122,6)=AG$10,"]",""))))</f>
        <v>---</v>
      </c>
      <c r="AH41" s="188" t="str">
        <f>IF('Cell Numbers'!AH34=0,"",((IF(VLOOKUP('Cell Numbers'!AH34,Cells!$A$7:$F$122,5)=AH$10, "[",""))&amp;(IF(AND(VLOOKUP('Cell Numbers'!AH34,Cells!$A$7:$F$122,5)&lt;&gt;AH$10,VLOOKUP('Cell Numbers'!AH34,Cells!$A$7:$F$122,6)&lt;&gt;AH$10),"---", 'Cell Numbers'!AH34))&amp;  (IF(VLOOKUP('Cell Numbers'!AH34,Cells!$A$7:$F$122,6)=AH$10,"]",""))))</f>
        <v>---</v>
      </c>
      <c r="AI41" s="188" t="str">
        <f>IF('Cell Numbers'!AI34=0,"",((IF(VLOOKUP('Cell Numbers'!AI34,Cells!$A$7:$F$122,5)=AI$10, "[",""))&amp;(IF(AND(VLOOKUP('Cell Numbers'!AI34,Cells!$A$7:$F$122,5)&lt;&gt;AI$10,VLOOKUP('Cell Numbers'!AI34,Cells!$A$7:$F$122,6)&lt;&gt;AI$10),"---", 'Cell Numbers'!AI34))&amp;  (IF(VLOOKUP('Cell Numbers'!AI34,Cells!$A$7:$F$122,6)=AI$10,"]",""))))</f>
        <v>---</v>
      </c>
      <c r="AJ41" s="188" t="str">
        <f>IF('Cell Numbers'!AJ34=0,"",((IF(VLOOKUP('Cell Numbers'!AJ34,Cells!$A$7:$F$122,5)=AJ$10, "[",""))&amp;(IF(AND(VLOOKUP('Cell Numbers'!AJ34,Cells!$A$7:$F$122,5)&lt;&gt;AJ$10,VLOOKUP('Cell Numbers'!AJ34,Cells!$A$7:$F$122,6)&lt;&gt;AJ$10),"---", 'Cell Numbers'!AJ34))&amp;  (IF(VLOOKUP('Cell Numbers'!AJ34,Cells!$A$7:$F$122,6)=AJ$10,"]",""))))</f>
        <v>---</v>
      </c>
      <c r="AK41" s="188" t="str">
        <f>IF('Cell Numbers'!AK34=0,"",((IF(VLOOKUP('Cell Numbers'!AK34,Cells!$A$7:$F$122,5)=AK$10, "[",""))&amp;(IF(AND(VLOOKUP('Cell Numbers'!AK34,Cells!$A$7:$F$122,5)&lt;&gt;AK$10,VLOOKUP('Cell Numbers'!AK34,Cells!$A$7:$F$122,6)&lt;&gt;AK$10),"---", 'Cell Numbers'!AK34))&amp;  (IF(VLOOKUP('Cell Numbers'!AK34,Cells!$A$7:$F$122,6)=AK$10,"]",""))))</f>
        <v>---</v>
      </c>
      <c r="AL41" s="188" t="str">
        <f>IF('Cell Numbers'!AL34=0,"",((IF(VLOOKUP('Cell Numbers'!AL34,Cells!$A$7:$F$122,5)=AL$10, "[",""))&amp;(IF(AND(VLOOKUP('Cell Numbers'!AL34,Cells!$A$7:$F$122,5)&lt;&gt;AL$10,VLOOKUP('Cell Numbers'!AL34,Cells!$A$7:$F$122,6)&lt;&gt;AL$10),"---", 'Cell Numbers'!AL34))&amp;  (IF(VLOOKUP('Cell Numbers'!AL34,Cells!$A$7:$F$122,6)=AL$10,"]",""))))</f>
        <v>---</v>
      </c>
      <c r="AM41" s="188" t="str">
        <f>IF('Cell Numbers'!AM34=0,"",((IF(VLOOKUP('Cell Numbers'!AM34,Cells!$A$7:$F$122,5)=AM$10, "[",""))&amp;(IF(AND(VLOOKUP('Cell Numbers'!AM34,Cells!$A$7:$F$122,5)&lt;&gt;AM$10,VLOOKUP('Cell Numbers'!AM34,Cells!$A$7:$F$122,6)&lt;&gt;AM$10),"---", 'Cell Numbers'!AM34))&amp;  (IF(VLOOKUP('Cell Numbers'!AM34,Cells!$A$7:$F$122,6)=AM$10,"]",""))))</f>
        <v>115]</v>
      </c>
    </row>
    <row r="42" spans="1:39" ht="13.5" customHeight="1" x14ac:dyDescent="0.25">
      <c r="A42" t="s">
        <v>59</v>
      </c>
      <c r="B42" t="s">
        <v>78</v>
      </c>
      <c r="C42" s="8" t="s">
        <v>198</v>
      </c>
      <c r="D42" s="188" t="str">
        <f>IF('Cell Numbers'!D35=0,"",((IF(VLOOKUP('Cell Numbers'!D35,Cells!$A$7:$F$122,5)=D$10, "[",""))&amp;(IF(AND(VLOOKUP('Cell Numbers'!D35,Cells!$A$7:$F$122,5)&lt;&gt;D$10,VLOOKUP('Cell Numbers'!D35,Cells!$A$7:$F$122,6)&lt;&gt;D$10),"---", 'Cell Numbers'!D35))&amp;  (IF(VLOOKUP('Cell Numbers'!D35,Cells!$A$7:$F$122,6)=D$10,"]",""))))</f>
        <v>[116</v>
      </c>
      <c r="E42" s="188" t="str">
        <f>IF('Cell Numbers'!E35=0,"",((IF(VLOOKUP('Cell Numbers'!E35,Cells!$A$7:$F$122,5)=E$10, "[",""))&amp;(IF(AND(VLOOKUP('Cell Numbers'!E35,Cells!$A$7:$F$122,5)&lt;&gt;E$10,VLOOKUP('Cell Numbers'!E35,Cells!$A$7:$F$122,6)&lt;&gt;E$10),"---", 'Cell Numbers'!E35))&amp;  (IF(VLOOKUP('Cell Numbers'!E35,Cells!$A$7:$F$122,6)=E$10,"]",""))))</f>
        <v>---</v>
      </c>
      <c r="F42" s="188" t="str">
        <f>IF('Cell Numbers'!F35=0,"",((IF(VLOOKUP('Cell Numbers'!F35,Cells!$A$7:$F$122,5)=F$10, "[",""))&amp;(IF(AND(VLOOKUP('Cell Numbers'!F35,Cells!$A$7:$F$122,5)&lt;&gt;F$10,VLOOKUP('Cell Numbers'!F35,Cells!$A$7:$F$122,6)&lt;&gt;F$10),"---", 'Cell Numbers'!F35))&amp;  (IF(VLOOKUP('Cell Numbers'!F35,Cells!$A$7:$F$122,6)=F$10,"]",""))))</f>
        <v>---</v>
      </c>
      <c r="G42" s="188" t="str">
        <f>IF('Cell Numbers'!G35=0,"",((IF(VLOOKUP('Cell Numbers'!G35,Cells!$A$7:$F$122,5)=G$10, "[",""))&amp;(IF(AND(VLOOKUP('Cell Numbers'!G35,Cells!$A$7:$F$122,5)&lt;&gt;G$10,VLOOKUP('Cell Numbers'!G35,Cells!$A$7:$F$122,6)&lt;&gt;G$10),"---", 'Cell Numbers'!G35))&amp;  (IF(VLOOKUP('Cell Numbers'!G35,Cells!$A$7:$F$122,6)=G$10,"]",""))))</f>
        <v>---</v>
      </c>
      <c r="H42" s="188" t="str">
        <f>IF('Cell Numbers'!H35=0,"",((IF(VLOOKUP('Cell Numbers'!H35,Cells!$A$7:$F$122,5)=H$10, "[",""))&amp;(IF(AND(VLOOKUP('Cell Numbers'!H35,Cells!$A$7:$F$122,5)&lt;&gt;H$10,VLOOKUP('Cell Numbers'!H35,Cells!$A$7:$F$122,6)&lt;&gt;H$10),"---", 'Cell Numbers'!H35))&amp;  (IF(VLOOKUP('Cell Numbers'!H35,Cells!$A$7:$F$122,6)=H$10,"]",""))))</f>
        <v>---</v>
      </c>
      <c r="I42" s="188" t="str">
        <f>IF('Cell Numbers'!I35=0,"",((IF(VLOOKUP('Cell Numbers'!I35,Cells!$A$7:$F$122,5)=I$10, "[",""))&amp;(IF(AND(VLOOKUP('Cell Numbers'!I35,Cells!$A$7:$F$122,5)&lt;&gt;I$10,VLOOKUP('Cell Numbers'!I35,Cells!$A$7:$F$122,6)&lt;&gt;I$10),"---", 'Cell Numbers'!I35))&amp;  (IF(VLOOKUP('Cell Numbers'!I35,Cells!$A$7:$F$122,6)=I$10,"]",""))))</f>
        <v>---</v>
      </c>
      <c r="J42" s="188" t="str">
        <f>IF('Cell Numbers'!J35=0,"",((IF(VLOOKUP('Cell Numbers'!J35,Cells!$A$7:$F$122,5)=J$10, "[",""))&amp;(IF(AND(VLOOKUP('Cell Numbers'!J35,Cells!$A$7:$F$122,5)&lt;&gt;J$10,VLOOKUP('Cell Numbers'!J35,Cells!$A$7:$F$122,6)&lt;&gt;J$10),"---", 'Cell Numbers'!J35))&amp;  (IF(VLOOKUP('Cell Numbers'!J35,Cells!$A$7:$F$122,6)=J$10,"]",""))))</f>
        <v>---</v>
      </c>
      <c r="K42" s="188" t="str">
        <f>IF('Cell Numbers'!K35=0,"",((IF(VLOOKUP('Cell Numbers'!K35,Cells!$A$7:$F$122,5)=K$10, "[",""))&amp;(IF(AND(VLOOKUP('Cell Numbers'!K35,Cells!$A$7:$F$122,5)&lt;&gt;K$10,VLOOKUP('Cell Numbers'!K35,Cells!$A$7:$F$122,6)&lt;&gt;K$10),"---", 'Cell Numbers'!K35))&amp;  (IF(VLOOKUP('Cell Numbers'!K35,Cells!$A$7:$F$122,6)=K$10,"]",""))))</f>
        <v>---</v>
      </c>
      <c r="L42" s="188" t="str">
        <f>IF('Cell Numbers'!L35=0,"",((IF(VLOOKUP('Cell Numbers'!L35,Cells!$A$7:$F$122,5)=L$10, "[",""))&amp;(IF(AND(VLOOKUP('Cell Numbers'!L35,Cells!$A$7:$F$122,5)&lt;&gt;L$10,VLOOKUP('Cell Numbers'!L35,Cells!$A$7:$F$122,6)&lt;&gt;L$10),"---", 'Cell Numbers'!L35))&amp;  (IF(VLOOKUP('Cell Numbers'!L35,Cells!$A$7:$F$122,6)=L$10,"]",""))))</f>
        <v>---</v>
      </c>
      <c r="M42" s="188" t="str">
        <f>IF('Cell Numbers'!M35=0,"",((IF(VLOOKUP('Cell Numbers'!M35,Cells!$A$7:$F$122,5)=M$10, "[",""))&amp;(IF(AND(VLOOKUP('Cell Numbers'!M35,Cells!$A$7:$F$122,5)&lt;&gt;M$10,VLOOKUP('Cell Numbers'!M35,Cells!$A$7:$F$122,6)&lt;&gt;M$10),"---", 'Cell Numbers'!M35))&amp;  (IF(VLOOKUP('Cell Numbers'!M35,Cells!$A$7:$F$122,6)=M$10,"]",""))))</f>
        <v>---</v>
      </c>
      <c r="N42" s="188" t="str">
        <f>IF('Cell Numbers'!N35=0,"",((IF(VLOOKUP('Cell Numbers'!N35,Cells!$A$7:$F$122,5)=N$10, "[",""))&amp;(IF(AND(VLOOKUP('Cell Numbers'!N35,Cells!$A$7:$F$122,5)&lt;&gt;N$10,VLOOKUP('Cell Numbers'!N35,Cells!$A$7:$F$122,6)&lt;&gt;N$10),"---", 'Cell Numbers'!N35))&amp;  (IF(VLOOKUP('Cell Numbers'!N35,Cells!$A$7:$F$122,6)=N$10,"]",""))))</f>
        <v>---</v>
      </c>
      <c r="O42" s="188" t="str">
        <f>IF('Cell Numbers'!O35=0,"",((IF(VLOOKUP('Cell Numbers'!O35,Cells!$A$7:$F$122,5)=O$10, "[",""))&amp;(IF(AND(VLOOKUP('Cell Numbers'!O35,Cells!$A$7:$F$122,5)&lt;&gt;O$10,VLOOKUP('Cell Numbers'!O35,Cells!$A$7:$F$122,6)&lt;&gt;O$10),"---", 'Cell Numbers'!O35))&amp;  (IF(VLOOKUP('Cell Numbers'!O35,Cells!$A$7:$F$122,6)=O$10,"]",""))))</f>
        <v>---</v>
      </c>
      <c r="P42" s="188" t="str">
        <f>IF('Cell Numbers'!P35=0,"",((IF(VLOOKUP('Cell Numbers'!P35,Cells!$A$7:$F$122,5)=P$10, "[",""))&amp;(IF(AND(VLOOKUP('Cell Numbers'!P35,Cells!$A$7:$F$122,5)&lt;&gt;P$10,VLOOKUP('Cell Numbers'!P35,Cells!$A$7:$F$122,6)&lt;&gt;P$10),"---", 'Cell Numbers'!P35))&amp;  (IF(VLOOKUP('Cell Numbers'!P35,Cells!$A$7:$F$122,6)=P$10,"]",""))))</f>
        <v>---</v>
      </c>
      <c r="Q42" s="188" t="str">
        <f>IF('Cell Numbers'!Q35=0,"",((IF(VLOOKUP('Cell Numbers'!Q35,Cells!$A$7:$F$122,5)=Q$10, "[",""))&amp;(IF(AND(VLOOKUP('Cell Numbers'!Q35,Cells!$A$7:$F$122,5)&lt;&gt;Q$10,VLOOKUP('Cell Numbers'!Q35,Cells!$A$7:$F$122,6)&lt;&gt;Q$10),"---", 'Cell Numbers'!Q35))&amp;  (IF(VLOOKUP('Cell Numbers'!Q35,Cells!$A$7:$F$122,6)=Q$10,"]",""))))</f>
        <v>---</v>
      </c>
      <c r="R42" s="188" t="str">
        <f>IF('Cell Numbers'!R35=0,"",((IF(VLOOKUP('Cell Numbers'!R35,Cells!$A$7:$F$122,5)=R$10, "[",""))&amp;(IF(AND(VLOOKUP('Cell Numbers'!R35,Cells!$A$7:$F$122,5)&lt;&gt;R$10,VLOOKUP('Cell Numbers'!R35,Cells!$A$7:$F$122,6)&lt;&gt;R$10),"---", 'Cell Numbers'!R35))&amp;  (IF(VLOOKUP('Cell Numbers'!R35,Cells!$A$7:$F$122,6)=R$10,"]",""))))</f>
        <v>---</v>
      </c>
      <c r="S42" s="188" t="str">
        <f>IF('Cell Numbers'!S35=0,"",((IF(VLOOKUP('Cell Numbers'!S35,Cells!$A$7:$F$122,5)=S$10, "[",""))&amp;(IF(AND(VLOOKUP('Cell Numbers'!S35,Cells!$A$7:$F$122,5)&lt;&gt;S$10,VLOOKUP('Cell Numbers'!S35,Cells!$A$7:$F$122,6)&lt;&gt;S$10),"---", 'Cell Numbers'!S35))&amp;  (IF(VLOOKUP('Cell Numbers'!S35,Cells!$A$7:$F$122,6)=S$10,"]",""))))</f>
        <v>---</v>
      </c>
      <c r="T42" s="188" t="str">
        <f>IF('Cell Numbers'!T35=0,"",((IF(VLOOKUP('Cell Numbers'!T35,Cells!$A$7:$F$122,5)=T$10, "[",""))&amp;(IF(AND(VLOOKUP('Cell Numbers'!T35,Cells!$A$7:$F$122,5)&lt;&gt;T$10,VLOOKUP('Cell Numbers'!T35,Cells!$A$7:$F$122,6)&lt;&gt;T$10),"---", 'Cell Numbers'!T35))&amp;  (IF(VLOOKUP('Cell Numbers'!T35,Cells!$A$7:$F$122,6)=T$10,"]",""))))</f>
        <v>---</v>
      </c>
      <c r="U42" s="188" t="str">
        <f>IF('Cell Numbers'!U35=0,"",((IF(VLOOKUP('Cell Numbers'!U35,Cells!$A$7:$F$122,5)=U$10, "[",""))&amp;(IF(AND(VLOOKUP('Cell Numbers'!U35,Cells!$A$7:$F$122,5)&lt;&gt;U$10,VLOOKUP('Cell Numbers'!U35,Cells!$A$7:$F$122,6)&lt;&gt;U$10),"---", 'Cell Numbers'!U35))&amp;  (IF(VLOOKUP('Cell Numbers'!U35,Cells!$A$7:$F$122,6)=U$10,"]",""))))</f>
        <v>---</v>
      </c>
      <c r="V42" s="188" t="str">
        <f>IF('Cell Numbers'!V35=0,"",((IF(VLOOKUP('Cell Numbers'!V35,Cells!$A$7:$F$122,5)=V$10, "[",""))&amp;(IF(AND(VLOOKUP('Cell Numbers'!V35,Cells!$A$7:$F$122,5)&lt;&gt;V$10,VLOOKUP('Cell Numbers'!V35,Cells!$A$7:$F$122,6)&lt;&gt;V$10),"---", 'Cell Numbers'!V35))&amp;  (IF(VLOOKUP('Cell Numbers'!V35,Cells!$A$7:$F$122,6)=V$10,"]",""))))</f>
        <v>---</v>
      </c>
      <c r="W42" s="188" t="str">
        <f>IF('Cell Numbers'!W35=0,"",((IF(VLOOKUP('Cell Numbers'!W35,Cells!$A$7:$F$122,5)=W$10, "[",""))&amp;(IF(AND(VLOOKUP('Cell Numbers'!W35,Cells!$A$7:$F$122,5)&lt;&gt;W$10,VLOOKUP('Cell Numbers'!W35,Cells!$A$7:$F$122,6)&lt;&gt;W$10),"---", 'Cell Numbers'!W35))&amp;  (IF(VLOOKUP('Cell Numbers'!W35,Cells!$A$7:$F$122,6)=W$10,"]",""))))</f>
        <v>---</v>
      </c>
      <c r="X42" s="188" t="str">
        <f>IF('Cell Numbers'!X35=0,"",((IF(VLOOKUP('Cell Numbers'!X35,Cells!$A$7:$F$122,5)=X$10, "[",""))&amp;(IF(AND(VLOOKUP('Cell Numbers'!X35,Cells!$A$7:$F$122,5)&lt;&gt;X$10,VLOOKUP('Cell Numbers'!X35,Cells!$A$7:$F$122,6)&lt;&gt;X$10),"---", 'Cell Numbers'!X35))&amp;  (IF(VLOOKUP('Cell Numbers'!X35,Cells!$A$7:$F$122,6)=X$10,"]",""))))</f>
        <v>---</v>
      </c>
      <c r="Y42" s="188" t="str">
        <f>IF('Cell Numbers'!Y35=0,"",((IF(VLOOKUP('Cell Numbers'!Y35,Cells!$A$7:$F$122,5)=Y$10, "[",""))&amp;(IF(AND(VLOOKUP('Cell Numbers'!Y35,Cells!$A$7:$F$122,5)&lt;&gt;Y$10,VLOOKUP('Cell Numbers'!Y35,Cells!$A$7:$F$122,6)&lt;&gt;Y$10),"---", 'Cell Numbers'!Y35))&amp;  (IF(VLOOKUP('Cell Numbers'!Y35,Cells!$A$7:$F$122,6)=Y$10,"]",""))))</f>
        <v>---</v>
      </c>
      <c r="Z42" s="188" t="str">
        <f>IF('Cell Numbers'!Z35=0,"",((IF(VLOOKUP('Cell Numbers'!Z35,Cells!$A$7:$F$122,5)=Z$10, "[",""))&amp;(IF(AND(VLOOKUP('Cell Numbers'!Z35,Cells!$A$7:$F$122,5)&lt;&gt;Z$10,VLOOKUP('Cell Numbers'!Z35,Cells!$A$7:$F$122,6)&lt;&gt;Z$10),"---", 'Cell Numbers'!Z35))&amp;  (IF(VLOOKUP('Cell Numbers'!Z35,Cells!$A$7:$F$122,6)=Z$10,"]",""))))</f>
        <v>---</v>
      </c>
      <c r="AA42" s="188" t="str">
        <f>IF('Cell Numbers'!AA35=0,"",((IF(VLOOKUP('Cell Numbers'!AA35,Cells!$A$7:$F$122,5)=AA$10, "[",""))&amp;(IF(AND(VLOOKUP('Cell Numbers'!AA35,Cells!$A$7:$F$122,5)&lt;&gt;AA$10,VLOOKUP('Cell Numbers'!AA35,Cells!$A$7:$F$122,6)&lt;&gt;AA$10),"---", 'Cell Numbers'!AA35))&amp;  (IF(VLOOKUP('Cell Numbers'!AA35,Cells!$A$7:$F$122,6)=AA$10,"]",""))))</f>
        <v>---</v>
      </c>
      <c r="AB42" s="188" t="str">
        <f>IF('Cell Numbers'!AB35=0,"",((IF(VLOOKUP('Cell Numbers'!AB35,Cells!$A$7:$F$122,5)=AB$10, "[",""))&amp;(IF(AND(VLOOKUP('Cell Numbers'!AB35,Cells!$A$7:$F$122,5)&lt;&gt;AB$10,VLOOKUP('Cell Numbers'!AB35,Cells!$A$7:$F$122,6)&lt;&gt;AB$10),"---", 'Cell Numbers'!AB35))&amp;  (IF(VLOOKUP('Cell Numbers'!AB35,Cells!$A$7:$F$122,6)=AB$10,"]",""))))</f>
        <v>---</v>
      </c>
      <c r="AC42" s="188" t="str">
        <f>IF('Cell Numbers'!AC35=0,"",((IF(VLOOKUP('Cell Numbers'!AC35,Cells!$A$7:$F$122,5)=AC$10, "[",""))&amp;(IF(AND(VLOOKUP('Cell Numbers'!AC35,Cells!$A$7:$F$122,5)&lt;&gt;AC$10,VLOOKUP('Cell Numbers'!AC35,Cells!$A$7:$F$122,6)&lt;&gt;AC$10),"---", 'Cell Numbers'!AC35))&amp;  (IF(VLOOKUP('Cell Numbers'!AC35,Cells!$A$7:$F$122,6)=AC$10,"]",""))))</f>
        <v>---</v>
      </c>
      <c r="AD42" s="188" t="str">
        <f>IF('Cell Numbers'!AD35=0,"",((IF(VLOOKUP('Cell Numbers'!AD35,Cells!$A$7:$F$122,5)=AD$10, "[",""))&amp;(IF(AND(VLOOKUP('Cell Numbers'!AD35,Cells!$A$7:$F$122,5)&lt;&gt;AD$10,VLOOKUP('Cell Numbers'!AD35,Cells!$A$7:$F$122,6)&lt;&gt;AD$10),"---", 'Cell Numbers'!AD35))&amp;  (IF(VLOOKUP('Cell Numbers'!AD35,Cells!$A$7:$F$122,6)=AD$10,"]",""))))</f>
        <v>---</v>
      </c>
      <c r="AE42" s="188" t="str">
        <f>IF('Cell Numbers'!AE35=0,"",((IF(VLOOKUP('Cell Numbers'!AE35,Cells!$A$7:$F$122,5)=AE$10, "[",""))&amp;(IF(AND(VLOOKUP('Cell Numbers'!AE35,Cells!$A$7:$F$122,5)&lt;&gt;AE$10,VLOOKUP('Cell Numbers'!AE35,Cells!$A$7:$F$122,6)&lt;&gt;AE$10),"---", 'Cell Numbers'!AE35))&amp;  (IF(VLOOKUP('Cell Numbers'!AE35,Cells!$A$7:$F$122,6)=AE$10,"]",""))))</f>
        <v>---</v>
      </c>
      <c r="AF42" s="188" t="str">
        <f>IF('Cell Numbers'!AF35=0,"",((IF(VLOOKUP('Cell Numbers'!AF35,Cells!$A$7:$F$122,5)=AF$10, "[",""))&amp;(IF(AND(VLOOKUP('Cell Numbers'!AF35,Cells!$A$7:$F$122,5)&lt;&gt;AF$10,VLOOKUP('Cell Numbers'!AF35,Cells!$A$7:$F$122,6)&lt;&gt;AF$10),"---", 'Cell Numbers'!AF35))&amp;  (IF(VLOOKUP('Cell Numbers'!AF35,Cells!$A$7:$F$122,6)=AF$10,"]",""))))</f>
        <v>---</v>
      </c>
      <c r="AG42" s="188" t="str">
        <f>IF('Cell Numbers'!AG35=0,"",((IF(VLOOKUP('Cell Numbers'!AG35,Cells!$A$7:$F$122,5)=AG$10, "[",""))&amp;(IF(AND(VLOOKUP('Cell Numbers'!AG35,Cells!$A$7:$F$122,5)&lt;&gt;AG$10,VLOOKUP('Cell Numbers'!AG35,Cells!$A$7:$F$122,6)&lt;&gt;AG$10),"---", 'Cell Numbers'!AG35))&amp;  (IF(VLOOKUP('Cell Numbers'!AG35,Cells!$A$7:$F$122,6)=AG$10,"]",""))))</f>
        <v>---</v>
      </c>
      <c r="AH42" s="188" t="str">
        <f>IF('Cell Numbers'!AH35=0,"",((IF(VLOOKUP('Cell Numbers'!AH35,Cells!$A$7:$F$122,5)=AH$10, "[",""))&amp;(IF(AND(VLOOKUP('Cell Numbers'!AH35,Cells!$A$7:$F$122,5)&lt;&gt;AH$10,VLOOKUP('Cell Numbers'!AH35,Cells!$A$7:$F$122,6)&lt;&gt;AH$10),"---", 'Cell Numbers'!AH35))&amp;  (IF(VLOOKUP('Cell Numbers'!AH35,Cells!$A$7:$F$122,6)=AH$10,"]",""))))</f>
        <v>---</v>
      </c>
      <c r="AI42" s="188" t="str">
        <f>IF('Cell Numbers'!AI35=0,"",((IF(VLOOKUP('Cell Numbers'!AI35,Cells!$A$7:$F$122,5)=AI$10, "[",""))&amp;(IF(AND(VLOOKUP('Cell Numbers'!AI35,Cells!$A$7:$F$122,5)&lt;&gt;AI$10,VLOOKUP('Cell Numbers'!AI35,Cells!$A$7:$F$122,6)&lt;&gt;AI$10),"---", 'Cell Numbers'!AI35))&amp;  (IF(VLOOKUP('Cell Numbers'!AI35,Cells!$A$7:$F$122,6)=AI$10,"]",""))))</f>
        <v>---</v>
      </c>
      <c r="AJ42" s="188" t="str">
        <f>IF('Cell Numbers'!AJ35=0,"",((IF(VLOOKUP('Cell Numbers'!AJ35,Cells!$A$7:$F$122,5)=AJ$10, "[",""))&amp;(IF(AND(VLOOKUP('Cell Numbers'!AJ35,Cells!$A$7:$F$122,5)&lt;&gt;AJ$10,VLOOKUP('Cell Numbers'!AJ35,Cells!$A$7:$F$122,6)&lt;&gt;AJ$10),"---", 'Cell Numbers'!AJ35))&amp;  (IF(VLOOKUP('Cell Numbers'!AJ35,Cells!$A$7:$F$122,6)=AJ$10,"]",""))))</f>
        <v>---</v>
      </c>
      <c r="AK42" s="188" t="str">
        <f>IF('Cell Numbers'!AK35=0,"",((IF(VLOOKUP('Cell Numbers'!AK35,Cells!$A$7:$F$122,5)=AK$10, "[",""))&amp;(IF(AND(VLOOKUP('Cell Numbers'!AK35,Cells!$A$7:$F$122,5)&lt;&gt;AK$10,VLOOKUP('Cell Numbers'!AK35,Cells!$A$7:$F$122,6)&lt;&gt;AK$10),"---", 'Cell Numbers'!AK35))&amp;  (IF(VLOOKUP('Cell Numbers'!AK35,Cells!$A$7:$F$122,6)=AK$10,"]",""))))</f>
        <v>---</v>
      </c>
      <c r="AL42" s="188" t="str">
        <f>IF('Cell Numbers'!AL35=0,"",((IF(VLOOKUP('Cell Numbers'!AL35,Cells!$A$7:$F$122,5)=AL$10, "[",""))&amp;(IF(AND(VLOOKUP('Cell Numbers'!AL35,Cells!$A$7:$F$122,5)&lt;&gt;AL$10,VLOOKUP('Cell Numbers'!AL35,Cells!$A$7:$F$122,6)&lt;&gt;AL$10),"---", 'Cell Numbers'!AL35))&amp;  (IF(VLOOKUP('Cell Numbers'!AL35,Cells!$A$7:$F$122,6)=AL$10,"]",""))))</f>
        <v>---</v>
      </c>
      <c r="AM42" s="188" t="str">
        <f>IF('Cell Numbers'!AM35=0,"",((IF(VLOOKUP('Cell Numbers'!AM35,Cells!$A$7:$F$122,5)=AM$10, "[",""))&amp;(IF(AND(VLOOKUP('Cell Numbers'!AM35,Cells!$A$7:$F$122,5)&lt;&gt;AM$10,VLOOKUP('Cell Numbers'!AM35,Cells!$A$7:$F$122,6)&lt;&gt;AM$10),"---", 'Cell Numbers'!AM35))&amp;  (IF(VLOOKUP('Cell Numbers'!AM35,Cells!$A$7:$F$122,6)=AM$10,"]",""))))</f>
        <v>116]</v>
      </c>
    </row>
    <row r="43" spans="1:39" x14ac:dyDescent="0.25">
      <c r="D43" s="183"/>
      <c r="E43" s="184"/>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4"/>
    </row>
  </sheetData>
  <mergeCells count="24">
    <mergeCell ref="O2:S2"/>
    <mergeCell ref="T2:X2"/>
    <mergeCell ref="Y2:Z2"/>
    <mergeCell ref="AA2:AB2"/>
    <mergeCell ref="O3:S3"/>
    <mergeCell ref="T3:X3"/>
    <mergeCell ref="Y3:Z3"/>
    <mergeCell ref="AA3:AB3"/>
    <mergeCell ref="O4:S4"/>
    <mergeCell ref="T4:X4"/>
    <mergeCell ref="Y4:Z4"/>
    <mergeCell ref="AA4:AB4"/>
    <mergeCell ref="O5:S5"/>
    <mergeCell ref="T5:X5"/>
    <mergeCell ref="Y5:Z5"/>
    <mergeCell ref="AA5:AB5"/>
    <mergeCell ref="O6:S6"/>
    <mergeCell ref="T6:X6"/>
    <mergeCell ref="Y6:Z6"/>
    <mergeCell ref="AA6:AB6"/>
    <mergeCell ref="O7:S7"/>
    <mergeCell ref="T7:X7"/>
    <mergeCell ref="Y7:Z7"/>
    <mergeCell ref="AA7:AB7"/>
  </mergeCells>
  <conditionalFormatting sqref="AN12:XFD17 AN19:XFD25 AN27:XFD33 A27:C32 A19:C24 B34 A35:C40 AN35:XFD40 A26 A42:C42 A17:B17 A33:B33 A25:B25 A12:C16 AN42:XFD42 AM11:AM42">
    <cfRule type="cellIs" dxfId="116" priority="60" stopIfTrue="1" operator="equal">
      <formula>"In CI"</formula>
    </cfRule>
  </conditionalFormatting>
  <conditionalFormatting sqref="AN12:XFD17 AN19:XFD25 AN27:XFD33 A27:C32 A19:C24 B34 A35:C40 AN35:XFD40 A26 A42:C42 A17:B17 A33:B33 A25:B25 A12:C16 AN42:XFD42 AM11:AM42">
    <cfRule type="cellIs" dxfId="115" priority="58" stopIfTrue="1" operator="equal">
      <formula>"Above"</formula>
    </cfRule>
    <cfRule type="cellIs" dxfId="114" priority="59" stopIfTrue="1" operator="equal">
      <formula>"Below"</formula>
    </cfRule>
  </conditionalFormatting>
  <conditionalFormatting sqref="A18:B26 AN18:XFD26">
    <cfRule type="cellIs" dxfId="113" priority="55" stopIfTrue="1" operator="equal">
      <formula>"Above"</formula>
    </cfRule>
    <cfRule type="cellIs" dxfId="112" priority="56" stopIfTrue="1" operator="equal">
      <formula>"Below"</formula>
    </cfRule>
  </conditionalFormatting>
  <conditionalFormatting sqref="A18:B26 AN18:XFD26">
    <cfRule type="cellIs" dxfId="111" priority="57" stopIfTrue="1" operator="equal">
      <formula>"In CI"</formula>
    </cfRule>
  </conditionalFormatting>
  <conditionalFormatting sqref="A34 AN34:XFD34">
    <cfRule type="cellIs" dxfId="110" priority="52" stopIfTrue="1" operator="equal">
      <formula>"Above"</formula>
    </cfRule>
    <cfRule type="cellIs" dxfId="109" priority="53" stopIfTrue="1" operator="equal">
      <formula>"Below"</formula>
    </cfRule>
  </conditionalFormatting>
  <conditionalFormatting sqref="A34 AN34:XFD34">
    <cfRule type="cellIs" dxfId="108" priority="54" stopIfTrue="1" operator="equal">
      <formula>"In CI"</formula>
    </cfRule>
  </conditionalFormatting>
  <conditionalFormatting sqref="B26 AN26:XFD26">
    <cfRule type="cellIs" dxfId="107" priority="49" stopIfTrue="1" operator="equal">
      <formula>"Above"</formula>
    </cfRule>
    <cfRule type="cellIs" dxfId="106" priority="50" stopIfTrue="1" operator="equal">
      <formula>"Below"</formula>
    </cfRule>
  </conditionalFormatting>
  <conditionalFormatting sqref="B26 AN26:XFD26">
    <cfRule type="cellIs" dxfId="105" priority="51" stopIfTrue="1" operator="equal">
      <formula>"In CI"</formula>
    </cfRule>
  </conditionalFormatting>
  <conditionalFormatting sqref="AN41:XFD41 A41:C41">
    <cfRule type="cellIs" dxfId="104" priority="46" stopIfTrue="1" operator="equal">
      <formula>"Above"</formula>
    </cfRule>
    <cfRule type="cellIs" dxfId="103" priority="47" stopIfTrue="1" operator="equal">
      <formula>"Below"</formula>
    </cfRule>
  </conditionalFormatting>
  <conditionalFormatting sqref="AN41:XFD41 A41:C41">
    <cfRule type="cellIs" dxfId="102" priority="48" stopIfTrue="1" operator="equal">
      <formula>"In CI"</formula>
    </cfRule>
  </conditionalFormatting>
  <conditionalFormatting sqref="C18:C26">
    <cfRule type="cellIs" dxfId="101" priority="45" stopIfTrue="1" operator="equal">
      <formula>"Below"</formula>
    </cfRule>
  </conditionalFormatting>
  <conditionalFormatting sqref="C18:C26">
    <cfRule type="cellIs" dxfId="100" priority="43" stopIfTrue="1" operator="equal">
      <formula>"Above"</formula>
    </cfRule>
    <cfRule type="cellIs" dxfId="99" priority="44" stopIfTrue="1" operator="equal">
      <formula>"In CI"</formula>
    </cfRule>
  </conditionalFormatting>
  <conditionalFormatting sqref="C34">
    <cfRule type="cellIs" dxfId="98" priority="42" stopIfTrue="1" operator="equal">
      <formula>"Below"</formula>
    </cfRule>
  </conditionalFormatting>
  <conditionalFormatting sqref="C34">
    <cfRule type="cellIs" dxfId="97" priority="40" stopIfTrue="1" operator="equal">
      <formula>"Above"</formula>
    </cfRule>
    <cfRule type="cellIs" dxfId="96" priority="41" stopIfTrue="1" operator="equal">
      <formula>"In CI"</formula>
    </cfRule>
  </conditionalFormatting>
  <conditionalFormatting sqref="C26">
    <cfRule type="cellIs" dxfId="95" priority="39" stopIfTrue="1" operator="equal">
      <formula>"Below"</formula>
    </cfRule>
  </conditionalFormatting>
  <conditionalFormatting sqref="C26">
    <cfRule type="cellIs" dxfId="94" priority="37" stopIfTrue="1" operator="equal">
      <formula>"Above"</formula>
    </cfRule>
    <cfRule type="cellIs" dxfId="93" priority="38" stopIfTrue="1" operator="equal">
      <formula>"In CI"</formula>
    </cfRule>
  </conditionalFormatting>
  <conditionalFormatting sqref="AN11:XFD11 A11:C11">
    <cfRule type="cellIs" dxfId="92" priority="25" stopIfTrue="1" operator="equal">
      <formula>"In CI"</formula>
    </cfRule>
  </conditionalFormatting>
  <conditionalFormatting sqref="AN11:XFD11 A11:C11">
    <cfRule type="cellIs" dxfId="91" priority="23" stopIfTrue="1" operator="equal">
      <formula>"Above"</formula>
    </cfRule>
    <cfRule type="cellIs" dxfId="90" priority="24" stopIfTrue="1" operator="equal">
      <formula>"Below"</formula>
    </cfRule>
  </conditionalFormatting>
  <conditionalFormatting sqref="AM11:AM42">
    <cfRule type="colorScale" priority="16">
      <colorScale>
        <cfvo type="min"/>
        <cfvo type="percentile" val="50"/>
        <cfvo type="max"/>
        <color rgb="FFF8696B"/>
        <color rgb="FFFFEB84"/>
        <color rgb="FF63BE7B"/>
      </colorScale>
    </cfRule>
  </conditionalFormatting>
  <conditionalFormatting sqref="AM11:AM42">
    <cfRule type="colorScale" priority="17">
      <colorScale>
        <cfvo type="min"/>
        <cfvo type="percentile" val="50"/>
        <cfvo type="max"/>
        <color rgb="FF5A8AC6"/>
        <color rgb="FFFCFCFF"/>
        <color rgb="FFF8696B"/>
      </colorScale>
    </cfRule>
  </conditionalFormatting>
  <conditionalFormatting sqref="D11:AM42">
    <cfRule type="colorScale" priority="108">
      <colorScale>
        <cfvo type="min"/>
        <cfvo type="percentile" val="50"/>
        <cfvo type="max"/>
        <color rgb="FF5A8AC6"/>
        <color rgb="FFFCFCFF"/>
        <color rgb="FFF8696B"/>
      </colorScale>
    </cfRule>
  </conditionalFormatting>
  <conditionalFormatting sqref="D11:AM42">
    <cfRule type="colorScale" priority="109">
      <colorScale>
        <cfvo type="min"/>
        <cfvo type="percentile" val="50"/>
        <cfvo type="max"/>
        <color rgb="FFF8696B"/>
        <color rgb="FFFFEB84"/>
        <color rgb="FF63BE7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9" stopIfTrue="1" id="{9C921E2D-4561-4EED-A340-89233855CE12}">
            <xm:f>'Cell Numbers'!D42="Not Cred."</xm:f>
            <x14:dxf>
              <font>
                <color theme="1"/>
              </font>
              <fill>
                <patternFill>
                  <bgColor theme="8" tint="0.79998168889431442"/>
                </patternFill>
              </fill>
            </x14:dxf>
          </x14:cfRule>
          <x14:cfRule type="expression" priority="80" stopIfTrue="1" id="{90AEFCCD-AB67-40E3-B818-3B2F778C0CD4}">
            <xm:f>'Cell Numbers'!D42="Below"</xm:f>
            <x14:dxf>
              <font>
                <color theme="1"/>
              </font>
              <fill>
                <patternFill>
                  <bgColor rgb="FFFF0000"/>
                </patternFill>
              </fill>
            </x14:dxf>
          </x14:cfRule>
          <x14:cfRule type="expression" priority="81" stopIfTrue="1" id="{FC519A60-74C2-4ACA-8932-E143AF6C0515}">
            <xm:f>'Cell Numbers'!D42="In CI"</xm:f>
            <x14:dxf>
              <font>
                <color theme="0"/>
              </font>
              <fill>
                <patternFill>
                  <bgColor rgb="FF00B050"/>
                </patternFill>
              </fill>
            </x14:dxf>
          </x14:cfRule>
          <x14:cfRule type="expression" priority="82" stopIfTrue="1" id="{F25051E6-8560-4553-9B2E-E554E255787B}">
            <xm:f>'Cell Numbers'!D42="Above"</xm:f>
            <x14:dxf>
              <font>
                <color auto="1"/>
              </font>
              <fill>
                <patternFill>
                  <bgColor rgb="FFFFFF00"/>
                </patternFill>
              </fill>
            </x14:dxf>
          </x14:cfRule>
          <xm:sqref>D11:AM18 D35:AM42</xm:sqref>
        </x14:conditionalFormatting>
        <x14:conditionalFormatting xmlns:xm="http://schemas.microsoft.com/office/excel/2006/main">
          <x14:cfRule type="expression" priority="201" stopIfTrue="1" id="{9C921E2D-4561-4EED-A340-89233855CE12}">
            <xm:f>'Cell Numbers'!D58="Not Cred."</xm:f>
            <x14:dxf>
              <font>
                <color theme="1"/>
              </font>
              <fill>
                <patternFill>
                  <bgColor theme="8" tint="0.79998168889431442"/>
                </patternFill>
              </fill>
            </x14:dxf>
          </x14:cfRule>
          <x14:cfRule type="expression" priority="202" stopIfTrue="1" id="{90AEFCCD-AB67-40E3-B818-3B2F778C0CD4}">
            <xm:f>'Cell Numbers'!D58="Below"</xm:f>
            <x14:dxf>
              <font>
                <color theme="1"/>
              </font>
              <fill>
                <patternFill>
                  <bgColor rgb="FFFF0000"/>
                </patternFill>
              </fill>
            </x14:dxf>
          </x14:cfRule>
          <x14:cfRule type="expression" priority="203" stopIfTrue="1" id="{FC519A60-74C2-4ACA-8932-E143AF6C0515}">
            <xm:f>'Cell Numbers'!D58="In CI"</xm:f>
            <x14:dxf>
              <font>
                <color theme="0"/>
              </font>
              <fill>
                <patternFill>
                  <bgColor rgb="FF00B050"/>
                </patternFill>
              </fill>
            </x14:dxf>
          </x14:cfRule>
          <x14:cfRule type="expression" priority="204" stopIfTrue="1" id="{F25051E6-8560-4553-9B2E-E554E255787B}">
            <xm:f>'Cell Numbers'!D58="Above"</xm:f>
            <x14:dxf>
              <font>
                <color auto="1"/>
              </font>
              <fill>
                <patternFill>
                  <bgColor rgb="FFFFFF00"/>
                </patternFill>
              </fill>
            </x14:dxf>
          </x14:cfRule>
          <xm:sqref>D19:AM26</xm:sqref>
        </x14:conditionalFormatting>
        <x14:conditionalFormatting xmlns:xm="http://schemas.microsoft.com/office/excel/2006/main">
          <x14:cfRule type="expression" priority="213" stopIfTrue="1" id="{9C921E2D-4561-4EED-A340-89233855CE12}">
            <xm:f>'Cell Numbers'!D50="Not Cred."</xm:f>
            <x14:dxf>
              <font>
                <color theme="1"/>
              </font>
              <fill>
                <patternFill>
                  <bgColor theme="8" tint="0.79998168889431442"/>
                </patternFill>
              </fill>
            </x14:dxf>
          </x14:cfRule>
          <x14:cfRule type="expression" priority="214" stopIfTrue="1" id="{90AEFCCD-AB67-40E3-B818-3B2F778C0CD4}">
            <xm:f>'Cell Numbers'!D50="Below"</xm:f>
            <x14:dxf>
              <font>
                <color theme="1"/>
              </font>
              <fill>
                <patternFill>
                  <bgColor rgb="FFFF0000"/>
                </patternFill>
              </fill>
            </x14:dxf>
          </x14:cfRule>
          <x14:cfRule type="expression" priority="215" stopIfTrue="1" id="{FC519A60-74C2-4ACA-8932-E143AF6C0515}">
            <xm:f>'Cell Numbers'!D50="In CI"</xm:f>
            <x14:dxf>
              <font>
                <color theme="0"/>
              </font>
              <fill>
                <patternFill>
                  <bgColor rgb="FF00B050"/>
                </patternFill>
              </fill>
            </x14:dxf>
          </x14:cfRule>
          <x14:cfRule type="expression" priority="216" stopIfTrue="1" id="{F25051E6-8560-4553-9B2E-E554E255787B}">
            <xm:f>'Cell Numbers'!D50="Above"</xm:f>
            <x14:dxf>
              <font>
                <color auto="1"/>
              </font>
              <fill>
                <patternFill>
                  <bgColor rgb="FFFFFF00"/>
                </patternFill>
              </fill>
            </x14:dxf>
          </x14:cfRule>
          <xm:sqref>D27:AM34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5502-D886-4191-85E1-D8307B776017}">
  <dimension ref="A1:AN44"/>
  <sheetViews>
    <sheetView zoomScale="72" zoomScaleNormal="86" workbookViewId="0"/>
  </sheetViews>
  <sheetFormatPr defaultColWidth="8.7109375" defaultRowHeight="15" x14ac:dyDescent="0.25"/>
  <cols>
    <col min="1" max="2" width="8.7109375" style="5"/>
    <col min="3" max="3" width="8.7109375" style="187"/>
    <col min="4" max="39" width="7.28515625" style="5" customWidth="1"/>
    <col min="40" max="16384" width="8.7109375" style="5"/>
  </cols>
  <sheetData>
    <row r="1" spans="1:40" s="23" customFormat="1" x14ac:dyDescent="0.25">
      <c r="A1" s="205" t="s">
        <v>406</v>
      </c>
    </row>
    <row r="2" spans="1:40" s="23" customFormat="1" x14ac:dyDescent="0.25">
      <c r="A2" s="24"/>
      <c r="O2" s="192"/>
      <c r="P2" s="193"/>
      <c r="Q2" s="193"/>
      <c r="R2" s="193"/>
      <c r="S2" s="194"/>
      <c r="T2" s="192"/>
      <c r="U2" s="193"/>
      <c r="V2" s="193"/>
      <c r="W2" s="193"/>
      <c r="X2" s="194"/>
      <c r="Y2" s="192"/>
      <c r="Z2" s="194"/>
      <c r="AA2" s="192"/>
      <c r="AB2" s="194"/>
    </row>
    <row r="3" spans="1:40" s="23" customFormat="1" x14ac:dyDescent="0.25">
      <c r="A3" s="24"/>
      <c r="I3" s="23" t="s">
        <v>96</v>
      </c>
      <c r="J3" s="23" t="s">
        <v>97</v>
      </c>
      <c r="K3" s="23" t="s">
        <v>98</v>
      </c>
      <c r="L3" s="23" t="s">
        <v>99</v>
      </c>
      <c r="M3" s="23" t="s">
        <v>95</v>
      </c>
      <c r="N3" s="30" t="s">
        <v>100</v>
      </c>
      <c r="O3" s="226" t="s">
        <v>397</v>
      </c>
      <c r="P3" s="227"/>
      <c r="Q3" s="227"/>
      <c r="R3" s="227"/>
      <c r="S3" s="228"/>
      <c r="T3" s="226" t="s">
        <v>398</v>
      </c>
      <c r="U3" s="227"/>
      <c r="V3" s="227"/>
      <c r="W3" s="227"/>
      <c r="X3" s="228"/>
      <c r="Y3" s="226" t="s">
        <v>160</v>
      </c>
      <c r="Z3" s="228"/>
      <c r="AA3" s="226" t="s">
        <v>195</v>
      </c>
      <c r="AB3" s="228"/>
    </row>
    <row r="4" spans="1:40" s="23" customFormat="1" x14ac:dyDescent="0.25">
      <c r="A4" s="24" t="s">
        <v>60</v>
      </c>
      <c r="B4" s="134"/>
      <c r="C4" s="28" t="s">
        <v>283</v>
      </c>
      <c r="I4" s="23">
        <f>COUNTIFS(Cells!$B$7:$B$328,"Female",Cells!$C$7:$C$328,"NonSmoker",Cells!$N$7:$N$328,"Below")</f>
        <v>8</v>
      </c>
      <c r="J4" s="23">
        <f>COUNTIFS(Cells!$B$7:$B$328,"Female",Cells!$C$7:$C$328,"Smoker",Cells!$N$7:$N$328,"Below")</f>
        <v>0</v>
      </c>
      <c r="K4" s="23">
        <f>COUNTIFS(Cells!$B$7:$B$328,"Male",Cells!$C$7:$C$328,"NonSmoker",Cells!$N$7:$N$328,"Below")</f>
        <v>13</v>
      </c>
      <c r="L4" s="23">
        <f>COUNTIFS(Cells!$B$7:$B$328,"Male",Cells!$C$7:$C$328,"Smoker",Cells!$N$7:$N$328,"Below")</f>
        <v>9</v>
      </c>
      <c r="M4" s="23">
        <f>SUM(I4:L4)</f>
        <v>30</v>
      </c>
      <c r="N4" s="29">
        <f>M4/M$8</f>
        <v>0.25862068965517243</v>
      </c>
      <c r="O4" s="219">
        <f>SUMIF(Cells!$N$7:$N328,$A4,Cells!J$7:J$328)</f>
        <v>25950613945</v>
      </c>
      <c r="P4" s="220"/>
      <c r="Q4" s="220"/>
      <c r="R4" s="220"/>
      <c r="S4" s="221"/>
      <c r="T4" s="219">
        <f>SUMIF(Cells!$N$7:$N328,$A4,Cells!K$7:K$328)</f>
        <v>23793512471.680817</v>
      </c>
      <c r="U4" s="220"/>
      <c r="V4" s="220"/>
      <c r="W4" s="220"/>
      <c r="X4" s="221"/>
      <c r="Y4" s="222">
        <f>O4/T4</f>
        <v>1.0906592280516203</v>
      </c>
      <c r="Z4" s="223"/>
      <c r="AA4" s="224">
        <f ca="1">T4/T$8</f>
        <v>0.10072077844326802</v>
      </c>
      <c r="AB4" s="225"/>
    </row>
    <row r="5" spans="1:40" s="23" customFormat="1" x14ac:dyDescent="0.25">
      <c r="A5" s="24" t="s">
        <v>58</v>
      </c>
      <c r="B5" s="27"/>
      <c r="C5" s="28" t="s">
        <v>284</v>
      </c>
      <c r="I5" s="23">
        <f>COUNTIFS(Cells!$B$7:$B$328,"Female",Cells!$C$7:$C$328,"NonSmoker",Cells!$N$7:$N$328,"In CI")</f>
        <v>11</v>
      </c>
      <c r="J5" s="23">
        <f>COUNTIFS(Cells!$B$7:$B$328,"Female",Cells!$C$7:$C$328,"Smoker",Cells!$N$7:$N$328,"In CI")</f>
        <v>1</v>
      </c>
      <c r="K5" s="23">
        <f>COUNTIFS(Cells!$B$7:$B$328,"Male",Cells!$C$7:$C$328,"NonSmoker",Cells!$N$7:$N$328,"In CI")</f>
        <v>17</v>
      </c>
      <c r="L5" s="23">
        <f>COUNTIFS(Cells!$B$7:$B$328,"Male",Cells!$C$7:$C$328,"Smoker",Cells!$N$7:$N$328,"In CI")</f>
        <v>3</v>
      </c>
      <c r="M5" s="23">
        <f t="shared" ref="M5:M8" si="0">SUM(I5:L5)</f>
        <v>32</v>
      </c>
      <c r="N5" s="29">
        <f>M5/M$8</f>
        <v>0.27586206896551724</v>
      </c>
      <c r="O5" s="219">
        <f ca="1">SUMIF(Cells!$N$7:$N329,$A5,Cells!J$7:J$328)</f>
        <v>42167137100</v>
      </c>
      <c r="P5" s="220"/>
      <c r="Q5" s="220"/>
      <c r="R5" s="220"/>
      <c r="S5" s="221"/>
      <c r="T5" s="219">
        <f ca="1">SUMIF(Cells!$N$7:$N329,$A5,Cells!K$7:K$328)</f>
        <v>42037652257.070351</v>
      </c>
      <c r="U5" s="220"/>
      <c r="V5" s="220"/>
      <c r="W5" s="220"/>
      <c r="X5" s="221"/>
      <c r="Y5" s="222">
        <f t="shared" ref="Y5:Y8" ca="1" si="1">O5/T5</f>
        <v>1.0030802110959436</v>
      </c>
      <c r="Z5" s="223"/>
      <c r="AA5" s="224">
        <f t="shared" ref="AA5:AA8" ca="1" si="2">T5/T$8</f>
        <v>0.17795039989572528</v>
      </c>
      <c r="AB5" s="225"/>
    </row>
    <row r="6" spans="1:40" s="23" customFormat="1" x14ac:dyDescent="0.25">
      <c r="A6" s="24" t="s">
        <v>61</v>
      </c>
      <c r="B6" s="26"/>
      <c r="C6" s="28" t="s">
        <v>285</v>
      </c>
      <c r="I6" s="23">
        <f>COUNTIFS(Cells!$B$7:$B$328,"Female",Cells!$C$7:$C$328,"NonSmoker",Cells!$N$7:$N$328,"Above")</f>
        <v>14</v>
      </c>
      <c r="J6" s="23">
        <f>COUNTIFS(Cells!$B$7:$B$328,"Female",Cells!$C$7:$C$328,"Smoker",Cells!$N$7:$N$328,"Above")</f>
        <v>1</v>
      </c>
      <c r="K6" s="23">
        <f>COUNTIFS(Cells!$B$7:$B$328,"Male",Cells!$C$7:$C$328,"NonSmoker",Cells!$N$7:$N$328,"Above")</f>
        <v>25</v>
      </c>
      <c r="L6" s="23">
        <f>COUNTIFS(Cells!$B$7:$B$328,"Male",Cells!$C$7:$C$328,"Smoker",Cells!$N$7:$N$328,"Above")</f>
        <v>2</v>
      </c>
      <c r="M6" s="23">
        <f t="shared" si="0"/>
        <v>42</v>
      </c>
      <c r="N6" s="29">
        <f>M6/M$8</f>
        <v>0.36206896551724138</v>
      </c>
      <c r="O6" s="219">
        <f ca="1">SUMIF(Cells!$N$7:$N330,$A6,Cells!J$7:J$328)</f>
        <v>138996791899</v>
      </c>
      <c r="P6" s="220"/>
      <c r="Q6" s="220"/>
      <c r="R6" s="220"/>
      <c r="S6" s="221"/>
      <c r="T6" s="219">
        <f ca="1">SUMIF(Cells!$N$7:$N330,$A6,Cells!K$7:K$328)</f>
        <v>163349091163.29419</v>
      </c>
      <c r="U6" s="220"/>
      <c r="V6" s="220"/>
      <c r="W6" s="220"/>
      <c r="X6" s="221"/>
      <c r="Y6" s="222">
        <f t="shared" ca="1" si="1"/>
        <v>0.85091867306473057</v>
      </c>
      <c r="Z6" s="223"/>
      <c r="AA6" s="224">
        <f t="shared" ca="1" si="2"/>
        <v>0.69147620131955645</v>
      </c>
      <c r="AB6" s="225"/>
    </row>
    <row r="7" spans="1:40" s="23" customFormat="1" x14ac:dyDescent="0.25">
      <c r="A7" s="24" t="s">
        <v>183</v>
      </c>
      <c r="B7" s="213"/>
      <c r="C7" s="28" t="s">
        <v>182</v>
      </c>
      <c r="I7" s="23">
        <f>COUNTIFS(Cells!$B$7:$B$328,"Female",Cells!$C$7:$C$328,"NonSmoker",Cells!$N$7:$N$328,"Not Cred.")</f>
        <v>1</v>
      </c>
      <c r="J7" s="23">
        <f>COUNTIFS(Cells!$B$7:$B$328,"Female",Cells!$C$7:$C$328,"Smoker",Cells!$N$7:$N$328,"Not Cred.")</f>
        <v>6</v>
      </c>
      <c r="K7" s="23">
        <f>COUNTIFS(Cells!$B$7:$B$328,"Male",Cells!$C$7:$C$328,"NonSmoker",Cells!$N$7:$N$328,"Not Cred.")</f>
        <v>1</v>
      </c>
      <c r="L7" s="23">
        <f>COUNTIFS(Cells!$B$7:$B$328,"Male",Cells!$C$7:$C$328,"Smoker",Cells!$N$7:$N$328,"Not Cred.")</f>
        <v>4</v>
      </c>
      <c r="M7" s="23">
        <f t="shared" si="0"/>
        <v>12</v>
      </c>
      <c r="N7" s="29">
        <f>M7/M$8</f>
        <v>0.10344827586206896</v>
      </c>
      <c r="O7" s="219">
        <f ca="1">SUMIF(Cells!$N$7:$N331,$A7,Cells!J$7:J$328)</f>
        <v>7156245032</v>
      </c>
      <c r="P7" s="220"/>
      <c r="Q7" s="220"/>
      <c r="R7" s="220"/>
      <c r="S7" s="221"/>
      <c r="T7" s="219">
        <f ca="1">SUMIF(Cells!$N$7:$N331,$A7,Cells!K$7:K$328)</f>
        <v>7052156520.084199</v>
      </c>
      <c r="U7" s="220"/>
      <c r="V7" s="220"/>
      <c r="W7" s="220"/>
      <c r="X7" s="221"/>
      <c r="Y7" s="222">
        <f t="shared" ca="1" si="1"/>
        <v>1.0147598130613469</v>
      </c>
      <c r="Z7" s="223"/>
      <c r="AA7" s="224">
        <f t="shared" ca="1" si="2"/>
        <v>2.9852620341450233E-2</v>
      </c>
      <c r="AB7" s="225"/>
    </row>
    <row r="8" spans="1:40" s="23" customFormat="1" x14ac:dyDescent="0.25">
      <c r="A8" s="24" t="s">
        <v>95</v>
      </c>
      <c r="I8" s="23">
        <f>SUM(I4:I7)</f>
        <v>34</v>
      </c>
      <c r="J8" s="23">
        <f t="shared" ref="J8:L8" si="3">SUM(J4:J7)</f>
        <v>8</v>
      </c>
      <c r="K8" s="23">
        <f t="shared" si="3"/>
        <v>56</v>
      </c>
      <c r="L8" s="23">
        <f t="shared" si="3"/>
        <v>18</v>
      </c>
      <c r="M8" s="23">
        <f t="shared" si="0"/>
        <v>116</v>
      </c>
      <c r="N8" s="29">
        <f>M8/M$8</f>
        <v>1</v>
      </c>
      <c r="O8" s="219">
        <f ca="1">SUM(O4:S7)</f>
        <v>214270787976</v>
      </c>
      <c r="P8" s="220"/>
      <c r="Q8" s="220"/>
      <c r="R8" s="220"/>
      <c r="S8" s="221"/>
      <c r="T8" s="219">
        <f ca="1">SUM(T4:X7)</f>
        <v>236232412412.12955</v>
      </c>
      <c r="U8" s="220"/>
      <c r="V8" s="220"/>
      <c r="W8" s="220"/>
      <c r="X8" s="221"/>
      <c r="Y8" s="222">
        <f t="shared" ca="1" si="1"/>
        <v>0.90703382227746365</v>
      </c>
      <c r="Z8" s="223"/>
      <c r="AA8" s="224">
        <f t="shared" ca="1" si="2"/>
        <v>1</v>
      </c>
      <c r="AB8" s="225"/>
    </row>
    <row r="9" spans="1:40" s="23" customFormat="1" ht="3" customHeight="1" x14ac:dyDescent="0.25">
      <c r="A9" s="24"/>
    </row>
    <row r="10" spans="1:40" s="23" customFormat="1" ht="3" customHeight="1" x14ac:dyDescent="0.25">
      <c r="A10" s="24"/>
    </row>
    <row r="11" spans="1:40" ht="27.4" customHeight="1" x14ac:dyDescent="0.25">
      <c r="C11" s="186" t="s">
        <v>354</v>
      </c>
      <c r="D11" s="65">
        <v>1</v>
      </c>
      <c r="E11" s="65">
        <f>1+D11</f>
        <v>2</v>
      </c>
      <c r="F11" s="65">
        <f t="shared" ref="F11:AM11" si="4">1+E11</f>
        <v>3</v>
      </c>
      <c r="G11" s="65">
        <f t="shared" si="4"/>
        <v>4</v>
      </c>
      <c r="H11" s="65">
        <f t="shared" si="4"/>
        <v>5</v>
      </c>
      <c r="I11" s="65">
        <f t="shared" si="4"/>
        <v>6</v>
      </c>
      <c r="J11" s="65">
        <f t="shared" si="4"/>
        <v>7</v>
      </c>
      <c r="K11" s="65">
        <f t="shared" si="4"/>
        <v>8</v>
      </c>
      <c r="L11" s="65">
        <f t="shared" si="4"/>
        <v>9</v>
      </c>
      <c r="M11" s="65">
        <f t="shared" si="4"/>
        <v>10</v>
      </c>
      <c r="N11" s="65">
        <f t="shared" si="4"/>
        <v>11</v>
      </c>
      <c r="O11" s="65">
        <f t="shared" si="4"/>
        <v>12</v>
      </c>
      <c r="P11" s="65">
        <f t="shared" si="4"/>
        <v>13</v>
      </c>
      <c r="Q11" s="65">
        <f t="shared" si="4"/>
        <v>14</v>
      </c>
      <c r="R11" s="65">
        <f t="shared" si="4"/>
        <v>15</v>
      </c>
      <c r="S11" s="65">
        <f t="shared" si="4"/>
        <v>16</v>
      </c>
      <c r="T11" s="65">
        <f t="shared" si="4"/>
        <v>17</v>
      </c>
      <c r="U11" s="65">
        <f t="shared" si="4"/>
        <v>18</v>
      </c>
      <c r="V11" s="65">
        <f t="shared" si="4"/>
        <v>19</v>
      </c>
      <c r="W11" s="65">
        <f t="shared" si="4"/>
        <v>20</v>
      </c>
      <c r="X11" s="65">
        <f t="shared" si="4"/>
        <v>21</v>
      </c>
      <c r="Y11" s="65">
        <f t="shared" si="4"/>
        <v>22</v>
      </c>
      <c r="Z11" s="65">
        <f t="shared" si="4"/>
        <v>23</v>
      </c>
      <c r="AA11" s="65">
        <f t="shared" si="4"/>
        <v>24</v>
      </c>
      <c r="AB11" s="65">
        <f t="shared" si="4"/>
        <v>25</v>
      </c>
      <c r="AC11" s="65">
        <f t="shared" si="4"/>
        <v>26</v>
      </c>
      <c r="AD11" s="65">
        <f t="shared" si="4"/>
        <v>27</v>
      </c>
      <c r="AE11" s="65">
        <f t="shared" si="4"/>
        <v>28</v>
      </c>
      <c r="AF11" s="65">
        <f t="shared" si="4"/>
        <v>29</v>
      </c>
      <c r="AG11" s="65">
        <f t="shared" si="4"/>
        <v>30</v>
      </c>
      <c r="AH11" s="65">
        <f t="shared" si="4"/>
        <v>31</v>
      </c>
      <c r="AI11" s="65">
        <f t="shared" si="4"/>
        <v>32</v>
      </c>
      <c r="AJ11" s="65">
        <f t="shared" si="4"/>
        <v>33</v>
      </c>
      <c r="AK11" s="65">
        <f t="shared" si="4"/>
        <v>34</v>
      </c>
      <c r="AL11" s="65">
        <f t="shared" si="4"/>
        <v>35</v>
      </c>
      <c r="AM11" s="65">
        <f t="shared" si="4"/>
        <v>36</v>
      </c>
    </row>
    <row r="12" spans="1:40" x14ac:dyDescent="0.25">
      <c r="A12" t="s">
        <v>82</v>
      </c>
      <c r="B12" t="s">
        <v>77</v>
      </c>
      <c r="C12" s="8" t="s">
        <v>347</v>
      </c>
      <c r="D12" s="203" t="str">
        <f>IF('Cell Numbers'!D4=0,"",((IF(VLOOKUP('Cell Numbers'!D4,Cells!$A$7:$F$122,5)=D$11,"[",""))&amp;(IF(AND(VLOOKUP('Cell Numbers'!D4,Cells!$A$7:$F$122,5)&lt;&gt;D$11,VLOOKUP('Cell Numbers'!D4,Cells!$A$7:$F$122,6)&lt;&gt;D$11),"---",100*(ROUND(VLOOKUP('Cell Numbers'!D4,Cells!$A$7:$M$122,13),3))&amp;"%")&amp;(IF(VLOOKUP('Cell Numbers'!D4,Cells!$A$7:$F$122,6)=D$11,"]","")))))</f>
        <v>[86.8%</v>
      </c>
      <c r="E12" s="203" t="str">
        <f>IF('Cell Numbers'!E4=0,"",((IF(VLOOKUP('Cell Numbers'!E4,Cells!$A$7:$F$122,5)=E$11,"[",""))&amp;(IF(AND(VLOOKUP('Cell Numbers'!E4,Cells!$A$7:$F$122,5)&lt;&gt;E$11,VLOOKUP('Cell Numbers'!E4,Cells!$A$7:$F$122,6)&lt;&gt;E$11),"---",100*(ROUND(VLOOKUP('Cell Numbers'!E4,Cells!$A$7:$M$122,13),3))&amp;"%")&amp;(IF(VLOOKUP('Cell Numbers'!E4,Cells!$A$7:$F$122,6)=E$11,"]","")))))</f>
        <v>---</v>
      </c>
      <c r="F12" s="203" t="str">
        <f>IF('Cell Numbers'!F4=0,"",((IF(VLOOKUP('Cell Numbers'!F4,Cells!$A$7:$F$122,5)=F$11,"[",""))&amp;(IF(AND(VLOOKUP('Cell Numbers'!F4,Cells!$A$7:$F$122,5)&lt;&gt;F$11,VLOOKUP('Cell Numbers'!F4,Cells!$A$7:$F$122,6)&lt;&gt;F$11),"---",100*(ROUND(VLOOKUP('Cell Numbers'!F4,Cells!$A$7:$M$122,13),3))&amp;"%")&amp;(IF(VLOOKUP('Cell Numbers'!F4,Cells!$A$7:$F$122,6)=F$11,"]","")))))</f>
        <v>---</v>
      </c>
      <c r="G12" s="203" t="str">
        <f>IF('Cell Numbers'!G4=0,"",((IF(VLOOKUP('Cell Numbers'!G4,Cells!$A$7:$F$122,5)=G$11,"[",""))&amp;(IF(AND(VLOOKUP('Cell Numbers'!G4,Cells!$A$7:$F$122,5)&lt;&gt;G$11,VLOOKUP('Cell Numbers'!G4,Cells!$A$7:$F$122,6)&lt;&gt;G$11),"---",100*(ROUND(VLOOKUP('Cell Numbers'!G4,Cells!$A$7:$M$122,13),3))&amp;"%")&amp;(IF(VLOOKUP('Cell Numbers'!G4,Cells!$A$7:$F$122,6)=G$11,"]","")))))</f>
        <v>---</v>
      </c>
      <c r="H12" s="203" t="str">
        <f>IF('Cell Numbers'!H4=0,"",((IF(VLOOKUP('Cell Numbers'!H4,Cells!$A$7:$F$122,5)=H$11,"[",""))&amp;(IF(AND(VLOOKUP('Cell Numbers'!H4,Cells!$A$7:$F$122,5)&lt;&gt;H$11,VLOOKUP('Cell Numbers'!H4,Cells!$A$7:$F$122,6)&lt;&gt;H$11),"---",100*(ROUND(VLOOKUP('Cell Numbers'!H4,Cells!$A$7:$M$122,13),3))&amp;"%")&amp;(IF(VLOOKUP('Cell Numbers'!H4,Cells!$A$7:$F$122,6)=H$11,"]","")))))</f>
        <v>---</v>
      </c>
      <c r="I12" s="203" t="str">
        <f>IF('Cell Numbers'!I4=0,"",((IF(VLOOKUP('Cell Numbers'!I4,Cells!$A$7:$F$122,5)=I$11,"[",""))&amp;(IF(AND(VLOOKUP('Cell Numbers'!I4,Cells!$A$7:$F$122,5)&lt;&gt;I$11,VLOOKUP('Cell Numbers'!I4,Cells!$A$7:$F$122,6)&lt;&gt;I$11),"---",100*(ROUND(VLOOKUP('Cell Numbers'!I4,Cells!$A$7:$M$122,13),3))&amp;"%")&amp;(IF(VLOOKUP('Cell Numbers'!I4,Cells!$A$7:$F$122,6)=I$11,"]","")))))</f>
        <v>---</v>
      </c>
      <c r="J12" s="203" t="str">
        <f>IF('Cell Numbers'!J4=0,"",((IF(VLOOKUP('Cell Numbers'!J4,Cells!$A$7:$F$122,5)=J$11,"[",""))&amp;(IF(AND(VLOOKUP('Cell Numbers'!J4,Cells!$A$7:$F$122,5)&lt;&gt;J$11,VLOOKUP('Cell Numbers'!J4,Cells!$A$7:$F$122,6)&lt;&gt;J$11),"---",100*(ROUND(VLOOKUP('Cell Numbers'!J4,Cells!$A$7:$M$122,13),3))&amp;"%")&amp;(IF(VLOOKUP('Cell Numbers'!J4,Cells!$A$7:$F$122,6)=J$11,"]","")))))</f>
        <v>---</v>
      </c>
      <c r="K12" s="203" t="str">
        <f>IF('Cell Numbers'!K4=0,"",((IF(VLOOKUP('Cell Numbers'!K4,Cells!$A$7:$F$122,5)=K$11,"[",""))&amp;(IF(AND(VLOOKUP('Cell Numbers'!K4,Cells!$A$7:$F$122,5)&lt;&gt;K$11,VLOOKUP('Cell Numbers'!K4,Cells!$A$7:$F$122,6)&lt;&gt;K$11),"---",100*(ROUND(VLOOKUP('Cell Numbers'!K4,Cells!$A$7:$M$122,13),3))&amp;"%")&amp;(IF(VLOOKUP('Cell Numbers'!K4,Cells!$A$7:$F$122,6)=K$11,"]","")))))</f>
        <v>---</v>
      </c>
      <c r="L12" s="203" t="str">
        <f>IF('Cell Numbers'!L4=0,"",((IF(VLOOKUP('Cell Numbers'!L4,Cells!$A$7:$F$122,5)=L$11,"[",""))&amp;(IF(AND(VLOOKUP('Cell Numbers'!L4,Cells!$A$7:$F$122,5)&lt;&gt;L$11,VLOOKUP('Cell Numbers'!L4,Cells!$A$7:$F$122,6)&lt;&gt;L$11),"---",100*(ROUND(VLOOKUP('Cell Numbers'!L4,Cells!$A$7:$M$122,13),3))&amp;"%")&amp;(IF(VLOOKUP('Cell Numbers'!L4,Cells!$A$7:$F$122,6)=L$11,"]","")))))</f>
        <v>---</v>
      </c>
      <c r="M12" s="203" t="str">
        <f>IF('Cell Numbers'!M4=0,"",((IF(VLOOKUP('Cell Numbers'!M4,Cells!$A$7:$F$122,5)=M$11,"[",""))&amp;(IF(AND(VLOOKUP('Cell Numbers'!M4,Cells!$A$7:$F$122,5)&lt;&gt;M$11,VLOOKUP('Cell Numbers'!M4,Cells!$A$7:$F$122,6)&lt;&gt;M$11),"---",100*(ROUND(VLOOKUP('Cell Numbers'!M4,Cells!$A$7:$M$122,13),3))&amp;"%")&amp;(IF(VLOOKUP('Cell Numbers'!M4,Cells!$A$7:$F$122,6)=M$11,"]","")))))</f>
        <v>---</v>
      </c>
      <c r="N12" s="203" t="str">
        <f>IF('Cell Numbers'!N4=0,"",((IF(VLOOKUP('Cell Numbers'!N4,Cells!$A$7:$F$122,5)=N$11,"[",""))&amp;(IF(AND(VLOOKUP('Cell Numbers'!N4,Cells!$A$7:$F$122,5)&lt;&gt;N$11,VLOOKUP('Cell Numbers'!N4,Cells!$A$7:$F$122,6)&lt;&gt;N$11),"---",100*(ROUND(VLOOKUP('Cell Numbers'!N4,Cells!$A$7:$M$122,13),3))&amp;"%")&amp;(IF(VLOOKUP('Cell Numbers'!N4,Cells!$A$7:$F$122,6)=N$11,"]","")))))</f>
        <v>---</v>
      </c>
      <c r="O12" s="203" t="str">
        <f>IF('Cell Numbers'!O4=0,"",((IF(VLOOKUP('Cell Numbers'!O4,Cells!$A$7:$F$122,5)=O$11,"[",""))&amp;(IF(AND(VLOOKUP('Cell Numbers'!O4,Cells!$A$7:$F$122,5)&lt;&gt;O$11,VLOOKUP('Cell Numbers'!O4,Cells!$A$7:$F$122,6)&lt;&gt;O$11),"---",100*(ROUND(VLOOKUP('Cell Numbers'!O4,Cells!$A$7:$M$122,13),3))&amp;"%")&amp;(IF(VLOOKUP('Cell Numbers'!O4,Cells!$A$7:$F$122,6)=O$11,"]","")))))</f>
        <v>86.8%]</v>
      </c>
      <c r="P12" s="203" t="str">
        <f>IF('Cell Numbers'!P4=0,"",((IF(VLOOKUP('Cell Numbers'!P4,Cells!$A$7:$F$122,5)=P$11,"[",""))&amp;(IF(AND(VLOOKUP('Cell Numbers'!P4,Cells!$A$7:$F$122,5)&lt;&gt;P$11,VLOOKUP('Cell Numbers'!P4,Cells!$A$7:$F$122,6)&lt;&gt;P$11),"---",100*(ROUND(VLOOKUP('Cell Numbers'!P4,Cells!$A$7:$M$122,13),3))&amp;"%")&amp;(IF(VLOOKUP('Cell Numbers'!P4,Cells!$A$7:$F$122,6)=P$11,"]","")))))</f>
        <v/>
      </c>
      <c r="Q12" s="203" t="str">
        <f>IF('Cell Numbers'!Q4=0,"",((IF(VLOOKUP('Cell Numbers'!Q4,Cells!$A$7:$F$122,5)=Q$11,"[",""))&amp;(IF(AND(VLOOKUP('Cell Numbers'!Q4,Cells!$A$7:$F$122,5)&lt;&gt;Q$11,VLOOKUP('Cell Numbers'!Q4,Cells!$A$7:$F$122,6)&lt;&gt;Q$11),"---",100*(ROUND(VLOOKUP('Cell Numbers'!Q4,Cells!$A$7:$M$122,13),3))&amp;"%")&amp;(IF(VLOOKUP('Cell Numbers'!Q4,Cells!$A$7:$F$122,6)=Q$11,"]","")))))</f>
        <v/>
      </c>
      <c r="R12" s="203" t="str">
        <f>IF('Cell Numbers'!R4=0,"",((IF(VLOOKUP('Cell Numbers'!R4,Cells!$A$7:$F$122,5)=R$11,"[",""))&amp;(IF(AND(VLOOKUP('Cell Numbers'!R4,Cells!$A$7:$F$122,5)&lt;&gt;R$11,VLOOKUP('Cell Numbers'!R4,Cells!$A$7:$F$122,6)&lt;&gt;R$11),"---",100*(ROUND(VLOOKUP('Cell Numbers'!R4,Cells!$A$7:$M$122,13),3))&amp;"%")&amp;(IF(VLOOKUP('Cell Numbers'!R4,Cells!$A$7:$F$122,6)=R$11,"]","")))))</f>
        <v/>
      </c>
      <c r="S12" s="203" t="str">
        <f>IF('Cell Numbers'!S4=0,"",((IF(VLOOKUP('Cell Numbers'!S4,Cells!$A$7:$F$122,5)=S$11,"[",""))&amp;(IF(AND(VLOOKUP('Cell Numbers'!S4,Cells!$A$7:$F$122,5)&lt;&gt;S$11,VLOOKUP('Cell Numbers'!S4,Cells!$A$7:$F$122,6)&lt;&gt;S$11),"---",100*(ROUND(VLOOKUP('Cell Numbers'!S4,Cells!$A$7:$M$122,13),3))&amp;"%")&amp;(IF(VLOOKUP('Cell Numbers'!S4,Cells!$A$7:$F$122,6)=S$11,"]","")))))</f>
        <v/>
      </c>
      <c r="T12" s="203" t="str">
        <f>IF('Cell Numbers'!T4=0,"",((IF(VLOOKUP('Cell Numbers'!T4,Cells!$A$7:$F$122,5)=T$11,"[",""))&amp;(IF(AND(VLOOKUP('Cell Numbers'!T4,Cells!$A$7:$F$122,5)&lt;&gt;T$11,VLOOKUP('Cell Numbers'!T4,Cells!$A$7:$F$122,6)&lt;&gt;T$11),"---",100*(ROUND(VLOOKUP('Cell Numbers'!T4,Cells!$A$7:$M$122,13),3))&amp;"%")&amp;(IF(VLOOKUP('Cell Numbers'!T4,Cells!$A$7:$F$122,6)=T$11,"]","")))))</f>
        <v/>
      </c>
      <c r="U12" s="203" t="str">
        <f>IF('Cell Numbers'!U4=0,"",((IF(VLOOKUP('Cell Numbers'!U4,Cells!$A$7:$F$122,5)=U$11,"[",""))&amp;(IF(AND(VLOOKUP('Cell Numbers'!U4,Cells!$A$7:$F$122,5)&lt;&gt;U$11,VLOOKUP('Cell Numbers'!U4,Cells!$A$7:$F$122,6)&lt;&gt;U$11),"---",100*(ROUND(VLOOKUP('Cell Numbers'!U4,Cells!$A$7:$M$122,13),3))&amp;"%")&amp;(IF(VLOOKUP('Cell Numbers'!U4,Cells!$A$7:$F$122,6)=U$11,"]","")))))</f>
        <v/>
      </c>
      <c r="V12" s="203" t="str">
        <f>IF('Cell Numbers'!V4=0,"",((IF(VLOOKUP('Cell Numbers'!V4,Cells!$A$7:$F$122,5)=V$11,"[",""))&amp;(IF(AND(VLOOKUP('Cell Numbers'!V4,Cells!$A$7:$F$122,5)&lt;&gt;V$11,VLOOKUP('Cell Numbers'!V4,Cells!$A$7:$F$122,6)&lt;&gt;V$11),"---",100*(ROUND(VLOOKUP('Cell Numbers'!V4,Cells!$A$7:$M$122,13),3))&amp;"%")&amp;(IF(VLOOKUP('Cell Numbers'!V4,Cells!$A$7:$F$122,6)=V$11,"]","")))))</f>
        <v/>
      </c>
      <c r="W12" s="203" t="str">
        <f>IF('Cell Numbers'!W4=0,"",((IF(VLOOKUP('Cell Numbers'!W4,Cells!$A$7:$F$122,5)=W$11,"[",""))&amp;(IF(AND(VLOOKUP('Cell Numbers'!W4,Cells!$A$7:$F$122,5)&lt;&gt;W$11,VLOOKUP('Cell Numbers'!W4,Cells!$A$7:$F$122,6)&lt;&gt;W$11),"---",100*(ROUND(VLOOKUP('Cell Numbers'!W4,Cells!$A$7:$M$122,13),3))&amp;"%")&amp;(IF(VLOOKUP('Cell Numbers'!W4,Cells!$A$7:$F$122,6)=W$11,"]","")))))</f>
        <v/>
      </c>
      <c r="X12" s="203" t="str">
        <f>IF('Cell Numbers'!X4=0,"",((IF(VLOOKUP('Cell Numbers'!X4,Cells!$A$7:$F$122,5)=X$11,"[",""))&amp;(IF(AND(VLOOKUP('Cell Numbers'!X4,Cells!$A$7:$F$122,5)&lt;&gt;X$11,VLOOKUP('Cell Numbers'!X4,Cells!$A$7:$F$122,6)&lt;&gt;X$11),"---",100*(ROUND(VLOOKUP('Cell Numbers'!X4,Cells!$A$7:$M$122,13),3))&amp;"%")&amp;(IF(VLOOKUP('Cell Numbers'!X4,Cells!$A$7:$F$122,6)=X$11,"]","")))))</f>
        <v/>
      </c>
      <c r="Y12" s="203" t="str">
        <f>IF('Cell Numbers'!Y4=0,"",((IF(VLOOKUP('Cell Numbers'!Y4,Cells!$A$7:$F$122,5)=Y$11,"[",""))&amp;(IF(AND(VLOOKUP('Cell Numbers'!Y4,Cells!$A$7:$F$122,5)&lt;&gt;Y$11,VLOOKUP('Cell Numbers'!Y4,Cells!$A$7:$F$122,6)&lt;&gt;Y$11),"---",100*(ROUND(VLOOKUP('Cell Numbers'!Y4,Cells!$A$7:$M$122,13),3))&amp;"%")&amp;(IF(VLOOKUP('Cell Numbers'!Y4,Cells!$A$7:$F$122,6)=Y$11,"]","")))))</f>
        <v/>
      </c>
      <c r="Z12" s="203" t="str">
        <f>IF('Cell Numbers'!Z4=0,"",((IF(VLOOKUP('Cell Numbers'!Z4,Cells!$A$7:$F$122,5)=Z$11,"[",""))&amp;(IF(AND(VLOOKUP('Cell Numbers'!Z4,Cells!$A$7:$F$122,5)&lt;&gt;Z$11,VLOOKUP('Cell Numbers'!Z4,Cells!$A$7:$F$122,6)&lt;&gt;Z$11),"---",100*(ROUND(VLOOKUP('Cell Numbers'!Z4,Cells!$A$7:$M$122,13),3))&amp;"%")&amp;(IF(VLOOKUP('Cell Numbers'!Z4,Cells!$A$7:$F$122,6)=Z$11,"]","")))))</f>
        <v/>
      </c>
      <c r="AA12" s="203" t="str">
        <f>IF('Cell Numbers'!AA4=0,"",((IF(VLOOKUP('Cell Numbers'!AA4,Cells!$A$7:$F$122,5)=AA$11,"[",""))&amp;(IF(AND(VLOOKUP('Cell Numbers'!AA4,Cells!$A$7:$F$122,5)&lt;&gt;AA$11,VLOOKUP('Cell Numbers'!AA4,Cells!$A$7:$F$122,6)&lt;&gt;AA$11),"---",100*(ROUND(VLOOKUP('Cell Numbers'!AA4,Cells!$A$7:$M$122,13),3))&amp;"%")&amp;(IF(VLOOKUP('Cell Numbers'!AA4,Cells!$A$7:$F$122,6)=AA$11,"]","")))))</f>
        <v/>
      </c>
      <c r="AB12" s="203" t="str">
        <f>IF('Cell Numbers'!AB4=0,"",((IF(VLOOKUP('Cell Numbers'!AB4,Cells!$A$7:$F$122,5)=AB$11,"[",""))&amp;(IF(AND(VLOOKUP('Cell Numbers'!AB4,Cells!$A$7:$F$122,5)&lt;&gt;AB$11,VLOOKUP('Cell Numbers'!AB4,Cells!$A$7:$F$122,6)&lt;&gt;AB$11),"---",100*(ROUND(VLOOKUP('Cell Numbers'!AB4,Cells!$A$7:$M$122,13),3))&amp;"%")&amp;(IF(VLOOKUP('Cell Numbers'!AB4,Cells!$A$7:$F$122,6)=AB$11,"]","")))))</f>
        <v/>
      </c>
      <c r="AC12" s="203" t="str">
        <f>IF('Cell Numbers'!AC4=0,"",((IF(VLOOKUP('Cell Numbers'!AC4,Cells!$A$7:$F$122,5)=AC$11,"[",""))&amp;(IF(AND(VLOOKUP('Cell Numbers'!AC4,Cells!$A$7:$F$122,5)&lt;&gt;AC$11,VLOOKUP('Cell Numbers'!AC4,Cells!$A$7:$F$122,6)&lt;&gt;AC$11),"---",100*(ROUND(VLOOKUP('Cell Numbers'!AC4,Cells!$A$7:$M$122,13),3))&amp;"%")&amp;(IF(VLOOKUP('Cell Numbers'!AC4,Cells!$A$7:$F$122,6)=AC$11,"]","")))))</f>
        <v/>
      </c>
      <c r="AD12" s="203" t="str">
        <f>IF('Cell Numbers'!AD4=0,"",((IF(VLOOKUP('Cell Numbers'!AD4,Cells!$A$7:$F$122,5)=AD$11,"[",""))&amp;(IF(AND(VLOOKUP('Cell Numbers'!AD4,Cells!$A$7:$F$122,5)&lt;&gt;AD$11,VLOOKUP('Cell Numbers'!AD4,Cells!$A$7:$F$122,6)&lt;&gt;AD$11),"---",100*(ROUND(VLOOKUP('Cell Numbers'!AD4,Cells!$A$7:$M$122,13),3))&amp;"%")&amp;(IF(VLOOKUP('Cell Numbers'!AD4,Cells!$A$7:$F$122,6)=AD$11,"]","")))))</f>
        <v/>
      </c>
      <c r="AE12" s="203" t="str">
        <f>IF('Cell Numbers'!AE4=0,"",((IF(VLOOKUP('Cell Numbers'!AE4,Cells!$A$7:$F$122,5)=AE$11,"[",""))&amp;(IF(AND(VLOOKUP('Cell Numbers'!AE4,Cells!$A$7:$F$122,5)&lt;&gt;AE$11,VLOOKUP('Cell Numbers'!AE4,Cells!$A$7:$F$122,6)&lt;&gt;AE$11),"---",100*(ROUND(VLOOKUP('Cell Numbers'!AE4,Cells!$A$7:$M$122,13),3))&amp;"%")&amp;(IF(VLOOKUP('Cell Numbers'!AE4,Cells!$A$7:$F$122,6)=AE$11,"]","")))))</f>
        <v/>
      </c>
      <c r="AF12" s="203" t="str">
        <f>IF('Cell Numbers'!AF4=0,"",((IF(VLOOKUP('Cell Numbers'!AF4,Cells!$A$7:$F$122,5)=AF$11,"[",""))&amp;(IF(AND(VLOOKUP('Cell Numbers'!AF4,Cells!$A$7:$F$122,5)&lt;&gt;AF$11,VLOOKUP('Cell Numbers'!AF4,Cells!$A$7:$F$122,6)&lt;&gt;AF$11),"---",100*(ROUND(VLOOKUP('Cell Numbers'!AF4,Cells!$A$7:$M$122,13),3))&amp;"%")&amp;(IF(VLOOKUP('Cell Numbers'!AF4,Cells!$A$7:$F$122,6)=AF$11,"]","")))))</f>
        <v/>
      </c>
      <c r="AG12" s="203" t="str">
        <f>IF('Cell Numbers'!AG4=0,"",((IF(VLOOKUP('Cell Numbers'!AG4,Cells!$A$7:$F$122,5)=AG$11,"[",""))&amp;(IF(AND(VLOOKUP('Cell Numbers'!AG4,Cells!$A$7:$F$122,5)&lt;&gt;AG$11,VLOOKUP('Cell Numbers'!AG4,Cells!$A$7:$F$122,6)&lt;&gt;AG$11),"---",100*(ROUND(VLOOKUP('Cell Numbers'!AG4,Cells!$A$7:$M$122,13),3))&amp;"%")&amp;(IF(VLOOKUP('Cell Numbers'!AG4,Cells!$A$7:$F$122,6)=AG$11,"]","")))))</f>
        <v/>
      </c>
      <c r="AH12" s="203" t="str">
        <f>IF('Cell Numbers'!AH4=0,"",((IF(VLOOKUP('Cell Numbers'!AH4,Cells!$A$7:$F$122,5)=AH$11,"[",""))&amp;(IF(AND(VLOOKUP('Cell Numbers'!AH4,Cells!$A$7:$F$122,5)&lt;&gt;AH$11,VLOOKUP('Cell Numbers'!AH4,Cells!$A$7:$F$122,6)&lt;&gt;AH$11),"---",100*(ROUND(VLOOKUP('Cell Numbers'!AH4,Cells!$A$7:$M$122,13),3))&amp;"%")&amp;(IF(VLOOKUP('Cell Numbers'!AH4,Cells!$A$7:$F$122,6)=AH$11,"]","")))))</f>
        <v/>
      </c>
      <c r="AI12" s="203" t="str">
        <f>IF('Cell Numbers'!AI4=0,"",((IF(VLOOKUP('Cell Numbers'!AI4,Cells!$A$7:$F$122,5)=AI$11,"[",""))&amp;(IF(AND(VLOOKUP('Cell Numbers'!AI4,Cells!$A$7:$F$122,5)&lt;&gt;AI$11,VLOOKUP('Cell Numbers'!AI4,Cells!$A$7:$F$122,6)&lt;&gt;AI$11),"---",100*(ROUND(VLOOKUP('Cell Numbers'!AI4,Cells!$A$7:$M$122,13),3))&amp;"%")&amp;(IF(VLOOKUP('Cell Numbers'!AI4,Cells!$A$7:$F$122,6)=AI$11,"]","")))))</f>
        <v/>
      </c>
      <c r="AJ12" s="203" t="str">
        <f>IF('Cell Numbers'!AJ4=0,"",((IF(VLOOKUP('Cell Numbers'!AJ4,Cells!$A$7:$F$122,5)=AJ$11,"[",""))&amp;(IF(AND(VLOOKUP('Cell Numbers'!AJ4,Cells!$A$7:$F$122,5)&lt;&gt;AJ$11,VLOOKUP('Cell Numbers'!AJ4,Cells!$A$7:$F$122,6)&lt;&gt;AJ$11),"---",100*(ROUND(VLOOKUP('Cell Numbers'!AJ4,Cells!$A$7:$M$122,13),3))&amp;"%")&amp;(IF(VLOOKUP('Cell Numbers'!AJ4,Cells!$A$7:$F$122,6)=AJ$11,"]","")))))</f>
        <v/>
      </c>
      <c r="AK12" s="203" t="str">
        <f>IF('Cell Numbers'!AK4=0,"",((IF(VLOOKUP('Cell Numbers'!AK4,Cells!$A$7:$F$122,5)=AK$11,"[",""))&amp;(IF(AND(VLOOKUP('Cell Numbers'!AK4,Cells!$A$7:$F$122,5)&lt;&gt;AK$11,VLOOKUP('Cell Numbers'!AK4,Cells!$A$7:$F$122,6)&lt;&gt;AK$11),"---",100*(ROUND(VLOOKUP('Cell Numbers'!AK4,Cells!$A$7:$M$122,13),3))&amp;"%")&amp;(IF(VLOOKUP('Cell Numbers'!AK4,Cells!$A$7:$F$122,6)=AK$11,"]","")))))</f>
        <v/>
      </c>
      <c r="AL12" s="203" t="str">
        <f>IF('Cell Numbers'!AL4=0,"",((IF(VLOOKUP('Cell Numbers'!AL4,Cells!$A$7:$F$122,5)=AL$11,"[",""))&amp;(IF(AND(VLOOKUP('Cell Numbers'!AL4,Cells!$A$7:$F$122,5)&lt;&gt;AL$11,VLOOKUP('Cell Numbers'!AL4,Cells!$A$7:$F$122,6)&lt;&gt;AL$11),"---",100*(ROUND(VLOOKUP('Cell Numbers'!AL4,Cells!$A$7:$M$122,13),3))&amp;"%")&amp;(IF(VLOOKUP('Cell Numbers'!AL4,Cells!$A$7:$F$122,6)=AL$11,"]","")))))</f>
        <v/>
      </c>
      <c r="AM12" s="203" t="str">
        <f>IF('Cell Numbers'!AM4=0,"",((IF(VLOOKUP('Cell Numbers'!AM4,Cells!$A$7:$F$122,5)=AM$11,"[",""))&amp;(IF(AND(VLOOKUP('Cell Numbers'!AM4,Cells!$A$7:$F$122,5)&lt;&gt;AM$11,VLOOKUP('Cell Numbers'!AM4,Cells!$A$7:$F$122,6)&lt;&gt;AM$11),"---",100*(ROUND(VLOOKUP('Cell Numbers'!AM4,Cells!$A$7:$M$122,13),3))&amp;"%")&amp;(IF(VLOOKUP('Cell Numbers'!AM4,Cells!$A$7:$F$122,6)=AM$11,"]","")))))</f>
        <v/>
      </c>
      <c r="AN12" s="203" t="str">
        <f>IF('Cell Numbers'!AN4=0,"",((IF(VLOOKUP('Cell Numbers'!AN4,Cells!$A$7:$F$108,5)=AN$11,"[",""))&amp;(IF(AND(VLOOKUP('Cell Numbers'!AN4,Cells!$A$7:$F$108,5)&lt;&gt;AN$11,VLOOKUP('Cell Numbers'!AN4,Cells!$A$7:$F$108,6)&lt;&gt;AN$11),"---",100*(ROUND(VLOOKUP('Cell Numbers'!AN4,Cells!$A$7:$M$108,13),3))&amp;"%")&amp;(IF(VLOOKUP('Cell Numbers'!AN4,Cells!$A$7:$F$108,6)=AN$11,"]","")))))</f>
        <v/>
      </c>
    </row>
    <row r="13" spans="1:40" x14ac:dyDescent="0.25">
      <c r="A13" t="s">
        <v>82</v>
      </c>
      <c r="B13" t="s">
        <v>77</v>
      </c>
      <c r="C13" s="8" t="s">
        <v>348</v>
      </c>
      <c r="D13" s="203" t="str">
        <f>IF('Cell Numbers'!D5=0,"",((IF(VLOOKUP('Cell Numbers'!D5,Cells!$A$7:$F$122,5)=D$11,"[",""))&amp;(IF(AND(VLOOKUP('Cell Numbers'!D5,Cells!$A$7:$F$122,5)&lt;&gt;D$11,VLOOKUP('Cell Numbers'!D5,Cells!$A$7:$F$122,6)&lt;&gt;D$11),"---",100*(ROUND(VLOOKUP('Cell Numbers'!D5,Cells!$A$7:$M$122,13),3))&amp;"%")&amp;(IF(VLOOKUP('Cell Numbers'!D5,Cells!$A$7:$F$122,6)=D$11,"]","")))))</f>
        <v>[75%</v>
      </c>
      <c r="E13" s="203" t="str">
        <f>IF('Cell Numbers'!E5=0,"",((IF(VLOOKUP('Cell Numbers'!E5,Cells!$A$7:$F$122,5)=E$11,"[",""))&amp;(IF(AND(VLOOKUP('Cell Numbers'!E5,Cells!$A$7:$F$122,5)&lt;&gt;E$11,VLOOKUP('Cell Numbers'!E5,Cells!$A$7:$F$122,6)&lt;&gt;E$11),"---",100*(ROUND(VLOOKUP('Cell Numbers'!E5,Cells!$A$7:$M$122,13),3))&amp;"%")&amp;(IF(VLOOKUP('Cell Numbers'!E5,Cells!$A$7:$F$122,6)=E$11,"]","")))))</f>
        <v>---</v>
      </c>
      <c r="F13" s="203" t="str">
        <f>IF('Cell Numbers'!F5=0,"",((IF(VLOOKUP('Cell Numbers'!F5,Cells!$A$7:$F$122,5)=F$11,"[",""))&amp;(IF(AND(VLOOKUP('Cell Numbers'!F5,Cells!$A$7:$F$122,5)&lt;&gt;F$11,VLOOKUP('Cell Numbers'!F5,Cells!$A$7:$F$122,6)&lt;&gt;F$11),"---",100*(ROUND(VLOOKUP('Cell Numbers'!F5,Cells!$A$7:$M$122,13),3))&amp;"%")&amp;(IF(VLOOKUP('Cell Numbers'!F5,Cells!$A$7:$F$122,6)=F$11,"]","")))))</f>
        <v>---</v>
      </c>
      <c r="G13" s="203" t="str">
        <f>IF('Cell Numbers'!G5=0,"",((IF(VLOOKUP('Cell Numbers'!G5,Cells!$A$7:$F$122,5)=G$11,"[",""))&amp;(IF(AND(VLOOKUP('Cell Numbers'!G5,Cells!$A$7:$F$122,5)&lt;&gt;G$11,VLOOKUP('Cell Numbers'!G5,Cells!$A$7:$F$122,6)&lt;&gt;G$11),"---",100*(ROUND(VLOOKUP('Cell Numbers'!G5,Cells!$A$7:$M$122,13),3))&amp;"%")&amp;(IF(VLOOKUP('Cell Numbers'!G5,Cells!$A$7:$F$122,6)=G$11,"]","")))))</f>
        <v>---</v>
      </c>
      <c r="H13" s="203" t="str">
        <f>IF('Cell Numbers'!H5=0,"",((IF(VLOOKUP('Cell Numbers'!H5,Cells!$A$7:$F$122,5)=H$11,"[",""))&amp;(IF(AND(VLOOKUP('Cell Numbers'!H5,Cells!$A$7:$F$122,5)&lt;&gt;H$11,VLOOKUP('Cell Numbers'!H5,Cells!$A$7:$F$122,6)&lt;&gt;H$11),"---",100*(ROUND(VLOOKUP('Cell Numbers'!H5,Cells!$A$7:$M$122,13),3))&amp;"%")&amp;(IF(VLOOKUP('Cell Numbers'!H5,Cells!$A$7:$F$122,6)=H$11,"]","")))))</f>
        <v>---</v>
      </c>
      <c r="I13" s="203" t="str">
        <f>IF('Cell Numbers'!I5=0,"",((IF(VLOOKUP('Cell Numbers'!I5,Cells!$A$7:$F$122,5)=I$11,"[",""))&amp;(IF(AND(VLOOKUP('Cell Numbers'!I5,Cells!$A$7:$F$122,5)&lt;&gt;I$11,VLOOKUP('Cell Numbers'!I5,Cells!$A$7:$F$122,6)&lt;&gt;I$11),"---",100*(ROUND(VLOOKUP('Cell Numbers'!I5,Cells!$A$7:$M$122,13),3))&amp;"%")&amp;(IF(VLOOKUP('Cell Numbers'!I5,Cells!$A$7:$F$122,6)=I$11,"]","")))))</f>
        <v>---</v>
      </c>
      <c r="J13" s="203" t="str">
        <f>IF('Cell Numbers'!J5=0,"",((IF(VLOOKUP('Cell Numbers'!J5,Cells!$A$7:$F$122,5)=J$11,"[",""))&amp;(IF(AND(VLOOKUP('Cell Numbers'!J5,Cells!$A$7:$F$122,5)&lt;&gt;J$11,VLOOKUP('Cell Numbers'!J5,Cells!$A$7:$F$122,6)&lt;&gt;J$11),"---",100*(ROUND(VLOOKUP('Cell Numbers'!J5,Cells!$A$7:$M$122,13),3))&amp;"%")&amp;(IF(VLOOKUP('Cell Numbers'!J5,Cells!$A$7:$F$122,6)=J$11,"]","")))))</f>
        <v>---</v>
      </c>
      <c r="K13" s="203" t="str">
        <f>IF('Cell Numbers'!K5=0,"",((IF(VLOOKUP('Cell Numbers'!K5,Cells!$A$7:$F$122,5)=K$11,"[",""))&amp;(IF(AND(VLOOKUP('Cell Numbers'!K5,Cells!$A$7:$F$122,5)&lt;&gt;K$11,VLOOKUP('Cell Numbers'!K5,Cells!$A$7:$F$122,6)&lt;&gt;K$11),"---",100*(ROUND(VLOOKUP('Cell Numbers'!K5,Cells!$A$7:$M$122,13),3))&amp;"%")&amp;(IF(VLOOKUP('Cell Numbers'!K5,Cells!$A$7:$F$122,6)=K$11,"]","")))))</f>
        <v>---</v>
      </c>
      <c r="L13" s="203" t="str">
        <f>IF('Cell Numbers'!L5=0,"",((IF(VLOOKUP('Cell Numbers'!L5,Cells!$A$7:$F$122,5)=L$11,"[",""))&amp;(IF(AND(VLOOKUP('Cell Numbers'!L5,Cells!$A$7:$F$122,5)&lt;&gt;L$11,VLOOKUP('Cell Numbers'!L5,Cells!$A$7:$F$122,6)&lt;&gt;L$11),"---",100*(ROUND(VLOOKUP('Cell Numbers'!L5,Cells!$A$7:$M$122,13),3))&amp;"%")&amp;(IF(VLOOKUP('Cell Numbers'!L5,Cells!$A$7:$F$122,6)=L$11,"]","")))))</f>
        <v>---</v>
      </c>
      <c r="M13" s="203" t="str">
        <f>IF('Cell Numbers'!M5=0,"",((IF(VLOOKUP('Cell Numbers'!M5,Cells!$A$7:$F$122,5)=M$11,"[",""))&amp;(IF(AND(VLOOKUP('Cell Numbers'!M5,Cells!$A$7:$F$122,5)&lt;&gt;M$11,VLOOKUP('Cell Numbers'!M5,Cells!$A$7:$F$122,6)&lt;&gt;M$11),"---",100*(ROUND(VLOOKUP('Cell Numbers'!M5,Cells!$A$7:$M$122,13),3))&amp;"%")&amp;(IF(VLOOKUP('Cell Numbers'!M5,Cells!$A$7:$F$122,6)=M$11,"]","")))))</f>
        <v>---</v>
      </c>
      <c r="N13" s="203" t="str">
        <f>IF('Cell Numbers'!N5=0,"",((IF(VLOOKUP('Cell Numbers'!N5,Cells!$A$7:$F$122,5)=N$11,"[",""))&amp;(IF(AND(VLOOKUP('Cell Numbers'!N5,Cells!$A$7:$F$122,5)&lt;&gt;N$11,VLOOKUP('Cell Numbers'!N5,Cells!$A$7:$F$122,6)&lt;&gt;N$11),"---",100*(ROUND(VLOOKUP('Cell Numbers'!N5,Cells!$A$7:$M$122,13),3))&amp;"%")&amp;(IF(VLOOKUP('Cell Numbers'!N5,Cells!$A$7:$F$122,6)=N$11,"]","")))))</f>
        <v>---</v>
      </c>
      <c r="O13" s="203" t="str">
        <f>IF('Cell Numbers'!O5=0,"",((IF(VLOOKUP('Cell Numbers'!O5,Cells!$A$7:$F$122,5)=O$11,"[",""))&amp;(IF(AND(VLOOKUP('Cell Numbers'!O5,Cells!$A$7:$F$122,5)&lt;&gt;O$11,VLOOKUP('Cell Numbers'!O5,Cells!$A$7:$F$122,6)&lt;&gt;O$11),"---",100*(ROUND(VLOOKUP('Cell Numbers'!O5,Cells!$A$7:$M$122,13),3))&amp;"%")&amp;(IF(VLOOKUP('Cell Numbers'!O5,Cells!$A$7:$F$122,6)=O$11,"]","")))))</f>
        <v>---</v>
      </c>
      <c r="P13" s="203" t="str">
        <f>IF('Cell Numbers'!P5=0,"",((IF(VLOOKUP('Cell Numbers'!P5,Cells!$A$7:$F$122,5)=P$11,"[",""))&amp;(IF(AND(VLOOKUP('Cell Numbers'!P5,Cells!$A$7:$F$122,5)&lt;&gt;P$11,VLOOKUP('Cell Numbers'!P5,Cells!$A$7:$F$122,6)&lt;&gt;P$11),"---",100*(ROUND(VLOOKUP('Cell Numbers'!P5,Cells!$A$7:$M$122,13),3))&amp;"%")&amp;(IF(VLOOKUP('Cell Numbers'!P5,Cells!$A$7:$F$122,6)=P$11,"]","")))))</f>
        <v>---</v>
      </c>
      <c r="Q13" s="203" t="str">
        <f>IF('Cell Numbers'!Q5=0,"",((IF(VLOOKUP('Cell Numbers'!Q5,Cells!$A$7:$F$122,5)=Q$11,"[",""))&amp;(IF(AND(VLOOKUP('Cell Numbers'!Q5,Cells!$A$7:$F$122,5)&lt;&gt;Q$11,VLOOKUP('Cell Numbers'!Q5,Cells!$A$7:$F$122,6)&lt;&gt;Q$11),"---",100*(ROUND(VLOOKUP('Cell Numbers'!Q5,Cells!$A$7:$M$122,13),3))&amp;"%")&amp;(IF(VLOOKUP('Cell Numbers'!Q5,Cells!$A$7:$F$122,6)=Q$11,"]","")))))</f>
        <v>---</v>
      </c>
      <c r="R13" s="203" t="str">
        <f>IF('Cell Numbers'!R5=0,"",((IF(VLOOKUP('Cell Numbers'!R5,Cells!$A$7:$F$122,5)=R$11,"[",""))&amp;(IF(AND(VLOOKUP('Cell Numbers'!R5,Cells!$A$7:$F$122,5)&lt;&gt;R$11,VLOOKUP('Cell Numbers'!R5,Cells!$A$7:$F$122,6)&lt;&gt;R$11),"---",100*(ROUND(VLOOKUP('Cell Numbers'!R5,Cells!$A$7:$M$122,13),3))&amp;"%")&amp;(IF(VLOOKUP('Cell Numbers'!R5,Cells!$A$7:$F$122,6)=R$11,"]","")))))</f>
        <v>---</v>
      </c>
      <c r="S13" s="203" t="str">
        <f>IF('Cell Numbers'!S5=0,"",((IF(VLOOKUP('Cell Numbers'!S5,Cells!$A$7:$F$122,5)=S$11,"[",""))&amp;(IF(AND(VLOOKUP('Cell Numbers'!S5,Cells!$A$7:$F$122,5)&lt;&gt;S$11,VLOOKUP('Cell Numbers'!S5,Cells!$A$7:$F$122,6)&lt;&gt;S$11),"---",100*(ROUND(VLOOKUP('Cell Numbers'!S5,Cells!$A$7:$M$122,13),3))&amp;"%")&amp;(IF(VLOOKUP('Cell Numbers'!S5,Cells!$A$7:$F$122,6)=S$11,"]","")))))</f>
        <v>---</v>
      </c>
      <c r="T13" s="203" t="str">
        <f>IF('Cell Numbers'!T5=0,"",((IF(VLOOKUP('Cell Numbers'!T5,Cells!$A$7:$F$122,5)=T$11,"[",""))&amp;(IF(AND(VLOOKUP('Cell Numbers'!T5,Cells!$A$7:$F$122,5)&lt;&gt;T$11,VLOOKUP('Cell Numbers'!T5,Cells!$A$7:$F$122,6)&lt;&gt;T$11),"---",100*(ROUND(VLOOKUP('Cell Numbers'!T5,Cells!$A$7:$M$122,13),3))&amp;"%")&amp;(IF(VLOOKUP('Cell Numbers'!T5,Cells!$A$7:$F$122,6)=T$11,"]","")))))</f>
        <v>---</v>
      </c>
      <c r="U13" s="203" t="str">
        <f>IF('Cell Numbers'!U5=0,"",((IF(VLOOKUP('Cell Numbers'!U5,Cells!$A$7:$F$122,5)=U$11,"[",""))&amp;(IF(AND(VLOOKUP('Cell Numbers'!U5,Cells!$A$7:$F$122,5)&lt;&gt;U$11,VLOOKUP('Cell Numbers'!U5,Cells!$A$7:$F$122,6)&lt;&gt;U$11),"---",100*(ROUND(VLOOKUP('Cell Numbers'!U5,Cells!$A$7:$M$122,13),3))&amp;"%")&amp;(IF(VLOOKUP('Cell Numbers'!U5,Cells!$A$7:$F$122,6)=U$11,"]","")))))</f>
        <v>---</v>
      </c>
      <c r="V13" s="203" t="str">
        <f>IF('Cell Numbers'!V5=0,"",((IF(VLOOKUP('Cell Numbers'!V5,Cells!$A$7:$F$122,5)=V$11,"[",""))&amp;(IF(AND(VLOOKUP('Cell Numbers'!V5,Cells!$A$7:$F$122,5)&lt;&gt;V$11,VLOOKUP('Cell Numbers'!V5,Cells!$A$7:$F$122,6)&lt;&gt;V$11),"---",100*(ROUND(VLOOKUP('Cell Numbers'!V5,Cells!$A$7:$M$122,13),3))&amp;"%")&amp;(IF(VLOOKUP('Cell Numbers'!V5,Cells!$A$7:$F$122,6)=V$11,"]","")))))</f>
        <v>---</v>
      </c>
      <c r="W13" s="203" t="str">
        <f>IF('Cell Numbers'!W5=0,"",((IF(VLOOKUP('Cell Numbers'!W5,Cells!$A$7:$F$122,5)=W$11,"[",""))&amp;(IF(AND(VLOOKUP('Cell Numbers'!W5,Cells!$A$7:$F$122,5)&lt;&gt;W$11,VLOOKUP('Cell Numbers'!W5,Cells!$A$7:$F$122,6)&lt;&gt;W$11),"---",100*(ROUND(VLOOKUP('Cell Numbers'!W5,Cells!$A$7:$M$122,13),3))&amp;"%")&amp;(IF(VLOOKUP('Cell Numbers'!W5,Cells!$A$7:$F$122,6)=W$11,"]","")))))</f>
        <v>---</v>
      </c>
      <c r="X13" s="203" t="str">
        <f>IF('Cell Numbers'!X5=0,"",((IF(VLOOKUP('Cell Numbers'!X5,Cells!$A$7:$F$122,5)=X$11,"[",""))&amp;(IF(AND(VLOOKUP('Cell Numbers'!X5,Cells!$A$7:$F$122,5)&lt;&gt;X$11,VLOOKUP('Cell Numbers'!X5,Cells!$A$7:$F$122,6)&lt;&gt;X$11),"---",100*(ROUND(VLOOKUP('Cell Numbers'!X5,Cells!$A$7:$M$122,13),3))&amp;"%")&amp;(IF(VLOOKUP('Cell Numbers'!X5,Cells!$A$7:$F$122,6)=X$11,"]","")))))</f>
        <v>---</v>
      </c>
      <c r="Y13" s="203" t="str">
        <f>IF('Cell Numbers'!Y5=0,"",((IF(VLOOKUP('Cell Numbers'!Y5,Cells!$A$7:$F$122,5)=Y$11,"[",""))&amp;(IF(AND(VLOOKUP('Cell Numbers'!Y5,Cells!$A$7:$F$122,5)&lt;&gt;Y$11,VLOOKUP('Cell Numbers'!Y5,Cells!$A$7:$F$122,6)&lt;&gt;Y$11),"---",100*(ROUND(VLOOKUP('Cell Numbers'!Y5,Cells!$A$7:$M$122,13),3))&amp;"%")&amp;(IF(VLOOKUP('Cell Numbers'!Y5,Cells!$A$7:$F$122,6)=Y$11,"]","")))))</f>
        <v>75%]</v>
      </c>
      <c r="Z13" s="203" t="str">
        <f>IF('Cell Numbers'!Z5=0,"",((IF(VLOOKUP('Cell Numbers'!Z5,Cells!$A$7:$F$122,5)=Z$11,"[",""))&amp;(IF(AND(VLOOKUP('Cell Numbers'!Z5,Cells!$A$7:$F$122,5)&lt;&gt;Z$11,VLOOKUP('Cell Numbers'!Z5,Cells!$A$7:$F$122,6)&lt;&gt;Z$11),"---",100*(ROUND(VLOOKUP('Cell Numbers'!Z5,Cells!$A$7:$M$122,13),3))&amp;"%")&amp;(IF(VLOOKUP('Cell Numbers'!Z5,Cells!$A$7:$F$122,6)=Z$11,"]","")))))</f>
        <v/>
      </c>
      <c r="AA13" s="203" t="str">
        <f>IF('Cell Numbers'!AA5=0,"",((IF(VLOOKUP('Cell Numbers'!AA5,Cells!$A$7:$F$122,5)=AA$11,"[",""))&amp;(IF(AND(VLOOKUP('Cell Numbers'!AA5,Cells!$A$7:$F$122,5)&lt;&gt;AA$11,VLOOKUP('Cell Numbers'!AA5,Cells!$A$7:$F$122,6)&lt;&gt;AA$11),"---",100*(ROUND(VLOOKUP('Cell Numbers'!AA5,Cells!$A$7:$M$122,13),3))&amp;"%")&amp;(IF(VLOOKUP('Cell Numbers'!AA5,Cells!$A$7:$F$122,6)=AA$11,"]","")))))</f>
        <v/>
      </c>
      <c r="AB13" s="203" t="str">
        <f>IF('Cell Numbers'!AB5=0,"",((IF(VLOOKUP('Cell Numbers'!AB5,Cells!$A$7:$F$122,5)=AB$11,"[",""))&amp;(IF(AND(VLOOKUP('Cell Numbers'!AB5,Cells!$A$7:$F$122,5)&lt;&gt;AB$11,VLOOKUP('Cell Numbers'!AB5,Cells!$A$7:$F$122,6)&lt;&gt;AB$11),"---",100*(ROUND(VLOOKUP('Cell Numbers'!AB5,Cells!$A$7:$M$122,13),3))&amp;"%")&amp;(IF(VLOOKUP('Cell Numbers'!AB5,Cells!$A$7:$F$122,6)=AB$11,"]","")))))</f>
        <v/>
      </c>
      <c r="AC13" s="203" t="str">
        <f>IF('Cell Numbers'!AC5=0,"",((IF(VLOOKUP('Cell Numbers'!AC5,Cells!$A$7:$F$122,5)=AC$11,"[",""))&amp;(IF(AND(VLOOKUP('Cell Numbers'!AC5,Cells!$A$7:$F$122,5)&lt;&gt;AC$11,VLOOKUP('Cell Numbers'!AC5,Cells!$A$7:$F$122,6)&lt;&gt;AC$11),"---",100*(ROUND(VLOOKUP('Cell Numbers'!AC5,Cells!$A$7:$M$122,13),3))&amp;"%")&amp;(IF(VLOOKUP('Cell Numbers'!AC5,Cells!$A$7:$F$122,6)=AC$11,"]","")))))</f>
        <v/>
      </c>
      <c r="AD13" s="203" t="str">
        <f>IF('Cell Numbers'!AD5=0,"",((IF(VLOOKUP('Cell Numbers'!AD5,Cells!$A$7:$F$122,5)=AD$11,"[",""))&amp;(IF(AND(VLOOKUP('Cell Numbers'!AD5,Cells!$A$7:$F$122,5)&lt;&gt;AD$11,VLOOKUP('Cell Numbers'!AD5,Cells!$A$7:$F$122,6)&lt;&gt;AD$11),"---",100*(ROUND(VLOOKUP('Cell Numbers'!AD5,Cells!$A$7:$M$122,13),3))&amp;"%")&amp;(IF(VLOOKUP('Cell Numbers'!AD5,Cells!$A$7:$F$122,6)=AD$11,"]","")))))</f>
        <v/>
      </c>
      <c r="AE13" s="203" t="str">
        <f>IF('Cell Numbers'!AE5=0,"",((IF(VLOOKUP('Cell Numbers'!AE5,Cells!$A$7:$F$122,5)=AE$11,"[",""))&amp;(IF(AND(VLOOKUP('Cell Numbers'!AE5,Cells!$A$7:$F$122,5)&lt;&gt;AE$11,VLOOKUP('Cell Numbers'!AE5,Cells!$A$7:$F$122,6)&lt;&gt;AE$11),"---",100*(ROUND(VLOOKUP('Cell Numbers'!AE5,Cells!$A$7:$M$122,13),3))&amp;"%")&amp;(IF(VLOOKUP('Cell Numbers'!AE5,Cells!$A$7:$F$122,6)=AE$11,"]","")))))</f>
        <v/>
      </c>
      <c r="AF13" s="203" t="str">
        <f>IF('Cell Numbers'!AF5=0,"",((IF(VLOOKUP('Cell Numbers'!AF5,Cells!$A$7:$F$122,5)=AF$11,"[",""))&amp;(IF(AND(VLOOKUP('Cell Numbers'!AF5,Cells!$A$7:$F$122,5)&lt;&gt;AF$11,VLOOKUP('Cell Numbers'!AF5,Cells!$A$7:$F$122,6)&lt;&gt;AF$11),"---",100*(ROUND(VLOOKUP('Cell Numbers'!AF5,Cells!$A$7:$M$122,13),3))&amp;"%")&amp;(IF(VLOOKUP('Cell Numbers'!AF5,Cells!$A$7:$F$122,6)=AF$11,"]","")))))</f>
        <v/>
      </c>
      <c r="AG13" s="203" t="str">
        <f>IF('Cell Numbers'!AG5=0,"",((IF(VLOOKUP('Cell Numbers'!AG5,Cells!$A$7:$F$122,5)=AG$11,"[",""))&amp;(IF(AND(VLOOKUP('Cell Numbers'!AG5,Cells!$A$7:$F$122,5)&lt;&gt;AG$11,VLOOKUP('Cell Numbers'!AG5,Cells!$A$7:$F$122,6)&lt;&gt;AG$11),"---",100*(ROUND(VLOOKUP('Cell Numbers'!AG5,Cells!$A$7:$M$122,13),3))&amp;"%")&amp;(IF(VLOOKUP('Cell Numbers'!AG5,Cells!$A$7:$F$122,6)=AG$11,"]","")))))</f>
        <v/>
      </c>
      <c r="AH13" s="203" t="str">
        <f>IF('Cell Numbers'!AH5=0,"",((IF(VLOOKUP('Cell Numbers'!AH5,Cells!$A$7:$F$122,5)=AH$11,"[",""))&amp;(IF(AND(VLOOKUP('Cell Numbers'!AH5,Cells!$A$7:$F$122,5)&lt;&gt;AH$11,VLOOKUP('Cell Numbers'!AH5,Cells!$A$7:$F$122,6)&lt;&gt;AH$11),"---",100*(ROUND(VLOOKUP('Cell Numbers'!AH5,Cells!$A$7:$M$122,13),3))&amp;"%")&amp;(IF(VLOOKUP('Cell Numbers'!AH5,Cells!$A$7:$F$122,6)=AH$11,"]","")))))</f>
        <v/>
      </c>
      <c r="AI13" s="203" t="str">
        <f>IF('Cell Numbers'!AI5=0,"",((IF(VLOOKUP('Cell Numbers'!AI5,Cells!$A$7:$F$122,5)=AI$11,"[",""))&amp;(IF(AND(VLOOKUP('Cell Numbers'!AI5,Cells!$A$7:$F$122,5)&lt;&gt;AI$11,VLOOKUP('Cell Numbers'!AI5,Cells!$A$7:$F$122,6)&lt;&gt;AI$11),"---",100*(ROUND(VLOOKUP('Cell Numbers'!AI5,Cells!$A$7:$M$122,13),3))&amp;"%")&amp;(IF(VLOOKUP('Cell Numbers'!AI5,Cells!$A$7:$F$122,6)=AI$11,"]","")))))</f>
        <v/>
      </c>
      <c r="AJ13" s="203" t="str">
        <f>IF('Cell Numbers'!AJ5=0,"",((IF(VLOOKUP('Cell Numbers'!AJ5,Cells!$A$7:$F$122,5)=AJ$11,"[",""))&amp;(IF(AND(VLOOKUP('Cell Numbers'!AJ5,Cells!$A$7:$F$122,5)&lt;&gt;AJ$11,VLOOKUP('Cell Numbers'!AJ5,Cells!$A$7:$F$122,6)&lt;&gt;AJ$11),"---",100*(ROUND(VLOOKUP('Cell Numbers'!AJ5,Cells!$A$7:$M$122,13),3))&amp;"%")&amp;(IF(VLOOKUP('Cell Numbers'!AJ5,Cells!$A$7:$F$122,6)=AJ$11,"]","")))))</f>
        <v/>
      </c>
      <c r="AK13" s="203" t="str">
        <f>IF('Cell Numbers'!AK5=0,"",((IF(VLOOKUP('Cell Numbers'!AK5,Cells!$A$7:$F$122,5)=AK$11,"[",""))&amp;(IF(AND(VLOOKUP('Cell Numbers'!AK5,Cells!$A$7:$F$122,5)&lt;&gt;AK$11,VLOOKUP('Cell Numbers'!AK5,Cells!$A$7:$F$122,6)&lt;&gt;AK$11),"---",100*(ROUND(VLOOKUP('Cell Numbers'!AK5,Cells!$A$7:$M$122,13),3))&amp;"%")&amp;(IF(VLOOKUP('Cell Numbers'!AK5,Cells!$A$7:$F$122,6)=AK$11,"]","")))))</f>
        <v/>
      </c>
      <c r="AL13" s="203" t="str">
        <f>IF('Cell Numbers'!AL5=0,"",((IF(VLOOKUP('Cell Numbers'!AL5,Cells!$A$7:$F$122,5)=AL$11,"[",""))&amp;(IF(AND(VLOOKUP('Cell Numbers'!AL5,Cells!$A$7:$F$122,5)&lt;&gt;AL$11,VLOOKUP('Cell Numbers'!AL5,Cells!$A$7:$F$122,6)&lt;&gt;AL$11),"---",100*(ROUND(VLOOKUP('Cell Numbers'!AL5,Cells!$A$7:$M$122,13),3))&amp;"%")&amp;(IF(VLOOKUP('Cell Numbers'!AL5,Cells!$A$7:$F$122,6)=AL$11,"]","")))))</f>
        <v/>
      </c>
      <c r="AM13" s="203" t="str">
        <f>IF('Cell Numbers'!AM5=0,"",((IF(VLOOKUP('Cell Numbers'!AM5,Cells!$A$7:$F$122,5)=AM$11,"[",""))&amp;(IF(AND(VLOOKUP('Cell Numbers'!AM5,Cells!$A$7:$F$122,5)&lt;&gt;AM$11,VLOOKUP('Cell Numbers'!AM5,Cells!$A$7:$F$122,6)&lt;&gt;AM$11),"---",100*(ROUND(VLOOKUP('Cell Numbers'!AM5,Cells!$A$7:$M$122,13),3))&amp;"%")&amp;(IF(VLOOKUP('Cell Numbers'!AM5,Cells!$A$7:$F$122,6)=AM$11,"]","")))))</f>
        <v/>
      </c>
    </row>
    <row r="14" spans="1:40" x14ac:dyDescent="0.25">
      <c r="A14" t="s">
        <v>82</v>
      </c>
      <c r="B14" t="s">
        <v>77</v>
      </c>
      <c r="C14" s="8" t="s">
        <v>349</v>
      </c>
      <c r="D14" s="203" t="str">
        <f>IF('Cell Numbers'!D6=0,"",((IF(VLOOKUP('Cell Numbers'!D6,Cells!$A$7:$F$122,5)=D$11,"[",""))&amp;(IF(AND(VLOOKUP('Cell Numbers'!D6,Cells!$A$7:$F$122,5)&lt;&gt;D$11,VLOOKUP('Cell Numbers'!D6,Cells!$A$7:$F$122,6)&lt;&gt;D$11),"---",100*(ROUND(VLOOKUP('Cell Numbers'!D6,Cells!$A$7:$M$122,13),3))&amp;"%")&amp;(IF(VLOOKUP('Cell Numbers'!D6,Cells!$A$7:$F$122,6)=D$11,"]","")))))</f>
        <v>[79.5%</v>
      </c>
      <c r="E14" s="203" t="str">
        <f>IF('Cell Numbers'!E6=0,"",((IF(VLOOKUP('Cell Numbers'!E6,Cells!$A$7:$F$122,5)=E$11,"[",""))&amp;(IF(AND(VLOOKUP('Cell Numbers'!E6,Cells!$A$7:$F$122,5)&lt;&gt;E$11,VLOOKUP('Cell Numbers'!E6,Cells!$A$7:$F$122,6)&lt;&gt;E$11),"---",100*(ROUND(VLOOKUP('Cell Numbers'!E6,Cells!$A$7:$M$122,13),3))&amp;"%")&amp;(IF(VLOOKUP('Cell Numbers'!E6,Cells!$A$7:$F$122,6)=E$11,"]","")))))</f>
        <v>---</v>
      </c>
      <c r="F14" s="203" t="str">
        <f>IF('Cell Numbers'!F6=0,"",((IF(VLOOKUP('Cell Numbers'!F6,Cells!$A$7:$F$122,5)=F$11,"[",""))&amp;(IF(AND(VLOOKUP('Cell Numbers'!F6,Cells!$A$7:$F$122,5)&lt;&gt;F$11,VLOOKUP('Cell Numbers'!F6,Cells!$A$7:$F$122,6)&lt;&gt;F$11),"---",100*(ROUND(VLOOKUP('Cell Numbers'!F6,Cells!$A$7:$M$122,13),3))&amp;"%")&amp;(IF(VLOOKUP('Cell Numbers'!F6,Cells!$A$7:$F$122,6)=F$11,"]","")))))</f>
        <v>---</v>
      </c>
      <c r="G14" s="203" t="str">
        <f>IF('Cell Numbers'!G6=0,"",((IF(VLOOKUP('Cell Numbers'!G6,Cells!$A$7:$F$122,5)=G$11,"[",""))&amp;(IF(AND(VLOOKUP('Cell Numbers'!G6,Cells!$A$7:$F$122,5)&lt;&gt;G$11,VLOOKUP('Cell Numbers'!G6,Cells!$A$7:$F$122,6)&lt;&gt;G$11),"---",100*(ROUND(VLOOKUP('Cell Numbers'!G6,Cells!$A$7:$M$122,13),3))&amp;"%")&amp;(IF(VLOOKUP('Cell Numbers'!G6,Cells!$A$7:$F$122,6)=G$11,"]","")))))</f>
        <v>---</v>
      </c>
      <c r="H14" s="203" t="str">
        <f>IF('Cell Numbers'!H6=0,"",((IF(VLOOKUP('Cell Numbers'!H6,Cells!$A$7:$F$122,5)=H$11,"[",""))&amp;(IF(AND(VLOOKUP('Cell Numbers'!H6,Cells!$A$7:$F$122,5)&lt;&gt;H$11,VLOOKUP('Cell Numbers'!H6,Cells!$A$7:$F$122,6)&lt;&gt;H$11),"---",100*(ROUND(VLOOKUP('Cell Numbers'!H6,Cells!$A$7:$M$122,13),3))&amp;"%")&amp;(IF(VLOOKUP('Cell Numbers'!H6,Cells!$A$7:$F$122,6)=H$11,"]","")))))</f>
        <v>---</v>
      </c>
      <c r="I14" s="203" t="str">
        <f>IF('Cell Numbers'!I6=0,"",((IF(VLOOKUP('Cell Numbers'!I6,Cells!$A$7:$F$122,5)=I$11,"[",""))&amp;(IF(AND(VLOOKUP('Cell Numbers'!I6,Cells!$A$7:$F$122,5)&lt;&gt;I$11,VLOOKUP('Cell Numbers'!I6,Cells!$A$7:$F$122,6)&lt;&gt;I$11),"---",100*(ROUND(VLOOKUP('Cell Numbers'!I6,Cells!$A$7:$M$122,13),3))&amp;"%")&amp;(IF(VLOOKUP('Cell Numbers'!I6,Cells!$A$7:$F$122,6)=I$11,"]","")))))</f>
        <v>---</v>
      </c>
      <c r="J14" s="203" t="str">
        <f>IF('Cell Numbers'!J6=0,"",((IF(VLOOKUP('Cell Numbers'!J6,Cells!$A$7:$F$122,5)=J$11,"[",""))&amp;(IF(AND(VLOOKUP('Cell Numbers'!J6,Cells!$A$7:$F$122,5)&lt;&gt;J$11,VLOOKUP('Cell Numbers'!J6,Cells!$A$7:$F$122,6)&lt;&gt;J$11),"---",100*(ROUND(VLOOKUP('Cell Numbers'!J6,Cells!$A$7:$M$122,13),3))&amp;"%")&amp;(IF(VLOOKUP('Cell Numbers'!J6,Cells!$A$7:$F$122,6)=J$11,"]","")))))</f>
        <v>---</v>
      </c>
      <c r="K14" s="203" t="str">
        <f>IF('Cell Numbers'!K6=0,"",((IF(VLOOKUP('Cell Numbers'!K6,Cells!$A$7:$F$122,5)=K$11,"[",""))&amp;(IF(AND(VLOOKUP('Cell Numbers'!K6,Cells!$A$7:$F$122,5)&lt;&gt;K$11,VLOOKUP('Cell Numbers'!K6,Cells!$A$7:$F$122,6)&lt;&gt;K$11),"---",100*(ROUND(VLOOKUP('Cell Numbers'!K6,Cells!$A$7:$M$122,13),3))&amp;"%")&amp;(IF(VLOOKUP('Cell Numbers'!K6,Cells!$A$7:$F$122,6)=K$11,"]","")))))</f>
        <v>79.5%]</v>
      </c>
      <c r="L14" s="203" t="str">
        <f>IF('Cell Numbers'!L6=0,"",((IF(VLOOKUP('Cell Numbers'!L6,Cells!$A$7:$F$122,5)=L$11,"[",""))&amp;(IF(AND(VLOOKUP('Cell Numbers'!L6,Cells!$A$7:$F$122,5)&lt;&gt;L$11,VLOOKUP('Cell Numbers'!L6,Cells!$A$7:$F$122,6)&lt;&gt;L$11),"---",100*(ROUND(VLOOKUP('Cell Numbers'!L6,Cells!$A$7:$M$122,13),3))&amp;"%")&amp;(IF(VLOOKUP('Cell Numbers'!L6,Cells!$A$7:$F$122,6)=L$11,"]","")))))</f>
        <v>[75%</v>
      </c>
      <c r="M14" s="203" t="str">
        <f>IF('Cell Numbers'!M6=0,"",((IF(VLOOKUP('Cell Numbers'!M6,Cells!$A$7:$F$122,5)=M$11,"[",""))&amp;(IF(AND(VLOOKUP('Cell Numbers'!M6,Cells!$A$7:$F$122,5)&lt;&gt;M$11,VLOOKUP('Cell Numbers'!M6,Cells!$A$7:$F$122,6)&lt;&gt;M$11),"---",100*(ROUND(VLOOKUP('Cell Numbers'!M6,Cells!$A$7:$M$122,13),3))&amp;"%")&amp;(IF(VLOOKUP('Cell Numbers'!M6,Cells!$A$7:$F$122,6)=M$11,"]","")))))</f>
        <v>---</v>
      </c>
      <c r="N14" s="203" t="str">
        <f>IF('Cell Numbers'!N6=0,"",((IF(VLOOKUP('Cell Numbers'!N6,Cells!$A$7:$F$122,5)=N$11,"[",""))&amp;(IF(AND(VLOOKUP('Cell Numbers'!N6,Cells!$A$7:$F$122,5)&lt;&gt;N$11,VLOOKUP('Cell Numbers'!N6,Cells!$A$7:$F$122,6)&lt;&gt;N$11),"---",100*(ROUND(VLOOKUP('Cell Numbers'!N6,Cells!$A$7:$M$122,13),3))&amp;"%")&amp;(IF(VLOOKUP('Cell Numbers'!N6,Cells!$A$7:$F$122,6)=N$11,"]","")))))</f>
        <v>---</v>
      </c>
      <c r="O14" s="203" t="str">
        <f>IF('Cell Numbers'!O6=0,"",((IF(VLOOKUP('Cell Numbers'!O6,Cells!$A$7:$F$122,5)=O$11,"[",""))&amp;(IF(AND(VLOOKUP('Cell Numbers'!O6,Cells!$A$7:$F$122,5)&lt;&gt;O$11,VLOOKUP('Cell Numbers'!O6,Cells!$A$7:$F$122,6)&lt;&gt;O$11),"---",100*(ROUND(VLOOKUP('Cell Numbers'!O6,Cells!$A$7:$M$122,13),3))&amp;"%")&amp;(IF(VLOOKUP('Cell Numbers'!O6,Cells!$A$7:$F$122,6)=O$11,"]","")))))</f>
        <v>---</v>
      </c>
      <c r="P14" s="203" t="str">
        <f>IF('Cell Numbers'!P6=0,"",((IF(VLOOKUP('Cell Numbers'!P6,Cells!$A$7:$F$122,5)=P$11,"[",""))&amp;(IF(AND(VLOOKUP('Cell Numbers'!P6,Cells!$A$7:$F$122,5)&lt;&gt;P$11,VLOOKUP('Cell Numbers'!P6,Cells!$A$7:$F$122,6)&lt;&gt;P$11),"---",100*(ROUND(VLOOKUP('Cell Numbers'!P6,Cells!$A$7:$M$122,13),3))&amp;"%")&amp;(IF(VLOOKUP('Cell Numbers'!P6,Cells!$A$7:$F$122,6)=P$11,"]","")))))</f>
        <v>75%]</v>
      </c>
      <c r="Q14" s="203" t="str">
        <f>IF('Cell Numbers'!Q6=0,"",((IF(VLOOKUP('Cell Numbers'!Q6,Cells!$A$7:$F$122,5)=Q$11,"[",""))&amp;(IF(AND(VLOOKUP('Cell Numbers'!Q6,Cells!$A$7:$F$122,5)&lt;&gt;Q$11,VLOOKUP('Cell Numbers'!Q6,Cells!$A$7:$F$122,6)&lt;&gt;Q$11),"---",100*(ROUND(VLOOKUP('Cell Numbers'!Q6,Cells!$A$7:$M$122,13),3))&amp;"%")&amp;(IF(VLOOKUP('Cell Numbers'!Q6,Cells!$A$7:$F$122,6)=Q$11,"]","")))))</f>
        <v>[83.2%</v>
      </c>
      <c r="R14" s="203" t="str">
        <f>IF('Cell Numbers'!R6=0,"",((IF(VLOOKUP('Cell Numbers'!R6,Cells!$A$7:$F$122,5)=R$11,"[",""))&amp;(IF(AND(VLOOKUP('Cell Numbers'!R6,Cells!$A$7:$F$122,5)&lt;&gt;R$11,VLOOKUP('Cell Numbers'!R6,Cells!$A$7:$F$122,6)&lt;&gt;R$11),"---",100*(ROUND(VLOOKUP('Cell Numbers'!R6,Cells!$A$7:$M$122,13),3))&amp;"%")&amp;(IF(VLOOKUP('Cell Numbers'!R6,Cells!$A$7:$F$122,6)=R$11,"]","")))))</f>
        <v>---</v>
      </c>
      <c r="S14" s="203" t="str">
        <f>IF('Cell Numbers'!S6=0,"",((IF(VLOOKUP('Cell Numbers'!S6,Cells!$A$7:$F$122,5)=S$11,"[",""))&amp;(IF(AND(VLOOKUP('Cell Numbers'!S6,Cells!$A$7:$F$122,5)&lt;&gt;S$11,VLOOKUP('Cell Numbers'!S6,Cells!$A$7:$F$122,6)&lt;&gt;S$11),"---",100*(ROUND(VLOOKUP('Cell Numbers'!S6,Cells!$A$7:$M$122,13),3))&amp;"%")&amp;(IF(VLOOKUP('Cell Numbers'!S6,Cells!$A$7:$F$122,6)=S$11,"]","")))))</f>
        <v>---</v>
      </c>
      <c r="T14" s="203" t="str">
        <f>IF('Cell Numbers'!T6=0,"",((IF(VLOOKUP('Cell Numbers'!T6,Cells!$A$7:$F$122,5)=T$11,"[",""))&amp;(IF(AND(VLOOKUP('Cell Numbers'!T6,Cells!$A$7:$F$122,5)&lt;&gt;T$11,VLOOKUP('Cell Numbers'!T6,Cells!$A$7:$F$122,6)&lt;&gt;T$11),"---",100*(ROUND(VLOOKUP('Cell Numbers'!T6,Cells!$A$7:$M$122,13),3))&amp;"%")&amp;(IF(VLOOKUP('Cell Numbers'!T6,Cells!$A$7:$F$122,6)=T$11,"]","")))))</f>
        <v>---</v>
      </c>
      <c r="U14" s="203" t="str">
        <f>IF('Cell Numbers'!U6=0,"",((IF(VLOOKUP('Cell Numbers'!U6,Cells!$A$7:$F$122,5)=U$11,"[",""))&amp;(IF(AND(VLOOKUP('Cell Numbers'!U6,Cells!$A$7:$F$122,5)&lt;&gt;U$11,VLOOKUP('Cell Numbers'!U6,Cells!$A$7:$F$122,6)&lt;&gt;U$11),"---",100*(ROUND(VLOOKUP('Cell Numbers'!U6,Cells!$A$7:$M$122,13),3))&amp;"%")&amp;(IF(VLOOKUP('Cell Numbers'!U6,Cells!$A$7:$F$122,6)=U$11,"]","")))))</f>
        <v>---</v>
      </c>
      <c r="V14" s="203" t="str">
        <f>IF('Cell Numbers'!V6=0,"",((IF(VLOOKUP('Cell Numbers'!V6,Cells!$A$7:$F$122,5)=V$11,"[",""))&amp;(IF(AND(VLOOKUP('Cell Numbers'!V6,Cells!$A$7:$F$122,5)&lt;&gt;V$11,VLOOKUP('Cell Numbers'!V6,Cells!$A$7:$F$122,6)&lt;&gt;V$11),"---",100*(ROUND(VLOOKUP('Cell Numbers'!V6,Cells!$A$7:$M$122,13),3))&amp;"%")&amp;(IF(VLOOKUP('Cell Numbers'!V6,Cells!$A$7:$F$122,6)=V$11,"]","")))))</f>
        <v>83.2%]</v>
      </c>
      <c r="W14" s="203" t="str">
        <f>IF('Cell Numbers'!W6=0,"",((IF(VLOOKUP('Cell Numbers'!W6,Cells!$A$7:$F$122,5)=W$11,"[",""))&amp;(IF(AND(VLOOKUP('Cell Numbers'!W6,Cells!$A$7:$F$122,5)&lt;&gt;W$11,VLOOKUP('Cell Numbers'!W6,Cells!$A$7:$F$122,6)&lt;&gt;W$11),"---",100*(ROUND(VLOOKUP('Cell Numbers'!W6,Cells!$A$7:$M$122,13),3))&amp;"%")&amp;(IF(VLOOKUP('Cell Numbers'!W6,Cells!$A$7:$F$122,6)=W$11,"]","")))))</f>
        <v>[109.9%</v>
      </c>
      <c r="X14" s="203" t="str">
        <f>IF('Cell Numbers'!X6=0,"",((IF(VLOOKUP('Cell Numbers'!X6,Cells!$A$7:$F$122,5)=X$11,"[",""))&amp;(IF(AND(VLOOKUP('Cell Numbers'!X6,Cells!$A$7:$F$122,5)&lt;&gt;X$11,VLOOKUP('Cell Numbers'!X6,Cells!$A$7:$F$122,6)&lt;&gt;X$11),"---",100*(ROUND(VLOOKUP('Cell Numbers'!X6,Cells!$A$7:$M$122,13),3))&amp;"%")&amp;(IF(VLOOKUP('Cell Numbers'!X6,Cells!$A$7:$F$122,6)=X$11,"]","")))))</f>
        <v>---</v>
      </c>
      <c r="Y14" s="203" t="str">
        <f>IF('Cell Numbers'!Y6=0,"",((IF(VLOOKUP('Cell Numbers'!Y6,Cells!$A$7:$F$122,5)=Y$11,"[",""))&amp;(IF(AND(VLOOKUP('Cell Numbers'!Y6,Cells!$A$7:$F$122,5)&lt;&gt;Y$11,VLOOKUP('Cell Numbers'!Y6,Cells!$A$7:$F$122,6)&lt;&gt;Y$11),"---",100*(ROUND(VLOOKUP('Cell Numbers'!Y6,Cells!$A$7:$M$122,13),3))&amp;"%")&amp;(IF(VLOOKUP('Cell Numbers'!Y6,Cells!$A$7:$F$122,6)=Y$11,"]","")))))</f>
        <v>---</v>
      </c>
      <c r="Z14" s="203" t="str">
        <f>IF('Cell Numbers'!Z6=0,"",((IF(VLOOKUP('Cell Numbers'!Z6,Cells!$A$7:$F$122,5)=Z$11,"[",""))&amp;(IF(AND(VLOOKUP('Cell Numbers'!Z6,Cells!$A$7:$F$122,5)&lt;&gt;Z$11,VLOOKUP('Cell Numbers'!Z6,Cells!$A$7:$F$122,6)&lt;&gt;Z$11),"---",100*(ROUND(VLOOKUP('Cell Numbers'!Z6,Cells!$A$7:$M$122,13),3))&amp;"%")&amp;(IF(VLOOKUP('Cell Numbers'!Z6,Cells!$A$7:$F$122,6)=Z$11,"]","")))))</f>
        <v>---</v>
      </c>
      <c r="AA14" s="203" t="str">
        <f>IF('Cell Numbers'!AA6=0,"",((IF(VLOOKUP('Cell Numbers'!AA6,Cells!$A$7:$F$122,5)=AA$11,"[",""))&amp;(IF(AND(VLOOKUP('Cell Numbers'!AA6,Cells!$A$7:$F$122,5)&lt;&gt;AA$11,VLOOKUP('Cell Numbers'!AA6,Cells!$A$7:$F$122,6)&lt;&gt;AA$11),"---",100*(ROUND(VLOOKUP('Cell Numbers'!AA6,Cells!$A$7:$M$122,13),3))&amp;"%")&amp;(IF(VLOOKUP('Cell Numbers'!AA6,Cells!$A$7:$F$122,6)=AA$11,"]","")))))</f>
        <v>---</v>
      </c>
      <c r="AB14" s="203" t="str">
        <f>IF('Cell Numbers'!AB6=0,"",((IF(VLOOKUP('Cell Numbers'!AB6,Cells!$A$7:$F$122,5)=AB$11,"[",""))&amp;(IF(AND(VLOOKUP('Cell Numbers'!AB6,Cells!$A$7:$F$122,5)&lt;&gt;AB$11,VLOOKUP('Cell Numbers'!AB6,Cells!$A$7:$F$122,6)&lt;&gt;AB$11),"---",100*(ROUND(VLOOKUP('Cell Numbers'!AB6,Cells!$A$7:$M$122,13),3))&amp;"%")&amp;(IF(VLOOKUP('Cell Numbers'!AB6,Cells!$A$7:$F$122,6)=AB$11,"]","")))))</f>
        <v>---</v>
      </c>
      <c r="AC14" s="203" t="str">
        <f>IF('Cell Numbers'!AC6=0,"",((IF(VLOOKUP('Cell Numbers'!AC6,Cells!$A$7:$F$122,5)=AC$11,"[",""))&amp;(IF(AND(VLOOKUP('Cell Numbers'!AC6,Cells!$A$7:$F$122,5)&lt;&gt;AC$11,VLOOKUP('Cell Numbers'!AC6,Cells!$A$7:$F$122,6)&lt;&gt;AC$11),"---",100*(ROUND(VLOOKUP('Cell Numbers'!AC6,Cells!$A$7:$M$122,13),3))&amp;"%")&amp;(IF(VLOOKUP('Cell Numbers'!AC6,Cells!$A$7:$F$122,6)=AC$11,"]","")))))</f>
        <v>---</v>
      </c>
      <c r="AD14" s="203" t="str">
        <f>IF('Cell Numbers'!AD6=0,"",((IF(VLOOKUP('Cell Numbers'!AD6,Cells!$A$7:$F$122,5)=AD$11,"[",""))&amp;(IF(AND(VLOOKUP('Cell Numbers'!AD6,Cells!$A$7:$F$122,5)&lt;&gt;AD$11,VLOOKUP('Cell Numbers'!AD6,Cells!$A$7:$F$122,6)&lt;&gt;AD$11),"---",100*(ROUND(VLOOKUP('Cell Numbers'!AD6,Cells!$A$7:$M$122,13),3))&amp;"%")&amp;(IF(VLOOKUP('Cell Numbers'!AD6,Cells!$A$7:$F$122,6)=AD$11,"]","")))))</f>
        <v>---</v>
      </c>
      <c r="AE14" s="203" t="str">
        <f>IF('Cell Numbers'!AE6=0,"",((IF(VLOOKUP('Cell Numbers'!AE6,Cells!$A$7:$F$122,5)=AE$11,"[",""))&amp;(IF(AND(VLOOKUP('Cell Numbers'!AE6,Cells!$A$7:$F$122,5)&lt;&gt;AE$11,VLOOKUP('Cell Numbers'!AE6,Cells!$A$7:$F$122,6)&lt;&gt;AE$11),"---",100*(ROUND(VLOOKUP('Cell Numbers'!AE6,Cells!$A$7:$M$122,13),3))&amp;"%")&amp;(IF(VLOOKUP('Cell Numbers'!AE6,Cells!$A$7:$F$122,6)=AE$11,"]","")))))</f>
        <v>---</v>
      </c>
      <c r="AF14" s="203" t="str">
        <f>IF('Cell Numbers'!AF6=0,"",((IF(VLOOKUP('Cell Numbers'!AF6,Cells!$A$7:$F$122,5)=AF$11,"[",""))&amp;(IF(AND(VLOOKUP('Cell Numbers'!AF6,Cells!$A$7:$F$122,5)&lt;&gt;AF$11,VLOOKUP('Cell Numbers'!AF6,Cells!$A$7:$F$122,6)&lt;&gt;AF$11),"---",100*(ROUND(VLOOKUP('Cell Numbers'!AF6,Cells!$A$7:$M$122,13),3))&amp;"%")&amp;(IF(VLOOKUP('Cell Numbers'!AF6,Cells!$A$7:$F$122,6)=AF$11,"]","")))))</f>
        <v>---</v>
      </c>
      <c r="AG14" s="203" t="str">
        <f>IF('Cell Numbers'!AG6=0,"",((IF(VLOOKUP('Cell Numbers'!AG6,Cells!$A$7:$F$122,5)=AG$11,"[",""))&amp;(IF(AND(VLOOKUP('Cell Numbers'!AG6,Cells!$A$7:$F$122,5)&lt;&gt;AG$11,VLOOKUP('Cell Numbers'!AG6,Cells!$A$7:$F$122,6)&lt;&gt;AG$11),"---",100*(ROUND(VLOOKUP('Cell Numbers'!AG6,Cells!$A$7:$M$122,13),3))&amp;"%")&amp;(IF(VLOOKUP('Cell Numbers'!AG6,Cells!$A$7:$F$122,6)=AG$11,"]","")))))</f>
        <v>---</v>
      </c>
      <c r="AH14" s="203" t="str">
        <f>IF('Cell Numbers'!AH6=0,"",((IF(VLOOKUP('Cell Numbers'!AH6,Cells!$A$7:$F$122,5)=AH$11,"[",""))&amp;(IF(AND(VLOOKUP('Cell Numbers'!AH6,Cells!$A$7:$F$122,5)&lt;&gt;AH$11,VLOOKUP('Cell Numbers'!AH6,Cells!$A$7:$F$122,6)&lt;&gt;AH$11),"---",100*(ROUND(VLOOKUP('Cell Numbers'!AH6,Cells!$A$7:$M$122,13),3))&amp;"%")&amp;(IF(VLOOKUP('Cell Numbers'!AH6,Cells!$A$7:$F$122,6)=AH$11,"]","")))))</f>
        <v>---</v>
      </c>
      <c r="AI14" s="203" t="str">
        <f>IF('Cell Numbers'!AI6=0,"",((IF(VLOOKUP('Cell Numbers'!AI6,Cells!$A$7:$F$122,5)=AI$11,"[",""))&amp;(IF(AND(VLOOKUP('Cell Numbers'!AI6,Cells!$A$7:$F$122,5)&lt;&gt;AI$11,VLOOKUP('Cell Numbers'!AI6,Cells!$A$7:$F$122,6)&lt;&gt;AI$11),"---",100*(ROUND(VLOOKUP('Cell Numbers'!AI6,Cells!$A$7:$M$122,13),3))&amp;"%")&amp;(IF(VLOOKUP('Cell Numbers'!AI6,Cells!$A$7:$F$122,6)=AI$11,"]","")))))</f>
        <v>109.9%]</v>
      </c>
      <c r="AJ14" s="203" t="str">
        <f>IF('Cell Numbers'!AJ6=0,"",((IF(VLOOKUP('Cell Numbers'!AJ6,Cells!$A$7:$F$122,5)=AJ$11,"[",""))&amp;(IF(AND(VLOOKUP('Cell Numbers'!AJ6,Cells!$A$7:$F$122,5)&lt;&gt;AJ$11,VLOOKUP('Cell Numbers'!AJ6,Cells!$A$7:$F$122,6)&lt;&gt;AJ$11),"---",100*(ROUND(VLOOKUP('Cell Numbers'!AJ6,Cells!$A$7:$M$122,13),3))&amp;"%")&amp;(IF(VLOOKUP('Cell Numbers'!AJ6,Cells!$A$7:$F$122,6)=AJ$11,"]","")))))</f>
        <v/>
      </c>
      <c r="AK14" s="203" t="str">
        <f>IF('Cell Numbers'!AK6=0,"",((IF(VLOOKUP('Cell Numbers'!AK6,Cells!$A$7:$F$122,5)=AK$11,"[",""))&amp;(IF(AND(VLOOKUP('Cell Numbers'!AK6,Cells!$A$7:$F$122,5)&lt;&gt;AK$11,VLOOKUP('Cell Numbers'!AK6,Cells!$A$7:$F$122,6)&lt;&gt;AK$11),"---",100*(ROUND(VLOOKUP('Cell Numbers'!AK6,Cells!$A$7:$M$122,13),3))&amp;"%")&amp;(IF(VLOOKUP('Cell Numbers'!AK6,Cells!$A$7:$F$122,6)=AK$11,"]","")))))</f>
        <v/>
      </c>
      <c r="AL14" s="203" t="str">
        <f>IF('Cell Numbers'!AL6=0,"",((IF(VLOOKUP('Cell Numbers'!AL6,Cells!$A$7:$F$122,5)=AL$11,"[",""))&amp;(IF(AND(VLOOKUP('Cell Numbers'!AL6,Cells!$A$7:$F$122,5)&lt;&gt;AL$11,VLOOKUP('Cell Numbers'!AL6,Cells!$A$7:$F$122,6)&lt;&gt;AL$11),"---",100*(ROUND(VLOOKUP('Cell Numbers'!AL6,Cells!$A$7:$M$122,13),3))&amp;"%")&amp;(IF(VLOOKUP('Cell Numbers'!AL6,Cells!$A$7:$F$122,6)=AL$11,"]","")))))</f>
        <v/>
      </c>
      <c r="AM14" s="203" t="str">
        <f>IF('Cell Numbers'!AM6=0,"",((IF(VLOOKUP('Cell Numbers'!AM6,Cells!$A$7:$F$122,5)=AM$11,"[",""))&amp;(IF(AND(VLOOKUP('Cell Numbers'!AM6,Cells!$A$7:$F$122,5)&lt;&gt;AM$11,VLOOKUP('Cell Numbers'!AM6,Cells!$A$7:$F$122,6)&lt;&gt;AM$11),"---",100*(ROUND(VLOOKUP('Cell Numbers'!AM6,Cells!$A$7:$M$122,13),3))&amp;"%")&amp;(IF(VLOOKUP('Cell Numbers'!AM6,Cells!$A$7:$F$122,6)=AM$11,"]","")))))</f>
        <v/>
      </c>
    </row>
    <row r="15" spans="1:40" x14ac:dyDescent="0.25">
      <c r="A15" t="s">
        <v>82</v>
      </c>
      <c r="B15" t="s">
        <v>77</v>
      </c>
      <c r="C15" s="8" t="s">
        <v>350</v>
      </c>
      <c r="D15" s="203" t="str">
        <f>IF('Cell Numbers'!D7=0,"",((IF(VLOOKUP('Cell Numbers'!D7,Cells!$A$7:$F$122,5)=D$11,"[",""))&amp;(IF(AND(VLOOKUP('Cell Numbers'!D7,Cells!$A$7:$F$122,5)&lt;&gt;D$11,VLOOKUP('Cell Numbers'!D7,Cells!$A$7:$F$122,6)&lt;&gt;D$11),"---",100*(ROUND(VLOOKUP('Cell Numbers'!D7,Cells!$A$7:$M$122,13),3))&amp;"%")&amp;(IF(VLOOKUP('Cell Numbers'!D7,Cells!$A$7:$F$122,6)=D$11,"]","")))))</f>
        <v>[78.5%</v>
      </c>
      <c r="E15" s="203" t="str">
        <f>IF('Cell Numbers'!E7=0,"",((IF(VLOOKUP('Cell Numbers'!E7,Cells!$A$7:$F$122,5)=E$11,"[",""))&amp;(IF(AND(VLOOKUP('Cell Numbers'!E7,Cells!$A$7:$F$122,5)&lt;&gt;E$11,VLOOKUP('Cell Numbers'!E7,Cells!$A$7:$F$122,6)&lt;&gt;E$11),"---",100*(ROUND(VLOOKUP('Cell Numbers'!E7,Cells!$A$7:$M$122,13),3))&amp;"%")&amp;(IF(VLOOKUP('Cell Numbers'!E7,Cells!$A$7:$F$122,6)=E$11,"]","")))))</f>
        <v>---</v>
      </c>
      <c r="F15" s="203" t="str">
        <f>IF('Cell Numbers'!F7=0,"",((IF(VLOOKUP('Cell Numbers'!F7,Cells!$A$7:$F$122,5)=F$11,"[",""))&amp;(IF(AND(VLOOKUP('Cell Numbers'!F7,Cells!$A$7:$F$122,5)&lt;&gt;F$11,VLOOKUP('Cell Numbers'!F7,Cells!$A$7:$F$122,6)&lt;&gt;F$11),"---",100*(ROUND(VLOOKUP('Cell Numbers'!F7,Cells!$A$7:$M$122,13),3))&amp;"%")&amp;(IF(VLOOKUP('Cell Numbers'!F7,Cells!$A$7:$F$122,6)=F$11,"]","")))))</f>
        <v>---</v>
      </c>
      <c r="G15" s="203" t="str">
        <f>IF('Cell Numbers'!G7=0,"",((IF(VLOOKUP('Cell Numbers'!G7,Cells!$A$7:$F$122,5)=G$11,"[",""))&amp;(IF(AND(VLOOKUP('Cell Numbers'!G7,Cells!$A$7:$F$122,5)&lt;&gt;G$11,VLOOKUP('Cell Numbers'!G7,Cells!$A$7:$F$122,6)&lt;&gt;G$11),"---",100*(ROUND(VLOOKUP('Cell Numbers'!G7,Cells!$A$7:$M$122,13),3))&amp;"%")&amp;(IF(VLOOKUP('Cell Numbers'!G7,Cells!$A$7:$F$122,6)=G$11,"]","")))))</f>
        <v>---</v>
      </c>
      <c r="H15" s="203" t="str">
        <f>IF('Cell Numbers'!H7=0,"",((IF(VLOOKUP('Cell Numbers'!H7,Cells!$A$7:$F$122,5)=H$11,"[",""))&amp;(IF(AND(VLOOKUP('Cell Numbers'!H7,Cells!$A$7:$F$122,5)&lt;&gt;H$11,VLOOKUP('Cell Numbers'!H7,Cells!$A$7:$F$122,6)&lt;&gt;H$11),"---",100*(ROUND(VLOOKUP('Cell Numbers'!H7,Cells!$A$7:$M$122,13),3))&amp;"%")&amp;(IF(VLOOKUP('Cell Numbers'!H7,Cells!$A$7:$F$122,6)=H$11,"]","")))))</f>
        <v>---</v>
      </c>
      <c r="I15" s="203" t="str">
        <f>IF('Cell Numbers'!I7=0,"",((IF(VLOOKUP('Cell Numbers'!I7,Cells!$A$7:$F$122,5)=I$11,"[",""))&amp;(IF(AND(VLOOKUP('Cell Numbers'!I7,Cells!$A$7:$F$122,5)&lt;&gt;I$11,VLOOKUP('Cell Numbers'!I7,Cells!$A$7:$F$122,6)&lt;&gt;I$11),"---",100*(ROUND(VLOOKUP('Cell Numbers'!I7,Cells!$A$7:$M$122,13),3))&amp;"%")&amp;(IF(VLOOKUP('Cell Numbers'!I7,Cells!$A$7:$F$122,6)=I$11,"]","")))))</f>
        <v>---</v>
      </c>
      <c r="J15" s="203" t="str">
        <f>IF('Cell Numbers'!J7=0,"",((IF(VLOOKUP('Cell Numbers'!J7,Cells!$A$7:$F$122,5)=J$11,"[",""))&amp;(IF(AND(VLOOKUP('Cell Numbers'!J7,Cells!$A$7:$F$122,5)&lt;&gt;J$11,VLOOKUP('Cell Numbers'!J7,Cells!$A$7:$F$122,6)&lt;&gt;J$11),"---",100*(ROUND(VLOOKUP('Cell Numbers'!J7,Cells!$A$7:$M$122,13),3))&amp;"%")&amp;(IF(VLOOKUP('Cell Numbers'!J7,Cells!$A$7:$F$122,6)=J$11,"]","")))))</f>
        <v>---</v>
      </c>
      <c r="K15" s="203" t="str">
        <f>IF('Cell Numbers'!K7=0,"",((IF(VLOOKUP('Cell Numbers'!K7,Cells!$A$7:$F$122,5)=K$11,"[",""))&amp;(IF(AND(VLOOKUP('Cell Numbers'!K7,Cells!$A$7:$F$122,5)&lt;&gt;K$11,VLOOKUP('Cell Numbers'!K7,Cells!$A$7:$F$122,6)&lt;&gt;K$11),"---",100*(ROUND(VLOOKUP('Cell Numbers'!K7,Cells!$A$7:$M$122,13),3))&amp;"%")&amp;(IF(VLOOKUP('Cell Numbers'!K7,Cells!$A$7:$F$122,6)=K$11,"]","")))))</f>
        <v>---</v>
      </c>
      <c r="L15" s="203" t="str">
        <f>IF('Cell Numbers'!L7=0,"",((IF(VLOOKUP('Cell Numbers'!L7,Cells!$A$7:$F$122,5)=L$11,"[",""))&amp;(IF(AND(VLOOKUP('Cell Numbers'!L7,Cells!$A$7:$F$122,5)&lt;&gt;L$11,VLOOKUP('Cell Numbers'!L7,Cells!$A$7:$F$122,6)&lt;&gt;L$11),"---",100*(ROUND(VLOOKUP('Cell Numbers'!L7,Cells!$A$7:$M$122,13),3))&amp;"%")&amp;(IF(VLOOKUP('Cell Numbers'!L7,Cells!$A$7:$F$122,6)=L$11,"]","")))))</f>
        <v>78.5%]</v>
      </c>
      <c r="M15" s="203" t="str">
        <f>IF('Cell Numbers'!M7=0,"",((IF(VLOOKUP('Cell Numbers'!M7,Cells!$A$7:$F$122,5)=M$11,"[",""))&amp;(IF(AND(VLOOKUP('Cell Numbers'!M7,Cells!$A$7:$F$122,5)&lt;&gt;M$11,VLOOKUP('Cell Numbers'!M7,Cells!$A$7:$F$122,6)&lt;&gt;M$11),"---",100*(ROUND(VLOOKUP('Cell Numbers'!M7,Cells!$A$7:$M$122,13),3))&amp;"%")&amp;(IF(VLOOKUP('Cell Numbers'!M7,Cells!$A$7:$F$122,6)=M$11,"]","")))))</f>
        <v>[77.1%</v>
      </c>
      <c r="N15" s="203" t="str">
        <f>IF('Cell Numbers'!N7=0,"",((IF(VLOOKUP('Cell Numbers'!N7,Cells!$A$7:$F$122,5)=N$11,"[",""))&amp;(IF(AND(VLOOKUP('Cell Numbers'!N7,Cells!$A$7:$F$122,5)&lt;&gt;N$11,VLOOKUP('Cell Numbers'!N7,Cells!$A$7:$F$122,6)&lt;&gt;N$11),"---",100*(ROUND(VLOOKUP('Cell Numbers'!N7,Cells!$A$7:$M$122,13),3))&amp;"%")&amp;(IF(VLOOKUP('Cell Numbers'!N7,Cells!$A$7:$F$122,6)=N$11,"]","")))))</f>
        <v>---</v>
      </c>
      <c r="O15" s="203" t="str">
        <f>IF('Cell Numbers'!O7=0,"",((IF(VLOOKUP('Cell Numbers'!O7,Cells!$A$7:$F$122,5)=O$11,"[",""))&amp;(IF(AND(VLOOKUP('Cell Numbers'!O7,Cells!$A$7:$F$122,5)&lt;&gt;O$11,VLOOKUP('Cell Numbers'!O7,Cells!$A$7:$F$122,6)&lt;&gt;O$11),"---",100*(ROUND(VLOOKUP('Cell Numbers'!O7,Cells!$A$7:$M$122,13),3))&amp;"%")&amp;(IF(VLOOKUP('Cell Numbers'!O7,Cells!$A$7:$F$122,6)=O$11,"]","")))))</f>
        <v>---</v>
      </c>
      <c r="P15" s="203" t="str">
        <f>IF('Cell Numbers'!P7=0,"",((IF(VLOOKUP('Cell Numbers'!P7,Cells!$A$7:$F$122,5)=P$11,"[",""))&amp;(IF(AND(VLOOKUP('Cell Numbers'!P7,Cells!$A$7:$F$122,5)&lt;&gt;P$11,VLOOKUP('Cell Numbers'!P7,Cells!$A$7:$F$122,6)&lt;&gt;P$11),"---",100*(ROUND(VLOOKUP('Cell Numbers'!P7,Cells!$A$7:$M$122,13),3))&amp;"%")&amp;(IF(VLOOKUP('Cell Numbers'!P7,Cells!$A$7:$F$122,6)=P$11,"]","")))))</f>
        <v>77.1%]</v>
      </c>
      <c r="Q15" s="203" t="str">
        <f>IF('Cell Numbers'!Q7=0,"",((IF(VLOOKUP('Cell Numbers'!Q7,Cells!$A$7:$F$122,5)=Q$11,"[",""))&amp;(IF(AND(VLOOKUP('Cell Numbers'!Q7,Cells!$A$7:$F$122,5)&lt;&gt;Q$11,VLOOKUP('Cell Numbers'!Q7,Cells!$A$7:$F$122,6)&lt;&gt;Q$11),"---",100*(ROUND(VLOOKUP('Cell Numbers'!Q7,Cells!$A$7:$M$122,13),3))&amp;"%")&amp;(IF(VLOOKUP('Cell Numbers'!Q7,Cells!$A$7:$F$122,6)=Q$11,"]","")))))</f>
        <v>[78.6%</v>
      </c>
      <c r="R15" s="203" t="str">
        <f>IF('Cell Numbers'!R7=0,"",((IF(VLOOKUP('Cell Numbers'!R7,Cells!$A$7:$F$122,5)=R$11,"[",""))&amp;(IF(AND(VLOOKUP('Cell Numbers'!R7,Cells!$A$7:$F$122,5)&lt;&gt;R$11,VLOOKUP('Cell Numbers'!R7,Cells!$A$7:$F$122,6)&lt;&gt;R$11),"---",100*(ROUND(VLOOKUP('Cell Numbers'!R7,Cells!$A$7:$M$122,13),3))&amp;"%")&amp;(IF(VLOOKUP('Cell Numbers'!R7,Cells!$A$7:$F$122,6)=R$11,"]","")))))</f>
        <v>---</v>
      </c>
      <c r="S15" s="203" t="str">
        <f>IF('Cell Numbers'!S7=0,"",((IF(VLOOKUP('Cell Numbers'!S7,Cells!$A$7:$F$122,5)=S$11,"[",""))&amp;(IF(AND(VLOOKUP('Cell Numbers'!S7,Cells!$A$7:$F$122,5)&lt;&gt;S$11,VLOOKUP('Cell Numbers'!S7,Cells!$A$7:$F$122,6)&lt;&gt;S$11),"---",100*(ROUND(VLOOKUP('Cell Numbers'!S7,Cells!$A$7:$M$122,13),3))&amp;"%")&amp;(IF(VLOOKUP('Cell Numbers'!S7,Cells!$A$7:$F$122,6)=S$11,"]","")))))</f>
        <v>---</v>
      </c>
      <c r="T15" s="203" t="str">
        <f>IF('Cell Numbers'!T7=0,"",((IF(VLOOKUP('Cell Numbers'!T7,Cells!$A$7:$F$122,5)=T$11,"[",""))&amp;(IF(AND(VLOOKUP('Cell Numbers'!T7,Cells!$A$7:$F$122,5)&lt;&gt;T$11,VLOOKUP('Cell Numbers'!T7,Cells!$A$7:$F$122,6)&lt;&gt;T$11),"---",100*(ROUND(VLOOKUP('Cell Numbers'!T7,Cells!$A$7:$M$122,13),3))&amp;"%")&amp;(IF(VLOOKUP('Cell Numbers'!T7,Cells!$A$7:$F$122,6)=T$11,"]","")))))</f>
        <v>78.6%]</v>
      </c>
      <c r="U15" s="203" t="str">
        <f>IF('Cell Numbers'!U7=0,"",((IF(VLOOKUP('Cell Numbers'!U7,Cells!$A$7:$F$122,5)=U$11,"[",""))&amp;(IF(AND(VLOOKUP('Cell Numbers'!U7,Cells!$A$7:$F$122,5)&lt;&gt;U$11,VLOOKUP('Cell Numbers'!U7,Cells!$A$7:$F$122,6)&lt;&gt;U$11),"---",100*(ROUND(VLOOKUP('Cell Numbers'!U7,Cells!$A$7:$M$122,13),3))&amp;"%")&amp;(IF(VLOOKUP('Cell Numbers'!U7,Cells!$A$7:$F$122,6)=U$11,"]","")))))</f>
        <v>[90.7%</v>
      </c>
      <c r="V15" s="203" t="str">
        <f>IF('Cell Numbers'!V7=0,"",((IF(VLOOKUP('Cell Numbers'!V7,Cells!$A$7:$F$122,5)=V$11,"[",""))&amp;(IF(AND(VLOOKUP('Cell Numbers'!V7,Cells!$A$7:$F$122,5)&lt;&gt;V$11,VLOOKUP('Cell Numbers'!V7,Cells!$A$7:$F$122,6)&lt;&gt;V$11),"---",100*(ROUND(VLOOKUP('Cell Numbers'!V7,Cells!$A$7:$M$122,13),3))&amp;"%")&amp;(IF(VLOOKUP('Cell Numbers'!V7,Cells!$A$7:$F$122,6)=V$11,"]","")))))</f>
        <v>---</v>
      </c>
      <c r="W15" s="203" t="str">
        <f>IF('Cell Numbers'!W7=0,"",((IF(VLOOKUP('Cell Numbers'!W7,Cells!$A$7:$F$122,5)=W$11,"[",""))&amp;(IF(AND(VLOOKUP('Cell Numbers'!W7,Cells!$A$7:$F$122,5)&lt;&gt;W$11,VLOOKUP('Cell Numbers'!W7,Cells!$A$7:$F$122,6)&lt;&gt;W$11),"---",100*(ROUND(VLOOKUP('Cell Numbers'!W7,Cells!$A$7:$M$122,13),3))&amp;"%")&amp;(IF(VLOOKUP('Cell Numbers'!W7,Cells!$A$7:$F$122,6)=W$11,"]","")))))</f>
        <v>---</v>
      </c>
      <c r="X15" s="203" t="str">
        <f>IF('Cell Numbers'!X7=0,"",((IF(VLOOKUP('Cell Numbers'!X7,Cells!$A$7:$F$122,5)=X$11,"[",""))&amp;(IF(AND(VLOOKUP('Cell Numbers'!X7,Cells!$A$7:$F$122,5)&lt;&gt;X$11,VLOOKUP('Cell Numbers'!X7,Cells!$A$7:$F$122,6)&lt;&gt;X$11),"---",100*(ROUND(VLOOKUP('Cell Numbers'!X7,Cells!$A$7:$M$122,13),3))&amp;"%")&amp;(IF(VLOOKUP('Cell Numbers'!X7,Cells!$A$7:$F$122,6)=X$11,"]","")))))</f>
        <v>90.7%]</v>
      </c>
      <c r="Y15" s="203" t="str">
        <f>IF('Cell Numbers'!Y7=0,"",((IF(VLOOKUP('Cell Numbers'!Y7,Cells!$A$7:$F$122,5)=Y$11,"[",""))&amp;(IF(AND(VLOOKUP('Cell Numbers'!Y7,Cells!$A$7:$F$122,5)&lt;&gt;Y$11,VLOOKUP('Cell Numbers'!Y7,Cells!$A$7:$F$122,6)&lt;&gt;Y$11),"---",100*(ROUND(VLOOKUP('Cell Numbers'!Y7,Cells!$A$7:$M$122,13),3))&amp;"%")&amp;(IF(VLOOKUP('Cell Numbers'!Y7,Cells!$A$7:$F$122,6)=Y$11,"]","")))))</f>
        <v>[98.7%</v>
      </c>
      <c r="Z15" s="203" t="str">
        <f>IF('Cell Numbers'!Z7=0,"",((IF(VLOOKUP('Cell Numbers'!Z7,Cells!$A$7:$F$122,5)=Z$11,"[",""))&amp;(IF(AND(VLOOKUP('Cell Numbers'!Z7,Cells!$A$7:$F$122,5)&lt;&gt;Z$11,VLOOKUP('Cell Numbers'!Z7,Cells!$A$7:$F$122,6)&lt;&gt;Z$11),"---",100*(ROUND(VLOOKUP('Cell Numbers'!Z7,Cells!$A$7:$M$122,13),3))&amp;"%")&amp;(IF(VLOOKUP('Cell Numbers'!Z7,Cells!$A$7:$F$122,6)=Z$11,"]","")))))</f>
        <v>---</v>
      </c>
      <c r="AA15" s="203" t="str">
        <f>IF('Cell Numbers'!AA7=0,"",((IF(VLOOKUP('Cell Numbers'!AA7,Cells!$A$7:$F$122,5)=AA$11,"[",""))&amp;(IF(AND(VLOOKUP('Cell Numbers'!AA7,Cells!$A$7:$F$122,5)&lt;&gt;AA$11,VLOOKUP('Cell Numbers'!AA7,Cells!$A$7:$F$122,6)&lt;&gt;AA$11),"---",100*(ROUND(VLOOKUP('Cell Numbers'!AA7,Cells!$A$7:$M$122,13),3))&amp;"%")&amp;(IF(VLOOKUP('Cell Numbers'!AA7,Cells!$A$7:$F$122,6)=AA$11,"]","")))))</f>
        <v>98.7%]</v>
      </c>
      <c r="AB15" s="203" t="str">
        <f>IF('Cell Numbers'!AB7=0,"",((IF(VLOOKUP('Cell Numbers'!AB7,Cells!$A$7:$F$122,5)=AB$11,"[",""))&amp;(IF(AND(VLOOKUP('Cell Numbers'!AB7,Cells!$A$7:$F$122,5)&lt;&gt;AB$11,VLOOKUP('Cell Numbers'!AB7,Cells!$A$7:$F$122,6)&lt;&gt;AB$11),"---",100*(ROUND(VLOOKUP('Cell Numbers'!AB7,Cells!$A$7:$M$122,13),3))&amp;"%")&amp;(IF(VLOOKUP('Cell Numbers'!AB7,Cells!$A$7:$F$122,6)=AB$11,"]","")))))</f>
        <v>[101.9%</v>
      </c>
      <c r="AC15" s="203" t="str">
        <f>IF('Cell Numbers'!AC7=0,"",((IF(VLOOKUP('Cell Numbers'!AC7,Cells!$A$7:$F$122,5)=AC$11,"[",""))&amp;(IF(AND(VLOOKUP('Cell Numbers'!AC7,Cells!$A$7:$F$122,5)&lt;&gt;AC$11,VLOOKUP('Cell Numbers'!AC7,Cells!$A$7:$F$122,6)&lt;&gt;AC$11),"---",100*(ROUND(VLOOKUP('Cell Numbers'!AC7,Cells!$A$7:$M$122,13),3))&amp;"%")&amp;(IF(VLOOKUP('Cell Numbers'!AC7,Cells!$A$7:$F$122,6)=AC$11,"]","")))))</f>
        <v>---</v>
      </c>
      <c r="AD15" s="203" t="str">
        <f>IF('Cell Numbers'!AD7=0,"",((IF(VLOOKUP('Cell Numbers'!AD7,Cells!$A$7:$F$122,5)=AD$11,"[",""))&amp;(IF(AND(VLOOKUP('Cell Numbers'!AD7,Cells!$A$7:$F$122,5)&lt;&gt;AD$11,VLOOKUP('Cell Numbers'!AD7,Cells!$A$7:$F$122,6)&lt;&gt;AD$11),"---",100*(ROUND(VLOOKUP('Cell Numbers'!AD7,Cells!$A$7:$M$122,13),3))&amp;"%")&amp;(IF(VLOOKUP('Cell Numbers'!AD7,Cells!$A$7:$F$122,6)=AD$11,"]","")))))</f>
        <v>101.9%]</v>
      </c>
      <c r="AE15" s="203" t="str">
        <f>IF('Cell Numbers'!AE7=0,"",((IF(VLOOKUP('Cell Numbers'!AE7,Cells!$A$7:$F$122,5)=AE$11,"[",""))&amp;(IF(AND(VLOOKUP('Cell Numbers'!AE7,Cells!$A$7:$F$122,5)&lt;&gt;AE$11,VLOOKUP('Cell Numbers'!AE7,Cells!$A$7:$F$122,6)&lt;&gt;AE$11),"---",100*(ROUND(VLOOKUP('Cell Numbers'!AE7,Cells!$A$7:$M$122,13),3))&amp;"%")&amp;(IF(VLOOKUP('Cell Numbers'!AE7,Cells!$A$7:$F$122,6)=AE$11,"]","")))))</f>
        <v>[106%</v>
      </c>
      <c r="AF15" s="203" t="str">
        <f>IF('Cell Numbers'!AF7=0,"",((IF(VLOOKUP('Cell Numbers'!AF7,Cells!$A$7:$F$122,5)=AF$11,"[",""))&amp;(IF(AND(VLOOKUP('Cell Numbers'!AF7,Cells!$A$7:$F$122,5)&lt;&gt;AF$11,VLOOKUP('Cell Numbers'!AF7,Cells!$A$7:$F$122,6)&lt;&gt;AF$11),"---",100*(ROUND(VLOOKUP('Cell Numbers'!AF7,Cells!$A$7:$M$122,13),3))&amp;"%")&amp;(IF(VLOOKUP('Cell Numbers'!AF7,Cells!$A$7:$F$122,6)=AF$11,"]","")))))</f>
        <v>---</v>
      </c>
      <c r="AG15" s="203" t="str">
        <f>IF('Cell Numbers'!AG7=0,"",((IF(VLOOKUP('Cell Numbers'!AG7,Cells!$A$7:$F$122,5)=AG$11,"[",""))&amp;(IF(AND(VLOOKUP('Cell Numbers'!AG7,Cells!$A$7:$F$122,5)&lt;&gt;AG$11,VLOOKUP('Cell Numbers'!AG7,Cells!$A$7:$F$122,6)&lt;&gt;AG$11),"---",100*(ROUND(VLOOKUP('Cell Numbers'!AG7,Cells!$A$7:$M$122,13),3))&amp;"%")&amp;(IF(VLOOKUP('Cell Numbers'!AG7,Cells!$A$7:$F$122,6)=AG$11,"]","")))))</f>
        <v>---</v>
      </c>
      <c r="AH15" s="203" t="str">
        <f>IF('Cell Numbers'!AH7=0,"",((IF(VLOOKUP('Cell Numbers'!AH7,Cells!$A$7:$F$122,5)=AH$11,"[",""))&amp;(IF(AND(VLOOKUP('Cell Numbers'!AH7,Cells!$A$7:$F$122,5)&lt;&gt;AH$11,VLOOKUP('Cell Numbers'!AH7,Cells!$A$7:$F$122,6)&lt;&gt;AH$11),"---",100*(ROUND(VLOOKUP('Cell Numbers'!AH7,Cells!$A$7:$M$122,13),3))&amp;"%")&amp;(IF(VLOOKUP('Cell Numbers'!AH7,Cells!$A$7:$F$122,6)=AH$11,"]","")))))</f>
        <v>---</v>
      </c>
      <c r="AI15" s="203" t="str">
        <f>IF('Cell Numbers'!AI7=0,"",((IF(VLOOKUP('Cell Numbers'!AI7,Cells!$A$7:$F$122,5)=AI$11,"[",""))&amp;(IF(AND(VLOOKUP('Cell Numbers'!AI7,Cells!$A$7:$F$122,5)&lt;&gt;AI$11,VLOOKUP('Cell Numbers'!AI7,Cells!$A$7:$F$122,6)&lt;&gt;AI$11),"---",100*(ROUND(VLOOKUP('Cell Numbers'!AI7,Cells!$A$7:$M$122,13),3))&amp;"%")&amp;(IF(VLOOKUP('Cell Numbers'!AI7,Cells!$A$7:$F$122,6)=AI$11,"]","")))))</f>
        <v>---</v>
      </c>
      <c r="AJ15" s="203" t="str">
        <f>IF('Cell Numbers'!AJ7=0,"",((IF(VLOOKUP('Cell Numbers'!AJ7,Cells!$A$7:$F$122,5)=AJ$11,"[",""))&amp;(IF(AND(VLOOKUP('Cell Numbers'!AJ7,Cells!$A$7:$F$122,5)&lt;&gt;AJ$11,VLOOKUP('Cell Numbers'!AJ7,Cells!$A$7:$F$122,6)&lt;&gt;AJ$11),"---",100*(ROUND(VLOOKUP('Cell Numbers'!AJ7,Cells!$A$7:$M$122,13),3))&amp;"%")&amp;(IF(VLOOKUP('Cell Numbers'!AJ7,Cells!$A$7:$F$122,6)=AJ$11,"]","")))))</f>
        <v>---</v>
      </c>
      <c r="AK15" s="203" t="str">
        <f>IF('Cell Numbers'!AK7=0,"",((IF(VLOOKUP('Cell Numbers'!AK7,Cells!$A$7:$F$122,5)=AK$11,"[",""))&amp;(IF(AND(VLOOKUP('Cell Numbers'!AK7,Cells!$A$7:$F$122,5)&lt;&gt;AK$11,VLOOKUP('Cell Numbers'!AK7,Cells!$A$7:$F$122,6)&lt;&gt;AK$11),"---",100*(ROUND(VLOOKUP('Cell Numbers'!AK7,Cells!$A$7:$M$122,13),3))&amp;"%")&amp;(IF(VLOOKUP('Cell Numbers'!AK7,Cells!$A$7:$F$122,6)=AK$11,"]","")))))</f>
        <v>---</v>
      </c>
      <c r="AL15" s="203" t="str">
        <f>IF('Cell Numbers'!AL7=0,"",((IF(VLOOKUP('Cell Numbers'!AL7,Cells!$A$7:$F$122,5)=AL$11,"[",""))&amp;(IF(AND(VLOOKUP('Cell Numbers'!AL7,Cells!$A$7:$F$122,5)&lt;&gt;AL$11,VLOOKUP('Cell Numbers'!AL7,Cells!$A$7:$F$122,6)&lt;&gt;AL$11),"---",100*(ROUND(VLOOKUP('Cell Numbers'!AL7,Cells!$A$7:$M$122,13),3))&amp;"%")&amp;(IF(VLOOKUP('Cell Numbers'!AL7,Cells!$A$7:$F$122,6)=AL$11,"]","")))))</f>
        <v>---</v>
      </c>
      <c r="AM15" s="203" t="str">
        <f>IF('Cell Numbers'!AM7=0,"",((IF(VLOOKUP('Cell Numbers'!AM7,Cells!$A$7:$F$122,5)=AM$11,"[",""))&amp;(IF(AND(VLOOKUP('Cell Numbers'!AM7,Cells!$A$7:$F$122,5)&lt;&gt;AM$11,VLOOKUP('Cell Numbers'!AM7,Cells!$A$7:$F$122,6)&lt;&gt;AM$11),"---",100*(ROUND(VLOOKUP('Cell Numbers'!AM7,Cells!$A$7:$M$122,13),3))&amp;"%")&amp;(IF(VLOOKUP('Cell Numbers'!AM7,Cells!$A$7:$F$122,6)=AM$11,"]","")))))</f>
        <v>106%]</v>
      </c>
    </row>
    <row r="16" spans="1:40" x14ac:dyDescent="0.25">
      <c r="A16" t="s">
        <v>82</v>
      </c>
      <c r="B16" t="s">
        <v>77</v>
      </c>
      <c r="C16" s="8" t="s">
        <v>351</v>
      </c>
      <c r="D16" s="203" t="str">
        <f>IF('Cell Numbers'!D8=0,"",((IF(VLOOKUP('Cell Numbers'!D8,Cells!$A$7:$F$122,5)=D$11,"[",""))&amp;(IF(AND(VLOOKUP('Cell Numbers'!D8,Cells!$A$7:$F$122,5)&lt;&gt;D$11,VLOOKUP('Cell Numbers'!D8,Cells!$A$7:$F$122,6)&lt;&gt;D$11),"---",100*(ROUND(VLOOKUP('Cell Numbers'!D8,Cells!$A$7:$M$122,13),3))&amp;"%")&amp;(IF(VLOOKUP('Cell Numbers'!D8,Cells!$A$7:$F$122,6)=D$11,"]","")))))</f>
        <v>[82.5%</v>
      </c>
      <c r="E16" s="203" t="str">
        <f>IF('Cell Numbers'!E8=0,"",((IF(VLOOKUP('Cell Numbers'!E8,Cells!$A$7:$F$122,5)=E$11,"[",""))&amp;(IF(AND(VLOOKUP('Cell Numbers'!E8,Cells!$A$7:$F$122,5)&lt;&gt;E$11,VLOOKUP('Cell Numbers'!E8,Cells!$A$7:$F$122,6)&lt;&gt;E$11),"---",100*(ROUND(VLOOKUP('Cell Numbers'!E8,Cells!$A$7:$M$122,13),3))&amp;"%")&amp;(IF(VLOOKUP('Cell Numbers'!E8,Cells!$A$7:$F$122,6)=E$11,"]","")))))</f>
        <v>---</v>
      </c>
      <c r="F16" s="203" t="str">
        <f>IF('Cell Numbers'!F8=0,"",((IF(VLOOKUP('Cell Numbers'!F8,Cells!$A$7:$F$122,5)=F$11,"[",""))&amp;(IF(AND(VLOOKUP('Cell Numbers'!F8,Cells!$A$7:$F$122,5)&lt;&gt;F$11,VLOOKUP('Cell Numbers'!F8,Cells!$A$7:$F$122,6)&lt;&gt;F$11),"---",100*(ROUND(VLOOKUP('Cell Numbers'!F8,Cells!$A$7:$M$122,13),3))&amp;"%")&amp;(IF(VLOOKUP('Cell Numbers'!F8,Cells!$A$7:$F$122,6)=F$11,"]","")))))</f>
        <v>---</v>
      </c>
      <c r="G16" s="203" t="str">
        <f>IF('Cell Numbers'!G8=0,"",((IF(VLOOKUP('Cell Numbers'!G8,Cells!$A$7:$F$122,5)=G$11,"[",""))&amp;(IF(AND(VLOOKUP('Cell Numbers'!G8,Cells!$A$7:$F$122,5)&lt;&gt;G$11,VLOOKUP('Cell Numbers'!G8,Cells!$A$7:$F$122,6)&lt;&gt;G$11),"---",100*(ROUND(VLOOKUP('Cell Numbers'!G8,Cells!$A$7:$M$122,13),3))&amp;"%")&amp;(IF(VLOOKUP('Cell Numbers'!G8,Cells!$A$7:$F$122,6)=G$11,"]","")))))</f>
        <v>---</v>
      </c>
      <c r="H16" s="203" t="str">
        <f>IF('Cell Numbers'!H8=0,"",((IF(VLOOKUP('Cell Numbers'!H8,Cells!$A$7:$F$122,5)=H$11,"[",""))&amp;(IF(AND(VLOOKUP('Cell Numbers'!H8,Cells!$A$7:$F$122,5)&lt;&gt;H$11,VLOOKUP('Cell Numbers'!H8,Cells!$A$7:$F$122,6)&lt;&gt;H$11),"---",100*(ROUND(VLOOKUP('Cell Numbers'!H8,Cells!$A$7:$M$122,13),3))&amp;"%")&amp;(IF(VLOOKUP('Cell Numbers'!H8,Cells!$A$7:$F$122,6)=H$11,"]","")))))</f>
        <v>---</v>
      </c>
      <c r="I16" s="203" t="str">
        <f>IF('Cell Numbers'!I8=0,"",((IF(VLOOKUP('Cell Numbers'!I8,Cells!$A$7:$F$122,5)=I$11,"[",""))&amp;(IF(AND(VLOOKUP('Cell Numbers'!I8,Cells!$A$7:$F$122,5)&lt;&gt;I$11,VLOOKUP('Cell Numbers'!I8,Cells!$A$7:$F$122,6)&lt;&gt;I$11),"---",100*(ROUND(VLOOKUP('Cell Numbers'!I8,Cells!$A$7:$M$122,13),3))&amp;"%")&amp;(IF(VLOOKUP('Cell Numbers'!I8,Cells!$A$7:$F$122,6)=I$11,"]","")))))</f>
        <v>---</v>
      </c>
      <c r="J16" s="203" t="str">
        <f>IF('Cell Numbers'!J8=0,"",((IF(VLOOKUP('Cell Numbers'!J8,Cells!$A$7:$F$122,5)=J$11,"[",""))&amp;(IF(AND(VLOOKUP('Cell Numbers'!J8,Cells!$A$7:$F$122,5)&lt;&gt;J$11,VLOOKUP('Cell Numbers'!J8,Cells!$A$7:$F$122,6)&lt;&gt;J$11),"---",100*(ROUND(VLOOKUP('Cell Numbers'!J8,Cells!$A$7:$M$122,13),3))&amp;"%")&amp;(IF(VLOOKUP('Cell Numbers'!J8,Cells!$A$7:$F$122,6)=J$11,"]","")))))</f>
        <v>---</v>
      </c>
      <c r="K16" s="203" t="str">
        <f>IF('Cell Numbers'!K8=0,"",((IF(VLOOKUP('Cell Numbers'!K8,Cells!$A$7:$F$122,5)=K$11,"[",""))&amp;(IF(AND(VLOOKUP('Cell Numbers'!K8,Cells!$A$7:$F$122,5)&lt;&gt;K$11,VLOOKUP('Cell Numbers'!K8,Cells!$A$7:$F$122,6)&lt;&gt;K$11),"---",100*(ROUND(VLOOKUP('Cell Numbers'!K8,Cells!$A$7:$M$122,13),3))&amp;"%")&amp;(IF(VLOOKUP('Cell Numbers'!K8,Cells!$A$7:$F$122,6)=K$11,"]","")))))</f>
        <v>---</v>
      </c>
      <c r="L16" s="203" t="str">
        <f>IF('Cell Numbers'!L8=0,"",((IF(VLOOKUP('Cell Numbers'!L8,Cells!$A$7:$F$122,5)=L$11,"[",""))&amp;(IF(AND(VLOOKUP('Cell Numbers'!L8,Cells!$A$7:$F$122,5)&lt;&gt;L$11,VLOOKUP('Cell Numbers'!L8,Cells!$A$7:$F$122,6)&lt;&gt;L$11),"---",100*(ROUND(VLOOKUP('Cell Numbers'!L8,Cells!$A$7:$M$122,13),3))&amp;"%")&amp;(IF(VLOOKUP('Cell Numbers'!L8,Cells!$A$7:$F$122,6)=L$11,"]","")))))</f>
        <v>---</v>
      </c>
      <c r="M16" s="203" t="str">
        <f>IF('Cell Numbers'!M8=0,"",((IF(VLOOKUP('Cell Numbers'!M8,Cells!$A$7:$F$122,5)=M$11,"[",""))&amp;(IF(AND(VLOOKUP('Cell Numbers'!M8,Cells!$A$7:$F$122,5)&lt;&gt;M$11,VLOOKUP('Cell Numbers'!M8,Cells!$A$7:$F$122,6)&lt;&gt;M$11),"---",100*(ROUND(VLOOKUP('Cell Numbers'!M8,Cells!$A$7:$M$122,13),3))&amp;"%")&amp;(IF(VLOOKUP('Cell Numbers'!M8,Cells!$A$7:$F$122,6)=M$11,"]","")))))</f>
        <v>---</v>
      </c>
      <c r="N16" s="203" t="str">
        <f>IF('Cell Numbers'!N8=0,"",((IF(VLOOKUP('Cell Numbers'!N8,Cells!$A$7:$F$122,5)=N$11,"[",""))&amp;(IF(AND(VLOOKUP('Cell Numbers'!N8,Cells!$A$7:$F$122,5)&lt;&gt;N$11,VLOOKUP('Cell Numbers'!N8,Cells!$A$7:$F$122,6)&lt;&gt;N$11),"---",100*(ROUND(VLOOKUP('Cell Numbers'!N8,Cells!$A$7:$M$122,13),3))&amp;"%")&amp;(IF(VLOOKUP('Cell Numbers'!N8,Cells!$A$7:$F$122,6)=N$11,"]","")))))</f>
        <v>---</v>
      </c>
      <c r="O16" s="203" t="str">
        <f>IF('Cell Numbers'!O8=0,"",((IF(VLOOKUP('Cell Numbers'!O8,Cells!$A$7:$F$122,5)=O$11,"[",""))&amp;(IF(AND(VLOOKUP('Cell Numbers'!O8,Cells!$A$7:$F$122,5)&lt;&gt;O$11,VLOOKUP('Cell Numbers'!O8,Cells!$A$7:$F$122,6)&lt;&gt;O$11),"---",100*(ROUND(VLOOKUP('Cell Numbers'!O8,Cells!$A$7:$M$122,13),3))&amp;"%")&amp;(IF(VLOOKUP('Cell Numbers'!O8,Cells!$A$7:$F$122,6)=O$11,"]","")))))</f>
        <v>82.5%]</v>
      </c>
      <c r="P16" s="203" t="str">
        <f>IF('Cell Numbers'!P8=0,"",((IF(VLOOKUP('Cell Numbers'!P8,Cells!$A$7:$F$122,5)=P$11,"[",""))&amp;(IF(AND(VLOOKUP('Cell Numbers'!P8,Cells!$A$7:$F$122,5)&lt;&gt;P$11,VLOOKUP('Cell Numbers'!P8,Cells!$A$7:$F$122,6)&lt;&gt;P$11),"---",100*(ROUND(VLOOKUP('Cell Numbers'!P8,Cells!$A$7:$M$122,13),3))&amp;"%")&amp;(IF(VLOOKUP('Cell Numbers'!P8,Cells!$A$7:$F$122,6)=P$11,"]","")))))</f>
        <v>[81.3%</v>
      </c>
      <c r="Q16" s="203" t="str">
        <f>IF('Cell Numbers'!Q8=0,"",((IF(VLOOKUP('Cell Numbers'!Q8,Cells!$A$7:$F$122,5)=Q$11,"[",""))&amp;(IF(AND(VLOOKUP('Cell Numbers'!Q8,Cells!$A$7:$F$122,5)&lt;&gt;Q$11,VLOOKUP('Cell Numbers'!Q8,Cells!$A$7:$F$122,6)&lt;&gt;Q$11),"---",100*(ROUND(VLOOKUP('Cell Numbers'!Q8,Cells!$A$7:$M$122,13),3))&amp;"%")&amp;(IF(VLOOKUP('Cell Numbers'!Q8,Cells!$A$7:$F$122,6)=Q$11,"]","")))))</f>
        <v>---</v>
      </c>
      <c r="R16" s="203" t="str">
        <f>IF('Cell Numbers'!R8=0,"",((IF(VLOOKUP('Cell Numbers'!R8,Cells!$A$7:$F$122,5)=R$11,"[",""))&amp;(IF(AND(VLOOKUP('Cell Numbers'!R8,Cells!$A$7:$F$122,5)&lt;&gt;R$11,VLOOKUP('Cell Numbers'!R8,Cells!$A$7:$F$122,6)&lt;&gt;R$11),"---",100*(ROUND(VLOOKUP('Cell Numbers'!R8,Cells!$A$7:$M$122,13),3))&amp;"%")&amp;(IF(VLOOKUP('Cell Numbers'!R8,Cells!$A$7:$F$122,6)=R$11,"]","")))))</f>
        <v>---</v>
      </c>
      <c r="S16" s="203" t="str">
        <f>IF('Cell Numbers'!S8=0,"",((IF(VLOOKUP('Cell Numbers'!S8,Cells!$A$7:$F$122,5)=S$11,"[",""))&amp;(IF(AND(VLOOKUP('Cell Numbers'!S8,Cells!$A$7:$F$122,5)&lt;&gt;S$11,VLOOKUP('Cell Numbers'!S8,Cells!$A$7:$F$122,6)&lt;&gt;S$11),"---",100*(ROUND(VLOOKUP('Cell Numbers'!S8,Cells!$A$7:$M$122,13),3))&amp;"%")&amp;(IF(VLOOKUP('Cell Numbers'!S8,Cells!$A$7:$F$122,6)=S$11,"]","")))))</f>
        <v>---</v>
      </c>
      <c r="T16" s="203" t="str">
        <f>IF('Cell Numbers'!T8=0,"",((IF(VLOOKUP('Cell Numbers'!T8,Cells!$A$7:$F$122,5)=T$11,"[",""))&amp;(IF(AND(VLOOKUP('Cell Numbers'!T8,Cells!$A$7:$F$122,5)&lt;&gt;T$11,VLOOKUP('Cell Numbers'!T8,Cells!$A$7:$F$122,6)&lt;&gt;T$11),"---",100*(ROUND(VLOOKUP('Cell Numbers'!T8,Cells!$A$7:$M$122,13),3))&amp;"%")&amp;(IF(VLOOKUP('Cell Numbers'!T8,Cells!$A$7:$F$122,6)=T$11,"]","")))))</f>
        <v>---</v>
      </c>
      <c r="U16" s="203" t="str">
        <f>IF('Cell Numbers'!U8=0,"",((IF(VLOOKUP('Cell Numbers'!U8,Cells!$A$7:$F$122,5)=U$11,"[",""))&amp;(IF(AND(VLOOKUP('Cell Numbers'!U8,Cells!$A$7:$F$122,5)&lt;&gt;U$11,VLOOKUP('Cell Numbers'!U8,Cells!$A$7:$F$122,6)&lt;&gt;U$11),"---",100*(ROUND(VLOOKUP('Cell Numbers'!U8,Cells!$A$7:$M$122,13),3))&amp;"%")&amp;(IF(VLOOKUP('Cell Numbers'!U8,Cells!$A$7:$F$122,6)=U$11,"]","")))))</f>
        <v>81.3%]</v>
      </c>
      <c r="V16" s="203" t="str">
        <f>IF('Cell Numbers'!V8=0,"",((IF(VLOOKUP('Cell Numbers'!V8,Cells!$A$7:$F$122,5)=V$11,"[",""))&amp;(IF(AND(VLOOKUP('Cell Numbers'!V8,Cells!$A$7:$F$122,5)&lt;&gt;V$11,VLOOKUP('Cell Numbers'!V8,Cells!$A$7:$F$122,6)&lt;&gt;V$11),"---",100*(ROUND(VLOOKUP('Cell Numbers'!V8,Cells!$A$7:$M$122,13),3))&amp;"%")&amp;(IF(VLOOKUP('Cell Numbers'!V8,Cells!$A$7:$F$122,6)=V$11,"]","")))))</f>
        <v>[100.1%</v>
      </c>
      <c r="W16" s="203" t="str">
        <f>IF('Cell Numbers'!W8=0,"",((IF(VLOOKUP('Cell Numbers'!W8,Cells!$A$7:$F$122,5)=W$11,"[",""))&amp;(IF(AND(VLOOKUP('Cell Numbers'!W8,Cells!$A$7:$F$122,5)&lt;&gt;W$11,VLOOKUP('Cell Numbers'!W8,Cells!$A$7:$F$122,6)&lt;&gt;W$11),"---",100*(ROUND(VLOOKUP('Cell Numbers'!W8,Cells!$A$7:$M$122,13),3))&amp;"%")&amp;(IF(VLOOKUP('Cell Numbers'!W8,Cells!$A$7:$F$122,6)=W$11,"]","")))))</f>
        <v>---</v>
      </c>
      <c r="X16" s="203" t="str">
        <f>IF('Cell Numbers'!X8=0,"",((IF(VLOOKUP('Cell Numbers'!X8,Cells!$A$7:$F$122,5)=X$11,"[",""))&amp;(IF(AND(VLOOKUP('Cell Numbers'!X8,Cells!$A$7:$F$122,5)&lt;&gt;X$11,VLOOKUP('Cell Numbers'!X8,Cells!$A$7:$F$122,6)&lt;&gt;X$11),"---",100*(ROUND(VLOOKUP('Cell Numbers'!X8,Cells!$A$7:$M$122,13),3))&amp;"%")&amp;(IF(VLOOKUP('Cell Numbers'!X8,Cells!$A$7:$F$122,6)=X$11,"]","")))))</f>
        <v>---</v>
      </c>
      <c r="Y16" s="203" t="str">
        <f>IF('Cell Numbers'!Y8=0,"",((IF(VLOOKUP('Cell Numbers'!Y8,Cells!$A$7:$F$122,5)=Y$11,"[",""))&amp;(IF(AND(VLOOKUP('Cell Numbers'!Y8,Cells!$A$7:$F$122,5)&lt;&gt;Y$11,VLOOKUP('Cell Numbers'!Y8,Cells!$A$7:$F$122,6)&lt;&gt;Y$11),"---",100*(ROUND(VLOOKUP('Cell Numbers'!Y8,Cells!$A$7:$M$122,13),3))&amp;"%")&amp;(IF(VLOOKUP('Cell Numbers'!Y8,Cells!$A$7:$F$122,6)=Y$11,"]","")))))</f>
        <v>100.1%]</v>
      </c>
      <c r="Z16" s="203" t="str">
        <f>IF('Cell Numbers'!Z8=0,"",((IF(VLOOKUP('Cell Numbers'!Z8,Cells!$A$7:$F$122,5)=Z$11,"[",""))&amp;(IF(AND(VLOOKUP('Cell Numbers'!Z8,Cells!$A$7:$F$122,5)&lt;&gt;Z$11,VLOOKUP('Cell Numbers'!Z8,Cells!$A$7:$F$122,6)&lt;&gt;Z$11),"---",100*(ROUND(VLOOKUP('Cell Numbers'!Z8,Cells!$A$7:$M$122,13),3))&amp;"%")&amp;(IF(VLOOKUP('Cell Numbers'!Z8,Cells!$A$7:$F$122,6)=Z$11,"]","")))))</f>
        <v>[103.8%</v>
      </c>
      <c r="AA16" s="203" t="str">
        <f>IF('Cell Numbers'!AA8=0,"",((IF(VLOOKUP('Cell Numbers'!AA8,Cells!$A$7:$F$122,5)=AA$11,"[",""))&amp;(IF(AND(VLOOKUP('Cell Numbers'!AA8,Cells!$A$7:$F$122,5)&lt;&gt;AA$11,VLOOKUP('Cell Numbers'!AA8,Cells!$A$7:$F$122,6)&lt;&gt;AA$11),"---",100*(ROUND(VLOOKUP('Cell Numbers'!AA8,Cells!$A$7:$M$122,13),3))&amp;"%")&amp;(IF(VLOOKUP('Cell Numbers'!AA8,Cells!$A$7:$F$122,6)=AA$11,"]","")))))</f>
        <v>---</v>
      </c>
      <c r="AB16" s="203" t="str">
        <f>IF('Cell Numbers'!AB8=0,"",((IF(VLOOKUP('Cell Numbers'!AB8,Cells!$A$7:$F$122,5)=AB$11,"[",""))&amp;(IF(AND(VLOOKUP('Cell Numbers'!AB8,Cells!$A$7:$F$122,5)&lt;&gt;AB$11,VLOOKUP('Cell Numbers'!AB8,Cells!$A$7:$F$122,6)&lt;&gt;AB$11),"---",100*(ROUND(VLOOKUP('Cell Numbers'!AB8,Cells!$A$7:$M$122,13),3))&amp;"%")&amp;(IF(VLOOKUP('Cell Numbers'!AB8,Cells!$A$7:$F$122,6)=AB$11,"]","")))))</f>
        <v>103.8%]</v>
      </c>
      <c r="AC16" s="203" t="str">
        <f>IF('Cell Numbers'!AC8=0,"",((IF(VLOOKUP('Cell Numbers'!AC8,Cells!$A$7:$F$122,5)=AC$11,"[",""))&amp;(IF(AND(VLOOKUP('Cell Numbers'!AC8,Cells!$A$7:$F$122,5)&lt;&gt;AC$11,VLOOKUP('Cell Numbers'!AC8,Cells!$A$7:$F$122,6)&lt;&gt;AC$11),"---",100*(ROUND(VLOOKUP('Cell Numbers'!AC8,Cells!$A$7:$M$122,13),3))&amp;"%")&amp;(IF(VLOOKUP('Cell Numbers'!AC8,Cells!$A$7:$F$122,6)=AC$11,"]","")))))</f>
        <v>[103.1%</v>
      </c>
      <c r="AD16" s="203" t="str">
        <f>IF('Cell Numbers'!AD8=0,"",((IF(VLOOKUP('Cell Numbers'!AD8,Cells!$A$7:$F$122,5)=AD$11,"[",""))&amp;(IF(AND(VLOOKUP('Cell Numbers'!AD8,Cells!$A$7:$F$122,5)&lt;&gt;AD$11,VLOOKUP('Cell Numbers'!AD8,Cells!$A$7:$F$122,6)&lt;&gt;AD$11),"---",100*(ROUND(VLOOKUP('Cell Numbers'!AD8,Cells!$A$7:$M$122,13),3))&amp;"%")&amp;(IF(VLOOKUP('Cell Numbers'!AD8,Cells!$A$7:$F$122,6)=AD$11,"]","")))))</f>
        <v>103.1%]</v>
      </c>
      <c r="AE16" s="203" t="str">
        <f>IF('Cell Numbers'!AE8=0,"",((IF(VLOOKUP('Cell Numbers'!AE8,Cells!$A$7:$F$122,5)=AE$11,"[",""))&amp;(IF(AND(VLOOKUP('Cell Numbers'!AE8,Cells!$A$7:$F$122,5)&lt;&gt;AE$11,VLOOKUP('Cell Numbers'!AE8,Cells!$A$7:$F$122,6)&lt;&gt;AE$11),"---",100*(ROUND(VLOOKUP('Cell Numbers'!AE8,Cells!$A$7:$M$122,13),3))&amp;"%")&amp;(IF(VLOOKUP('Cell Numbers'!AE8,Cells!$A$7:$F$122,6)=AE$11,"]","")))))</f>
        <v>[101.1%</v>
      </c>
      <c r="AF16" s="203" t="str">
        <f>IF('Cell Numbers'!AF8=0,"",((IF(VLOOKUP('Cell Numbers'!AF8,Cells!$A$7:$F$122,5)=AF$11,"[",""))&amp;(IF(AND(VLOOKUP('Cell Numbers'!AF8,Cells!$A$7:$F$122,5)&lt;&gt;AF$11,VLOOKUP('Cell Numbers'!AF8,Cells!$A$7:$F$122,6)&lt;&gt;AF$11),"---",100*(ROUND(VLOOKUP('Cell Numbers'!AF8,Cells!$A$7:$M$122,13),3))&amp;"%")&amp;(IF(VLOOKUP('Cell Numbers'!AF8,Cells!$A$7:$F$122,6)=AF$11,"]","")))))</f>
        <v>101.1%]</v>
      </c>
      <c r="AG16" s="203" t="str">
        <f>IF('Cell Numbers'!AG8=0,"",((IF(VLOOKUP('Cell Numbers'!AG8,Cells!$A$7:$F$122,5)=AG$11,"[",""))&amp;(IF(AND(VLOOKUP('Cell Numbers'!AG8,Cells!$A$7:$F$122,5)&lt;&gt;AG$11,VLOOKUP('Cell Numbers'!AG8,Cells!$A$7:$F$122,6)&lt;&gt;AG$11),"---",100*(ROUND(VLOOKUP('Cell Numbers'!AG8,Cells!$A$7:$M$122,13),3))&amp;"%")&amp;(IF(VLOOKUP('Cell Numbers'!AG8,Cells!$A$7:$F$122,6)=AG$11,"]","")))))</f>
        <v>[101.8%</v>
      </c>
      <c r="AH16" s="203" t="str">
        <f>IF('Cell Numbers'!AH8=0,"",((IF(VLOOKUP('Cell Numbers'!AH8,Cells!$A$7:$F$122,5)=AH$11,"[",""))&amp;(IF(AND(VLOOKUP('Cell Numbers'!AH8,Cells!$A$7:$F$122,5)&lt;&gt;AH$11,VLOOKUP('Cell Numbers'!AH8,Cells!$A$7:$F$122,6)&lt;&gt;AH$11),"---",100*(ROUND(VLOOKUP('Cell Numbers'!AH8,Cells!$A$7:$M$122,13),3))&amp;"%")&amp;(IF(VLOOKUP('Cell Numbers'!AH8,Cells!$A$7:$F$122,6)=AH$11,"]","")))))</f>
        <v>---</v>
      </c>
      <c r="AI16" s="203" t="str">
        <f>IF('Cell Numbers'!AI8=0,"",((IF(VLOOKUP('Cell Numbers'!AI8,Cells!$A$7:$F$122,5)=AI$11,"[",""))&amp;(IF(AND(VLOOKUP('Cell Numbers'!AI8,Cells!$A$7:$F$122,5)&lt;&gt;AI$11,VLOOKUP('Cell Numbers'!AI8,Cells!$A$7:$F$122,6)&lt;&gt;AI$11),"---",100*(ROUND(VLOOKUP('Cell Numbers'!AI8,Cells!$A$7:$M$122,13),3))&amp;"%")&amp;(IF(VLOOKUP('Cell Numbers'!AI8,Cells!$A$7:$F$122,6)=AI$11,"]","")))))</f>
        <v>---</v>
      </c>
      <c r="AJ16" s="203" t="str">
        <f>IF('Cell Numbers'!AJ8=0,"",((IF(VLOOKUP('Cell Numbers'!AJ8,Cells!$A$7:$F$122,5)=AJ$11,"[",""))&amp;(IF(AND(VLOOKUP('Cell Numbers'!AJ8,Cells!$A$7:$F$122,5)&lt;&gt;AJ$11,VLOOKUP('Cell Numbers'!AJ8,Cells!$A$7:$F$122,6)&lt;&gt;AJ$11),"---",100*(ROUND(VLOOKUP('Cell Numbers'!AJ8,Cells!$A$7:$M$122,13),3))&amp;"%")&amp;(IF(VLOOKUP('Cell Numbers'!AJ8,Cells!$A$7:$F$122,6)=AJ$11,"]","")))))</f>
        <v>---</v>
      </c>
      <c r="AK16" s="203" t="str">
        <f>IF('Cell Numbers'!AK8=0,"",((IF(VLOOKUP('Cell Numbers'!AK8,Cells!$A$7:$F$122,5)=AK$11,"[",""))&amp;(IF(AND(VLOOKUP('Cell Numbers'!AK8,Cells!$A$7:$F$122,5)&lt;&gt;AK$11,VLOOKUP('Cell Numbers'!AK8,Cells!$A$7:$F$122,6)&lt;&gt;AK$11),"---",100*(ROUND(VLOOKUP('Cell Numbers'!AK8,Cells!$A$7:$M$122,13),3))&amp;"%")&amp;(IF(VLOOKUP('Cell Numbers'!AK8,Cells!$A$7:$F$122,6)=AK$11,"]","")))))</f>
        <v>---</v>
      </c>
      <c r="AL16" s="203" t="str">
        <f>IF('Cell Numbers'!AL8=0,"",((IF(VLOOKUP('Cell Numbers'!AL8,Cells!$A$7:$F$122,5)=AL$11,"[",""))&amp;(IF(AND(VLOOKUP('Cell Numbers'!AL8,Cells!$A$7:$F$122,5)&lt;&gt;AL$11,VLOOKUP('Cell Numbers'!AL8,Cells!$A$7:$F$122,6)&lt;&gt;AL$11),"---",100*(ROUND(VLOOKUP('Cell Numbers'!AL8,Cells!$A$7:$M$122,13),3))&amp;"%")&amp;(IF(VLOOKUP('Cell Numbers'!AL8,Cells!$A$7:$F$122,6)=AL$11,"]","")))))</f>
        <v>---</v>
      </c>
      <c r="AM16" s="203" t="str">
        <f>IF('Cell Numbers'!AM8=0,"",((IF(VLOOKUP('Cell Numbers'!AM8,Cells!$A$7:$F$122,5)=AM$11,"[",""))&amp;(IF(AND(VLOOKUP('Cell Numbers'!AM8,Cells!$A$7:$F$122,5)&lt;&gt;AM$11,VLOOKUP('Cell Numbers'!AM8,Cells!$A$7:$F$122,6)&lt;&gt;AM$11),"---",100*(ROUND(VLOOKUP('Cell Numbers'!AM8,Cells!$A$7:$M$122,13),3))&amp;"%")&amp;(IF(VLOOKUP('Cell Numbers'!AM8,Cells!$A$7:$F$122,6)=AM$11,"]","")))))</f>
        <v>101.8%]</v>
      </c>
    </row>
    <row r="17" spans="1:39" x14ac:dyDescent="0.25">
      <c r="A17" t="s">
        <v>82</v>
      </c>
      <c r="B17" t="s">
        <v>77</v>
      </c>
      <c r="C17" s="8" t="s">
        <v>352</v>
      </c>
      <c r="D17" s="203" t="str">
        <f>IF('Cell Numbers'!D9=0,"",((IF(VLOOKUP('Cell Numbers'!D9,Cells!$A$7:$F$122,5)=D$11,"[",""))&amp;(IF(AND(VLOOKUP('Cell Numbers'!D9,Cells!$A$7:$F$122,5)&lt;&gt;D$11,VLOOKUP('Cell Numbers'!D9,Cells!$A$7:$F$122,6)&lt;&gt;D$11),"---",100*(ROUND(VLOOKUP('Cell Numbers'!D9,Cells!$A$7:$M$122,13),3))&amp;"%")&amp;(IF(VLOOKUP('Cell Numbers'!D9,Cells!$A$7:$F$122,6)=D$11,"]","")))))</f>
        <v>[90.3%</v>
      </c>
      <c r="E17" s="203" t="str">
        <f>IF('Cell Numbers'!E9=0,"",((IF(VLOOKUP('Cell Numbers'!E9,Cells!$A$7:$F$122,5)=E$11,"[",""))&amp;(IF(AND(VLOOKUP('Cell Numbers'!E9,Cells!$A$7:$F$122,5)&lt;&gt;E$11,VLOOKUP('Cell Numbers'!E9,Cells!$A$7:$F$122,6)&lt;&gt;E$11),"---",100*(ROUND(VLOOKUP('Cell Numbers'!E9,Cells!$A$7:$M$122,13),3))&amp;"%")&amp;(IF(VLOOKUP('Cell Numbers'!E9,Cells!$A$7:$F$122,6)=E$11,"]","")))))</f>
        <v>---</v>
      </c>
      <c r="F17" s="203" t="str">
        <f>IF('Cell Numbers'!F9=0,"",((IF(VLOOKUP('Cell Numbers'!F9,Cells!$A$7:$F$122,5)=F$11,"[",""))&amp;(IF(AND(VLOOKUP('Cell Numbers'!F9,Cells!$A$7:$F$122,5)&lt;&gt;F$11,VLOOKUP('Cell Numbers'!F9,Cells!$A$7:$F$122,6)&lt;&gt;F$11),"---",100*(ROUND(VLOOKUP('Cell Numbers'!F9,Cells!$A$7:$M$122,13),3))&amp;"%")&amp;(IF(VLOOKUP('Cell Numbers'!F9,Cells!$A$7:$F$122,6)=F$11,"]","")))))</f>
        <v>---</v>
      </c>
      <c r="G17" s="203" t="str">
        <f>IF('Cell Numbers'!G9=0,"",((IF(VLOOKUP('Cell Numbers'!G9,Cells!$A$7:$F$122,5)=G$11,"[",""))&amp;(IF(AND(VLOOKUP('Cell Numbers'!G9,Cells!$A$7:$F$122,5)&lt;&gt;G$11,VLOOKUP('Cell Numbers'!G9,Cells!$A$7:$F$122,6)&lt;&gt;G$11),"---",100*(ROUND(VLOOKUP('Cell Numbers'!G9,Cells!$A$7:$M$122,13),3))&amp;"%")&amp;(IF(VLOOKUP('Cell Numbers'!G9,Cells!$A$7:$F$122,6)=G$11,"]","")))))</f>
        <v>---</v>
      </c>
      <c r="H17" s="203" t="str">
        <f>IF('Cell Numbers'!H9=0,"",((IF(VLOOKUP('Cell Numbers'!H9,Cells!$A$7:$F$122,5)=H$11,"[",""))&amp;(IF(AND(VLOOKUP('Cell Numbers'!H9,Cells!$A$7:$F$122,5)&lt;&gt;H$11,VLOOKUP('Cell Numbers'!H9,Cells!$A$7:$F$122,6)&lt;&gt;H$11),"---",100*(ROUND(VLOOKUP('Cell Numbers'!H9,Cells!$A$7:$M$122,13),3))&amp;"%")&amp;(IF(VLOOKUP('Cell Numbers'!H9,Cells!$A$7:$F$122,6)=H$11,"]","")))))</f>
        <v>---</v>
      </c>
      <c r="I17" s="203" t="str">
        <f>IF('Cell Numbers'!I9=0,"",((IF(VLOOKUP('Cell Numbers'!I9,Cells!$A$7:$F$122,5)=I$11,"[",""))&amp;(IF(AND(VLOOKUP('Cell Numbers'!I9,Cells!$A$7:$F$122,5)&lt;&gt;I$11,VLOOKUP('Cell Numbers'!I9,Cells!$A$7:$F$122,6)&lt;&gt;I$11),"---",100*(ROUND(VLOOKUP('Cell Numbers'!I9,Cells!$A$7:$M$122,13),3))&amp;"%")&amp;(IF(VLOOKUP('Cell Numbers'!I9,Cells!$A$7:$F$122,6)=I$11,"]","")))))</f>
        <v>---</v>
      </c>
      <c r="J17" s="203" t="str">
        <f>IF('Cell Numbers'!J9=0,"",((IF(VLOOKUP('Cell Numbers'!J9,Cells!$A$7:$F$122,5)=J$11,"[",""))&amp;(IF(AND(VLOOKUP('Cell Numbers'!J9,Cells!$A$7:$F$122,5)&lt;&gt;J$11,VLOOKUP('Cell Numbers'!J9,Cells!$A$7:$F$122,6)&lt;&gt;J$11),"---",100*(ROUND(VLOOKUP('Cell Numbers'!J9,Cells!$A$7:$M$122,13),3))&amp;"%")&amp;(IF(VLOOKUP('Cell Numbers'!J9,Cells!$A$7:$F$122,6)=J$11,"]","")))))</f>
        <v>---</v>
      </c>
      <c r="K17" s="203" t="str">
        <f>IF('Cell Numbers'!K9=0,"",((IF(VLOOKUP('Cell Numbers'!K9,Cells!$A$7:$F$122,5)=K$11,"[",""))&amp;(IF(AND(VLOOKUP('Cell Numbers'!K9,Cells!$A$7:$F$122,5)&lt;&gt;K$11,VLOOKUP('Cell Numbers'!K9,Cells!$A$7:$F$122,6)&lt;&gt;K$11),"---",100*(ROUND(VLOOKUP('Cell Numbers'!K9,Cells!$A$7:$M$122,13),3))&amp;"%")&amp;(IF(VLOOKUP('Cell Numbers'!K9,Cells!$A$7:$F$122,6)=K$11,"]","")))))</f>
        <v>---</v>
      </c>
      <c r="L17" s="203" t="str">
        <f>IF('Cell Numbers'!L9=0,"",((IF(VLOOKUP('Cell Numbers'!L9,Cells!$A$7:$F$122,5)=L$11,"[",""))&amp;(IF(AND(VLOOKUP('Cell Numbers'!L9,Cells!$A$7:$F$122,5)&lt;&gt;L$11,VLOOKUP('Cell Numbers'!L9,Cells!$A$7:$F$122,6)&lt;&gt;L$11),"---",100*(ROUND(VLOOKUP('Cell Numbers'!L9,Cells!$A$7:$M$122,13),3))&amp;"%")&amp;(IF(VLOOKUP('Cell Numbers'!L9,Cells!$A$7:$F$122,6)=L$11,"]","")))))</f>
        <v>---</v>
      </c>
      <c r="M17" s="203" t="str">
        <f>IF('Cell Numbers'!M9=0,"",((IF(VLOOKUP('Cell Numbers'!M9,Cells!$A$7:$F$122,5)=M$11,"[",""))&amp;(IF(AND(VLOOKUP('Cell Numbers'!M9,Cells!$A$7:$F$122,5)&lt;&gt;M$11,VLOOKUP('Cell Numbers'!M9,Cells!$A$7:$F$122,6)&lt;&gt;M$11),"---",100*(ROUND(VLOOKUP('Cell Numbers'!M9,Cells!$A$7:$M$122,13),3))&amp;"%")&amp;(IF(VLOOKUP('Cell Numbers'!M9,Cells!$A$7:$F$122,6)=M$11,"]","")))))</f>
        <v>---</v>
      </c>
      <c r="N17" s="203" t="str">
        <f>IF('Cell Numbers'!N9=0,"",((IF(VLOOKUP('Cell Numbers'!N9,Cells!$A$7:$F$122,5)=N$11,"[",""))&amp;(IF(AND(VLOOKUP('Cell Numbers'!N9,Cells!$A$7:$F$122,5)&lt;&gt;N$11,VLOOKUP('Cell Numbers'!N9,Cells!$A$7:$F$122,6)&lt;&gt;N$11),"---",100*(ROUND(VLOOKUP('Cell Numbers'!N9,Cells!$A$7:$M$122,13),3))&amp;"%")&amp;(IF(VLOOKUP('Cell Numbers'!N9,Cells!$A$7:$F$122,6)=N$11,"]","")))))</f>
        <v>---</v>
      </c>
      <c r="O17" s="203" t="str">
        <f>IF('Cell Numbers'!O9=0,"",((IF(VLOOKUP('Cell Numbers'!O9,Cells!$A$7:$F$122,5)=O$11,"[",""))&amp;(IF(AND(VLOOKUP('Cell Numbers'!O9,Cells!$A$7:$F$122,5)&lt;&gt;O$11,VLOOKUP('Cell Numbers'!O9,Cells!$A$7:$F$122,6)&lt;&gt;O$11),"---",100*(ROUND(VLOOKUP('Cell Numbers'!O9,Cells!$A$7:$M$122,13),3))&amp;"%")&amp;(IF(VLOOKUP('Cell Numbers'!O9,Cells!$A$7:$F$122,6)=O$11,"]","")))))</f>
        <v>---</v>
      </c>
      <c r="P17" s="203" t="str">
        <f>IF('Cell Numbers'!P9=0,"",((IF(VLOOKUP('Cell Numbers'!P9,Cells!$A$7:$F$122,5)=P$11,"[",""))&amp;(IF(AND(VLOOKUP('Cell Numbers'!P9,Cells!$A$7:$F$122,5)&lt;&gt;P$11,VLOOKUP('Cell Numbers'!P9,Cells!$A$7:$F$122,6)&lt;&gt;P$11),"---",100*(ROUND(VLOOKUP('Cell Numbers'!P9,Cells!$A$7:$M$122,13),3))&amp;"%")&amp;(IF(VLOOKUP('Cell Numbers'!P9,Cells!$A$7:$F$122,6)=P$11,"]","")))))</f>
        <v>---</v>
      </c>
      <c r="Q17" s="203" t="str">
        <f>IF('Cell Numbers'!Q9=0,"",((IF(VLOOKUP('Cell Numbers'!Q9,Cells!$A$7:$F$122,5)=Q$11,"[",""))&amp;(IF(AND(VLOOKUP('Cell Numbers'!Q9,Cells!$A$7:$F$122,5)&lt;&gt;Q$11,VLOOKUP('Cell Numbers'!Q9,Cells!$A$7:$F$122,6)&lt;&gt;Q$11),"---",100*(ROUND(VLOOKUP('Cell Numbers'!Q9,Cells!$A$7:$M$122,13),3))&amp;"%")&amp;(IF(VLOOKUP('Cell Numbers'!Q9,Cells!$A$7:$F$122,6)=Q$11,"]","")))))</f>
        <v>---</v>
      </c>
      <c r="R17" s="203" t="str">
        <f>IF('Cell Numbers'!R9=0,"",((IF(VLOOKUP('Cell Numbers'!R9,Cells!$A$7:$F$122,5)=R$11,"[",""))&amp;(IF(AND(VLOOKUP('Cell Numbers'!R9,Cells!$A$7:$F$122,5)&lt;&gt;R$11,VLOOKUP('Cell Numbers'!R9,Cells!$A$7:$F$122,6)&lt;&gt;R$11),"---",100*(ROUND(VLOOKUP('Cell Numbers'!R9,Cells!$A$7:$M$122,13),3))&amp;"%")&amp;(IF(VLOOKUP('Cell Numbers'!R9,Cells!$A$7:$F$122,6)=R$11,"]","")))))</f>
        <v>---</v>
      </c>
      <c r="S17" s="203" t="str">
        <f>IF('Cell Numbers'!S9=0,"",((IF(VLOOKUP('Cell Numbers'!S9,Cells!$A$7:$F$122,5)=S$11,"[",""))&amp;(IF(AND(VLOOKUP('Cell Numbers'!S9,Cells!$A$7:$F$122,5)&lt;&gt;S$11,VLOOKUP('Cell Numbers'!S9,Cells!$A$7:$F$122,6)&lt;&gt;S$11),"---",100*(ROUND(VLOOKUP('Cell Numbers'!S9,Cells!$A$7:$M$122,13),3))&amp;"%")&amp;(IF(VLOOKUP('Cell Numbers'!S9,Cells!$A$7:$F$122,6)=S$11,"]","")))))</f>
        <v>---</v>
      </c>
      <c r="T17" s="203" t="str">
        <f>IF('Cell Numbers'!T9=0,"",((IF(VLOOKUP('Cell Numbers'!T9,Cells!$A$7:$F$122,5)=T$11,"[",""))&amp;(IF(AND(VLOOKUP('Cell Numbers'!T9,Cells!$A$7:$F$122,5)&lt;&gt;T$11,VLOOKUP('Cell Numbers'!T9,Cells!$A$7:$F$122,6)&lt;&gt;T$11),"---",100*(ROUND(VLOOKUP('Cell Numbers'!T9,Cells!$A$7:$M$122,13),3))&amp;"%")&amp;(IF(VLOOKUP('Cell Numbers'!T9,Cells!$A$7:$F$122,6)=T$11,"]","")))))</f>
        <v>---</v>
      </c>
      <c r="U17" s="203" t="str">
        <f>IF('Cell Numbers'!U9=0,"",((IF(VLOOKUP('Cell Numbers'!U9,Cells!$A$7:$F$122,5)=U$11,"[",""))&amp;(IF(AND(VLOOKUP('Cell Numbers'!U9,Cells!$A$7:$F$122,5)&lt;&gt;U$11,VLOOKUP('Cell Numbers'!U9,Cells!$A$7:$F$122,6)&lt;&gt;U$11),"---",100*(ROUND(VLOOKUP('Cell Numbers'!U9,Cells!$A$7:$M$122,13),3))&amp;"%")&amp;(IF(VLOOKUP('Cell Numbers'!U9,Cells!$A$7:$F$122,6)=U$11,"]","")))))</f>
        <v>90.3%]</v>
      </c>
      <c r="V17" s="203" t="str">
        <f>IF('Cell Numbers'!V9=0,"",((IF(VLOOKUP('Cell Numbers'!V9,Cells!$A$7:$F$122,5)=V$11,"[",""))&amp;(IF(AND(VLOOKUP('Cell Numbers'!V9,Cells!$A$7:$F$122,5)&lt;&gt;V$11,VLOOKUP('Cell Numbers'!V9,Cells!$A$7:$F$122,6)&lt;&gt;V$11),"---",100*(ROUND(VLOOKUP('Cell Numbers'!V9,Cells!$A$7:$M$122,13),3))&amp;"%")&amp;(IF(VLOOKUP('Cell Numbers'!V9,Cells!$A$7:$F$122,6)=V$11,"]","")))))</f>
        <v>[98.5%</v>
      </c>
      <c r="W17" s="203" t="str">
        <f>IF('Cell Numbers'!W9=0,"",((IF(VLOOKUP('Cell Numbers'!W9,Cells!$A$7:$F$122,5)=W$11,"[",""))&amp;(IF(AND(VLOOKUP('Cell Numbers'!W9,Cells!$A$7:$F$122,5)&lt;&gt;W$11,VLOOKUP('Cell Numbers'!W9,Cells!$A$7:$F$122,6)&lt;&gt;W$11),"---",100*(ROUND(VLOOKUP('Cell Numbers'!W9,Cells!$A$7:$M$122,13),3))&amp;"%")&amp;(IF(VLOOKUP('Cell Numbers'!W9,Cells!$A$7:$F$122,6)=W$11,"]","")))))</f>
        <v>---</v>
      </c>
      <c r="X17" s="203" t="str">
        <f>IF('Cell Numbers'!X9=0,"",((IF(VLOOKUP('Cell Numbers'!X9,Cells!$A$7:$F$122,5)=X$11,"[",""))&amp;(IF(AND(VLOOKUP('Cell Numbers'!X9,Cells!$A$7:$F$122,5)&lt;&gt;X$11,VLOOKUP('Cell Numbers'!X9,Cells!$A$7:$F$122,6)&lt;&gt;X$11),"---",100*(ROUND(VLOOKUP('Cell Numbers'!X9,Cells!$A$7:$M$122,13),3))&amp;"%")&amp;(IF(VLOOKUP('Cell Numbers'!X9,Cells!$A$7:$F$122,6)=X$11,"]","")))))</f>
        <v>---</v>
      </c>
      <c r="Y17" s="203" t="str">
        <f>IF('Cell Numbers'!Y9=0,"",((IF(VLOOKUP('Cell Numbers'!Y9,Cells!$A$7:$F$122,5)=Y$11,"[",""))&amp;(IF(AND(VLOOKUP('Cell Numbers'!Y9,Cells!$A$7:$F$122,5)&lt;&gt;Y$11,VLOOKUP('Cell Numbers'!Y9,Cells!$A$7:$F$122,6)&lt;&gt;Y$11),"---",100*(ROUND(VLOOKUP('Cell Numbers'!Y9,Cells!$A$7:$M$122,13),3))&amp;"%")&amp;(IF(VLOOKUP('Cell Numbers'!Y9,Cells!$A$7:$F$122,6)=Y$11,"]","")))))</f>
        <v>---</v>
      </c>
      <c r="Z17" s="203" t="str">
        <f>IF('Cell Numbers'!Z9=0,"",((IF(VLOOKUP('Cell Numbers'!Z9,Cells!$A$7:$F$122,5)=Z$11,"[",""))&amp;(IF(AND(VLOOKUP('Cell Numbers'!Z9,Cells!$A$7:$F$122,5)&lt;&gt;Z$11,VLOOKUP('Cell Numbers'!Z9,Cells!$A$7:$F$122,6)&lt;&gt;Z$11),"---",100*(ROUND(VLOOKUP('Cell Numbers'!Z9,Cells!$A$7:$M$122,13),3))&amp;"%")&amp;(IF(VLOOKUP('Cell Numbers'!Z9,Cells!$A$7:$F$122,6)=Z$11,"]","")))))</f>
        <v>---</v>
      </c>
      <c r="AA17" s="203" t="str">
        <f>IF('Cell Numbers'!AA9=0,"",((IF(VLOOKUP('Cell Numbers'!AA9,Cells!$A$7:$F$122,5)=AA$11,"[",""))&amp;(IF(AND(VLOOKUP('Cell Numbers'!AA9,Cells!$A$7:$F$122,5)&lt;&gt;AA$11,VLOOKUP('Cell Numbers'!AA9,Cells!$A$7:$F$122,6)&lt;&gt;AA$11),"---",100*(ROUND(VLOOKUP('Cell Numbers'!AA9,Cells!$A$7:$M$122,13),3))&amp;"%")&amp;(IF(VLOOKUP('Cell Numbers'!AA9,Cells!$A$7:$F$122,6)=AA$11,"]","")))))</f>
        <v>98.5%]</v>
      </c>
      <c r="AB17" s="203" t="str">
        <f>IF('Cell Numbers'!AB9=0,"",((IF(VLOOKUP('Cell Numbers'!AB9,Cells!$A$7:$F$122,5)=AB$11,"[",""))&amp;(IF(AND(VLOOKUP('Cell Numbers'!AB9,Cells!$A$7:$F$122,5)&lt;&gt;AB$11,VLOOKUP('Cell Numbers'!AB9,Cells!$A$7:$F$122,6)&lt;&gt;AB$11),"---",100*(ROUND(VLOOKUP('Cell Numbers'!AB9,Cells!$A$7:$M$122,13),3))&amp;"%")&amp;(IF(VLOOKUP('Cell Numbers'!AB9,Cells!$A$7:$F$122,6)=AB$11,"]","")))))</f>
        <v>[102.9%</v>
      </c>
      <c r="AC17" s="203" t="str">
        <f>IF('Cell Numbers'!AC9=0,"",((IF(VLOOKUP('Cell Numbers'!AC9,Cells!$A$7:$F$122,5)=AC$11,"[",""))&amp;(IF(AND(VLOOKUP('Cell Numbers'!AC9,Cells!$A$7:$F$122,5)&lt;&gt;AC$11,VLOOKUP('Cell Numbers'!AC9,Cells!$A$7:$F$122,6)&lt;&gt;AC$11),"---",100*(ROUND(VLOOKUP('Cell Numbers'!AC9,Cells!$A$7:$M$122,13),3))&amp;"%")&amp;(IF(VLOOKUP('Cell Numbers'!AC9,Cells!$A$7:$F$122,6)=AC$11,"]","")))))</f>
        <v>---</v>
      </c>
      <c r="AD17" s="203" t="str">
        <f>IF('Cell Numbers'!AD9=0,"",((IF(VLOOKUP('Cell Numbers'!AD9,Cells!$A$7:$F$122,5)=AD$11,"[",""))&amp;(IF(AND(VLOOKUP('Cell Numbers'!AD9,Cells!$A$7:$F$122,5)&lt;&gt;AD$11,VLOOKUP('Cell Numbers'!AD9,Cells!$A$7:$F$122,6)&lt;&gt;AD$11),"---",100*(ROUND(VLOOKUP('Cell Numbers'!AD9,Cells!$A$7:$M$122,13),3))&amp;"%")&amp;(IF(VLOOKUP('Cell Numbers'!AD9,Cells!$A$7:$F$122,6)=AD$11,"]","")))))</f>
        <v>102.9%]</v>
      </c>
      <c r="AE17" s="203" t="str">
        <f>IF('Cell Numbers'!AE9=0,"",((IF(VLOOKUP('Cell Numbers'!AE9,Cells!$A$7:$F$122,5)=AE$11,"[",""))&amp;(IF(AND(VLOOKUP('Cell Numbers'!AE9,Cells!$A$7:$F$122,5)&lt;&gt;AE$11,VLOOKUP('Cell Numbers'!AE9,Cells!$A$7:$F$122,6)&lt;&gt;AE$11),"---",100*(ROUND(VLOOKUP('Cell Numbers'!AE9,Cells!$A$7:$M$122,13),3))&amp;"%")&amp;(IF(VLOOKUP('Cell Numbers'!AE9,Cells!$A$7:$F$122,6)=AE$11,"]","")))))</f>
        <v>[109%</v>
      </c>
      <c r="AF17" s="203" t="str">
        <f>IF('Cell Numbers'!AF9=0,"",((IF(VLOOKUP('Cell Numbers'!AF9,Cells!$A$7:$F$122,5)=AF$11,"[",""))&amp;(IF(AND(VLOOKUP('Cell Numbers'!AF9,Cells!$A$7:$F$122,5)&lt;&gt;AF$11,VLOOKUP('Cell Numbers'!AF9,Cells!$A$7:$F$122,6)&lt;&gt;AF$11),"---",100*(ROUND(VLOOKUP('Cell Numbers'!AF9,Cells!$A$7:$M$122,13),3))&amp;"%")&amp;(IF(VLOOKUP('Cell Numbers'!AF9,Cells!$A$7:$F$122,6)=AF$11,"]","")))))</f>
        <v>---</v>
      </c>
      <c r="AG17" s="203" t="str">
        <f>IF('Cell Numbers'!AG9=0,"",((IF(VLOOKUP('Cell Numbers'!AG9,Cells!$A$7:$F$122,5)=AG$11,"[",""))&amp;(IF(AND(VLOOKUP('Cell Numbers'!AG9,Cells!$A$7:$F$122,5)&lt;&gt;AG$11,VLOOKUP('Cell Numbers'!AG9,Cells!$A$7:$F$122,6)&lt;&gt;AG$11),"---",100*(ROUND(VLOOKUP('Cell Numbers'!AG9,Cells!$A$7:$M$122,13),3))&amp;"%")&amp;(IF(VLOOKUP('Cell Numbers'!AG9,Cells!$A$7:$F$122,6)=AG$11,"]","")))))</f>
        <v>109%]</v>
      </c>
      <c r="AH17" s="203" t="str">
        <f>IF('Cell Numbers'!AH9=0,"",((IF(VLOOKUP('Cell Numbers'!AH9,Cells!$A$7:$F$122,5)=AH$11,"[",""))&amp;(IF(AND(VLOOKUP('Cell Numbers'!AH9,Cells!$A$7:$F$122,5)&lt;&gt;AH$11,VLOOKUP('Cell Numbers'!AH9,Cells!$A$7:$F$122,6)&lt;&gt;AH$11),"---",100*(ROUND(VLOOKUP('Cell Numbers'!AH9,Cells!$A$7:$M$122,13),3))&amp;"%")&amp;(IF(VLOOKUP('Cell Numbers'!AH9,Cells!$A$7:$F$122,6)=AH$11,"]","")))))</f>
        <v>[106.8%</v>
      </c>
      <c r="AI17" s="203" t="str">
        <f>IF('Cell Numbers'!AI9=0,"",((IF(VLOOKUP('Cell Numbers'!AI9,Cells!$A$7:$F$122,5)=AI$11,"[",""))&amp;(IF(AND(VLOOKUP('Cell Numbers'!AI9,Cells!$A$7:$F$122,5)&lt;&gt;AI$11,VLOOKUP('Cell Numbers'!AI9,Cells!$A$7:$F$122,6)&lt;&gt;AI$11),"---",100*(ROUND(VLOOKUP('Cell Numbers'!AI9,Cells!$A$7:$M$122,13),3))&amp;"%")&amp;(IF(VLOOKUP('Cell Numbers'!AI9,Cells!$A$7:$F$122,6)=AI$11,"]","")))))</f>
        <v>---</v>
      </c>
      <c r="AJ17" s="203" t="str">
        <f>IF('Cell Numbers'!AJ9=0,"",((IF(VLOOKUP('Cell Numbers'!AJ9,Cells!$A$7:$F$122,5)=AJ$11,"[",""))&amp;(IF(AND(VLOOKUP('Cell Numbers'!AJ9,Cells!$A$7:$F$122,5)&lt;&gt;AJ$11,VLOOKUP('Cell Numbers'!AJ9,Cells!$A$7:$F$122,6)&lt;&gt;AJ$11),"---",100*(ROUND(VLOOKUP('Cell Numbers'!AJ9,Cells!$A$7:$M$122,13),3))&amp;"%")&amp;(IF(VLOOKUP('Cell Numbers'!AJ9,Cells!$A$7:$F$122,6)=AJ$11,"]","")))))</f>
        <v>---</v>
      </c>
      <c r="AK17" s="203" t="str">
        <f>IF('Cell Numbers'!AK9=0,"",((IF(VLOOKUP('Cell Numbers'!AK9,Cells!$A$7:$F$122,5)=AK$11,"[",""))&amp;(IF(AND(VLOOKUP('Cell Numbers'!AK9,Cells!$A$7:$F$122,5)&lt;&gt;AK$11,VLOOKUP('Cell Numbers'!AK9,Cells!$A$7:$F$122,6)&lt;&gt;AK$11),"---",100*(ROUND(VLOOKUP('Cell Numbers'!AK9,Cells!$A$7:$M$122,13),3))&amp;"%")&amp;(IF(VLOOKUP('Cell Numbers'!AK9,Cells!$A$7:$F$122,6)=AK$11,"]","")))))</f>
        <v>---</v>
      </c>
      <c r="AL17" s="203" t="str">
        <f>IF('Cell Numbers'!AL9=0,"",((IF(VLOOKUP('Cell Numbers'!AL9,Cells!$A$7:$F$122,5)=AL$11,"[",""))&amp;(IF(AND(VLOOKUP('Cell Numbers'!AL9,Cells!$A$7:$F$122,5)&lt;&gt;AL$11,VLOOKUP('Cell Numbers'!AL9,Cells!$A$7:$F$122,6)&lt;&gt;AL$11),"---",100*(ROUND(VLOOKUP('Cell Numbers'!AL9,Cells!$A$7:$M$122,13),3))&amp;"%")&amp;(IF(VLOOKUP('Cell Numbers'!AL9,Cells!$A$7:$F$122,6)=AL$11,"]","")))))</f>
        <v>---</v>
      </c>
      <c r="AM17" s="203" t="str">
        <f>IF('Cell Numbers'!AM9=0,"",((IF(VLOOKUP('Cell Numbers'!AM9,Cells!$A$7:$F$122,5)=AM$11,"[",""))&amp;(IF(AND(VLOOKUP('Cell Numbers'!AM9,Cells!$A$7:$F$122,5)&lt;&gt;AM$11,VLOOKUP('Cell Numbers'!AM9,Cells!$A$7:$F$122,6)&lt;&gt;AM$11),"---",100*(ROUND(VLOOKUP('Cell Numbers'!AM9,Cells!$A$7:$M$122,13),3))&amp;"%")&amp;(IF(VLOOKUP('Cell Numbers'!AM9,Cells!$A$7:$F$122,6)=AM$11,"]","")))))</f>
        <v>106.8%]</v>
      </c>
    </row>
    <row r="18" spans="1:39" x14ac:dyDescent="0.25">
      <c r="A18" t="s">
        <v>82</v>
      </c>
      <c r="B18" t="s">
        <v>77</v>
      </c>
      <c r="C18" s="8" t="s">
        <v>353</v>
      </c>
      <c r="D18" s="203" t="str">
        <f>IF('Cell Numbers'!D10=0,"",((IF(VLOOKUP('Cell Numbers'!D10,Cells!$A$7:$F$122,5)=D$11,"[",""))&amp;(IF(AND(VLOOKUP('Cell Numbers'!D10,Cells!$A$7:$F$122,5)&lt;&gt;D$11,VLOOKUP('Cell Numbers'!D10,Cells!$A$7:$F$122,6)&lt;&gt;D$11),"---",100*(ROUND(VLOOKUP('Cell Numbers'!D10,Cells!$A$7:$M$122,13),3))&amp;"%")&amp;(IF(VLOOKUP('Cell Numbers'!D10,Cells!$A$7:$F$122,6)=D$11,"]","")))))</f>
        <v>[90.8%</v>
      </c>
      <c r="E18" s="203" t="str">
        <f>IF('Cell Numbers'!E10=0,"",((IF(VLOOKUP('Cell Numbers'!E10,Cells!$A$7:$F$122,5)=E$11,"[",""))&amp;(IF(AND(VLOOKUP('Cell Numbers'!E10,Cells!$A$7:$F$122,5)&lt;&gt;E$11,VLOOKUP('Cell Numbers'!E10,Cells!$A$7:$F$122,6)&lt;&gt;E$11),"---",100*(ROUND(VLOOKUP('Cell Numbers'!E10,Cells!$A$7:$M$122,13),3))&amp;"%")&amp;(IF(VLOOKUP('Cell Numbers'!E10,Cells!$A$7:$F$122,6)=E$11,"]","")))))</f>
        <v>---</v>
      </c>
      <c r="F18" s="203" t="str">
        <f>IF('Cell Numbers'!F10=0,"",((IF(VLOOKUP('Cell Numbers'!F10,Cells!$A$7:$F$122,5)=F$11,"[",""))&amp;(IF(AND(VLOOKUP('Cell Numbers'!F10,Cells!$A$7:$F$122,5)&lt;&gt;F$11,VLOOKUP('Cell Numbers'!F10,Cells!$A$7:$F$122,6)&lt;&gt;F$11),"---",100*(ROUND(VLOOKUP('Cell Numbers'!F10,Cells!$A$7:$M$122,13),3))&amp;"%")&amp;(IF(VLOOKUP('Cell Numbers'!F10,Cells!$A$7:$F$122,6)=F$11,"]","")))))</f>
        <v>---</v>
      </c>
      <c r="G18" s="203" t="str">
        <f>IF('Cell Numbers'!G10=0,"",((IF(VLOOKUP('Cell Numbers'!G10,Cells!$A$7:$F$122,5)=G$11,"[",""))&amp;(IF(AND(VLOOKUP('Cell Numbers'!G10,Cells!$A$7:$F$122,5)&lt;&gt;G$11,VLOOKUP('Cell Numbers'!G10,Cells!$A$7:$F$122,6)&lt;&gt;G$11),"---",100*(ROUND(VLOOKUP('Cell Numbers'!G10,Cells!$A$7:$M$122,13),3))&amp;"%")&amp;(IF(VLOOKUP('Cell Numbers'!G10,Cells!$A$7:$F$122,6)=G$11,"]","")))))</f>
        <v>---</v>
      </c>
      <c r="H18" s="203" t="str">
        <f>IF('Cell Numbers'!H10=0,"",((IF(VLOOKUP('Cell Numbers'!H10,Cells!$A$7:$F$122,5)=H$11,"[",""))&amp;(IF(AND(VLOOKUP('Cell Numbers'!H10,Cells!$A$7:$F$122,5)&lt;&gt;H$11,VLOOKUP('Cell Numbers'!H10,Cells!$A$7:$F$122,6)&lt;&gt;H$11),"---",100*(ROUND(VLOOKUP('Cell Numbers'!H10,Cells!$A$7:$M$122,13),3))&amp;"%")&amp;(IF(VLOOKUP('Cell Numbers'!H10,Cells!$A$7:$F$122,6)=H$11,"]","")))))</f>
        <v>---</v>
      </c>
      <c r="I18" s="203" t="str">
        <f>IF('Cell Numbers'!I10=0,"",((IF(VLOOKUP('Cell Numbers'!I10,Cells!$A$7:$F$122,5)=I$11,"[",""))&amp;(IF(AND(VLOOKUP('Cell Numbers'!I10,Cells!$A$7:$F$122,5)&lt;&gt;I$11,VLOOKUP('Cell Numbers'!I10,Cells!$A$7:$F$122,6)&lt;&gt;I$11),"---",100*(ROUND(VLOOKUP('Cell Numbers'!I10,Cells!$A$7:$M$122,13),3))&amp;"%")&amp;(IF(VLOOKUP('Cell Numbers'!I10,Cells!$A$7:$F$122,6)=I$11,"]","")))))</f>
        <v>---</v>
      </c>
      <c r="J18" s="203" t="str">
        <f>IF('Cell Numbers'!J10=0,"",((IF(VLOOKUP('Cell Numbers'!J10,Cells!$A$7:$F$122,5)=J$11,"[",""))&amp;(IF(AND(VLOOKUP('Cell Numbers'!J10,Cells!$A$7:$F$122,5)&lt;&gt;J$11,VLOOKUP('Cell Numbers'!J10,Cells!$A$7:$F$122,6)&lt;&gt;J$11),"---",100*(ROUND(VLOOKUP('Cell Numbers'!J10,Cells!$A$7:$M$122,13),3))&amp;"%")&amp;(IF(VLOOKUP('Cell Numbers'!J10,Cells!$A$7:$F$122,6)=J$11,"]","")))))</f>
        <v>---</v>
      </c>
      <c r="K18" s="203" t="str">
        <f>IF('Cell Numbers'!K10=0,"",((IF(VLOOKUP('Cell Numbers'!K10,Cells!$A$7:$F$122,5)=K$11,"[",""))&amp;(IF(AND(VLOOKUP('Cell Numbers'!K10,Cells!$A$7:$F$122,5)&lt;&gt;K$11,VLOOKUP('Cell Numbers'!K10,Cells!$A$7:$F$122,6)&lt;&gt;K$11),"---",100*(ROUND(VLOOKUP('Cell Numbers'!K10,Cells!$A$7:$M$122,13),3))&amp;"%")&amp;(IF(VLOOKUP('Cell Numbers'!K10,Cells!$A$7:$F$122,6)=K$11,"]","")))))</f>
        <v>---</v>
      </c>
      <c r="L18" s="203" t="str">
        <f>IF('Cell Numbers'!L10=0,"",((IF(VLOOKUP('Cell Numbers'!L10,Cells!$A$7:$F$122,5)=L$11,"[",""))&amp;(IF(AND(VLOOKUP('Cell Numbers'!L10,Cells!$A$7:$F$122,5)&lt;&gt;L$11,VLOOKUP('Cell Numbers'!L10,Cells!$A$7:$F$122,6)&lt;&gt;L$11),"---",100*(ROUND(VLOOKUP('Cell Numbers'!L10,Cells!$A$7:$M$122,13),3))&amp;"%")&amp;(IF(VLOOKUP('Cell Numbers'!L10,Cells!$A$7:$F$122,6)=L$11,"]","")))))</f>
        <v>---</v>
      </c>
      <c r="M18" s="203" t="str">
        <f>IF('Cell Numbers'!M10=0,"",((IF(VLOOKUP('Cell Numbers'!M10,Cells!$A$7:$F$122,5)=M$11,"[",""))&amp;(IF(AND(VLOOKUP('Cell Numbers'!M10,Cells!$A$7:$F$122,5)&lt;&gt;M$11,VLOOKUP('Cell Numbers'!M10,Cells!$A$7:$F$122,6)&lt;&gt;M$11),"---",100*(ROUND(VLOOKUP('Cell Numbers'!M10,Cells!$A$7:$M$122,13),3))&amp;"%")&amp;(IF(VLOOKUP('Cell Numbers'!M10,Cells!$A$7:$F$122,6)=M$11,"]","")))))</f>
        <v>---</v>
      </c>
      <c r="N18" s="203" t="str">
        <f>IF('Cell Numbers'!N10=0,"",((IF(VLOOKUP('Cell Numbers'!N10,Cells!$A$7:$F$122,5)=N$11,"[",""))&amp;(IF(AND(VLOOKUP('Cell Numbers'!N10,Cells!$A$7:$F$122,5)&lt;&gt;N$11,VLOOKUP('Cell Numbers'!N10,Cells!$A$7:$F$122,6)&lt;&gt;N$11),"---",100*(ROUND(VLOOKUP('Cell Numbers'!N10,Cells!$A$7:$M$122,13),3))&amp;"%")&amp;(IF(VLOOKUP('Cell Numbers'!N10,Cells!$A$7:$F$122,6)=N$11,"]","")))))</f>
        <v>90.8%]</v>
      </c>
      <c r="O18" s="203" t="str">
        <f>IF('Cell Numbers'!O10=0,"",((IF(VLOOKUP('Cell Numbers'!O10,Cells!$A$7:$F$122,5)=O$11,"[",""))&amp;(IF(AND(VLOOKUP('Cell Numbers'!O10,Cells!$A$7:$F$122,5)&lt;&gt;O$11,VLOOKUP('Cell Numbers'!O10,Cells!$A$7:$F$122,6)&lt;&gt;O$11),"---",100*(ROUND(VLOOKUP('Cell Numbers'!O10,Cells!$A$7:$M$122,13),3))&amp;"%")&amp;(IF(VLOOKUP('Cell Numbers'!O10,Cells!$A$7:$F$122,6)=O$11,"]","")))))</f>
        <v>[93.5%</v>
      </c>
      <c r="P18" s="203" t="str">
        <f>IF('Cell Numbers'!P10=0,"",((IF(VLOOKUP('Cell Numbers'!P10,Cells!$A$7:$F$122,5)=P$11,"[",""))&amp;(IF(AND(VLOOKUP('Cell Numbers'!P10,Cells!$A$7:$F$122,5)&lt;&gt;P$11,VLOOKUP('Cell Numbers'!P10,Cells!$A$7:$F$122,6)&lt;&gt;P$11),"---",100*(ROUND(VLOOKUP('Cell Numbers'!P10,Cells!$A$7:$M$122,13),3))&amp;"%")&amp;(IF(VLOOKUP('Cell Numbers'!P10,Cells!$A$7:$F$122,6)=P$11,"]","")))))</f>
        <v>---</v>
      </c>
      <c r="Q18" s="203" t="str">
        <f>IF('Cell Numbers'!Q10=0,"",((IF(VLOOKUP('Cell Numbers'!Q10,Cells!$A$7:$F$122,5)=Q$11,"[",""))&amp;(IF(AND(VLOOKUP('Cell Numbers'!Q10,Cells!$A$7:$F$122,5)&lt;&gt;Q$11,VLOOKUP('Cell Numbers'!Q10,Cells!$A$7:$F$122,6)&lt;&gt;Q$11),"---",100*(ROUND(VLOOKUP('Cell Numbers'!Q10,Cells!$A$7:$M$122,13),3))&amp;"%")&amp;(IF(VLOOKUP('Cell Numbers'!Q10,Cells!$A$7:$F$122,6)=Q$11,"]","")))))</f>
        <v>---</v>
      </c>
      <c r="R18" s="203" t="str">
        <f>IF('Cell Numbers'!R10=0,"",((IF(VLOOKUP('Cell Numbers'!R10,Cells!$A$7:$F$122,5)=R$11,"[",""))&amp;(IF(AND(VLOOKUP('Cell Numbers'!R10,Cells!$A$7:$F$122,5)&lt;&gt;R$11,VLOOKUP('Cell Numbers'!R10,Cells!$A$7:$F$122,6)&lt;&gt;R$11),"---",100*(ROUND(VLOOKUP('Cell Numbers'!R10,Cells!$A$7:$M$122,13),3))&amp;"%")&amp;(IF(VLOOKUP('Cell Numbers'!R10,Cells!$A$7:$F$122,6)=R$11,"]","")))))</f>
        <v>---</v>
      </c>
      <c r="S18" s="203" t="str">
        <f>IF('Cell Numbers'!S10=0,"",((IF(VLOOKUP('Cell Numbers'!S10,Cells!$A$7:$F$122,5)=S$11,"[",""))&amp;(IF(AND(VLOOKUP('Cell Numbers'!S10,Cells!$A$7:$F$122,5)&lt;&gt;S$11,VLOOKUP('Cell Numbers'!S10,Cells!$A$7:$F$122,6)&lt;&gt;S$11),"---",100*(ROUND(VLOOKUP('Cell Numbers'!S10,Cells!$A$7:$M$122,13),3))&amp;"%")&amp;(IF(VLOOKUP('Cell Numbers'!S10,Cells!$A$7:$F$122,6)=S$11,"]","")))))</f>
        <v>---</v>
      </c>
      <c r="T18" s="203" t="str">
        <f>IF('Cell Numbers'!T10=0,"",((IF(VLOOKUP('Cell Numbers'!T10,Cells!$A$7:$F$122,5)=T$11,"[",""))&amp;(IF(AND(VLOOKUP('Cell Numbers'!T10,Cells!$A$7:$F$122,5)&lt;&gt;T$11,VLOOKUP('Cell Numbers'!T10,Cells!$A$7:$F$122,6)&lt;&gt;T$11),"---",100*(ROUND(VLOOKUP('Cell Numbers'!T10,Cells!$A$7:$M$122,13),3))&amp;"%")&amp;(IF(VLOOKUP('Cell Numbers'!T10,Cells!$A$7:$F$122,6)=T$11,"]","")))))</f>
        <v>---</v>
      </c>
      <c r="U18" s="203" t="str">
        <f>IF('Cell Numbers'!U10=0,"",((IF(VLOOKUP('Cell Numbers'!U10,Cells!$A$7:$F$122,5)=U$11,"[",""))&amp;(IF(AND(VLOOKUP('Cell Numbers'!U10,Cells!$A$7:$F$122,5)&lt;&gt;U$11,VLOOKUP('Cell Numbers'!U10,Cells!$A$7:$F$122,6)&lt;&gt;U$11),"---",100*(ROUND(VLOOKUP('Cell Numbers'!U10,Cells!$A$7:$M$122,13),3))&amp;"%")&amp;(IF(VLOOKUP('Cell Numbers'!U10,Cells!$A$7:$F$122,6)=U$11,"]","")))))</f>
        <v>---</v>
      </c>
      <c r="V18" s="203" t="str">
        <f>IF('Cell Numbers'!V10=0,"",((IF(VLOOKUP('Cell Numbers'!V10,Cells!$A$7:$F$122,5)=V$11,"[",""))&amp;(IF(AND(VLOOKUP('Cell Numbers'!V10,Cells!$A$7:$F$122,5)&lt;&gt;V$11,VLOOKUP('Cell Numbers'!V10,Cells!$A$7:$F$122,6)&lt;&gt;V$11),"---",100*(ROUND(VLOOKUP('Cell Numbers'!V10,Cells!$A$7:$M$122,13),3))&amp;"%")&amp;(IF(VLOOKUP('Cell Numbers'!V10,Cells!$A$7:$F$122,6)=V$11,"]","")))))</f>
        <v>---</v>
      </c>
      <c r="W18" s="203" t="str">
        <f>IF('Cell Numbers'!W10=0,"",((IF(VLOOKUP('Cell Numbers'!W10,Cells!$A$7:$F$122,5)=W$11,"[",""))&amp;(IF(AND(VLOOKUP('Cell Numbers'!W10,Cells!$A$7:$F$122,5)&lt;&gt;W$11,VLOOKUP('Cell Numbers'!W10,Cells!$A$7:$F$122,6)&lt;&gt;W$11),"---",100*(ROUND(VLOOKUP('Cell Numbers'!W10,Cells!$A$7:$M$122,13),3))&amp;"%")&amp;(IF(VLOOKUP('Cell Numbers'!W10,Cells!$A$7:$F$122,6)=W$11,"]","")))))</f>
        <v>93.5%]</v>
      </c>
      <c r="X18" s="203" t="str">
        <f>IF('Cell Numbers'!X10=0,"",((IF(VLOOKUP('Cell Numbers'!X10,Cells!$A$7:$F$122,5)=X$11,"[",""))&amp;(IF(AND(VLOOKUP('Cell Numbers'!X10,Cells!$A$7:$F$122,5)&lt;&gt;X$11,VLOOKUP('Cell Numbers'!X10,Cells!$A$7:$F$122,6)&lt;&gt;X$11),"---",100*(ROUND(VLOOKUP('Cell Numbers'!X10,Cells!$A$7:$M$122,13),3))&amp;"%")&amp;(IF(VLOOKUP('Cell Numbers'!X10,Cells!$A$7:$F$122,6)=X$11,"]","")))))</f>
        <v>[107.9%</v>
      </c>
      <c r="Y18" s="203" t="str">
        <f>IF('Cell Numbers'!Y10=0,"",((IF(VLOOKUP('Cell Numbers'!Y10,Cells!$A$7:$F$122,5)=Y$11,"[",""))&amp;(IF(AND(VLOOKUP('Cell Numbers'!Y10,Cells!$A$7:$F$122,5)&lt;&gt;Y$11,VLOOKUP('Cell Numbers'!Y10,Cells!$A$7:$F$122,6)&lt;&gt;Y$11),"---",100*(ROUND(VLOOKUP('Cell Numbers'!Y10,Cells!$A$7:$M$122,13),3))&amp;"%")&amp;(IF(VLOOKUP('Cell Numbers'!Y10,Cells!$A$7:$F$122,6)=Y$11,"]","")))))</f>
        <v>---</v>
      </c>
      <c r="Z18" s="203" t="str">
        <f>IF('Cell Numbers'!Z10=0,"",((IF(VLOOKUP('Cell Numbers'!Z10,Cells!$A$7:$F$122,5)=Z$11,"[",""))&amp;(IF(AND(VLOOKUP('Cell Numbers'!Z10,Cells!$A$7:$F$122,5)&lt;&gt;Z$11,VLOOKUP('Cell Numbers'!Z10,Cells!$A$7:$F$122,6)&lt;&gt;Z$11),"---",100*(ROUND(VLOOKUP('Cell Numbers'!Z10,Cells!$A$7:$M$122,13),3))&amp;"%")&amp;(IF(VLOOKUP('Cell Numbers'!Z10,Cells!$A$7:$F$122,6)=Z$11,"]","")))))</f>
        <v>107.9%]</v>
      </c>
      <c r="AA18" s="203" t="str">
        <f>IF('Cell Numbers'!AA10=0,"",((IF(VLOOKUP('Cell Numbers'!AA10,Cells!$A$7:$F$122,5)=AA$11,"[",""))&amp;(IF(AND(VLOOKUP('Cell Numbers'!AA10,Cells!$A$7:$F$122,5)&lt;&gt;AA$11,VLOOKUP('Cell Numbers'!AA10,Cells!$A$7:$F$122,6)&lt;&gt;AA$11),"---",100*(ROUND(VLOOKUP('Cell Numbers'!AA10,Cells!$A$7:$M$122,13),3))&amp;"%")&amp;(IF(VLOOKUP('Cell Numbers'!AA10,Cells!$A$7:$F$122,6)=AA$11,"]","")))))</f>
        <v>[103.3%</v>
      </c>
      <c r="AB18" s="203" t="str">
        <f>IF('Cell Numbers'!AB10=0,"",((IF(VLOOKUP('Cell Numbers'!AB10,Cells!$A$7:$F$122,5)=AB$11,"[",""))&amp;(IF(AND(VLOOKUP('Cell Numbers'!AB10,Cells!$A$7:$F$122,5)&lt;&gt;AB$11,VLOOKUP('Cell Numbers'!AB10,Cells!$A$7:$F$122,6)&lt;&gt;AB$11),"---",100*(ROUND(VLOOKUP('Cell Numbers'!AB10,Cells!$A$7:$M$122,13),3))&amp;"%")&amp;(IF(VLOOKUP('Cell Numbers'!AB10,Cells!$A$7:$F$122,6)=AB$11,"]","")))))</f>
        <v>---</v>
      </c>
      <c r="AC18" s="203" t="str">
        <f>IF('Cell Numbers'!AC10=0,"",((IF(VLOOKUP('Cell Numbers'!AC10,Cells!$A$7:$F$122,5)=AC$11,"[",""))&amp;(IF(AND(VLOOKUP('Cell Numbers'!AC10,Cells!$A$7:$F$122,5)&lt;&gt;AC$11,VLOOKUP('Cell Numbers'!AC10,Cells!$A$7:$F$122,6)&lt;&gt;AC$11),"---",100*(ROUND(VLOOKUP('Cell Numbers'!AC10,Cells!$A$7:$M$122,13),3))&amp;"%")&amp;(IF(VLOOKUP('Cell Numbers'!AC10,Cells!$A$7:$F$122,6)=AC$11,"]","")))))</f>
        <v>103.3%]</v>
      </c>
      <c r="AD18" s="203" t="str">
        <f>IF('Cell Numbers'!AD10=0,"",((IF(VLOOKUP('Cell Numbers'!AD10,Cells!$A$7:$F$122,5)=AD$11,"[",""))&amp;(IF(AND(VLOOKUP('Cell Numbers'!AD10,Cells!$A$7:$F$122,5)&lt;&gt;AD$11,VLOOKUP('Cell Numbers'!AD10,Cells!$A$7:$F$122,6)&lt;&gt;AD$11),"---",100*(ROUND(VLOOKUP('Cell Numbers'!AD10,Cells!$A$7:$M$122,13),3))&amp;"%")&amp;(IF(VLOOKUP('Cell Numbers'!AD10,Cells!$A$7:$F$122,6)=AD$11,"]","")))))</f>
        <v>[102.5%</v>
      </c>
      <c r="AE18" s="203" t="str">
        <f>IF('Cell Numbers'!AE10=0,"",((IF(VLOOKUP('Cell Numbers'!AE10,Cells!$A$7:$F$122,5)=AE$11,"[",""))&amp;(IF(AND(VLOOKUP('Cell Numbers'!AE10,Cells!$A$7:$F$122,5)&lt;&gt;AE$11,VLOOKUP('Cell Numbers'!AE10,Cells!$A$7:$F$122,6)&lt;&gt;AE$11),"---",100*(ROUND(VLOOKUP('Cell Numbers'!AE10,Cells!$A$7:$M$122,13),3))&amp;"%")&amp;(IF(VLOOKUP('Cell Numbers'!AE10,Cells!$A$7:$F$122,6)=AE$11,"]","")))))</f>
        <v>---</v>
      </c>
      <c r="AF18" s="203" t="str">
        <f>IF('Cell Numbers'!AF10=0,"",((IF(VLOOKUP('Cell Numbers'!AF10,Cells!$A$7:$F$122,5)=AF$11,"[",""))&amp;(IF(AND(VLOOKUP('Cell Numbers'!AF10,Cells!$A$7:$F$122,5)&lt;&gt;AF$11,VLOOKUP('Cell Numbers'!AF10,Cells!$A$7:$F$122,6)&lt;&gt;AF$11),"---",100*(ROUND(VLOOKUP('Cell Numbers'!AF10,Cells!$A$7:$M$122,13),3))&amp;"%")&amp;(IF(VLOOKUP('Cell Numbers'!AF10,Cells!$A$7:$F$122,6)=AF$11,"]","")))))</f>
        <v>102.5%]</v>
      </c>
      <c r="AG18" s="203" t="str">
        <f>IF('Cell Numbers'!AG10=0,"",((IF(VLOOKUP('Cell Numbers'!AG10,Cells!$A$7:$F$122,5)=AG$11,"[",""))&amp;(IF(AND(VLOOKUP('Cell Numbers'!AG10,Cells!$A$7:$F$122,5)&lt;&gt;AG$11,VLOOKUP('Cell Numbers'!AG10,Cells!$A$7:$F$122,6)&lt;&gt;AG$11),"---",100*(ROUND(VLOOKUP('Cell Numbers'!AG10,Cells!$A$7:$M$122,13),3))&amp;"%")&amp;(IF(VLOOKUP('Cell Numbers'!AG10,Cells!$A$7:$F$122,6)=AG$11,"]","")))))</f>
        <v>[110.1%</v>
      </c>
      <c r="AH18" s="203" t="str">
        <f>IF('Cell Numbers'!AH10=0,"",((IF(VLOOKUP('Cell Numbers'!AH10,Cells!$A$7:$F$122,5)=AH$11,"[",""))&amp;(IF(AND(VLOOKUP('Cell Numbers'!AH10,Cells!$A$7:$F$122,5)&lt;&gt;AH$11,VLOOKUP('Cell Numbers'!AH10,Cells!$A$7:$F$122,6)&lt;&gt;AH$11),"---",100*(ROUND(VLOOKUP('Cell Numbers'!AH10,Cells!$A$7:$M$122,13),3))&amp;"%")&amp;(IF(VLOOKUP('Cell Numbers'!AH10,Cells!$A$7:$F$122,6)=AH$11,"]","")))))</f>
        <v>---</v>
      </c>
      <c r="AI18" s="203" t="str">
        <f>IF('Cell Numbers'!AI10=0,"",((IF(VLOOKUP('Cell Numbers'!AI10,Cells!$A$7:$F$122,5)=AI$11,"[",""))&amp;(IF(AND(VLOOKUP('Cell Numbers'!AI10,Cells!$A$7:$F$122,5)&lt;&gt;AI$11,VLOOKUP('Cell Numbers'!AI10,Cells!$A$7:$F$122,6)&lt;&gt;AI$11),"---",100*(ROUND(VLOOKUP('Cell Numbers'!AI10,Cells!$A$7:$M$122,13),3))&amp;"%")&amp;(IF(VLOOKUP('Cell Numbers'!AI10,Cells!$A$7:$F$122,6)=AI$11,"]","")))))</f>
        <v>---</v>
      </c>
      <c r="AJ18" s="203" t="str">
        <f>IF('Cell Numbers'!AJ10=0,"",((IF(VLOOKUP('Cell Numbers'!AJ10,Cells!$A$7:$F$122,5)=AJ$11,"[",""))&amp;(IF(AND(VLOOKUP('Cell Numbers'!AJ10,Cells!$A$7:$F$122,5)&lt;&gt;AJ$11,VLOOKUP('Cell Numbers'!AJ10,Cells!$A$7:$F$122,6)&lt;&gt;AJ$11),"---",100*(ROUND(VLOOKUP('Cell Numbers'!AJ10,Cells!$A$7:$M$122,13),3))&amp;"%")&amp;(IF(VLOOKUP('Cell Numbers'!AJ10,Cells!$A$7:$F$122,6)=AJ$11,"]","")))))</f>
        <v>---</v>
      </c>
      <c r="AK18" s="203" t="str">
        <f>IF('Cell Numbers'!AK10=0,"",((IF(VLOOKUP('Cell Numbers'!AK10,Cells!$A$7:$F$122,5)=AK$11,"[",""))&amp;(IF(AND(VLOOKUP('Cell Numbers'!AK10,Cells!$A$7:$F$122,5)&lt;&gt;AK$11,VLOOKUP('Cell Numbers'!AK10,Cells!$A$7:$F$122,6)&lt;&gt;AK$11),"---",100*(ROUND(VLOOKUP('Cell Numbers'!AK10,Cells!$A$7:$M$122,13),3))&amp;"%")&amp;(IF(VLOOKUP('Cell Numbers'!AK10,Cells!$A$7:$F$122,6)=AK$11,"]","")))))</f>
        <v>---</v>
      </c>
      <c r="AL18" s="203" t="str">
        <f>IF('Cell Numbers'!AL10=0,"",((IF(VLOOKUP('Cell Numbers'!AL10,Cells!$A$7:$F$122,5)=AL$11,"[",""))&amp;(IF(AND(VLOOKUP('Cell Numbers'!AL10,Cells!$A$7:$F$122,5)&lt;&gt;AL$11,VLOOKUP('Cell Numbers'!AL10,Cells!$A$7:$F$122,6)&lt;&gt;AL$11),"---",100*(ROUND(VLOOKUP('Cell Numbers'!AL10,Cells!$A$7:$M$122,13),3))&amp;"%")&amp;(IF(VLOOKUP('Cell Numbers'!AL10,Cells!$A$7:$F$122,6)=AL$11,"]","")))))</f>
        <v>---</v>
      </c>
      <c r="AM18" s="203" t="str">
        <f>IF('Cell Numbers'!AM10=0,"",((IF(VLOOKUP('Cell Numbers'!AM10,Cells!$A$7:$F$122,5)=AM$11,"[",""))&amp;(IF(AND(VLOOKUP('Cell Numbers'!AM10,Cells!$A$7:$F$122,5)&lt;&gt;AM$11,VLOOKUP('Cell Numbers'!AM10,Cells!$A$7:$F$122,6)&lt;&gt;AM$11),"---",100*(ROUND(VLOOKUP('Cell Numbers'!AM10,Cells!$A$7:$M$122,13),3))&amp;"%")&amp;(IF(VLOOKUP('Cell Numbers'!AM10,Cells!$A$7:$F$122,6)=AM$11,"]","")))))</f>
        <v>110.1%]</v>
      </c>
    </row>
    <row r="19" spans="1:39" x14ac:dyDescent="0.25">
      <c r="A19" t="s">
        <v>82</v>
      </c>
      <c r="B19" t="s">
        <v>77</v>
      </c>
      <c r="C19" s="8" t="s">
        <v>198</v>
      </c>
      <c r="D19" s="203" t="str">
        <f>IF('Cell Numbers'!D11=0,"",((IF(VLOOKUP('Cell Numbers'!D11,Cells!$A$7:$F$122,5)=D$11,"[",""))&amp;(IF(AND(VLOOKUP('Cell Numbers'!D11,Cells!$A$7:$F$122,5)&lt;&gt;D$11,VLOOKUP('Cell Numbers'!D11,Cells!$A$7:$F$122,6)&lt;&gt;D$11),"---",100*(ROUND(VLOOKUP('Cell Numbers'!D11,Cells!$A$7:$M$122,13),3))&amp;"%")&amp;(IF(VLOOKUP('Cell Numbers'!D11,Cells!$A$7:$F$122,6)=D$11,"]","")))))</f>
        <v>[85.1%</v>
      </c>
      <c r="E19" s="203" t="str">
        <f>IF('Cell Numbers'!E11=0,"",((IF(VLOOKUP('Cell Numbers'!E11,Cells!$A$7:$F$122,5)=E$11,"[",""))&amp;(IF(AND(VLOOKUP('Cell Numbers'!E11,Cells!$A$7:$F$122,5)&lt;&gt;E$11,VLOOKUP('Cell Numbers'!E11,Cells!$A$7:$F$122,6)&lt;&gt;E$11),"---",100*(ROUND(VLOOKUP('Cell Numbers'!E11,Cells!$A$7:$M$122,13),3))&amp;"%")&amp;(IF(VLOOKUP('Cell Numbers'!E11,Cells!$A$7:$F$122,6)=E$11,"]","")))))</f>
        <v>---</v>
      </c>
      <c r="F19" s="203" t="str">
        <f>IF('Cell Numbers'!F11=0,"",((IF(VLOOKUP('Cell Numbers'!F11,Cells!$A$7:$F$122,5)=F$11,"[",""))&amp;(IF(AND(VLOOKUP('Cell Numbers'!F11,Cells!$A$7:$F$122,5)&lt;&gt;F$11,VLOOKUP('Cell Numbers'!F11,Cells!$A$7:$F$122,6)&lt;&gt;F$11),"---",100*(ROUND(VLOOKUP('Cell Numbers'!F11,Cells!$A$7:$M$122,13),3))&amp;"%")&amp;(IF(VLOOKUP('Cell Numbers'!F11,Cells!$A$7:$F$122,6)=F$11,"]","")))))</f>
        <v>---</v>
      </c>
      <c r="G19" s="203" t="str">
        <f>IF('Cell Numbers'!G11=0,"",((IF(VLOOKUP('Cell Numbers'!G11,Cells!$A$7:$F$122,5)=G$11,"[",""))&amp;(IF(AND(VLOOKUP('Cell Numbers'!G11,Cells!$A$7:$F$122,5)&lt;&gt;G$11,VLOOKUP('Cell Numbers'!G11,Cells!$A$7:$F$122,6)&lt;&gt;G$11),"---",100*(ROUND(VLOOKUP('Cell Numbers'!G11,Cells!$A$7:$M$122,13),3))&amp;"%")&amp;(IF(VLOOKUP('Cell Numbers'!G11,Cells!$A$7:$F$122,6)=G$11,"]","")))))</f>
        <v>---</v>
      </c>
      <c r="H19" s="203" t="str">
        <f>IF('Cell Numbers'!H11=0,"",((IF(VLOOKUP('Cell Numbers'!H11,Cells!$A$7:$F$122,5)=H$11,"[",""))&amp;(IF(AND(VLOOKUP('Cell Numbers'!H11,Cells!$A$7:$F$122,5)&lt;&gt;H$11,VLOOKUP('Cell Numbers'!H11,Cells!$A$7:$F$122,6)&lt;&gt;H$11),"---",100*(ROUND(VLOOKUP('Cell Numbers'!H11,Cells!$A$7:$M$122,13),3))&amp;"%")&amp;(IF(VLOOKUP('Cell Numbers'!H11,Cells!$A$7:$F$122,6)=H$11,"]","")))))</f>
        <v>---</v>
      </c>
      <c r="I19" s="203" t="str">
        <f>IF('Cell Numbers'!I11=0,"",((IF(VLOOKUP('Cell Numbers'!I11,Cells!$A$7:$F$122,5)=I$11,"[",""))&amp;(IF(AND(VLOOKUP('Cell Numbers'!I11,Cells!$A$7:$F$122,5)&lt;&gt;I$11,VLOOKUP('Cell Numbers'!I11,Cells!$A$7:$F$122,6)&lt;&gt;I$11),"---",100*(ROUND(VLOOKUP('Cell Numbers'!I11,Cells!$A$7:$M$122,13),3))&amp;"%")&amp;(IF(VLOOKUP('Cell Numbers'!I11,Cells!$A$7:$F$122,6)=I$11,"]","")))))</f>
        <v>---</v>
      </c>
      <c r="J19" s="203" t="str">
        <f>IF('Cell Numbers'!J11=0,"",((IF(VLOOKUP('Cell Numbers'!J11,Cells!$A$7:$F$122,5)=J$11,"[",""))&amp;(IF(AND(VLOOKUP('Cell Numbers'!J11,Cells!$A$7:$F$122,5)&lt;&gt;J$11,VLOOKUP('Cell Numbers'!J11,Cells!$A$7:$F$122,6)&lt;&gt;J$11),"---",100*(ROUND(VLOOKUP('Cell Numbers'!J11,Cells!$A$7:$M$122,13),3))&amp;"%")&amp;(IF(VLOOKUP('Cell Numbers'!J11,Cells!$A$7:$F$122,6)=J$11,"]","")))))</f>
        <v>---</v>
      </c>
      <c r="K19" s="203" t="str">
        <f>IF('Cell Numbers'!K11=0,"",((IF(VLOOKUP('Cell Numbers'!K11,Cells!$A$7:$F$122,5)=K$11,"[",""))&amp;(IF(AND(VLOOKUP('Cell Numbers'!K11,Cells!$A$7:$F$122,5)&lt;&gt;K$11,VLOOKUP('Cell Numbers'!K11,Cells!$A$7:$F$122,6)&lt;&gt;K$11),"---",100*(ROUND(VLOOKUP('Cell Numbers'!K11,Cells!$A$7:$M$122,13),3))&amp;"%")&amp;(IF(VLOOKUP('Cell Numbers'!K11,Cells!$A$7:$F$122,6)=K$11,"]","")))))</f>
        <v>---</v>
      </c>
      <c r="L19" s="203" t="str">
        <f>IF('Cell Numbers'!L11=0,"",((IF(VLOOKUP('Cell Numbers'!L11,Cells!$A$7:$F$122,5)=L$11,"[",""))&amp;(IF(AND(VLOOKUP('Cell Numbers'!L11,Cells!$A$7:$F$122,5)&lt;&gt;L$11,VLOOKUP('Cell Numbers'!L11,Cells!$A$7:$F$122,6)&lt;&gt;L$11),"---",100*(ROUND(VLOOKUP('Cell Numbers'!L11,Cells!$A$7:$M$122,13),3))&amp;"%")&amp;(IF(VLOOKUP('Cell Numbers'!L11,Cells!$A$7:$F$122,6)=L$11,"]","")))))</f>
        <v>---</v>
      </c>
      <c r="M19" s="203" t="str">
        <f>IF('Cell Numbers'!M11=0,"",((IF(VLOOKUP('Cell Numbers'!M11,Cells!$A$7:$F$122,5)=M$11,"[",""))&amp;(IF(AND(VLOOKUP('Cell Numbers'!M11,Cells!$A$7:$F$122,5)&lt;&gt;M$11,VLOOKUP('Cell Numbers'!M11,Cells!$A$7:$F$122,6)&lt;&gt;M$11),"---",100*(ROUND(VLOOKUP('Cell Numbers'!M11,Cells!$A$7:$M$122,13),3))&amp;"%")&amp;(IF(VLOOKUP('Cell Numbers'!M11,Cells!$A$7:$F$122,6)=M$11,"]","")))))</f>
        <v>---</v>
      </c>
      <c r="N19" s="203" t="str">
        <f>IF('Cell Numbers'!N11=0,"",((IF(VLOOKUP('Cell Numbers'!N11,Cells!$A$7:$F$122,5)=N$11,"[",""))&amp;(IF(AND(VLOOKUP('Cell Numbers'!N11,Cells!$A$7:$F$122,5)&lt;&gt;N$11,VLOOKUP('Cell Numbers'!N11,Cells!$A$7:$F$122,6)&lt;&gt;N$11),"---",100*(ROUND(VLOOKUP('Cell Numbers'!N11,Cells!$A$7:$M$122,13),3))&amp;"%")&amp;(IF(VLOOKUP('Cell Numbers'!N11,Cells!$A$7:$F$122,6)=N$11,"]","")))))</f>
        <v>---</v>
      </c>
      <c r="O19" s="203" t="str">
        <f>IF('Cell Numbers'!O11=0,"",((IF(VLOOKUP('Cell Numbers'!O11,Cells!$A$7:$F$122,5)=O$11,"[",""))&amp;(IF(AND(VLOOKUP('Cell Numbers'!O11,Cells!$A$7:$F$122,5)&lt;&gt;O$11,VLOOKUP('Cell Numbers'!O11,Cells!$A$7:$F$122,6)&lt;&gt;O$11),"---",100*(ROUND(VLOOKUP('Cell Numbers'!O11,Cells!$A$7:$M$122,13),3))&amp;"%")&amp;(IF(VLOOKUP('Cell Numbers'!O11,Cells!$A$7:$F$122,6)=O$11,"]","")))))</f>
        <v>---</v>
      </c>
      <c r="P19" s="203" t="str">
        <f>IF('Cell Numbers'!P11=0,"",((IF(VLOOKUP('Cell Numbers'!P11,Cells!$A$7:$F$122,5)=P$11,"[",""))&amp;(IF(AND(VLOOKUP('Cell Numbers'!P11,Cells!$A$7:$F$122,5)&lt;&gt;P$11,VLOOKUP('Cell Numbers'!P11,Cells!$A$7:$F$122,6)&lt;&gt;P$11),"---",100*(ROUND(VLOOKUP('Cell Numbers'!P11,Cells!$A$7:$M$122,13),3))&amp;"%")&amp;(IF(VLOOKUP('Cell Numbers'!P11,Cells!$A$7:$F$122,6)=P$11,"]","")))))</f>
        <v>---</v>
      </c>
      <c r="Q19" s="203" t="str">
        <f>IF('Cell Numbers'!Q11=0,"",((IF(VLOOKUP('Cell Numbers'!Q11,Cells!$A$7:$F$122,5)=Q$11,"[",""))&amp;(IF(AND(VLOOKUP('Cell Numbers'!Q11,Cells!$A$7:$F$122,5)&lt;&gt;Q$11,VLOOKUP('Cell Numbers'!Q11,Cells!$A$7:$F$122,6)&lt;&gt;Q$11),"---",100*(ROUND(VLOOKUP('Cell Numbers'!Q11,Cells!$A$7:$M$122,13),3))&amp;"%")&amp;(IF(VLOOKUP('Cell Numbers'!Q11,Cells!$A$7:$F$122,6)=Q$11,"]","")))))</f>
        <v>---</v>
      </c>
      <c r="R19" s="203" t="str">
        <f>IF('Cell Numbers'!R11=0,"",((IF(VLOOKUP('Cell Numbers'!R11,Cells!$A$7:$F$122,5)=R$11,"[",""))&amp;(IF(AND(VLOOKUP('Cell Numbers'!R11,Cells!$A$7:$F$122,5)&lt;&gt;R$11,VLOOKUP('Cell Numbers'!R11,Cells!$A$7:$F$122,6)&lt;&gt;R$11),"---",100*(ROUND(VLOOKUP('Cell Numbers'!R11,Cells!$A$7:$M$122,13),3))&amp;"%")&amp;(IF(VLOOKUP('Cell Numbers'!R11,Cells!$A$7:$F$122,6)=R$11,"]","")))))</f>
        <v>---</v>
      </c>
      <c r="S19" s="203" t="str">
        <f>IF('Cell Numbers'!S11=0,"",((IF(VLOOKUP('Cell Numbers'!S11,Cells!$A$7:$F$122,5)=S$11,"[",""))&amp;(IF(AND(VLOOKUP('Cell Numbers'!S11,Cells!$A$7:$F$122,5)&lt;&gt;S$11,VLOOKUP('Cell Numbers'!S11,Cells!$A$7:$F$122,6)&lt;&gt;S$11),"---",100*(ROUND(VLOOKUP('Cell Numbers'!S11,Cells!$A$7:$M$122,13),3))&amp;"%")&amp;(IF(VLOOKUP('Cell Numbers'!S11,Cells!$A$7:$F$122,6)=S$11,"]","")))))</f>
        <v>---</v>
      </c>
      <c r="T19" s="203" t="str">
        <f>IF('Cell Numbers'!T11=0,"",((IF(VLOOKUP('Cell Numbers'!T11,Cells!$A$7:$F$122,5)=T$11,"[",""))&amp;(IF(AND(VLOOKUP('Cell Numbers'!T11,Cells!$A$7:$F$122,5)&lt;&gt;T$11,VLOOKUP('Cell Numbers'!T11,Cells!$A$7:$F$122,6)&lt;&gt;T$11),"---",100*(ROUND(VLOOKUP('Cell Numbers'!T11,Cells!$A$7:$M$122,13),3))&amp;"%")&amp;(IF(VLOOKUP('Cell Numbers'!T11,Cells!$A$7:$F$122,6)=T$11,"]","")))))</f>
        <v>---</v>
      </c>
      <c r="U19" s="203" t="str">
        <f>IF('Cell Numbers'!U11=0,"",((IF(VLOOKUP('Cell Numbers'!U11,Cells!$A$7:$F$122,5)=U$11,"[",""))&amp;(IF(AND(VLOOKUP('Cell Numbers'!U11,Cells!$A$7:$F$122,5)&lt;&gt;U$11,VLOOKUP('Cell Numbers'!U11,Cells!$A$7:$F$122,6)&lt;&gt;U$11),"---",100*(ROUND(VLOOKUP('Cell Numbers'!U11,Cells!$A$7:$M$122,13),3))&amp;"%")&amp;(IF(VLOOKUP('Cell Numbers'!U11,Cells!$A$7:$F$122,6)=U$11,"]","")))))</f>
        <v>85.1%]</v>
      </c>
      <c r="V19" s="203" t="str">
        <f>IF('Cell Numbers'!V11=0,"",((IF(VLOOKUP('Cell Numbers'!V11,Cells!$A$7:$F$122,5)=V$11,"[",""))&amp;(IF(AND(VLOOKUP('Cell Numbers'!V11,Cells!$A$7:$F$122,5)&lt;&gt;V$11,VLOOKUP('Cell Numbers'!V11,Cells!$A$7:$F$122,6)&lt;&gt;V$11),"---",100*(ROUND(VLOOKUP('Cell Numbers'!V11,Cells!$A$7:$M$122,13),3))&amp;"%")&amp;(IF(VLOOKUP('Cell Numbers'!V11,Cells!$A$7:$F$122,6)=V$11,"]","")))))</f>
        <v>[105.7%</v>
      </c>
      <c r="W19" s="203" t="str">
        <f>IF('Cell Numbers'!W11=0,"",((IF(VLOOKUP('Cell Numbers'!W11,Cells!$A$7:$F$122,5)=W$11,"[",""))&amp;(IF(AND(VLOOKUP('Cell Numbers'!W11,Cells!$A$7:$F$122,5)&lt;&gt;W$11,VLOOKUP('Cell Numbers'!W11,Cells!$A$7:$F$122,6)&lt;&gt;W$11),"---",100*(ROUND(VLOOKUP('Cell Numbers'!W11,Cells!$A$7:$M$122,13),3))&amp;"%")&amp;(IF(VLOOKUP('Cell Numbers'!W11,Cells!$A$7:$F$122,6)=W$11,"]","")))))</f>
        <v>---</v>
      </c>
      <c r="X19" s="203" t="str">
        <f>IF('Cell Numbers'!X11=0,"",((IF(VLOOKUP('Cell Numbers'!X11,Cells!$A$7:$F$122,5)=X$11,"[",""))&amp;(IF(AND(VLOOKUP('Cell Numbers'!X11,Cells!$A$7:$F$122,5)&lt;&gt;X$11,VLOOKUP('Cell Numbers'!X11,Cells!$A$7:$F$122,6)&lt;&gt;X$11),"---",100*(ROUND(VLOOKUP('Cell Numbers'!X11,Cells!$A$7:$M$122,13),3))&amp;"%")&amp;(IF(VLOOKUP('Cell Numbers'!X11,Cells!$A$7:$F$122,6)=X$11,"]","")))))</f>
        <v>---</v>
      </c>
      <c r="Y19" s="203" t="str">
        <f>IF('Cell Numbers'!Y11=0,"",((IF(VLOOKUP('Cell Numbers'!Y11,Cells!$A$7:$F$122,5)=Y$11,"[",""))&amp;(IF(AND(VLOOKUP('Cell Numbers'!Y11,Cells!$A$7:$F$122,5)&lt;&gt;Y$11,VLOOKUP('Cell Numbers'!Y11,Cells!$A$7:$F$122,6)&lt;&gt;Y$11),"---",100*(ROUND(VLOOKUP('Cell Numbers'!Y11,Cells!$A$7:$M$122,13),3))&amp;"%")&amp;(IF(VLOOKUP('Cell Numbers'!Y11,Cells!$A$7:$F$122,6)=Y$11,"]","")))))</f>
        <v>---</v>
      </c>
      <c r="Z19" s="203" t="str">
        <f>IF('Cell Numbers'!Z11=0,"",((IF(VLOOKUP('Cell Numbers'!Z11,Cells!$A$7:$F$122,5)=Z$11,"[",""))&amp;(IF(AND(VLOOKUP('Cell Numbers'!Z11,Cells!$A$7:$F$122,5)&lt;&gt;Z$11,VLOOKUP('Cell Numbers'!Z11,Cells!$A$7:$F$122,6)&lt;&gt;Z$11),"---",100*(ROUND(VLOOKUP('Cell Numbers'!Z11,Cells!$A$7:$M$122,13),3))&amp;"%")&amp;(IF(VLOOKUP('Cell Numbers'!Z11,Cells!$A$7:$F$122,6)=Z$11,"]","")))))</f>
        <v>105.7%]</v>
      </c>
      <c r="AA19" s="203" t="str">
        <f>IF('Cell Numbers'!AA11=0,"",((IF(VLOOKUP('Cell Numbers'!AA11,Cells!$A$7:$F$122,5)=AA$11,"[",""))&amp;(IF(AND(VLOOKUP('Cell Numbers'!AA11,Cells!$A$7:$F$122,5)&lt;&gt;AA$11,VLOOKUP('Cell Numbers'!AA11,Cells!$A$7:$F$122,6)&lt;&gt;AA$11),"---",100*(ROUND(VLOOKUP('Cell Numbers'!AA11,Cells!$A$7:$M$122,13),3))&amp;"%")&amp;(IF(VLOOKUP('Cell Numbers'!AA11,Cells!$A$7:$F$122,6)=AA$11,"]","")))))</f>
        <v>[108.3%</v>
      </c>
      <c r="AB19" s="203" t="str">
        <f>IF('Cell Numbers'!AB11=0,"",((IF(VLOOKUP('Cell Numbers'!AB11,Cells!$A$7:$F$122,5)=AB$11,"[",""))&amp;(IF(AND(VLOOKUP('Cell Numbers'!AB11,Cells!$A$7:$F$122,5)&lt;&gt;AB$11,VLOOKUP('Cell Numbers'!AB11,Cells!$A$7:$F$122,6)&lt;&gt;AB$11),"---",100*(ROUND(VLOOKUP('Cell Numbers'!AB11,Cells!$A$7:$M$122,13),3))&amp;"%")&amp;(IF(VLOOKUP('Cell Numbers'!AB11,Cells!$A$7:$F$122,6)=AB$11,"]","")))))</f>
        <v>---</v>
      </c>
      <c r="AC19" s="203" t="str">
        <f>IF('Cell Numbers'!AC11=0,"",((IF(VLOOKUP('Cell Numbers'!AC11,Cells!$A$7:$F$122,5)=AC$11,"[",""))&amp;(IF(AND(VLOOKUP('Cell Numbers'!AC11,Cells!$A$7:$F$122,5)&lt;&gt;AC$11,VLOOKUP('Cell Numbers'!AC11,Cells!$A$7:$F$122,6)&lt;&gt;AC$11),"---",100*(ROUND(VLOOKUP('Cell Numbers'!AC11,Cells!$A$7:$M$122,13),3))&amp;"%")&amp;(IF(VLOOKUP('Cell Numbers'!AC11,Cells!$A$7:$F$122,6)=AC$11,"]","")))))</f>
        <v>---</v>
      </c>
      <c r="AD19" s="203" t="str">
        <f>IF('Cell Numbers'!AD11=0,"",((IF(VLOOKUP('Cell Numbers'!AD11,Cells!$A$7:$F$122,5)=AD$11,"[",""))&amp;(IF(AND(VLOOKUP('Cell Numbers'!AD11,Cells!$A$7:$F$122,5)&lt;&gt;AD$11,VLOOKUP('Cell Numbers'!AD11,Cells!$A$7:$F$122,6)&lt;&gt;AD$11),"---",100*(ROUND(VLOOKUP('Cell Numbers'!AD11,Cells!$A$7:$M$122,13),3))&amp;"%")&amp;(IF(VLOOKUP('Cell Numbers'!AD11,Cells!$A$7:$F$122,6)=AD$11,"]","")))))</f>
        <v>---</v>
      </c>
      <c r="AE19" s="203" t="str">
        <f>IF('Cell Numbers'!AE11=0,"",((IF(VLOOKUP('Cell Numbers'!AE11,Cells!$A$7:$F$122,5)=AE$11,"[",""))&amp;(IF(AND(VLOOKUP('Cell Numbers'!AE11,Cells!$A$7:$F$122,5)&lt;&gt;AE$11,VLOOKUP('Cell Numbers'!AE11,Cells!$A$7:$F$122,6)&lt;&gt;AE$11),"---",100*(ROUND(VLOOKUP('Cell Numbers'!AE11,Cells!$A$7:$M$122,13),3))&amp;"%")&amp;(IF(VLOOKUP('Cell Numbers'!AE11,Cells!$A$7:$F$122,6)=AE$11,"]","")))))</f>
        <v>---</v>
      </c>
      <c r="AF19" s="203" t="str">
        <f>IF('Cell Numbers'!AF11=0,"",((IF(VLOOKUP('Cell Numbers'!AF11,Cells!$A$7:$F$122,5)=AF$11,"[",""))&amp;(IF(AND(VLOOKUP('Cell Numbers'!AF11,Cells!$A$7:$F$122,5)&lt;&gt;AF$11,VLOOKUP('Cell Numbers'!AF11,Cells!$A$7:$F$122,6)&lt;&gt;AF$11),"---",100*(ROUND(VLOOKUP('Cell Numbers'!AF11,Cells!$A$7:$M$122,13),3))&amp;"%")&amp;(IF(VLOOKUP('Cell Numbers'!AF11,Cells!$A$7:$F$122,6)=AF$11,"]","")))))</f>
        <v>---</v>
      </c>
      <c r="AG19" s="203" t="str">
        <f>IF('Cell Numbers'!AG11=0,"",((IF(VLOOKUP('Cell Numbers'!AG11,Cells!$A$7:$F$122,5)=AG$11,"[",""))&amp;(IF(AND(VLOOKUP('Cell Numbers'!AG11,Cells!$A$7:$F$122,5)&lt;&gt;AG$11,VLOOKUP('Cell Numbers'!AG11,Cells!$A$7:$F$122,6)&lt;&gt;AG$11),"---",100*(ROUND(VLOOKUP('Cell Numbers'!AG11,Cells!$A$7:$M$122,13),3))&amp;"%")&amp;(IF(VLOOKUP('Cell Numbers'!AG11,Cells!$A$7:$F$122,6)=AG$11,"]","")))))</f>
        <v>---</v>
      </c>
      <c r="AH19" s="203" t="str">
        <f>IF('Cell Numbers'!AH11=0,"",((IF(VLOOKUP('Cell Numbers'!AH11,Cells!$A$7:$F$122,5)=AH$11,"[",""))&amp;(IF(AND(VLOOKUP('Cell Numbers'!AH11,Cells!$A$7:$F$122,5)&lt;&gt;AH$11,VLOOKUP('Cell Numbers'!AH11,Cells!$A$7:$F$122,6)&lt;&gt;AH$11),"---",100*(ROUND(VLOOKUP('Cell Numbers'!AH11,Cells!$A$7:$M$122,13),3))&amp;"%")&amp;(IF(VLOOKUP('Cell Numbers'!AH11,Cells!$A$7:$F$122,6)=AH$11,"]","")))))</f>
        <v>---</v>
      </c>
      <c r="AI19" s="203" t="str">
        <f>IF('Cell Numbers'!AI11=0,"",((IF(VLOOKUP('Cell Numbers'!AI11,Cells!$A$7:$F$122,5)=AI$11,"[",""))&amp;(IF(AND(VLOOKUP('Cell Numbers'!AI11,Cells!$A$7:$F$122,5)&lt;&gt;AI$11,VLOOKUP('Cell Numbers'!AI11,Cells!$A$7:$F$122,6)&lt;&gt;AI$11),"---",100*(ROUND(VLOOKUP('Cell Numbers'!AI11,Cells!$A$7:$M$122,13),3))&amp;"%")&amp;(IF(VLOOKUP('Cell Numbers'!AI11,Cells!$A$7:$F$122,6)=AI$11,"]","")))))</f>
        <v>---</v>
      </c>
      <c r="AJ19" s="203" t="str">
        <f>IF('Cell Numbers'!AJ11=0,"",((IF(VLOOKUP('Cell Numbers'!AJ11,Cells!$A$7:$F$122,5)=AJ$11,"[",""))&amp;(IF(AND(VLOOKUP('Cell Numbers'!AJ11,Cells!$A$7:$F$122,5)&lt;&gt;AJ$11,VLOOKUP('Cell Numbers'!AJ11,Cells!$A$7:$F$122,6)&lt;&gt;AJ$11),"---",100*(ROUND(VLOOKUP('Cell Numbers'!AJ11,Cells!$A$7:$M$122,13),3))&amp;"%")&amp;(IF(VLOOKUP('Cell Numbers'!AJ11,Cells!$A$7:$F$122,6)=AJ$11,"]","")))))</f>
        <v>---</v>
      </c>
      <c r="AK19" s="203" t="str">
        <f>IF('Cell Numbers'!AK11=0,"",((IF(VLOOKUP('Cell Numbers'!AK11,Cells!$A$7:$F$122,5)=AK$11,"[",""))&amp;(IF(AND(VLOOKUP('Cell Numbers'!AK11,Cells!$A$7:$F$122,5)&lt;&gt;AK$11,VLOOKUP('Cell Numbers'!AK11,Cells!$A$7:$F$122,6)&lt;&gt;AK$11),"---",100*(ROUND(VLOOKUP('Cell Numbers'!AK11,Cells!$A$7:$M$122,13),3))&amp;"%")&amp;(IF(VLOOKUP('Cell Numbers'!AK11,Cells!$A$7:$F$122,6)=AK$11,"]","")))))</f>
        <v>---</v>
      </c>
      <c r="AL19" s="203" t="str">
        <f>IF('Cell Numbers'!AL11=0,"",((IF(VLOOKUP('Cell Numbers'!AL11,Cells!$A$7:$F$122,5)=AL$11,"[",""))&amp;(IF(AND(VLOOKUP('Cell Numbers'!AL11,Cells!$A$7:$F$122,5)&lt;&gt;AL$11,VLOOKUP('Cell Numbers'!AL11,Cells!$A$7:$F$122,6)&lt;&gt;AL$11),"---",100*(ROUND(VLOOKUP('Cell Numbers'!AL11,Cells!$A$7:$M$122,13),3))&amp;"%")&amp;(IF(VLOOKUP('Cell Numbers'!AL11,Cells!$A$7:$F$122,6)=AL$11,"]","")))))</f>
        <v>---</v>
      </c>
      <c r="AM19" s="203" t="str">
        <f>IF('Cell Numbers'!AM11=0,"",((IF(VLOOKUP('Cell Numbers'!AM11,Cells!$A$7:$F$122,5)=AM$11,"[",""))&amp;(IF(AND(VLOOKUP('Cell Numbers'!AM11,Cells!$A$7:$F$122,5)&lt;&gt;AM$11,VLOOKUP('Cell Numbers'!AM11,Cells!$A$7:$F$122,6)&lt;&gt;AM$11),"---",100*(ROUND(VLOOKUP('Cell Numbers'!AM11,Cells!$A$7:$M$122,13),3))&amp;"%")&amp;(IF(VLOOKUP('Cell Numbers'!AM11,Cells!$A$7:$F$122,6)=AM$11,"]","")))))</f>
        <v>108.3%]</v>
      </c>
    </row>
    <row r="20" spans="1:39" x14ac:dyDescent="0.25">
      <c r="A20" t="s">
        <v>59</v>
      </c>
      <c r="B20" t="s">
        <v>77</v>
      </c>
      <c r="C20" s="8" t="s">
        <v>347</v>
      </c>
      <c r="D20" s="203" t="str">
        <f>IF('Cell Numbers'!D12=0,"",((IF(VLOOKUP('Cell Numbers'!D12,Cells!$A$7:$F$122,5)=D$11,"[",""))&amp;(IF(AND(VLOOKUP('Cell Numbers'!D12,Cells!$A$7:$F$122,5)&lt;&gt;D$11,VLOOKUP('Cell Numbers'!D12,Cells!$A$7:$F$122,6)&lt;&gt;D$11),"---",100*(ROUND(VLOOKUP('Cell Numbers'!D12,Cells!$A$7:$M$122,13),3))&amp;"%")&amp;(IF(VLOOKUP('Cell Numbers'!D12,Cells!$A$7:$F$122,6)=D$11,"]","")))))</f>
        <v>[97.8%</v>
      </c>
      <c r="E20" s="203" t="str">
        <f>IF('Cell Numbers'!E12=0,"",((IF(VLOOKUP('Cell Numbers'!E12,Cells!$A$7:$F$122,5)=E$11,"[",""))&amp;(IF(AND(VLOOKUP('Cell Numbers'!E12,Cells!$A$7:$F$122,5)&lt;&gt;E$11,VLOOKUP('Cell Numbers'!E12,Cells!$A$7:$F$122,6)&lt;&gt;E$11),"---",100*(ROUND(VLOOKUP('Cell Numbers'!E12,Cells!$A$7:$M$122,13),3))&amp;"%")&amp;(IF(VLOOKUP('Cell Numbers'!E12,Cells!$A$7:$F$122,6)=E$11,"]","")))))</f>
        <v>---</v>
      </c>
      <c r="F20" s="203" t="str">
        <f>IF('Cell Numbers'!F12=0,"",((IF(VLOOKUP('Cell Numbers'!F12,Cells!$A$7:$F$122,5)=F$11,"[",""))&amp;(IF(AND(VLOOKUP('Cell Numbers'!F12,Cells!$A$7:$F$122,5)&lt;&gt;F$11,VLOOKUP('Cell Numbers'!F12,Cells!$A$7:$F$122,6)&lt;&gt;F$11),"---",100*(ROUND(VLOOKUP('Cell Numbers'!F12,Cells!$A$7:$M$122,13),3))&amp;"%")&amp;(IF(VLOOKUP('Cell Numbers'!F12,Cells!$A$7:$F$122,6)=F$11,"]","")))))</f>
        <v>---</v>
      </c>
      <c r="G20" s="203" t="str">
        <f>IF('Cell Numbers'!G12=0,"",((IF(VLOOKUP('Cell Numbers'!G12,Cells!$A$7:$F$122,5)=G$11,"[",""))&amp;(IF(AND(VLOOKUP('Cell Numbers'!G12,Cells!$A$7:$F$122,5)&lt;&gt;G$11,VLOOKUP('Cell Numbers'!G12,Cells!$A$7:$F$122,6)&lt;&gt;G$11),"---",100*(ROUND(VLOOKUP('Cell Numbers'!G12,Cells!$A$7:$M$122,13),3))&amp;"%")&amp;(IF(VLOOKUP('Cell Numbers'!G12,Cells!$A$7:$F$122,6)=G$11,"]","")))))</f>
        <v>---</v>
      </c>
      <c r="H20" s="203" t="str">
        <f>IF('Cell Numbers'!H12=0,"",((IF(VLOOKUP('Cell Numbers'!H12,Cells!$A$7:$F$122,5)=H$11,"[",""))&amp;(IF(AND(VLOOKUP('Cell Numbers'!H12,Cells!$A$7:$F$122,5)&lt;&gt;H$11,VLOOKUP('Cell Numbers'!H12,Cells!$A$7:$F$122,6)&lt;&gt;H$11),"---",100*(ROUND(VLOOKUP('Cell Numbers'!H12,Cells!$A$7:$M$122,13),3))&amp;"%")&amp;(IF(VLOOKUP('Cell Numbers'!H12,Cells!$A$7:$F$122,6)=H$11,"]","")))))</f>
        <v>---</v>
      </c>
      <c r="I20" s="203" t="str">
        <f>IF('Cell Numbers'!I12=0,"",((IF(VLOOKUP('Cell Numbers'!I12,Cells!$A$7:$F$122,5)=I$11,"[",""))&amp;(IF(AND(VLOOKUP('Cell Numbers'!I12,Cells!$A$7:$F$122,5)&lt;&gt;I$11,VLOOKUP('Cell Numbers'!I12,Cells!$A$7:$F$122,6)&lt;&gt;I$11),"---",100*(ROUND(VLOOKUP('Cell Numbers'!I12,Cells!$A$7:$M$122,13),3))&amp;"%")&amp;(IF(VLOOKUP('Cell Numbers'!I12,Cells!$A$7:$F$122,6)=I$11,"]","")))))</f>
        <v>---</v>
      </c>
      <c r="J20" s="203" t="str">
        <f>IF('Cell Numbers'!J12=0,"",((IF(VLOOKUP('Cell Numbers'!J12,Cells!$A$7:$F$122,5)=J$11,"[",""))&amp;(IF(AND(VLOOKUP('Cell Numbers'!J12,Cells!$A$7:$F$122,5)&lt;&gt;J$11,VLOOKUP('Cell Numbers'!J12,Cells!$A$7:$F$122,6)&lt;&gt;J$11),"---",100*(ROUND(VLOOKUP('Cell Numbers'!J12,Cells!$A$7:$M$122,13),3))&amp;"%")&amp;(IF(VLOOKUP('Cell Numbers'!J12,Cells!$A$7:$F$122,6)=J$11,"]","")))))</f>
        <v>---</v>
      </c>
      <c r="K20" s="203" t="str">
        <f>IF('Cell Numbers'!K12=0,"",((IF(VLOOKUP('Cell Numbers'!K12,Cells!$A$7:$F$122,5)=K$11,"[",""))&amp;(IF(AND(VLOOKUP('Cell Numbers'!K12,Cells!$A$7:$F$122,5)&lt;&gt;K$11,VLOOKUP('Cell Numbers'!K12,Cells!$A$7:$F$122,6)&lt;&gt;K$11),"---",100*(ROUND(VLOOKUP('Cell Numbers'!K12,Cells!$A$7:$M$122,13),3))&amp;"%")&amp;(IF(VLOOKUP('Cell Numbers'!K12,Cells!$A$7:$F$122,6)=K$11,"]","")))))</f>
        <v>---</v>
      </c>
      <c r="L20" s="203" t="str">
        <f>IF('Cell Numbers'!L12=0,"",((IF(VLOOKUP('Cell Numbers'!L12,Cells!$A$7:$F$122,5)=L$11,"[",""))&amp;(IF(AND(VLOOKUP('Cell Numbers'!L12,Cells!$A$7:$F$122,5)&lt;&gt;L$11,VLOOKUP('Cell Numbers'!L12,Cells!$A$7:$F$122,6)&lt;&gt;L$11),"---",100*(ROUND(VLOOKUP('Cell Numbers'!L12,Cells!$A$7:$M$122,13),3))&amp;"%")&amp;(IF(VLOOKUP('Cell Numbers'!L12,Cells!$A$7:$F$122,6)=L$11,"]","")))))</f>
        <v>---</v>
      </c>
      <c r="M20" s="203" t="str">
        <f>IF('Cell Numbers'!M12=0,"",((IF(VLOOKUP('Cell Numbers'!M12,Cells!$A$7:$F$122,5)=M$11,"[",""))&amp;(IF(AND(VLOOKUP('Cell Numbers'!M12,Cells!$A$7:$F$122,5)&lt;&gt;M$11,VLOOKUP('Cell Numbers'!M12,Cells!$A$7:$F$122,6)&lt;&gt;M$11),"---",100*(ROUND(VLOOKUP('Cell Numbers'!M12,Cells!$A$7:$M$122,13),3))&amp;"%")&amp;(IF(VLOOKUP('Cell Numbers'!M12,Cells!$A$7:$F$122,6)=M$11,"]","")))))</f>
        <v>---</v>
      </c>
      <c r="N20" s="203" t="str">
        <f>IF('Cell Numbers'!N12=0,"",((IF(VLOOKUP('Cell Numbers'!N12,Cells!$A$7:$F$122,5)=N$11,"[",""))&amp;(IF(AND(VLOOKUP('Cell Numbers'!N12,Cells!$A$7:$F$122,5)&lt;&gt;N$11,VLOOKUP('Cell Numbers'!N12,Cells!$A$7:$F$122,6)&lt;&gt;N$11),"---",100*(ROUND(VLOOKUP('Cell Numbers'!N12,Cells!$A$7:$M$122,13),3))&amp;"%")&amp;(IF(VLOOKUP('Cell Numbers'!N12,Cells!$A$7:$F$122,6)=N$11,"]","")))))</f>
        <v>---</v>
      </c>
      <c r="O20" s="203" t="str">
        <f>IF('Cell Numbers'!O12=0,"",((IF(VLOOKUP('Cell Numbers'!O12,Cells!$A$7:$F$122,5)=O$11,"[",""))&amp;(IF(AND(VLOOKUP('Cell Numbers'!O12,Cells!$A$7:$F$122,5)&lt;&gt;O$11,VLOOKUP('Cell Numbers'!O12,Cells!$A$7:$F$122,6)&lt;&gt;O$11),"---",100*(ROUND(VLOOKUP('Cell Numbers'!O12,Cells!$A$7:$M$122,13),3))&amp;"%")&amp;(IF(VLOOKUP('Cell Numbers'!O12,Cells!$A$7:$F$122,6)=O$11,"]","")))))</f>
        <v>97.8%]</v>
      </c>
      <c r="P20" s="203" t="str">
        <f>IF('Cell Numbers'!P12=0,"",((IF(VLOOKUP('Cell Numbers'!P12,Cells!$A$7:$F$122,5)=P$11,"[",""))&amp;(IF(AND(VLOOKUP('Cell Numbers'!P12,Cells!$A$7:$F$122,5)&lt;&gt;P$11,VLOOKUP('Cell Numbers'!P12,Cells!$A$7:$F$122,6)&lt;&gt;P$11),"---",100*(ROUND(VLOOKUP('Cell Numbers'!P12,Cells!$A$7:$M$122,13),3))&amp;"%")&amp;(IF(VLOOKUP('Cell Numbers'!P12,Cells!$A$7:$F$122,6)=P$11,"]","")))))</f>
        <v/>
      </c>
      <c r="Q20" s="203" t="str">
        <f>IF('Cell Numbers'!Q12=0,"",((IF(VLOOKUP('Cell Numbers'!Q12,Cells!$A$7:$F$122,5)=Q$11,"[",""))&amp;(IF(AND(VLOOKUP('Cell Numbers'!Q12,Cells!$A$7:$F$122,5)&lt;&gt;Q$11,VLOOKUP('Cell Numbers'!Q12,Cells!$A$7:$F$122,6)&lt;&gt;Q$11),"---",100*(ROUND(VLOOKUP('Cell Numbers'!Q12,Cells!$A$7:$M$122,13),3))&amp;"%")&amp;(IF(VLOOKUP('Cell Numbers'!Q12,Cells!$A$7:$F$122,6)=Q$11,"]","")))))</f>
        <v/>
      </c>
      <c r="R20" s="203" t="str">
        <f>IF('Cell Numbers'!R12=0,"",((IF(VLOOKUP('Cell Numbers'!R12,Cells!$A$7:$F$122,5)=R$11,"[",""))&amp;(IF(AND(VLOOKUP('Cell Numbers'!R12,Cells!$A$7:$F$122,5)&lt;&gt;R$11,VLOOKUP('Cell Numbers'!R12,Cells!$A$7:$F$122,6)&lt;&gt;R$11),"---",100*(ROUND(VLOOKUP('Cell Numbers'!R12,Cells!$A$7:$M$122,13),3))&amp;"%")&amp;(IF(VLOOKUP('Cell Numbers'!R12,Cells!$A$7:$F$122,6)=R$11,"]","")))))</f>
        <v/>
      </c>
      <c r="S20" s="203" t="str">
        <f>IF('Cell Numbers'!S12=0,"",((IF(VLOOKUP('Cell Numbers'!S12,Cells!$A$7:$F$122,5)=S$11,"[",""))&amp;(IF(AND(VLOOKUP('Cell Numbers'!S12,Cells!$A$7:$F$122,5)&lt;&gt;S$11,VLOOKUP('Cell Numbers'!S12,Cells!$A$7:$F$122,6)&lt;&gt;S$11),"---",100*(ROUND(VLOOKUP('Cell Numbers'!S12,Cells!$A$7:$M$122,13),3))&amp;"%")&amp;(IF(VLOOKUP('Cell Numbers'!S12,Cells!$A$7:$F$122,6)=S$11,"]","")))))</f>
        <v/>
      </c>
      <c r="T20" s="203" t="str">
        <f>IF('Cell Numbers'!T12=0,"",((IF(VLOOKUP('Cell Numbers'!T12,Cells!$A$7:$F$122,5)=T$11,"[",""))&amp;(IF(AND(VLOOKUP('Cell Numbers'!T12,Cells!$A$7:$F$122,5)&lt;&gt;T$11,VLOOKUP('Cell Numbers'!T12,Cells!$A$7:$F$122,6)&lt;&gt;T$11),"---",100*(ROUND(VLOOKUP('Cell Numbers'!T12,Cells!$A$7:$M$122,13),3))&amp;"%")&amp;(IF(VLOOKUP('Cell Numbers'!T12,Cells!$A$7:$F$122,6)=T$11,"]","")))))</f>
        <v/>
      </c>
      <c r="U20" s="203" t="str">
        <f>IF('Cell Numbers'!U12=0,"",((IF(VLOOKUP('Cell Numbers'!U12,Cells!$A$7:$F$122,5)=U$11,"[",""))&amp;(IF(AND(VLOOKUP('Cell Numbers'!U12,Cells!$A$7:$F$122,5)&lt;&gt;U$11,VLOOKUP('Cell Numbers'!U12,Cells!$A$7:$F$122,6)&lt;&gt;U$11),"---",100*(ROUND(VLOOKUP('Cell Numbers'!U12,Cells!$A$7:$M$122,13),3))&amp;"%")&amp;(IF(VLOOKUP('Cell Numbers'!U12,Cells!$A$7:$F$122,6)=U$11,"]","")))))</f>
        <v/>
      </c>
      <c r="V20" s="203" t="str">
        <f>IF('Cell Numbers'!V12=0,"",((IF(VLOOKUP('Cell Numbers'!V12,Cells!$A$7:$F$122,5)=V$11,"[",""))&amp;(IF(AND(VLOOKUP('Cell Numbers'!V12,Cells!$A$7:$F$122,5)&lt;&gt;V$11,VLOOKUP('Cell Numbers'!V12,Cells!$A$7:$F$122,6)&lt;&gt;V$11),"---",100*(ROUND(VLOOKUP('Cell Numbers'!V12,Cells!$A$7:$M$122,13),3))&amp;"%")&amp;(IF(VLOOKUP('Cell Numbers'!V12,Cells!$A$7:$F$122,6)=V$11,"]","")))))</f>
        <v/>
      </c>
      <c r="W20" s="203" t="str">
        <f>IF('Cell Numbers'!W12=0,"",((IF(VLOOKUP('Cell Numbers'!W12,Cells!$A$7:$F$122,5)=W$11,"[",""))&amp;(IF(AND(VLOOKUP('Cell Numbers'!W12,Cells!$A$7:$F$122,5)&lt;&gt;W$11,VLOOKUP('Cell Numbers'!W12,Cells!$A$7:$F$122,6)&lt;&gt;W$11),"---",100*(ROUND(VLOOKUP('Cell Numbers'!W12,Cells!$A$7:$M$122,13),3))&amp;"%")&amp;(IF(VLOOKUP('Cell Numbers'!W12,Cells!$A$7:$F$122,6)=W$11,"]","")))))</f>
        <v/>
      </c>
      <c r="X20" s="203" t="str">
        <f>IF('Cell Numbers'!X12=0,"",((IF(VLOOKUP('Cell Numbers'!X12,Cells!$A$7:$F$122,5)=X$11,"[",""))&amp;(IF(AND(VLOOKUP('Cell Numbers'!X12,Cells!$A$7:$F$122,5)&lt;&gt;X$11,VLOOKUP('Cell Numbers'!X12,Cells!$A$7:$F$122,6)&lt;&gt;X$11),"---",100*(ROUND(VLOOKUP('Cell Numbers'!X12,Cells!$A$7:$M$122,13),3))&amp;"%")&amp;(IF(VLOOKUP('Cell Numbers'!X12,Cells!$A$7:$F$122,6)=X$11,"]","")))))</f>
        <v/>
      </c>
      <c r="Y20" s="203" t="str">
        <f>IF('Cell Numbers'!Y12=0,"",((IF(VLOOKUP('Cell Numbers'!Y12,Cells!$A$7:$F$122,5)=Y$11,"[",""))&amp;(IF(AND(VLOOKUP('Cell Numbers'!Y12,Cells!$A$7:$F$122,5)&lt;&gt;Y$11,VLOOKUP('Cell Numbers'!Y12,Cells!$A$7:$F$122,6)&lt;&gt;Y$11),"---",100*(ROUND(VLOOKUP('Cell Numbers'!Y12,Cells!$A$7:$M$122,13),3))&amp;"%")&amp;(IF(VLOOKUP('Cell Numbers'!Y12,Cells!$A$7:$F$122,6)=Y$11,"]","")))))</f>
        <v/>
      </c>
      <c r="Z20" s="203" t="str">
        <f>IF('Cell Numbers'!Z12=0,"",((IF(VLOOKUP('Cell Numbers'!Z12,Cells!$A$7:$F$122,5)=Z$11,"[",""))&amp;(IF(AND(VLOOKUP('Cell Numbers'!Z12,Cells!$A$7:$F$122,5)&lt;&gt;Z$11,VLOOKUP('Cell Numbers'!Z12,Cells!$A$7:$F$122,6)&lt;&gt;Z$11),"---",100*(ROUND(VLOOKUP('Cell Numbers'!Z12,Cells!$A$7:$M$122,13),3))&amp;"%")&amp;(IF(VLOOKUP('Cell Numbers'!Z12,Cells!$A$7:$F$122,6)=Z$11,"]","")))))</f>
        <v/>
      </c>
      <c r="AA20" s="203" t="str">
        <f>IF('Cell Numbers'!AA12=0,"",((IF(VLOOKUP('Cell Numbers'!AA12,Cells!$A$7:$F$122,5)=AA$11,"[",""))&amp;(IF(AND(VLOOKUP('Cell Numbers'!AA12,Cells!$A$7:$F$122,5)&lt;&gt;AA$11,VLOOKUP('Cell Numbers'!AA12,Cells!$A$7:$F$122,6)&lt;&gt;AA$11),"---",100*(ROUND(VLOOKUP('Cell Numbers'!AA12,Cells!$A$7:$M$122,13),3))&amp;"%")&amp;(IF(VLOOKUP('Cell Numbers'!AA12,Cells!$A$7:$F$122,6)=AA$11,"]","")))))</f>
        <v/>
      </c>
      <c r="AB20" s="203" t="str">
        <f>IF('Cell Numbers'!AB12=0,"",((IF(VLOOKUP('Cell Numbers'!AB12,Cells!$A$7:$F$122,5)=AB$11,"[",""))&amp;(IF(AND(VLOOKUP('Cell Numbers'!AB12,Cells!$A$7:$F$122,5)&lt;&gt;AB$11,VLOOKUP('Cell Numbers'!AB12,Cells!$A$7:$F$122,6)&lt;&gt;AB$11),"---",100*(ROUND(VLOOKUP('Cell Numbers'!AB12,Cells!$A$7:$M$122,13),3))&amp;"%")&amp;(IF(VLOOKUP('Cell Numbers'!AB12,Cells!$A$7:$F$122,6)=AB$11,"]","")))))</f>
        <v/>
      </c>
      <c r="AC20" s="203" t="str">
        <f>IF('Cell Numbers'!AC12=0,"",((IF(VLOOKUP('Cell Numbers'!AC12,Cells!$A$7:$F$122,5)=AC$11,"[",""))&amp;(IF(AND(VLOOKUP('Cell Numbers'!AC12,Cells!$A$7:$F$122,5)&lt;&gt;AC$11,VLOOKUP('Cell Numbers'!AC12,Cells!$A$7:$F$122,6)&lt;&gt;AC$11),"---",100*(ROUND(VLOOKUP('Cell Numbers'!AC12,Cells!$A$7:$M$122,13),3))&amp;"%")&amp;(IF(VLOOKUP('Cell Numbers'!AC12,Cells!$A$7:$F$122,6)=AC$11,"]","")))))</f>
        <v/>
      </c>
      <c r="AD20" s="203" t="str">
        <f>IF('Cell Numbers'!AD12=0,"",((IF(VLOOKUP('Cell Numbers'!AD12,Cells!$A$7:$F$122,5)=AD$11,"[",""))&amp;(IF(AND(VLOOKUP('Cell Numbers'!AD12,Cells!$A$7:$F$122,5)&lt;&gt;AD$11,VLOOKUP('Cell Numbers'!AD12,Cells!$A$7:$F$122,6)&lt;&gt;AD$11),"---",100*(ROUND(VLOOKUP('Cell Numbers'!AD12,Cells!$A$7:$M$122,13),3))&amp;"%")&amp;(IF(VLOOKUP('Cell Numbers'!AD12,Cells!$A$7:$F$122,6)=AD$11,"]","")))))</f>
        <v/>
      </c>
      <c r="AE20" s="203" t="str">
        <f>IF('Cell Numbers'!AE12=0,"",((IF(VLOOKUP('Cell Numbers'!AE12,Cells!$A$7:$F$122,5)=AE$11,"[",""))&amp;(IF(AND(VLOOKUP('Cell Numbers'!AE12,Cells!$A$7:$F$122,5)&lt;&gt;AE$11,VLOOKUP('Cell Numbers'!AE12,Cells!$A$7:$F$122,6)&lt;&gt;AE$11),"---",100*(ROUND(VLOOKUP('Cell Numbers'!AE12,Cells!$A$7:$M$122,13),3))&amp;"%")&amp;(IF(VLOOKUP('Cell Numbers'!AE12,Cells!$A$7:$F$122,6)=AE$11,"]","")))))</f>
        <v/>
      </c>
      <c r="AF20" s="203" t="str">
        <f>IF('Cell Numbers'!AF12=0,"",((IF(VLOOKUP('Cell Numbers'!AF12,Cells!$A$7:$F$122,5)=AF$11,"[",""))&amp;(IF(AND(VLOOKUP('Cell Numbers'!AF12,Cells!$A$7:$F$122,5)&lt;&gt;AF$11,VLOOKUP('Cell Numbers'!AF12,Cells!$A$7:$F$122,6)&lt;&gt;AF$11),"---",100*(ROUND(VLOOKUP('Cell Numbers'!AF12,Cells!$A$7:$M$122,13),3))&amp;"%")&amp;(IF(VLOOKUP('Cell Numbers'!AF12,Cells!$A$7:$F$122,6)=AF$11,"]","")))))</f>
        <v/>
      </c>
      <c r="AG20" s="203" t="str">
        <f>IF('Cell Numbers'!AG12=0,"",((IF(VLOOKUP('Cell Numbers'!AG12,Cells!$A$7:$F$122,5)=AG$11,"[",""))&amp;(IF(AND(VLOOKUP('Cell Numbers'!AG12,Cells!$A$7:$F$122,5)&lt;&gt;AG$11,VLOOKUP('Cell Numbers'!AG12,Cells!$A$7:$F$122,6)&lt;&gt;AG$11),"---",100*(ROUND(VLOOKUP('Cell Numbers'!AG12,Cells!$A$7:$M$122,13),3))&amp;"%")&amp;(IF(VLOOKUP('Cell Numbers'!AG12,Cells!$A$7:$F$122,6)=AG$11,"]","")))))</f>
        <v/>
      </c>
      <c r="AH20" s="203" t="str">
        <f>IF('Cell Numbers'!AH12=0,"",((IF(VLOOKUP('Cell Numbers'!AH12,Cells!$A$7:$F$122,5)=AH$11,"[",""))&amp;(IF(AND(VLOOKUP('Cell Numbers'!AH12,Cells!$A$7:$F$122,5)&lt;&gt;AH$11,VLOOKUP('Cell Numbers'!AH12,Cells!$A$7:$F$122,6)&lt;&gt;AH$11),"---",100*(ROUND(VLOOKUP('Cell Numbers'!AH12,Cells!$A$7:$M$122,13),3))&amp;"%")&amp;(IF(VLOOKUP('Cell Numbers'!AH12,Cells!$A$7:$F$122,6)=AH$11,"]","")))))</f>
        <v/>
      </c>
      <c r="AI20" s="203" t="str">
        <f>IF('Cell Numbers'!AI12=0,"",((IF(VLOOKUP('Cell Numbers'!AI12,Cells!$A$7:$F$122,5)=AI$11,"[",""))&amp;(IF(AND(VLOOKUP('Cell Numbers'!AI12,Cells!$A$7:$F$122,5)&lt;&gt;AI$11,VLOOKUP('Cell Numbers'!AI12,Cells!$A$7:$F$122,6)&lt;&gt;AI$11),"---",100*(ROUND(VLOOKUP('Cell Numbers'!AI12,Cells!$A$7:$M$122,13),3))&amp;"%")&amp;(IF(VLOOKUP('Cell Numbers'!AI12,Cells!$A$7:$F$122,6)=AI$11,"]","")))))</f>
        <v/>
      </c>
      <c r="AJ20" s="203" t="str">
        <f>IF('Cell Numbers'!AJ12=0,"",((IF(VLOOKUP('Cell Numbers'!AJ12,Cells!$A$7:$F$122,5)=AJ$11,"[",""))&amp;(IF(AND(VLOOKUP('Cell Numbers'!AJ12,Cells!$A$7:$F$122,5)&lt;&gt;AJ$11,VLOOKUP('Cell Numbers'!AJ12,Cells!$A$7:$F$122,6)&lt;&gt;AJ$11),"---",100*(ROUND(VLOOKUP('Cell Numbers'!AJ12,Cells!$A$7:$M$122,13),3))&amp;"%")&amp;(IF(VLOOKUP('Cell Numbers'!AJ12,Cells!$A$7:$F$122,6)=AJ$11,"]","")))))</f>
        <v/>
      </c>
      <c r="AK20" s="203" t="str">
        <f>IF('Cell Numbers'!AK12=0,"",((IF(VLOOKUP('Cell Numbers'!AK12,Cells!$A$7:$F$122,5)=AK$11,"[",""))&amp;(IF(AND(VLOOKUP('Cell Numbers'!AK12,Cells!$A$7:$F$122,5)&lt;&gt;AK$11,VLOOKUP('Cell Numbers'!AK12,Cells!$A$7:$F$122,6)&lt;&gt;AK$11),"---",100*(ROUND(VLOOKUP('Cell Numbers'!AK12,Cells!$A$7:$M$122,13),3))&amp;"%")&amp;(IF(VLOOKUP('Cell Numbers'!AK12,Cells!$A$7:$F$122,6)=AK$11,"]","")))))</f>
        <v/>
      </c>
      <c r="AL20" s="203" t="str">
        <f>IF('Cell Numbers'!AL12=0,"",((IF(VLOOKUP('Cell Numbers'!AL12,Cells!$A$7:$F$122,5)=AL$11,"[",""))&amp;(IF(AND(VLOOKUP('Cell Numbers'!AL12,Cells!$A$7:$F$122,5)&lt;&gt;AL$11,VLOOKUP('Cell Numbers'!AL12,Cells!$A$7:$F$122,6)&lt;&gt;AL$11),"---",100*(ROUND(VLOOKUP('Cell Numbers'!AL12,Cells!$A$7:$M$122,13),3))&amp;"%")&amp;(IF(VLOOKUP('Cell Numbers'!AL12,Cells!$A$7:$F$122,6)=AL$11,"]","")))))</f>
        <v/>
      </c>
      <c r="AM20" s="203" t="str">
        <f>IF('Cell Numbers'!AM12=0,"",((IF(VLOOKUP('Cell Numbers'!AM12,Cells!$A$7:$F$122,5)=AM$11,"[",""))&amp;(IF(AND(VLOOKUP('Cell Numbers'!AM12,Cells!$A$7:$F$122,5)&lt;&gt;AM$11,VLOOKUP('Cell Numbers'!AM12,Cells!$A$7:$F$122,6)&lt;&gt;AM$11),"---",100*(ROUND(VLOOKUP('Cell Numbers'!AM12,Cells!$A$7:$M$122,13),3))&amp;"%")&amp;(IF(VLOOKUP('Cell Numbers'!AM12,Cells!$A$7:$F$122,6)=AM$11,"]","")))))</f>
        <v/>
      </c>
    </row>
    <row r="21" spans="1:39" x14ac:dyDescent="0.25">
      <c r="A21" t="s">
        <v>59</v>
      </c>
      <c r="B21" t="s">
        <v>77</v>
      </c>
      <c r="C21" s="8" t="s">
        <v>348</v>
      </c>
      <c r="D21" s="203" t="str">
        <f>IF('Cell Numbers'!D13=0,"",((IF(VLOOKUP('Cell Numbers'!D13,Cells!$A$7:$F$122,5)=D$11,"[",""))&amp;(IF(AND(VLOOKUP('Cell Numbers'!D13,Cells!$A$7:$F$122,5)&lt;&gt;D$11,VLOOKUP('Cell Numbers'!D13,Cells!$A$7:$F$122,6)&lt;&gt;D$11),"---",100*(ROUND(VLOOKUP('Cell Numbers'!D13,Cells!$A$7:$M$122,13),3))&amp;"%")&amp;(IF(VLOOKUP('Cell Numbers'!D13,Cells!$A$7:$F$122,6)=D$11,"]","")))))</f>
        <v>[102.5%</v>
      </c>
      <c r="E21" s="203" t="str">
        <f>IF('Cell Numbers'!E13=0,"",((IF(VLOOKUP('Cell Numbers'!E13,Cells!$A$7:$F$122,5)=E$11,"[",""))&amp;(IF(AND(VLOOKUP('Cell Numbers'!E13,Cells!$A$7:$F$122,5)&lt;&gt;E$11,VLOOKUP('Cell Numbers'!E13,Cells!$A$7:$F$122,6)&lt;&gt;E$11),"---",100*(ROUND(VLOOKUP('Cell Numbers'!E13,Cells!$A$7:$M$122,13),3))&amp;"%")&amp;(IF(VLOOKUP('Cell Numbers'!E13,Cells!$A$7:$F$122,6)=E$11,"]","")))))</f>
        <v>---</v>
      </c>
      <c r="F21" s="203" t="str">
        <f>IF('Cell Numbers'!F13=0,"",((IF(VLOOKUP('Cell Numbers'!F13,Cells!$A$7:$F$122,5)=F$11,"[",""))&amp;(IF(AND(VLOOKUP('Cell Numbers'!F13,Cells!$A$7:$F$122,5)&lt;&gt;F$11,VLOOKUP('Cell Numbers'!F13,Cells!$A$7:$F$122,6)&lt;&gt;F$11),"---",100*(ROUND(VLOOKUP('Cell Numbers'!F13,Cells!$A$7:$M$122,13),3))&amp;"%")&amp;(IF(VLOOKUP('Cell Numbers'!F13,Cells!$A$7:$F$122,6)=F$11,"]","")))))</f>
        <v>---</v>
      </c>
      <c r="G21" s="203" t="str">
        <f>IF('Cell Numbers'!G13=0,"",((IF(VLOOKUP('Cell Numbers'!G13,Cells!$A$7:$F$122,5)=G$11,"[",""))&amp;(IF(AND(VLOOKUP('Cell Numbers'!G13,Cells!$A$7:$F$122,5)&lt;&gt;G$11,VLOOKUP('Cell Numbers'!G13,Cells!$A$7:$F$122,6)&lt;&gt;G$11),"---",100*(ROUND(VLOOKUP('Cell Numbers'!G13,Cells!$A$7:$M$122,13),3))&amp;"%")&amp;(IF(VLOOKUP('Cell Numbers'!G13,Cells!$A$7:$F$122,6)=G$11,"]","")))))</f>
        <v>---</v>
      </c>
      <c r="H21" s="203" t="str">
        <f>IF('Cell Numbers'!H13=0,"",((IF(VLOOKUP('Cell Numbers'!H13,Cells!$A$7:$F$122,5)=H$11,"[",""))&amp;(IF(AND(VLOOKUP('Cell Numbers'!H13,Cells!$A$7:$F$122,5)&lt;&gt;H$11,VLOOKUP('Cell Numbers'!H13,Cells!$A$7:$F$122,6)&lt;&gt;H$11),"---",100*(ROUND(VLOOKUP('Cell Numbers'!H13,Cells!$A$7:$M$122,13),3))&amp;"%")&amp;(IF(VLOOKUP('Cell Numbers'!H13,Cells!$A$7:$F$122,6)=H$11,"]","")))))</f>
        <v>---</v>
      </c>
      <c r="I21" s="203" t="str">
        <f>IF('Cell Numbers'!I13=0,"",((IF(VLOOKUP('Cell Numbers'!I13,Cells!$A$7:$F$122,5)=I$11,"[",""))&amp;(IF(AND(VLOOKUP('Cell Numbers'!I13,Cells!$A$7:$F$122,5)&lt;&gt;I$11,VLOOKUP('Cell Numbers'!I13,Cells!$A$7:$F$122,6)&lt;&gt;I$11),"---",100*(ROUND(VLOOKUP('Cell Numbers'!I13,Cells!$A$7:$M$122,13),3))&amp;"%")&amp;(IF(VLOOKUP('Cell Numbers'!I13,Cells!$A$7:$F$122,6)=I$11,"]","")))))</f>
        <v>---</v>
      </c>
      <c r="J21" s="203" t="str">
        <f>IF('Cell Numbers'!J13=0,"",((IF(VLOOKUP('Cell Numbers'!J13,Cells!$A$7:$F$122,5)=J$11,"[",""))&amp;(IF(AND(VLOOKUP('Cell Numbers'!J13,Cells!$A$7:$F$122,5)&lt;&gt;J$11,VLOOKUP('Cell Numbers'!J13,Cells!$A$7:$F$122,6)&lt;&gt;J$11),"---",100*(ROUND(VLOOKUP('Cell Numbers'!J13,Cells!$A$7:$M$122,13),3))&amp;"%")&amp;(IF(VLOOKUP('Cell Numbers'!J13,Cells!$A$7:$F$122,6)=J$11,"]","")))))</f>
        <v>---</v>
      </c>
      <c r="K21" s="203" t="str">
        <f>IF('Cell Numbers'!K13=0,"",((IF(VLOOKUP('Cell Numbers'!K13,Cells!$A$7:$F$122,5)=K$11,"[",""))&amp;(IF(AND(VLOOKUP('Cell Numbers'!K13,Cells!$A$7:$F$122,5)&lt;&gt;K$11,VLOOKUP('Cell Numbers'!K13,Cells!$A$7:$F$122,6)&lt;&gt;K$11),"---",100*(ROUND(VLOOKUP('Cell Numbers'!K13,Cells!$A$7:$M$122,13),3))&amp;"%")&amp;(IF(VLOOKUP('Cell Numbers'!K13,Cells!$A$7:$F$122,6)=K$11,"]","")))))</f>
        <v>---</v>
      </c>
      <c r="L21" s="203" t="str">
        <f>IF('Cell Numbers'!L13=0,"",((IF(VLOOKUP('Cell Numbers'!L13,Cells!$A$7:$F$122,5)=L$11,"[",""))&amp;(IF(AND(VLOOKUP('Cell Numbers'!L13,Cells!$A$7:$F$122,5)&lt;&gt;L$11,VLOOKUP('Cell Numbers'!L13,Cells!$A$7:$F$122,6)&lt;&gt;L$11),"---",100*(ROUND(VLOOKUP('Cell Numbers'!L13,Cells!$A$7:$M$122,13),3))&amp;"%")&amp;(IF(VLOOKUP('Cell Numbers'!L13,Cells!$A$7:$F$122,6)=L$11,"]","")))))</f>
        <v>---</v>
      </c>
      <c r="M21" s="203" t="str">
        <f>IF('Cell Numbers'!M13=0,"",((IF(VLOOKUP('Cell Numbers'!M13,Cells!$A$7:$F$122,5)=M$11,"[",""))&amp;(IF(AND(VLOOKUP('Cell Numbers'!M13,Cells!$A$7:$F$122,5)&lt;&gt;M$11,VLOOKUP('Cell Numbers'!M13,Cells!$A$7:$F$122,6)&lt;&gt;M$11),"---",100*(ROUND(VLOOKUP('Cell Numbers'!M13,Cells!$A$7:$M$122,13),3))&amp;"%")&amp;(IF(VLOOKUP('Cell Numbers'!M13,Cells!$A$7:$F$122,6)=M$11,"]","")))))</f>
        <v>---</v>
      </c>
      <c r="N21" s="203" t="str">
        <f>IF('Cell Numbers'!N13=0,"",((IF(VLOOKUP('Cell Numbers'!N13,Cells!$A$7:$F$122,5)=N$11,"[",""))&amp;(IF(AND(VLOOKUP('Cell Numbers'!N13,Cells!$A$7:$F$122,5)&lt;&gt;N$11,VLOOKUP('Cell Numbers'!N13,Cells!$A$7:$F$122,6)&lt;&gt;N$11),"---",100*(ROUND(VLOOKUP('Cell Numbers'!N13,Cells!$A$7:$M$122,13),3))&amp;"%")&amp;(IF(VLOOKUP('Cell Numbers'!N13,Cells!$A$7:$F$122,6)=N$11,"]","")))))</f>
        <v>---</v>
      </c>
      <c r="O21" s="203" t="str">
        <f>IF('Cell Numbers'!O13=0,"",((IF(VLOOKUP('Cell Numbers'!O13,Cells!$A$7:$F$122,5)=O$11,"[",""))&amp;(IF(AND(VLOOKUP('Cell Numbers'!O13,Cells!$A$7:$F$122,5)&lt;&gt;O$11,VLOOKUP('Cell Numbers'!O13,Cells!$A$7:$F$122,6)&lt;&gt;O$11),"---",100*(ROUND(VLOOKUP('Cell Numbers'!O13,Cells!$A$7:$M$122,13),3))&amp;"%")&amp;(IF(VLOOKUP('Cell Numbers'!O13,Cells!$A$7:$F$122,6)=O$11,"]","")))))</f>
        <v>---</v>
      </c>
      <c r="P21" s="203" t="str">
        <f>IF('Cell Numbers'!P13=0,"",((IF(VLOOKUP('Cell Numbers'!P13,Cells!$A$7:$F$122,5)=P$11,"[",""))&amp;(IF(AND(VLOOKUP('Cell Numbers'!P13,Cells!$A$7:$F$122,5)&lt;&gt;P$11,VLOOKUP('Cell Numbers'!P13,Cells!$A$7:$F$122,6)&lt;&gt;P$11),"---",100*(ROUND(VLOOKUP('Cell Numbers'!P13,Cells!$A$7:$M$122,13),3))&amp;"%")&amp;(IF(VLOOKUP('Cell Numbers'!P13,Cells!$A$7:$F$122,6)=P$11,"]","")))))</f>
        <v>---</v>
      </c>
      <c r="Q21" s="203" t="str">
        <f>IF('Cell Numbers'!Q13=0,"",((IF(VLOOKUP('Cell Numbers'!Q13,Cells!$A$7:$F$122,5)=Q$11,"[",""))&amp;(IF(AND(VLOOKUP('Cell Numbers'!Q13,Cells!$A$7:$F$122,5)&lt;&gt;Q$11,VLOOKUP('Cell Numbers'!Q13,Cells!$A$7:$F$122,6)&lt;&gt;Q$11),"---",100*(ROUND(VLOOKUP('Cell Numbers'!Q13,Cells!$A$7:$M$122,13),3))&amp;"%")&amp;(IF(VLOOKUP('Cell Numbers'!Q13,Cells!$A$7:$F$122,6)=Q$11,"]","")))))</f>
        <v>---</v>
      </c>
      <c r="R21" s="203" t="str">
        <f>IF('Cell Numbers'!R13=0,"",((IF(VLOOKUP('Cell Numbers'!R13,Cells!$A$7:$F$122,5)=R$11,"[",""))&amp;(IF(AND(VLOOKUP('Cell Numbers'!R13,Cells!$A$7:$F$122,5)&lt;&gt;R$11,VLOOKUP('Cell Numbers'!R13,Cells!$A$7:$F$122,6)&lt;&gt;R$11),"---",100*(ROUND(VLOOKUP('Cell Numbers'!R13,Cells!$A$7:$M$122,13),3))&amp;"%")&amp;(IF(VLOOKUP('Cell Numbers'!R13,Cells!$A$7:$F$122,6)=R$11,"]","")))))</f>
        <v>---</v>
      </c>
      <c r="S21" s="203" t="str">
        <f>IF('Cell Numbers'!S13=0,"",((IF(VLOOKUP('Cell Numbers'!S13,Cells!$A$7:$F$122,5)=S$11,"[",""))&amp;(IF(AND(VLOOKUP('Cell Numbers'!S13,Cells!$A$7:$F$122,5)&lt;&gt;S$11,VLOOKUP('Cell Numbers'!S13,Cells!$A$7:$F$122,6)&lt;&gt;S$11),"---",100*(ROUND(VLOOKUP('Cell Numbers'!S13,Cells!$A$7:$M$122,13),3))&amp;"%")&amp;(IF(VLOOKUP('Cell Numbers'!S13,Cells!$A$7:$F$122,6)=S$11,"]","")))))</f>
        <v>---</v>
      </c>
      <c r="T21" s="203" t="str">
        <f>IF('Cell Numbers'!T13=0,"",((IF(VLOOKUP('Cell Numbers'!T13,Cells!$A$7:$F$122,5)=T$11,"[",""))&amp;(IF(AND(VLOOKUP('Cell Numbers'!T13,Cells!$A$7:$F$122,5)&lt;&gt;T$11,VLOOKUP('Cell Numbers'!T13,Cells!$A$7:$F$122,6)&lt;&gt;T$11),"---",100*(ROUND(VLOOKUP('Cell Numbers'!T13,Cells!$A$7:$M$122,13),3))&amp;"%")&amp;(IF(VLOOKUP('Cell Numbers'!T13,Cells!$A$7:$F$122,6)=T$11,"]","")))))</f>
        <v>---</v>
      </c>
      <c r="U21" s="203" t="str">
        <f>IF('Cell Numbers'!U13=0,"",((IF(VLOOKUP('Cell Numbers'!U13,Cells!$A$7:$F$122,5)=U$11,"[",""))&amp;(IF(AND(VLOOKUP('Cell Numbers'!U13,Cells!$A$7:$F$122,5)&lt;&gt;U$11,VLOOKUP('Cell Numbers'!U13,Cells!$A$7:$F$122,6)&lt;&gt;U$11),"---",100*(ROUND(VLOOKUP('Cell Numbers'!U13,Cells!$A$7:$M$122,13),3))&amp;"%")&amp;(IF(VLOOKUP('Cell Numbers'!U13,Cells!$A$7:$F$122,6)=U$11,"]","")))))</f>
        <v>---</v>
      </c>
      <c r="V21" s="203" t="str">
        <f>IF('Cell Numbers'!V13=0,"",((IF(VLOOKUP('Cell Numbers'!V13,Cells!$A$7:$F$122,5)=V$11,"[",""))&amp;(IF(AND(VLOOKUP('Cell Numbers'!V13,Cells!$A$7:$F$122,5)&lt;&gt;V$11,VLOOKUP('Cell Numbers'!V13,Cells!$A$7:$F$122,6)&lt;&gt;V$11),"---",100*(ROUND(VLOOKUP('Cell Numbers'!V13,Cells!$A$7:$M$122,13),3))&amp;"%")&amp;(IF(VLOOKUP('Cell Numbers'!V13,Cells!$A$7:$F$122,6)=V$11,"]","")))))</f>
        <v>---</v>
      </c>
      <c r="W21" s="203" t="str">
        <f>IF('Cell Numbers'!W13=0,"",((IF(VLOOKUP('Cell Numbers'!W13,Cells!$A$7:$F$122,5)=W$11,"[",""))&amp;(IF(AND(VLOOKUP('Cell Numbers'!W13,Cells!$A$7:$F$122,5)&lt;&gt;W$11,VLOOKUP('Cell Numbers'!W13,Cells!$A$7:$F$122,6)&lt;&gt;W$11),"---",100*(ROUND(VLOOKUP('Cell Numbers'!W13,Cells!$A$7:$M$122,13),3))&amp;"%")&amp;(IF(VLOOKUP('Cell Numbers'!W13,Cells!$A$7:$F$122,6)=W$11,"]","")))))</f>
        <v>---</v>
      </c>
      <c r="X21" s="203" t="str">
        <f>IF('Cell Numbers'!X13=0,"",((IF(VLOOKUP('Cell Numbers'!X13,Cells!$A$7:$F$122,5)=X$11,"[",""))&amp;(IF(AND(VLOOKUP('Cell Numbers'!X13,Cells!$A$7:$F$122,5)&lt;&gt;X$11,VLOOKUP('Cell Numbers'!X13,Cells!$A$7:$F$122,6)&lt;&gt;X$11),"---",100*(ROUND(VLOOKUP('Cell Numbers'!X13,Cells!$A$7:$M$122,13),3))&amp;"%")&amp;(IF(VLOOKUP('Cell Numbers'!X13,Cells!$A$7:$F$122,6)=X$11,"]","")))))</f>
        <v>---</v>
      </c>
      <c r="Y21" s="203" t="str">
        <f>IF('Cell Numbers'!Y13=0,"",((IF(VLOOKUP('Cell Numbers'!Y13,Cells!$A$7:$F$122,5)=Y$11,"[",""))&amp;(IF(AND(VLOOKUP('Cell Numbers'!Y13,Cells!$A$7:$F$122,5)&lt;&gt;Y$11,VLOOKUP('Cell Numbers'!Y13,Cells!$A$7:$F$122,6)&lt;&gt;Y$11),"---",100*(ROUND(VLOOKUP('Cell Numbers'!Y13,Cells!$A$7:$M$122,13),3))&amp;"%")&amp;(IF(VLOOKUP('Cell Numbers'!Y13,Cells!$A$7:$F$122,6)=Y$11,"]","")))))</f>
        <v>102.5%]</v>
      </c>
      <c r="Z21" s="203" t="str">
        <f>IF('Cell Numbers'!Z13=0,"",((IF(VLOOKUP('Cell Numbers'!Z13,Cells!$A$7:$F$122,5)=Z$11,"[",""))&amp;(IF(AND(VLOOKUP('Cell Numbers'!Z13,Cells!$A$7:$F$122,5)&lt;&gt;Z$11,VLOOKUP('Cell Numbers'!Z13,Cells!$A$7:$F$122,6)&lt;&gt;Z$11),"---",100*(ROUND(VLOOKUP('Cell Numbers'!Z13,Cells!$A$7:$M$122,13),3))&amp;"%")&amp;(IF(VLOOKUP('Cell Numbers'!Z13,Cells!$A$7:$F$122,6)=Z$11,"]","")))))</f>
        <v/>
      </c>
      <c r="AA21" s="203" t="str">
        <f>IF('Cell Numbers'!AA13=0,"",((IF(VLOOKUP('Cell Numbers'!AA13,Cells!$A$7:$F$122,5)=AA$11,"[",""))&amp;(IF(AND(VLOOKUP('Cell Numbers'!AA13,Cells!$A$7:$F$122,5)&lt;&gt;AA$11,VLOOKUP('Cell Numbers'!AA13,Cells!$A$7:$F$122,6)&lt;&gt;AA$11),"---",100*(ROUND(VLOOKUP('Cell Numbers'!AA13,Cells!$A$7:$M$122,13),3))&amp;"%")&amp;(IF(VLOOKUP('Cell Numbers'!AA13,Cells!$A$7:$F$122,6)=AA$11,"]","")))))</f>
        <v/>
      </c>
      <c r="AB21" s="203" t="str">
        <f>IF('Cell Numbers'!AB13=0,"",((IF(VLOOKUP('Cell Numbers'!AB13,Cells!$A$7:$F$122,5)=AB$11,"[",""))&amp;(IF(AND(VLOOKUP('Cell Numbers'!AB13,Cells!$A$7:$F$122,5)&lt;&gt;AB$11,VLOOKUP('Cell Numbers'!AB13,Cells!$A$7:$F$122,6)&lt;&gt;AB$11),"---",100*(ROUND(VLOOKUP('Cell Numbers'!AB13,Cells!$A$7:$M$122,13),3))&amp;"%")&amp;(IF(VLOOKUP('Cell Numbers'!AB13,Cells!$A$7:$F$122,6)=AB$11,"]","")))))</f>
        <v/>
      </c>
      <c r="AC21" s="203" t="str">
        <f>IF('Cell Numbers'!AC13=0,"",((IF(VLOOKUP('Cell Numbers'!AC13,Cells!$A$7:$F$122,5)=AC$11,"[",""))&amp;(IF(AND(VLOOKUP('Cell Numbers'!AC13,Cells!$A$7:$F$122,5)&lt;&gt;AC$11,VLOOKUP('Cell Numbers'!AC13,Cells!$A$7:$F$122,6)&lt;&gt;AC$11),"---",100*(ROUND(VLOOKUP('Cell Numbers'!AC13,Cells!$A$7:$M$122,13),3))&amp;"%")&amp;(IF(VLOOKUP('Cell Numbers'!AC13,Cells!$A$7:$F$122,6)=AC$11,"]","")))))</f>
        <v/>
      </c>
      <c r="AD21" s="203" t="str">
        <f>IF('Cell Numbers'!AD13=0,"",((IF(VLOOKUP('Cell Numbers'!AD13,Cells!$A$7:$F$122,5)=AD$11,"[",""))&amp;(IF(AND(VLOOKUP('Cell Numbers'!AD13,Cells!$A$7:$F$122,5)&lt;&gt;AD$11,VLOOKUP('Cell Numbers'!AD13,Cells!$A$7:$F$122,6)&lt;&gt;AD$11),"---",100*(ROUND(VLOOKUP('Cell Numbers'!AD13,Cells!$A$7:$M$122,13),3))&amp;"%")&amp;(IF(VLOOKUP('Cell Numbers'!AD13,Cells!$A$7:$F$122,6)=AD$11,"]","")))))</f>
        <v/>
      </c>
      <c r="AE21" s="203" t="str">
        <f>IF('Cell Numbers'!AE13=0,"",((IF(VLOOKUP('Cell Numbers'!AE13,Cells!$A$7:$F$122,5)=AE$11,"[",""))&amp;(IF(AND(VLOOKUP('Cell Numbers'!AE13,Cells!$A$7:$F$122,5)&lt;&gt;AE$11,VLOOKUP('Cell Numbers'!AE13,Cells!$A$7:$F$122,6)&lt;&gt;AE$11),"---",100*(ROUND(VLOOKUP('Cell Numbers'!AE13,Cells!$A$7:$M$122,13),3))&amp;"%")&amp;(IF(VLOOKUP('Cell Numbers'!AE13,Cells!$A$7:$F$122,6)=AE$11,"]","")))))</f>
        <v/>
      </c>
      <c r="AF21" s="203" t="str">
        <f>IF('Cell Numbers'!AF13=0,"",((IF(VLOOKUP('Cell Numbers'!AF13,Cells!$A$7:$F$122,5)=AF$11,"[",""))&amp;(IF(AND(VLOOKUP('Cell Numbers'!AF13,Cells!$A$7:$F$122,5)&lt;&gt;AF$11,VLOOKUP('Cell Numbers'!AF13,Cells!$A$7:$F$122,6)&lt;&gt;AF$11),"---",100*(ROUND(VLOOKUP('Cell Numbers'!AF13,Cells!$A$7:$M$122,13),3))&amp;"%")&amp;(IF(VLOOKUP('Cell Numbers'!AF13,Cells!$A$7:$F$122,6)=AF$11,"]","")))))</f>
        <v/>
      </c>
      <c r="AG21" s="203" t="str">
        <f>IF('Cell Numbers'!AG13=0,"",((IF(VLOOKUP('Cell Numbers'!AG13,Cells!$A$7:$F$122,5)=AG$11,"[",""))&amp;(IF(AND(VLOOKUP('Cell Numbers'!AG13,Cells!$A$7:$F$122,5)&lt;&gt;AG$11,VLOOKUP('Cell Numbers'!AG13,Cells!$A$7:$F$122,6)&lt;&gt;AG$11),"---",100*(ROUND(VLOOKUP('Cell Numbers'!AG13,Cells!$A$7:$M$122,13),3))&amp;"%")&amp;(IF(VLOOKUP('Cell Numbers'!AG13,Cells!$A$7:$F$122,6)=AG$11,"]","")))))</f>
        <v/>
      </c>
      <c r="AH21" s="203" t="str">
        <f>IF('Cell Numbers'!AH13=0,"",((IF(VLOOKUP('Cell Numbers'!AH13,Cells!$A$7:$F$122,5)=AH$11,"[",""))&amp;(IF(AND(VLOOKUP('Cell Numbers'!AH13,Cells!$A$7:$F$122,5)&lt;&gt;AH$11,VLOOKUP('Cell Numbers'!AH13,Cells!$A$7:$F$122,6)&lt;&gt;AH$11),"---",100*(ROUND(VLOOKUP('Cell Numbers'!AH13,Cells!$A$7:$M$122,13),3))&amp;"%")&amp;(IF(VLOOKUP('Cell Numbers'!AH13,Cells!$A$7:$F$122,6)=AH$11,"]","")))))</f>
        <v/>
      </c>
      <c r="AI21" s="203" t="str">
        <f>IF('Cell Numbers'!AI13=0,"",((IF(VLOOKUP('Cell Numbers'!AI13,Cells!$A$7:$F$122,5)=AI$11,"[",""))&amp;(IF(AND(VLOOKUP('Cell Numbers'!AI13,Cells!$A$7:$F$122,5)&lt;&gt;AI$11,VLOOKUP('Cell Numbers'!AI13,Cells!$A$7:$F$122,6)&lt;&gt;AI$11),"---",100*(ROUND(VLOOKUP('Cell Numbers'!AI13,Cells!$A$7:$M$122,13),3))&amp;"%")&amp;(IF(VLOOKUP('Cell Numbers'!AI13,Cells!$A$7:$F$122,6)=AI$11,"]","")))))</f>
        <v/>
      </c>
      <c r="AJ21" s="203" t="str">
        <f>IF('Cell Numbers'!AJ13=0,"",((IF(VLOOKUP('Cell Numbers'!AJ13,Cells!$A$7:$F$122,5)=AJ$11,"[",""))&amp;(IF(AND(VLOOKUP('Cell Numbers'!AJ13,Cells!$A$7:$F$122,5)&lt;&gt;AJ$11,VLOOKUP('Cell Numbers'!AJ13,Cells!$A$7:$F$122,6)&lt;&gt;AJ$11),"---",100*(ROUND(VLOOKUP('Cell Numbers'!AJ13,Cells!$A$7:$M$122,13),3))&amp;"%")&amp;(IF(VLOOKUP('Cell Numbers'!AJ13,Cells!$A$7:$F$122,6)=AJ$11,"]","")))))</f>
        <v/>
      </c>
      <c r="AK21" s="203" t="str">
        <f>IF('Cell Numbers'!AK13=0,"",((IF(VLOOKUP('Cell Numbers'!AK13,Cells!$A$7:$F$122,5)=AK$11,"[",""))&amp;(IF(AND(VLOOKUP('Cell Numbers'!AK13,Cells!$A$7:$F$122,5)&lt;&gt;AK$11,VLOOKUP('Cell Numbers'!AK13,Cells!$A$7:$F$122,6)&lt;&gt;AK$11),"---",100*(ROUND(VLOOKUP('Cell Numbers'!AK13,Cells!$A$7:$M$122,13),3))&amp;"%")&amp;(IF(VLOOKUP('Cell Numbers'!AK13,Cells!$A$7:$F$122,6)=AK$11,"]","")))))</f>
        <v/>
      </c>
      <c r="AL21" s="203" t="str">
        <f>IF('Cell Numbers'!AL13=0,"",((IF(VLOOKUP('Cell Numbers'!AL13,Cells!$A$7:$F$122,5)=AL$11,"[",""))&amp;(IF(AND(VLOOKUP('Cell Numbers'!AL13,Cells!$A$7:$F$122,5)&lt;&gt;AL$11,VLOOKUP('Cell Numbers'!AL13,Cells!$A$7:$F$122,6)&lt;&gt;AL$11),"---",100*(ROUND(VLOOKUP('Cell Numbers'!AL13,Cells!$A$7:$M$122,13),3))&amp;"%")&amp;(IF(VLOOKUP('Cell Numbers'!AL13,Cells!$A$7:$F$122,6)=AL$11,"]","")))))</f>
        <v/>
      </c>
      <c r="AM21" s="203" t="str">
        <f>IF('Cell Numbers'!AM13=0,"",((IF(VLOOKUP('Cell Numbers'!AM13,Cells!$A$7:$F$122,5)=AM$11,"[",""))&amp;(IF(AND(VLOOKUP('Cell Numbers'!AM13,Cells!$A$7:$F$122,5)&lt;&gt;AM$11,VLOOKUP('Cell Numbers'!AM13,Cells!$A$7:$F$122,6)&lt;&gt;AM$11),"---",100*(ROUND(VLOOKUP('Cell Numbers'!AM13,Cells!$A$7:$M$122,13),3))&amp;"%")&amp;(IF(VLOOKUP('Cell Numbers'!AM13,Cells!$A$7:$F$122,6)=AM$11,"]","")))))</f>
        <v/>
      </c>
    </row>
    <row r="22" spans="1:39" x14ac:dyDescent="0.25">
      <c r="A22" t="s">
        <v>59</v>
      </c>
      <c r="B22" t="s">
        <v>77</v>
      </c>
      <c r="C22" s="8" t="s">
        <v>349</v>
      </c>
      <c r="D22" s="203" t="str">
        <f>IF('Cell Numbers'!D14=0,"",((IF(VLOOKUP('Cell Numbers'!D14,Cells!$A$7:$F$122,5)=D$11,"[",""))&amp;(IF(AND(VLOOKUP('Cell Numbers'!D14,Cells!$A$7:$F$122,5)&lt;&gt;D$11,VLOOKUP('Cell Numbers'!D14,Cells!$A$7:$F$122,6)&lt;&gt;D$11),"---",100*(ROUND(VLOOKUP('Cell Numbers'!D14,Cells!$A$7:$M$122,13),3))&amp;"%")&amp;(IF(VLOOKUP('Cell Numbers'!D14,Cells!$A$7:$F$122,6)=D$11,"]","")))))</f>
        <v>[90.7%</v>
      </c>
      <c r="E22" s="203" t="str">
        <f>IF('Cell Numbers'!E14=0,"",((IF(VLOOKUP('Cell Numbers'!E14,Cells!$A$7:$F$122,5)=E$11,"[",""))&amp;(IF(AND(VLOOKUP('Cell Numbers'!E14,Cells!$A$7:$F$122,5)&lt;&gt;E$11,VLOOKUP('Cell Numbers'!E14,Cells!$A$7:$F$122,6)&lt;&gt;E$11),"---",100*(ROUND(VLOOKUP('Cell Numbers'!E14,Cells!$A$7:$M$122,13),3))&amp;"%")&amp;(IF(VLOOKUP('Cell Numbers'!E14,Cells!$A$7:$F$122,6)=E$11,"]","")))))</f>
        <v>---</v>
      </c>
      <c r="F22" s="203" t="str">
        <f>IF('Cell Numbers'!F14=0,"",((IF(VLOOKUP('Cell Numbers'!F14,Cells!$A$7:$F$122,5)=F$11,"[",""))&amp;(IF(AND(VLOOKUP('Cell Numbers'!F14,Cells!$A$7:$F$122,5)&lt;&gt;F$11,VLOOKUP('Cell Numbers'!F14,Cells!$A$7:$F$122,6)&lt;&gt;F$11),"---",100*(ROUND(VLOOKUP('Cell Numbers'!F14,Cells!$A$7:$M$122,13),3))&amp;"%")&amp;(IF(VLOOKUP('Cell Numbers'!F14,Cells!$A$7:$F$122,6)=F$11,"]","")))))</f>
        <v>---</v>
      </c>
      <c r="G22" s="203" t="str">
        <f>IF('Cell Numbers'!G14=0,"",((IF(VLOOKUP('Cell Numbers'!G14,Cells!$A$7:$F$122,5)=G$11,"[",""))&amp;(IF(AND(VLOOKUP('Cell Numbers'!G14,Cells!$A$7:$F$122,5)&lt;&gt;G$11,VLOOKUP('Cell Numbers'!G14,Cells!$A$7:$F$122,6)&lt;&gt;G$11),"---",100*(ROUND(VLOOKUP('Cell Numbers'!G14,Cells!$A$7:$M$122,13),3))&amp;"%")&amp;(IF(VLOOKUP('Cell Numbers'!G14,Cells!$A$7:$F$122,6)=G$11,"]","")))))</f>
        <v>---</v>
      </c>
      <c r="H22" s="203" t="str">
        <f>IF('Cell Numbers'!H14=0,"",((IF(VLOOKUP('Cell Numbers'!H14,Cells!$A$7:$F$122,5)=H$11,"[",""))&amp;(IF(AND(VLOOKUP('Cell Numbers'!H14,Cells!$A$7:$F$122,5)&lt;&gt;H$11,VLOOKUP('Cell Numbers'!H14,Cells!$A$7:$F$122,6)&lt;&gt;H$11),"---",100*(ROUND(VLOOKUP('Cell Numbers'!H14,Cells!$A$7:$M$122,13),3))&amp;"%")&amp;(IF(VLOOKUP('Cell Numbers'!H14,Cells!$A$7:$F$122,6)=H$11,"]","")))))</f>
        <v>---</v>
      </c>
      <c r="I22" s="203" t="str">
        <f>IF('Cell Numbers'!I14=0,"",((IF(VLOOKUP('Cell Numbers'!I14,Cells!$A$7:$F$122,5)=I$11,"[",""))&amp;(IF(AND(VLOOKUP('Cell Numbers'!I14,Cells!$A$7:$F$122,5)&lt;&gt;I$11,VLOOKUP('Cell Numbers'!I14,Cells!$A$7:$F$122,6)&lt;&gt;I$11),"---",100*(ROUND(VLOOKUP('Cell Numbers'!I14,Cells!$A$7:$M$122,13),3))&amp;"%")&amp;(IF(VLOOKUP('Cell Numbers'!I14,Cells!$A$7:$F$122,6)=I$11,"]","")))))</f>
        <v>90.7%]</v>
      </c>
      <c r="J22" s="203" t="str">
        <f>IF('Cell Numbers'!J14=0,"",((IF(VLOOKUP('Cell Numbers'!J14,Cells!$A$7:$F$122,5)=J$11,"[",""))&amp;(IF(AND(VLOOKUP('Cell Numbers'!J14,Cells!$A$7:$F$122,5)&lt;&gt;J$11,VLOOKUP('Cell Numbers'!J14,Cells!$A$7:$F$122,6)&lt;&gt;J$11),"---",100*(ROUND(VLOOKUP('Cell Numbers'!J14,Cells!$A$7:$M$122,13),3))&amp;"%")&amp;(IF(VLOOKUP('Cell Numbers'!J14,Cells!$A$7:$F$122,6)=J$11,"]","")))))</f>
        <v>[84.3%</v>
      </c>
      <c r="K22" s="203" t="str">
        <f>IF('Cell Numbers'!K14=0,"",((IF(VLOOKUP('Cell Numbers'!K14,Cells!$A$7:$F$122,5)=K$11,"[",""))&amp;(IF(AND(VLOOKUP('Cell Numbers'!K14,Cells!$A$7:$F$122,5)&lt;&gt;K$11,VLOOKUP('Cell Numbers'!K14,Cells!$A$7:$F$122,6)&lt;&gt;K$11),"---",100*(ROUND(VLOOKUP('Cell Numbers'!K14,Cells!$A$7:$M$122,13),3))&amp;"%")&amp;(IF(VLOOKUP('Cell Numbers'!K14,Cells!$A$7:$F$122,6)=K$11,"]","")))))</f>
        <v>---</v>
      </c>
      <c r="L22" s="203" t="str">
        <f>IF('Cell Numbers'!L14=0,"",((IF(VLOOKUP('Cell Numbers'!L14,Cells!$A$7:$F$122,5)=L$11,"[",""))&amp;(IF(AND(VLOOKUP('Cell Numbers'!L14,Cells!$A$7:$F$122,5)&lt;&gt;L$11,VLOOKUP('Cell Numbers'!L14,Cells!$A$7:$F$122,6)&lt;&gt;L$11),"---",100*(ROUND(VLOOKUP('Cell Numbers'!L14,Cells!$A$7:$M$122,13),3))&amp;"%")&amp;(IF(VLOOKUP('Cell Numbers'!L14,Cells!$A$7:$F$122,6)=L$11,"]","")))))</f>
        <v>84.3%]</v>
      </c>
      <c r="M22" s="203" t="str">
        <f>IF('Cell Numbers'!M14=0,"",((IF(VLOOKUP('Cell Numbers'!M14,Cells!$A$7:$F$122,5)=M$11,"[",""))&amp;(IF(AND(VLOOKUP('Cell Numbers'!M14,Cells!$A$7:$F$122,5)&lt;&gt;M$11,VLOOKUP('Cell Numbers'!M14,Cells!$A$7:$F$122,6)&lt;&gt;M$11),"---",100*(ROUND(VLOOKUP('Cell Numbers'!M14,Cells!$A$7:$M$122,13),3))&amp;"%")&amp;(IF(VLOOKUP('Cell Numbers'!M14,Cells!$A$7:$F$122,6)=M$11,"]","")))))</f>
        <v>[83.3%</v>
      </c>
      <c r="N22" s="203" t="str">
        <f>IF('Cell Numbers'!N14=0,"",((IF(VLOOKUP('Cell Numbers'!N14,Cells!$A$7:$F$122,5)=N$11,"[",""))&amp;(IF(AND(VLOOKUP('Cell Numbers'!N14,Cells!$A$7:$F$122,5)&lt;&gt;N$11,VLOOKUP('Cell Numbers'!N14,Cells!$A$7:$F$122,6)&lt;&gt;N$11),"---",100*(ROUND(VLOOKUP('Cell Numbers'!N14,Cells!$A$7:$M$122,13),3))&amp;"%")&amp;(IF(VLOOKUP('Cell Numbers'!N14,Cells!$A$7:$F$122,6)=N$11,"]","")))))</f>
        <v>---</v>
      </c>
      <c r="O22" s="203" t="str">
        <f>IF('Cell Numbers'!O14=0,"",((IF(VLOOKUP('Cell Numbers'!O14,Cells!$A$7:$F$122,5)=O$11,"[",""))&amp;(IF(AND(VLOOKUP('Cell Numbers'!O14,Cells!$A$7:$F$122,5)&lt;&gt;O$11,VLOOKUP('Cell Numbers'!O14,Cells!$A$7:$F$122,6)&lt;&gt;O$11),"---",100*(ROUND(VLOOKUP('Cell Numbers'!O14,Cells!$A$7:$M$122,13),3))&amp;"%")&amp;(IF(VLOOKUP('Cell Numbers'!O14,Cells!$A$7:$F$122,6)=O$11,"]","")))))</f>
        <v>83.3%]</v>
      </c>
      <c r="P22" s="203" t="str">
        <f>IF('Cell Numbers'!P14=0,"",((IF(VLOOKUP('Cell Numbers'!P14,Cells!$A$7:$F$122,5)=P$11,"[",""))&amp;(IF(AND(VLOOKUP('Cell Numbers'!P14,Cells!$A$7:$F$122,5)&lt;&gt;P$11,VLOOKUP('Cell Numbers'!P14,Cells!$A$7:$F$122,6)&lt;&gt;P$11),"---",100*(ROUND(VLOOKUP('Cell Numbers'!P14,Cells!$A$7:$M$122,13),3))&amp;"%")&amp;(IF(VLOOKUP('Cell Numbers'!P14,Cells!$A$7:$F$122,6)=P$11,"]","")))))</f>
        <v>[87.4%</v>
      </c>
      <c r="Q22" s="203" t="str">
        <f>IF('Cell Numbers'!Q14=0,"",((IF(VLOOKUP('Cell Numbers'!Q14,Cells!$A$7:$F$122,5)=Q$11,"[",""))&amp;(IF(AND(VLOOKUP('Cell Numbers'!Q14,Cells!$A$7:$F$122,5)&lt;&gt;Q$11,VLOOKUP('Cell Numbers'!Q14,Cells!$A$7:$F$122,6)&lt;&gt;Q$11),"---",100*(ROUND(VLOOKUP('Cell Numbers'!Q14,Cells!$A$7:$M$122,13),3))&amp;"%")&amp;(IF(VLOOKUP('Cell Numbers'!Q14,Cells!$A$7:$F$122,6)=Q$11,"]","")))))</f>
        <v>---</v>
      </c>
      <c r="R22" s="203" t="str">
        <f>IF('Cell Numbers'!R14=0,"",((IF(VLOOKUP('Cell Numbers'!R14,Cells!$A$7:$F$122,5)=R$11,"[",""))&amp;(IF(AND(VLOOKUP('Cell Numbers'!R14,Cells!$A$7:$F$122,5)&lt;&gt;R$11,VLOOKUP('Cell Numbers'!R14,Cells!$A$7:$F$122,6)&lt;&gt;R$11),"---",100*(ROUND(VLOOKUP('Cell Numbers'!R14,Cells!$A$7:$M$122,13),3))&amp;"%")&amp;(IF(VLOOKUP('Cell Numbers'!R14,Cells!$A$7:$F$122,6)=R$11,"]","")))))</f>
        <v>---</v>
      </c>
      <c r="S22" s="203" t="str">
        <f>IF('Cell Numbers'!S14=0,"",((IF(VLOOKUP('Cell Numbers'!S14,Cells!$A$7:$F$122,5)=S$11,"[",""))&amp;(IF(AND(VLOOKUP('Cell Numbers'!S14,Cells!$A$7:$F$122,5)&lt;&gt;S$11,VLOOKUP('Cell Numbers'!S14,Cells!$A$7:$F$122,6)&lt;&gt;S$11),"---",100*(ROUND(VLOOKUP('Cell Numbers'!S14,Cells!$A$7:$M$122,13),3))&amp;"%")&amp;(IF(VLOOKUP('Cell Numbers'!S14,Cells!$A$7:$F$122,6)=S$11,"]","")))))</f>
        <v>87.4%]</v>
      </c>
      <c r="T22" s="203" t="str">
        <f>IF('Cell Numbers'!T14=0,"",((IF(VLOOKUP('Cell Numbers'!T14,Cells!$A$7:$F$122,5)=T$11,"[",""))&amp;(IF(AND(VLOOKUP('Cell Numbers'!T14,Cells!$A$7:$F$122,5)&lt;&gt;T$11,VLOOKUP('Cell Numbers'!T14,Cells!$A$7:$F$122,6)&lt;&gt;T$11),"---",100*(ROUND(VLOOKUP('Cell Numbers'!T14,Cells!$A$7:$M$122,13),3))&amp;"%")&amp;(IF(VLOOKUP('Cell Numbers'!T14,Cells!$A$7:$F$122,6)=T$11,"]","")))))</f>
        <v>[97.4%</v>
      </c>
      <c r="U22" s="203" t="str">
        <f>IF('Cell Numbers'!U14=0,"",((IF(VLOOKUP('Cell Numbers'!U14,Cells!$A$7:$F$122,5)=U$11,"[",""))&amp;(IF(AND(VLOOKUP('Cell Numbers'!U14,Cells!$A$7:$F$122,5)&lt;&gt;U$11,VLOOKUP('Cell Numbers'!U14,Cells!$A$7:$F$122,6)&lt;&gt;U$11),"---",100*(ROUND(VLOOKUP('Cell Numbers'!U14,Cells!$A$7:$M$122,13),3))&amp;"%")&amp;(IF(VLOOKUP('Cell Numbers'!U14,Cells!$A$7:$F$122,6)=U$11,"]","")))))</f>
        <v>---</v>
      </c>
      <c r="V22" s="203" t="str">
        <f>IF('Cell Numbers'!V14=0,"",((IF(VLOOKUP('Cell Numbers'!V14,Cells!$A$7:$F$122,5)=V$11,"[",""))&amp;(IF(AND(VLOOKUP('Cell Numbers'!V14,Cells!$A$7:$F$122,5)&lt;&gt;V$11,VLOOKUP('Cell Numbers'!V14,Cells!$A$7:$F$122,6)&lt;&gt;V$11),"---",100*(ROUND(VLOOKUP('Cell Numbers'!V14,Cells!$A$7:$M$122,13),3))&amp;"%")&amp;(IF(VLOOKUP('Cell Numbers'!V14,Cells!$A$7:$F$122,6)=V$11,"]","")))))</f>
        <v>---</v>
      </c>
      <c r="W22" s="203" t="str">
        <f>IF('Cell Numbers'!W14=0,"",((IF(VLOOKUP('Cell Numbers'!W14,Cells!$A$7:$F$122,5)=W$11,"[",""))&amp;(IF(AND(VLOOKUP('Cell Numbers'!W14,Cells!$A$7:$F$122,5)&lt;&gt;W$11,VLOOKUP('Cell Numbers'!W14,Cells!$A$7:$F$122,6)&lt;&gt;W$11),"---",100*(ROUND(VLOOKUP('Cell Numbers'!W14,Cells!$A$7:$M$122,13),3))&amp;"%")&amp;(IF(VLOOKUP('Cell Numbers'!W14,Cells!$A$7:$F$122,6)=W$11,"]","")))))</f>
        <v>---</v>
      </c>
      <c r="X22" s="203" t="str">
        <f>IF('Cell Numbers'!X14=0,"",((IF(VLOOKUP('Cell Numbers'!X14,Cells!$A$7:$F$122,5)=X$11,"[",""))&amp;(IF(AND(VLOOKUP('Cell Numbers'!X14,Cells!$A$7:$F$122,5)&lt;&gt;X$11,VLOOKUP('Cell Numbers'!X14,Cells!$A$7:$F$122,6)&lt;&gt;X$11),"---",100*(ROUND(VLOOKUP('Cell Numbers'!X14,Cells!$A$7:$M$122,13),3))&amp;"%")&amp;(IF(VLOOKUP('Cell Numbers'!X14,Cells!$A$7:$F$122,6)=X$11,"]","")))))</f>
        <v>---</v>
      </c>
      <c r="Y22" s="203" t="str">
        <f>IF('Cell Numbers'!Y14=0,"",((IF(VLOOKUP('Cell Numbers'!Y14,Cells!$A$7:$F$122,5)=Y$11,"[",""))&amp;(IF(AND(VLOOKUP('Cell Numbers'!Y14,Cells!$A$7:$F$122,5)&lt;&gt;Y$11,VLOOKUP('Cell Numbers'!Y14,Cells!$A$7:$F$122,6)&lt;&gt;Y$11),"---",100*(ROUND(VLOOKUP('Cell Numbers'!Y14,Cells!$A$7:$M$122,13),3))&amp;"%")&amp;(IF(VLOOKUP('Cell Numbers'!Y14,Cells!$A$7:$F$122,6)=Y$11,"]","")))))</f>
        <v>---</v>
      </c>
      <c r="Z22" s="203" t="str">
        <f>IF('Cell Numbers'!Z14=0,"",((IF(VLOOKUP('Cell Numbers'!Z14,Cells!$A$7:$F$122,5)=Z$11,"[",""))&amp;(IF(AND(VLOOKUP('Cell Numbers'!Z14,Cells!$A$7:$F$122,5)&lt;&gt;Z$11,VLOOKUP('Cell Numbers'!Z14,Cells!$A$7:$F$122,6)&lt;&gt;Z$11),"---",100*(ROUND(VLOOKUP('Cell Numbers'!Z14,Cells!$A$7:$M$122,13),3))&amp;"%")&amp;(IF(VLOOKUP('Cell Numbers'!Z14,Cells!$A$7:$F$122,6)=Z$11,"]","")))))</f>
        <v>---</v>
      </c>
      <c r="AA22" s="203" t="str">
        <f>IF('Cell Numbers'!AA14=0,"",((IF(VLOOKUP('Cell Numbers'!AA14,Cells!$A$7:$F$122,5)=AA$11,"[",""))&amp;(IF(AND(VLOOKUP('Cell Numbers'!AA14,Cells!$A$7:$F$122,5)&lt;&gt;AA$11,VLOOKUP('Cell Numbers'!AA14,Cells!$A$7:$F$122,6)&lt;&gt;AA$11),"---",100*(ROUND(VLOOKUP('Cell Numbers'!AA14,Cells!$A$7:$M$122,13),3))&amp;"%")&amp;(IF(VLOOKUP('Cell Numbers'!AA14,Cells!$A$7:$F$122,6)=AA$11,"]","")))))</f>
        <v>---</v>
      </c>
      <c r="AB22" s="203" t="str">
        <f>IF('Cell Numbers'!AB14=0,"",((IF(VLOOKUP('Cell Numbers'!AB14,Cells!$A$7:$F$122,5)=AB$11,"[",""))&amp;(IF(AND(VLOOKUP('Cell Numbers'!AB14,Cells!$A$7:$F$122,5)&lt;&gt;AB$11,VLOOKUP('Cell Numbers'!AB14,Cells!$A$7:$F$122,6)&lt;&gt;AB$11),"---",100*(ROUND(VLOOKUP('Cell Numbers'!AB14,Cells!$A$7:$M$122,13),3))&amp;"%")&amp;(IF(VLOOKUP('Cell Numbers'!AB14,Cells!$A$7:$F$122,6)=AB$11,"]","")))))</f>
        <v>---</v>
      </c>
      <c r="AC22" s="203" t="str">
        <f>IF('Cell Numbers'!AC14=0,"",((IF(VLOOKUP('Cell Numbers'!AC14,Cells!$A$7:$F$122,5)=AC$11,"[",""))&amp;(IF(AND(VLOOKUP('Cell Numbers'!AC14,Cells!$A$7:$F$122,5)&lt;&gt;AC$11,VLOOKUP('Cell Numbers'!AC14,Cells!$A$7:$F$122,6)&lt;&gt;AC$11),"---",100*(ROUND(VLOOKUP('Cell Numbers'!AC14,Cells!$A$7:$M$122,13),3))&amp;"%")&amp;(IF(VLOOKUP('Cell Numbers'!AC14,Cells!$A$7:$F$122,6)=AC$11,"]","")))))</f>
        <v>---</v>
      </c>
      <c r="AD22" s="203" t="str">
        <f>IF('Cell Numbers'!AD14=0,"",((IF(VLOOKUP('Cell Numbers'!AD14,Cells!$A$7:$F$122,5)=AD$11,"[",""))&amp;(IF(AND(VLOOKUP('Cell Numbers'!AD14,Cells!$A$7:$F$122,5)&lt;&gt;AD$11,VLOOKUP('Cell Numbers'!AD14,Cells!$A$7:$F$122,6)&lt;&gt;AD$11),"---",100*(ROUND(VLOOKUP('Cell Numbers'!AD14,Cells!$A$7:$M$122,13),3))&amp;"%")&amp;(IF(VLOOKUP('Cell Numbers'!AD14,Cells!$A$7:$F$122,6)=AD$11,"]","")))))</f>
        <v>---</v>
      </c>
      <c r="AE22" s="203" t="str">
        <f>IF('Cell Numbers'!AE14=0,"",((IF(VLOOKUP('Cell Numbers'!AE14,Cells!$A$7:$F$122,5)=AE$11,"[",""))&amp;(IF(AND(VLOOKUP('Cell Numbers'!AE14,Cells!$A$7:$F$122,5)&lt;&gt;AE$11,VLOOKUP('Cell Numbers'!AE14,Cells!$A$7:$F$122,6)&lt;&gt;AE$11),"---",100*(ROUND(VLOOKUP('Cell Numbers'!AE14,Cells!$A$7:$M$122,13),3))&amp;"%")&amp;(IF(VLOOKUP('Cell Numbers'!AE14,Cells!$A$7:$F$122,6)=AE$11,"]","")))))</f>
        <v>---</v>
      </c>
      <c r="AF22" s="203" t="str">
        <f>IF('Cell Numbers'!AF14=0,"",((IF(VLOOKUP('Cell Numbers'!AF14,Cells!$A$7:$F$122,5)=AF$11,"[",""))&amp;(IF(AND(VLOOKUP('Cell Numbers'!AF14,Cells!$A$7:$F$122,5)&lt;&gt;AF$11,VLOOKUP('Cell Numbers'!AF14,Cells!$A$7:$F$122,6)&lt;&gt;AF$11),"---",100*(ROUND(VLOOKUP('Cell Numbers'!AF14,Cells!$A$7:$M$122,13),3))&amp;"%")&amp;(IF(VLOOKUP('Cell Numbers'!AF14,Cells!$A$7:$F$122,6)=AF$11,"]","")))))</f>
        <v>---</v>
      </c>
      <c r="AG22" s="203" t="str">
        <f>IF('Cell Numbers'!AG14=0,"",((IF(VLOOKUP('Cell Numbers'!AG14,Cells!$A$7:$F$122,5)=AG$11,"[",""))&amp;(IF(AND(VLOOKUP('Cell Numbers'!AG14,Cells!$A$7:$F$122,5)&lt;&gt;AG$11,VLOOKUP('Cell Numbers'!AG14,Cells!$A$7:$F$122,6)&lt;&gt;AG$11),"---",100*(ROUND(VLOOKUP('Cell Numbers'!AG14,Cells!$A$7:$M$122,13),3))&amp;"%")&amp;(IF(VLOOKUP('Cell Numbers'!AG14,Cells!$A$7:$F$122,6)=AG$11,"]","")))))</f>
        <v>---</v>
      </c>
      <c r="AH22" s="203" t="str">
        <f>IF('Cell Numbers'!AH14=0,"",((IF(VLOOKUP('Cell Numbers'!AH14,Cells!$A$7:$F$122,5)=AH$11,"[",""))&amp;(IF(AND(VLOOKUP('Cell Numbers'!AH14,Cells!$A$7:$F$122,5)&lt;&gt;AH$11,VLOOKUP('Cell Numbers'!AH14,Cells!$A$7:$F$122,6)&lt;&gt;AH$11),"---",100*(ROUND(VLOOKUP('Cell Numbers'!AH14,Cells!$A$7:$M$122,13),3))&amp;"%")&amp;(IF(VLOOKUP('Cell Numbers'!AH14,Cells!$A$7:$F$122,6)=AH$11,"]","")))))</f>
        <v>---</v>
      </c>
      <c r="AI22" s="203" t="str">
        <f>IF('Cell Numbers'!AI14=0,"",((IF(VLOOKUP('Cell Numbers'!AI14,Cells!$A$7:$F$122,5)=AI$11,"[",""))&amp;(IF(AND(VLOOKUP('Cell Numbers'!AI14,Cells!$A$7:$F$122,5)&lt;&gt;AI$11,VLOOKUP('Cell Numbers'!AI14,Cells!$A$7:$F$122,6)&lt;&gt;AI$11),"---",100*(ROUND(VLOOKUP('Cell Numbers'!AI14,Cells!$A$7:$M$122,13),3))&amp;"%")&amp;(IF(VLOOKUP('Cell Numbers'!AI14,Cells!$A$7:$F$122,6)=AI$11,"]","")))))</f>
        <v>97.4%]</v>
      </c>
      <c r="AJ22" s="203" t="str">
        <f>IF('Cell Numbers'!AJ14=0,"",((IF(VLOOKUP('Cell Numbers'!AJ14,Cells!$A$7:$F$122,5)=AJ$11,"[",""))&amp;(IF(AND(VLOOKUP('Cell Numbers'!AJ14,Cells!$A$7:$F$122,5)&lt;&gt;AJ$11,VLOOKUP('Cell Numbers'!AJ14,Cells!$A$7:$F$122,6)&lt;&gt;AJ$11),"---",100*(ROUND(VLOOKUP('Cell Numbers'!AJ14,Cells!$A$7:$M$122,13),3))&amp;"%")&amp;(IF(VLOOKUP('Cell Numbers'!AJ14,Cells!$A$7:$F$122,6)=AJ$11,"]","")))))</f>
        <v/>
      </c>
      <c r="AK22" s="203" t="str">
        <f>IF('Cell Numbers'!AK14=0,"",((IF(VLOOKUP('Cell Numbers'!AK14,Cells!$A$7:$F$122,5)=AK$11,"[",""))&amp;(IF(AND(VLOOKUP('Cell Numbers'!AK14,Cells!$A$7:$F$122,5)&lt;&gt;AK$11,VLOOKUP('Cell Numbers'!AK14,Cells!$A$7:$F$122,6)&lt;&gt;AK$11),"---",100*(ROUND(VLOOKUP('Cell Numbers'!AK14,Cells!$A$7:$M$122,13),3))&amp;"%")&amp;(IF(VLOOKUP('Cell Numbers'!AK14,Cells!$A$7:$F$122,6)=AK$11,"]","")))))</f>
        <v/>
      </c>
      <c r="AL22" s="203" t="str">
        <f>IF('Cell Numbers'!AL14=0,"",((IF(VLOOKUP('Cell Numbers'!AL14,Cells!$A$7:$F$122,5)=AL$11,"[",""))&amp;(IF(AND(VLOOKUP('Cell Numbers'!AL14,Cells!$A$7:$F$122,5)&lt;&gt;AL$11,VLOOKUP('Cell Numbers'!AL14,Cells!$A$7:$F$122,6)&lt;&gt;AL$11),"---",100*(ROUND(VLOOKUP('Cell Numbers'!AL14,Cells!$A$7:$M$122,13),3))&amp;"%")&amp;(IF(VLOOKUP('Cell Numbers'!AL14,Cells!$A$7:$F$122,6)=AL$11,"]","")))))</f>
        <v/>
      </c>
      <c r="AM22" s="203" t="str">
        <f>IF('Cell Numbers'!AM14=0,"",((IF(VLOOKUP('Cell Numbers'!AM14,Cells!$A$7:$F$122,5)=AM$11,"[",""))&amp;(IF(AND(VLOOKUP('Cell Numbers'!AM14,Cells!$A$7:$F$122,5)&lt;&gt;AM$11,VLOOKUP('Cell Numbers'!AM14,Cells!$A$7:$F$122,6)&lt;&gt;AM$11),"---",100*(ROUND(VLOOKUP('Cell Numbers'!AM14,Cells!$A$7:$M$122,13),3))&amp;"%")&amp;(IF(VLOOKUP('Cell Numbers'!AM14,Cells!$A$7:$F$122,6)=AM$11,"]","")))))</f>
        <v/>
      </c>
    </row>
    <row r="23" spans="1:39" x14ac:dyDescent="0.25">
      <c r="A23" t="s">
        <v>59</v>
      </c>
      <c r="B23" t="s">
        <v>77</v>
      </c>
      <c r="C23" s="8" t="s">
        <v>350</v>
      </c>
      <c r="D23" s="203" t="str">
        <f>IF('Cell Numbers'!D15=0,"",((IF(VLOOKUP('Cell Numbers'!D15,Cells!$A$7:$F$122,5)=D$11,"[",""))&amp;(IF(AND(VLOOKUP('Cell Numbers'!D15,Cells!$A$7:$F$122,5)&lt;&gt;D$11,VLOOKUP('Cell Numbers'!D15,Cells!$A$7:$F$122,6)&lt;&gt;D$11),"---",100*(ROUND(VLOOKUP('Cell Numbers'!D15,Cells!$A$7:$M$122,13),3))&amp;"%")&amp;(IF(VLOOKUP('Cell Numbers'!D15,Cells!$A$7:$F$122,6)=D$11,"]","")))))</f>
        <v>[85%</v>
      </c>
      <c r="E23" s="203" t="str">
        <f>IF('Cell Numbers'!E15=0,"",((IF(VLOOKUP('Cell Numbers'!E15,Cells!$A$7:$F$122,5)=E$11,"[",""))&amp;(IF(AND(VLOOKUP('Cell Numbers'!E15,Cells!$A$7:$F$122,5)&lt;&gt;E$11,VLOOKUP('Cell Numbers'!E15,Cells!$A$7:$F$122,6)&lt;&gt;E$11),"---",100*(ROUND(VLOOKUP('Cell Numbers'!E15,Cells!$A$7:$M$122,13),3))&amp;"%")&amp;(IF(VLOOKUP('Cell Numbers'!E15,Cells!$A$7:$F$122,6)=E$11,"]","")))))</f>
        <v>---</v>
      </c>
      <c r="F23" s="203" t="str">
        <f>IF('Cell Numbers'!F15=0,"",((IF(VLOOKUP('Cell Numbers'!F15,Cells!$A$7:$F$122,5)=F$11,"[",""))&amp;(IF(AND(VLOOKUP('Cell Numbers'!F15,Cells!$A$7:$F$122,5)&lt;&gt;F$11,VLOOKUP('Cell Numbers'!F15,Cells!$A$7:$F$122,6)&lt;&gt;F$11),"---",100*(ROUND(VLOOKUP('Cell Numbers'!F15,Cells!$A$7:$M$122,13),3))&amp;"%")&amp;(IF(VLOOKUP('Cell Numbers'!F15,Cells!$A$7:$F$122,6)=F$11,"]","")))))</f>
        <v>---</v>
      </c>
      <c r="G23" s="203" t="str">
        <f>IF('Cell Numbers'!G15=0,"",((IF(VLOOKUP('Cell Numbers'!G15,Cells!$A$7:$F$122,5)=G$11,"[",""))&amp;(IF(AND(VLOOKUP('Cell Numbers'!G15,Cells!$A$7:$F$122,5)&lt;&gt;G$11,VLOOKUP('Cell Numbers'!G15,Cells!$A$7:$F$122,6)&lt;&gt;G$11),"---",100*(ROUND(VLOOKUP('Cell Numbers'!G15,Cells!$A$7:$M$122,13),3))&amp;"%")&amp;(IF(VLOOKUP('Cell Numbers'!G15,Cells!$A$7:$F$122,6)=G$11,"]","")))))</f>
        <v>---</v>
      </c>
      <c r="H23" s="203" t="str">
        <f>IF('Cell Numbers'!H15=0,"",((IF(VLOOKUP('Cell Numbers'!H15,Cells!$A$7:$F$122,5)=H$11,"[",""))&amp;(IF(AND(VLOOKUP('Cell Numbers'!H15,Cells!$A$7:$F$122,5)&lt;&gt;H$11,VLOOKUP('Cell Numbers'!H15,Cells!$A$7:$F$122,6)&lt;&gt;H$11),"---",100*(ROUND(VLOOKUP('Cell Numbers'!H15,Cells!$A$7:$M$122,13),3))&amp;"%")&amp;(IF(VLOOKUP('Cell Numbers'!H15,Cells!$A$7:$F$122,6)=H$11,"]","")))))</f>
        <v>85%]</v>
      </c>
      <c r="I23" s="203" t="str">
        <f>IF('Cell Numbers'!I15=0,"",((IF(VLOOKUP('Cell Numbers'!I15,Cells!$A$7:$F$122,5)=I$11,"[",""))&amp;(IF(AND(VLOOKUP('Cell Numbers'!I15,Cells!$A$7:$F$122,5)&lt;&gt;I$11,VLOOKUP('Cell Numbers'!I15,Cells!$A$7:$F$122,6)&lt;&gt;I$11),"---",100*(ROUND(VLOOKUP('Cell Numbers'!I15,Cells!$A$7:$M$122,13),3))&amp;"%")&amp;(IF(VLOOKUP('Cell Numbers'!I15,Cells!$A$7:$F$122,6)=I$11,"]","")))))</f>
        <v>[86%</v>
      </c>
      <c r="J23" s="203" t="str">
        <f>IF('Cell Numbers'!J15=0,"",((IF(VLOOKUP('Cell Numbers'!J15,Cells!$A$7:$F$122,5)=J$11,"[",""))&amp;(IF(AND(VLOOKUP('Cell Numbers'!J15,Cells!$A$7:$F$122,5)&lt;&gt;J$11,VLOOKUP('Cell Numbers'!J15,Cells!$A$7:$F$122,6)&lt;&gt;J$11),"---",100*(ROUND(VLOOKUP('Cell Numbers'!J15,Cells!$A$7:$M$122,13),3))&amp;"%")&amp;(IF(VLOOKUP('Cell Numbers'!J15,Cells!$A$7:$F$122,6)=J$11,"]","")))))</f>
        <v>---</v>
      </c>
      <c r="K23" s="203" t="str">
        <f>IF('Cell Numbers'!K15=0,"",((IF(VLOOKUP('Cell Numbers'!K15,Cells!$A$7:$F$122,5)=K$11,"[",""))&amp;(IF(AND(VLOOKUP('Cell Numbers'!K15,Cells!$A$7:$F$122,5)&lt;&gt;K$11,VLOOKUP('Cell Numbers'!K15,Cells!$A$7:$F$122,6)&lt;&gt;K$11),"---",100*(ROUND(VLOOKUP('Cell Numbers'!K15,Cells!$A$7:$M$122,13),3))&amp;"%")&amp;(IF(VLOOKUP('Cell Numbers'!K15,Cells!$A$7:$F$122,6)=K$11,"]","")))))</f>
        <v>86%]</v>
      </c>
      <c r="L23" s="203" t="str">
        <f>IF('Cell Numbers'!L15=0,"",((IF(VLOOKUP('Cell Numbers'!L15,Cells!$A$7:$F$122,5)=L$11,"[",""))&amp;(IF(AND(VLOOKUP('Cell Numbers'!L15,Cells!$A$7:$F$122,5)&lt;&gt;L$11,VLOOKUP('Cell Numbers'!L15,Cells!$A$7:$F$122,6)&lt;&gt;L$11),"---",100*(ROUND(VLOOKUP('Cell Numbers'!L15,Cells!$A$7:$M$122,13),3))&amp;"%")&amp;(IF(VLOOKUP('Cell Numbers'!L15,Cells!$A$7:$F$122,6)=L$11,"]","")))))</f>
        <v>[90.1%</v>
      </c>
      <c r="M23" s="203" t="str">
        <f>IF('Cell Numbers'!M15=0,"",((IF(VLOOKUP('Cell Numbers'!M15,Cells!$A$7:$F$122,5)=M$11,"[",""))&amp;(IF(AND(VLOOKUP('Cell Numbers'!M15,Cells!$A$7:$F$122,5)&lt;&gt;M$11,VLOOKUP('Cell Numbers'!M15,Cells!$A$7:$F$122,6)&lt;&gt;M$11),"---",100*(ROUND(VLOOKUP('Cell Numbers'!M15,Cells!$A$7:$M$122,13),3))&amp;"%")&amp;(IF(VLOOKUP('Cell Numbers'!M15,Cells!$A$7:$F$122,6)=M$11,"]","")))))</f>
        <v>90.1%]</v>
      </c>
      <c r="N23" s="203" t="str">
        <f>IF('Cell Numbers'!N15=0,"",((IF(VLOOKUP('Cell Numbers'!N15,Cells!$A$7:$F$122,5)=N$11,"[",""))&amp;(IF(AND(VLOOKUP('Cell Numbers'!N15,Cells!$A$7:$F$122,5)&lt;&gt;N$11,VLOOKUP('Cell Numbers'!N15,Cells!$A$7:$F$122,6)&lt;&gt;N$11),"---",100*(ROUND(VLOOKUP('Cell Numbers'!N15,Cells!$A$7:$M$122,13),3))&amp;"%")&amp;(IF(VLOOKUP('Cell Numbers'!N15,Cells!$A$7:$F$122,6)=N$11,"]","")))))</f>
        <v>[80.1%</v>
      </c>
      <c r="O23" s="203" t="str">
        <f>IF('Cell Numbers'!O15=0,"",((IF(VLOOKUP('Cell Numbers'!O15,Cells!$A$7:$F$122,5)=O$11,"[",""))&amp;(IF(AND(VLOOKUP('Cell Numbers'!O15,Cells!$A$7:$F$122,5)&lt;&gt;O$11,VLOOKUP('Cell Numbers'!O15,Cells!$A$7:$F$122,6)&lt;&gt;O$11),"---",100*(ROUND(VLOOKUP('Cell Numbers'!O15,Cells!$A$7:$M$122,13),3))&amp;"%")&amp;(IF(VLOOKUP('Cell Numbers'!O15,Cells!$A$7:$F$122,6)=O$11,"]","")))))</f>
        <v>80.1%]</v>
      </c>
      <c r="P23" s="203" t="str">
        <f>IF('Cell Numbers'!P15=0,"",((IF(VLOOKUP('Cell Numbers'!P15,Cells!$A$7:$F$122,5)=P$11,"[",""))&amp;(IF(AND(VLOOKUP('Cell Numbers'!P15,Cells!$A$7:$F$122,5)&lt;&gt;P$11,VLOOKUP('Cell Numbers'!P15,Cells!$A$7:$F$122,6)&lt;&gt;P$11),"---",100*(ROUND(VLOOKUP('Cell Numbers'!P15,Cells!$A$7:$M$122,13),3))&amp;"%")&amp;(IF(VLOOKUP('Cell Numbers'!P15,Cells!$A$7:$F$122,6)=P$11,"]","")))))</f>
        <v>[78.1%</v>
      </c>
      <c r="Q23" s="203" t="str">
        <f>IF('Cell Numbers'!Q15=0,"",((IF(VLOOKUP('Cell Numbers'!Q15,Cells!$A$7:$F$122,5)=Q$11,"[",""))&amp;(IF(AND(VLOOKUP('Cell Numbers'!Q15,Cells!$A$7:$F$122,5)&lt;&gt;Q$11,VLOOKUP('Cell Numbers'!Q15,Cells!$A$7:$F$122,6)&lt;&gt;Q$11),"---",100*(ROUND(VLOOKUP('Cell Numbers'!Q15,Cells!$A$7:$M$122,13),3))&amp;"%")&amp;(IF(VLOOKUP('Cell Numbers'!Q15,Cells!$A$7:$F$122,6)=Q$11,"]","")))))</f>
        <v>78.1%]</v>
      </c>
      <c r="R23" s="203" t="str">
        <f>IF('Cell Numbers'!R15=0,"",((IF(VLOOKUP('Cell Numbers'!R15,Cells!$A$7:$F$122,5)=R$11,"[",""))&amp;(IF(AND(VLOOKUP('Cell Numbers'!R15,Cells!$A$7:$F$122,5)&lt;&gt;R$11,VLOOKUP('Cell Numbers'!R15,Cells!$A$7:$F$122,6)&lt;&gt;R$11),"---",100*(ROUND(VLOOKUP('Cell Numbers'!R15,Cells!$A$7:$M$122,13),3))&amp;"%")&amp;(IF(VLOOKUP('Cell Numbers'!R15,Cells!$A$7:$F$122,6)=R$11,"]","")))))</f>
        <v>[81.8%</v>
      </c>
      <c r="S23" s="203" t="str">
        <f>IF('Cell Numbers'!S15=0,"",((IF(VLOOKUP('Cell Numbers'!S15,Cells!$A$7:$F$122,5)=S$11,"[",""))&amp;(IF(AND(VLOOKUP('Cell Numbers'!S15,Cells!$A$7:$F$122,5)&lt;&gt;S$11,VLOOKUP('Cell Numbers'!S15,Cells!$A$7:$F$122,6)&lt;&gt;S$11),"---",100*(ROUND(VLOOKUP('Cell Numbers'!S15,Cells!$A$7:$M$122,13),3))&amp;"%")&amp;(IF(VLOOKUP('Cell Numbers'!S15,Cells!$A$7:$F$122,6)=S$11,"]","")))))</f>
        <v>81.8%]</v>
      </c>
      <c r="T23" s="203" t="str">
        <f>IF('Cell Numbers'!T15=0,"",((IF(VLOOKUP('Cell Numbers'!T15,Cells!$A$7:$F$122,5)=T$11,"[",""))&amp;(IF(AND(VLOOKUP('Cell Numbers'!T15,Cells!$A$7:$F$122,5)&lt;&gt;T$11,VLOOKUP('Cell Numbers'!T15,Cells!$A$7:$F$122,6)&lt;&gt;T$11),"---",100*(ROUND(VLOOKUP('Cell Numbers'!T15,Cells!$A$7:$M$122,13),3))&amp;"%")&amp;(IF(VLOOKUP('Cell Numbers'!T15,Cells!$A$7:$F$122,6)=T$11,"]","")))))</f>
        <v>[83%</v>
      </c>
      <c r="U23" s="203" t="str">
        <f>IF('Cell Numbers'!U15=0,"",((IF(VLOOKUP('Cell Numbers'!U15,Cells!$A$7:$F$122,5)=U$11,"[",""))&amp;(IF(AND(VLOOKUP('Cell Numbers'!U15,Cells!$A$7:$F$122,5)&lt;&gt;U$11,VLOOKUP('Cell Numbers'!U15,Cells!$A$7:$F$122,6)&lt;&gt;U$11),"---",100*(ROUND(VLOOKUP('Cell Numbers'!U15,Cells!$A$7:$M$122,13),3))&amp;"%")&amp;(IF(VLOOKUP('Cell Numbers'!U15,Cells!$A$7:$F$122,6)=U$11,"]","")))))</f>
        <v>---</v>
      </c>
      <c r="V23" s="203" t="str">
        <f>IF('Cell Numbers'!V15=0,"",((IF(VLOOKUP('Cell Numbers'!V15,Cells!$A$7:$F$122,5)=V$11,"[",""))&amp;(IF(AND(VLOOKUP('Cell Numbers'!V15,Cells!$A$7:$F$122,5)&lt;&gt;V$11,VLOOKUP('Cell Numbers'!V15,Cells!$A$7:$F$122,6)&lt;&gt;V$11),"---",100*(ROUND(VLOOKUP('Cell Numbers'!V15,Cells!$A$7:$M$122,13),3))&amp;"%")&amp;(IF(VLOOKUP('Cell Numbers'!V15,Cells!$A$7:$F$122,6)=V$11,"]","")))))</f>
        <v>83%]</v>
      </c>
      <c r="W23" s="203" t="str">
        <f>IF('Cell Numbers'!W15=0,"",((IF(VLOOKUP('Cell Numbers'!W15,Cells!$A$7:$F$122,5)=W$11,"[",""))&amp;(IF(AND(VLOOKUP('Cell Numbers'!W15,Cells!$A$7:$F$122,5)&lt;&gt;W$11,VLOOKUP('Cell Numbers'!W15,Cells!$A$7:$F$122,6)&lt;&gt;W$11),"---",100*(ROUND(VLOOKUP('Cell Numbers'!W15,Cells!$A$7:$M$122,13),3))&amp;"%")&amp;(IF(VLOOKUP('Cell Numbers'!W15,Cells!$A$7:$F$122,6)=W$11,"]","")))))</f>
        <v>[96.7%</v>
      </c>
      <c r="X23" s="203" t="str">
        <f>IF('Cell Numbers'!X15=0,"",((IF(VLOOKUP('Cell Numbers'!X15,Cells!$A$7:$F$122,5)=X$11,"[",""))&amp;(IF(AND(VLOOKUP('Cell Numbers'!X15,Cells!$A$7:$F$122,5)&lt;&gt;X$11,VLOOKUP('Cell Numbers'!X15,Cells!$A$7:$F$122,6)&lt;&gt;X$11),"---",100*(ROUND(VLOOKUP('Cell Numbers'!X15,Cells!$A$7:$M$122,13),3))&amp;"%")&amp;(IF(VLOOKUP('Cell Numbers'!X15,Cells!$A$7:$F$122,6)=X$11,"]","")))))</f>
        <v>96.7%]</v>
      </c>
      <c r="Y23" s="203" t="str">
        <f>IF('Cell Numbers'!Y15=0,"",((IF(VLOOKUP('Cell Numbers'!Y15,Cells!$A$7:$F$122,5)=Y$11,"[",""))&amp;(IF(AND(VLOOKUP('Cell Numbers'!Y15,Cells!$A$7:$F$122,5)&lt;&gt;Y$11,VLOOKUP('Cell Numbers'!Y15,Cells!$A$7:$F$122,6)&lt;&gt;Y$11),"---",100*(ROUND(VLOOKUP('Cell Numbers'!Y15,Cells!$A$7:$M$122,13),3))&amp;"%")&amp;(IF(VLOOKUP('Cell Numbers'!Y15,Cells!$A$7:$F$122,6)=Y$11,"]","")))))</f>
        <v>[98.6%</v>
      </c>
      <c r="Z23" s="203" t="str">
        <f>IF('Cell Numbers'!Z15=0,"",((IF(VLOOKUP('Cell Numbers'!Z15,Cells!$A$7:$F$122,5)=Z$11,"[",""))&amp;(IF(AND(VLOOKUP('Cell Numbers'!Z15,Cells!$A$7:$F$122,5)&lt;&gt;Z$11,VLOOKUP('Cell Numbers'!Z15,Cells!$A$7:$F$122,6)&lt;&gt;Z$11),"---",100*(ROUND(VLOOKUP('Cell Numbers'!Z15,Cells!$A$7:$M$122,13),3))&amp;"%")&amp;(IF(VLOOKUP('Cell Numbers'!Z15,Cells!$A$7:$F$122,6)=Z$11,"]","")))))</f>
        <v>98.6%]</v>
      </c>
      <c r="AA23" s="203" t="str">
        <f>IF('Cell Numbers'!AA15=0,"",((IF(VLOOKUP('Cell Numbers'!AA15,Cells!$A$7:$F$122,5)=AA$11,"[",""))&amp;(IF(AND(VLOOKUP('Cell Numbers'!AA15,Cells!$A$7:$F$122,5)&lt;&gt;AA$11,VLOOKUP('Cell Numbers'!AA15,Cells!$A$7:$F$122,6)&lt;&gt;AA$11),"---",100*(ROUND(VLOOKUP('Cell Numbers'!AA15,Cells!$A$7:$M$122,13),3))&amp;"%")&amp;(IF(VLOOKUP('Cell Numbers'!AA15,Cells!$A$7:$F$122,6)=AA$11,"]","")))))</f>
        <v>[97.5%</v>
      </c>
      <c r="AB23" s="203" t="str">
        <f>IF('Cell Numbers'!AB15=0,"",((IF(VLOOKUP('Cell Numbers'!AB15,Cells!$A$7:$F$122,5)=AB$11,"[",""))&amp;(IF(AND(VLOOKUP('Cell Numbers'!AB15,Cells!$A$7:$F$122,5)&lt;&gt;AB$11,VLOOKUP('Cell Numbers'!AB15,Cells!$A$7:$F$122,6)&lt;&gt;AB$11),"---",100*(ROUND(VLOOKUP('Cell Numbers'!AB15,Cells!$A$7:$M$122,13),3))&amp;"%")&amp;(IF(VLOOKUP('Cell Numbers'!AB15,Cells!$A$7:$F$122,6)=AB$11,"]","")))))</f>
        <v>97.5%]</v>
      </c>
      <c r="AC23" s="203" t="str">
        <f>IF('Cell Numbers'!AC15=0,"",((IF(VLOOKUP('Cell Numbers'!AC15,Cells!$A$7:$F$122,5)=AC$11,"[",""))&amp;(IF(AND(VLOOKUP('Cell Numbers'!AC15,Cells!$A$7:$F$122,5)&lt;&gt;AC$11,VLOOKUP('Cell Numbers'!AC15,Cells!$A$7:$F$122,6)&lt;&gt;AC$11),"---",100*(ROUND(VLOOKUP('Cell Numbers'!AC15,Cells!$A$7:$M$122,13),3))&amp;"%")&amp;(IF(VLOOKUP('Cell Numbers'!AC15,Cells!$A$7:$F$122,6)=AC$11,"]","")))))</f>
        <v>[99.3%</v>
      </c>
      <c r="AD23" s="203" t="str">
        <f>IF('Cell Numbers'!AD15=0,"",((IF(VLOOKUP('Cell Numbers'!AD15,Cells!$A$7:$F$122,5)=AD$11,"[",""))&amp;(IF(AND(VLOOKUP('Cell Numbers'!AD15,Cells!$A$7:$F$122,5)&lt;&gt;AD$11,VLOOKUP('Cell Numbers'!AD15,Cells!$A$7:$F$122,6)&lt;&gt;AD$11),"---",100*(ROUND(VLOOKUP('Cell Numbers'!AD15,Cells!$A$7:$M$122,13),3))&amp;"%")&amp;(IF(VLOOKUP('Cell Numbers'!AD15,Cells!$A$7:$F$122,6)=AD$11,"]","")))))</f>
        <v>99.3%]</v>
      </c>
      <c r="AE23" s="203" t="str">
        <f>IF('Cell Numbers'!AE15=0,"",((IF(VLOOKUP('Cell Numbers'!AE15,Cells!$A$7:$F$122,5)=AE$11,"[",""))&amp;(IF(AND(VLOOKUP('Cell Numbers'!AE15,Cells!$A$7:$F$122,5)&lt;&gt;AE$11,VLOOKUP('Cell Numbers'!AE15,Cells!$A$7:$F$122,6)&lt;&gt;AE$11),"---",100*(ROUND(VLOOKUP('Cell Numbers'!AE15,Cells!$A$7:$M$122,13),3))&amp;"%")&amp;(IF(VLOOKUP('Cell Numbers'!AE15,Cells!$A$7:$F$122,6)=AE$11,"]","")))))</f>
        <v>[101.5%</v>
      </c>
      <c r="AF23" s="203" t="str">
        <f>IF('Cell Numbers'!AF15=0,"",((IF(VLOOKUP('Cell Numbers'!AF15,Cells!$A$7:$F$122,5)=AF$11,"[",""))&amp;(IF(AND(VLOOKUP('Cell Numbers'!AF15,Cells!$A$7:$F$122,5)&lt;&gt;AF$11,VLOOKUP('Cell Numbers'!AF15,Cells!$A$7:$F$122,6)&lt;&gt;AF$11),"---",100*(ROUND(VLOOKUP('Cell Numbers'!AF15,Cells!$A$7:$M$122,13),3))&amp;"%")&amp;(IF(VLOOKUP('Cell Numbers'!AF15,Cells!$A$7:$F$122,6)=AF$11,"]","")))))</f>
        <v>101.5%]</v>
      </c>
      <c r="AG23" s="203" t="str">
        <f>IF('Cell Numbers'!AG15=0,"",((IF(VLOOKUP('Cell Numbers'!AG15,Cells!$A$7:$F$122,5)=AG$11,"[",""))&amp;(IF(AND(VLOOKUP('Cell Numbers'!AG15,Cells!$A$7:$F$122,5)&lt;&gt;AG$11,VLOOKUP('Cell Numbers'!AG15,Cells!$A$7:$F$122,6)&lt;&gt;AG$11),"---",100*(ROUND(VLOOKUP('Cell Numbers'!AG15,Cells!$A$7:$M$122,13),3))&amp;"%")&amp;(IF(VLOOKUP('Cell Numbers'!AG15,Cells!$A$7:$F$122,6)=AG$11,"]","")))))</f>
        <v>[111.2%</v>
      </c>
      <c r="AH23" s="203" t="str">
        <f>IF('Cell Numbers'!AH15=0,"",((IF(VLOOKUP('Cell Numbers'!AH15,Cells!$A$7:$F$122,5)=AH$11,"[",""))&amp;(IF(AND(VLOOKUP('Cell Numbers'!AH15,Cells!$A$7:$F$122,5)&lt;&gt;AH$11,VLOOKUP('Cell Numbers'!AH15,Cells!$A$7:$F$122,6)&lt;&gt;AH$11),"---",100*(ROUND(VLOOKUP('Cell Numbers'!AH15,Cells!$A$7:$M$122,13),3))&amp;"%")&amp;(IF(VLOOKUP('Cell Numbers'!AH15,Cells!$A$7:$F$122,6)=AH$11,"]","")))))</f>
        <v>---</v>
      </c>
      <c r="AI23" s="203" t="str">
        <f>IF('Cell Numbers'!AI15=0,"",((IF(VLOOKUP('Cell Numbers'!AI15,Cells!$A$7:$F$122,5)=AI$11,"[",""))&amp;(IF(AND(VLOOKUP('Cell Numbers'!AI15,Cells!$A$7:$F$122,5)&lt;&gt;AI$11,VLOOKUP('Cell Numbers'!AI15,Cells!$A$7:$F$122,6)&lt;&gt;AI$11),"---",100*(ROUND(VLOOKUP('Cell Numbers'!AI15,Cells!$A$7:$M$122,13),3))&amp;"%")&amp;(IF(VLOOKUP('Cell Numbers'!AI15,Cells!$A$7:$F$122,6)=AI$11,"]","")))))</f>
        <v>---</v>
      </c>
      <c r="AJ23" s="203" t="str">
        <f>IF('Cell Numbers'!AJ15=0,"",((IF(VLOOKUP('Cell Numbers'!AJ15,Cells!$A$7:$F$122,5)=AJ$11,"[",""))&amp;(IF(AND(VLOOKUP('Cell Numbers'!AJ15,Cells!$A$7:$F$122,5)&lt;&gt;AJ$11,VLOOKUP('Cell Numbers'!AJ15,Cells!$A$7:$F$122,6)&lt;&gt;AJ$11),"---",100*(ROUND(VLOOKUP('Cell Numbers'!AJ15,Cells!$A$7:$M$122,13),3))&amp;"%")&amp;(IF(VLOOKUP('Cell Numbers'!AJ15,Cells!$A$7:$F$122,6)=AJ$11,"]","")))))</f>
        <v>---</v>
      </c>
      <c r="AK23" s="203" t="str">
        <f>IF('Cell Numbers'!AK15=0,"",((IF(VLOOKUP('Cell Numbers'!AK15,Cells!$A$7:$F$122,5)=AK$11,"[",""))&amp;(IF(AND(VLOOKUP('Cell Numbers'!AK15,Cells!$A$7:$F$122,5)&lt;&gt;AK$11,VLOOKUP('Cell Numbers'!AK15,Cells!$A$7:$F$122,6)&lt;&gt;AK$11),"---",100*(ROUND(VLOOKUP('Cell Numbers'!AK15,Cells!$A$7:$M$122,13),3))&amp;"%")&amp;(IF(VLOOKUP('Cell Numbers'!AK15,Cells!$A$7:$F$122,6)=AK$11,"]","")))))</f>
        <v>---</v>
      </c>
      <c r="AL23" s="203" t="str">
        <f>IF('Cell Numbers'!AL15=0,"",((IF(VLOOKUP('Cell Numbers'!AL15,Cells!$A$7:$F$122,5)=AL$11,"[",""))&amp;(IF(AND(VLOOKUP('Cell Numbers'!AL15,Cells!$A$7:$F$122,5)&lt;&gt;AL$11,VLOOKUP('Cell Numbers'!AL15,Cells!$A$7:$F$122,6)&lt;&gt;AL$11),"---",100*(ROUND(VLOOKUP('Cell Numbers'!AL15,Cells!$A$7:$M$122,13),3))&amp;"%")&amp;(IF(VLOOKUP('Cell Numbers'!AL15,Cells!$A$7:$F$122,6)=AL$11,"]","")))))</f>
        <v>---</v>
      </c>
      <c r="AM23" s="203" t="str">
        <f>IF('Cell Numbers'!AM15=0,"",((IF(VLOOKUP('Cell Numbers'!AM15,Cells!$A$7:$F$122,5)=AM$11,"[",""))&amp;(IF(AND(VLOOKUP('Cell Numbers'!AM15,Cells!$A$7:$F$122,5)&lt;&gt;AM$11,VLOOKUP('Cell Numbers'!AM15,Cells!$A$7:$F$122,6)&lt;&gt;AM$11),"---",100*(ROUND(VLOOKUP('Cell Numbers'!AM15,Cells!$A$7:$M$122,13),3))&amp;"%")&amp;(IF(VLOOKUP('Cell Numbers'!AM15,Cells!$A$7:$F$122,6)=AM$11,"]","")))))</f>
        <v>111.2%]</v>
      </c>
    </row>
    <row r="24" spans="1:39" x14ac:dyDescent="0.25">
      <c r="A24" t="s">
        <v>59</v>
      </c>
      <c r="B24" t="s">
        <v>77</v>
      </c>
      <c r="C24" s="8" t="s">
        <v>351</v>
      </c>
      <c r="D24" s="203" t="str">
        <f>IF('Cell Numbers'!D16=0,"",((IF(VLOOKUP('Cell Numbers'!D16,Cells!$A$7:$F$122,5)=D$11,"[",""))&amp;(IF(AND(VLOOKUP('Cell Numbers'!D16,Cells!$A$7:$F$122,5)&lt;&gt;D$11,VLOOKUP('Cell Numbers'!D16,Cells!$A$7:$F$122,6)&lt;&gt;D$11),"---",100*(ROUND(VLOOKUP('Cell Numbers'!D16,Cells!$A$7:$M$122,13),3))&amp;"%")&amp;(IF(VLOOKUP('Cell Numbers'!D16,Cells!$A$7:$F$122,6)=D$11,"]","")))))</f>
        <v>[85.1%</v>
      </c>
      <c r="E24" s="203" t="str">
        <f>IF('Cell Numbers'!E16=0,"",((IF(VLOOKUP('Cell Numbers'!E16,Cells!$A$7:$F$122,5)=E$11,"[",""))&amp;(IF(AND(VLOOKUP('Cell Numbers'!E16,Cells!$A$7:$F$122,5)&lt;&gt;E$11,VLOOKUP('Cell Numbers'!E16,Cells!$A$7:$F$122,6)&lt;&gt;E$11),"---",100*(ROUND(VLOOKUP('Cell Numbers'!E16,Cells!$A$7:$M$122,13),3))&amp;"%")&amp;(IF(VLOOKUP('Cell Numbers'!E16,Cells!$A$7:$F$122,6)=E$11,"]","")))))</f>
        <v>---</v>
      </c>
      <c r="F24" s="203" t="str">
        <f>IF('Cell Numbers'!F16=0,"",((IF(VLOOKUP('Cell Numbers'!F16,Cells!$A$7:$F$122,5)=F$11,"[",""))&amp;(IF(AND(VLOOKUP('Cell Numbers'!F16,Cells!$A$7:$F$122,5)&lt;&gt;F$11,VLOOKUP('Cell Numbers'!F16,Cells!$A$7:$F$122,6)&lt;&gt;F$11),"---",100*(ROUND(VLOOKUP('Cell Numbers'!F16,Cells!$A$7:$M$122,13),3))&amp;"%")&amp;(IF(VLOOKUP('Cell Numbers'!F16,Cells!$A$7:$F$122,6)=F$11,"]","")))))</f>
        <v>---</v>
      </c>
      <c r="G24" s="203" t="str">
        <f>IF('Cell Numbers'!G16=0,"",((IF(VLOOKUP('Cell Numbers'!G16,Cells!$A$7:$F$122,5)=G$11,"[",""))&amp;(IF(AND(VLOOKUP('Cell Numbers'!G16,Cells!$A$7:$F$122,5)&lt;&gt;G$11,VLOOKUP('Cell Numbers'!G16,Cells!$A$7:$F$122,6)&lt;&gt;G$11),"---",100*(ROUND(VLOOKUP('Cell Numbers'!G16,Cells!$A$7:$M$122,13),3))&amp;"%")&amp;(IF(VLOOKUP('Cell Numbers'!G16,Cells!$A$7:$F$122,6)=G$11,"]","")))))</f>
        <v>---</v>
      </c>
      <c r="H24" s="203" t="str">
        <f>IF('Cell Numbers'!H16=0,"",((IF(VLOOKUP('Cell Numbers'!H16,Cells!$A$7:$F$122,5)=H$11,"[",""))&amp;(IF(AND(VLOOKUP('Cell Numbers'!H16,Cells!$A$7:$F$122,5)&lt;&gt;H$11,VLOOKUP('Cell Numbers'!H16,Cells!$A$7:$F$122,6)&lt;&gt;H$11),"---",100*(ROUND(VLOOKUP('Cell Numbers'!H16,Cells!$A$7:$M$122,13),3))&amp;"%")&amp;(IF(VLOOKUP('Cell Numbers'!H16,Cells!$A$7:$F$122,6)=H$11,"]","")))))</f>
        <v>---</v>
      </c>
      <c r="I24" s="203" t="str">
        <f>IF('Cell Numbers'!I16=0,"",((IF(VLOOKUP('Cell Numbers'!I16,Cells!$A$7:$F$122,5)=I$11,"[",""))&amp;(IF(AND(VLOOKUP('Cell Numbers'!I16,Cells!$A$7:$F$122,5)&lt;&gt;I$11,VLOOKUP('Cell Numbers'!I16,Cells!$A$7:$F$122,6)&lt;&gt;I$11),"---",100*(ROUND(VLOOKUP('Cell Numbers'!I16,Cells!$A$7:$M$122,13),3))&amp;"%")&amp;(IF(VLOOKUP('Cell Numbers'!I16,Cells!$A$7:$F$122,6)=I$11,"]","")))))</f>
        <v>85.1%]</v>
      </c>
      <c r="J24" s="203" t="str">
        <f>IF('Cell Numbers'!J16=0,"",((IF(VLOOKUP('Cell Numbers'!J16,Cells!$A$7:$F$122,5)=J$11,"[",""))&amp;(IF(AND(VLOOKUP('Cell Numbers'!J16,Cells!$A$7:$F$122,5)&lt;&gt;J$11,VLOOKUP('Cell Numbers'!J16,Cells!$A$7:$F$122,6)&lt;&gt;J$11),"---",100*(ROUND(VLOOKUP('Cell Numbers'!J16,Cells!$A$7:$M$122,13),3))&amp;"%")&amp;(IF(VLOOKUP('Cell Numbers'!J16,Cells!$A$7:$F$122,6)=J$11,"]","")))))</f>
        <v>[80.5%</v>
      </c>
      <c r="K24" s="203" t="str">
        <f>IF('Cell Numbers'!K16=0,"",((IF(VLOOKUP('Cell Numbers'!K16,Cells!$A$7:$F$122,5)=K$11,"[",""))&amp;(IF(AND(VLOOKUP('Cell Numbers'!K16,Cells!$A$7:$F$122,5)&lt;&gt;K$11,VLOOKUP('Cell Numbers'!K16,Cells!$A$7:$F$122,6)&lt;&gt;K$11),"---",100*(ROUND(VLOOKUP('Cell Numbers'!K16,Cells!$A$7:$M$122,13),3))&amp;"%")&amp;(IF(VLOOKUP('Cell Numbers'!K16,Cells!$A$7:$F$122,6)=K$11,"]","")))))</f>
        <v>---</v>
      </c>
      <c r="L24" s="203" t="str">
        <f>IF('Cell Numbers'!L16=0,"",((IF(VLOOKUP('Cell Numbers'!L16,Cells!$A$7:$F$122,5)=L$11,"[",""))&amp;(IF(AND(VLOOKUP('Cell Numbers'!L16,Cells!$A$7:$F$122,5)&lt;&gt;L$11,VLOOKUP('Cell Numbers'!L16,Cells!$A$7:$F$122,6)&lt;&gt;L$11),"---",100*(ROUND(VLOOKUP('Cell Numbers'!L16,Cells!$A$7:$M$122,13),3))&amp;"%")&amp;(IF(VLOOKUP('Cell Numbers'!L16,Cells!$A$7:$F$122,6)=L$11,"]","")))))</f>
        <v>80.5%]</v>
      </c>
      <c r="M24" s="203" t="str">
        <f>IF('Cell Numbers'!M16=0,"",((IF(VLOOKUP('Cell Numbers'!M16,Cells!$A$7:$F$122,5)=M$11,"[",""))&amp;(IF(AND(VLOOKUP('Cell Numbers'!M16,Cells!$A$7:$F$122,5)&lt;&gt;M$11,VLOOKUP('Cell Numbers'!M16,Cells!$A$7:$F$122,6)&lt;&gt;M$11),"---",100*(ROUND(VLOOKUP('Cell Numbers'!M16,Cells!$A$7:$M$122,13),3))&amp;"%")&amp;(IF(VLOOKUP('Cell Numbers'!M16,Cells!$A$7:$F$122,6)=M$11,"]","")))))</f>
        <v>[77.2%</v>
      </c>
      <c r="N24" s="203" t="str">
        <f>IF('Cell Numbers'!N16=0,"",((IF(VLOOKUP('Cell Numbers'!N16,Cells!$A$7:$F$122,5)=N$11,"[",""))&amp;(IF(AND(VLOOKUP('Cell Numbers'!N16,Cells!$A$7:$F$122,5)&lt;&gt;N$11,VLOOKUP('Cell Numbers'!N16,Cells!$A$7:$F$122,6)&lt;&gt;N$11),"---",100*(ROUND(VLOOKUP('Cell Numbers'!N16,Cells!$A$7:$M$122,13),3))&amp;"%")&amp;(IF(VLOOKUP('Cell Numbers'!N16,Cells!$A$7:$F$122,6)=N$11,"]","")))))</f>
        <v>77.2%]</v>
      </c>
      <c r="O24" s="203" t="str">
        <f>IF('Cell Numbers'!O16=0,"",((IF(VLOOKUP('Cell Numbers'!O16,Cells!$A$7:$F$122,5)=O$11,"[",""))&amp;(IF(AND(VLOOKUP('Cell Numbers'!O16,Cells!$A$7:$F$122,5)&lt;&gt;O$11,VLOOKUP('Cell Numbers'!O16,Cells!$A$7:$F$122,6)&lt;&gt;O$11),"---",100*(ROUND(VLOOKUP('Cell Numbers'!O16,Cells!$A$7:$M$122,13),3))&amp;"%")&amp;(IF(VLOOKUP('Cell Numbers'!O16,Cells!$A$7:$F$122,6)=O$11,"]","")))))</f>
        <v>[83.8%</v>
      </c>
      <c r="P24" s="203" t="str">
        <f>IF('Cell Numbers'!P16=0,"",((IF(VLOOKUP('Cell Numbers'!P16,Cells!$A$7:$F$122,5)=P$11,"[",""))&amp;(IF(AND(VLOOKUP('Cell Numbers'!P16,Cells!$A$7:$F$122,5)&lt;&gt;P$11,VLOOKUP('Cell Numbers'!P16,Cells!$A$7:$F$122,6)&lt;&gt;P$11),"---",100*(ROUND(VLOOKUP('Cell Numbers'!P16,Cells!$A$7:$M$122,13),3))&amp;"%")&amp;(IF(VLOOKUP('Cell Numbers'!P16,Cells!$A$7:$F$122,6)=P$11,"]","")))))</f>
        <v>83.8%]</v>
      </c>
      <c r="Q24" s="203" t="str">
        <f>IF('Cell Numbers'!Q16=0,"",((IF(VLOOKUP('Cell Numbers'!Q16,Cells!$A$7:$F$122,5)=Q$11,"[",""))&amp;(IF(AND(VLOOKUP('Cell Numbers'!Q16,Cells!$A$7:$F$122,5)&lt;&gt;Q$11,VLOOKUP('Cell Numbers'!Q16,Cells!$A$7:$F$122,6)&lt;&gt;Q$11),"---",100*(ROUND(VLOOKUP('Cell Numbers'!Q16,Cells!$A$7:$M$122,13),3))&amp;"%")&amp;(IF(VLOOKUP('Cell Numbers'!Q16,Cells!$A$7:$F$122,6)=Q$11,"]","")))))</f>
        <v>[79.8%</v>
      </c>
      <c r="R24" s="203" t="str">
        <f>IF('Cell Numbers'!R16=0,"",((IF(VLOOKUP('Cell Numbers'!R16,Cells!$A$7:$F$122,5)=R$11,"[",""))&amp;(IF(AND(VLOOKUP('Cell Numbers'!R16,Cells!$A$7:$F$122,5)&lt;&gt;R$11,VLOOKUP('Cell Numbers'!R16,Cells!$A$7:$F$122,6)&lt;&gt;R$11),"---",100*(ROUND(VLOOKUP('Cell Numbers'!R16,Cells!$A$7:$M$122,13),3))&amp;"%")&amp;(IF(VLOOKUP('Cell Numbers'!R16,Cells!$A$7:$F$122,6)=R$11,"]","")))))</f>
        <v>79.8%]</v>
      </c>
      <c r="S24" s="203" t="str">
        <f>IF('Cell Numbers'!S16=0,"",((IF(VLOOKUP('Cell Numbers'!S16,Cells!$A$7:$F$122,5)=S$11,"[",""))&amp;(IF(AND(VLOOKUP('Cell Numbers'!S16,Cells!$A$7:$F$122,5)&lt;&gt;S$11,VLOOKUP('Cell Numbers'!S16,Cells!$A$7:$F$122,6)&lt;&gt;S$11),"---",100*(ROUND(VLOOKUP('Cell Numbers'!S16,Cells!$A$7:$M$122,13),3))&amp;"%")&amp;(IF(VLOOKUP('Cell Numbers'!S16,Cells!$A$7:$F$122,6)=S$11,"]","")))))</f>
        <v>[81.5%</v>
      </c>
      <c r="T24" s="203" t="str">
        <f>IF('Cell Numbers'!T16=0,"",((IF(VLOOKUP('Cell Numbers'!T16,Cells!$A$7:$F$122,5)=T$11,"[",""))&amp;(IF(AND(VLOOKUP('Cell Numbers'!T16,Cells!$A$7:$F$122,5)&lt;&gt;T$11,VLOOKUP('Cell Numbers'!T16,Cells!$A$7:$F$122,6)&lt;&gt;T$11),"---",100*(ROUND(VLOOKUP('Cell Numbers'!T16,Cells!$A$7:$M$122,13),3))&amp;"%")&amp;(IF(VLOOKUP('Cell Numbers'!T16,Cells!$A$7:$F$122,6)=T$11,"]","")))))</f>
        <v>---</v>
      </c>
      <c r="U24" s="203" t="str">
        <f>IF('Cell Numbers'!U16=0,"",((IF(VLOOKUP('Cell Numbers'!U16,Cells!$A$7:$F$122,5)=U$11,"[",""))&amp;(IF(AND(VLOOKUP('Cell Numbers'!U16,Cells!$A$7:$F$122,5)&lt;&gt;U$11,VLOOKUP('Cell Numbers'!U16,Cells!$A$7:$F$122,6)&lt;&gt;U$11),"---",100*(ROUND(VLOOKUP('Cell Numbers'!U16,Cells!$A$7:$M$122,13),3))&amp;"%")&amp;(IF(VLOOKUP('Cell Numbers'!U16,Cells!$A$7:$F$122,6)=U$11,"]","")))))</f>
        <v>81.5%]</v>
      </c>
      <c r="V24" s="203" t="str">
        <f>IF('Cell Numbers'!V16=0,"",((IF(VLOOKUP('Cell Numbers'!V16,Cells!$A$7:$F$122,5)=V$11,"[",""))&amp;(IF(AND(VLOOKUP('Cell Numbers'!V16,Cells!$A$7:$F$122,5)&lt;&gt;V$11,VLOOKUP('Cell Numbers'!V16,Cells!$A$7:$F$122,6)&lt;&gt;V$11),"---",100*(ROUND(VLOOKUP('Cell Numbers'!V16,Cells!$A$7:$M$122,13),3))&amp;"%")&amp;(IF(VLOOKUP('Cell Numbers'!V16,Cells!$A$7:$F$122,6)=V$11,"]","")))))</f>
        <v>[93.3%</v>
      </c>
      <c r="W24" s="203" t="str">
        <f>IF('Cell Numbers'!W16=0,"",((IF(VLOOKUP('Cell Numbers'!W16,Cells!$A$7:$F$122,5)=W$11,"[",""))&amp;(IF(AND(VLOOKUP('Cell Numbers'!W16,Cells!$A$7:$F$122,5)&lt;&gt;W$11,VLOOKUP('Cell Numbers'!W16,Cells!$A$7:$F$122,6)&lt;&gt;W$11),"---",100*(ROUND(VLOOKUP('Cell Numbers'!W16,Cells!$A$7:$M$122,13),3))&amp;"%")&amp;(IF(VLOOKUP('Cell Numbers'!W16,Cells!$A$7:$F$122,6)=W$11,"]","")))))</f>
        <v>93.3%]</v>
      </c>
      <c r="X24" s="203" t="str">
        <f>IF('Cell Numbers'!X16=0,"",((IF(VLOOKUP('Cell Numbers'!X16,Cells!$A$7:$F$122,5)=X$11,"[",""))&amp;(IF(AND(VLOOKUP('Cell Numbers'!X16,Cells!$A$7:$F$122,5)&lt;&gt;X$11,VLOOKUP('Cell Numbers'!X16,Cells!$A$7:$F$122,6)&lt;&gt;X$11),"---",100*(ROUND(VLOOKUP('Cell Numbers'!X16,Cells!$A$7:$M$122,13),3))&amp;"%")&amp;(IF(VLOOKUP('Cell Numbers'!X16,Cells!$A$7:$F$122,6)=X$11,"]","")))))</f>
        <v>[99.3%</v>
      </c>
      <c r="Y24" s="203" t="str">
        <f>IF('Cell Numbers'!Y16=0,"",((IF(VLOOKUP('Cell Numbers'!Y16,Cells!$A$7:$F$122,5)=Y$11,"[",""))&amp;(IF(AND(VLOOKUP('Cell Numbers'!Y16,Cells!$A$7:$F$122,5)&lt;&gt;Y$11,VLOOKUP('Cell Numbers'!Y16,Cells!$A$7:$F$122,6)&lt;&gt;Y$11),"---",100*(ROUND(VLOOKUP('Cell Numbers'!Y16,Cells!$A$7:$M$122,13),3))&amp;"%")&amp;(IF(VLOOKUP('Cell Numbers'!Y16,Cells!$A$7:$F$122,6)=Y$11,"]","")))))</f>
        <v>99.3%]</v>
      </c>
      <c r="Z24" s="203" t="str">
        <f>IF('Cell Numbers'!Z16=0,"",((IF(VLOOKUP('Cell Numbers'!Z16,Cells!$A$7:$F$122,5)=Z$11,"[",""))&amp;(IF(AND(VLOOKUP('Cell Numbers'!Z16,Cells!$A$7:$F$122,5)&lt;&gt;Z$11,VLOOKUP('Cell Numbers'!Z16,Cells!$A$7:$F$122,6)&lt;&gt;Z$11),"---",100*(ROUND(VLOOKUP('Cell Numbers'!Z16,Cells!$A$7:$M$122,13),3))&amp;"%")&amp;(IF(VLOOKUP('Cell Numbers'!Z16,Cells!$A$7:$F$122,6)=Z$11,"]","")))))</f>
        <v>[101.8%</v>
      </c>
      <c r="AA24" s="203" t="str">
        <f>IF('Cell Numbers'!AA16=0,"",((IF(VLOOKUP('Cell Numbers'!AA16,Cells!$A$7:$F$122,5)=AA$11,"[",""))&amp;(IF(AND(VLOOKUP('Cell Numbers'!AA16,Cells!$A$7:$F$122,5)&lt;&gt;AA$11,VLOOKUP('Cell Numbers'!AA16,Cells!$A$7:$F$122,6)&lt;&gt;AA$11),"---",100*(ROUND(VLOOKUP('Cell Numbers'!AA16,Cells!$A$7:$M$122,13),3))&amp;"%")&amp;(IF(VLOOKUP('Cell Numbers'!AA16,Cells!$A$7:$F$122,6)=AA$11,"]","")))))</f>
        <v>101.8%]</v>
      </c>
      <c r="AB24" s="203" t="str">
        <f>IF('Cell Numbers'!AB16=0,"",((IF(VLOOKUP('Cell Numbers'!AB16,Cells!$A$7:$F$122,5)=AB$11,"[",""))&amp;(IF(AND(VLOOKUP('Cell Numbers'!AB16,Cells!$A$7:$F$122,5)&lt;&gt;AB$11,VLOOKUP('Cell Numbers'!AB16,Cells!$A$7:$F$122,6)&lt;&gt;AB$11),"---",100*(ROUND(VLOOKUP('Cell Numbers'!AB16,Cells!$A$7:$M$122,13),3))&amp;"%")&amp;(IF(VLOOKUP('Cell Numbers'!AB16,Cells!$A$7:$F$122,6)=AB$11,"]","")))))</f>
        <v>[106.8%]</v>
      </c>
      <c r="AC24" s="203" t="str">
        <f>IF('Cell Numbers'!AC16=0,"",((IF(VLOOKUP('Cell Numbers'!AC16,Cells!$A$7:$F$122,5)=AC$11,"[",""))&amp;(IF(AND(VLOOKUP('Cell Numbers'!AC16,Cells!$A$7:$F$122,5)&lt;&gt;AC$11,VLOOKUP('Cell Numbers'!AC16,Cells!$A$7:$F$122,6)&lt;&gt;AC$11),"---",100*(ROUND(VLOOKUP('Cell Numbers'!AC16,Cells!$A$7:$M$122,13),3))&amp;"%")&amp;(IF(VLOOKUP('Cell Numbers'!AC16,Cells!$A$7:$F$122,6)=AC$11,"]","")))))</f>
        <v>[101.1%]</v>
      </c>
      <c r="AD24" s="203" t="str">
        <f>IF('Cell Numbers'!AD16=0,"",((IF(VLOOKUP('Cell Numbers'!AD16,Cells!$A$7:$F$122,5)=AD$11,"[",""))&amp;(IF(AND(VLOOKUP('Cell Numbers'!AD16,Cells!$A$7:$F$122,5)&lt;&gt;AD$11,VLOOKUP('Cell Numbers'!AD16,Cells!$A$7:$F$122,6)&lt;&gt;AD$11),"---",100*(ROUND(VLOOKUP('Cell Numbers'!AD16,Cells!$A$7:$M$122,13),3))&amp;"%")&amp;(IF(VLOOKUP('Cell Numbers'!AD16,Cells!$A$7:$F$122,6)=AD$11,"]","")))))</f>
        <v>[105.7%]</v>
      </c>
      <c r="AE24" s="203" t="str">
        <f>IF('Cell Numbers'!AE16=0,"",((IF(VLOOKUP('Cell Numbers'!AE16,Cells!$A$7:$F$122,5)=AE$11,"[",""))&amp;(IF(AND(VLOOKUP('Cell Numbers'!AE16,Cells!$A$7:$F$122,5)&lt;&gt;AE$11,VLOOKUP('Cell Numbers'!AE16,Cells!$A$7:$F$122,6)&lt;&gt;AE$11),"---",100*(ROUND(VLOOKUP('Cell Numbers'!AE16,Cells!$A$7:$M$122,13),3))&amp;"%")&amp;(IF(VLOOKUP('Cell Numbers'!AE16,Cells!$A$7:$F$122,6)=AE$11,"]","")))))</f>
        <v>[112.6%]</v>
      </c>
      <c r="AF24" s="203" t="str">
        <f>IF('Cell Numbers'!AF16=0,"",((IF(VLOOKUP('Cell Numbers'!AF16,Cells!$A$7:$F$122,5)=AF$11,"[",""))&amp;(IF(AND(VLOOKUP('Cell Numbers'!AF16,Cells!$A$7:$F$122,5)&lt;&gt;AF$11,VLOOKUP('Cell Numbers'!AF16,Cells!$A$7:$F$122,6)&lt;&gt;AF$11),"---",100*(ROUND(VLOOKUP('Cell Numbers'!AF16,Cells!$A$7:$M$122,13),3))&amp;"%")&amp;(IF(VLOOKUP('Cell Numbers'!AF16,Cells!$A$7:$F$122,6)=AF$11,"]","")))))</f>
        <v>[105.7%]</v>
      </c>
      <c r="AG24" s="203" t="str">
        <f>IF('Cell Numbers'!AG16=0,"",((IF(VLOOKUP('Cell Numbers'!AG16,Cells!$A$7:$F$122,5)=AG$11,"[",""))&amp;(IF(AND(VLOOKUP('Cell Numbers'!AG16,Cells!$A$7:$F$122,5)&lt;&gt;AG$11,VLOOKUP('Cell Numbers'!AG16,Cells!$A$7:$F$122,6)&lt;&gt;AG$11),"---",100*(ROUND(VLOOKUP('Cell Numbers'!AG16,Cells!$A$7:$M$122,13),3))&amp;"%")&amp;(IF(VLOOKUP('Cell Numbers'!AG16,Cells!$A$7:$F$122,6)=AG$11,"]","")))))</f>
        <v>[110.5%</v>
      </c>
      <c r="AH24" s="203" t="str">
        <f>IF('Cell Numbers'!AH16=0,"",((IF(VLOOKUP('Cell Numbers'!AH16,Cells!$A$7:$F$122,5)=AH$11,"[",""))&amp;(IF(AND(VLOOKUP('Cell Numbers'!AH16,Cells!$A$7:$F$122,5)&lt;&gt;AH$11,VLOOKUP('Cell Numbers'!AH16,Cells!$A$7:$F$122,6)&lt;&gt;AH$11),"---",100*(ROUND(VLOOKUP('Cell Numbers'!AH16,Cells!$A$7:$M$122,13),3))&amp;"%")&amp;(IF(VLOOKUP('Cell Numbers'!AH16,Cells!$A$7:$F$122,6)=AH$11,"]","")))))</f>
        <v>110.5%]</v>
      </c>
      <c r="AI24" s="203" t="str">
        <f>IF('Cell Numbers'!AI16=0,"",((IF(VLOOKUP('Cell Numbers'!AI16,Cells!$A$7:$F$122,5)=AI$11,"[",""))&amp;(IF(AND(VLOOKUP('Cell Numbers'!AI16,Cells!$A$7:$F$122,5)&lt;&gt;AI$11,VLOOKUP('Cell Numbers'!AI16,Cells!$A$7:$F$122,6)&lt;&gt;AI$11),"---",100*(ROUND(VLOOKUP('Cell Numbers'!AI16,Cells!$A$7:$M$122,13),3))&amp;"%")&amp;(IF(VLOOKUP('Cell Numbers'!AI16,Cells!$A$7:$F$122,6)=AI$11,"]","")))))</f>
        <v>[108.2%</v>
      </c>
      <c r="AJ24" s="203" t="str">
        <f>IF('Cell Numbers'!AJ16=0,"",((IF(VLOOKUP('Cell Numbers'!AJ16,Cells!$A$7:$F$122,5)=AJ$11,"[",""))&amp;(IF(AND(VLOOKUP('Cell Numbers'!AJ16,Cells!$A$7:$F$122,5)&lt;&gt;AJ$11,VLOOKUP('Cell Numbers'!AJ16,Cells!$A$7:$F$122,6)&lt;&gt;AJ$11),"---",100*(ROUND(VLOOKUP('Cell Numbers'!AJ16,Cells!$A$7:$M$122,13),3))&amp;"%")&amp;(IF(VLOOKUP('Cell Numbers'!AJ16,Cells!$A$7:$F$122,6)=AJ$11,"]","")))))</f>
        <v>---</v>
      </c>
      <c r="AK24" s="203" t="str">
        <f>IF('Cell Numbers'!AK16=0,"",((IF(VLOOKUP('Cell Numbers'!AK16,Cells!$A$7:$F$122,5)=AK$11,"[",""))&amp;(IF(AND(VLOOKUP('Cell Numbers'!AK16,Cells!$A$7:$F$122,5)&lt;&gt;AK$11,VLOOKUP('Cell Numbers'!AK16,Cells!$A$7:$F$122,6)&lt;&gt;AK$11),"---",100*(ROUND(VLOOKUP('Cell Numbers'!AK16,Cells!$A$7:$M$122,13),3))&amp;"%")&amp;(IF(VLOOKUP('Cell Numbers'!AK16,Cells!$A$7:$F$122,6)=AK$11,"]","")))))</f>
        <v>---</v>
      </c>
      <c r="AL24" s="203" t="str">
        <f>IF('Cell Numbers'!AL16=0,"",((IF(VLOOKUP('Cell Numbers'!AL16,Cells!$A$7:$F$122,5)=AL$11,"[",""))&amp;(IF(AND(VLOOKUP('Cell Numbers'!AL16,Cells!$A$7:$F$122,5)&lt;&gt;AL$11,VLOOKUP('Cell Numbers'!AL16,Cells!$A$7:$F$122,6)&lt;&gt;AL$11),"---",100*(ROUND(VLOOKUP('Cell Numbers'!AL16,Cells!$A$7:$M$122,13),3))&amp;"%")&amp;(IF(VLOOKUP('Cell Numbers'!AL16,Cells!$A$7:$F$122,6)=AL$11,"]","")))))</f>
        <v>---</v>
      </c>
      <c r="AM24" s="203" t="str">
        <f>IF('Cell Numbers'!AM16=0,"",((IF(VLOOKUP('Cell Numbers'!AM16,Cells!$A$7:$F$122,5)=AM$11,"[",""))&amp;(IF(AND(VLOOKUP('Cell Numbers'!AM16,Cells!$A$7:$F$122,5)&lt;&gt;AM$11,VLOOKUP('Cell Numbers'!AM16,Cells!$A$7:$F$122,6)&lt;&gt;AM$11),"---",100*(ROUND(VLOOKUP('Cell Numbers'!AM16,Cells!$A$7:$M$122,13),3))&amp;"%")&amp;(IF(VLOOKUP('Cell Numbers'!AM16,Cells!$A$7:$F$122,6)=AM$11,"]","")))))</f>
        <v>108.2%]</v>
      </c>
    </row>
    <row r="25" spans="1:39" x14ac:dyDescent="0.25">
      <c r="A25" t="s">
        <v>59</v>
      </c>
      <c r="B25" t="s">
        <v>77</v>
      </c>
      <c r="C25" s="8" t="s">
        <v>352</v>
      </c>
      <c r="D25" s="203" t="str">
        <f>IF('Cell Numbers'!D17=0,"",((IF(VLOOKUP('Cell Numbers'!D17,Cells!$A$7:$F$122,5)=D$11,"[",""))&amp;(IF(AND(VLOOKUP('Cell Numbers'!D17,Cells!$A$7:$F$122,5)&lt;&gt;D$11,VLOOKUP('Cell Numbers'!D17,Cells!$A$7:$F$122,6)&lt;&gt;D$11),"---",100*(ROUND(VLOOKUP('Cell Numbers'!D17,Cells!$A$7:$M$122,13),3))&amp;"%")&amp;(IF(VLOOKUP('Cell Numbers'!D17,Cells!$A$7:$F$122,6)=D$11,"]","")))))</f>
        <v>[86.1%</v>
      </c>
      <c r="E25" s="203" t="str">
        <f>IF('Cell Numbers'!E17=0,"",((IF(VLOOKUP('Cell Numbers'!E17,Cells!$A$7:$F$122,5)=E$11,"[",""))&amp;(IF(AND(VLOOKUP('Cell Numbers'!E17,Cells!$A$7:$F$122,5)&lt;&gt;E$11,VLOOKUP('Cell Numbers'!E17,Cells!$A$7:$F$122,6)&lt;&gt;E$11),"---",100*(ROUND(VLOOKUP('Cell Numbers'!E17,Cells!$A$7:$M$122,13),3))&amp;"%")&amp;(IF(VLOOKUP('Cell Numbers'!E17,Cells!$A$7:$F$122,6)=E$11,"]","")))))</f>
        <v>---</v>
      </c>
      <c r="F25" s="203" t="str">
        <f>IF('Cell Numbers'!F17=0,"",((IF(VLOOKUP('Cell Numbers'!F17,Cells!$A$7:$F$122,5)=F$11,"[",""))&amp;(IF(AND(VLOOKUP('Cell Numbers'!F17,Cells!$A$7:$F$122,5)&lt;&gt;F$11,VLOOKUP('Cell Numbers'!F17,Cells!$A$7:$F$122,6)&lt;&gt;F$11),"---",100*(ROUND(VLOOKUP('Cell Numbers'!F17,Cells!$A$7:$M$122,13),3))&amp;"%")&amp;(IF(VLOOKUP('Cell Numbers'!F17,Cells!$A$7:$F$122,6)=F$11,"]","")))))</f>
        <v>---</v>
      </c>
      <c r="G25" s="203" t="str">
        <f>IF('Cell Numbers'!G17=0,"",((IF(VLOOKUP('Cell Numbers'!G17,Cells!$A$7:$F$122,5)=G$11,"[",""))&amp;(IF(AND(VLOOKUP('Cell Numbers'!G17,Cells!$A$7:$F$122,5)&lt;&gt;G$11,VLOOKUP('Cell Numbers'!G17,Cells!$A$7:$F$122,6)&lt;&gt;G$11),"---",100*(ROUND(VLOOKUP('Cell Numbers'!G17,Cells!$A$7:$M$122,13),3))&amp;"%")&amp;(IF(VLOOKUP('Cell Numbers'!G17,Cells!$A$7:$F$122,6)=G$11,"]","")))))</f>
        <v>---</v>
      </c>
      <c r="H25" s="203" t="str">
        <f>IF('Cell Numbers'!H17=0,"",((IF(VLOOKUP('Cell Numbers'!H17,Cells!$A$7:$F$122,5)=H$11,"[",""))&amp;(IF(AND(VLOOKUP('Cell Numbers'!H17,Cells!$A$7:$F$122,5)&lt;&gt;H$11,VLOOKUP('Cell Numbers'!H17,Cells!$A$7:$F$122,6)&lt;&gt;H$11),"---",100*(ROUND(VLOOKUP('Cell Numbers'!H17,Cells!$A$7:$M$122,13),3))&amp;"%")&amp;(IF(VLOOKUP('Cell Numbers'!H17,Cells!$A$7:$F$122,6)=H$11,"]","")))))</f>
        <v>---</v>
      </c>
      <c r="I25" s="203" t="str">
        <f>IF('Cell Numbers'!I17=0,"",((IF(VLOOKUP('Cell Numbers'!I17,Cells!$A$7:$F$122,5)=I$11,"[",""))&amp;(IF(AND(VLOOKUP('Cell Numbers'!I17,Cells!$A$7:$F$122,5)&lt;&gt;I$11,VLOOKUP('Cell Numbers'!I17,Cells!$A$7:$F$122,6)&lt;&gt;I$11),"---",100*(ROUND(VLOOKUP('Cell Numbers'!I17,Cells!$A$7:$M$122,13),3))&amp;"%")&amp;(IF(VLOOKUP('Cell Numbers'!I17,Cells!$A$7:$F$122,6)=I$11,"]","")))))</f>
        <v>---</v>
      </c>
      <c r="J25" s="203" t="str">
        <f>IF('Cell Numbers'!J17=0,"",((IF(VLOOKUP('Cell Numbers'!J17,Cells!$A$7:$F$122,5)=J$11,"[",""))&amp;(IF(AND(VLOOKUP('Cell Numbers'!J17,Cells!$A$7:$F$122,5)&lt;&gt;J$11,VLOOKUP('Cell Numbers'!J17,Cells!$A$7:$F$122,6)&lt;&gt;J$11),"---",100*(ROUND(VLOOKUP('Cell Numbers'!J17,Cells!$A$7:$M$122,13),3))&amp;"%")&amp;(IF(VLOOKUP('Cell Numbers'!J17,Cells!$A$7:$F$122,6)=J$11,"]","")))))</f>
        <v>---</v>
      </c>
      <c r="K25" s="203" t="str">
        <f>IF('Cell Numbers'!K17=0,"",((IF(VLOOKUP('Cell Numbers'!K17,Cells!$A$7:$F$122,5)=K$11,"[",""))&amp;(IF(AND(VLOOKUP('Cell Numbers'!K17,Cells!$A$7:$F$122,5)&lt;&gt;K$11,VLOOKUP('Cell Numbers'!K17,Cells!$A$7:$F$122,6)&lt;&gt;K$11),"---",100*(ROUND(VLOOKUP('Cell Numbers'!K17,Cells!$A$7:$M$122,13),3))&amp;"%")&amp;(IF(VLOOKUP('Cell Numbers'!K17,Cells!$A$7:$F$122,6)=K$11,"]","")))))</f>
        <v>---</v>
      </c>
      <c r="L25" s="203" t="str">
        <f>IF('Cell Numbers'!L17=0,"",((IF(VLOOKUP('Cell Numbers'!L17,Cells!$A$7:$F$122,5)=L$11,"[",""))&amp;(IF(AND(VLOOKUP('Cell Numbers'!L17,Cells!$A$7:$F$122,5)&lt;&gt;L$11,VLOOKUP('Cell Numbers'!L17,Cells!$A$7:$F$122,6)&lt;&gt;L$11),"---",100*(ROUND(VLOOKUP('Cell Numbers'!L17,Cells!$A$7:$M$122,13),3))&amp;"%")&amp;(IF(VLOOKUP('Cell Numbers'!L17,Cells!$A$7:$F$122,6)=L$11,"]","")))))</f>
        <v>---</v>
      </c>
      <c r="M25" s="203" t="str">
        <f>IF('Cell Numbers'!M17=0,"",((IF(VLOOKUP('Cell Numbers'!M17,Cells!$A$7:$F$122,5)=M$11,"[",""))&amp;(IF(AND(VLOOKUP('Cell Numbers'!M17,Cells!$A$7:$F$122,5)&lt;&gt;M$11,VLOOKUP('Cell Numbers'!M17,Cells!$A$7:$F$122,6)&lt;&gt;M$11),"---",100*(ROUND(VLOOKUP('Cell Numbers'!M17,Cells!$A$7:$M$122,13),3))&amp;"%")&amp;(IF(VLOOKUP('Cell Numbers'!M17,Cells!$A$7:$F$122,6)=M$11,"]","")))))</f>
        <v>86.1%]</v>
      </c>
      <c r="N25" s="203" t="str">
        <f>IF('Cell Numbers'!N17=0,"",((IF(VLOOKUP('Cell Numbers'!N17,Cells!$A$7:$F$122,5)=N$11,"[",""))&amp;(IF(AND(VLOOKUP('Cell Numbers'!N17,Cells!$A$7:$F$122,5)&lt;&gt;N$11,VLOOKUP('Cell Numbers'!N17,Cells!$A$7:$F$122,6)&lt;&gt;N$11),"---",100*(ROUND(VLOOKUP('Cell Numbers'!N17,Cells!$A$7:$M$122,13),3))&amp;"%")&amp;(IF(VLOOKUP('Cell Numbers'!N17,Cells!$A$7:$F$122,6)=N$11,"]","")))))</f>
        <v>[86.9%</v>
      </c>
      <c r="O25" s="203" t="str">
        <f>IF('Cell Numbers'!O17=0,"",((IF(VLOOKUP('Cell Numbers'!O17,Cells!$A$7:$F$122,5)=O$11,"[",""))&amp;(IF(AND(VLOOKUP('Cell Numbers'!O17,Cells!$A$7:$F$122,5)&lt;&gt;O$11,VLOOKUP('Cell Numbers'!O17,Cells!$A$7:$F$122,6)&lt;&gt;O$11),"---",100*(ROUND(VLOOKUP('Cell Numbers'!O17,Cells!$A$7:$M$122,13),3))&amp;"%")&amp;(IF(VLOOKUP('Cell Numbers'!O17,Cells!$A$7:$F$122,6)=O$11,"]","")))))</f>
        <v>---</v>
      </c>
      <c r="P25" s="203" t="str">
        <f>IF('Cell Numbers'!P17=0,"",((IF(VLOOKUP('Cell Numbers'!P17,Cells!$A$7:$F$122,5)=P$11,"[",""))&amp;(IF(AND(VLOOKUP('Cell Numbers'!P17,Cells!$A$7:$F$122,5)&lt;&gt;P$11,VLOOKUP('Cell Numbers'!P17,Cells!$A$7:$F$122,6)&lt;&gt;P$11),"---",100*(ROUND(VLOOKUP('Cell Numbers'!P17,Cells!$A$7:$M$122,13),3))&amp;"%")&amp;(IF(VLOOKUP('Cell Numbers'!P17,Cells!$A$7:$F$122,6)=P$11,"]","")))))</f>
        <v>---</v>
      </c>
      <c r="Q25" s="203" t="str">
        <f>IF('Cell Numbers'!Q17=0,"",((IF(VLOOKUP('Cell Numbers'!Q17,Cells!$A$7:$F$122,5)=Q$11,"[",""))&amp;(IF(AND(VLOOKUP('Cell Numbers'!Q17,Cells!$A$7:$F$122,5)&lt;&gt;Q$11,VLOOKUP('Cell Numbers'!Q17,Cells!$A$7:$F$122,6)&lt;&gt;Q$11),"---",100*(ROUND(VLOOKUP('Cell Numbers'!Q17,Cells!$A$7:$M$122,13),3))&amp;"%")&amp;(IF(VLOOKUP('Cell Numbers'!Q17,Cells!$A$7:$F$122,6)=Q$11,"]","")))))</f>
        <v>86.9%]</v>
      </c>
      <c r="R25" s="203" t="str">
        <f>IF('Cell Numbers'!R17=0,"",((IF(VLOOKUP('Cell Numbers'!R17,Cells!$A$7:$F$122,5)=R$11,"[",""))&amp;(IF(AND(VLOOKUP('Cell Numbers'!R17,Cells!$A$7:$F$122,5)&lt;&gt;R$11,VLOOKUP('Cell Numbers'!R17,Cells!$A$7:$F$122,6)&lt;&gt;R$11),"---",100*(ROUND(VLOOKUP('Cell Numbers'!R17,Cells!$A$7:$M$122,13),3))&amp;"%")&amp;(IF(VLOOKUP('Cell Numbers'!R17,Cells!$A$7:$F$122,6)=R$11,"]","")))))</f>
        <v>[91.9%</v>
      </c>
      <c r="S25" s="203" t="str">
        <f>IF('Cell Numbers'!S17=0,"",((IF(VLOOKUP('Cell Numbers'!S17,Cells!$A$7:$F$122,5)=S$11,"[",""))&amp;(IF(AND(VLOOKUP('Cell Numbers'!S17,Cells!$A$7:$F$122,5)&lt;&gt;S$11,VLOOKUP('Cell Numbers'!S17,Cells!$A$7:$F$122,6)&lt;&gt;S$11),"---",100*(ROUND(VLOOKUP('Cell Numbers'!S17,Cells!$A$7:$M$122,13),3))&amp;"%")&amp;(IF(VLOOKUP('Cell Numbers'!S17,Cells!$A$7:$F$122,6)=S$11,"]","")))))</f>
        <v>---</v>
      </c>
      <c r="T25" s="203" t="str">
        <f>IF('Cell Numbers'!T17=0,"",((IF(VLOOKUP('Cell Numbers'!T17,Cells!$A$7:$F$122,5)=T$11,"[",""))&amp;(IF(AND(VLOOKUP('Cell Numbers'!T17,Cells!$A$7:$F$122,5)&lt;&gt;T$11,VLOOKUP('Cell Numbers'!T17,Cells!$A$7:$F$122,6)&lt;&gt;T$11),"---",100*(ROUND(VLOOKUP('Cell Numbers'!T17,Cells!$A$7:$M$122,13),3))&amp;"%")&amp;(IF(VLOOKUP('Cell Numbers'!T17,Cells!$A$7:$F$122,6)=T$11,"]","")))))</f>
        <v>91.9%]</v>
      </c>
      <c r="U25" s="203" t="str">
        <f>IF('Cell Numbers'!U17=0,"",((IF(VLOOKUP('Cell Numbers'!U17,Cells!$A$7:$F$122,5)=U$11,"[",""))&amp;(IF(AND(VLOOKUP('Cell Numbers'!U17,Cells!$A$7:$F$122,5)&lt;&gt;U$11,VLOOKUP('Cell Numbers'!U17,Cells!$A$7:$F$122,6)&lt;&gt;U$11),"---",100*(ROUND(VLOOKUP('Cell Numbers'!U17,Cells!$A$7:$M$122,13),3))&amp;"%")&amp;(IF(VLOOKUP('Cell Numbers'!U17,Cells!$A$7:$F$122,6)=U$11,"]","")))))</f>
        <v>[91.5%</v>
      </c>
      <c r="V25" s="203" t="str">
        <f>IF('Cell Numbers'!V17=0,"",((IF(VLOOKUP('Cell Numbers'!V17,Cells!$A$7:$F$122,5)=V$11,"[",""))&amp;(IF(AND(VLOOKUP('Cell Numbers'!V17,Cells!$A$7:$F$122,5)&lt;&gt;V$11,VLOOKUP('Cell Numbers'!V17,Cells!$A$7:$F$122,6)&lt;&gt;V$11),"---",100*(ROUND(VLOOKUP('Cell Numbers'!V17,Cells!$A$7:$M$122,13),3))&amp;"%")&amp;(IF(VLOOKUP('Cell Numbers'!V17,Cells!$A$7:$F$122,6)=V$11,"]","")))))</f>
        <v>---</v>
      </c>
      <c r="W25" s="203" t="str">
        <f>IF('Cell Numbers'!W17=0,"",((IF(VLOOKUP('Cell Numbers'!W17,Cells!$A$7:$F$122,5)=W$11,"[",""))&amp;(IF(AND(VLOOKUP('Cell Numbers'!W17,Cells!$A$7:$F$122,5)&lt;&gt;W$11,VLOOKUP('Cell Numbers'!W17,Cells!$A$7:$F$122,6)&lt;&gt;W$11),"---",100*(ROUND(VLOOKUP('Cell Numbers'!W17,Cells!$A$7:$M$122,13),3))&amp;"%")&amp;(IF(VLOOKUP('Cell Numbers'!W17,Cells!$A$7:$F$122,6)=W$11,"]","")))))</f>
        <v>91.5%]</v>
      </c>
      <c r="X25" s="203" t="str">
        <f>IF('Cell Numbers'!X17=0,"",((IF(VLOOKUP('Cell Numbers'!X17,Cells!$A$7:$F$122,5)=X$11,"[",""))&amp;(IF(AND(VLOOKUP('Cell Numbers'!X17,Cells!$A$7:$F$122,5)&lt;&gt;X$11,VLOOKUP('Cell Numbers'!X17,Cells!$A$7:$F$122,6)&lt;&gt;X$11),"---",100*(ROUND(VLOOKUP('Cell Numbers'!X17,Cells!$A$7:$M$122,13),3))&amp;"%")&amp;(IF(VLOOKUP('Cell Numbers'!X17,Cells!$A$7:$F$122,6)=X$11,"]","")))))</f>
        <v>[96.3%</v>
      </c>
      <c r="Y25" s="203" t="str">
        <f>IF('Cell Numbers'!Y17=0,"",((IF(VLOOKUP('Cell Numbers'!Y17,Cells!$A$7:$F$122,5)=Y$11,"[",""))&amp;(IF(AND(VLOOKUP('Cell Numbers'!Y17,Cells!$A$7:$F$122,5)&lt;&gt;Y$11,VLOOKUP('Cell Numbers'!Y17,Cells!$A$7:$F$122,6)&lt;&gt;Y$11),"---",100*(ROUND(VLOOKUP('Cell Numbers'!Y17,Cells!$A$7:$M$122,13),3))&amp;"%")&amp;(IF(VLOOKUP('Cell Numbers'!Y17,Cells!$A$7:$F$122,6)=Y$11,"]","")))))</f>
        <v>---</v>
      </c>
      <c r="Z25" s="203" t="str">
        <f>IF('Cell Numbers'!Z17=0,"",((IF(VLOOKUP('Cell Numbers'!Z17,Cells!$A$7:$F$122,5)=Z$11,"[",""))&amp;(IF(AND(VLOOKUP('Cell Numbers'!Z17,Cells!$A$7:$F$122,5)&lt;&gt;Z$11,VLOOKUP('Cell Numbers'!Z17,Cells!$A$7:$F$122,6)&lt;&gt;Z$11),"---",100*(ROUND(VLOOKUP('Cell Numbers'!Z17,Cells!$A$7:$M$122,13),3))&amp;"%")&amp;(IF(VLOOKUP('Cell Numbers'!Z17,Cells!$A$7:$F$122,6)=Z$11,"]","")))))</f>
        <v>96.3%]</v>
      </c>
      <c r="AA25" s="203" t="str">
        <f>IF('Cell Numbers'!AA17=0,"",((IF(VLOOKUP('Cell Numbers'!AA17,Cells!$A$7:$F$122,5)=AA$11,"[",""))&amp;(IF(AND(VLOOKUP('Cell Numbers'!AA17,Cells!$A$7:$F$122,5)&lt;&gt;AA$11,VLOOKUP('Cell Numbers'!AA17,Cells!$A$7:$F$122,6)&lt;&gt;AA$11),"---",100*(ROUND(VLOOKUP('Cell Numbers'!AA17,Cells!$A$7:$M$122,13),3))&amp;"%")&amp;(IF(VLOOKUP('Cell Numbers'!AA17,Cells!$A$7:$F$122,6)=AA$11,"]","")))))</f>
        <v>[101.7%</v>
      </c>
      <c r="AB25" s="203" t="str">
        <f>IF('Cell Numbers'!AB17=0,"",((IF(VLOOKUP('Cell Numbers'!AB17,Cells!$A$7:$F$122,5)=AB$11,"[",""))&amp;(IF(AND(VLOOKUP('Cell Numbers'!AB17,Cells!$A$7:$F$122,5)&lt;&gt;AB$11,VLOOKUP('Cell Numbers'!AB17,Cells!$A$7:$F$122,6)&lt;&gt;AB$11),"---",100*(ROUND(VLOOKUP('Cell Numbers'!AB17,Cells!$A$7:$M$122,13),3))&amp;"%")&amp;(IF(VLOOKUP('Cell Numbers'!AB17,Cells!$A$7:$F$122,6)=AB$11,"]","")))))</f>
        <v>101.7%]</v>
      </c>
      <c r="AC25" s="203" t="str">
        <f>IF('Cell Numbers'!AC17=0,"",((IF(VLOOKUP('Cell Numbers'!AC17,Cells!$A$7:$F$122,5)=AC$11,"[",""))&amp;(IF(AND(VLOOKUP('Cell Numbers'!AC17,Cells!$A$7:$F$122,5)&lt;&gt;AC$11,VLOOKUP('Cell Numbers'!AC17,Cells!$A$7:$F$122,6)&lt;&gt;AC$11),"---",100*(ROUND(VLOOKUP('Cell Numbers'!AC17,Cells!$A$7:$M$122,13),3))&amp;"%")&amp;(IF(VLOOKUP('Cell Numbers'!AC17,Cells!$A$7:$F$122,6)=AC$11,"]","")))))</f>
        <v>[101.6%</v>
      </c>
      <c r="AD25" s="203" t="str">
        <f>IF('Cell Numbers'!AD17=0,"",((IF(VLOOKUP('Cell Numbers'!AD17,Cells!$A$7:$F$122,5)=AD$11,"[",""))&amp;(IF(AND(VLOOKUP('Cell Numbers'!AD17,Cells!$A$7:$F$122,5)&lt;&gt;AD$11,VLOOKUP('Cell Numbers'!AD17,Cells!$A$7:$F$122,6)&lt;&gt;AD$11),"---",100*(ROUND(VLOOKUP('Cell Numbers'!AD17,Cells!$A$7:$M$122,13),3))&amp;"%")&amp;(IF(VLOOKUP('Cell Numbers'!AD17,Cells!$A$7:$F$122,6)=AD$11,"]","")))))</f>
        <v>101.6%]</v>
      </c>
      <c r="AE25" s="203" t="str">
        <f>IF('Cell Numbers'!AE17=0,"",((IF(VLOOKUP('Cell Numbers'!AE17,Cells!$A$7:$F$122,5)=AE$11,"[",""))&amp;(IF(AND(VLOOKUP('Cell Numbers'!AE17,Cells!$A$7:$F$122,5)&lt;&gt;AE$11,VLOOKUP('Cell Numbers'!AE17,Cells!$A$7:$F$122,6)&lt;&gt;AE$11),"---",100*(ROUND(VLOOKUP('Cell Numbers'!AE17,Cells!$A$7:$M$122,13),3))&amp;"%")&amp;(IF(VLOOKUP('Cell Numbers'!AE17,Cells!$A$7:$F$122,6)=AE$11,"]","")))))</f>
        <v>[105.1%]</v>
      </c>
      <c r="AF25" s="203" t="str">
        <f>IF('Cell Numbers'!AF17=0,"",((IF(VLOOKUP('Cell Numbers'!AF17,Cells!$A$7:$F$122,5)=AF$11,"[",""))&amp;(IF(AND(VLOOKUP('Cell Numbers'!AF17,Cells!$A$7:$F$122,5)&lt;&gt;AF$11,VLOOKUP('Cell Numbers'!AF17,Cells!$A$7:$F$122,6)&lt;&gt;AF$11),"---",100*(ROUND(VLOOKUP('Cell Numbers'!AF17,Cells!$A$7:$M$122,13),3))&amp;"%")&amp;(IF(VLOOKUP('Cell Numbers'!AF17,Cells!$A$7:$F$122,6)=AF$11,"]","")))))</f>
        <v>[112.5%]</v>
      </c>
      <c r="AG25" s="203" t="str">
        <f>IF('Cell Numbers'!AG17=0,"",((IF(VLOOKUP('Cell Numbers'!AG17,Cells!$A$7:$F$122,5)=AG$11,"[",""))&amp;(IF(AND(VLOOKUP('Cell Numbers'!AG17,Cells!$A$7:$F$122,5)&lt;&gt;AG$11,VLOOKUP('Cell Numbers'!AG17,Cells!$A$7:$F$122,6)&lt;&gt;AG$11),"---",100*(ROUND(VLOOKUP('Cell Numbers'!AG17,Cells!$A$7:$M$122,13),3))&amp;"%")&amp;(IF(VLOOKUP('Cell Numbers'!AG17,Cells!$A$7:$F$122,6)=AG$11,"]","")))))</f>
        <v>[108.3%</v>
      </c>
      <c r="AH25" s="203" t="str">
        <f>IF('Cell Numbers'!AH17=0,"",((IF(VLOOKUP('Cell Numbers'!AH17,Cells!$A$7:$F$122,5)=AH$11,"[",""))&amp;(IF(AND(VLOOKUP('Cell Numbers'!AH17,Cells!$A$7:$F$122,5)&lt;&gt;AH$11,VLOOKUP('Cell Numbers'!AH17,Cells!$A$7:$F$122,6)&lt;&gt;AH$11),"---",100*(ROUND(VLOOKUP('Cell Numbers'!AH17,Cells!$A$7:$M$122,13),3))&amp;"%")&amp;(IF(VLOOKUP('Cell Numbers'!AH17,Cells!$A$7:$F$122,6)=AH$11,"]","")))))</f>
        <v>108.3%]</v>
      </c>
      <c r="AI25" s="203" t="str">
        <f>IF('Cell Numbers'!AI17=0,"",((IF(VLOOKUP('Cell Numbers'!AI17,Cells!$A$7:$F$122,5)=AI$11,"[",""))&amp;(IF(AND(VLOOKUP('Cell Numbers'!AI17,Cells!$A$7:$F$122,5)&lt;&gt;AI$11,VLOOKUP('Cell Numbers'!AI17,Cells!$A$7:$F$122,6)&lt;&gt;AI$11),"---",100*(ROUND(VLOOKUP('Cell Numbers'!AI17,Cells!$A$7:$M$122,13),3))&amp;"%")&amp;(IF(VLOOKUP('Cell Numbers'!AI17,Cells!$A$7:$F$122,6)=AI$11,"]","")))))</f>
        <v>[106.6%</v>
      </c>
      <c r="AJ25" s="203" t="str">
        <f>IF('Cell Numbers'!AJ17=0,"",((IF(VLOOKUP('Cell Numbers'!AJ17,Cells!$A$7:$F$122,5)=AJ$11,"[",""))&amp;(IF(AND(VLOOKUP('Cell Numbers'!AJ17,Cells!$A$7:$F$122,5)&lt;&gt;AJ$11,VLOOKUP('Cell Numbers'!AJ17,Cells!$A$7:$F$122,6)&lt;&gt;AJ$11),"---",100*(ROUND(VLOOKUP('Cell Numbers'!AJ17,Cells!$A$7:$M$122,13),3))&amp;"%")&amp;(IF(VLOOKUP('Cell Numbers'!AJ17,Cells!$A$7:$F$122,6)=AJ$11,"]","")))))</f>
        <v>---</v>
      </c>
      <c r="AK25" s="203" t="str">
        <f>IF('Cell Numbers'!AK17=0,"",((IF(VLOOKUP('Cell Numbers'!AK17,Cells!$A$7:$F$122,5)=AK$11,"[",""))&amp;(IF(AND(VLOOKUP('Cell Numbers'!AK17,Cells!$A$7:$F$122,5)&lt;&gt;AK$11,VLOOKUP('Cell Numbers'!AK17,Cells!$A$7:$F$122,6)&lt;&gt;AK$11),"---",100*(ROUND(VLOOKUP('Cell Numbers'!AK17,Cells!$A$7:$M$122,13),3))&amp;"%")&amp;(IF(VLOOKUP('Cell Numbers'!AK17,Cells!$A$7:$F$122,6)=AK$11,"]","")))))</f>
        <v>---</v>
      </c>
      <c r="AL25" s="203" t="str">
        <f>IF('Cell Numbers'!AL17=0,"",((IF(VLOOKUP('Cell Numbers'!AL17,Cells!$A$7:$F$122,5)=AL$11,"[",""))&amp;(IF(AND(VLOOKUP('Cell Numbers'!AL17,Cells!$A$7:$F$122,5)&lt;&gt;AL$11,VLOOKUP('Cell Numbers'!AL17,Cells!$A$7:$F$122,6)&lt;&gt;AL$11),"---",100*(ROUND(VLOOKUP('Cell Numbers'!AL17,Cells!$A$7:$M$122,13),3))&amp;"%")&amp;(IF(VLOOKUP('Cell Numbers'!AL17,Cells!$A$7:$F$122,6)=AL$11,"]","")))))</f>
        <v>---</v>
      </c>
      <c r="AM25" s="203" t="str">
        <f>IF('Cell Numbers'!AM17=0,"",((IF(VLOOKUP('Cell Numbers'!AM17,Cells!$A$7:$F$122,5)=AM$11,"[",""))&amp;(IF(AND(VLOOKUP('Cell Numbers'!AM17,Cells!$A$7:$F$122,5)&lt;&gt;AM$11,VLOOKUP('Cell Numbers'!AM17,Cells!$A$7:$F$122,6)&lt;&gt;AM$11),"---",100*(ROUND(VLOOKUP('Cell Numbers'!AM17,Cells!$A$7:$M$122,13),3))&amp;"%")&amp;(IF(VLOOKUP('Cell Numbers'!AM17,Cells!$A$7:$F$122,6)=AM$11,"]","")))))</f>
        <v>106.6%]</v>
      </c>
    </row>
    <row r="26" spans="1:39" x14ac:dyDescent="0.25">
      <c r="A26" t="s">
        <v>59</v>
      </c>
      <c r="B26" t="s">
        <v>77</v>
      </c>
      <c r="C26" s="8" t="s">
        <v>353</v>
      </c>
      <c r="D26" s="203" t="str">
        <f>IF('Cell Numbers'!D18=0,"",((IF(VLOOKUP('Cell Numbers'!D18,Cells!$A$7:$F$122,5)=D$11,"[",""))&amp;(IF(AND(VLOOKUP('Cell Numbers'!D18,Cells!$A$7:$F$122,5)&lt;&gt;D$11,VLOOKUP('Cell Numbers'!D18,Cells!$A$7:$F$122,6)&lt;&gt;D$11),"---",100*(ROUND(VLOOKUP('Cell Numbers'!D18,Cells!$A$7:$M$122,13),3))&amp;"%")&amp;(IF(VLOOKUP('Cell Numbers'!D18,Cells!$A$7:$F$122,6)=D$11,"]","")))))</f>
        <v>[83.1%</v>
      </c>
      <c r="E26" s="203" t="str">
        <f>IF('Cell Numbers'!E18=0,"",((IF(VLOOKUP('Cell Numbers'!E18,Cells!$A$7:$F$122,5)=E$11,"[",""))&amp;(IF(AND(VLOOKUP('Cell Numbers'!E18,Cells!$A$7:$F$122,5)&lt;&gt;E$11,VLOOKUP('Cell Numbers'!E18,Cells!$A$7:$F$122,6)&lt;&gt;E$11),"---",100*(ROUND(VLOOKUP('Cell Numbers'!E18,Cells!$A$7:$M$122,13),3))&amp;"%")&amp;(IF(VLOOKUP('Cell Numbers'!E18,Cells!$A$7:$F$122,6)=E$11,"]","")))))</f>
        <v>---</v>
      </c>
      <c r="F26" s="203" t="str">
        <f>IF('Cell Numbers'!F18=0,"",((IF(VLOOKUP('Cell Numbers'!F18,Cells!$A$7:$F$122,5)=F$11,"[",""))&amp;(IF(AND(VLOOKUP('Cell Numbers'!F18,Cells!$A$7:$F$122,5)&lt;&gt;F$11,VLOOKUP('Cell Numbers'!F18,Cells!$A$7:$F$122,6)&lt;&gt;F$11),"---",100*(ROUND(VLOOKUP('Cell Numbers'!F18,Cells!$A$7:$M$122,13),3))&amp;"%")&amp;(IF(VLOOKUP('Cell Numbers'!F18,Cells!$A$7:$F$122,6)=F$11,"]","")))))</f>
        <v>---</v>
      </c>
      <c r="G26" s="203" t="str">
        <f>IF('Cell Numbers'!G18=0,"",((IF(VLOOKUP('Cell Numbers'!G18,Cells!$A$7:$F$122,5)=G$11,"[",""))&amp;(IF(AND(VLOOKUP('Cell Numbers'!G18,Cells!$A$7:$F$122,5)&lt;&gt;G$11,VLOOKUP('Cell Numbers'!G18,Cells!$A$7:$F$122,6)&lt;&gt;G$11),"---",100*(ROUND(VLOOKUP('Cell Numbers'!G18,Cells!$A$7:$M$122,13),3))&amp;"%")&amp;(IF(VLOOKUP('Cell Numbers'!G18,Cells!$A$7:$F$122,6)=G$11,"]","")))))</f>
        <v>---</v>
      </c>
      <c r="H26" s="203" t="str">
        <f>IF('Cell Numbers'!H18=0,"",((IF(VLOOKUP('Cell Numbers'!H18,Cells!$A$7:$F$122,5)=H$11,"[",""))&amp;(IF(AND(VLOOKUP('Cell Numbers'!H18,Cells!$A$7:$F$122,5)&lt;&gt;H$11,VLOOKUP('Cell Numbers'!H18,Cells!$A$7:$F$122,6)&lt;&gt;H$11),"---",100*(ROUND(VLOOKUP('Cell Numbers'!H18,Cells!$A$7:$M$122,13),3))&amp;"%")&amp;(IF(VLOOKUP('Cell Numbers'!H18,Cells!$A$7:$F$122,6)=H$11,"]","")))))</f>
        <v>---</v>
      </c>
      <c r="I26" s="203" t="str">
        <f>IF('Cell Numbers'!I18=0,"",((IF(VLOOKUP('Cell Numbers'!I18,Cells!$A$7:$F$122,5)=I$11,"[",""))&amp;(IF(AND(VLOOKUP('Cell Numbers'!I18,Cells!$A$7:$F$122,5)&lt;&gt;I$11,VLOOKUP('Cell Numbers'!I18,Cells!$A$7:$F$122,6)&lt;&gt;I$11),"---",100*(ROUND(VLOOKUP('Cell Numbers'!I18,Cells!$A$7:$M$122,13),3))&amp;"%")&amp;(IF(VLOOKUP('Cell Numbers'!I18,Cells!$A$7:$F$122,6)=I$11,"]","")))))</f>
        <v>---</v>
      </c>
      <c r="J26" s="203" t="str">
        <f>IF('Cell Numbers'!J18=0,"",((IF(VLOOKUP('Cell Numbers'!J18,Cells!$A$7:$F$122,5)=J$11,"[",""))&amp;(IF(AND(VLOOKUP('Cell Numbers'!J18,Cells!$A$7:$F$122,5)&lt;&gt;J$11,VLOOKUP('Cell Numbers'!J18,Cells!$A$7:$F$122,6)&lt;&gt;J$11),"---",100*(ROUND(VLOOKUP('Cell Numbers'!J18,Cells!$A$7:$M$122,13),3))&amp;"%")&amp;(IF(VLOOKUP('Cell Numbers'!J18,Cells!$A$7:$F$122,6)=J$11,"]","")))))</f>
        <v>---</v>
      </c>
      <c r="K26" s="203" t="str">
        <f>IF('Cell Numbers'!K18=0,"",((IF(VLOOKUP('Cell Numbers'!K18,Cells!$A$7:$F$122,5)=K$11,"[",""))&amp;(IF(AND(VLOOKUP('Cell Numbers'!K18,Cells!$A$7:$F$122,5)&lt;&gt;K$11,VLOOKUP('Cell Numbers'!K18,Cells!$A$7:$F$122,6)&lt;&gt;K$11),"---",100*(ROUND(VLOOKUP('Cell Numbers'!K18,Cells!$A$7:$M$122,13),3))&amp;"%")&amp;(IF(VLOOKUP('Cell Numbers'!K18,Cells!$A$7:$F$122,6)=K$11,"]","")))))</f>
        <v>---</v>
      </c>
      <c r="L26" s="203" t="str">
        <f>IF('Cell Numbers'!L18=0,"",((IF(VLOOKUP('Cell Numbers'!L18,Cells!$A$7:$F$122,5)=L$11,"[",""))&amp;(IF(AND(VLOOKUP('Cell Numbers'!L18,Cells!$A$7:$F$122,5)&lt;&gt;L$11,VLOOKUP('Cell Numbers'!L18,Cells!$A$7:$F$122,6)&lt;&gt;L$11),"---",100*(ROUND(VLOOKUP('Cell Numbers'!L18,Cells!$A$7:$M$122,13),3))&amp;"%")&amp;(IF(VLOOKUP('Cell Numbers'!L18,Cells!$A$7:$F$122,6)=L$11,"]","")))))</f>
        <v>---</v>
      </c>
      <c r="M26" s="203" t="str">
        <f>IF('Cell Numbers'!M18=0,"",((IF(VLOOKUP('Cell Numbers'!M18,Cells!$A$7:$F$122,5)=M$11,"[",""))&amp;(IF(AND(VLOOKUP('Cell Numbers'!M18,Cells!$A$7:$F$122,5)&lt;&gt;M$11,VLOOKUP('Cell Numbers'!M18,Cells!$A$7:$F$122,6)&lt;&gt;M$11),"---",100*(ROUND(VLOOKUP('Cell Numbers'!M18,Cells!$A$7:$M$122,13),3))&amp;"%")&amp;(IF(VLOOKUP('Cell Numbers'!M18,Cells!$A$7:$F$122,6)=M$11,"]","")))))</f>
        <v>---</v>
      </c>
      <c r="N26" s="203" t="str">
        <f>IF('Cell Numbers'!N18=0,"",((IF(VLOOKUP('Cell Numbers'!N18,Cells!$A$7:$F$122,5)=N$11,"[",""))&amp;(IF(AND(VLOOKUP('Cell Numbers'!N18,Cells!$A$7:$F$122,5)&lt;&gt;N$11,VLOOKUP('Cell Numbers'!N18,Cells!$A$7:$F$122,6)&lt;&gt;N$11),"---",100*(ROUND(VLOOKUP('Cell Numbers'!N18,Cells!$A$7:$M$122,13),3))&amp;"%")&amp;(IF(VLOOKUP('Cell Numbers'!N18,Cells!$A$7:$F$122,6)=N$11,"]","")))))</f>
        <v>---</v>
      </c>
      <c r="O26" s="203" t="str">
        <f>IF('Cell Numbers'!O18=0,"",((IF(VLOOKUP('Cell Numbers'!O18,Cells!$A$7:$F$122,5)=O$11,"[",""))&amp;(IF(AND(VLOOKUP('Cell Numbers'!O18,Cells!$A$7:$F$122,5)&lt;&gt;O$11,VLOOKUP('Cell Numbers'!O18,Cells!$A$7:$F$122,6)&lt;&gt;O$11),"---",100*(ROUND(VLOOKUP('Cell Numbers'!O18,Cells!$A$7:$M$122,13),3))&amp;"%")&amp;(IF(VLOOKUP('Cell Numbers'!O18,Cells!$A$7:$F$122,6)=O$11,"]","")))))</f>
        <v>83.1%]</v>
      </c>
      <c r="P26" s="203" t="str">
        <f>IF('Cell Numbers'!P18=0,"",((IF(VLOOKUP('Cell Numbers'!P18,Cells!$A$7:$F$122,5)=P$11,"[",""))&amp;(IF(AND(VLOOKUP('Cell Numbers'!P18,Cells!$A$7:$F$122,5)&lt;&gt;P$11,VLOOKUP('Cell Numbers'!P18,Cells!$A$7:$F$122,6)&lt;&gt;P$11),"---",100*(ROUND(VLOOKUP('Cell Numbers'!P18,Cells!$A$7:$M$122,13),3))&amp;"%")&amp;(IF(VLOOKUP('Cell Numbers'!P18,Cells!$A$7:$F$122,6)=P$11,"]","")))))</f>
        <v>[96.3%</v>
      </c>
      <c r="Q26" s="203" t="str">
        <f>IF('Cell Numbers'!Q18=0,"",((IF(VLOOKUP('Cell Numbers'!Q18,Cells!$A$7:$F$122,5)=Q$11,"[",""))&amp;(IF(AND(VLOOKUP('Cell Numbers'!Q18,Cells!$A$7:$F$122,5)&lt;&gt;Q$11,VLOOKUP('Cell Numbers'!Q18,Cells!$A$7:$F$122,6)&lt;&gt;Q$11),"---",100*(ROUND(VLOOKUP('Cell Numbers'!Q18,Cells!$A$7:$M$122,13),3))&amp;"%")&amp;(IF(VLOOKUP('Cell Numbers'!Q18,Cells!$A$7:$F$122,6)=Q$11,"]","")))))</f>
        <v>---</v>
      </c>
      <c r="R26" s="203" t="str">
        <f>IF('Cell Numbers'!R18=0,"",((IF(VLOOKUP('Cell Numbers'!R18,Cells!$A$7:$F$122,5)=R$11,"[",""))&amp;(IF(AND(VLOOKUP('Cell Numbers'!R18,Cells!$A$7:$F$122,5)&lt;&gt;R$11,VLOOKUP('Cell Numbers'!R18,Cells!$A$7:$F$122,6)&lt;&gt;R$11),"---",100*(ROUND(VLOOKUP('Cell Numbers'!R18,Cells!$A$7:$M$122,13),3))&amp;"%")&amp;(IF(VLOOKUP('Cell Numbers'!R18,Cells!$A$7:$F$122,6)=R$11,"]","")))))</f>
        <v>---</v>
      </c>
      <c r="S26" s="203" t="str">
        <f>IF('Cell Numbers'!S18=0,"",((IF(VLOOKUP('Cell Numbers'!S18,Cells!$A$7:$F$122,5)=S$11,"[",""))&amp;(IF(AND(VLOOKUP('Cell Numbers'!S18,Cells!$A$7:$F$122,5)&lt;&gt;S$11,VLOOKUP('Cell Numbers'!S18,Cells!$A$7:$F$122,6)&lt;&gt;S$11),"---",100*(ROUND(VLOOKUP('Cell Numbers'!S18,Cells!$A$7:$M$122,13),3))&amp;"%")&amp;(IF(VLOOKUP('Cell Numbers'!S18,Cells!$A$7:$F$122,6)=S$11,"]","")))))</f>
        <v>---</v>
      </c>
      <c r="T26" s="203" t="str">
        <f>IF('Cell Numbers'!T18=0,"",((IF(VLOOKUP('Cell Numbers'!T18,Cells!$A$7:$F$122,5)=T$11,"[",""))&amp;(IF(AND(VLOOKUP('Cell Numbers'!T18,Cells!$A$7:$F$122,5)&lt;&gt;T$11,VLOOKUP('Cell Numbers'!T18,Cells!$A$7:$F$122,6)&lt;&gt;T$11),"---",100*(ROUND(VLOOKUP('Cell Numbers'!T18,Cells!$A$7:$M$122,13),3))&amp;"%")&amp;(IF(VLOOKUP('Cell Numbers'!T18,Cells!$A$7:$F$122,6)=T$11,"]","")))))</f>
        <v>---</v>
      </c>
      <c r="U26" s="203" t="str">
        <f>IF('Cell Numbers'!U18=0,"",((IF(VLOOKUP('Cell Numbers'!U18,Cells!$A$7:$F$122,5)=U$11,"[",""))&amp;(IF(AND(VLOOKUP('Cell Numbers'!U18,Cells!$A$7:$F$122,5)&lt;&gt;U$11,VLOOKUP('Cell Numbers'!U18,Cells!$A$7:$F$122,6)&lt;&gt;U$11),"---",100*(ROUND(VLOOKUP('Cell Numbers'!U18,Cells!$A$7:$M$122,13),3))&amp;"%")&amp;(IF(VLOOKUP('Cell Numbers'!U18,Cells!$A$7:$F$122,6)=U$11,"]","")))))</f>
        <v>---</v>
      </c>
      <c r="V26" s="203" t="str">
        <f>IF('Cell Numbers'!V18=0,"",((IF(VLOOKUP('Cell Numbers'!V18,Cells!$A$7:$F$122,5)=V$11,"[",""))&amp;(IF(AND(VLOOKUP('Cell Numbers'!V18,Cells!$A$7:$F$122,5)&lt;&gt;V$11,VLOOKUP('Cell Numbers'!V18,Cells!$A$7:$F$122,6)&lt;&gt;V$11),"---",100*(ROUND(VLOOKUP('Cell Numbers'!V18,Cells!$A$7:$M$122,13),3))&amp;"%")&amp;(IF(VLOOKUP('Cell Numbers'!V18,Cells!$A$7:$F$122,6)=V$11,"]","")))))</f>
        <v>---</v>
      </c>
      <c r="W26" s="203" t="str">
        <f>IF('Cell Numbers'!W18=0,"",((IF(VLOOKUP('Cell Numbers'!W18,Cells!$A$7:$F$122,5)=W$11,"[",""))&amp;(IF(AND(VLOOKUP('Cell Numbers'!W18,Cells!$A$7:$F$122,5)&lt;&gt;W$11,VLOOKUP('Cell Numbers'!W18,Cells!$A$7:$F$122,6)&lt;&gt;W$11),"---",100*(ROUND(VLOOKUP('Cell Numbers'!W18,Cells!$A$7:$M$122,13),3))&amp;"%")&amp;(IF(VLOOKUP('Cell Numbers'!W18,Cells!$A$7:$F$122,6)=W$11,"]","")))))</f>
        <v>96.3%]</v>
      </c>
      <c r="X26" s="203" t="str">
        <f>IF('Cell Numbers'!X18=0,"",((IF(VLOOKUP('Cell Numbers'!X18,Cells!$A$7:$F$122,5)=X$11,"[",""))&amp;(IF(AND(VLOOKUP('Cell Numbers'!X18,Cells!$A$7:$F$122,5)&lt;&gt;X$11,VLOOKUP('Cell Numbers'!X18,Cells!$A$7:$F$122,6)&lt;&gt;X$11),"---",100*(ROUND(VLOOKUP('Cell Numbers'!X18,Cells!$A$7:$M$122,13),3))&amp;"%")&amp;(IF(VLOOKUP('Cell Numbers'!X18,Cells!$A$7:$F$122,6)=X$11,"]","")))))</f>
        <v>[103%</v>
      </c>
      <c r="Y26" s="203" t="str">
        <f>IF('Cell Numbers'!Y18=0,"",((IF(VLOOKUP('Cell Numbers'!Y18,Cells!$A$7:$F$122,5)=Y$11,"[",""))&amp;(IF(AND(VLOOKUP('Cell Numbers'!Y18,Cells!$A$7:$F$122,5)&lt;&gt;Y$11,VLOOKUP('Cell Numbers'!Y18,Cells!$A$7:$F$122,6)&lt;&gt;Y$11),"---",100*(ROUND(VLOOKUP('Cell Numbers'!Y18,Cells!$A$7:$M$122,13),3))&amp;"%")&amp;(IF(VLOOKUP('Cell Numbers'!Y18,Cells!$A$7:$F$122,6)=Y$11,"]","")))))</f>
        <v>---</v>
      </c>
      <c r="Z26" s="203" t="str">
        <f>IF('Cell Numbers'!Z18=0,"",((IF(VLOOKUP('Cell Numbers'!Z18,Cells!$A$7:$F$122,5)=Z$11,"[",""))&amp;(IF(AND(VLOOKUP('Cell Numbers'!Z18,Cells!$A$7:$F$122,5)&lt;&gt;Z$11,VLOOKUP('Cell Numbers'!Z18,Cells!$A$7:$F$122,6)&lt;&gt;Z$11),"---",100*(ROUND(VLOOKUP('Cell Numbers'!Z18,Cells!$A$7:$M$122,13),3))&amp;"%")&amp;(IF(VLOOKUP('Cell Numbers'!Z18,Cells!$A$7:$F$122,6)=Z$11,"]","")))))</f>
        <v>103%]</v>
      </c>
      <c r="AA26" s="203" t="str">
        <f>IF('Cell Numbers'!AA18=0,"",((IF(VLOOKUP('Cell Numbers'!AA18,Cells!$A$7:$F$122,5)=AA$11,"[",""))&amp;(IF(AND(VLOOKUP('Cell Numbers'!AA18,Cells!$A$7:$F$122,5)&lt;&gt;AA$11,VLOOKUP('Cell Numbers'!AA18,Cells!$A$7:$F$122,6)&lt;&gt;AA$11),"---",100*(ROUND(VLOOKUP('Cell Numbers'!AA18,Cells!$A$7:$M$122,13),3))&amp;"%")&amp;(IF(VLOOKUP('Cell Numbers'!AA18,Cells!$A$7:$F$122,6)=AA$11,"]","")))))</f>
        <v>[104.6%</v>
      </c>
      <c r="AB26" s="203" t="str">
        <f>IF('Cell Numbers'!AB18=0,"",((IF(VLOOKUP('Cell Numbers'!AB18,Cells!$A$7:$F$122,5)=AB$11,"[",""))&amp;(IF(AND(VLOOKUP('Cell Numbers'!AB18,Cells!$A$7:$F$122,5)&lt;&gt;AB$11,VLOOKUP('Cell Numbers'!AB18,Cells!$A$7:$F$122,6)&lt;&gt;AB$11),"---",100*(ROUND(VLOOKUP('Cell Numbers'!AB18,Cells!$A$7:$M$122,13),3))&amp;"%")&amp;(IF(VLOOKUP('Cell Numbers'!AB18,Cells!$A$7:$F$122,6)=AB$11,"]","")))))</f>
        <v>104.6%]</v>
      </c>
      <c r="AC26" s="203" t="str">
        <f>IF('Cell Numbers'!AC18=0,"",((IF(VLOOKUP('Cell Numbers'!AC18,Cells!$A$7:$F$122,5)=AC$11,"[",""))&amp;(IF(AND(VLOOKUP('Cell Numbers'!AC18,Cells!$A$7:$F$122,5)&lt;&gt;AC$11,VLOOKUP('Cell Numbers'!AC18,Cells!$A$7:$F$122,6)&lt;&gt;AC$11),"---",100*(ROUND(VLOOKUP('Cell Numbers'!AC18,Cells!$A$7:$M$122,13),3))&amp;"%")&amp;(IF(VLOOKUP('Cell Numbers'!AC18,Cells!$A$7:$F$122,6)=AC$11,"]","")))))</f>
        <v>[101.6%</v>
      </c>
      <c r="AD26" s="203" t="str">
        <f>IF('Cell Numbers'!AD18=0,"",((IF(VLOOKUP('Cell Numbers'!AD18,Cells!$A$7:$F$122,5)=AD$11,"[",""))&amp;(IF(AND(VLOOKUP('Cell Numbers'!AD18,Cells!$A$7:$F$122,5)&lt;&gt;AD$11,VLOOKUP('Cell Numbers'!AD18,Cells!$A$7:$F$122,6)&lt;&gt;AD$11),"---",100*(ROUND(VLOOKUP('Cell Numbers'!AD18,Cells!$A$7:$M$122,13),3))&amp;"%")&amp;(IF(VLOOKUP('Cell Numbers'!AD18,Cells!$A$7:$F$122,6)=AD$11,"]","")))))</f>
        <v>101.6%]</v>
      </c>
      <c r="AE26" s="203" t="str">
        <f>IF('Cell Numbers'!AE18=0,"",((IF(VLOOKUP('Cell Numbers'!AE18,Cells!$A$7:$F$122,5)=AE$11,"[",""))&amp;(IF(AND(VLOOKUP('Cell Numbers'!AE18,Cells!$A$7:$F$122,5)&lt;&gt;AE$11,VLOOKUP('Cell Numbers'!AE18,Cells!$A$7:$F$122,6)&lt;&gt;AE$11),"---",100*(ROUND(VLOOKUP('Cell Numbers'!AE18,Cells!$A$7:$M$122,13),3))&amp;"%")&amp;(IF(VLOOKUP('Cell Numbers'!AE18,Cells!$A$7:$F$122,6)=AE$11,"]","")))))</f>
        <v>[106.2%</v>
      </c>
      <c r="AF26" s="203" t="str">
        <f>IF('Cell Numbers'!AF18=0,"",((IF(VLOOKUP('Cell Numbers'!AF18,Cells!$A$7:$F$122,5)=AF$11,"[",""))&amp;(IF(AND(VLOOKUP('Cell Numbers'!AF18,Cells!$A$7:$F$122,5)&lt;&gt;AF$11,VLOOKUP('Cell Numbers'!AF18,Cells!$A$7:$F$122,6)&lt;&gt;AF$11),"---",100*(ROUND(VLOOKUP('Cell Numbers'!AF18,Cells!$A$7:$M$122,13),3))&amp;"%")&amp;(IF(VLOOKUP('Cell Numbers'!AF18,Cells!$A$7:$F$122,6)=AF$11,"]","")))))</f>
        <v>106.2%]</v>
      </c>
      <c r="AG26" s="203" t="str">
        <f>IF('Cell Numbers'!AG18=0,"",((IF(VLOOKUP('Cell Numbers'!AG18,Cells!$A$7:$F$122,5)=AG$11,"[",""))&amp;(IF(AND(VLOOKUP('Cell Numbers'!AG18,Cells!$A$7:$F$122,5)&lt;&gt;AG$11,VLOOKUP('Cell Numbers'!AG18,Cells!$A$7:$F$122,6)&lt;&gt;AG$11),"---",100*(ROUND(VLOOKUP('Cell Numbers'!AG18,Cells!$A$7:$M$122,13),3))&amp;"%")&amp;(IF(VLOOKUP('Cell Numbers'!AG18,Cells!$A$7:$F$122,6)=AG$11,"]","")))))</f>
        <v>[102.5%</v>
      </c>
      <c r="AH26" s="203" t="str">
        <f>IF('Cell Numbers'!AH18=0,"",((IF(VLOOKUP('Cell Numbers'!AH18,Cells!$A$7:$F$122,5)=AH$11,"[",""))&amp;(IF(AND(VLOOKUP('Cell Numbers'!AH18,Cells!$A$7:$F$122,5)&lt;&gt;AH$11,VLOOKUP('Cell Numbers'!AH18,Cells!$A$7:$F$122,6)&lt;&gt;AH$11),"---",100*(ROUND(VLOOKUP('Cell Numbers'!AH18,Cells!$A$7:$M$122,13),3))&amp;"%")&amp;(IF(VLOOKUP('Cell Numbers'!AH18,Cells!$A$7:$F$122,6)=AH$11,"]","")))))</f>
        <v>---</v>
      </c>
      <c r="AI26" s="203" t="str">
        <f>IF('Cell Numbers'!AI18=0,"",((IF(VLOOKUP('Cell Numbers'!AI18,Cells!$A$7:$F$122,5)=AI$11,"[",""))&amp;(IF(AND(VLOOKUP('Cell Numbers'!AI18,Cells!$A$7:$F$122,5)&lt;&gt;AI$11,VLOOKUP('Cell Numbers'!AI18,Cells!$A$7:$F$122,6)&lt;&gt;AI$11),"---",100*(ROUND(VLOOKUP('Cell Numbers'!AI18,Cells!$A$7:$M$122,13),3))&amp;"%")&amp;(IF(VLOOKUP('Cell Numbers'!AI18,Cells!$A$7:$F$122,6)=AI$11,"]","")))))</f>
        <v>---</v>
      </c>
      <c r="AJ26" s="203" t="str">
        <f>IF('Cell Numbers'!AJ18=0,"",((IF(VLOOKUP('Cell Numbers'!AJ18,Cells!$A$7:$F$122,5)=AJ$11,"[",""))&amp;(IF(AND(VLOOKUP('Cell Numbers'!AJ18,Cells!$A$7:$F$122,5)&lt;&gt;AJ$11,VLOOKUP('Cell Numbers'!AJ18,Cells!$A$7:$F$122,6)&lt;&gt;AJ$11),"---",100*(ROUND(VLOOKUP('Cell Numbers'!AJ18,Cells!$A$7:$M$122,13),3))&amp;"%")&amp;(IF(VLOOKUP('Cell Numbers'!AJ18,Cells!$A$7:$F$122,6)=AJ$11,"]","")))))</f>
        <v>---</v>
      </c>
      <c r="AK26" s="203" t="str">
        <f>IF('Cell Numbers'!AK18=0,"",((IF(VLOOKUP('Cell Numbers'!AK18,Cells!$A$7:$F$122,5)=AK$11,"[",""))&amp;(IF(AND(VLOOKUP('Cell Numbers'!AK18,Cells!$A$7:$F$122,5)&lt;&gt;AK$11,VLOOKUP('Cell Numbers'!AK18,Cells!$A$7:$F$122,6)&lt;&gt;AK$11),"---",100*(ROUND(VLOOKUP('Cell Numbers'!AK18,Cells!$A$7:$M$122,13),3))&amp;"%")&amp;(IF(VLOOKUP('Cell Numbers'!AK18,Cells!$A$7:$F$122,6)=AK$11,"]","")))))</f>
        <v>---</v>
      </c>
      <c r="AL26" s="203" t="str">
        <f>IF('Cell Numbers'!AL18=0,"",((IF(VLOOKUP('Cell Numbers'!AL18,Cells!$A$7:$F$122,5)=AL$11,"[",""))&amp;(IF(AND(VLOOKUP('Cell Numbers'!AL18,Cells!$A$7:$F$122,5)&lt;&gt;AL$11,VLOOKUP('Cell Numbers'!AL18,Cells!$A$7:$F$122,6)&lt;&gt;AL$11),"---",100*(ROUND(VLOOKUP('Cell Numbers'!AL18,Cells!$A$7:$M$122,13),3))&amp;"%")&amp;(IF(VLOOKUP('Cell Numbers'!AL18,Cells!$A$7:$F$122,6)=AL$11,"]","")))))</f>
        <v>---</v>
      </c>
      <c r="AM26" s="203" t="str">
        <f>IF('Cell Numbers'!AM18=0,"",((IF(VLOOKUP('Cell Numbers'!AM18,Cells!$A$7:$F$122,5)=AM$11,"[",""))&amp;(IF(AND(VLOOKUP('Cell Numbers'!AM18,Cells!$A$7:$F$122,5)&lt;&gt;AM$11,VLOOKUP('Cell Numbers'!AM18,Cells!$A$7:$F$122,6)&lt;&gt;AM$11),"---",100*(ROUND(VLOOKUP('Cell Numbers'!AM18,Cells!$A$7:$M$122,13),3))&amp;"%")&amp;(IF(VLOOKUP('Cell Numbers'!AM18,Cells!$A$7:$F$122,6)=AM$11,"]","")))))</f>
        <v>102.5%]</v>
      </c>
    </row>
    <row r="27" spans="1:39" x14ac:dyDescent="0.25">
      <c r="A27" t="s">
        <v>59</v>
      </c>
      <c r="B27" t="s">
        <v>77</v>
      </c>
      <c r="C27" s="8" t="s">
        <v>198</v>
      </c>
      <c r="D27" s="203" t="str">
        <f>IF('Cell Numbers'!D19=0,"",((IF(VLOOKUP('Cell Numbers'!D19,Cells!$A$7:$F$122,5)=D$11,"[",""))&amp;(IF(AND(VLOOKUP('Cell Numbers'!D19,Cells!$A$7:$F$122,5)&lt;&gt;D$11,VLOOKUP('Cell Numbers'!D19,Cells!$A$7:$F$122,6)&lt;&gt;D$11),"---",100*(ROUND(VLOOKUP('Cell Numbers'!D19,Cells!$A$7:$M$122,13),3))&amp;"%")&amp;(IF(VLOOKUP('Cell Numbers'!D19,Cells!$A$7:$F$122,6)=D$11,"]","")))))</f>
        <v>[81.8%</v>
      </c>
      <c r="E27" s="203" t="str">
        <f>IF('Cell Numbers'!E19=0,"",((IF(VLOOKUP('Cell Numbers'!E19,Cells!$A$7:$F$122,5)=E$11,"[",""))&amp;(IF(AND(VLOOKUP('Cell Numbers'!E19,Cells!$A$7:$F$122,5)&lt;&gt;E$11,VLOOKUP('Cell Numbers'!E19,Cells!$A$7:$F$122,6)&lt;&gt;E$11),"---",100*(ROUND(VLOOKUP('Cell Numbers'!E19,Cells!$A$7:$M$122,13),3))&amp;"%")&amp;(IF(VLOOKUP('Cell Numbers'!E19,Cells!$A$7:$F$122,6)=E$11,"]","")))))</f>
        <v>---</v>
      </c>
      <c r="F27" s="203" t="str">
        <f>IF('Cell Numbers'!F19=0,"",((IF(VLOOKUP('Cell Numbers'!F19,Cells!$A$7:$F$122,5)=F$11,"[",""))&amp;(IF(AND(VLOOKUP('Cell Numbers'!F19,Cells!$A$7:$F$122,5)&lt;&gt;F$11,VLOOKUP('Cell Numbers'!F19,Cells!$A$7:$F$122,6)&lt;&gt;F$11),"---",100*(ROUND(VLOOKUP('Cell Numbers'!F19,Cells!$A$7:$M$122,13),3))&amp;"%")&amp;(IF(VLOOKUP('Cell Numbers'!F19,Cells!$A$7:$F$122,6)=F$11,"]","")))))</f>
        <v>---</v>
      </c>
      <c r="G27" s="203" t="str">
        <f>IF('Cell Numbers'!G19=0,"",((IF(VLOOKUP('Cell Numbers'!G19,Cells!$A$7:$F$122,5)=G$11,"[",""))&amp;(IF(AND(VLOOKUP('Cell Numbers'!G19,Cells!$A$7:$F$122,5)&lt;&gt;G$11,VLOOKUP('Cell Numbers'!G19,Cells!$A$7:$F$122,6)&lt;&gt;G$11),"---",100*(ROUND(VLOOKUP('Cell Numbers'!G19,Cells!$A$7:$M$122,13),3))&amp;"%")&amp;(IF(VLOOKUP('Cell Numbers'!G19,Cells!$A$7:$F$122,6)=G$11,"]","")))))</f>
        <v>---</v>
      </c>
      <c r="H27" s="203" t="str">
        <f>IF('Cell Numbers'!H19=0,"",((IF(VLOOKUP('Cell Numbers'!H19,Cells!$A$7:$F$122,5)=H$11,"[",""))&amp;(IF(AND(VLOOKUP('Cell Numbers'!H19,Cells!$A$7:$F$122,5)&lt;&gt;H$11,VLOOKUP('Cell Numbers'!H19,Cells!$A$7:$F$122,6)&lt;&gt;H$11),"---",100*(ROUND(VLOOKUP('Cell Numbers'!H19,Cells!$A$7:$M$122,13),3))&amp;"%")&amp;(IF(VLOOKUP('Cell Numbers'!H19,Cells!$A$7:$F$122,6)=H$11,"]","")))))</f>
        <v>---</v>
      </c>
      <c r="I27" s="203" t="str">
        <f>IF('Cell Numbers'!I19=0,"",((IF(VLOOKUP('Cell Numbers'!I19,Cells!$A$7:$F$122,5)=I$11,"[",""))&amp;(IF(AND(VLOOKUP('Cell Numbers'!I19,Cells!$A$7:$F$122,5)&lt;&gt;I$11,VLOOKUP('Cell Numbers'!I19,Cells!$A$7:$F$122,6)&lt;&gt;I$11),"---",100*(ROUND(VLOOKUP('Cell Numbers'!I19,Cells!$A$7:$M$122,13),3))&amp;"%")&amp;(IF(VLOOKUP('Cell Numbers'!I19,Cells!$A$7:$F$122,6)=I$11,"]","")))))</f>
        <v>---</v>
      </c>
      <c r="J27" s="203" t="str">
        <f>IF('Cell Numbers'!J19=0,"",((IF(VLOOKUP('Cell Numbers'!J19,Cells!$A$7:$F$122,5)=J$11,"[",""))&amp;(IF(AND(VLOOKUP('Cell Numbers'!J19,Cells!$A$7:$F$122,5)&lt;&gt;J$11,VLOOKUP('Cell Numbers'!J19,Cells!$A$7:$F$122,6)&lt;&gt;J$11),"---",100*(ROUND(VLOOKUP('Cell Numbers'!J19,Cells!$A$7:$M$122,13),3))&amp;"%")&amp;(IF(VLOOKUP('Cell Numbers'!J19,Cells!$A$7:$F$122,6)=J$11,"]","")))))</f>
        <v>---</v>
      </c>
      <c r="K27" s="203" t="str">
        <f>IF('Cell Numbers'!K19=0,"",((IF(VLOOKUP('Cell Numbers'!K19,Cells!$A$7:$F$122,5)=K$11,"[",""))&amp;(IF(AND(VLOOKUP('Cell Numbers'!K19,Cells!$A$7:$F$122,5)&lt;&gt;K$11,VLOOKUP('Cell Numbers'!K19,Cells!$A$7:$F$122,6)&lt;&gt;K$11),"---",100*(ROUND(VLOOKUP('Cell Numbers'!K19,Cells!$A$7:$M$122,13),3))&amp;"%")&amp;(IF(VLOOKUP('Cell Numbers'!K19,Cells!$A$7:$F$122,6)=K$11,"]","")))))</f>
        <v>---</v>
      </c>
      <c r="L27" s="203" t="str">
        <f>IF('Cell Numbers'!L19=0,"",((IF(VLOOKUP('Cell Numbers'!L19,Cells!$A$7:$F$122,5)=L$11,"[",""))&amp;(IF(AND(VLOOKUP('Cell Numbers'!L19,Cells!$A$7:$F$122,5)&lt;&gt;L$11,VLOOKUP('Cell Numbers'!L19,Cells!$A$7:$F$122,6)&lt;&gt;L$11),"---",100*(ROUND(VLOOKUP('Cell Numbers'!L19,Cells!$A$7:$M$122,13),3))&amp;"%")&amp;(IF(VLOOKUP('Cell Numbers'!L19,Cells!$A$7:$F$122,6)=L$11,"]","")))))</f>
        <v>---</v>
      </c>
      <c r="M27" s="203" t="str">
        <f>IF('Cell Numbers'!M19=0,"",((IF(VLOOKUP('Cell Numbers'!M19,Cells!$A$7:$F$122,5)=M$11,"[",""))&amp;(IF(AND(VLOOKUP('Cell Numbers'!M19,Cells!$A$7:$F$122,5)&lt;&gt;M$11,VLOOKUP('Cell Numbers'!M19,Cells!$A$7:$F$122,6)&lt;&gt;M$11),"---",100*(ROUND(VLOOKUP('Cell Numbers'!M19,Cells!$A$7:$M$122,13),3))&amp;"%")&amp;(IF(VLOOKUP('Cell Numbers'!M19,Cells!$A$7:$F$122,6)=M$11,"]","")))))</f>
        <v>---</v>
      </c>
      <c r="N27" s="203" t="str">
        <f>IF('Cell Numbers'!N19=0,"",((IF(VLOOKUP('Cell Numbers'!N19,Cells!$A$7:$F$122,5)=N$11,"[",""))&amp;(IF(AND(VLOOKUP('Cell Numbers'!N19,Cells!$A$7:$F$122,5)&lt;&gt;N$11,VLOOKUP('Cell Numbers'!N19,Cells!$A$7:$F$122,6)&lt;&gt;N$11),"---",100*(ROUND(VLOOKUP('Cell Numbers'!N19,Cells!$A$7:$M$122,13),3))&amp;"%")&amp;(IF(VLOOKUP('Cell Numbers'!N19,Cells!$A$7:$F$122,6)=N$11,"]","")))))</f>
        <v>---</v>
      </c>
      <c r="O27" s="203" t="str">
        <f>IF('Cell Numbers'!O19=0,"",((IF(VLOOKUP('Cell Numbers'!O19,Cells!$A$7:$F$122,5)=O$11,"[",""))&amp;(IF(AND(VLOOKUP('Cell Numbers'!O19,Cells!$A$7:$F$122,5)&lt;&gt;O$11,VLOOKUP('Cell Numbers'!O19,Cells!$A$7:$F$122,6)&lt;&gt;O$11),"---",100*(ROUND(VLOOKUP('Cell Numbers'!O19,Cells!$A$7:$M$122,13),3))&amp;"%")&amp;(IF(VLOOKUP('Cell Numbers'!O19,Cells!$A$7:$F$122,6)=O$11,"]","")))))</f>
        <v>---</v>
      </c>
      <c r="P27" s="203" t="str">
        <f>IF('Cell Numbers'!P19=0,"",((IF(VLOOKUP('Cell Numbers'!P19,Cells!$A$7:$F$122,5)=P$11,"[",""))&amp;(IF(AND(VLOOKUP('Cell Numbers'!P19,Cells!$A$7:$F$122,5)&lt;&gt;P$11,VLOOKUP('Cell Numbers'!P19,Cells!$A$7:$F$122,6)&lt;&gt;P$11),"---",100*(ROUND(VLOOKUP('Cell Numbers'!P19,Cells!$A$7:$M$122,13),3))&amp;"%")&amp;(IF(VLOOKUP('Cell Numbers'!P19,Cells!$A$7:$F$122,6)=P$11,"]","")))))</f>
        <v>---</v>
      </c>
      <c r="Q27" s="203" t="str">
        <f>IF('Cell Numbers'!Q19=0,"",((IF(VLOOKUP('Cell Numbers'!Q19,Cells!$A$7:$F$122,5)=Q$11,"[",""))&amp;(IF(AND(VLOOKUP('Cell Numbers'!Q19,Cells!$A$7:$F$122,5)&lt;&gt;Q$11,VLOOKUP('Cell Numbers'!Q19,Cells!$A$7:$F$122,6)&lt;&gt;Q$11),"---",100*(ROUND(VLOOKUP('Cell Numbers'!Q19,Cells!$A$7:$M$122,13),3))&amp;"%")&amp;(IF(VLOOKUP('Cell Numbers'!Q19,Cells!$A$7:$F$122,6)=Q$11,"]","")))))</f>
        <v>---</v>
      </c>
      <c r="R27" s="203" t="str">
        <f>IF('Cell Numbers'!R19=0,"",((IF(VLOOKUP('Cell Numbers'!R19,Cells!$A$7:$F$122,5)=R$11,"[",""))&amp;(IF(AND(VLOOKUP('Cell Numbers'!R19,Cells!$A$7:$F$122,5)&lt;&gt;R$11,VLOOKUP('Cell Numbers'!R19,Cells!$A$7:$F$122,6)&lt;&gt;R$11),"---",100*(ROUND(VLOOKUP('Cell Numbers'!R19,Cells!$A$7:$M$122,13),3))&amp;"%")&amp;(IF(VLOOKUP('Cell Numbers'!R19,Cells!$A$7:$F$122,6)=R$11,"]","")))))</f>
        <v>---</v>
      </c>
      <c r="S27" s="203" t="str">
        <f>IF('Cell Numbers'!S19=0,"",((IF(VLOOKUP('Cell Numbers'!S19,Cells!$A$7:$F$122,5)=S$11,"[",""))&amp;(IF(AND(VLOOKUP('Cell Numbers'!S19,Cells!$A$7:$F$122,5)&lt;&gt;S$11,VLOOKUP('Cell Numbers'!S19,Cells!$A$7:$F$122,6)&lt;&gt;S$11),"---",100*(ROUND(VLOOKUP('Cell Numbers'!S19,Cells!$A$7:$M$122,13),3))&amp;"%")&amp;(IF(VLOOKUP('Cell Numbers'!S19,Cells!$A$7:$F$122,6)=S$11,"]","")))))</f>
        <v>---</v>
      </c>
      <c r="T27" s="203" t="str">
        <f>IF('Cell Numbers'!T19=0,"",((IF(VLOOKUP('Cell Numbers'!T19,Cells!$A$7:$F$122,5)=T$11,"[",""))&amp;(IF(AND(VLOOKUP('Cell Numbers'!T19,Cells!$A$7:$F$122,5)&lt;&gt;T$11,VLOOKUP('Cell Numbers'!T19,Cells!$A$7:$F$122,6)&lt;&gt;T$11),"---",100*(ROUND(VLOOKUP('Cell Numbers'!T19,Cells!$A$7:$M$122,13),3))&amp;"%")&amp;(IF(VLOOKUP('Cell Numbers'!T19,Cells!$A$7:$F$122,6)=T$11,"]","")))))</f>
        <v>---</v>
      </c>
      <c r="U27" s="203" t="str">
        <f>IF('Cell Numbers'!U19=0,"",((IF(VLOOKUP('Cell Numbers'!U19,Cells!$A$7:$F$122,5)=U$11,"[",""))&amp;(IF(AND(VLOOKUP('Cell Numbers'!U19,Cells!$A$7:$F$122,5)&lt;&gt;U$11,VLOOKUP('Cell Numbers'!U19,Cells!$A$7:$F$122,6)&lt;&gt;U$11),"---",100*(ROUND(VLOOKUP('Cell Numbers'!U19,Cells!$A$7:$M$122,13),3))&amp;"%")&amp;(IF(VLOOKUP('Cell Numbers'!U19,Cells!$A$7:$F$122,6)=U$11,"]","")))))</f>
        <v>---</v>
      </c>
      <c r="V27" s="203" t="str">
        <f>IF('Cell Numbers'!V19=0,"",((IF(VLOOKUP('Cell Numbers'!V19,Cells!$A$7:$F$122,5)=V$11,"[",""))&amp;(IF(AND(VLOOKUP('Cell Numbers'!V19,Cells!$A$7:$F$122,5)&lt;&gt;V$11,VLOOKUP('Cell Numbers'!V19,Cells!$A$7:$F$122,6)&lt;&gt;V$11),"---",100*(ROUND(VLOOKUP('Cell Numbers'!V19,Cells!$A$7:$M$122,13),3))&amp;"%")&amp;(IF(VLOOKUP('Cell Numbers'!V19,Cells!$A$7:$F$122,6)=V$11,"]","")))))</f>
        <v>---</v>
      </c>
      <c r="W27" s="203" t="str">
        <f>IF('Cell Numbers'!W19=0,"",((IF(VLOOKUP('Cell Numbers'!W19,Cells!$A$7:$F$122,5)=W$11,"[",""))&amp;(IF(AND(VLOOKUP('Cell Numbers'!W19,Cells!$A$7:$F$122,5)&lt;&gt;W$11,VLOOKUP('Cell Numbers'!W19,Cells!$A$7:$F$122,6)&lt;&gt;W$11),"---",100*(ROUND(VLOOKUP('Cell Numbers'!W19,Cells!$A$7:$M$122,13),3))&amp;"%")&amp;(IF(VLOOKUP('Cell Numbers'!W19,Cells!$A$7:$F$122,6)=W$11,"]","")))))</f>
        <v>---</v>
      </c>
      <c r="X27" s="203" t="str">
        <f>IF('Cell Numbers'!X19=0,"",((IF(VLOOKUP('Cell Numbers'!X19,Cells!$A$7:$F$122,5)=X$11,"[",""))&amp;(IF(AND(VLOOKUP('Cell Numbers'!X19,Cells!$A$7:$F$122,5)&lt;&gt;X$11,VLOOKUP('Cell Numbers'!X19,Cells!$A$7:$F$122,6)&lt;&gt;X$11),"---",100*(ROUND(VLOOKUP('Cell Numbers'!X19,Cells!$A$7:$M$122,13),3))&amp;"%")&amp;(IF(VLOOKUP('Cell Numbers'!X19,Cells!$A$7:$F$122,6)=X$11,"]","")))))</f>
        <v>---</v>
      </c>
      <c r="Y27" s="203" t="str">
        <f>IF('Cell Numbers'!Y19=0,"",((IF(VLOOKUP('Cell Numbers'!Y19,Cells!$A$7:$F$122,5)=Y$11,"[",""))&amp;(IF(AND(VLOOKUP('Cell Numbers'!Y19,Cells!$A$7:$F$122,5)&lt;&gt;Y$11,VLOOKUP('Cell Numbers'!Y19,Cells!$A$7:$F$122,6)&lt;&gt;Y$11),"---",100*(ROUND(VLOOKUP('Cell Numbers'!Y19,Cells!$A$7:$M$122,13),3))&amp;"%")&amp;(IF(VLOOKUP('Cell Numbers'!Y19,Cells!$A$7:$F$122,6)=Y$11,"]","")))))</f>
        <v>---</v>
      </c>
      <c r="Z27" s="203" t="str">
        <f>IF('Cell Numbers'!Z19=0,"",((IF(VLOOKUP('Cell Numbers'!Z19,Cells!$A$7:$F$122,5)=Z$11,"[",""))&amp;(IF(AND(VLOOKUP('Cell Numbers'!Z19,Cells!$A$7:$F$122,5)&lt;&gt;Z$11,VLOOKUP('Cell Numbers'!Z19,Cells!$A$7:$F$122,6)&lt;&gt;Z$11),"---",100*(ROUND(VLOOKUP('Cell Numbers'!Z19,Cells!$A$7:$M$122,13),3))&amp;"%")&amp;(IF(VLOOKUP('Cell Numbers'!Z19,Cells!$A$7:$F$122,6)=Z$11,"]","")))))</f>
        <v>---</v>
      </c>
      <c r="AA27" s="203" t="str">
        <f>IF('Cell Numbers'!AA19=0,"",((IF(VLOOKUP('Cell Numbers'!AA19,Cells!$A$7:$F$122,5)=AA$11,"[",""))&amp;(IF(AND(VLOOKUP('Cell Numbers'!AA19,Cells!$A$7:$F$122,5)&lt;&gt;AA$11,VLOOKUP('Cell Numbers'!AA19,Cells!$A$7:$F$122,6)&lt;&gt;AA$11),"---",100*(ROUND(VLOOKUP('Cell Numbers'!AA19,Cells!$A$7:$M$122,13),3))&amp;"%")&amp;(IF(VLOOKUP('Cell Numbers'!AA19,Cells!$A$7:$F$122,6)=AA$11,"]","")))))</f>
        <v>---</v>
      </c>
      <c r="AB27" s="203" t="str">
        <f>IF('Cell Numbers'!AB19=0,"",((IF(VLOOKUP('Cell Numbers'!AB19,Cells!$A$7:$F$122,5)=AB$11,"[",""))&amp;(IF(AND(VLOOKUP('Cell Numbers'!AB19,Cells!$A$7:$F$122,5)&lt;&gt;AB$11,VLOOKUP('Cell Numbers'!AB19,Cells!$A$7:$F$122,6)&lt;&gt;AB$11),"---",100*(ROUND(VLOOKUP('Cell Numbers'!AB19,Cells!$A$7:$M$122,13),3))&amp;"%")&amp;(IF(VLOOKUP('Cell Numbers'!AB19,Cells!$A$7:$F$122,6)=AB$11,"]","")))))</f>
        <v>---</v>
      </c>
      <c r="AC27" s="203" t="str">
        <f>IF('Cell Numbers'!AC19=0,"",((IF(VLOOKUP('Cell Numbers'!AC19,Cells!$A$7:$F$122,5)=AC$11,"[",""))&amp;(IF(AND(VLOOKUP('Cell Numbers'!AC19,Cells!$A$7:$F$122,5)&lt;&gt;AC$11,VLOOKUP('Cell Numbers'!AC19,Cells!$A$7:$F$122,6)&lt;&gt;AC$11),"---",100*(ROUND(VLOOKUP('Cell Numbers'!AC19,Cells!$A$7:$M$122,13),3))&amp;"%")&amp;(IF(VLOOKUP('Cell Numbers'!AC19,Cells!$A$7:$F$122,6)=AC$11,"]","")))))</f>
        <v>81.8%]</v>
      </c>
      <c r="AD27" s="203" t="str">
        <f>IF('Cell Numbers'!AD19=0,"",((IF(VLOOKUP('Cell Numbers'!AD19,Cells!$A$7:$F$122,5)=AD$11,"[",""))&amp;(IF(AND(VLOOKUP('Cell Numbers'!AD19,Cells!$A$7:$F$122,5)&lt;&gt;AD$11,VLOOKUP('Cell Numbers'!AD19,Cells!$A$7:$F$122,6)&lt;&gt;AD$11),"---",100*(ROUND(VLOOKUP('Cell Numbers'!AD19,Cells!$A$7:$M$122,13),3))&amp;"%")&amp;(IF(VLOOKUP('Cell Numbers'!AD19,Cells!$A$7:$F$122,6)=AD$11,"]","")))))</f>
        <v>[95.8%</v>
      </c>
      <c r="AE27" s="203" t="str">
        <f>IF('Cell Numbers'!AE19=0,"",((IF(VLOOKUP('Cell Numbers'!AE19,Cells!$A$7:$F$122,5)=AE$11,"[",""))&amp;(IF(AND(VLOOKUP('Cell Numbers'!AE19,Cells!$A$7:$F$122,5)&lt;&gt;AE$11,VLOOKUP('Cell Numbers'!AE19,Cells!$A$7:$F$122,6)&lt;&gt;AE$11),"---",100*(ROUND(VLOOKUP('Cell Numbers'!AE19,Cells!$A$7:$M$122,13),3))&amp;"%")&amp;(IF(VLOOKUP('Cell Numbers'!AE19,Cells!$A$7:$F$122,6)=AE$11,"]","")))))</f>
        <v>---</v>
      </c>
      <c r="AF27" s="203" t="str">
        <f>IF('Cell Numbers'!AF19=0,"",((IF(VLOOKUP('Cell Numbers'!AF19,Cells!$A$7:$F$122,5)=AF$11,"[",""))&amp;(IF(AND(VLOOKUP('Cell Numbers'!AF19,Cells!$A$7:$F$122,5)&lt;&gt;AF$11,VLOOKUP('Cell Numbers'!AF19,Cells!$A$7:$F$122,6)&lt;&gt;AF$11),"---",100*(ROUND(VLOOKUP('Cell Numbers'!AF19,Cells!$A$7:$M$122,13),3))&amp;"%")&amp;(IF(VLOOKUP('Cell Numbers'!AF19,Cells!$A$7:$F$122,6)=AF$11,"]","")))))</f>
        <v>---</v>
      </c>
      <c r="AG27" s="203" t="str">
        <f>IF('Cell Numbers'!AG19=0,"",((IF(VLOOKUP('Cell Numbers'!AG19,Cells!$A$7:$F$122,5)=AG$11,"[",""))&amp;(IF(AND(VLOOKUP('Cell Numbers'!AG19,Cells!$A$7:$F$122,5)&lt;&gt;AG$11,VLOOKUP('Cell Numbers'!AG19,Cells!$A$7:$F$122,6)&lt;&gt;AG$11),"---",100*(ROUND(VLOOKUP('Cell Numbers'!AG19,Cells!$A$7:$M$122,13),3))&amp;"%")&amp;(IF(VLOOKUP('Cell Numbers'!AG19,Cells!$A$7:$F$122,6)=AG$11,"]","")))))</f>
        <v>---</v>
      </c>
      <c r="AH27" s="203" t="str">
        <f>IF('Cell Numbers'!AH19=0,"",((IF(VLOOKUP('Cell Numbers'!AH19,Cells!$A$7:$F$122,5)=AH$11,"[",""))&amp;(IF(AND(VLOOKUP('Cell Numbers'!AH19,Cells!$A$7:$F$122,5)&lt;&gt;AH$11,VLOOKUP('Cell Numbers'!AH19,Cells!$A$7:$F$122,6)&lt;&gt;AH$11),"---",100*(ROUND(VLOOKUP('Cell Numbers'!AH19,Cells!$A$7:$M$122,13),3))&amp;"%")&amp;(IF(VLOOKUP('Cell Numbers'!AH19,Cells!$A$7:$F$122,6)=AH$11,"]","")))))</f>
        <v>---</v>
      </c>
      <c r="AI27" s="203" t="str">
        <f>IF('Cell Numbers'!AI19=0,"",((IF(VLOOKUP('Cell Numbers'!AI19,Cells!$A$7:$F$122,5)=AI$11,"[",""))&amp;(IF(AND(VLOOKUP('Cell Numbers'!AI19,Cells!$A$7:$F$122,5)&lt;&gt;AI$11,VLOOKUP('Cell Numbers'!AI19,Cells!$A$7:$F$122,6)&lt;&gt;AI$11),"---",100*(ROUND(VLOOKUP('Cell Numbers'!AI19,Cells!$A$7:$M$122,13),3))&amp;"%")&amp;(IF(VLOOKUP('Cell Numbers'!AI19,Cells!$A$7:$F$122,6)=AI$11,"]","")))))</f>
        <v>---</v>
      </c>
      <c r="AJ27" s="203" t="str">
        <f>IF('Cell Numbers'!AJ19=0,"",((IF(VLOOKUP('Cell Numbers'!AJ19,Cells!$A$7:$F$122,5)=AJ$11,"[",""))&amp;(IF(AND(VLOOKUP('Cell Numbers'!AJ19,Cells!$A$7:$F$122,5)&lt;&gt;AJ$11,VLOOKUP('Cell Numbers'!AJ19,Cells!$A$7:$F$122,6)&lt;&gt;AJ$11),"---",100*(ROUND(VLOOKUP('Cell Numbers'!AJ19,Cells!$A$7:$M$122,13),3))&amp;"%")&amp;(IF(VLOOKUP('Cell Numbers'!AJ19,Cells!$A$7:$F$122,6)=AJ$11,"]","")))))</f>
        <v>---</v>
      </c>
      <c r="AK27" s="203" t="str">
        <f>IF('Cell Numbers'!AK19=0,"",((IF(VLOOKUP('Cell Numbers'!AK19,Cells!$A$7:$F$122,5)=AK$11,"[",""))&amp;(IF(AND(VLOOKUP('Cell Numbers'!AK19,Cells!$A$7:$F$122,5)&lt;&gt;AK$11,VLOOKUP('Cell Numbers'!AK19,Cells!$A$7:$F$122,6)&lt;&gt;AK$11),"---",100*(ROUND(VLOOKUP('Cell Numbers'!AK19,Cells!$A$7:$M$122,13),3))&amp;"%")&amp;(IF(VLOOKUP('Cell Numbers'!AK19,Cells!$A$7:$F$122,6)=AK$11,"]","")))))</f>
        <v>---</v>
      </c>
      <c r="AL27" s="203" t="str">
        <f>IF('Cell Numbers'!AL19=0,"",((IF(VLOOKUP('Cell Numbers'!AL19,Cells!$A$7:$F$122,5)=AL$11,"[",""))&amp;(IF(AND(VLOOKUP('Cell Numbers'!AL19,Cells!$A$7:$F$122,5)&lt;&gt;AL$11,VLOOKUP('Cell Numbers'!AL19,Cells!$A$7:$F$122,6)&lt;&gt;AL$11),"---",100*(ROUND(VLOOKUP('Cell Numbers'!AL19,Cells!$A$7:$M$122,13),3))&amp;"%")&amp;(IF(VLOOKUP('Cell Numbers'!AL19,Cells!$A$7:$F$122,6)=AL$11,"]","")))))</f>
        <v>---</v>
      </c>
      <c r="AM27" s="203" t="str">
        <f>IF('Cell Numbers'!AM19=0,"",((IF(VLOOKUP('Cell Numbers'!AM19,Cells!$A$7:$F$122,5)=AM$11,"[",""))&amp;(IF(AND(VLOOKUP('Cell Numbers'!AM19,Cells!$A$7:$F$122,5)&lt;&gt;AM$11,VLOOKUP('Cell Numbers'!AM19,Cells!$A$7:$F$122,6)&lt;&gt;AM$11),"---",100*(ROUND(VLOOKUP('Cell Numbers'!AM19,Cells!$A$7:$M$122,13),3))&amp;"%")&amp;(IF(VLOOKUP('Cell Numbers'!AM19,Cells!$A$7:$F$122,6)=AM$11,"]","")))))</f>
        <v>95.8%]</v>
      </c>
    </row>
    <row r="28" spans="1:39" x14ac:dyDescent="0.25">
      <c r="A28" t="s">
        <v>82</v>
      </c>
      <c r="B28" t="s">
        <v>78</v>
      </c>
      <c r="C28" s="8" t="s">
        <v>347</v>
      </c>
      <c r="D28" s="203" t="str">
        <f>IF('Cell Numbers'!D20=0,"",((IF(VLOOKUP('Cell Numbers'!D20,Cells!$A$7:$F$122,5)=D$11,"[",""))&amp;(IF(AND(VLOOKUP('Cell Numbers'!D20,Cells!$A$7:$F$122,5)&lt;&gt;D$11,VLOOKUP('Cell Numbers'!D20,Cells!$A$7:$F$122,6)&lt;&gt;D$11),"---",100*(ROUND(VLOOKUP('Cell Numbers'!D20,Cells!$A$7:$M$122,13),3))&amp;"%")&amp;(IF(VLOOKUP('Cell Numbers'!D20,Cells!$A$7:$F$122,6)=D$11,"]","")))))</f>
        <v>[153.5%</v>
      </c>
      <c r="E28" s="203" t="str">
        <f>IF('Cell Numbers'!E20=0,"",((IF(VLOOKUP('Cell Numbers'!E20,Cells!$A$7:$F$122,5)=E$11,"[",""))&amp;(IF(AND(VLOOKUP('Cell Numbers'!E20,Cells!$A$7:$F$122,5)&lt;&gt;E$11,VLOOKUP('Cell Numbers'!E20,Cells!$A$7:$F$122,6)&lt;&gt;E$11),"---",100*(ROUND(VLOOKUP('Cell Numbers'!E20,Cells!$A$7:$M$122,13),3))&amp;"%")&amp;(IF(VLOOKUP('Cell Numbers'!E20,Cells!$A$7:$F$122,6)=E$11,"]","")))))</f>
        <v>---</v>
      </c>
      <c r="F28" s="203" t="str">
        <f>IF('Cell Numbers'!F20=0,"",((IF(VLOOKUP('Cell Numbers'!F20,Cells!$A$7:$F$122,5)=F$11,"[",""))&amp;(IF(AND(VLOOKUP('Cell Numbers'!F20,Cells!$A$7:$F$122,5)&lt;&gt;F$11,VLOOKUP('Cell Numbers'!F20,Cells!$A$7:$F$122,6)&lt;&gt;F$11),"---",100*(ROUND(VLOOKUP('Cell Numbers'!F20,Cells!$A$7:$M$122,13),3))&amp;"%")&amp;(IF(VLOOKUP('Cell Numbers'!F20,Cells!$A$7:$F$122,6)=F$11,"]","")))))</f>
        <v>---</v>
      </c>
      <c r="G28" s="203" t="str">
        <f>IF('Cell Numbers'!G20=0,"",((IF(VLOOKUP('Cell Numbers'!G20,Cells!$A$7:$F$122,5)=G$11,"[",""))&amp;(IF(AND(VLOOKUP('Cell Numbers'!G20,Cells!$A$7:$F$122,5)&lt;&gt;G$11,VLOOKUP('Cell Numbers'!G20,Cells!$A$7:$F$122,6)&lt;&gt;G$11),"---",100*(ROUND(VLOOKUP('Cell Numbers'!G20,Cells!$A$7:$M$122,13),3))&amp;"%")&amp;(IF(VLOOKUP('Cell Numbers'!G20,Cells!$A$7:$F$122,6)=G$11,"]","")))))</f>
        <v>---</v>
      </c>
      <c r="H28" s="203" t="str">
        <f>IF('Cell Numbers'!H20=0,"",((IF(VLOOKUP('Cell Numbers'!H20,Cells!$A$7:$F$122,5)=H$11,"[",""))&amp;(IF(AND(VLOOKUP('Cell Numbers'!H20,Cells!$A$7:$F$122,5)&lt;&gt;H$11,VLOOKUP('Cell Numbers'!H20,Cells!$A$7:$F$122,6)&lt;&gt;H$11),"---",100*(ROUND(VLOOKUP('Cell Numbers'!H20,Cells!$A$7:$M$122,13),3))&amp;"%")&amp;(IF(VLOOKUP('Cell Numbers'!H20,Cells!$A$7:$F$122,6)=H$11,"]","")))))</f>
        <v>---</v>
      </c>
      <c r="I28" s="203" t="str">
        <f>IF('Cell Numbers'!I20=0,"",((IF(VLOOKUP('Cell Numbers'!I20,Cells!$A$7:$F$122,5)=I$11,"[",""))&amp;(IF(AND(VLOOKUP('Cell Numbers'!I20,Cells!$A$7:$F$122,5)&lt;&gt;I$11,VLOOKUP('Cell Numbers'!I20,Cells!$A$7:$F$122,6)&lt;&gt;I$11),"---",100*(ROUND(VLOOKUP('Cell Numbers'!I20,Cells!$A$7:$M$122,13),3))&amp;"%")&amp;(IF(VLOOKUP('Cell Numbers'!I20,Cells!$A$7:$F$122,6)=I$11,"]","")))))</f>
        <v>---</v>
      </c>
      <c r="J28" s="203" t="str">
        <f>IF('Cell Numbers'!J20=0,"",((IF(VLOOKUP('Cell Numbers'!J20,Cells!$A$7:$F$122,5)=J$11,"[",""))&amp;(IF(AND(VLOOKUP('Cell Numbers'!J20,Cells!$A$7:$F$122,5)&lt;&gt;J$11,VLOOKUP('Cell Numbers'!J20,Cells!$A$7:$F$122,6)&lt;&gt;J$11),"---",100*(ROUND(VLOOKUP('Cell Numbers'!J20,Cells!$A$7:$M$122,13),3))&amp;"%")&amp;(IF(VLOOKUP('Cell Numbers'!J20,Cells!$A$7:$F$122,6)=J$11,"]","")))))</f>
        <v>---</v>
      </c>
      <c r="K28" s="203" t="str">
        <f>IF('Cell Numbers'!K20=0,"",((IF(VLOOKUP('Cell Numbers'!K20,Cells!$A$7:$F$122,5)=K$11,"[",""))&amp;(IF(AND(VLOOKUP('Cell Numbers'!K20,Cells!$A$7:$F$122,5)&lt;&gt;K$11,VLOOKUP('Cell Numbers'!K20,Cells!$A$7:$F$122,6)&lt;&gt;K$11),"---",100*(ROUND(VLOOKUP('Cell Numbers'!K20,Cells!$A$7:$M$122,13),3))&amp;"%")&amp;(IF(VLOOKUP('Cell Numbers'!K20,Cells!$A$7:$F$122,6)=K$11,"]","")))))</f>
        <v>---</v>
      </c>
      <c r="L28" s="203" t="str">
        <f>IF('Cell Numbers'!L20=0,"",((IF(VLOOKUP('Cell Numbers'!L20,Cells!$A$7:$F$122,5)=L$11,"[",""))&amp;(IF(AND(VLOOKUP('Cell Numbers'!L20,Cells!$A$7:$F$122,5)&lt;&gt;L$11,VLOOKUP('Cell Numbers'!L20,Cells!$A$7:$F$122,6)&lt;&gt;L$11),"---",100*(ROUND(VLOOKUP('Cell Numbers'!L20,Cells!$A$7:$M$122,13),3))&amp;"%")&amp;(IF(VLOOKUP('Cell Numbers'!L20,Cells!$A$7:$F$122,6)=L$11,"]","")))))</f>
        <v>---</v>
      </c>
      <c r="M28" s="203" t="str">
        <f>IF('Cell Numbers'!M20=0,"",((IF(VLOOKUP('Cell Numbers'!M20,Cells!$A$7:$F$122,5)=M$11,"[",""))&amp;(IF(AND(VLOOKUP('Cell Numbers'!M20,Cells!$A$7:$F$122,5)&lt;&gt;M$11,VLOOKUP('Cell Numbers'!M20,Cells!$A$7:$F$122,6)&lt;&gt;M$11),"---",100*(ROUND(VLOOKUP('Cell Numbers'!M20,Cells!$A$7:$M$122,13),3))&amp;"%")&amp;(IF(VLOOKUP('Cell Numbers'!M20,Cells!$A$7:$F$122,6)=M$11,"]","")))))</f>
        <v>---</v>
      </c>
      <c r="N28" s="203" t="str">
        <f>IF('Cell Numbers'!N20=0,"",((IF(VLOOKUP('Cell Numbers'!N20,Cells!$A$7:$F$122,5)=N$11,"[",""))&amp;(IF(AND(VLOOKUP('Cell Numbers'!N20,Cells!$A$7:$F$122,5)&lt;&gt;N$11,VLOOKUP('Cell Numbers'!N20,Cells!$A$7:$F$122,6)&lt;&gt;N$11),"---",100*(ROUND(VLOOKUP('Cell Numbers'!N20,Cells!$A$7:$M$122,13),3))&amp;"%")&amp;(IF(VLOOKUP('Cell Numbers'!N20,Cells!$A$7:$F$122,6)=N$11,"]","")))))</f>
        <v>---</v>
      </c>
      <c r="O28" s="203" t="str">
        <f>IF('Cell Numbers'!O20=0,"",((IF(VLOOKUP('Cell Numbers'!O20,Cells!$A$7:$F$122,5)=O$11,"[",""))&amp;(IF(AND(VLOOKUP('Cell Numbers'!O20,Cells!$A$7:$F$122,5)&lt;&gt;O$11,VLOOKUP('Cell Numbers'!O20,Cells!$A$7:$F$122,6)&lt;&gt;O$11),"---",100*(ROUND(VLOOKUP('Cell Numbers'!O20,Cells!$A$7:$M$122,13),3))&amp;"%")&amp;(IF(VLOOKUP('Cell Numbers'!O20,Cells!$A$7:$F$122,6)=O$11,"]","")))))</f>
        <v>153.5%]</v>
      </c>
      <c r="P28" s="203" t="str">
        <f>IF('Cell Numbers'!P20=0,"",((IF(VLOOKUP('Cell Numbers'!P20,Cells!$A$7:$F$122,5)=P$11,"[",""))&amp;(IF(AND(VLOOKUP('Cell Numbers'!P20,Cells!$A$7:$F$122,5)&lt;&gt;P$11,VLOOKUP('Cell Numbers'!P20,Cells!$A$7:$F$122,6)&lt;&gt;P$11),"---",100*(ROUND(VLOOKUP('Cell Numbers'!P20,Cells!$A$7:$M$122,13),3))&amp;"%")&amp;(IF(VLOOKUP('Cell Numbers'!P20,Cells!$A$7:$F$122,6)=P$11,"]","")))))</f>
        <v/>
      </c>
      <c r="Q28" s="203" t="str">
        <f>IF('Cell Numbers'!Q20=0,"",((IF(VLOOKUP('Cell Numbers'!Q20,Cells!$A$7:$F$122,5)=Q$11,"[",""))&amp;(IF(AND(VLOOKUP('Cell Numbers'!Q20,Cells!$A$7:$F$122,5)&lt;&gt;Q$11,VLOOKUP('Cell Numbers'!Q20,Cells!$A$7:$F$122,6)&lt;&gt;Q$11),"---",100*(ROUND(VLOOKUP('Cell Numbers'!Q20,Cells!$A$7:$M$122,13),3))&amp;"%")&amp;(IF(VLOOKUP('Cell Numbers'!Q20,Cells!$A$7:$F$122,6)=Q$11,"]","")))))</f>
        <v/>
      </c>
      <c r="R28" s="203" t="str">
        <f>IF('Cell Numbers'!R20=0,"",((IF(VLOOKUP('Cell Numbers'!R20,Cells!$A$7:$F$122,5)=R$11,"[",""))&amp;(IF(AND(VLOOKUP('Cell Numbers'!R20,Cells!$A$7:$F$122,5)&lt;&gt;R$11,VLOOKUP('Cell Numbers'!R20,Cells!$A$7:$F$122,6)&lt;&gt;R$11),"---",100*(ROUND(VLOOKUP('Cell Numbers'!R20,Cells!$A$7:$M$122,13),3))&amp;"%")&amp;(IF(VLOOKUP('Cell Numbers'!R20,Cells!$A$7:$F$122,6)=R$11,"]","")))))</f>
        <v/>
      </c>
      <c r="S28" s="203" t="str">
        <f>IF('Cell Numbers'!S20=0,"",((IF(VLOOKUP('Cell Numbers'!S20,Cells!$A$7:$F$122,5)=S$11,"[",""))&amp;(IF(AND(VLOOKUP('Cell Numbers'!S20,Cells!$A$7:$F$122,5)&lt;&gt;S$11,VLOOKUP('Cell Numbers'!S20,Cells!$A$7:$F$122,6)&lt;&gt;S$11),"---",100*(ROUND(VLOOKUP('Cell Numbers'!S20,Cells!$A$7:$M$122,13),3))&amp;"%")&amp;(IF(VLOOKUP('Cell Numbers'!S20,Cells!$A$7:$F$122,6)=S$11,"]","")))))</f>
        <v/>
      </c>
      <c r="T28" s="203" t="str">
        <f>IF('Cell Numbers'!T20=0,"",((IF(VLOOKUP('Cell Numbers'!T20,Cells!$A$7:$F$122,5)=T$11,"[",""))&amp;(IF(AND(VLOOKUP('Cell Numbers'!T20,Cells!$A$7:$F$122,5)&lt;&gt;T$11,VLOOKUP('Cell Numbers'!T20,Cells!$A$7:$F$122,6)&lt;&gt;T$11),"---",100*(ROUND(VLOOKUP('Cell Numbers'!T20,Cells!$A$7:$M$122,13),3))&amp;"%")&amp;(IF(VLOOKUP('Cell Numbers'!T20,Cells!$A$7:$F$122,6)=T$11,"]","")))))</f>
        <v/>
      </c>
      <c r="U28" s="203" t="str">
        <f>IF('Cell Numbers'!U20=0,"",((IF(VLOOKUP('Cell Numbers'!U20,Cells!$A$7:$F$122,5)=U$11,"[",""))&amp;(IF(AND(VLOOKUP('Cell Numbers'!U20,Cells!$A$7:$F$122,5)&lt;&gt;U$11,VLOOKUP('Cell Numbers'!U20,Cells!$A$7:$F$122,6)&lt;&gt;U$11),"---",100*(ROUND(VLOOKUP('Cell Numbers'!U20,Cells!$A$7:$M$122,13),3))&amp;"%")&amp;(IF(VLOOKUP('Cell Numbers'!U20,Cells!$A$7:$F$122,6)=U$11,"]","")))))</f>
        <v/>
      </c>
      <c r="V28" s="203" t="str">
        <f>IF('Cell Numbers'!V20=0,"",((IF(VLOOKUP('Cell Numbers'!V20,Cells!$A$7:$F$122,5)=V$11,"[",""))&amp;(IF(AND(VLOOKUP('Cell Numbers'!V20,Cells!$A$7:$F$122,5)&lt;&gt;V$11,VLOOKUP('Cell Numbers'!V20,Cells!$A$7:$F$122,6)&lt;&gt;V$11),"---",100*(ROUND(VLOOKUP('Cell Numbers'!V20,Cells!$A$7:$M$122,13),3))&amp;"%")&amp;(IF(VLOOKUP('Cell Numbers'!V20,Cells!$A$7:$F$122,6)=V$11,"]","")))))</f>
        <v/>
      </c>
      <c r="W28" s="203" t="str">
        <f>IF('Cell Numbers'!W20=0,"",((IF(VLOOKUP('Cell Numbers'!W20,Cells!$A$7:$F$122,5)=W$11,"[",""))&amp;(IF(AND(VLOOKUP('Cell Numbers'!W20,Cells!$A$7:$F$122,5)&lt;&gt;W$11,VLOOKUP('Cell Numbers'!W20,Cells!$A$7:$F$122,6)&lt;&gt;W$11),"---",100*(ROUND(VLOOKUP('Cell Numbers'!W20,Cells!$A$7:$M$122,13),3))&amp;"%")&amp;(IF(VLOOKUP('Cell Numbers'!W20,Cells!$A$7:$F$122,6)=W$11,"]","")))))</f>
        <v/>
      </c>
      <c r="X28" s="203" t="str">
        <f>IF('Cell Numbers'!X20=0,"",((IF(VLOOKUP('Cell Numbers'!X20,Cells!$A$7:$F$122,5)=X$11,"[",""))&amp;(IF(AND(VLOOKUP('Cell Numbers'!X20,Cells!$A$7:$F$122,5)&lt;&gt;X$11,VLOOKUP('Cell Numbers'!X20,Cells!$A$7:$F$122,6)&lt;&gt;X$11),"---",100*(ROUND(VLOOKUP('Cell Numbers'!X20,Cells!$A$7:$M$122,13),3))&amp;"%")&amp;(IF(VLOOKUP('Cell Numbers'!X20,Cells!$A$7:$F$122,6)=X$11,"]","")))))</f>
        <v/>
      </c>
      <c r="Y28" s="203" t="str">
        <f>IF('Cell Numbers'!Y20=0,"",((IF(VLOOKUP('Cell Numbers'!Y20,Cells!$A$7:$F$122,5)=Y$11,"[",""))&amp;(IF(AND(VLOOKUP('Cell Numbers'!Y20,Cells!$A$7:$F$122,5)&lt;&gt;Y$11,VLOOKUP('Cell Numbers'!Y20,Cells!$A$7:$F$122,6)&lt;&gt;Y$11),"---",100*(ROUND(VLOOKUP('Cell Numbers'!Y20,Cells!$A$7:$M$122,13),3))&amp;"%")&amp;(IF(VLOOKUP('Cell Numbers'!Y20,Cells!$A$7:$F$122,6)=Y$11,"]","")))))</f>
        <v/>
      </c>
      <c r="Z28" s="203" t="str">
        <f>IF('Cell Numbers'!Z20=0,"",((IF(VLOOKUP('Cell Numbers'!Z20,Cells!$A$7:$F$122,5)=Z$11,"[",""))&amp;(IF(AND(VLOOKUP('Cell Numbers'!Z20,Cells!$A$7:$F$122,5)&lt;&gt;Z$11,VLOOKUP('Cell Numbers'!Z20,Cells!$A$7:$F$122,6)&lt;&gt;Z$11),"---",100*(ROUND(VLOOKUP('Cell Numbers'!Z20,Cells!$A$7:$M$122,13),3))&amp;"%")&amp;(IF(VLOOKUP('Cell Numbers'!Z20,Cells!$A$7:$F$122,6)=Z$11,"]","")))))</f>
        <v/>
      </c>
      <c r="AA28" s="203" t="str">
        <f>IF('Cell Numbers'!AA20=0,"",((IF(VLOOKUP('Cell Numbers'!AA20,Cells!$A$7:$F$122,5)=AA$11,"[",""))&amp;(IF(AND(VLOOKUP('Cell Numbers'!AA20,Cells!$A$7:$F$122,5)&lt;&gt;AA$11,VLOOKUP('Cell Numbers'!AA20,Cells!$A$7:$F$122,6)&lt;&gt;AA$11),"---",100*(ROUND(VLOOKUP('Cell Numbers'!AA20,Cells!$A$7:$M$122,13),3))&amp;"%")&amp;(IF(VLOOKUP('Cell Numbers'!AA20,Cells!$A$7:$F$122,6)=AA$11,"]","")))))</f>
        <v/>
      </c>
      <c r="AB28" s="203" t="str">
        <f>IF('Cell Numbers'!AB20=0,"",((IF(VLOOKUP('Cell Numbers'!AB20,Cells!$A$7:$F$122,5)=AB$11,"[",""))&amp;(IF(AND(VLOOKUP('Cell Numbers'!AB20,Cells!$A$7:$F$122,5)&lt;&gt;AB$11,VLOOKUP('Cell Numbers'!AB20,Cells!$A$7:$F$122,6)&lt;&gt;AB$11),"---",100*(ROUND(VLOOKUP('Cell Numbers'!AB20,Cells!$A$7:$M$122,13),3))&amp;"%")&amp;(IF(VLOOKUP('Cell Numbers'!AB20,Cells!$A$7:$F$122,6)=AB$11,"]","")))))</f>
        <v/>
      </c>
      <c r="AC28" s="203" t="str">
        <f>IF('Cell Numbers'!AC20=0,"",((IF(VLOOKUP('Cell Numbers'!AC20,Cells!$A$7:$F$122,5)=AC$11,"[",""))&amp;(IF(AND(VLOOKUP('Cell Numbers'!AC20,Cells!$A$7:$F$122,5)&lt;&gt;AC$11,VLOOKUP('Cell Numbers'!AC20,Cells!$A$7:$F$122,6)&lt;&gt;AC$11),"---",100*(ROUND(VLOOKUP('Cell Numbers'!AC20,Cells!$A$7:$M$122,13),3))&amp;"%")&amp;(IF(VLOOKUP('Cell Numbers'!AC20,Cells!$A$7:$F$122,6)=AC$11,"]","")))))</f>
        <v/>
      </c>
      <c r="AD28" s="203" t="str">
        <f>IF('Cell Numbers'!AD20=0,"",((IF(VLOOKUP('Cell Numbers'!AD20,Cells!$A$7:$F$122,5)=AD$11,"[",""))&amp;(IF(AND(VLOOKUP('Cell Numbers'!AD20,Cells!$A$7:$F$122,5)&lt;&gt;AD$11,VLOOKUP('Cell Numbers'!AD20,Cells!$A$7:$F$122,6)&lt;&gt;AD$11),"---",100*(ROUND(VLOOKUP('Cell Numbers'!AD20,Cells!$A$7:$M$122,13),3))&amp;"%")&amp;(IF(VLOOKUP('Cell Numbers'!AD20,Cells!$A$7:$F$122,6)=AD$11,"]","")))))</f>
        <v/>
      </c>
      <c r="AE28" s="203" t="str">
        <f>IF('Cell Numbers'!AE20=0,"",((IF(VLOOKUP('Cell Numbers'!AE20,Cells!$A$7:$F$122,5)=AE$11,"[",""))&amp;(IF(AND(VLOOKUP('Cell Numbers'!AE20,Cells!$A$7:$F$122,5)&lt;&gt;AE$11,VLOOKUP('Cell Numbers'!AE20,Cells!$A$7:$F$122,6)&lt;&gt;AE$11),"---",100*(ROUND(VLOOKUP('Cell Numbers'!AE20,Cells!$A$7:$M$122,13),3))&amp;"%")&amp;(IF(VLOOKUP('Cell Numbers'!AE20,Cells!$A$7:$F$122,6)=AE$11,"]","")))))</f>
        <v/>
      </c>
      <c r="AF28" s="203" t="str">
        <f>IF('Cell Numbers'!AF20=0,"",((IF(VLOOKUP('Cell Numbers'!AF20,Cells!$A$7:$F$122,5)=AF$11,"[",""))&amp;(IF(AND(VLOOKUP('Cell Numbers'!AF20,Cells!$A$7:$F$122,5)&lt;&gt;AF$11,VLOOKUP('Cell Numbers'!AF20,Cells!$A$7:$F$122,6)&lt;&gt;AF$11),"---",100*(ROUND(VLOOKUP('Cell Numbers'!AF20,Cells!$A$7:$M$122,13),3))&amp;"%")&amp;(IF(VLOOKUP('Cell Numbers'!AF20,Cells!$A$7:$F$122,6)=AF$11,"]","")))))</f>
        <v/>
      </c>
      <c r="AG28" s="203" t="str">
        <f>IF('Cell Numbers'!AG20=0,"",((IF(VLOOKUP('Cell Numbers'!AG20,Cells!$A$7:$F$122,5)=AG$11,"[",""))&amp;(IF(AND(VLOOKUP('Cell Numbers'!AG20,Cells!$A$7:$F$122,5)&lt;&gt;AG$11,VLOOKUP('Cell Numbers'!AG20,Cells!$A$7:$F$122,6)&lt;&gt;AG$11),"---",100*(ROUND(VLOOKUP('Cell Numbers'!AG20,Cells!$A$7:$M$122,13),3))&amp;"%")&amp;(IF(VLOOKUP('Cell Numbers'!AG20,Cells!$A$7:$F$122,6)=AG$11,"]","")))))</f>
        <v/>
      </c>
      <c r="AH28" s="203" t="str">
        <f>IF('Cell Numbers'!AH20=0,"",((IF(VLOOKUP('Cell Numbers'!AH20,Cells!$A$7:$F$122,5)=AH$11,"[",""))&amp;(IF(AND(VLOOKUP('Cell Numbers'!AH20,Cells!$A$7:$F$122,5)&lt;&gt;AH$11,VLOOKUP('Cell Numbers'!AH20,Cells!$A$7:$F$122,6)&lt;&gt;AH$11),"---",100*(ROUND(VLOOKUP('Cell Numbers'!AH20,Cells!$A$7:$M$122,13),3))&amp;"%")&amp;(IF(VLOOKUP('Cell Numbers'!AH20,Cells!$A$7:$F$122,6)=AH$11,"]","")))))</f>
        <v/>
      </c>
      <c r="AI28" s="203" t="str">
        <f>IF('Cell Numbers'!AI20=0,"",((IF(VLOOKUP('Cell Numbers'!AI20,Cells!$A$7:$F$122,5)=AI$11,"[",""))&amp;(IF(AND(VLOOKUP('Cell Numbers'!AI20,Cells!$A$7:$F$122,5)&lt;&gt;AI$11,VLOOKUP('Cell Numbers'!AI20,Cells!$A$7:$F$122,6)&lt;&gt;AI$11),"---",100*(ROUND(VLOOKUP('Cell Numbers'!AI20,Cells!$A$7:$M$122,13),3))&amp;"%")&amp;(IF(VLOOKUP('Cell Numbers'!AI20,Cells!$A$7:$F$122,6)=AI$11,"]","")))))</f>
        <v/>
      </c>
      <c r="AJ28" s="203" t="str">
        <f>IF('Cell Numbers'!AJ20=0,"",((IF(VLOOKUP('Cell Numbers'!AJ20,Cells!$A$7:$F$122,5)=AJ$11,"[",""))&amp;(IF(AND(VLOOKUP('Cell Numbers'!AJ20,Cells!$A$7:$F$122,5)&lt;&gt;AJ$11,VLOOKUP('Cell Numbers'!AJ20,Cells!$A$7:$F$122,6)&lt;&gt;AJ$11),"---",100*(ROUND(VLOOKUP('Cell Numbers'!AJ20,Cells!$A$7:$M$122,13),3))&amp;"%")&amp;(IF(VLOOKUP('Cell Numbers'!AJ20,Cells!$A$7:$F$122,6)=AJ$11,"]","")))))</f>
        <v/>
      </c>
      <c r="AK28" s="203" t="str">
        <f>IF('Cell Numbers'!AK20=0,"",((IF(VLOOKUP('Cell Numbers'!AK20,Cells!$A$7:$F$122,5)=AK$11,"[",""))&amp;(IF(AND(VLOOKUP('Cell Numbers'!AK20,Cells!$A$7:$F$122,5)&lt;&gt;AK$11,VLOOKUP('Cell Numbers'!AK20,Cells!$A$7:$F$122,6)&lt;&gt;AK$11),"---",100*(ROUND(VLOOKUP('Cell Numbers'!AK20,Cells!$A$7:$M$122,13),3))&amp;"%")&amp;(IF(VLOOKUP('Cell Numbers'!AK20,Cells!$A$7:$F$122,6)=AK$11,"]","")))))</f>
        <v/>
      </c>
      <c r="AL28" s="203" t="str">
        <f>IF('Cell Numbers'!AL20=0,"",((IF(VLOOKUP('Cell Numbers'!AL20,Cells!$A$7:$F$122,5)=AL$11,"[",""))&amp;(IF(AND(VLOOKUP('Cell Numbers'!AL20,Cells!$A$7:$F$122,5)&lt;&gt;AL$11,VLOOKUP('Cell Numbers'!AL20,Cells!$A$7:$F$122,6)&lt;&gt;AL$11),"---",100*(ROUND(VLOOKUP('Cell Numbers'!AL20,Cells!$A$7:$M$122,13),3))&amp;"%")&amp;(IF(VLOOKUP('Cell Numbers'!AL20,Cells!$A$7:$F$122,6)=AL$11,"]","")))))</f>
        <v/>
      </c>
      <c r="AM28" s="203" t="str">
        <f>IF('Cell Numbers'!AM20=0,"",((IF(VLOOKUP('Cell Numbers'!AM20,Cells!$A$7:$F$122,5)=AM$11,"[",""))&amp;(IF(AND(VLOOKUP('Cell Numbers'!AM20,Cells!$A$7:$F$122,5)&lt;&gt;AM$11,VLOOKUP('Cell Numbers'!AM20,Cells!$A$7:$F$122,6)&lt;&gt;AM$11),"---",100*(ROUND(VLOOKUP('Cell Numbers'!AM20,Cells!$A$7:$M$122,13),3))&amp;"%")&amp;(IF(VLOOKUP('Cell Numbers'!AM20,Cells!$A$7:$F$122,6)=AM$11,"]","")))))</f>
        <v/>
      </c>
    </row>
    <row r="29" spans="1:39" x14ac:dyDescent="0.25">
      <c r="A29" t="s">
        <v>82</v>
      </c>
      <c r="B29" t="s">
        <v>78</v>
      </c>
      <c r="C29" s="8" t="s">
        <v>348</v>
      </c>
      <c r="D29" s="203" t="str">
        <f>IF('Cell Numbers'!D21=0,"",((IF(VLOOKUP('Cell Numbers'!D21,Cells!$A$7:$F$122,5)=D$11,"[",""))&amp;(IF(AND(VLOOKUP('Cell Numbers'!D21,Cells!$A$7:$F$122,5)&lt;&gt;D$11,VLOOKUP('Cell Numbers'!D21,Cells!$A$7:$F$122,6)&lt;&gt;D$11),"---",100*(ROUND(VLOOKUP('Cell Numbers'!D21,Cells!$A$7:$M$122,13),3))&amp;"%")&amp;(IF(VLOOKUP('Cell Numbers'!D21,Cells!$A$7:$F$122,6)=D$11,"]","")))))</f>
        <v>[84.5%</v>
      </c>
      <c r="E29" s="203" t="str">
        <f>IF('Cell Numbers'!E21=0,"",((IF(VLOOKUP('Cell Numbers'!E21,Cells!$A$7:$F$122,5)=E$11,"[",""))&amp;(IF(AND(VLOOKUP('Cell Numbers'!E21,Cells!$A$7:$F$122,5)&lt;&gt;E$11,VLOOKUP('Cell Numbers'!E21,Cells!$A$7:$F$122,6)&lt;&gt;E$11),"---",100*(ROUND(VLOOKUP('Cell Numbers'!E21,Cells!$A$7:$M$122,13),3))&amp;"%")&amp;(IF(VLOOKUP('Cell Numbers'!E21,Cells!$A$7:$F$122,6)=E$11,"]","")))))</f>
        <v>---</v>
      </c>
      <c r="F29" s="203" t="str">
        <f>IF('Cell Numbers'!F21=0,"",((IF(VLOOKUP('Cell Numbers'!F21,Cells!$A$7:$F$122,5)=F$11,"[",""))&amp;(IF(AND(VLOOKUP('Cell Numbers'!F21,Cells!$A$7:$F$122,5)&lt;&gt;F$11,VLOOKUP('Cell Numbers'!F21,Cells!$A$7:$F$122,6)&lt;&gt;F$11),"---",100*(ROUND(VLOOKUP('Cell Numbers'!F21,Cells!$A$7:$M$122,13),3))&amp;"%")&amp;(IF(VLOOKUP('Cell Numbers'!F21,Cells!$A$7:$F$122,6)=F$11,"]","")))))</f>
        <v>---</v>
      </c>
      <c r="G29" s="203" t="str">
        <f>IF('Cell Numbers'!G21=0,"",((IF(VLOOKUP('Cell Numbers'!G21,Cells!$A$7:$F$122,5)=G$11,"[",""))&amp;(IF(AND(VLOOKUP('Cell Numbers'!G21,Cells!$A$7:$F$122,5)&lt;&gt;G$11,VLOOKUP('Cell Numbers'!G21,Cells!$A$7:$F$122,6)&lt;&gt;G$11),"---",100*(ROUND(VLOOKUP('Cell Numbers'!G21,Cells!$A$7:$M$122,13),3))&amp;"%")&amp;(IF(VLOOKUP('Cell Numbers'!G21,Cells!$A$7:$F$122,6)=G$11,"]","")))))</f>
        <v>---</v>
      </c>
      <c r="H29" s="203" t="str">
        <f>IF('Cell Numbers'!H21=0,"",((IF(VLOOKUP('Cell Numbers'!H21,Cells!$A$7:$F$122,5)=H$11,"[",""))&amp;(IF(AND(VLOOKUP('Cell Numbers'!H21,Cells!$A$7:$F$122,5)&lt;&gt;H$11,VLOOKUP('Cell Numbers'!H21,Cells!$A$7:$F$122,6)&lt;&gt;H$11),"---",100*(ROUND(VLOOKUP('Cell Numbers'!H21,Cells!$A$7:$M$122,13),3))&amp;"%")&amp;(IF(VLOOKUP('Cell Numbers'!H21,Cells!$A$7:$F$122,6)=H$11,"]","")))))</f>
        <v>---</v>
      </c>
      <c r="I29" s="203" t="str">
        <f>IF('Cell Numbers'!I21=0,"",((IF(VLOOKUP('Cell Numbers'!I21,Cells!$A$7:$F$122,5)=I$11,"[",""))&amp;(IF(AND(VLOOKUP('Cell Numbers'!I21,Cells!$A$7:$F$122,5)&lt;&gt;I$11,VLOOKUP('Cell Numbers'!I21,Cells!$A$7:$F$122,6)&lt;&gt;I$11),"---",100*(ROUND(VLOOKUP('Cell Numbers'!I21,Cells!$A$7:$M$122,13),3))&amp;"%")&amp;(IF(VLOOKUP('Cell Numbers'!I21,Cells!$A$7:$F$122,6)=I$11,"]","")))))</f>
        <v>---</v>
      </c>
      <c r="J29" s="203" t="str">
        <f>IF('Cell Numbers'!J21=0,"",((IF(VLOOKUP('Cell Numbers'!J21,Cells!$A$7:$F$122,5)=J$11,"[",""))&amp;(IF(AND(VLOOKUP('Cell Numbers'!J21,Cells!$A$7:$F$122,5)&lt;&gt;J$11,VLOOKUP('Cell Numbers'!J21,Cells!$A$7:$F$122,6)&lt;&gt;J$11),"---",100*(ROUND(VLOOKUP('Cell Numbers'!J21,Cells!$A$7:$M$122,13),3))&amp;"%")&amp;(IF(VLOOKUP('Cell Numbers'!J21,Cells!$A$7:$F$122,6)=J$11,"]","")))))</f>
        <v>---</v>
      </c>
      <c r="K29" s="203" t="str">
        <f>IF('Cell Numbers'!K21=0,"",((IF(VLOOKUP('Cell Numbers'!K21,Cells!$A$7:$F$122,5)=K$11,"[",""))&amp;(IF(AND(VLOOKUP('Cell Numbers'!K21,Cells!$A$7:$F$122,5)&lt;&gt;K$11,VLOOKUP('Cell Numbers'!K21,Cells!$A$7:$F$122,6)&lt;&gt;K$11),"---",100*(ROUND(VLOOKUP('Cell Numbers'!K21,Cells!$A$7:$M$122,13),3))&amp;"%")&amp;(IF(VLOOKUP('Cell Numbers'!K21,Cells!$A$7:$F$122,6)=K$11,"]","")))))</f>
        <v>---</v>
      </c>
      <c r="L29" s="203" t="str">
        <f>IF('Cell Numbers'!L21=0,"",((IF(VLOOKUP('Cell Numbers'!L21,Cells!$A$7:$F$122,5)=L$11,"[",""))&amp;(IF(AND(VLOOKUP('Cell Numbers'!L21,Cells!$A$7:$F$122,5)&lt;&gt;L$11,VLOOKUP('Cell Numbers'!L21,Cells!$A$7:$F$122,6)&lt;&gt;L$11),"---",100*(ROUND(VLOOKUP('Cell Numbers'!L21,Cells!$A$7:$M$122,13),3))&amp;"%")&amp;(IF(VLOOKUP('Cell Numbers'!L21,Cells!$A$7:$F$122,6)=L$11,"]","")))))</f>
        <v>---</v>
      </c>
      <c r="M29" s="203" t="str">
        <f>IF('Cell Numbers'!M21=0,"",((IF(VLOOKUP('Cell Numbers'!M21,Cells!$A$7:$F$122,5)=M$11,"[",""))&amp;(IF(AND(VLOOKUP('Cell Numbers'!M21,Cells!$A$7:$F$122,5)&lt;&gt;M$11,VLOOKUP('Cell Numbers'!M21,Cells!$A$7:$F$122,6)&lt;&gt;M$11),"---",100*(ROUND(VLOOKUP('Cell Numbers'!M21,Cells!$A$7:$M$122,13),3))&amp;"%")&amp;(IF(VLOOKUP('Cell Numbers'!M21,Cells!$A$7:$F$122,6)=M$11,"]","")))))</f>
        <v>---</v>
      </c>
      <c r="N29" s="203" t="str">
        <f>IF('Cell Numbers'!N21=0,"",((IF(VLOOKUP('Cell Numbers'!N21,Cells!$A$7:$F$122,5)=N$11,"[",""))&amp;(IF(AND(VLOOKUP('Cell Numbers'!N21,Cells!$A$7:$F$122,5)&lt;&gt;N$11,VLOOKUP('Cell Numbers'!N21,Cells!$A$7:$F$122,6)&lt;&gt;N$11),"---",100*(ROUND(VLOOKUP('Cell Numbers'!N21,Cells!$A$7:$M$122,13),3))&amp;"%")&amp;(IF(VLOOKUP('Cell Numbers'!N21,Cells!$A$7:$F$122,6)=N$11,"]","")))))</f>
        <v>---</v>
      </c>
      <c r="O29" s="203" t="str">
        <f>IF('Cell Numbers'!O21=0,"",((IF(VLOOKUP('Cell Numbers'!O21,Cells!$A$7:$F$122,5)=O$11,"[",""))&amp;(IF(AND(VLOOKUP('Cell Numbers'!O21,Cells!$A$7:$F$122,5)&lt;&gt;O$11,VLOOKUP('Cell Numbers'!O21,Cells!$A$7:$F$122,6)&lt;&gt;O$11),"---",100*(ROUND(VLOOKUP('Cell Numbers'!O21,Cells!$A$7:$M$122,13),3))&amp;"%")&amp;(IF(VLOOKUP('Cell Numbers'!O21,Cells!$A$7:$F$122,6)=O$11,"]","")))))</f>
        <v>---</v>
      </c>
      <c r="P29" s="203" t="str">
        <f>IF('Cell Numbers'!P21=0,"",((IF(VLOOKUP('Cell Numbers'!P21,Cells!$A$7:$F$122,5)=P$11,"[",""))&amp;(IF(AND(VLOOKUP('Cell Numbers'!P21,Cells!$A$7:$F$122,5)&lt;&gt;P$11,VLOOKUP('Cell Numbers'!P21,Cells!$A$7:$F$122,6)&lt;&gt;P$11),"---",100*(ROUND(VLOOKUP('Cell Numbers'!P21,Cells!$A$7:$M$122,13),3))&amp;"%")&amp;(IF(VLOOKUP('Cell Numbers'!P21,Cells!$A$7:$F$122,6)=P$11,"]","")))))</f>
        <v>---</v>
      </c>
      <c r="Q29" s="203" t="str">
        <f>IF('Cell Numbers'!Q21=0,"",((IF(VLOOKUP('Cell Numbers'!Q21,Cells!$A$7:$F$122,5)=Q$11,"[",""))&amp;(IF(AND(VLOOKUP('Cell Numbers'!Q21,Cells!$A$7:$F$122,5)&lt;&gt;Q$11,VLOOKUP('Cell Numbers'!Q21,Cells!$A$7:$F$122,6)&lt;&gt;Q$11),"---",100*(ROUND(VLOOKUP('Cell Numbers'!Q21,Cells!$A$7:$M$122,13),3))&amp;"%")&amp;(IF(VLOOKUP('Cell Numbers'!Q21,Cells!$A$7:$F$122,6)=Q$11,"]","")))))</f>
        <v>---</v>
      </c>
      <c r="R29" s="203" t="str">
        <f>IF('Cell Numbers'!R21=0,"",((IF(VLOOKUP('Cell Numbers'!R21,Cells!$A$7:$F$122,5)=R$11,"[",""))&amp;(IF(AND(VLOOKUP('Cell Numbers'!R21,Cells!$A$7:$F$122,5)&lt;&gt;R$11,VLOOKUP('Cell Numbers'!R21,Cells!$A$7:$F$122,6)&lt;&gt;R$11),"---",100*(ROUND(VLOOKUP('Cell Numbers'!R21,Cells!$A$7:$M$122,13),3))&amp;"%")&amp;(IF(VLOOKUP('Cell Numbers'!R21,Cells!$A$7:$F$122,6)=R$11,"]","")))))</f>
        <v>---</v>
      </c>
      <c r="S29" s="203" t="str">
        <f>IF('Cell Numbers'!S21=0,"",((IF(VLOOKUP('Cell Numbers'!S21,Cells!$A$7:$F$122,5)=S$11,"[",""))&amp;(IF(AND(VLOOKUP('Cell Numbers'!S21,Cells!$A$7:$F$122,5)&lt;&gt;S$11,VLOOKUP('Cell Numbers'!S21,Cells!$A$7:$F$122,6)&lt;&gt;S$11),"---",100*(ROUND(VLOOKUP('Cell Numbers'!S21,Cells!$A$7:$M$122,13),3))&amp;"%")&amp;(IF(VLOOKUP('Cell Numbers'!S21,Cells!$A$7:$F$122,6)=S$11,"]","")))))</f>
        <v>---</v>
      </c>
      <c r="T29" s="203" t="str">
        <f>IF('Cell Numbers'!T21=0,"",((IF(VLOOKUP('Cell Numbers'!T21,Cells!$A$7:$F$122,5)=T$11,"[",""))&amp;(IF(AND(VLOOKUP('Cell Numbers'!T21,Cells!$A$7:$F$122,5)&lt;&gt;T$11,VLOOKUP('Cell Numbers'!T21,Cells!$A$7:$F$122,6)&lt;&gt;T$11),"---",100*(ROUND(VLOOKUP('Cell Numbers'!T21,Cells!$A$7:$M$122,13),3))&amp;"%")&amp;(IF(VLOOKUP('Cell Numbers'!T21,Cells!$A$7:$F$122,6)=T$11,"]","")))))</f>
        <v>---</v>
      </c>
      <c r="U29" s="203" t="str">
        <f>IF('Cell Numbers'!U21=0,"",((IF(VLOOKUP('Cell Numbers'!U21,Cells!$A$7:$F$122,5)=U$11,"[",""))&amp;(IF(AND(VLOOKUP('Cell Numbers'!U21,Cells!$A$7:$F$122,5)&lt;&gt;U$11,VLOOKUP('Cell Numbers'!U21,Cells!$A$7:$F$122,6)&lt;&gt;U$11),"---",100*(ROUND(VLOOKUP('Cell Numbers'!U21,Cells!$A$7:$M$122,13),3))&amp;"%")&amp;(IF(VLOOKUP('Cell Numbers'!U21,Cells!$A$7:$F$122,6)=U$11,"]","")))))</f>
        <v>---</v>
      </c>
      <c r="V29" s="203" t="str">
        <f>IF('Cell Numbers'!V21=0,"",((IF(VLOOKUP('Cell Numbers'!V21,Cells!$A$7:$F$122,5)=V$11,"[",""))&amp;(IF(AND(VLOOKUP('Cell Numbers'!V21,Cells!$A$7:$F$122,5)&lt;&gt;V$11,VLOOKUP('Cell Numbers'!V21,Cells!$A$7:$F$122,6)&lt;&gt;V$11),"---",100*(ROUND(VLOOKUP('Cell Numbers'!V21,Cells!$A$7:$M$122,13),3))&amp;"%")&amp;(IF(VLOOKUP('Cell Numbers'!V21,Cells!$A$7:$F$122,6)=V$11,"]","")))))</f>
        <v>---</v>
      </c>
      <c r="W29" s="203" t="str">
        <f>IF('Cell Numbers'!W21=0,"",((IF(VLOOKUP('Cell Numbers'!W21,Cells!$A$7:$F$122,5)=W$11,"[",""))&amp;(IF(AND(VLOOKUP('Cell Numbers'!W21,Cells!$A$7:$F$122,5)&lt;&gt;W$11,VLOOKUP('Cell Numbers'!W21,Cells!$A$7:$F$122,6)&lt;&gt;W$11),"---",100*(ROUND(VLOOKUP('Cell Numbers'!W21,Cells!$A$7:$M$122,13),3))&amp;"%")&amp;(IF(VLOOKUP('Cell Numbers'!W21,Cells!$A$7:$F$122,6)=W$11,"]","")))))</f>
        <v>---</v>
      </c>
      <c r="X29" s="203" t="str">
        <f>IF('Cell Numbers'!X21=0,"",((IF(VLOOKUP('Cell Numbers'!X21,Cells!$A$7:$F$122,5)=X$11,"[",""))&amp;(IF(AND(VLOOKUP('Cell Numbers'!X21,Cells!$A$7:$F$122,5)&lt;&gt;X$11,VLOOKUP('Cell Numbers'!X21,Cells!$A$7:$F$122,6)&lt;&gt;X$11),"---",100*(ROUND(VLOOKUP('Cell Numbers'!X21,Cells!$A$7:$M$122,13),3))&amp;"%")&amp;(IF(VLOOKUP('Cell Numbers'!X21,Cells!$A$7:$F$122,6)=X$11,"]","")))))</f>
        <v>---</v>
      </c>
      <c r="Y29" s="203" t="str">
        <f>IF('Cell Numbers'!Y21=0,"",((IF(VLOOKUP('Cell Numbers'!Y21,Cells!$A$7:$F$122,5)=Y$11,"[",""))&amp;(IF(AND(VLOOKUP('Cell Numbers'!Y21,Cells!$A$7:$F$122,5)&lt;&gt;Y$11,VLOOKUP('Cell Numbers'!Y21,Cells!$A$7:$F$122,6)&lt;&gt;Y$11),"---",100*(ROUND(VLOOKUP('Cell Numbers'!Y21,Cells!$A$7:$M$122,13),3))&amp;"%")&amp;(IF(VLOOKUP('Cell Numbers'!Y21,Cells!$A$7:$F$122,6)=Y$11,"]","")))))</f>
        <v>84.5%]</v>
      </c>
      <c r="Z29" s="203" t="str">
        <f>IF('Cell Numbers'!Z21=0,"",((IF(VLOOKUP('Cell Numbers'!Z21,Cells!$A$7:$F$122,5)=Z$11,"[",""))&amp;(IF(AND(VLOOKUP('Cell Numbers'!Z21,Cells!$A$7:$F$122,5)&lt;&gt;Z$11,VLOOKUP('Cell Numbers'!Z21,Cells!$A$7:$F$122,6)&lt;&gt;Z$11),"---",100*(ROUND(VLOOKUP('Cell Numbers'!Z21,Cells!$A$7:$M$122,13),3))&amp;"%")&amp;(IF(VLOOKUP('Cell Numbers'!Z21,Cells!$A$7:$F$122,6)=Z$11,"]","")))))</f>
        <v/>
      </c>
      <c r="AA29" s="203" t="str">
        <f>IF('Cell Numbers'!AA21=0,"",((IF(VLOOKUP('Cell Numbers'!AA21,Cells!$A$7:$F$122,5)=AA$11,"[",""))&amp;(IF(AND(VLOOKUP('Cell Numbers'!AA21,Cells!$A$7:$F$122,5)&lt;&gt;AA$11,VLOOKUP('Cell Numbers'!AA21,Cells!$A$7:$F$122,6)&lt;&gt;AA$11),"---",100*(ROUND(VLOOKUP('Cell Numbers'!AA21,Cells!$A$7:$M$122,13),3))&amp;"%")&amp;(IF(VLOOKUP('Cell Numbers'!AA21,Cells!$A$7:$F$122,6)=AA$11,"]","")))))</f>
        <v/>
      </c>
      <c r="AB29" s="203" t="str">
        <f>IF('Cell Numbers'!AB21=0,"",((IF(VLOOKUP('Cell Numbers'!AB21,Cells!$A$7:$F$122,5)=AB$11,"[",""))&amp;(IF(AND(VLOOKUP('Cell Numbers'!AB21,Cells!$A$7:$F$122,5)&lt;&gt;AB$11,VLOOKUP('Cell Numbers'!AB21,Cells!$A$7:$F$122,6)&lt;&gt;AB$11),"---",100*(ROUND(VLOOKUP('Cell Numbers'!AB21,Cells!$A$7:$M$122,13),3))&amp;"%")&amp;(IF(VLOOKUP('Cell Numbers'!AB21,Cells!$A$7:$F$122,6)=AB$11,"]","")))))</f>
        <v/>
      </c>
      <c r="AC29" s="203" t="str">
        <f>IF('Cell Numbers'!AC21=0,"",((IF(VLOOKUP('Cell Numbers'!AC21,Cells!$A$7:$F$122,5)=AC$11,"[",""))&amp;(IF(AND(VLOOKUP('Cell Numbers'!AC21,Cells!$A$7:$F$122,5)&lt;&gt;AC$11,VLOOKUP('Cell Numbers'!AC21,Cells!$A$7:$F$122,6)&lt;&gt;AC$11),"---",100*(ROUND(VLOOKUP('Cell Numbers'!AC21,Cells!$A$7:$M$122,13),3))&amp;"%")&amp;(IF(VLOOKUP('Cell Numbers'!AC21,Cells!$A$7:$F$122,6)=AC$11,"]","")))))</f>
        <v/>
      </c>
      <c r="AD29" s="203" t="str">
        <f>IF('Cell Numbers'!AD21=0,"",((IF(VLOOKUP('Cell Numbers'!AD21,Cells!$A$7:$F$122,5)=AD$11,"[",""))&amp;(IF(AND(VLOOKUP('Cell Numbers'!AD21,Cells!$A$7:$F$122,5)&lt;&gt;AD$11,VLOOKUP('Cell Numbers'!AD21,Cells!$A$7:$F$122,6)&lt;&gt;AD$11),"---",100*(ROUND(VLOOKUP('Cell Numbers'!AD21,Cells!$A$7:$M$122,13),3))&amp;"%")&amp;(IF(VLOOKUP('Cell Numbers'!AD21,Cells!$A$7:$F$122,6)=AD$11,"]","")))))</f>
        <v/>
      </c>
      <c r="AE29" s="203" t="str">
        <f>IF('Cell Numbers'!AE21=0,"",((IF(VLOOKUP('Cell Numbers'!AE21,Cells!$A$7:$F$122,5)=AE$11,"[",""))&amp;(IF(AND(VLOOKUP('Cell Numbers'!AE21,Cells!$A$7:$F$122,5)&lt;&gt;AE$11,VLOOKUP('Cell Numbers'!AE21,Cells!$A$7:$F$122,6)&lt;&gt;AE$11),"---",100*(ROUND(VLOOKUP('Cell Numbers'!AE21,Cells!$A$7:$M$122,13),3))&amp;"%")&amp;(IF(VLOOKUP('Cell Numbers'!AE21,Cells!$A$7:$F$122,6)=AE$11,"]","")))))</f>
        <v/>
      </c>
      <c r="AF29" s="203" t="str">
        <f>IF('Cell Numbers'!AF21=0,"",((IF(VLOOKUP('Cell Numbers'!AF21,Cells!$A$7:$F$122,5)=AF$11,"[",""))&amp;(IF(AND(VLOOKUP('Cell Numbers'!AF21,Cells!$A$7:$F$122,5)&lt;&gt;AF$11,VLOOKUP('Cell Numbers'!AF21,Cells!$A$7:$F$122,6)&lt;&gt;AF$11),"---",100*(ROUND(VLOOKUP('Cell Numbers'!AF21,Cells!$A$7:$M$122,13),3))&amp;"%")&amp;(IF(VLOOKUP('Cell Numbers'!AF21,Cells!$A$7:$F$122,6)=AF$11,"]","")))))</f>
        <v/>
      </c>
      <c r="AG29" s="203" t="str">
        <f>IF('Cell Numbers'!AG21=0,"",((IF(VLOOKUP('Cell Numbers'!AG21,Cells!$A$7:$F$122,5)=AG$11,"[",""))&amp;(IF(AND(VLOOKUP('Cell Numbers'!AG21,Cells!$A$7:$F$122,5)&lt;&gt;AG$11,VLOOKUP('Cell Numbers'!AG21,Cells!$A$7:$F$122,6)&lt;&gt;AG$11),"---",100*(ROUND(VLOOKUP('Cell Numbers'!AG21,Cells!$A$7:$M$122,13),3))&amp;"%")&amp;(IF(VLOOKUP('Cell Numbers'!AG21,Cells!$A$7:$F$122,6)=AG$11,"]","")))))</f>
        <v/>
      </c>
      <c r="AH29" s="203" t="str">
        <f>IF('Cell Numbers'!AH21=0,"",((IF(VLOOKUP('Cell Numbers'!AH21,Cells!$A$7:$F$122,5)=AH$11,"[",""))&amp;(IF(AND(VLOOKUP('Cell Numbers'!AH21,Cells!$A$7:$F$122,5)&lt;&gt;AH$11,VLOOKUP('Cell Numbers'!AH21,Cells!$A$7:$F$122,6)&lt;&gt;AH$11),"---",100*(ROUND(VLOOKUP('Cell Numbers'!AH21,Cells!$A$7:$M$122,13),3))&amp;"%")&amp;(IF(VLOOKUP('Cell Numbers'!AH21,Cells!$A$7:$F$122,6)=AH$11,"]","")))))</f>
        <v/>
      </c>
      <c r="AI29" s="203" t="str">
        <f>IF('Cell Numbers'!AI21=0,"",((IF(VLOOKUP('Cell Numbers'!AI21,Cells!$A$7:$F$122,5)=AI$11,"[",""))&amp;(IF(AND(VLOOKUP('Cell Numbers'!AI21,Cells!$A$7:$F$122,5)&lt;&gt;AI$11,VLOOKUP('Cell Numbers'!AI21,Cells!$A$7:$F$122,6)&lt;&gt;AI$11),"---",100*(ROUND(VLOOKUP('Cell Numbers'!AI21,Cells!$A$7:$M$122,13),3))&amp;"%")&amp;(IF(VLOOKUP('Cell Numbers'!AI21,Cells!$A$7:$F$122,6)=AI$11,"]","")))))</f>
        <v/>
      </c>
      <c r="AJ29" s="203" t="str">
        <f>IF('Cell Numbers'!AJ21=0,"",((IF(VLOOKUP('Cell Numbers'!AJ21,Cells!$A$7:$F$122,5)=AJ$11,"[",""))&amp;(IF(AND(VLOOKUP('Cell Numbers'!AJ21,Cells!$A$7:$F$122,5)&lt;&gt;AJ$11,VLOOKUP('Cell Numbers'!AJ21,Cells!$A$7:$F$122,6)&lt;&gt;AJ$11),"---",100*(ROUND(VLOOKUP('Cell Numbers'!AJ21,Cells!$A$7:$M$122,13),3))&amp;"%")&amp;(IF(VLOOKUP('Cell Numbers'!AJ21,Cells!$A$7:$F$122,6)=AJ$11,"]","")))))</f>
        <v/>
      </c>
      <c r="AK29" s="203" t="str">
        <f>IF('Cell Numbers'!AK21=0,"",((IF(VLOOKUP('Cell Numbers'!AK21,Cells!$A$7:$F$122,5)=AK$11,"[",""))&amp;(IF(AND(VLOOKUP('Cell Numbers'!AK21,Cells!$A$7:$F$122,5)&lt;&gt;AK$11,VLOOKUP('Cell Numbers'!AK21,Cells!$A$7:$F$122,6)&lt;&gt;AK$11),"---",100*(ROUND(VLOOKUP('Cell Numbers'!AK21,Cells!$A$7:$M$122,13),3))&amp;"%")&amp;(IF(VLOOKUP('Cell Numbers'!AK21,Cells!$A$7:$F$122,6)=AK$11,"]","")))))</f>
        <v/>
      </c>
      <c r="AL29" s="203" t="str">
        <f>IF('Cell Numbers'!AL21=0,"",((IF(VLOOKUP('Cell Numbers'!AL21,Cells!$A$7:$F$122,5)=AL$11,"[",""))&amp;(IF(AND(VLOOKUP('Cell Numbers'!AL21,Cells!$A$7:$F$122,5)&lt;&gt;AL$11,VLOOKUP('Cell Numbers'!AL21,Cells!$A$7:$F$122,6)&lt;&gt;AL$11),"---",100*(ROUND(VLOOKUP('Cell Numbers'!AL21,Cells!$A$7:$M$122,13),3))&amp;"%")&amp;(IF(VLOOKUP('Cell Numbers'!AL21,Cells!$A$7:$F$122,6)=AL$11,"]","")))))</f>
        <v/>
      </c>
      <c r="AM29" s="203" t="str">
        <f>IF('Cell Numbers'!AM21=0,"",((IF(VLOOKUP('Cell Numbers'!AM21,Cells!$A$7:$F$122,5)=AM$11,"[",""))&amp;(IF(AND(VLOOKUP('Cell Numbers'!AM21,Cells!$A$7:$F$122,5)&lt;&gt;AM$11,VLOOKUP('Cell Numbers'!AM21,Cells!$A$7:$F$122,6)&lt;&gt;AM$11),"---",100*(ROUND(VLOOKUP('Cell Numbers'!AM21,Cells!$A$7:$M$122,13),3))&amp;"%")&amp;(IF(VLOOKUP('Cell Numbers'!AM21,Cells!$A$7:$F$122,6)=AM$11,"]","")))))</f>
        <v/>
      </c>
    </row>
    <row r="30" spans="1:39" x14ac:dyDescent="0.25">
      <c r="A30" t="s">
        <v>82</v>
      </c>
      <c r="B30" t="s">
        <v>78</v>
      </c>
      <c r="C30" s="8" t="s">
        <v>349</v>
      </c>
      <c r="D30" s="203" t="str">
        <f>IF('Cell Numbers'!D22=0,"",((IF(VLOOKUP('Cell Numbers'!D22,Cells!$A$7:$F$122,5)=D$11,"[",""))&amp;(IF(AND(VLOOKUP('Cell Numbers'!D22,Cells!$A$7:$F$122,5)&lt;&gt;D$11,VLOOKUP('Cell Numbers'!D22,Cells!$A$7:$F$122,6)&lt;&gt;D$11),"---",100*(ROUND(VLOOKUP('Cell Numbers'!D22,Cells!$A$7:$M$122,13),3))&amp;"%")&amp;(IF(VLOOKUP('Cell Numbers'!D22,Cells!$A$7:$F$122,6)=D$11,"]","")))))</f>
        <v>[96.4%</v>
      </c>
      <c r="E30" s="203" t="str">
        <f>IF('Cell Numbers'!E22=0,"",((IF(VLOOKUP('Cell Numbers'!E22,Cells!$A$7:$F$122,5)=E$11,"[",""))&amp;(IF(AND(VLOOKUP('Cell Numbers'!E22,Cells!$A$7:$F$122,5)&lt;&gt;E$11,VLOOKUP('Cell Numbers'!E22,Cells!$A$7:$F$122,6)&lt;&gt;E$11),"---",100*(ROUND(VLOOKUP('Cell Numbers'!E22,Cells!$A$7:$M$122,13),3))&amp;"%")&amp;(IF(VLOOKUP('Cell Numbers'!E22,Cells!$A$7:$F$122,6)=E$11,"]","")))))</f>
        <v>---</v>
      </c>
      <c r="F30" s="203" t="str">
        <f>IF('Cell Numbers'!F22=0,"",((IF(VLOOKUP('Cell Numbers'!F22,Cells!$A$7:$F$122,5)=F$11,"[",""))&amp;(IF(AND(VLOOKUP('Cell Numbers'!F22,Cells!$A$7:$F$122,5)&lt;&gt;F$11,VLOOKUP('Cell Numbers'!F22,Cells!$A$7:$F$122,6)&lt;&gt;F$11),"---",100*(ROUND(VLOOKUP('Cell Numbers'!F22,Cells!$A$7:$M$122,13),3))&amp;"%")&amp;(IF(VLOOKUP('Cell Numbers'!F22,Cells!$A$7:$F$122,6)=F$11,"]","")))))</f>
        <v>---</v>
      </c>
      <c r="G30" s="203" t="str">
        <f>IF('Cell Numbers'!G22=0,"",((IF(VLOOKUP('Cell Numbers'!G22,Cells!$A$7:$F$122,5)=G$11,"[",""))&amp;(IF(AND(VLOOKUP('Cell Numbers'!G22,Cells!$A$7:$F$122,5)&lt;&gt;G$11,VLOOKUP('Cell Numbers'!G22,Cells!$A$7:$F$122,6)&lt;&gt;G$11),"---",100*(ROUND(VLOOKUP('Cell Numbers'!G22,Cells!$A$7:$M$122,13),3))&amp;"%")&amp;(IF(VLOOKUP('Cell Numbers'!G22,Cells!$A$7:$F$122,6)=G$11,"]","")))))</f>
        <v>---</v>
      </c>
      <c r="H30" s="203" t="str">
        <f>IF('Cell Numbers'!H22=0,"",((IF(VLOOKUP('Cell Numbers'!H22,Cells!$A$7:$F$122,5)=H$11,"[",""))&amp;(IF(AND(VLOOKUP('Cell Numbers'!H22,Cells!$A$7:$F$122,5)&lt;&gt;H$11,VLOOKUP('Cell Numbers'!H22,Cells!$A$7:$F$122,6)&lt;&gt;H$11),"---",100*(ROUND(VLOOKUP('Cell Numbers'!H22,Cells!$A$7:$M$122,13),3))&amp;"%")&amp;(IF(VLOOKUP('Cell Numbers'!H22,Cells!$A$7:$F$122,6)=H$11,"]","")))))</f>
        <v>---</v>
      </c>
      <c r="I30" s="203" t="str">
        <f>IF('Cell Numbers'!I22=0,"",((IF(VLOOKUP('Cell Numbers'!I22,Cells!$A$7:$F$122,5)=I$11,"[",""))&amp;(IF(AND(VLOOKUP('Cell Numbers'!I22,Cells!$A$7:$F$122,5)&lt;&gt;I$11,VLOOKUP('Cell Numbers'!I22,Cells!$A$7:$F$122,6)&lt;&gt;I$11),"---",100*(ROUND(VLOOKUP('Cell Numbers'!I22,Cells!$A$7:$M$122,13),3))&amp;"%")&amp;(IF(VLOOKUP('Cell Numbers'!I22,Cells!$A$7:$F$122,6)=I$11,"]","")))))</f>
        <v>---</v>
      </c>
      <c r="J30" s="203" t="str">
        <f>IF('Cell Numbers'!J22=0,"",((IF(VLOOKUP('Cell Numbers'!J22,Cells!$A$7:$F$122,5)=J$11,"[",""))&amp;(IF(AND(VLOOKUP('Cell Numbers'!J22,Cells!$A$7:$F$122,5)&lt;&gt;J$11,VLOOKUP('Cell Numbers'!J22,Cells!$A$7:$F$122,6)&lt;&gt;J$11),"---",100*(ROUND(VLOOKUP('Cell Numbers'!J22,Cells!$A$7:$M$122,13),3))&amp;"%")&amp;(IF(VLOOKUP('Cell Numbers'!J22,Cells!$A$7:$F$122,6)=J$11,"]","")))))</f>
        <v>---</v>
      </c>
      <c r="K30" s="203" t="str">
        <f>IF('Cell Numbers'!K22=0,"",((IF(VLOOKUP('Cell Numbers'!K22,Cells!$A$7:$F$122,5)=K$11,"[",""))&amp;(IF(AND(VLOOKUP('Cell Numbers'!K22,Cells!$A$7:$F$122,5)&lt;&gt;K$11,VLOOKUP('Cell Numbers'!K22,Cells!$A$7:$F$122,6)&lt;&gt;K$11),"---",100*(ROUND(VLOOKUP('Cell Numbers'!K22,Cells!$A$7:$M$122,13),3))&amp;"%")&amp;(IF(VLOOKUP('Cell Numbers'!K22,Cells!$A$7:$F$122,6)=K$11,"]","")))))</f>
        <v>---</v>
      </c>
      <c r="L30" s="203" t="str">
        <f>IF('Cell Numbers'!L22=0,"",((IF(VLOOKUP('Cell Numbers'!L22,Cells!$A$7:$F$122,5)=L$11,"[",""))&amp;(IF(AND(VLOOKUP('Cell Numbers'!L22,Cells!$A$7:$F$122,5)&lt;&gt;L$11,VLOOKUP('Cell Numbers'!L22,Cells!$A$7:$F$122,6)&lt;&gt;L$11),"---",100*(ROUND(VLOOKUP('Cell Numbers'!L22,Cells!$A$7:$M$122,13),3))&amp;"%")&amp;(IF(VLOOKUP('Cell Numbers'!L22,Cells!$A$7:$F$122,6)=L$11,"]","")))))</f>
        <v>---</v>
      </c>
      <c r="M30" s="203" t="str">
        <f>IF('Cell Numbers'!M22=0,"",((IF(VLOOKUP('Cell Numbers'!M22,Cells!$A$7:$F$122,5)=M$11,"[",""))&amp;(IF(AND(VLOOKUP('Cell Numbers'!M22,Cells!$A$7:$F$122,5)&lt;&gt;M$11,VLOOKUP('Cell Numbers'!M22,Cells!$A$7:$F$122,6)&lt;&gt;M$11),"---",100*(ROUND(VLOOKUP('Cell Numbers'!M22,Cells!$A$7:$M$122,13),3))&amp;"%")&amp;(IF(VLOOKUP('Cell Numbers'!M22,Cells!$A$7:$F$122,6)=M$11,"]","")))))</f>
        <v>---</v>
      </c>
      <c r="N30" s="203" t="str">
        <f>IF('Cell Numbers'!N22=0,"",((IF(VLOOKUP('Cell Numbers'!N22,Cells!$A$7:$F$122,5)=N$11,"[",""))&amp;(IF(AND(VLOOKUP('Cell Numbers'!N22,Cells!$A$7:$F$122,5)&lt;&gt;N$11,VLOOKUP('Cell Numbers'!N22,Cells!$A$7:$F$122,6)&lt;&gt;N$11),"---",100*(ROUND(VLOOKUP('Cell Numbers'!N22,Cells!$A$7:$M$122,13),3))&amp;"%")&amp;(IF(VLOOKUP('Cell Numbers'!N22,Cells!$A$7:$F$122,6)=N$11,"]","")))))</f>
        <v>---</v>
      </c>
      <c r="O30" s="203" t="str">
        <f>IF('Cell Numbers'!O22=0,"",((IF(VLOOKUP('Cell Numbers'!O22,Cells!$A$7:$F$122,5)=O$11,"[",""))&amp;(IF(AND(VLOOKUP('Cell Numbers'!O22,Cells!$A$7:$F$122,5)&lt;&gt;O$11,VLOOKUP('Cell Numbers'!O22,Cells!$A$7:$F$122,6)&lt;&gt;O$11),"---",100*(ROUND(VLOOKUP('Cell Numbers'!O22,Cells!$A$7:$M$122,13),3))&amp;"%")&amp;(IF(VLOOKUP('Cell Numbers'!O22,Cells!$A$7:$F$122,6)=O$11,"]","")))))</f>
        <v>---</v>
      </c>
      <c r="P30" s="203" t="str">
        <f>IF('Cell Numbers'!P22=0,"",((IF(VLOOKUP('Cell Numbers'!P22,Cells!$A$7:$F$122,5)=P$11,"[",""))&amp;(IF(AND(VLOOKUP('Cell Numbers'!P22,Cells!$A$7:$F$122,5)&lt;&gt;P$11,VLOOKUP('Cell Numbers'!P22,Cells!$A$7:$F$122,6)&lt;&gt;P$11),"---",100*(ROUND(VLOOKUP('Cell Numbers'!P22,Cells!$A$7:$M$122,13),3))&amp;"%")&amp;(IF(VLOOKUP('Cell Numbers'!P22,Cells!$A$7:$F$122,6)=P$11,"]","")))))</f>
        <v>---</v>
      </c>
      <c r="Q30" s="203" t="str">
        <f>IF('Cell Numbers'!Q22=0,"",((IF(VLOOKUP('Cell Numbers'!Q22,Cells!$A$7:$F$122,5)=Q$11,"[",""))&amp;(IF(AND(VLOOKUP('Cell Numbers'!Q22,Cells!$A$7:$F$122,5)&lt;&gt;Q$11,VLOOKUP('Cell Numbers'!Q22,Cells!$A$7:$F$122,6)&lt;&gt;Q$11),"---",100*(ROUND(VLOOKUP('Cell Numbers'!Q22,Cells!$A$7:$M$122,13),3))&amp;"%")&amp;(IF(VLOOKUP('Cell Numbers'!Q22,Cells!$A$7:$F$122,6)=Q$11,"]","")))))</f>
        <v>---</v>
      </c>
      <c r="R30" s="203" t="str">
        <f>IF('Cell Numbers'!R22=0,"",((IF(VLOOKUP('Cell Numbers'!R22,Cells!$A$7:$F$122,5)=R$11,"[",""))&amp;(IF(AND(VLOOKUP('Cell Numbers'!R22,Cells!$A$7:$F$122,5)&lt;&gt;R$11,VLOOKUP('Cell Numbers'!R22,Cells!$A$7:$F$122,6)&lt;&gt;R$11),"---",100*(ROUND(VLOOKUP('Cell Numbers'!R22,Cells!$A$7:$M$122,13),3))&amp;"%")&amp;(IF(VLOOKUP('Cell Numbers'!R22,Cells!$A$7:$F$122,6)=R$11,"]","")))))</f>
        <v>---</v>
      </c>
      <c r="S30" s="203" t="str">
        <f>IF('Cell Numbers'!S22=0,"",((IF(VLOOKUP('Cell Numbers'!S22,Cells!$A$7:$F$122,5)=S$11,"[",""))&amp;(IF(AND(VLOOKUP('Cell Numbers'!S22,Cells!$A$7:$F$122,5)&lt;&gt;S$11,VLOOKUP('Cell Numbers'!S22,Cells!$A$7:$F$122,6)&lt;&gt;S$11),"---",100*(ROUND(VLOOKUP('Cell Numbers'!S22,Cells!$A$7:$M$122,13),3))&amp;"%")&amp;(IF(VLOOKUP('Cell Numbers'!S22,Cells!$A$7:$F$122,6)=S$11,"]","")))))</f>
        <v>---</v>
      </c>
      <c r="T30" s="203" t="str">
        <f>IF('Cell Numbers'!T22=0,"",((IF(VLOOKUP('Cell Numbers'!T22,Cells!$A$7:$F$122,5)=T$11,"[",""))&amp;(IF(AND(VLOOKUP('Cell Numbers'!T22,Cells!$A$7:$F$122,5)&lt;&gt;T$11,VLOOKUP('Cell Numbers'!T22,Cells!$A$7:$F$122,6)&lt;&gt;T$11),"---",100*(ROUND(VLOOKUP('Cell Numbers'!T22,Cells!$A$7:$M$122,13),3))&amp;"%")&amp;(IF(VLOOKUP('Cell Numbers'!T22,Cells!$A$7:$F$122,6)=T$11,"]","")))))</f>
        <v>---</v>
      </c>
      <c r="U30" s="203" t="str">
        <f>IF('Cell Numbers'!U22=0,"",((IF(VLOOKUP('Cell Numbers'!U22,Cells!$A$7:$F$122,5)=U$11,"[",""))&amp;(IF(AND(VLOOKUP('Cell Numbers'!U22,Cells!$A$7:$F$122,5)&lt;&gt;U$11,VLOOKUP('Cell Numbers'!U22,Cells!$A$7:$F$122,6)&lt;&gt;U$11),"---",100*(ROUND(VLOOKUP('Cell Numbers'!U22,Cells!$A$7:$M$122,13),3))&amp;"%")&amp;(IF(VLOOKUP('Cell Numbers'!U22,Cells!$A$7:$F$122,6)=U$11,"]","")))))</f>
        <v>---</v>
      </c>
      <c r="V30" s="203" t="str">
        <f>IF('Cell Numbers'!V22=0,"",((IF(VLOOKUP('Cell Numbers'!V22,Cells!$A$7:$F$122,5)=V$11,"[",""))&amp;(IF(AND(VLOOKUP('Cell Numbers'!V22,Cells!$A$7:$F$122,5)&lt;&gt;V$11,VLOOKUP('Cell Numbers'!V22,Cells!$A$7:$F$122,6)&lt;&gt;V$11),"---",100*(ROUND(VLOOKUP('Cell Numbers'!V22,Cells!$A$7:$M$122,13),3))&amp;"%")&amp;(IF(VLOOKUP('Cell Numbers'!V22,Cells!$A$7:$F$122,6)=V$11,"]","")))))</f>
        <v>---</v>
      </c>
      <c r="W30" s="203" t="str">
        <f>IF('Cell Numbers'!W22=0,"",((IF(VLOOKUP('Cell Numbers'!W22,Cells!$A$7:$F$122,5)=W$11,"[",""))&amp;(IF(AND(VLOOKUP('Cell Numbers'!W22,Cells!$A$7:$F$122,5)&lt;&gt;W$11,VLOOKUP('Cell Numbers'!W22,Cells!$A$7:$F$122,6)&lt;&gt;W$11),"---",100*(ROUND(VLOOKUP('Cell Numbers'!W22,Cells!$A$7:$M$122,13),3))&amp;"%")&amp;(IF(VLOOKUP('Cell Numbers'!W22,Cells!$A$7:$F$122,6)=W$11,"]","")))))</f>
        <v>---</v>
      </c>
      <c r="X30" s="203" t="str">
        <f>IF('Cell Numbers'!X22=0,"",((IF(VLOOKUP('Cell Numbers'!X22,Cells!$A$7:$F$122,5)=X$11,"[",""))&amp;(IF(AND(VLOOKUP('Cell Numbers'!X22,Cells!$A$7:$F$122,5)&lt;&gt;X$11,VLOOKUP('Cell Numbers'!X22,Cells!$A$7:$F$122,6)&lt;&gt;X$11),"---",100*(ROUND(VLOOKUP('Cell Numbers'!X22,Cells!$A$7:$M$122,13),3))&amp;"%")&amp;(IF(VLOOKUP('Cell Numbers'!X22,Cells!$A$7:$F$122,6)=X$11,"]","")))))</f>
        <v>---</v>
      </c>
      <c r="Y30" s="203" t="str">
        <f>IF('Cell Numbers'!Y22=0,"",((IF(VLOOKUP('Cell Numbers'!Y22,Cells!$A$7:$F$122,5)=Y$11,"[",""))&amp;(IF(AND(VLOOKUP('Cell Numbers'!Y22,Cells!$A$7:$F$122,5)&lt;&gt;Y$11,VLOOKUP('Cell Numbers'!Y22,Cells!$A$7:$F$122,6)&lt;&gt;Y$11),"---",100*(ROUND(VLOOKUP('Cell Numbers'!Y22,Cells!$A$7:$M$122,13),3))&amp;"%")&amp;(IF(VLOOKUP('Cell Numbers'!Y22,Cells!$A$7:$F$122,6)=Y$11,"]","")))))</f>
        <v>---</v>
      </c>
      <c r="Z30" s="203" t="str">
        <f>IF('Cell Numbers'!Z22=0,"",((IF(VLOOKUP('Cell Numbers'!Z22,Cells!$A$7:$F$122,5)=Z$11,"[",""))&amp;(IF(AND(VLOOKUP('Cell Numbers'!Z22,Cells!$A$7:$F$122,5)&lt;&gt;Z$11,VLOOKUP('Cell Numbers'!Z22,Cells!$A$7:$F$122,6)&lt;&gt;Z$11),"---",100*(ROUND(VLOOKUP('Cell Numbers'!Z22,Cells!$A$7:$M$122,13),3))&amp;"%")&amp;(IF(VLOOKUP('Cell Numbers'!Z22,Cells!$A$7:$F$122,6)=Z$11,"]","")))))</f>
        <v>---</v>
      </c>
      <c r="AA30" s="203" t="str">
        <f>IF('Cell Numbers'!AA22=0,"",((IF(VLOOKUP('Cell Numbers'!AA22,Cells!$A$7:$F$122,5)=AA$11,"[",""))&amp;(IF(AND(VLOOKUP('Cell Numbers'!AA22,Cells!$A$7:$F$122,5)&lt;&gt;AA$11,VLOOKUP('Cell Numbers'!AA22,Cells!$A$7:$F$122,6)&lt;&gt;AA$11),"---",100*(ROUND(VLOOKUP('Cell Numbers'!AA22,Cells!$A$7:$M$122,13),3))&amp;"%")&amp;(IF(VLOOKUP('Cell Numbers'!AA22,Cells!$A$7:$F$122,6)=AA$11,"]","")))))</f>
        <v>---</v>
      </c>
      <c r="AB30" s="203" t="str">
        <f>IF('Cell Numbers'!AB22=0,"",((IF(VLOOKUP('Cell Numbers'!AB22,Cells!$A$7:$F$122,5)=AB$11,"[",""))&amp;(IF(AND(VLOOKUP('Cell Numbers'!AB22,Cells!$A$7:$F$122,5)&lt;&gt;AB$11,VLOOKUP('Cell Numbers'!AB22,Cells!$A$7:$F$122,6)&lt;&gt;AB$11),"---",100*(ROUND(VLOOKUP('Cell Numbers'!AB22,Cells!$A$7:$M$122,13),3))&amp;"%")&amp;(IF(VLOOKUP('Cell Numbers'!AB22,Cells!$A$7:$F$122,6)=AB$11,"]","")))))</f>
        <v>---</v>
      </c>
      <c r="AC30" s="203" t="str">
        <f>IF('Cell Numbers'!AC22=0,"",((IF(VLOOKUP('Cell Numbers'!AC22,Cells!$A$7:$F$122,5)=AC$11,"[",""))&amp;(IF(AND(VLOOKUP('Cell Numbers'!AC22,Cells!$A$7:$F$122,5)&lt;&gt;AC$11,VLOOKUP('Cell Numbers'!AC22,Cells!$A$7:$F$122,6)&lt;&gt;AC$11),"---",100*(ROUND(VLOOKUP('Cell Numbers'!AC22,Cells!$A$7:$M$122,13),3))&amp;"%")&amp;(IF(VLOOKUP('Cell Numbers'!AC22,Cells!$A$7:$F$122,6)=AC$11,"]","")))))</f>
        <v>---</v>
      </c>
      <c r="AD30" s="203" t="str">
        <f>IF('Cell Numbers'!AD22=0,"",((IF(VLOOKUP('Cell Numbers'!AD22,Cells!$A$7:$F$122,5)=AD$11,"[",""))&amp;(IF(AND(VLOOKUP('Cell Numbers'!AD22,Cells!$A$7:$F$122,5)&lt;&gt;AD$11,VLOOKUP('Cell Numbers'!AD22,Cells!$A$7:$F$122,6)&lt;&gt;AD$11),"---",100*(ROUND(VLOOKUP('Cell Numbers'!AD22,Cells!$A$7:$M$122,13),3))&amp;"%")&amp;(IF(VLOOKUP('Cell Numbers'!AD22,Cells!$A$7:$F$122,6)=AD$11,"]","")))))</f>
        <v>---</v>
      </c>
      <c r="AE30" s="203" t="str">
        <f>IF('Cell Numbers'!AE22=0,"",((IF(VLOOKUP('Cell Numbers'!AE22,Cells!$A$7:$F$122,5)=AE$11,"[",""))&amp;(IF(AND(VLOOKUP('Cell Numbers'!AE22,Cells!$A$7:$F$122,5)&lt;&gt;AE$11,VLOOKUP('Cell Numbers'!AE22,Cells!$A$7:$F$122,6)&lt;&gt;AE$11),"---",100*(ROUND(VLOOKUP('Cell Numbers'!AE22,Cells!$A$7:$M$122,13),3))&amp;"%")&amp;(IF(VLOOKUP('Cell Numbers'!AE22,Cells!$A$7:$F$122,6)=AE$11,"]","")))))</f>
        <v>---</v>
      </c>
      <c r="AF30" s="203" t="str">
        <f>IF('Cell Numbers'!AF22=0,"",((IF(VLOOKUP('Cell Numbers'!AF22,Cells!$A$7:$F$122,5)=AF$11,"[",""))&amp;(IF(AND(VLOOKUP('Cell Numbers'!AF22,Cells!$A$7:$F$122,5)&lt;&gt;AF$11,VLOOKUP('Cell Numbers'!AF22,Cells!$A$7:$F$122,6)&lt;&gt;AF$11),"---",100*(ROUND(VLOOKUP('Cell Numbers'!AF22,Cells!$A$7:$M$122,13),3))&amp;"%")&amp;(IF(VLOOKUP('Cell Numbers'!AF22,Cells!$A$7:$F$122,6)=AF$11,"]","")))))</f>
        <v>---</v>
      </c>
      <c r="AG30" s="203" t="str">
        <f>IF('Cell Numbers'!AG22=0,"",((IF(VLOOKUP('Cell Numbers'!AG22,Cells!$A$7:$F$122,5)=AG$11,"[",""))&amp;(IF(AND(VLOOKUP('Cell Numbers'!AG22,Cells!$A$7:$F$122,5)&lt;&gt;AG$11,VLOOKUP('Cell Numbers'!AG22,Cells!$A$7:$F$122,6)&lt;&gt;AG$11),"---",100*(ROUND(VLOOKUP('Cell Numbers'!AG22,Cells!$A$7:$M$122,13),3))&amp;"%")&amp;(IF(VLOOKUP('Cell Numbers'!AG22,Cells!$A$7:$F$122,6)=AG$11,"]","")))))</f>
        <v>---</v>
      </c>
      <c r="AH30" s="203" t="str">
        <f>IF('Cell Numbers'!AH22=0,"",((IF(VLOOKUP('Cell Numbers'!AH22,Cells!$A$7:$F$122,5)=AH$11,"[",""))&amp;(IF(AND(VLOOKUP('Cell Numbers'!AH22,Cells!$A$7:$F$122,5)&lt;&gt;AH$11,VLOOKUP('Cell Numbers'!AH22,Cells!$A$7:$F$122,6)&lt;&gt;AH$11),"---",100*(ROUND(VLOOKUP('Cell Numbers'!AH22,Cells!$A$7:$M$122,13),3))&amp;"%")&amp;(IF(VLOOKUP('Cell Numbers'!AH22,Cells!$A$7:$F$122,6)=AH$11,"]","")))))</f>
        <v>---</v>
      </c>
      <c r="AI30" s="203" t="str">
        <f>IF('Cell Numbers'!AI22=0,"",((IF(VLOOKUP('Cell Numbers'!AI22,Cells!$A$7:$F$122,5)=AI$11,"[",""))&amp;(IF(AND(VLOOKUP('Cell Numbers'!AI22,Cells!$A$7:$F$122,5)&lt;&gt;AI$11,VLOOKUP('Cell Numbers'!AI22,Cells!$A$7:$F$122,6)&lt;&gt;AI$11),"---",100*(ROUND(VLOOKUP('Cell Numbers'!AI22,Cells!$A$7:$M$122,13),3))&amp;"%")&amp;(IF(VLOOKUP('Cell Numbers'!AI22,Cells!$A$7:$F$122,6)=AI$11,"]","")))))</f>
        <v>96.4%]</v>
      </c>
      <c r="AJ30" s="203" t="str">
        <f>IF('Cell Numbers'!AJ22=0,"",((IF(VLOOKUP('Cell Numbers'!AJ22,Cells!$A$7:$F$122,5)=AJ$11,"[",""))&amp;(IF(AND(VLOOKUP('Cell Numbers'!AJ22,Cells!$A$7:$F$122,5)&lt;&gt;AJ$11,VLOOKUP('Cell Numbers'!AJ22,Cells!$A$7:$F$122,6)&lt;&gt;AJ$11),"---",100*(ROUND(VLOOKUP('Cell Numbers'!AJ22,Cells!$A$7:$M$122,13),3))&amp;"%")&amp;(IF(VLOOKUP('Cell Numbers'!AJ22,Cells!$A$7:$F$122,6)=AJ$11,"]","")))))</f>
        <v/>
      </c>
      <c r="AK30" s="203" t="str">
        <f>IF('Cell Numbers'!AK22=0,"",((IF(VLOOKUP('Cell Numbers'!AK22,Cells!$A$7:$F$122,5)=AK$11,"[",""))&amp;(IF(AND(VLOOKUP('Cell Numbers'!AK22,Cells!$A$7:$F$122,5)&lt;&gt;AK$11,VLOOKUP('Cell Numbers'!AK22,Cells!$A$7:$F$122,6)&lt;&gt;AK$11),"---",100*(ROUND(VLOOKUP('Cell Numbers'!AK22,Cells!$A$7:$M$122,13),3))&amp;"%")&amp;(IF(VLOOKUP('Cell Numbers'!AK22,Cells!$A$7:$F$122,6)=AK$11,"]","")))))</f>
        <v/>
      </c>
      <c r="AL30" s="203" t="str">
        <f>IF('Cell Numbers'!AL22=0,"",((IF(VLOOKUP('Cell Numbers'!AL22,Cells!$A$7:$F$122,5)=AL$11,"[",""))&amp;(IF(AND(VLOOKUP('Cell Numbers'!AL22,Cells!$A$7:$F$122,5)&lt;&gt;AL$11,VLOOKUP('Cell Numbers'!AL22,Cells!$A$7:$F$122,6)&lt;&gt;AL$11),"---",100*(ROUND(VLOOKUP('Cell Numbers'!AL22,Cells!$A$7:$M$122,13),3))&amp;"%")&amp;(IF(VLOOKUP('Cell Numbers'!AL22,Cells!$A$7:$F$122,6)=AL$11,"]","")))))</f>
        <v/>
      </c>
      <c r="AM30" s="203" t="str">
        <f>IF('Cell Numbers'!AM22=0,"",((IF(VLOOKUP('Cell Numbers'!AM22,Cells!$A$7:$F$122,5)=AM$11,"[",""))&amp;(IF(AND(VLOOKUP('Cell Numbers'!AM22,Cells!$A$7:$F$122,5)&lt;&gt;AM$11,VLOOKUP('Cell Numbers'!AM22,Cells!$A$7:$F$122,6)&lt;&gt;AM$11),"---",100*(ROUND(VLOOKUP('Cell Numbers'!AM22,Cells!$A$7:$M$122,13),3))&amp;"%")&amp;(IF(VLOOKUP('Cell Numbers'!AM22,Cells!$A$7:$F$122,6)=AM$11,"]","")))))</f>
        <v/>
      </c>
    </row>
    <row r="31" spans="1:39" x14ac:dyDescent="0.25">
      <c r="A31" t="s">
        <v>82</v>
      </c>
      <c r="B31" t="s">
        <v>78</v>
      </c>
      <c r="C31" s="8" t="s">
        <v>350</v>
      </c>
      <c r="D31" s="203" t="str">
        <f>IF('Cell Numbers'!D23=0,"",((IF(VLOOKUP('Cell Numbers'!D23,Cells!$A$7:$F$122,5)=D$11,"[",""))&amp;(IF(AND(VLOOKUP('Cell Numbers'!D23,Cells!$A$7:$F$122,5)&lt;&gt;D$11,VLOOKUP('Cell Numbers'!D23,Cells!$A$7:$F$122,6)&lt;&gt;D$11),"---",100*(ROUND(VLOOKUP('Cell Numbers'!D23,Cells!$A$7:$M$122,13),3))&amp;"%")&amp;(IF(VLOOKUP('Cell Numbers'!D23,Cells!$A$7:$F$122,6)=D$11,"]","")))))</f>
        <v>[95.8%</v>
      </c>
      <c r="E31" s="203" t="str">
        <f>IF('Cell Numbers'!E23=0,"",((IF(VLOOKUP('Cell Numbers'!E23,Cells!$A$7:$F$122,5)=E$11,"[",""))&amp;(IF(AND(VLOOKUP('Cell Numbers'!E23,Cells!$A$7:$F$122,5)&lt;&gt;E$11,VLOOKUP('Cell Numbers'!E23,Cells!$A$7:$F$122,6)&lt;&gt;E$11),"---",100*(ROUND(VLOOKUP('Cell Numbers'!E23,Cells!$A$7:$M$122,13),3))&amp;"%")&amp;(IF(VLOOKUP('Cell Numbers'!E23,Cells!$A$7:$F$122,6)=E$11,"]","")))))</f>
        <v>---</v>
      </c>
      <c r="F31" s="203" t="str">
        <f>IF('Cell Numbers'!F23=0,"",((IF(VLOOKUP('Cell Numbers'!F23,Cells!$A$7:$F$122,5)=F$11,"[",""))&amp;(IF(AND(VLOOKUP('Cell Numbers'!F23,Cells!$A$7:$F$122,5)&lt;&gt;F$11,VLOOKUP('Cell Numbers'!F23,Cells!$A$7:$F$122,6)&lt;&gt;F$11),"---",100*(ROUND(VLOOKUP('Cell Numbers'!F23,Cells!$A$7:$M$122,13),3))&amp;"%")&amp;(IF(VLOOKUP('Cell Numbers'!F23,Cells!$A$7:$F$122,6)=F$11,"]","")))))</f>
        <v>---</v>
      </c>
      <c r="G31" s="203" t="str">
        <f>IF('Cell Numbers'!G23=0,"",((IF(VLOOKUP('Cell Numbers'!G23,Cells!$A$7:$F$122,5)=G$11,"[",""))&amp;(IF(AND(VLOOKUP('Cell Numbers'!G23,Cells!$A$7:$F$122,5)&lt;&gt;G$11,VLOOKUP('Cell Numbers'!G23,Cells!$A$7:$F$122,6)&lt;&gt;G$11),"---",100*(ROUND(VLOOKUP('Cell Numbers'!G23,Cells!$A$7:$M$122,13),3))&amp;"%")&amp;(IF(VLOOKUP('Cell Numbers'!G23,Cells!$A$7:$F$122,6)=G$11,"]","")))))</f>
        <v>---</v>
      </c>
      <c r="H31" s="203" t="str">
        <f>IF('Cell Numbers'!H23=0,"",((IF(VLOOKUP('Cell Numbers'!H23,Cells!$A$7:$F$122,5)=H$11,"[",""))&amp;(IF(AND(VLOOKUP('Cell Numbers'!H23,Cells!$A$7:$F$122,5)&lt;&gt;H$11,VLOOKUP('Cell Numbers'!H23,Cells!$A$7:$F$122,6)&lt;&gt;H$11),"---",100*(ROUND(VLOOKUP('Cell Numbers'!H23,Cells!$A$7:$M$122,13),3))&amp;"%")&amp;(IF(VLOOKUP('Cell Numbers'!H23,Cells!$A$7:$F$122,6)=H$11,"]","")))))</f>
        <v>---</v>
      </c>
      <c r="I31" s="203" t="str">
        <f>IF('Cell Numbers'!I23=0,"",((IF(VLOOKUP('Cell Numbers'!I23,Cells!$A$7:$F$122,5)=I$11,"[",""))&amp;(IF(AND(VLOOKUP('Cell Numbers'!I23,Cells!$A$7:$F$122,5)&lt;&gt;I$11,VLOOKUP('Cell Numbers'!I23,Cells!$A$7:$F$122,6)&lt;&gt;I$11),"---",100*(ROUND(VLOOKUP('Cell Numbers'!I23,Cells!$A$7:$M$122,13),3))&amp;"%")&amp;(IF(VLOOKUP('Cell Numbers'!I23,Cells!$A$7:$F$122,6)=I$11,"]","")))))</f>
        <v>---</v>
      </c>
      <c r="J31" s="203" t="str">
        <f>IF('Cell Numbers'!J23=0,"",((IF(VLOOKUP('Cell Numbers'!J23,Cells!$A$7:$F$122,5)=J$11,"[",""))&amp;(IF(AND(VLOOKUP('Cell Numbers'!J23,Cells!$A$7:$F$122,5)&lt;&gt;J$11,VLOOKUP('Cell Numbers'!J23,Cells!$A$7:$F$122,6)&lt;&gt;J$11),"---",100*(ROUND(VLOOKUP('Cell Numbers'!J23,Cells!$A$7:$M$122,13),3))&amp;"%")&amp;(IF(VLOOKUP('Cell Numbers'!J23,Cells!$A$7:$F$122,6)=J$11,"]","")))))</f>
        <v>---</v>
      </c>
      <c r="K31" s="203" t="str">
        <f>IF('Cell Numbers'!K23=0,"",((IF(VLOOKUP('Cell Numbers'!K23,Cells!$A$7:$F$122,5)=K$11,"[",""))&amp;(IF(AND(VLOOKUP('Cell Numbers'!K23,Cells!$A$7:$F$122,5)&lt;&gt;K$11,VLOOKUP('Cell Numbers'!K23,Cells!$A$7:$F$122,6)&lt;&gt;K$11),"---",100*(ROUND(VLOOKUP('Cell Numbers'!K23,Cells!$A$7:$M$122,13),3))&amp;"%")&amp;(IF(VLOOKUP('Cell Numbers'!K23,Cells!$A$7:$F$122,6)=K$11,"]","")))))</f>
        <v>---</v>
      </c>
      <c r="L31" s="203" t="str">
        <f>IF('Cell Numbers'!L23=0,"",((IF(VLOOKUP('Cell Numbers'!L23,Cells!$A$7:$F$122,5)=L$11,"[",""))&amp;(IF(AND(VLOOKUP('Cell Numbers'!L23,Cells!$A$7:$F$122,5)&lt;&gt;L$11,VLOOKUP('Cell Numbers'!L23,Cells!$A$7:$F$122,6)&lt;&gt;L$11),"---",100*(ROUND(VLOOKUP('Cell Numbers'!L23,Cells!$A$7:$M$122,13),3))&amp;"%")&amp;(IF(VLOOKUP('Cell Numbers'!L23,Cells!$A$7:$F$122,6)=L$11,"]","")))))</f>
        <v>---</v>
      </c>
      <c r="M31" s="203" t="str">
        <f>IF('Cell Numbers'!M23=0,"",((IF(VLOOKUP('Cell Numbers'!M23,Cells!$A$7:$F$122,5)=M$11,"[",""))&amp;(IF(AND(VLOOKUP('Cell Numbers'!M23,Cells!$A$7:$F$122,5)&lt;&gt;M$11,VLOOKUP('Cell Numbers'!M23,Cells!$A$7:$F$122,6)&lt;&gt;M$11),"---",100*(ROUND(VLOOKUP('Cell Numbers'!M23,Cells!$A$7:$M$122,13),3))&amp;"%")&amp;(IF(VLOOKUP('Cell Numbers'!M23,Cells!$A$7:$F$122,6)=M$11,"]","")))))</f>
        <v>---</v>
      </c>
      <c r="N31" s="203" t="str">
        <f>IF('Cell Numbers'!N23=0,"",((IF(VLOOKUP('Cell Numbers'!N23,Cells!$A$7:$F$122,5)=N$11,"[",""))&amp;(IF(AND(VLOOKUP('Cell Numbers'!N23,Cells!$A$7:$F$122,5)&lt;&gt;N$11,VLOOKUP('Cell Numbers'!N23,Cells!$A$7:$F$122,6)&lt;&gt;N$11),"---",100*(ROUND(VLOOKUP('Cell Numbers'!N23,Cells!$A$7:$M$122,13),3))&amp;"%")&amp;(IF(VLOOKUP('Cell Numbers'!N23,Cells!$A$7:$F$122,6)=N$11,"]","")))))</f>
        <v>---</v>
      </c>
      <c r="O31" s="203" t="str">
        <f>IF('Cell Numbers'!O23=0,"",((IF(VLOOKUP('Cell Numbers'!O23,Cells!$A$7:$F$122,5)=O$11,"[",""))&amp;(IF(AND(VLOOKUP('Cell Numbers'!O23,Cells!$A$7:$F$122,5)&lt;&gt;O$11,VLOOKUP('Cell Numbers'!O23,Cells!$A$7:$F$122,6)&lt;&gt;O$11),"---",100*(ROUND(VLOOKUP('Cell Numbers'!O23,Cells!$A$7:$M$122,13),3))&amp;"%")&amp;(IF(VLOOKUP('Cell Numbers'!O23,Cells!$A$7:$F$122,6)=O$11,"]","")))))</f>
        <v>---</v>
      </c>
      <c r="P31" s="203" t="str">
        <f>IF('Cell Numbers'!P23=0,"",((IF(VLOOKUP('Cell Numbers'!P23,Cells!$A$7:$F$122,5)=P$11,"[",""))&amp;(IF(AND(VLOOKUP('Cell Numbers'!P23,Cells!$A$7:$F$122,5)&lt;&gt;P$11,VLOOKUP('Cell Numbers'!P23,Cells!$A$7:$F$122,6)&lt;&gt;P$11),"---",100*(ROUND(VLOOKUP('Cell Numbers'!P23,Cells!$A$7:$M$122,13),3))&amp;"%")&amp;(IF(VLOOKUP('Cell Numbers'!P23,Cells!$A$7:$F$122,6)=P$11,"]","")))))</f>
        <v>---</v>
      </c>
      <c r="Q31" s="203" t="str">
        <f>IF('Cell Numbers'!Q23=0,"",((IF(VLOOKUP('Cell Numbers'!Q23,Cells!$A$7:$F$122,5)=Q$11,"[",""))&amp;(IF(AND(VLOOKUP('Cell Numbers'!Q23,Cells!$A$7:$F$122,5)&lt;&gt;Q$11,VLOOKUP('Cell Numbers'!Q23,Cells!$A$7:$F$122,6)&lt;&gt;Q$11),"---",100*(ROUND(VLOOKUP('Cell Numbers'!Q23,Cells!$A$7:$M$122,13),3))&amp;"%")&amp;(IF(VLOOKUP('Cell Numbers'!Q23,Cells!$A$7:$F$122,6)=Q$11,"]","")))))</f>
        <v>---</v>
      </c>
      <c r="R31" s="203" t="str">
        <f>IF('Cell Numbers'!R23=0,"",((IF(VLOOKUP('Cell Numbers'!R23,Cells!$A$7:$F$122,5)=R$11,"[",""))&amp;(IF(AND(VLOOKUP('Cell Numbers'!R23,Cells!$A$7:$F$122,5)&lt;&gt;R$11,VLOOKUP('Cell Numbers'!R23,Cells!$A$7:$F$122,6)&lt;&gt;R$11),"---",100*(ROUND(VLOOKUP('Cell Numbers'!R23,Cells!$A$7:$M$122,13),3))&amp;"%")&amp;(IF(VLOOKUP('Cell Numbers'!R23,Cells!$A$7:$F$122,6)=R$11,"]","")))))</f>
        <v>---</v>
      </c>
      <c r="S31" s="203" t="str">
        <f>IF('Cell Numbers'!S23=0,"",((IF(VLOOKUP('Cell Numbers'!S23,Cells!$A$7:$F$122,5)=S$11,"[",""))&amp;(IF(AND(VLOOKUP('Cell Numbers'!S23,Cells!$A$7:$F$122,5)&lt;&gt;S$11,VLOOKUP('Cell Numbers'!S23,Cells!$A$7:$F$122,6)&lt;&gt;S$11),"---",100*(ROUND(VLOOKUP('Cell Numbers'!S23,Cells!$A$7:$M$122,13),3))&amp;"%")&amp;(IF(VLOOKUP('Cell Numbers'!S23,Cells!$A$7:$F$122,6)=S$11,"]","")))))</f>
        <v>---</v>
      </c>
      <c r="T31" s="203" t="str">
        <f>IF('Cell Numbers'!T23=0,"",((IF(VLOOKUP('Cell Numbers'!T23,Cells!$A$7:$F$122,5)=T$11,"[",""))&amp;(IF(AND(VLOOKUP('Cell Numbers'!T23,Cells!$A$7:$F$122,5)&lt;&gt;T$11,VLOOKUP('Cell Numbers'!T23,Cells!$A$7:$F$122,6)&lt;&gt;T$11),"---",100*(ROUND(VLOOKUP('Cell Numbers'!T23,Cells!$A$7:$M$122,13),3))&amp;"%")&amp;(IF(VLOOKUP('Cell Numbers'!T23,Cells!$A$7:$F$122,6)=T$11,"]","")))))</f>
        <v>---</v>
      </c>
      <c r="U31" s="203" t="str">
        <f>IF('Cell Numbers'!U23=0,"",((IF(VLOOKUP('Cell Numbers'!U23,Cells!$A$7:$F$122,5)=U$11,"[",""))&amp;(IF(AND(VLOOKUP('Cell Numbers'!U23,Cells!$A$7:$F$122,5)&lt;&gt;U$11,VLOOKUP('Cell Numbers'!U23,Cells!$A$7:$F$122,6)&lt;&gt;U$11),"---",100*(ROUND(VLOOKUP('Cell Numbers'!U23,Cells!$A$7:$M$122,13),3))&amp;"%")&amp;(IF(VLOOKUP('Cell Numbers'!U23,Cells!$A$7:$F$122,6)=U$11,"]","")))))</f>
        <v>---</v>
      </c>
      <c r="V31" s="203" t="str">
        <f>IF('Cell Numbers'!V23=0,"",((IF(VLOOKUP('Cell Numbers'!V23,Cells!$A$7:$F$122,5)=V$11,"[",""))&amp;(IF(AND(VLOOKUP('Cell Numbers'!V23,Cells!$A$7:$F$122,5)&lt;&gt;V$11,VLOOKUP('Cell Numbers'!V23,Cells!$A$7:$F$122,6)&lt;&gt;V$11),"---",100*(ROUND(VLOOKUP('Cell Numbers'!V23,Cells!$A$7:$M$122,13),3))&amp;"%")&amp;(IF(VLOOKUP('Cell Numbers'!V23,Cells!$A$7:$F$122,6)=V$11,"]","")))))</f>
        <v>---</v>
      </c>
      <c r="W31" s="203" t="str">
        <f>IF('Cell Numbers'!W23=0,"",((IF(VLOOKUP('Cell Numbers'!W23,Cells!$A$7:$F$122,5)=W$11,"[",""))&amp;(IF(AND(VLOOKUP('Cell Numbers'!W23,Cells!$A$7:$F$122,5)&lt;&gt;W$11,VLOOKUP('Cell Numbers'!W23,Cells!$A$7:$F$122,6)&lt;&gt;W$11),"---",100*(ROUND(VLOOKUP('Cell Numbers'!W23,Cells!$A$7:$M$122,13),3))&amp;"%")&amp;(IF(VLOOKUP('Cell Numbers'!W23,Cells!$A$7:$F$122,6)=W$11,"]","")))))</f>
        <v>---</v>
      </c>
      <c r="X31" s="203" t="str">
        <f>IF('Cell Numbers'!X23=0,"",((IF(VLOOKUP('Cell Numbers'!X23,Cells!$A$7:$F$122,5)=X$11,"[",""))&amp;(IF(AND(VLOOKUP('Cell Numbers'!X23,Cells!$A$7:$F$122,5)&lt;&gt;X$11,VLOOKUP('Cell Numbers'!X23,Cells!$A$7:$F$122,6)&lt;&gt;X$11),"---",100*(ROUND(VLOOKUP('Cell Numbers'!X23,Cells!$A$7:$M$122,13),3))&amp;"%")&amp;(IF(VLOOKUP('Cell Numbers'!X23,Cells!$A$7:$F$122,6)=X$11,"]","")))))</f>
        <v>---</v>
      </c>
      <c r="Y31" s="203" t="str">
        <f>IF('Cell Numbers'!Y23=0,"",((IF(VLOOKUP('Cell Numbers'!Y23,Cells!$A$7:$F$122,5)=Y$11,"[",""))&amp;(IF(AND(VLOOKUP('Cell Numbers'!Y23,Cells!$A$7:$F$122,5)&lt;&gt;Y$11,VLOOKUP('Cell Numbers'!Y23,Cells!$A$7:$F$122,6)&lt;&gt;Y$11),"---",100*(ROUND(VLOOKUP('Cell Numbers'!Y23,Cells!$A$7:$M$122,13),3))&amp;"%")&amp;(IF(VLOOKUP('Cell Numbers'!Y23,Cells!$A$7:$F$122,6)=Y$11,"]","")))))</f>
        <v>---</v>
      </c>
      <c r="Z31" s="203" t="str">
        <f>IF('Cell Numbers'!Z23=0,"",((IF(VLOOKUP('Cell Numbers'!Z23,Cells!$A$7:$F$122,5)=Z$11,"[",""))&amp;(IF(AND(VLOOKUP('Cell Numbers'!Z23,Cells!$A$7:$F$122,5)&lt;&gt;Z$11,VLOOKUP('Cell Numbers'!Z23,Cells!$A$7:$F$122,6)&lt;&gt;Z$11),"---",100*(ROUND(VLOOKUP('Cell Numbers'!Z23,Cells!$A$7:$M$122,13),3))&amp;"%")&amp;(IF(VLOOKUP('Cell Numbers'!Z23,Cells!$A$7:$F$122,6)=Z$11,"]","")))))</f>
        <v>---</v>
      </c>
      <c r="AA31" s="203" t="str">
        <f>IF('Cell Numbers'!AA23=0,"",((IF(VLOOKUP('Cell Numbers'!AA23,Cells!$A$7:$F$122,5)=AA$11,"[",""))&amp;(IF(AND(VLOOKUP('Cell Numbers'!AA23,Cells!$A$7:$F$122,5)&lt;&gt;AA$11,VLOOKUP('Cell Numbers'!AA23,Cells!$A$7:$F$122,6)&lt;&gt;AA$11),"---",100*(ROUND(VLOOKUP('Cell Numbers'!AA23,Cells!$A$7:$M$122,13),3))&amp;"%")&amp;(IF(VLOOKUP('Cell Numbers'!AA23,Cells!$A$7:$F$122,6)=AA$11,"]","")))))</f>
        <v>---</v>
      </c>
      <c r="AB31" s="203" t="str">
        <f>IF('Cell Numbers'!AB23=0,"",((IF(VLOOKUP('Cell Numbers'!AB23,Cells!$A$7:$F$122,5)=AB$11,"[",""))&amp;(IF(AND(VLOOKUP('Cell Numbers'!AB23,Cells!$A$7:$F$122,5)&lt;&gt;AB$11,VLOOKUP('Cell Numbers'!AB23,Cells!$A$7:$F$122,6)&lt;&gt;AB$11),"---",100*(ROUND(VLOOKUP('Cell Numbers'!AB23,Cells!$A$7:$M$122,13),3))&amp;"%")&amp;(IF(VLOOKUP('Cell Numbers'!AB23,Cells!$A$7:$F$122,6)=AB$11,"]","")))))</f>
        <v>---</v>
      </c>
      <c r="AC31" s="203" t="str">
        <f>IF('Cell Numbers'!AC23=0,"",((IF(VLOOKUP('Cell Numbers'!AC23,Cells!$A$7:$F$122,5)=AC$11,"[",""))&amp;(IF(AND(VLOOKUP('Cell Numbers'!AC23,Cells!$A$7:$F$122,5)&lt;&gt;AC$11,VLOOKUP('Cell Numbers'!AC23,Cells!$A$7:$F$122,6)&lt;&gt;AC$11),"---",100*(ROUND(VLOOKUP('Cell Numbers'!AC23,Cells!$A$7:$M$122,13),3))&amp;"%")&amp;(IF(VLOOKUP('Cell Numbers'!AC23,Cells!$A$7:$F$122,6)=AC$11,"]","")))))</f>
        <v>---</v>
      </c>
      <c r="AD31" s="203" t="str">
        <f>IF('Cell Numbers'!AD23=0,"",((IF(VLOOKUP('Cell Numbers'!AD23,Cells!$A$7:$F$122,5)=AD$11,"[",""))&amp;(IF(AND(VLOOKUP('Cell Numbers'!AD23,Cells!$A$7:$F$122,5)&lt;&gt;AD$11,VLOOKUP('Cell Numbers'!AD23,Cells!$A$7:$F$122,6)&lt;&gt;AD$11),"---",100*(ROUND(VLOOKUP('Cell Numbers'!AD23,Cells!$A$7:$M$122,13),3))&amp;"%")&amp;(IF(VLOOKUP('Cell Numbers'!AD23,Cells!$A$7:$F$122,6)=AD$11,"]","")))))</f>
        <v>---</v>
      </c>
      <c r="AE31" s="203" t="str">
        <f>IF('Cell Numbers'!AE23=0,"",((IF(VLOOKUP('Cell Numbers'!AE23,Cells!$A$7:$F$122,5)=AE$11,"[",""))&amp;(IF(AND(VLOOKUP('Cell Numbers'!AE23,Cells!$A$7:$F$122,5)&lt;&gt;AE$11,VLOOKUP('Cell Numbers'!AE23,Cells!$A$7:$F$122,6)&lt;&gt;AE$11),"---",100*(ROUND(VLOOKUP('Cell Numbers'!AE23,Cells!$A$7:$M$122,13),3))&amp;"%")&amp;(IF(VLOOKUP('Cell Numbers'!AE23,Cells!$A$7:$F$122,6)=AE$11,"]","")))))</f>
        <v>---</v>
      </c>
      <c r="AF31" s="203" t="str">
        <f>IF('Cell Numbers'!AF23=0,"",((IF(VLOOKUP('Cell Numbers'!AF23,Cells!$A$7:$F$122,5)=AF$11,"[",""))&amp;(IF(AND(VLOOKUP('Cell Numbers'!AF23,Cells!$A$7:$F$122,5)&lt;&gt;AF$11,VLOOKUP('Cell Numbers'!AF23,Cells!$A$7:$F$122,6)&lt;&gt;AF$11),"---",100*(ROUND(VLOOKUP('Cell Numbers'!AF23,Cells!$A$7:$M$122,13),3))&amp;"%")&amp;(IF(VLOOKUP('Cell Numbers'!AF23,Cells!$A$7:$F$122,6)=AF$11,"]","")))))</f>
        <v>---</v>
      </c>
      <c r="AG31" s="203" t="str">
        <f>IF('Cell Numbers'!AG23=0,"",((IF(VLOOKUP('Cell Numbers'!AG23,Cells!$A$7:$F$122,5)=AG$11,"[",""))&amp;(IF(AND(VLOOKUP('Cell Numbers'!AG23,Cells!$A$7:$F$122,5)&lt;&gt;AG$11,VLOOKUP('Cell Numbers'!AG23,Cells!$A$7:$F$122,6)&lt;&gt;AG$11),"---",100*(ROUND(VLOOKUP('Cell Numbers'!AG23,Cells!$A$7:$M$122,13),3))&amp;"%")&amp;(IF(VLOOKUP('Cell Numbers'!AG23,Cells!$A$7:$F$122,6)=AG$11,"]","")))))</f>
        <v>---</v>
      </c>
      <c r="AH31" s="203" t="str">
        <f>IF('Cell Numbers'!AH23=0,"",((IF(VLOOKUP('Cell Numbers'!AH23,Cells!$A$7:$F$122,5)=AH$11,"[",""))&amp;(IF(AND(VLOOKUP('Cell Numbers'!AH23,Cells!$A$7:$F$122,5)&lt;&gt;AH$11,VLOOKUP('Cell Numbers'!AH23,Cells!$A$7:$F$122,6)&lt;&gt;AH$11),"---",100*(ROUND(VLOOKUP('Cell Numbers'!AH23,Cells!$A$7:$M$122,13),3))&amp;"%")&amp;(IF(VLOOKUP('Cell Numbers'!AH23,Cells!$A$7:$F$122,6)=AH$11,"]","")))))</f>
        <v>---</v>
      </c>
      <c r="AI31" s="203" t="str">
        <f>IF('Cell Numbers'!AI23=0,"",((IF(VLOOKUP('Cell Numbers'!AI23,Cells!$A$7:$F$122,5)=AI$11,"[",""))&amp;(IF(AND(VLOOKUP('Cell Numbers'!AI23,Cells!$A$7:$F$122,5)&lt;&gt;AI$11,VLOOKUP('Cell Numbers'!AI23,Cells!$A$7:$F$122,6)&lt;&gt;AI$11),"---",100*(ROUND(VLOOKUP('Cell Numbers'!AI23,Cells!$A$7:$M$122,13),3))&amp;"%")&amp;(IF(VLOOKUP('Cell Numbers'!AI23,Cells!$A$7:$F$122,6)=AI$11,"]","")))))</f>
        <v>---</v>
      </c>
      <c r="AJ31" s="203" t="str">
        <f>IF('Cell Numbers'!AJ23=0,"",((IF(VLOOKUP('Cell Numbers'!AJ23,Cells!$A$7:$F$122,5)=AJ$11,"[",""))&amp;(IF(AND(VLOOKUP('Cell Numbers'!AJ23,Cells!$A$7:$F$122,5)&lt;&gt;AJ$11,VLOOKUP('Cell Numbers'!AJ23,Cells!$A$7:$F$122,6)&lt;&gt;AJ$11),"---",100*(ROUND(VLOOKUP('Cell Numbers'!AJ23,Cells!$A$7:$M$122,13),3))&amp;"%")&amp;(IF(VLOOKUP('Cell Numbers'!AJ23,Cells!$A$7:$F$122,6)=AJ$11,"]","")))))</f>
        <v>---</v>
      </c>
      <c r="AK31" s="203" t="str">
        <f>IF('Cell Numbers'!AK23=0,"",((IF(VLOOKUP('Cell Numbers'!AK23,Cells!$A$7:$F$122,5)=AK$11,"[",""))&amp;(IF(AND(VLOOKUP('Cell Numbers'!AK23,Cells!$A$7:$F$122,5)&lt;&gt;AK$11,VLOOKUP('Cell Numbers'!AK23,Cells!$A$7:$F$122,6)&lt;&gt;AK$11),"---",100*(ROUND(VLOOKUP('Cell Numbers'!AK23,Cells!$A$7:$M$122,13),3))&amp;"%")&amp;(IF(VLOOKUP('Cell Numbers'!AK23,Cells!$A$7:$F$122,6)=AK$11,"]","")))))</f>
        <v>---</v>
      </c>
      <c r="AL31" s="203" t="str">
        <f>IF('Cell Numbers'!AL23=0,"",((IF(VLOOKUP('Cell Numbers'!AL23,Cells!$A$7:$F$122,5)=AL$11,"[",""))&amp;(IF(AND(VLOOKUP('Cell Numbers'!AL23,Cells!$A$7:$F$122,5)&lt;&gt;AL$11,VLOOKUP('Cell Numbers'!AL23,Cells!$A$7:$F$122,6)&lt;&gt;AL$11),"---",100*(ROUND(VLOOKUP('Cell Numbers'!AL23,Cells!$A$7:$M$122,13),3))&amp;"%")&amp;(IF(VLOOKUP('Cell Numbers'!AL23,Cells!$A$7:$F$122,6)=AL$11,"]","")))))</f>
        <v>---</v>
      </c>
      <c r="AM31" s="203" t="str">
        <f>IF('Cell Numbers'!AM23=0,"",((IF(VLOOKUP('Cell Numbers'!AM23,Cells!$A$7:$F$122,5)=AM$11,"[",""))&amp;(IF(AND(VLOOKUP('Cell Numbers'!AM23,Cells!$A$7:$F$122,5)&lt;&gt;AM$11,VLOOKUP('Cell Numbers'!AM23,Cells!$A$7:$F$122,6)&lt;&gt;AM$11),"---",100*(ROUND(VLOOKUP('Cell Numbers'!AM23,Cells!$A$7:$M$122,13),3))&amp;"%")&amp;(IF(VLOOKUP('Cell Numbers'!AM23,Cells!$A$7:$F$122,6)=AM$11,"]","")))))</f>
        <v>95.8%]</v>
      </c>
    </row>
    <row r="32" spans="1:39" x14ac:dyDescent="0.25">
      <c r="A32" t="s">
        <v>82</v>
      </c>
      <c r="B32" t="s">
        <v>78</v>
      </c>
      <c r="C32" s="8" t="s">
        <v>351</v>
      </c>
      <c r="D32" s="203" t="str">
        <f>IF('Cell Numbers'!D24=0,"",((IF(VLOOKUP('Cell Numbers'!D24,Cells!$A$7:$F$122,5)=D$11,"[",""))&amp;(IF(AND(VLOOKUP('Cell Numbers'!D24,Cells!$A$7:$F$122,5)&lt;&gt;D$11,VLOOKUP('Cell Numbers'!D24,Cells!$A$7:$F$122,6)&lt;&gt;D$11),"---",100*(ROUND(VLOOKUP('Cell Numbers'!D24,Cells!$A$7:$M$122,13),3))&amp;"%")&amp;(IF(VLOOKUP('Cell Numbers'!D24,Cells!$A$7:$F$122,6)=D$11,"]","")))))</f>
        <v>[94.2%</v>
      </c>
      <c r="E32" s="203" t="str">
        <f>IF('Cell Numbers'!E24=0,"",((IF(VLOOKUP('Cell Numbers'!E24,Cells!$A$7:$F$122,5)=E$11,"[",""))&amp;(IF(AND(VLOOKUP('Cell Numbers'!E24,Cells!$A$7:$F$122,5)&lt;&gt;E$11,VLOOKUP('Cell Numbers'!E24,Cells!$A$7:$F$122,6)&lt;&gt;E$11),"---",100*(ROUND(VLOOKUP('Cell Numbers'!E24,Cells!$A$7:$M$122,13),3))&amp;"%")&amp;(IF(VLOOKUP('Cell Numbers'!E24,Cells!$A$7:$F$122,6)=E$11,"]","")))))</f>
        <v>---</v>
      </c>
      <c r="F32" s="203" t="str">
        <f>IF('Cell Numbers'!F24=0,"",((IF(VLOOKUP('Cell Numbers'!F24,Cells!$A$7:$F$122,5)=F$11,"[",""))&amp;(IF(AND(VLOOKUP('Cell Numbers'!F24,Cells!$A$7:$F$122,5)&lt;&gt;F$11,VLOOKUP('Cell Numbers'!F24,Cells!$A$7:$F$122,6)&lt;&gt;F$11),"---",100*(ROUND(VLOOKUP('Cell Numbers'!F24,Cells!$A$7:$M$122,13),3))&amp;"%")&amp;(IF(VLOOKUP('Cell Numbers'!F24,Cells!$A$7:$F$122,6)=F$11,"]","")))))</f>
        <v>---</v>
      </c>
      <c r="G32" s="203" t="str">
        <f>IF('Cell Numbers'!G24=0,"",((IF(VLOOKUP('Cell Numbers'!G24,Cells!$A$7:$F$122,5)=G$11,"[",""))&amp;(IF(AND(VLOOKUP('Cell Numbers'!G24,Cells!$A$7:$F$122,5)&lt;&gt;G$11,VLOOKUP('Cell Numbers'!G24,Cells!$A$7:$F$122,6)&lt;&gt;G$11),"---",100*(ROUND(VLOOKUP('Cell Numbers'!G24,Cells!$A$7:$M$122,13),3))&amp;"%")&amp;(IF(VLOOKUP('Cell Numbers'!G24,Cells!$A$7:$F$122,6)=G$11,"]","")))))</f>
        <v>---</v>
      </c>
      <c r="H32" s="203" t="str">
        <f>IF('Cell Numbers'!H24=0,"",((IF(VLOOKUP('Cell Numbers'!H24,Cells!$A$7:$F$122,5)=H$11,"[",""))&amp;(IF(AND(VLOOKUP('Cell Numbers'!H24,Cells!$A$7:$F$122,5)&lt;&gt;H$11,VLOOKUP('Cell Numbers'!H24,Cells!$A$7:$F$122,6)&lt;&gt;H$11),"---",100*(ROUND(VLOOKUP('Cell Numbers'!H24,Cells!$A$7:$M$122,13),3))&amp;"%")&amp;(IF(VLOOKUP('Cell Numbers'!H24,Cells!$A$7:$F$122,6)=H$11,"]","")))))</f>
        <v>---</v>
      </c>
      <c r="I32" s="203" t="str">
        <f>IF('Cell Numbers'!I24=0,"",((IF(VLOOKUP('Cell Numbers'!I24,Cells!$A$7:$F$122,5)=I$11,"[",""))&amp;(IF(AND(VLOOKUP('Cell Numbers'!I24,Cells!$A$7:$F$122,5)&lt;&gt;I$11,VLOOKUP('Cell Numbers'!I24,Cells!$A$7:$F$122,6)&lt;&gt;I$11),"---",100*(ROUND(VLOOKUP('Cell Numbers'!I24,Cells!$A$7:$M$122,13),3))&amp;"%")&amp;(IF(VLOOKUP('Cell Numbers'!I24,Cells!$A$7:$F$122,6)=I$11,"]","")))))</f>
        <v>---</v>
      </c>
      <c r="J32" s="203" t="str">
        <f>IF('Cell Numbers'!J24=0,"",((IF(VLOOKUP('Cell Numbers'!J24,Cells!$A$7:$F$122,5)=J$11,"[",""))&amp;(IF(AND(VLOOKUP('Cell Numbers'!J24,Cells!$A$7:$F$122,5)&lt;&gt;J$11,VLOOKUP('Cell Numbers'!J24,Cells!$A$7:$F$122,6)&lt;&gt;J$11),"---",100*(ROUND(VLOOKUP('Cell Numbers'!J24,Cells!$A$7:$M$122,13),3))&amp;"%")&amp;(IF(VLOOKUP('Cell Numbers'!J24,Cells!$A$7:$F$122,6)=J$11,"]","")))))</f>
        <v>---</v>
      </c>
      <c r="K32" s="203" t="str">
        <f>IF('Cell Numbers'!K24=0,"",((IF(VLOOKUP('Cell Numbers'!K24,Cells!$A$7:$F$122,5)=K$11,"[",""))&amp;(IF(AND(VLOOKUP('Cell Numbers'!K24,Cells!$A$7:$F$122,5)&lt;&gt;K$11,VLOOKUP('Cell Numbers'!K24,Cells!$A$7:$F$122,6)&lt;&gt;K$11),"---",100*(ROUND(VLOOKUP('Cell Numbers'!K24,Cells!$A$7:$M$122,13),3))&amp;"%")&amp;(IF(VLOOKUP('Cell Numbers'!K24,Cells!$A$7:$F$122,6)=K$11,"]","")))))</f>
        <v>---</v>
      </c>
      <c r="L32" s="203" t="str">
        <f>IF('Cell Numbers'!L24=0,"",((IF(VLOOKUP('Cell Numbers'!L24,Cells!$A$7:$F$122,5)=L$11,"[",""))&amp;(IF(AND(VLOOKUP('Cell Numbers'!L24,Cells!$A$7:$F$122,5)&lt;&gt;L$11,VLOOKUP('Cell Numbers'!L24,Cells!$A$7:$F$122,6)&lt;&gt;L$11),"---",100*(ROUND(VLOOKUP('Cell Numbers'!L24,Cells!$A$7:$M$122,13),3))&amp;"%")&amp;(IF(VLOOKUP('Cell Numbers'!L24,Cells!$A$7:$F$122,6)=L$11,"]","")))))</f>
        <v>---</v>
      </c>
      <c r="M32" s="203" t="str">
        <f>IF('Cell Numbers'!M24=0,"",((IF(VLOOKUP('Cell Numbers'!M24,Cells!$A$7:$F$122,5)=M$11,"[",""))&amp;(IF(AND(VLOOKUP('Cell Numbers'!M24,Cells!$A$7:$F$122,5)&lt;&gt;M$11,VLOOKUP('Cell Numbers'!M24,Cells!$A$7:$F$122,6)&lt;&gt;M$11),"---",100*(ROUND(VLOOKUP('Cell Numbers'!M24,Cells!$A$7:$M$122,13),3))&amp;"%")&amp;(IF(VLOOKUP('Cell Numbers'!M24,Cells!$A$7:$F$122,6)=M$11,"]","")))))</f>
        <v>---</v>
      </c>
      <c r="N32" s="203" t="str">
        <f>IF('Cell Numbers'!N24=0,"",((IF(VLOOKUP('Cell Numbers'!N24,Cells!$A$7:$F$122,5)=N$11,"[",""))&amp;(IF(AND(VLOOKUP('Cell Numbers'!N24,Cells!$A$7:$F$122,5)&lt;&gt;N$11,VLOOKUP('Cell Numbers'!N24,Cells!$A$7:$F$122,6)&lt;&gt;N$11),"---",100*(ROUND(VLOOKUP('Cell Numbers'!N24,Cells!$A$7:$M$122,13),3))&amp;"%")&amp;(IF(VLOOKUP('Cell Numbers'!N24,Cells!$A$7:$F$122,6)=N$11,"]","")))))</f>
        <v>---</v>
      </c>
      <c r="O32" s="203" t="str">
        <f>IF('Cell Numbers'!O24=0,"",((IF(VLOOKUP('Cell Numbers'!O24,Cells!$A$7:$F$122,5)=O$11,"[",""))&amp;(IF(AND(VLOOKUP('Cell Numbers'!O24,Cells!$A$7:$F$122,5)&lt;&gt;O$11,VLOOKUP('Cell Numbers'!O24,Cells!$A$7:$F$122,6)&lt;&gt;O$11),"---",100*(ROUND(VLOOKUP('Cell Numbers'!O24,Cells!$A$7:$M$122,13),3))&amp;"%")&amp;(IF(VLOOKUP('Cell Numbers'!O24,Cells!$A$7:$F$122,6)=O$11,"]","")))))</f>
        <v>---</v>
      </c>
      <c r="P32" s="203" t="str">
        <f>IF('Cell Numbers'!P24=0,"",((IF(VLOOKUP('Cell Numbers'!P24,Cells!$A$7:$F$122,5)=P$11,"[",""))&amp;(IF(AND(VLOOKUP('Cell Numbers'!P24,Cells!$A$7:$F$122,5)&lt;&gt;P$11,VLOOKUP('Cell Numbers'!P24,Cells!$A$7:$F$122,6)&lt;&gt;P$11),"---",100*(ROUND(VLOOKUP('Cell Numbers'!P24,Cells!$A$7:$M$122,13),3))&amp;"%")&amp;(IF(VLOOKUP('Cell Numbers'!P24,Cells!$A$7:$F$122,6)=P$11,"]","")))))</f>
        <v>---</v>
      </c>
      <c r="Q32" s="203" t="str">
        <f>IF('Cell Numbers'!Q24=0,"",((IF(VLOOKUP('Cell Numbers'!Q24,Cells!$A$7:$F$122,5)=Q$11,"[",""))&amp;(IF(AND(VLOOKUP('Cell Numbers'!Q24,Cells!$A$7:$F$122,5)&lt;&gt;Q$11,VLOOKUP('Cell Numbers'!Q24,Cells!$A$7:$F$122,6)&lt;&gt;Q$11),"---",100*(ROUND(VLOOKUP('Cell Numbers'!Q24,Cells!$A$7:$M$122,13),3))&amp;"%")&amp;(IF(VLOOKUP('Cell Numbers'!Q24,Cells!$A$7:$F$122,6)=Q$11,"]","")))))</f>
        <v>---</v>
      </c>
      <c r="R32" s="203" t="str">
        <f>IF('Cell Numbers'!R24=0,"",((IF(VLOOKUP('Cell Numbers'!R24,Cells!$A$7:$F$122,5)=R$11,"[",""))&amp;(IF(AND(VLOOKUP('Cell Numbers'!R24,Cells!$A$7:$F$122,5)&lt;&gt;R$11,VLOOKUP('Cell Numbers'!R24,Cells!$A$7:$F$122,6)&lt;&gt;R$11),"---",100*(ROUND(VLOOKUP('Cell Numbers'!R24,Cells!$A$7:$M$122,13),3))&amp;"%")&amp;(IF(VLOOKUP('Cell Numbers'!R24,Cells!$A$7:$F$122,6)=R$11,"]","")))))</f>
        <v>---</v>
      </c>
      <c r="S32" s="203" t="str">
        <f>IF('Cell Numbers'!S24=0,"",((IF(VLOOKUP('Cell Numbers'!S24,Cells!$A$7:$F$122,5)=S$11,"[",""))&amp;(IF(AND(VLOOKUP('Cell Numbers'!S24,Cells!$A$7:$F$122,5)&lt;&gt;S$11,VLOOKUP('Cell Numbers'!S24,Cells!$A$7:$F$122,6)&lt;&gt;S$11),"---",100*(ROUND(VLOOKUP('Cell Numbers'!S24,Cells!$A$7:$M$122,13),3))&amp;"%")&amp;(IF(VLOOKUP('Cell Numbers'!S24,Cells!$A$7:$F$122,6)=S$11,"]","")))))</f>
        <v>---</v>
      </c>
      <c r="T32" s="203" t="str">
        <f>IF('Cell Numbers'!T24=0,"",((IF(VLOOKUP('Cell Numbers'!T24,Cells!$A$7:$F$122,5)=T$11,"[",""))&amp;(IF(AND(VLOOKUP('Cell Numbers'!T24,Cells!$A$7:$F$122,5)&lt;&gt;T$11,VLOOKUP('Cell Numbers'!T24,Cells!$A$7:$F$122,6)&lt;&gt;T$11),"---",100*(ROUND(VLOOKUP('Cell Numbers'!T24,Cells!$A$7:$M$122,13),3))&amp;"%")&amp;(IF(VLOOKUP('Cell Numbers'!T24,Cells!$A$7:$F$122,6)=T$11,"]","")))))</f>
        <v>---</v>
      </c>
      <c r="U32" s="203" t="str">
        <f>IF('Cell Numbers'!U24=0,"",((IF(VLOOKUP('Cell Numbers'!U24,Cells!$A$7:$F$122,5)=U$11,"[",""))&amp;(IF(AND(VLOOKUP('Cell Numbers'!U24,Cells!$A$7:$F$122,5)&lt;&gt;U$11,VLOOKUP('Cell Numbers'!U24,Cells!$A$7:$F$122,6)&lt;&gt;U$11),"---",100*(ROUND(VLOOKUP('Cell Numbers'!U24,Cells!$A$7:$M$122,13),3))&amp;"%")&amp;(IF(VLOOKUP('Cell Numbers'!U24,Cells!$A$7:$F$122,6)=U$11,"]","")))))</f>
        <v>---</v>
      </c>
      <c r="V32" s="203" t="str">
        <f>IF('Cell Numbers'!V24=0,"",((IF(VLOOKUP('Cell Numbers'!V24,Cells!$A$7:$F$122,5)=V$11,"[",""))&amp;(IF(AND(VLOOKUP('Cell Numbers'!V24,Cells!$A$7:$F$122,5)&lt;&gt;V$11,VLOOKUP('Cell Numbers'!V24,Cells!$A$7:$F$122,6)&lt;&gt;V$11),"---",100*(ROUND(VLOOKUP('Cell Numbers'!V24,Cells!$A$7:$M$122,13),3))&amp;"%")&amp;(IF(VLOOKUP('Cell Numbers'!V24,Cells!$A$7:$F$122,6)=V$11,"]","")))))</f>
        <v>---</v>
      </c>
      <c r="W32" s="203" t="str">
        <f>IF('Cell Numbers'!W24=0,"",((IF(VLOOKUP('Cell Numbers'!W24,Cells!$A$7:$F$122,5)=W$11,"[",""))&amp;(IF(AND(VLOOKUP('Cell Numbers'!W24,Cells!$A$7:$F$122,5)&lt;&gt;W$11,VLOOKUP('Cell Numbers'!W24,Cells!$A$7:$F$122,6)&lt;&gt;W$11),"---",100*(ROUND(VLOOKUP('Cell Numbers'!W24,Cells!$A$7:$M$122,13),3))&amp;"%")&amp;(IF(VLOOKUP('Cell Numbers'!W24,Cells!$A$7:$F$122,6)=W$11,"]","")))))</f>
        <v>---</v>
      </c>
      <c r="X32" s="203" t="str">
        <f>IF('Cell Numbers'!X24=0,"",((IF(VLOOKUP('Cell Numbers'!X24,Cells!$A$7:$F$122,5)=X$11,"[",""))&amp;(IF(AND(VLOOKUP('Cell Numbers'!X24,Cells!$A$7:$F$122,5)&lt;&gt;X$11,VLOOKUP('Cell Numbers'!X24,Cells!$A$7:$F$122,6)&lt;&gt;X$11),"---",100*(ROUND(VLOOKUP('Cell Numbers'!X24,Cells!$A$7:$M$122,13),3))&amp;"%")&amp;(IF(VLOOKUP('Cell Numbers'!X24,Cells!$A$7:$F$122,6)=X$11,"]","")))))</f>
        <v>---</v>
      </c>
      <c r="Y32" s="203" t="str">
        <f>IF('Cell Numbers'!Y24=0,"",((IF(VLOOKUP('Cell Numbers'!Y24,Cells!$A$7:$F$122,5)=Y$11,"[",""))&amp;(IF(AND(VLOOKUP('Cell Numbers'!Y24,Cells!$A$7:$F$122,5)&lt;&gt;Y$11,VLOOKUP('Cell Numbers'!Y24,Cells!$A$7:$F$122,6)&lt;&gt;Y$11),"---",100*(ROUND(VLOOKUP('Cell Numbers'!Y24,Cells!$A$7:$M$122,13),3))&amp;"%")&amp;(IF(VLOOKUP('Cell Numbers'!Y24,Cells!$A$7:$F$122,6)=Y$11,"]","")))))</f>
        <v>---</v>
      </c>
      <c r="Z32" s="203" t="str">
        <f>IF('Cell Numbers'!Z24=0,"",((IF(VLOOKUP('Cell Numbers'!Z24,Cells!$A$7:$F$122,5)=Z$11,"[",""))&amp;(IF(AND(VLOOKUP('Cell Numbers'!Z24,Cells!$A$7:$F$122,5)&lt;&gt;Z$11,VLOOKUP('Cell Numbers'!Z24,Cells!$A$7:$F$122,6)&lt;&gt;Z$11),"---",100*(ROUND(VLOOKUP('Cell Numbers'!Z24,Cells!$A$7:$M$122,13),3))&amp;"%")&amp;(IF(VLOOKUP('Cell Numbers'!Z24,Cells!$A$7:$F$122,6)=Z$11,"]","")))))</f>
        <v>---</v>
      </c>
      <c r="AA32" s="203" t="str">
        <f>IF('Cell Numbers'!AA24=0,"",((IF(VLOOKUP('Cell Numbers'!AA24,Cells!$A$7:$F$122,5)=AA$11,"[",""))&amp;(IF(AND(VLOOKUP('Cell Numbers'!AA24,Cells!$A$7:$F$122,5)&lt;&gt;AA$11,VLOOKUP('Cell Numbers'!AA24,Cells!$A$7:$F$122,6)&lt;&gt;AA$11),"---",100*(ROUND(VLOOKUP('Cell Numbers'!AA24,Cells!$A$7:$M$122,13),3))&amp;"%")&amp;(IF(VLOOKUP('Cell Numbers'!AA24,Cells!$A$7:$F$122,6)=AA$11,"]","")))))</f>
        <v>---</v>
      </c>
      <c r="AB32" s="203" t="str">
        <f>IF('Cell Numbers'!AB24=0,"",((IF(VLOOKUP('Cell Numbers'!AB24,Cells!$A$7:$F$122,5)=AB$11,"[",""))&amp;(IF(AND(VLOOKUP('Cell Numbers'!AB24,Cells!$A$7:$F$122,5)&lt;&gt;AB$11,VLOOKUP('Cell Numbers'!AB24,Cells!$A$7:$F$122,6)&lt;&gt;AB$11),"---",100*(ROUND(VLOOKUP('Cell Numbers'!AB24,Cells!$A$7:$M$122,13),3))&amp;"%")&amp;(IF(VLOOKUP('Cell Numbers'!AB24,Cells!$A$7:$F$122,6)=AB$11,"]","")))))</f>
        <v>---</v>
      </c>
      <c r="AC32" s="203" t="str">
        <f>IF('Cell Numbers'!AC24=0,"",((IF(VLOOKUP('Cell Numbers'!AC24,Cells!$A$7:$F$122,5)=AC$11,"[",""))&amp;(IF(AND(VLOOKUP('Cell Numbers'!AC24,Cells!$A$7:$F$122,5)&lt;&gt;AC$11,VLOOKUP('Cell Numbers'!AC24,Cells!$A$7:$F$122,6)&lt;&gt;AC$11),"---",100*(ROUND(VLOOKUP('Cell Numbers'!AC24,Cells!$A$7:$M$122,13),3))&amp;"%")&amp;(IF(VLOOKUP('Cell Numbers'!AC24,Cells!$A$7:$F$122,6)=AC$11,"]","")))))</f>
        <v>---</v>
      </c>
      <c r="AD32" s="203" t="str">
        <f>IF('Cell Numbers'!AD24=0,"",((IF(VLOOKUP('Cell Numbers'!AD24,Cells!$A$7:$F$122,5)=AD$11,"[",""))&amp;(IF(AND(VLOOKUP('Cell Numbers'!AD24,Cells!$A$7:$F$122,5)&lt;&gt;AD$11,VLOOKUP('Cell Numbers'!AD24,Cells!$A$7:$F$122,6)&lt;&gt;AD$11),"---",100*(ROUND(VLOOKUP('Cell Numbers'!AD24,Cells!$A$7:$M$122,13),3))&amp;"%")&amp;(IF(VLOOKUP('Cell Numbers'!AD24,Cells!$A$7:$F$122,6)=AD$11,"]","")))))</f>
        <v>---</v>
      </c>
      <c r="AE32" s="203" t="str">
        <f>IF('Cell Numbers'!AE24=0,"",((IF(VLOOKUP('Cell Numbers'!AE24,Cells!$A$7:$F$122,5)=AE$11,"[",""))&amp;(IF(AND(VLOOKUP('Cell Numbers'!AE24,Cells!$A$7:$F$122,5)&lt;&gt;AE$11,VLOOKUP('Cell Numbers'!AE24,Cells!$A$7:$F$122,6)&lt;&gt;AE$11),"---",100*(ROUND(VLOOKUP('Cell Numbers'!AE24,Cells!$A$7:$M$122,13),3))&amp;"%")&amp;(IF(VLOOKUP('Cell Numbers'!AE24,Cells!$A$7:$F$122,6)=AE$11,"]","")))))</f>
        <v>---</v>
      </c>
      <c r="AF32" s="203" t="str">
        <f>IF('Cell Numbers'!AF24=0,"",((IF(VLOOKUP('Cell Numbers'!AF24,Cells!$A$7:$F$122,5)=AF$11,"[",""))&amp;(IF(AND(VLOOKUP('Cell Numbers'!AF24,Cells!$A$7:$F$122,5)&lt;&gt;AF$11,VLOOKUP('Cell Numbers'!AF24,Cells!$A$7:$F$122,6)&lt;&gt;AF$11),"---",100*(ROUND(VLOOKUP('Cell Numbers'!AF24,Cells!$A$7:$M$122,13),3))&amp;"%")&amp;(IF(VLOOKUP('Cell Numbers'!AF24,Cells!$A$7:$F$122,6)=AF$11,"]","")))))</f>
        <v>---</v>
      </c>
      <c r="AG32" s="203" t="str">
        <f>IF('Cell Numbers'!AG24=0,"",((IF(VLOOKUP('Cell Numbers'!AG24,Cells!$A$7:$F$122,5)=AG$11,"[",""))&amp;(IF(AND(VLOOKUP('Cell Numbers'!AG24,Cells!$A$7:$F$122,5)&lt;&gt;AG$11,VLOOKUP('Cell Numbers'!AG24,Cells!$A$7:$F$122,6)&lt;&gt;AG$11),"---",100*(ROUND(VLOOKUP('Cell Numbers'!AG24,Cells!$A$7:$M$122,13),3))&amp;"%")&amp;(IF(VLOOKUP('Cell Numbers'!AG24,Cells!$A$7:$F$122,6)=AG$11,"]","")))))</f>
        <v>---</v>
      </c>
      <c r="AH32" s="203" t="str">
        <f>IF('Cell Numbers'!AH24=0,"",((IF(VLOOKUP('Cell Numbers'!AH24,Cells!$A$7:$F$122,5)=AH$11,"[",""))&amp;(IF(AND(VLOOKUP('Cell Numbers'!AH24,Cells!$A$7:$F$122,5)&lt;&gt;AH$11,VLOOKUP('Cell Numbers'!AH24,Cells!$A$7:$F$122,6)&lt;&gt;AH$11),"---",100*(ROUND(VLOOKUP('Cell Numbers'!AH24,Cells!$A$7:$M$122,13),3))&amp;"%")&amp;(IF(VLOOKUP('Cell Numbers'!AH24,Cells!$A$7:$F$122,6)=AH$11,"]","")))))</f>
        <v>---</v>
      </c>
      <c r="AI32" s="203" t="str">
        <f>IF('Cell Numbers'!AI24=0,"",((IF(VLOOKUP('Cell Numbers'!AI24,Cells!$A$7:$F$122,5)=AI$11,"[",""))&amp;(IF(AND(VLOOKUP('Cell Numbers'!AI24,Cells!$A$7:$F$122,5)&lt;&gt;AI$11,VLOOKUP('Cell Numbers'!AI24,Cells!$A$7:$F$122,6)&lt;&gt;AI$11),"---",100*(ROUND(VLOOKUP('Cell Numbers'!AI24,Cells!$A$7:$M$122,13),3))&amp;"%")&amp;(IF(VLOOKUP('Cell Numbers'!AI24,Cells!$A$7:$F$122,6)=AI$11,"]","")))))</f>
        <v>---</v>
      </c>
      <c r="AJ32" s="203" t="str">
        <f>IF('Cell Numbers'!AJ24=0,"",((IF(VLOOKUP('Cell Numbers'!AJ24,Cells!$A$7:$F$122,5)=AJ$11,"[",""))&amp;(IF(AND(VLOOKUP('Cell Numbers'!AJ24,Cells!$A$7:$F$122,5)&lt;&gt;AJ$11,VLOOKUP('Cell Numbers'!AJ24,Cells!$A$7:$F$122,6)&lt;&gt;AJ$11),"---",100*(ROUND(VLOOKUP('Cell Numbers'!AJ24,Cells!$A$7:$M$122,13),3))&amp;"%")&amp;(IF(VLOOKUP('Cell Numbers'!AJ24,Cells!$A$7:$F$122,6)=AJ$11,"]","")))))</f>
        <v>---</v>
      </c>
      <c r="AK32" s="203" t="str">
        <f>IF('Cell Numbers'!AK24=0,"",((IF(VLOOKUP('Cell Numbers'!AK24,Cells!$A$7:$F$122,5)=AK$11,"[",""))&amp;(IF(AND(VLOOKUP('Cell Numbers'!AK24,Cells!$A$7:$F$122,5)&lt;&gt;AK$11,VLOOKUP('Cell Numbers'!AK24,Cells!$A$7:$F$122,6)&lt;&gt;AK$11),"---",100*(ROUND(VLOOKUP('Cell Numbers'!AK24,Cells!$A$7:$M$122,13),3))&amp;"%")&amp;(IF(VLOOKUP('Cell Numbers'!AK24,Cells!$A$7:$F$122,6)=AK$11,"]","")))))</f>
        <v>---</v>
      </c>
      <c r="AL32" s="203" t="str">
        <f>IF('Cell Numbers'!AL24=0,"",((IF(VLOOKUP('Cell Numbers'!AL24,Cells!$A$7:$F$122,5)=AL$11,"[",""))&amp;(IF(AND(VLOOKUP('Cell Numbers'!AL24,Cells!$A$7:$F$122,5)&lt;&gt;AL$11,VLOOKUP('Cell Numbers'!AL24,Cells!$A$7:$F$122,6)&lt;&gt;AL$11),"---",100*(ROUND(VLOOKUP('Cell Numbers'!AL24,Cells!$A$7:$M$122,13),3))&amp;"%")&amp;(IF(VLOOKUP('Cell Numbers'!AL24,Cells!$A$7:$F$122,6)=AL$11,"]","")))))</f>
        <v>---</v>
      </c>
      <c r="AM32" s="203" t="str">
        <f>IF('Cell Numbers'!AM24=0,"",((IF(VLOOKUP('Cell Numbers'!AM24,Cells!$A$7:$F$122,5)=AM$11,"[",""))&amp;(IF(AND(VLOOKUP('Cell Numbers'!AM24,Cells!$A$7:$F$122,5)&lt;&gt;AM$11,VLOOKUP('Cell Numbers'!AM24,Cells!$A$7:$F$122,6)&lt;&gt;AM$11),"---",100*(ROUND(VLOOKUP('Cell Numbers'!AM24,Cells!$A$7:$M$122,13),3))&amp;"%")&amp;(IF(VLOOKUP('Cell Numbers'!AM24,Cells!$A$7:$F$122,6)=AM$11,"]","")))))</f>
        <v>94.2%]</v>
      </c>
    </row>
    <row r="33" spans="1:39" x14ac:dyDescent="0.25">
      <c r="A33" t="s">
        <v>82</v>
      </c>
      <c r="B33" t="s">
        <v>78</v>
      </c>
      <c r="C33" s="8" t="s">
        <v>352</v>
      </c>
      <c r="D33" s="203" t="str">
        <f>IF('Cell Numbers'!D25=0,"",((IF(VLOOKUP('Cell Numbers'!D25,Cells!$A$7:$F$122,5)=D$11,"[",""))&amp;(IF(AND(VLOOKUP('Cell Numbers'!D25,Cells!$A$7:$F$122,5)&lt;&gt;D$11,VLOOKUP('Cell Numbers'!D25,Cells!$A$7:$F$122,6)&lt;&gt;D$11),"---",100*(ROUND(VLOOKUP('Cell Numbers'!D25,Cells!$A$7:$M$122,13),3))&amp;"%")&amp;(IF(VLOOKUP('Cell Numbers'!D25,Cells!$A$7:$F$122,6)=D$11,"]","")))))</f>
        <v>[112.6%</v>
      </c>
      <c r="E33" s="203" t="str">
        <f>IF('Cell Numbers'!E25=0,"",((IF(VLOOKUP('Cell Numbers'!E25,Cells!$A$7:$F$122,5)=E$11,"[",""))&amp;(IF(AND(VLOOKUP('Cell Numbers'!E25,Cells!$A$7:$F$122,5)&lt;&gt;E$11,VLOOKUP('Cell Numbers'!E25,Cells!$A$7:$F$122,6)&lt;&gt;E$11),"---",100*(ROUND(VLOOKUP('Cell Numbers'!E25,Cells!$A$7:$M$122,13),3))&amp;"%")&amp;(IF(VLOOKUP('Cell Numbers'!E25,Cells!$A$7:$F$122,6)=E$11,"]","")))))</f>
        <v>---</v>
      </c>
      <c r="F33" s="203" t="str">
        <f>IF('Cell Numbers'!F25=0,"",((IF(VLOOKUP('Cell Numbers'!F25,Cells!$A$7:$F$122,5)=F$11,"[",""))&amp;(IF(AND(VLOOKUP('Cell Numbers'!F25,Cells!$A$7:$F$122,5)&lt;&gt;F$11,VLOOKUP('Cell Numbers'!F25,Cells!$A$7:$F$122,6)&lt;&gt;F$11),"---",100*(ROUND(VLOOKUP('Cell Numbers'!F25,Cells!$A$7:$M$122,13),3))&amp;"%")&amp;(IF(VLOOKUP('Cell Numbers'!F25,Cells!$A$7:$F$122,6)=F$11,"]","")))))</f>
        <v>---</v>
      </c>
      <c r="G33" s="203" t="str">
        <f>IF('Cell Numbers'!G25=0,"",((IF(VLOOKUP('Cell Numbers'!G25,Cells!$A$7:$F$122,5)=G$11,"[",""))&amp;(IF(AND(VLOOKUP('Cell Numbers'!G25,Cells!$A$7:$F$122,5)&lt;&gt;G$11,VLOOKUP('Cell Numbers'!G25,Cells!$A$7:$F$122,6)&lt;&gt;G$11),"---",100*(ROUND(VLOOKUP('Cell Numbers'!G25,Cells!$A$7:$M$122,13),3))&amp;"%")&amp;(IF(VLOOKUP('Cell Numbers'!G25,Cells!$A$7:$F$122,6)=G$11,"]","")))))</f>
        <v>---</v>
      </c>
      <c r="H33" s="203" t="str">
        <f>IF('Cell Numbers'!H25=0,"",((IF(VLOOKUP('Cell Numbers'!H25,Cells!$A$7:$F$122,5)=H$11,"[",""))&amp;(IF(AND(VLOOKUP('Cell Numbers'!H25,Cells!$A$7:$F$122,5)&lt;&gt;H$11,VLOOKUP('Cell Numbers'!H25,Cells!$A$7:$F$122,6)&lt;&gt;H$11),"---",100*(ROUND(VLOOKUP('Cell Numbers'!H25,Cells!$A$7:$M$122,13),3))&amp;"%")&amp;(IF(VLOOKUP('Cell Numbers'!H25,Cells!$A$7:$F$122,6)=H$11,"]","")))))</f>
        <v>---</v>
      </c>
      <c r="I33" s="203" t="str">
        <f>IF('Cell Numbers'!I25=0,"",((IF(VLOOKUP('Cell Numbers'!I25,Cells!$A$7:$F$122,5)=I$11,"[",""))&amp;(IF(AND(VLOOKUP('Cell Numbers'!I25,Cells!$A$7:$F$122,5)&lt;&gt;I$11,VLOOKUP('Cell Numbers'!I25,Cells!$A$7:$F$122,6)&lt;&gt;I$11),"---",100*(ROUND(VLOOKUP('Cell Numbers'!I25,Cells!$A$7:$M$122,13),3))&amp;"%")&amp;(IF(VLOOKUP('Cell Numbers'!I25,Cells!$A$7:$F$122,6)=I$11,"]","")))))</f>
        <v>---</v>
      </c>
      <c r="J33" s="203" t="str">
        <f>IF('Cell Numbers'!J25=0,"",((IF(VLOOKUP('Cell Numbers'!J25,Cells!$A$7:$F$122,5)=J$11,"[",""))&amp;(IF(AND(VLOOKUP('Cell Numbers'!J25,Cells!$A$7:$F$122,5)&lt;&gt;J$11,VLOOKUP('Cell Numbers'!J25,Cells!$A$7:$F$122,6)&lt;&gt;J$11),"---",100*(ROUND(VLOOKUP('Cell Numbers'!J25,Cells!$A$7:$M$122,13),3))&amp;"%")&amp;(IF(VLOOKUP('Cell Numbers'!J25,Cells!$A$7:$F$122,6)=J$11,"]","")))))</f>
        <v>---</v>
      </c>
      <c r="K33" s="203" t="str">
        <f>IF('Cell Numbers'!K25=0,"",((IF(VLOOKUP('Cell Numbers'!K25,Cells!$A$7:$F$122,5)=K$11,"[",""))&amp;(IF(AND(VLOOKUP('Cell Numbers'!K25,Cells!$A$7:$F$122,5)&lt;&gt;K$11,VLOOKUP('Cell Numbers'!K25,Cells!$A$7:$F$122,6)&lt;&gt;K$11),"---",100*(ROUND(VLOOKUP('Cell Numbers'!K25,Cells!$A$7:$M$122,13),3))&amp;"%")&amp;(IF(VLOOKUP('Cell Numbers'!K25,Cells!$A$7:$F$122,6)=K$11,"]","")))))</f>
        <v>---</v>
      </c>
      <c r="L33" s="203" t="str">
        <f>IF('Cell Numbers'!L25=0,"",((IF(VLOOKUP('Cell Numbers'!L25,Cells!$A$7:$F$122,5)=L$11,"[",""))&amp;(IF(AND(VLOOKUP('Cell Numbers'!L25,Cells!$A$7:$F$122,5)&lt;&gt;L$11,VLOOKUP('Cell Numbers'!L25,Cells!$A$7:$F$122,6)&lt;&gt;L$11),"---",100*(ROUND(VLOOKUP('Cell Numbers'!L25,Cells!$A$7:$M$122,13),3))&amp;"%")&amp;(IF(VLOOKUP('Cell Numbers'!L25,Cells!$A$7:$F$122,6)=L$11,"]","")))))</f>
        <v>---</v>
      </c>
      <c r="M33" s="203" t="str">
        <f>IF('Cell Numbers'!M25=0,"",((IF(VLOOKUP('Cell Numbers'!M25,Cells!$A$7:$F$122,5)=M$11,"[",""))&amp;(IF(AND(VLOOKUP('Cell Numbers'!M25,Cells!$A$7:$F$122,5)&lt;&gt;M$11,VLOOKUP('Cell Numbers'!M25,Cells!$A$7:$F$122,6)&lt;&gt;M$11),"---",100*(ROUND(VLOOKUP('Cell Numbers'!M25,Cells!$A$7:$M$122,13),3))&amp;"%")&amp;(IF(VLOOKUP('Cell Numbers'!M25,Cells!$A$7:$F$122,6)=M$11,"]","")))))</f>
        <v>---</v>
      </c>
      <c r="N33" s="203" t="str">
        <f>IF('Cell Numbers'!N25=0,"",((IF(VLOOKUP('Cell Numbers'!N25,Cells!$A$7:$F$122,5)=N$11,"[",""))&amp;(IF(AND(VLOOKUP('Cell Numbers'!N25,Cells!$A$7:$F$122,5)&lt;&gt;N$11,VLOOKUP('Cell Numbers'!N25,Cells!$A$7:$F$122,6)&lt;&gt;N$11),"---",100*(ROUND(VLOOKUP('Cell Numbers'!N25,Cells!$A$7:$M$122,13),3))&amp;"%")&amp;(IF(VLOOKUP('Cell Numbers'!N25,Cells!$A$7:$F$122,6)=N$11,"]","")))))</f>
        <v>---</v>
      </c>
      <c r="O33" s="203" t="str">
        <f>IF('Cell Numbers'!O25=0,"",((IF(VLOOKUP('Cell Numbers'!O25,Cells!$A$7:$F$122,5)=O$11,"[",""))&amp;(IF(AND(VLOOKUP('Cell Numbers'!O25,Cells!$A$7:$F$122,5)&lt;&gt;O$11,VLOOKUP('Cell Numbers'!O25,Cells!$A$7:$F$122,6)&lt;&gt;O$11),"---",100*(ROUND(VLOOKUP('Cell Numbers'!O25,Cells!$A$7:$M$122,13),3))&amp;"%")&amp;(IF(VLOOKUP('Cell Numbers'!O25,Cells!$A$7:$F$122,6)=O$11,"]","")))))</f>
        <v>---</v>
      </c>
      <c r="P33" s="203" t="str">
        <f>IF('Cell Numbers'!P25=0,"",((IF(VLOOKUP('Cell Numbers'!P25,Cells!$A$7:$F$122,5)=P$11,"[",""))&amp;(IF(AND(VLOOKUP('Cell Numbers'!P25,Cells!$A$7:$F$122,5)&lt;&gt;P$11,VLOOKUP('Cell Numbers'!P25,Cells!$A$7:$F$122,6)&lt;&gt;P$11),"---",100*(ROUND(VLOOKUP('Cell Numbers'!P25,Cells!$A$7:$M$122,13),3))&amp;"%")&amp;(IF(VLOOKUP('Cell Numbers'!P25,Cells!$A$7:$F$122,6)=P$11,"]","")))))</f>
        <v>---</v>
      </c>
      <c r="Q33" s="203" t="str">
        <f>IF('Cell Numbers'!Q25=0,"",((IF(VLOOKUP('Cell Numbers'!Q25,Cells!$A$7:$F$122,5)=Q$11,"[",""))&amp;(IF(AND(VLOOKUP('Cell Numbers'!Q25,Cells!$A$7:$F$122,5)&lt;&gt;Q$11,VLOOKUP('Cell Numbers'!Q25,Cells!$A$7:$F$122,6)&lt;&gt;Q$11),"---",100*(ROUND(VLOOKUP('Cell Numbers'!Q25,Cells!$A$7:$M$122,13),3))&amp;"%")&amp;(IF(VLOOKUP('Cell Numbers'!Q25,Cells!$A$7:$F$122,6)=Q$11,"]","")))))</f>
        <v>---</v>
      </c>
      <c r="R33" s="203" t="str">
        <f>IF('Cell Numbers'!R25=0,"",((IF(VLOOKUP('Cell Numbers'!R25,Cells!$A$7:$F$122,5)=R$11,"[",""))&amp;(IF(AND(VLOOKUP('Cell Numbers'!R25,Cells!$A$7:$F$122,5)&lt;&gt;R$11,VLOOKUP('Cell Numbers'!R25,Cells!$A$7:$F$122,6)&lt;&gt;R$11),"---",100*(ROUND(VLOOKUP('Cell Numbers'!R25,Cells!$A$7:$M$122,13),3))&amp;"%")&amp;(IF(VLOOKUP('Cell Numbers'!R25,Cells!$A$7:$F$122,6)=R$11,"]","")))))</f>
        <v>---</v>
      </c>
      <c r="S33" s="203" t="str">
        <f>IF('Cell Numbers'!S25=0,"",((IF(VLOOKUP('Cell Numbers'!S25,Cells!$A$7:$F$122,5)=S$11,"[",""))&amp;(IF(AND(VLOOKUP('Cell Numbers'!S25,Cells!$A$7:$F$122,5)&lt;&gt;S$11,VLOOKUP('Cell Numbers'!S25,Cells!$A$7:$F$122,6)&lt;&gt;S$11),"---",100*(ROUND(VLOOKUP('Cell Numbers'!S25,Cells!$A$7:$M$122,13),3))&amp;"%")&amp;(IF(VLOOKUP('Cell Numbers'!S25,Cells!$A$7:$F$122,6)=S$11,"]","")))))</f>
        <v>---</v>
      </c>
      <c r="T33" s="203" t="str">
        <f>IF('Cell Numbers'!T25=0,"",((IF(VLOOKUP('Cell Numbers'!T25,Cells!$A$7:$F$122,5)=T$11,"[",""))&amp;(IF(AND(VLOOKUP('Cell Numbers'!T25,Cells!$A$7:$F$122,5)&lt;&gt;T$11,VLOOKUP('Cell Numbers'!T25,Cells!$A$7:$F$122,6)&lt;&gt;T$11),"---",100*(ROUND(VLOOKUP('Cell Numbers'!T25,Cells!$A$7:$M$122,13),3))&amp;"%")&amp;(IF(VLOOKUP('Cell Numbers'!T25,Cells!$A$7:$F$122,6)=T$11,"]","")))))</f>
        <v>---</v>
      </c>
      <c r="U33" s="203" t="str">
        <f>IF('Cell Numbers'!U25=0,"",((IF(VLOOKUP('Cell Numbers'!U25,Cells!$A$7:$F$122,5)=U$11,"[",""))&amp;(IF(AND(VLOOKUP('Cell Numbers'!U25,Cells!$A$7:$F$122,5)&lt;&gt;U$11,VLOOKUP('Cell Numbers'!U25,Cells!$A$7:$F$122,6)&lt;&gt;U$11),"---",100*(ROUND(VLOOKUP('Cell Numbers'!U25,Cells!$A$7:$M$122,13),3))&amp;"%")&amp;(IF(VLOOKUP('Cell Numbers'!U25,Cells!$A$7:$F$122,6)=U$11,"]","")))))</f>
        <v>---</v>
      </c>
      <c r="V33" s="203" t="str">
        <f>IF('Cell Numbers'!V25=0,"",((IF(VLOOKUP('Cell Numbers'!V25,Cells!$A$7:$F$122,5)=V$11,"[",""))&amp;(IF(AND(VLOOKUP('Cell Numbers'!V25,Cells!$A$7:$F$122,5)&lt;&gt;V$11,VLOOKUP('Cell Numbers'!V25,Cells!$A$7:$F$122,6)&lt;&gt;V$11),"---",100*(ROUND(VLOOKUP('Cell Numbers'!V25,Cells!$A$7:$M$122,13),3))&amp;"%")&amp;(IF(VLOOKUP('Cell Numbers'!V25,Cells!$A$7:$F$122,6)=V$11,"]","")))))</f>
        <v>---</v>
      </c>
      <c r="W33" s="203" t="str">
        <f>IF('Cell Numbers'!W25=0,"",((IF(VLOOKUP('Cell Numbers'!W25,Cells!$A$7:$F$122,5)=W$11,"[",""))&amp;(IF(AND(VLOOKUP('Cell Numbers'!W25,Cells!$A$7:$F$122,5)&lt;&gt;W$11,VLOOKUP('Cell Numbers'!W25,Cells!$A$7:$F$122,6)&lt;&gt;W$11),"---",100*(ROUND(VLOOKUP('Cell Numbers'!W25,Cells!$A$7:$M$122,13),3))&amp;"%")&amp;(IF(VLOOKUP('Cell Numbers'!W25,Cells!$A$7:$F$122,6)=W$11,"]","")))))</f>
        <v>---</v>
      </c>
      <c r="X33" s="203" t="str">
        <f>IF('Cell Numbers'!X25=0,"",((IF(VLOOKUP('Cell Numbers'!X25,Cells!$A$7:$F$122,5)=X$11,"[",""))&amp;(IF(AND(VLOOKUP('Cell Numbers'!X25,Cells!$A$7:$F$122,5)&lt;&gt;X$11,VLOOKUP('Cell Numbers'!X25,Cells!$A$7:$F$122,6)&lt;&gt;X$11),"---",100*(ROUND(VLOOKUP('Cell Numbers'!X25,Cells!$A$7:$M$122,13),3))&amp;"%")&amp;(IF(VLOOKUP('Cell Numbers'!X25,Cells!$A$7:$F$122,6)=X$11,"]","")))))</f>
        <v>---</v>
      </c>
      <c r="Y33" s="203" t="str">
        <f>IF('Cell Numbers'!Y25=0,"",((IF(VLOOKUP('Cell Numbers'!Y25,Cells!$A$7:$F$122,5)=Y$11,"[",""))&amp;(IF(AND(VLOOKUP('Cell Numbers'!Y25,Cells!$A$7:$F$122,5)&lt;&gt;Y$11,VLOOKUP('Cell Numbers'!Y25,Cells!$A$7:$F$122,6)&lt;&gt;Y$11),"---",100*(ROUND(VLOOKUP('Cell Numbers'!Y25,Cells!$A$7:$M$122,13),3))&amp;"%")&amp;(IF(VLOOKUP('Cell Numbers'!Y25,Cells!$A$7:$F$122,6)=Y$11,"]","")))))</f>
        <v>---</v>
      </c>
      <c r="Z33" s="203" t="str">
        <f>IF('Cell Numbers'!Z25=0,"",((IF(VLOOKUP('Cell Numbers'!Z25,Cells!$A$7:$F$122,5)=Z$11,"[",""))&amp;(IF(AND(VLOOKUP('Cell Numbers'!Z25,Cells!$A$7:$F$122,5)&lt;&gt;Z$11,VLOOKUP('Cell Numbers'!Z25,Cells!$A$7:$F$122,6)&lt;&gt;Z$11),"---",100*(ROUND(VLOOKUP('Cell Numbers'!Z25,Cells!$A$7:$M$122,13),3))&amp;"%")&amp;(IF(VLOOKUP('Cell Numbers'!Z25,Cells!$A$7:$F$122,6)=Z$11,"]","")))))</f>
        <v>---</v>
      </c>
      <c r="AA33" s="203" t="str">
        <f>IF('Cell Numbers'!AA25=0,"",((IF(VLOOKUP('Cell Numbers'!AA25,Cells!$A$7:$F$122,5)=AA$11,"[",""))&amp;(IF(AND(VLOOKUP('Cell Numbers'!AA25,Cells!$A$7:$F$122,5)&lt;&gt;AA$11,VLOOKUP('Cell Numbers'!AA25,Cells!$A$7:$F$122,6)&lt;&gt;AA$11),"---",100*(ROUND(VLOOKUP('Cell Numbers'!AA25,Cells!$A$7:$M$122,13),3))&amp;"%")&amp;(IF(VLOOKUP('Cell Numbers'!AA25,Cells!$A$7:$F$122,6)=AA$11,"]","")))))</f>
        <v>---</v>
      </c>
      <c r="AB33" s="203" t="str">
        <f>IF('Cell Numbers'!AB25=0,"",((IF(VLOOKUP('Cell Numbers'!AB25,Cells!$A$7:$F$122,5)=AB$11,"[",""))&amp;(IF(AND(VLOOKUP('Cell Numbers'!AB25,Cells!$A$7:$F$122,5)&lt;&gt;AB$11,VLOOKUP('Cell Numbers'!AB25,Cells!$A$7:$F$122,6)&lt;&gt;AB$11),"---",100*(ROUND(VLOOKUP('Cell Numbers'!AB25,Cells!$A$7:$M$122,13),3))&amp;"%")&amp;(IF(VLOOKUP('Cell Numbers'!AB25,Cells!$A$7:$F$122,6)=AB$11,"]","")))))</f>
        <v>---</v>
      </c>
      <c r="AC33" s="203" t="str">
        <f>IF('Cell Numbers'!AC25=0,"",((IF(VLOOKUP('Cell Numbers'!AC25,Cells!$A$7:$F$122,5)=AC$11,"[",""))&amp;(IF(AND(VLOOKUP('Cell Numbers'!AC25,Cells!$A$7:$F$122,5)&lt;&gt;AC$11,VLOOKUP('Cell Numbers'!AC25,Cells!$A$7:$F$122,6)&lt;&gt;AC$11),"---",100*(ROUND(VLOOKUP('Cell Numbers'!AC25,Cells!$A$7:$M$122,13),3))&amp;"%")&amp;(IF(VLOOKUP('Cell Numbers'!AC25,Cells!$A$7:$F$122,6)=AC$11,"]","")))))</f>
        <v>---</v>
      </c>
      <c r="AD33" s="203" t="str">
        <f>IF('Cell Numbers'!AD25=0,"",((IF(VLOOKUP('Cell Numbers'!AD25,Cells!$A$7:$F$122,5)=AD$11,"[",""))&amp;(IF(AND(VLOOKUP('Cell Numbers'!AD25,Cells!$A$7:$F$122,5)&lt;&gt;AD$11,VLOOKUP('Cell Numbers'!AD25,Cells!$A$7:$F$122,6)&lt;&gt;AD$11),"---",100*(ROUND(VLOOKUP('Cell Numbers'!AD25,Cells!$A$7:$M$122,13),3))&amp;"%")&amp;(IF(VLOOKUP('Cell Numbers'!AD25,Cells!$A$7:$F$122,6)=AD$11,"]","")))))</f>
        <v>---</v>
      </c>
      <c r="AE33" s="203" t="str">
        <f>IF('Cell Numbers'!AE25=0,"",((IF(VLOOKUP('Cell Numbers'!AE25,Cells!$A$7:$F$122,5)=AE$11,"[",""))&amp;(IF(AND(VLOOKUP('Cell Numbers'!AE25,Cells!$A$7:$F$122,5)&lt;&gt;AE$11,VLOOKUP('Cell Numbers'!AE25,Cells!$A$7:$F$122,6)&lt;&gt;AE$11),"---",100*(ROUND(VLOOKUP('Cell Numbers'!AE25,Cells!$A$7:$M$122,13),3))&amp;"%")&amp;(IF(VLOOKUP('Cell Numbers'!AE25,Cells!$A$7:$F$122,6)=AE$11,"]","")))))</f>
        <v>---</v>
      </c>
      <c r="AF33" s="203" t="str">
        <f>IF('Cell Numbers'!AF25=0,"",((IF(VLOOKUP('Cell Numbers'!AF25,Cells!$A$7:$F$122,5)=AF$11,"[",""))&amp;(IF(AND(VLOOKUP('Cell Numbers'!AF25,Cells!$A$7:$F$122,5)&lt;&gt;AF$11,VLOOKUP('Cell Numbers'!AF25,Cells!$A$7:$F$122,6)&lt;&gt;AF$11),"---",100*(ROUND(VLOOKUP('Cell Numbers'!AF25,Cells!$A$7:$M$122,13),3))&amp;"%")&amp;(IF(VLOOKUP('Cell Numbers'!AF25,Cells!$A$7:$F$122,6)=AF$11,"]","")))))</f>
        <v>---</v>
      </c>
      <c r="AG33" s="203" t="str">
        <f>IF('Cell Numbers'!AG25=0,"",((IF(VLOOKUP('Cell Numbers'!AG25,Cells!$A$7:$F$122,5)=AG$11,"[",""))&amp;(IF(AND(VLOOKUP('Cell Numbers'!AG25,Cells!$A$7:$F$122,5)&lt;&gt;AG$11,VLOOKUP('Cell Numbers'!AG25,Cells!$A$7:$F$122,6)&lt;&gt;AG$11),"---",100*(ROUND(VLOOKUP('Cell Numbers'!AG25,Cells!$A$7:$M$122,13),3))&amp;"%")&amp;(IF(VLOOKUP('Cell Numbers'!AG25,Cells!$A$7:$F$122,6)=AG$11,"]","")))))</f>
        <v>---</v>
      </c>
      <c r="AH33" s="203" t="str">
        <f>IF('Cell Numbers'!AH25=0,"",((IF(VLOOKUP('Cell Numbers'!AH25,Cells!$A$7:$F$122,5)=AH$11,"[",""))&amp;(IF(AND(VLOOKUP('Cell Numbers'!AH25,Cells!$A$7:$F$122,5)&lt;&gt;AH$11,VLOOKUP('Cell Numbers'!AH25,Cells!$A$7:$F$122,6)&lt;&gt;AH$11),"---",100*(ROUND(VLOOKUP('Cell Numbers'!AH25,Cells!$A$7:$M$122,13),3))&amp;"%")&amp;(IF(VLOOKUP('Cell Numbers'!AH25,Cells!$A$7:$F$122,6)=AH$11,"]","")))))</f>
        <v>---</v>
      </c>
      <c r="AI33" s="203" t="str">
        <f>IF('Cell Numbers'!AI25=0,"",((IF(VLOOKUP('Cell Numbers'!AI25,Cells!$A$7:$F$122,5)=AI$11,"[",""))&amp;(IF(AND(VLOOKUP('Cell Numbers'!AI25,Cells!$A$7:$F$122,5)&lt;&gt;AI$11,VLOOKUP('Cell Numbers'!AI25,Cells!$A$7:$F$122,6)&lt;&gt;AI$11),"---",100*(ROUND(VLOOKUP('Cell Numbers'!AI25,Cells!$A$7:$M$122,13),3))&amp;"%")&amp;(IF(VLOOKUP('Cell Numbers'!AI25,Cells!$A$7:$F$122,6)=AI$11,"]","")))))</f>
        <v>---</v>
      </c>
      <c r="AJ33" s="203" t="str">
        <f>IF('Cell Numbers'!AJ25=0,"",((IF(VLOOKUP('Cell Numbers'!AJ25,Cells!$A$7:$F$122,5)=AJ$11,"[",""))&amp;(IF(AND(VLOOKUP('Cell Numbers'!AJ25,Cells!$A$7:$F$122,5)&lt;&gt;AJ$11,VLOOKUP('Cell Numbers'!AJ25,Cells!$A$7:$F$122,6)&lt;&gt;AJ$11),"---",100*(ROUND(VLOOKUP('Cell Numbers'!AJ25,Cells!$A$7:$M$122,13),3))&amp;"%")&amp;(IF(VLOOKUP('Cell Numbers'!AJ25,Cells!$A$7:$F$122,6)=AJ$11,"]","")))))</f>
        <v>---</v>
      </c>
      <c r="AK33" s="203" t="str">
        <f>IF('Cell Numbers'!AK25=0,"",((IF(VLOOKUP('Cell Numbers'!AK25,Cells!$A$7:$F$122,5)=AK$11,"[",""))&amp;(IF(AND(VLOOKUP('Cell Numbers'!AK25,Cells!$A$7:$F$122,5)&lt;&gt;AK$11,VLOOKUP('Cell Numbers'!AK25,Cells!$A$7:$F$122,6)&lt;&gt;AK$11),"---",100*(ROUND(VLOOKUP('Cell Numbers'!AK25,Cells!$A$7:$M$122,13),3))&amp;"%")&amp;(IF(VLOOKUP('Cell Numbers'!AK25,Cells!$A$7:$F$122,6)=AK$11,"]","")))))</f>
        <v>---</v>
      </c>
      <c r="AL33" s="203" t="str">
        <f>IF('Cell Numbers'!AL25=0,"",((IF(VLOOKUP('Cell Numbers'!AL25,Cells!$A$7:$F$122,5)=AL$11,"[",""))&amp;(IF(AND(VLOOKUP('Cell Numbers'!AL25,Cells!$A$7:$F$122,5)&lt;&gt;AL$11,VLOOKUP('Cell Numbers'!AL25,Cells!$A$7:$F$122,6)&lt;&gt;AL$11),"---",100*(ROUND(VLOOKUP('Cell Numbers'!AL25,Cells!$A$7:$M$122,13),3))&amp;"%")&amp;(IF(VLOOKUP('Cell Numbers'!AL25,Cells!$A$7:$F$122,6)=AL$11,"]","")))))</f>
        <v>---</v>
      </c>
      <c r="AM33" s="203" t="str">
        <f>IF('Cell Numbers'!AM25=0,"",((IF(VLOOKUP('Cell Numbers'!AM25,Cells!$A$7:$F$122,5)=AM$11,"[",""))&amp;(IF(AND(VLOOKUP('Cell Numbers'!AM25,Cells!$A$7:$F$122,5)&lt;&gt;AM$11,VLOOKUP('Cell Numbers'!AM25,Cells!$A$7:$F$122,6)&lt;&gt;AM$11),"---",100*(ROUND(VLOOKUP('Cell Numbers'!AM25,Cells!$A$7:$M$122,13),3))&amp;"%")&amp;(IF(VLOOKUP('Cell Numbers'!AM25,Cells!$A$7:$F$122,6)=AM$11,"]","")))))</f>
        <v>112.6%]</v>
      </c>
    </row>
    <row r="34" spans="1:39" ht="15.4" customHeight="1" x14ac:dyDescent="0.25">
      <c r="A34" t="s">
        <v>82</v>
      </c>
      <c r="B34" t="s">
        <v>78</v>
      </c>
      <c r="C34" s="8" t="s">
        <v>353</v>
      </c>
      <c r="D34" s="203" t="str">
        <f>IF('Cell Numbers'!D26=0,"",((IF(VLOOKUP('Cell Numbers'!D26,Cells!$A$7:$F$122,5)=D$11,"[",""))&amp;(IF(AND(VLOOKUP('Cell Numbers'!D26,Cells!$A$7:$F$122,5)&lt;&gt;D$11,VLOOKUP('Cell Numbers'!D26,Cells!$A$7:$F$122,6)&lt;&gt;D$11),"---",100*(ROUND(VLOOKUP('Cell Numbers'!D26,Cells!$A$7:$M$122,13),3))&amp;"%")&amp;(IF(VLOOKUP('Cell Numbers'!D26,Cells!$A$7:$F$122,6)=D$11,"]","")))))</f>
        <v>[109.2%</v>
      </c>
      <c r="E34" s="203" t="str">
        <f>IF('Cell Numbers'!E26=0,"",((IF(VLOOKUP('Cell Numbers'!E26,Cells!$A$7:$F$122,5)=E$11,"[",""))&amp;(IF(AND(VLOOKUP('Cell Numbers'!E26,Cells!$A$7:$F$122,5)&lt;&gt;E$11,VLOOKUP('Cell Numbers'!E26,Cells!$A$7:$F$122,6)&lt;&gt;E$11),"---",100*(ROUND(VLOOKUP('Cell Numbers'!E26,Cells!$A$7:$M$122,13),3))&amp;"%")&amp;(IF(VLOOKUP('Cell Numbers'!E26,Cells!$A$7:$F$122,6)=E$11,"]","")))))</f>
        <v>---</v>
      </c>
      <c r="F34" s="203" t="str">
        <f>IF('Cell Numbers'!F26=0,"",((IF(VLOOKUP('Cell Numbers'!F26,Cells!$A$7:$F$122,5)=F$11,"[",""))&amp;(IF(AND(VLOOKUP('Cell Numbers'!F26,Cells!$A$7:$F$122,5)&lt;&gt;F$11,VLOOKUP('Cell Numbers'!F26,Cells!$A$7:$F$122,6)&lt;&gt;F$11),"---",100*(ROUND(VLOOKUP('Cell Numbers'!F26,Cells!$A$7:$M$122,13),3))&amp;"%")&amp;(IF(VLOOKUP('Cell Numbers'!F26,Cells!$A$7:$F$122,6)=F$11,"]","")))))</f>
        <v>---</v>
      </c>
      <c r="G34" s="203" t="str">
        <f>IF('Cell Numbers'!G26=0,"",((IF(VLOOKUP('Cell Numbers'!G26,Cells!$A$7:$F$122,5)=G$11,"[",""))&amp;(IF(AND(VLOOKUP('Cell Numbers'!G26,Cells!$A$7:$F$122,5)&lt;&gt;G$11,VLOOKUP('Cell Numbers'!G26,Cells!$A$7:$F$122,6)&lt;&gt;G$11),"---",100*(ROUND(VLOOKUP('Cell Numbers'!G26,Cells!$A$7:$M$122,13),3))&amp;"%")&amp;(IF(VLOOKUP('Cell Numbers'!G26,Cells!$A$7:$F$122,6)=G$11,"]","")))))</f>
        <v>---</v>
      </c>
      <c r="H34" s="203" t="str">
        <f>IF('Cell Numbers'!H26=0,"",((IF(VLOOKUP('Cell Numbers'!H26,Cells!$A$7:$F$122,5)=H$11,"[",""))&amp;(IF(AND(VLOOKUP('Cell Numbers'!H26,Cells!$A$7:$F$122,5)&lt;&gt;H$11,VLOOKUP('Cell Numbers'!H26,Cells!$A$7:$F$122,6)&lt;&gt;H$11),"---",100*(ROUND(VLOOKUP('Cell Numbers'!H26,Cells!$A$7:$M$122,13),3))&amp;"%")&amp;(IF(VLOOKUP('Cell Numbers'!H26,Cells!$A$7:$F$122,6)=H$11,"]","")))))</f>
        <v>---</v>
      </c>
      <c r="I34" s="203" t="str">
        <f>IF('Cell Numbers'!I26=0,"",((IF(VLOOKUP('Cell Numbers'!I26,Cells!$A$7:$F$122,5)=I$11,"[",""))&amp;(IF(AND(VLOOKUP('Cell Numbers'!I26,Cells!$A$7:$F$122,5)&lt;&gt;I$11,VLOOKUP('Cell Numbers'!I26,Cells!$A$7:$F$122,6)&lt;&gt;I$11),"---",100*(ROUND(VLOOKUP('Cell Numbers'!I26,Cells!$A$7:$M$122,13),3))&amp;"%")&amp;(IF(VLOOKUP('Cell Numbers'!I26,Cells!$A$7:$F$122,6)=I$11,"]","")))))</f>
        <v>---</v>
      </c>
      <c r="J34" s="203" t="str">
        <f>IF('Cell Numbers'!J26=0,"",((IF(VLOOKUP('Cell Numbers'!J26,Cells!$A$7:$F$122,5)=J$11,"[",""))&amp;(IF(AND(VLOOKUP('Cell Numbers'!J26,Cells!$A$7:$F$122,5)&lt;&gt;J$11,VLOOKUP('Cell Numbers'!J26,Cells!$A$7:$F$122,6)&lt;&gt;J$11),"---",100*(ROUND(VLOOKUP('Cell Numbers'!J26,Cells!$A$7:$M$122,13),3))&amp;"%")&amp;(IF(VLOOKUP('Cell Numbers'!J26,Cells!$A$7:$F$122,6)=J$11,"]","")))))</f>
        <v>---</v>
      </c>
      <c r="K34" s="203" t="str">
        <f>IF('Cell Numbers'!K26=0,"",((IF(VLOOKUP('Cell Numbers'!K26,Cells!$A$7:$F$122,5)=K$11,"[",""))&amp;(IF(AND(VLOOKUP('Cell Numbers'!K26,Cells!$A$7:$F$122,5)&lt;&gt;K$11,VLOOKUP('Cell Numbers'!K26,Cells!$A$7:$F$122,6)&lt;&gt;K$11),"---",100*(ROUND(VLOOKUP('Cell Numbers'!K26,Cells!$A$7:$M$122,13),3))&amp;"%")&amp;(IF(VLOOKUP('Cell Numbers'!K26,Cells!$A$7:$F$122,6)=K$11,"]","")))))</f>
        <v>---</v>
      </c>
      <c r="L34" s="203" t="str">
        <f>IF('Cell Numbers'!L26=0,"",((IF(VLOOKUP('Cell Numbers'!L26,Cells!$A$7:$F$122,5)=L$11,"[",""))&amp;(IF(AND(VLOOKUP('Cell Numbers'!L26,Cells!$A$7:$F$122,5)&lt;&gt;L$11,VLOOKUP('Cell Numbers'!L26,Cells!$A$7:$F$122,6)&lt;&gt;L$11),"---",100*(ROUND(VLOOKUP('Cell Numbers'!L26,Cells!$A$7:$M$122,13),3))&amp;"%")&amp;(IF(VLOOKUP('Cell Numbers'!L26,Cells!$A$7:$F$122,6)=L$11,"]","")))))</f>
        <v>---</v>
      </c>
      <c r="M34" s="203" t="str">
        <f>IF('Cell Numbers'!M26=0,"",((IF(VLOOKUP('Cell Numbers'!M26,Cells!$A$7:$F$122,5)=M$11,"[",""))&amp;(IF(AND(VLOOKUP('Cell Numbers'!M26,Cells!$A$7:$F$122,5)&lt;&gt;M$11,VLOOKUP('Cell Numbers'!M26,Cells!$A$7:$F$122,6)&lt;&gt;M$11),"---",100*(ROUND(VLOOKUP('Cell Numbers'!M26,Cells!$A$7:$M$122,13),3))&amp;"%")&amp;(IF(VLOOKUP('Cell Numbers'!M26,Cells!$A$7:$F$122,6)=M$11,"]","")))))</f>
        <v>---</v>
      </c>
      <c r="N34" s="203" t="str">
        <f>IF('Cell Numbers'!N26=0,"",((IF(VLOOKUP('Cell Numbers'!N26,Cells!$A$7:$F$122,5)=N$11,"[",""))&amp;(IF(AND(VLOOKUP('Cell Numbers'!N26,Cells!$A$7:$F$122,5)&lt;&gt;N$11,VLOOKUP('Cell Numbers'!N26,Cells!$A$7:$F$122,6)&lt;&gt;N$11),"---",100*(ROUND(VLOOKUP('Cell Numbers'!N26,Cells!$A$7:$M$122,13),3))&amp;"%")&amp;(IF(VLOOKUP('Cell Numbers'!N26,Cells!$A$7:$F$122,6)=N$11,"]","")))))</f>
        <v>---</v>
      </c>
      <c r="O34" s="203" t="str">
        <f>IF('Cell Numbers'!O26=0,"",((IF(VLOOKUP('Cell Numbers'!O26,Cells!$A$7:$F$122,5)=O$11,"[",""))&amp;(IF(AND(VLOOKUP('Cell Numbers'!O26,Cells!$A$7:$F$122,5)&lt;&gt;O$11,VLOOKUP('Cell Numbers'!O26,Cells!$A$7:$F$122,6)&lt;&gt;O$11),"---",100*(ROUND(VLOOKUP('Cell Numbers'!O26,Cells!$A$7:$M$122,13),3))&amp;"%")&amp;(IF(VLOOKUP('Cell Numbers'!O26,Cells!$A$7:$F$122,6)=O$11,"]","")))))</f>
        <v>---</v>
      </c>
      <c r="P34" s="203" t="str">
        <f>IF('Cell Numbers'!P26=0,"",((IF(VLOOKUP('Cell Numbers'!P26,Cells!$A$7:$F$122,5)=P$11,"[",""))&amp;(IF(AND(VLOOKUP('Cell Numbers'!P26,Cells!$A$7:$F$122,5)&lt;&gt;P$11,VLOOKUP('Cell Numbers'!P26,Cells!$A$7:$F$122,6)&lt;&gt;P$11),"---",100*(ROUND(VLOOKUP('Cell Numbers'!P26,Cells!$A$7:$M$122,13),3))&amp;"%")&amp;(IF(VLOOKUP('Cell Numbers'!P26,Cells!$A$7:$F$122,6)=P$11,"]","")))))</f>
        <v>---</v>
      </c>
      <c r="Q34" s="203" t="str">
        <f>IF('Cell Numbers'!Q26=0,"",((IF(VLOOKUP('Cell Numbers'!Q26,Cells!$A$7:$F$122,5)=Q$11,"[",""))&amp;(IF(AND(VLOOKUP('Cell Numbers'!Q26,Cells!$A$7:$F$122,5)&lt;&gt;Q$11,VLOOKUP('Cell Numbers'!Q26,Cells!$A$7:$F$122,6)&lt;&gt;Q$11),"---",100*(ROUND(VLOOKUP('Cell Numbers'!Q26,Cells!$A$7:$M$122,13),3))&amp;"%")&amp;(IF(VLOOKUP('Cell Numbers'!Q26,Cells!$A$7:$F$122,6)=Q$11,"]","")))))</f>
        <v>---</v>
      </c>
      <c r="R34" s="203" t="str">
        <f>IF('Cell Numbers'!R26=0,"",((IF(VLOOKUP('Cell Numbers'!R26,Cells!$A$7:$F$122,5)=R$11,"[",""))&amp;(IF(AND(VLOOKUP('Cell Numbers'!R26,Cells!$A$7:$F$122,5)&lt;&gt;R$11,VLOOKUP('Cell Numbers'!R26,Cells!$A$7:$F$122,6)&lt;&gt;R$11),"---",100*(ROUND(VLOOKUP('Cell Numbers'!R26,Cells!$A$7:$M$122,13),3))&amp;"%")&amp;(IF(VLOOKUP('Cell Numbers'!R26,Cells!$A$7:$F$122,6)=R$11,"]","")))))</f>
        <v>---</v>
      </c>
      <c r="S34" s="203" t="str">
        <f>IF('Cell Numbers'!S26=0,"",((IF(VLOOKUP('Cell Numbers'!S26,Cells!$A$7:$F$122,5)=S$11,"[",""))&amp;(IF(AND(VLOOKUP('Cell Numbers'!S26,Cells!$A$7:$F$122,5)&lt;&gt;S$11,VLOOKUP('Cell Numbers'!S26,Cells!$A$7:$F$122,6)&lt;&gt;S$11),"---",100*(ROUND(VLOOKUP('Cell Numbers'!S26,Cells!$A$7:$M$122,13),3))&amp;"%")&amp;(IF(VLOOKUP('Cell Numbers'!S26,Cells!$A$7:$F$122,6)=S$11,"]","")))))</f>
        <v>---</v>
      </c>
      <c r="T34" s="203" t="str">
        <f>IF('Cell Numbers'!T26=0,"",((IF(VLOOKUP('Cell Numbers'!T26,Cells!$A$7:$F$122,5)=T$11,"[",""))&amp;(IF(AND(VLOOKUP('Cell Numbers'!T26,Cells!$A$7:$F$122,5)&lt;&gt;T$11,VLOOKUP('Cell Numbers'!T26,Cells!$A$7:$F$122,6)&lt;&gt;T$11),"---",100*(ROUND(VLOOKUP('Cell Numbers'!T26,Cells!$A$7:$M$122,13),3))&amp;"%")&amp;(IF(VLOOKUP('Cell Numbers'!T26,Cells!$A$7:$F$122,6)=T$11,"]","")))))</f>
        <v>---</v>
      </c>
      <c r="U34" s="203" t="str">
        <f>IF('Cell Numbers'!U26=0,"",((IF(VLOOKUP('Cell Numbers'!U26,Cells!$A$7:$F$122,5)=U$11,"[",""))&amp;(IF(AND(VLOOKUP('Cell Numbers'!U26,Cells!$A$7:$F$122,5)&lt;&gt;U$11,VLOOKUP('Cell Numbers'!U26,Cells!$A$7:$F$122,6)&lt;&gt;U$11),"---",100*(ROUND(VLOOKUP('Cell Numbers'!U26,Cells!$A$7:$M$122,13),3))&amp;"%")&amp;(IF(VLOOKUP('Cell Numbers'!U26,Cells!$A$7:$F$122,6)=U$11,"]","")))))</f>
        <v>---</v>
      </c>
      <c r="V34" s="203" t="str">
        <f>IF('Cell Numbers'!V26=0,"",((IF(VLOOKUP('Cell Numbers'!V26,Cells!$A$7:$F$122,5)=V$11,"[",""))&amp;(IF(AND(VLOOKUP('Cell Numbers'!V26,Cells!$A$7:$F$122,5)&lt;&gt;V$11,VLOOKUP('Cell Numbers'!V26,Cells!$A$7:$F$122,6)&lt;&gt;V$11),"---",100*(ROUND(VLOOKUP('Cell Numbers'!V26,Cells!$A$7:$M$122,13),3))&amp;"%")&amp;(IF(VLOOKUP('Cell Numbers'!V26,Cells!$A$7:$F$122,6)=V$11,"]","")))))</f>
        <v>---</v>
      </c>
      <c r="W34" s="203" t="str">
        <f>IF('Cell Numbers'!W26=0,"",((IF(VLOOKUP('Cell Numbers'!W26,Cells!$A$7:$F$122,5)=W$11,"[",""))&amp;(IF(AND(VLOOKUP('Cell Numbers'!W26,Cells!$A$7:$F$122,5)&lt;&gt;W$11,VLOOKUP('Cell Numbers'!W26,Cells!$A$7:$F$122,6)&lt;&gt;W$11),"---",100*(ROUND(VLOOKUP('Cell Numbers'!W26,Cells!$A$7:$M$122,13),3))&amp;"%")&amp;(IF(VLOOKUP('Cell Numbers'!W26,Cells!$A$7:$F$122,6)=W$11,"]","")))))</f>
        <v>---</v>
      </c>
      <c r="X34" s="203" t="str">
        <f>IF('Cell Numbers'!X26=0,"",((IF(VLOOKUP('Cell Numbers'!X26,Cells!$A$7:$F$122,5)=X$11,"[",""))&amp;(IF(AND(VLOOKUP('Cell Numbers'!X26,Cells!$A$7:$F$122,5)&lt;&gt;X$11,VLOOKUP('Cell Numbers'!X26,Cells!$A$7:$F$122,6)&lt;&gt;X$11),"---",100*(ROUND(VLOOKUP('Cell Numbers'!X26,Cells!$A$7:$M$122,13),3))&amp;"%")&amp;(IF(VLOOKUP('Cell Numbers'!X26,Cells!$A$7:$F$122,6)=X$11,"]","")))))</f>
        <v>---</v>
      </c>
      <c r="Y34" s="203" t="str">
        <f>IF('Cell Numbers'!Y26=0,"",((IF(VLOOKUP('Cell Numbers'!Y26,Cells!$A$7:$F$122,5)=Y$11,"[",""))&amp;(IF(AND(VLOOKUP('Cell Numbers'!Y26,Cells!$A$7:$F$122,5)&lt;&gt;Y$11,VLOOKUP('Cell Numbers'!Y26,Cells!$A$7:$F$122,6)&lt;&gt;Y$11),"---",100*(ROUND(VLOOKUP('Cell Numbers'!Y26,Cells!$A$7:$M$122,13),3))&amp;"%")&amp;(IF(VLOOKUP('Cell Numbers'!Y26,Cells!$A$7:$F$122,6)=Y$11,"]","")))))</f>
        <v>---</v>
      </c>
      <c r="Z34" s="203" t="str">
        <f>IF('Cell Numbers'!Z26=0,"",((IF(VLOOKUP('Cell Numbers'!Z26,Cells!$A$7:$F$122,5)=Z$11,"[",""))&amp;(IF(AND(VLOOKUP('Cell Numbers'!Z26,Cells!$A$7:$F$122,5)&lt;&gt;Z$11,VLOOKUP('Cell Numbers'!Z26,Cells!$A$7:$F$122,6)&lt;&gt;Z$11),"---",100*(ROUND(VLOOKUP('Cell Numbers'!Z26,Cells!$A$7:$M$122,13),3))&amp;"%")&amp;(IF(VLOOKUP('Cell Numbers'!Z26,Cells!$A$7:$F$122,6)=Z$11,"]","")))))</f>
        <v>---</v>
      </c>
      <c r="AA34" s="203" t="str">
        <f>IF('Cell Numbers'!AA26=0,"",((IF(VLOOKUP('Cell Numbers'!AA26,Cells!$A$7:$F$122,5)=AA$11,"[",""))&amp;(IF(AND(VLOOKUP('Cell Numbers'!AA26,Cells!$A$7:$F$122,5)&lt;&gt;AA$11,VLOOKUP('Cell Numbers'!AA26,Cells!$A$7:$F$122,6)&lt;&gt;AA$11),"---",100*(ROUND(VLOOKUP('Cell Numbers'!AA26,Cells!$A$7:$M$122,13),3))&amp;"%")&amp;(IF(VLOOKUP('Cell Numbers'!AA26,Cells!$A$7:$F$122,6)=AA$11,"]","")))))</f>
        <v>---</v>
      </c>
      <c r="AB34" s="203" t="str">
        <f>IF('Cell Numbers'!AB26=0,"",((IF(VLOOKUP('Cell Numbers'!AB26,Cells!$A$7:$F$122,5)=AB$11,"[",""))&amp;(IF(AND(VLOOKUP('Cell Numbers'!AB26,Cells!$A$7:$F$122,5)&lt;&gt;AB$11,VLOOKUP('Cell Numbers'!AB26,Cells!$A$7:$F$122,6)&lt;&gt;AB$11),"---",100*(ROUND(VLOOKUP('Cell Numbers'!AB26,Cells!$A$7:$M$122,13),3))&amp;"%")&amp;(IF(VLOOKUP('Cell Numbers'!AB26,Cells!$A$7:$F$122,6)=AB$11,"]","")))))</f>
        <v>---</v>
      </c>
      <c r="AC34" s="203" t="str">
        <f>IF('Cell Numbers'!AC26=0,"",((IF(VLOOKUP('Cell Numbers'!AC26,Cells!$A$7:$F$122,5)=AC$11,"[",""))&amp;(IF(AND(VLOOKUP('Cell Numbers'!AC26,Cells!$A$7:$F$122,5)&lt;&gt;AC$11,VLOOKUP('Cell Numbers'!AC26,Cells!$A$7:$F$122,6)&lt;&gt;AC$11),"---",100*(ROUND(VLOOKUP('Cell Numbers'!AC26,Cells!$A$7:$M$122,13),3))&amp;"%")&amp;(IF(VLOOKUP('Cell Numbers'!AC26,Cells!$A$7:$F$122,6)=AC$11,"]","")))))</f>
        <v>---</v>
      </c>
      <c r="AD34" s="203" t="str">
        <f>IF('Cell Numbers'!AD26=0,"",((IF(VLOOKUP('Cell Numbers'!AD26,Cells!$A$7:$F$122,5)=AD$11,"[",""))&amp;(IF(AND(VLOOKUP('Cell Numbers'!AD26,Cells!$A$7:$F$122,5)&lt;&gt;AD$11,VLOOKUP('Cell Numbers'!AD26,Cells!$A$7:$F$122,6)&lt;&gt;AD$11),"---",100*(ROUND(VLOOKUP('Cell Numbers'!AD26,Cells!$A$7:$M$122,13),3))&amp;"%")&amp;(IF(VLOOKUP('Cell Numbers'!AD26,Cells!$A$7:$F$122,6)=AD$11,"]","")))))</f>
        <v>---</v>
      </c>
      <c r="AE34" s="203" t="str">
        <f>IF('Cell Numbers'!AE26=0,"",((IF(VLOOKUP('Cell Numbers'!AE26,Cells!$A$7:$F$122,5)=AE$11,"[",""))&amp;(IF(AND(VLOOKUP('Cell Numbers'!AE26,Cells!$A$7:$F$122,5)&lt;&gt;AE$11,VLOOKUP('Cell Numbers'!AE26,Cells!$A$7:$F$122,6)&lt;&gt;AE$11),"---",100*(ROUND(VLOOKUP('Cell Numbers'!AE26,Cells!$A$7:$M$122,13),3))&amp;"%")&amp;(IF(VLOOKUP('Cell Numbers'!AE26,Cells!$A$7:$F$122,6)=AE$11,"]","")))))</f>
        <v>---</v>
      </c>
      <c r="AF34" s="203" t="str">
        <f>IF('Cell Numbers'!AF26=0,"",((IF(VLOOKUP('Cell Numbers'!AF26,Cells!$A$7:$F$122,5)=AF$11,"[",""))&amp;(IF(AND(VLOOKUP('Cell Numbers'!AF26,Cells!$A$7:$F$122,5)&lt;&gt;AF$11,VLOOKUP('Cell Numbers'!AF26,Cells!$A$7:$F$122,6)&lt;&gt;AF$11),"---",100*(ROUND(VLOOKUP('Cell Numbers'!AF26,Cells!$A$7:$M$122,13),3))&amp;"%")&amp;(IF(VLOOKUP('Cell Numbers'!AF26,Cells!$A$7:$F$122,6)=AF$11,"]","")))))</f>
        <v>---</v>
      </c>
      <c r="AG34" s="203" t="str">
        <f>IF('Cell Numbers'!AG26=0,"",((IF(VLOOKUP('Cell Numbers'!AG26,Cells!$A$7:$F$122,5)=AG$11,"[",""))&amp;(IF(AND(VLOOKUP('Cell Numbers'!AG26,Cells!$A$7:$F$122,5)&lt;&gt;AG$11,VLOOKUP('Cell Numbers'!AG26,Cells!$A$7:$F$122,6)&lt;&gt;AG$11),"---",100*(ROUND(VLOOKUP('Cell Numbers'!AG26,Cells!$A$7:$M$122,13),3))&amp;"%")&amp;(IF(VLOOKUP('Cell Numbers'!AG26,Cells!$A$7:$F$122,6)=AG$11,"]","")))))</f>
        <v>---</v>
      </c>
      <c r="AH34" s="203" t="str">
        <f>IF('Cell Numbers'!AH26=0,"",((IF(VLOOKUP('Cell Numbers'!AH26,Cells!$A$7:$F$122,5)=AH$11,"[",""))&amp;(IF(AND(VLOOKUP('Cell Numbers'!AH26,Cells!$A$7:$F$122,5)&lt;&gt;AH$11,VLOOKUP('Cell Numbers'!AH26,Cells!$A$7:$F$122,6)&lt;&gt;AH$11),"---",100*(ROUND(VLOOKUP('Cell Numbers'!AH26,Cells!$A$7:$M$122,13),3))&amp;"%")&amp;(IF(VLOOKUP('Cell Numbers'!AH26,Cells!$A$7:$F$122,6)=AH$11,"]","")))))</f>
        <v>---</v>
      </c>
      <c r="AI34" s="203" t="str">
        <f>IF('Cell Numbers'!AI26=0,"",((IF(VLOOKUP('Cell Numbers'!AI26,Cells!$A$7:$F$122,5)=AI$11,"[",""))&amp;(IF(AND(VLOOKUP('Cell Numbers'!AI26,Cells!$A$7:$F$122,5)&lt;&gt;AI$11,VLOOKUP('Cell Numbers'!AI26,Cells!$A$7:$F$122,6)&lt;&gt;AI$11),"---",100*(ROUND(VLOOKUP('Cell Numbers'!AI26,Cells!$A$7:$M$122,13),3))&amp;"%")&amp;(IF(VLOOKUP('Cell Numbers'!AI26,Cells!$A$7:$F$122,6)=AI$11,"]","")))))</f>
        <v>---</v>
      </c>
      <c r="AJ34" s="203" t="str">
        <f>IF('Cell Numbers'!AJ26=0,"",((IF(VLOOKUP('Cell Numbers'!AJ26,Cells!$A$7:$F$122,5)=AJ$11,"[",""))&amp;(IF(AND(VLOOKUP('Cell Numbers'!AJ26,Cells!$A$7:$F$122,5)&lt;&gt;AJ$11,VLOOKUP('Cell Numbers'!AJ26,Cells!$A$7:$F$122,6)&lt;&gt;AJ$11),"---",100*(ROUND(VLOOKUP('Cell Numbers'!AJ26,Cells!$A$7:$M$122,13),3))&amp;"%")&amp;(IF(VLOOKUP('Cell Numbers'!AJ26,Cells!$A$7:$F$122,6)=AJ$11,"]","")))))</f>
        <v>---</v>
      </c>
      <c r="AK34" s="203" t="str">
        <f>IF('Cell Numbers'!AK26=0,"",((IF(VLOOKUP('Cell Numbers'!AK26,Cells!$A$7:$F$122,5)=AK$11,"[",""))&amp;(IF(AND(VLOOKUP('Cell Numbers'!AK26,Cells!$A$7:$F$122,5)&lt;&gt;AK$11,VLOOKUP('Cell Numbers'!AK26,Cells!$A$7:$F$122,6)&lt;&gt;AK$11),"---",100*(ROUND(VLOOKUP('Cell Numbers'!AK26,Cells!$A$7:$M$122,13),3))&amp;"%")&amp;(IF(VLOOKUP('Cell Numbers'!AK26,Cells!$A$7:$F$122,6)=AK$11,"]","")))))</f>
        <v>---</v>
      </c>
      <c r="AL34" s="203" t="str">
        <f>IF('Cell Numbers'!AL26=0,"",((IF(VLOOKUP('Cell Numbers'!AL26,Cells!$A$7:$F$122,5)=AL$11,"[",""))&amp;(IF(AND(VLOOKUP('Cell Numbers'!AL26,Cells!$A$7:$F$122,5)&lt;&gt;AL$11,VLOOKUP('Cell Numbers'!AL26,Cells!$A$7:$F$122,6)&lt;&gt;AL$11),"---",100*(ROUND(VLOOKUP('Cell Numbers'!AL26,Cells!$A$7:$M$122,13),3))&amp;"%")&amp;(IF(VLOOKUP('Cell Numbers'!AL26,Cells!$A$7:$F$122,6)=AL$11,"]","")))))</f>
        <v>---</v>
      </c>
      <c r="AM34" s="203" t="str">
        <f>IF('Cell Numbers'!AM26=0,"",((IF(VLOOKUP('Cell Numbers'!AM26,Cells!$A$7:$F$122,5)=AM$11,"[",""))&amp;(IF(AND(VLOOKUP('Cell Numbers'!AM26,Cells!$A$7:$F$122,5)&lt;&gt;AM$11,VLOOKUP('Cell Numbers'!AM26,Cells!$A$7:$F$122,6)&lt;&gt;AM$11),"---",100*(ROUND(VLOOKUP('Cell Numbers'!AM26,Cells!$A$7:$M$122,13),3))&amp;"%")&amp;(IF(VLOOKUP('Cell Numbers'!AM26,Cells!$A$7:$F$122,6)=AM$11,"]","")))))</f>
        <v>109.2%]</v>
      </c>
    </row>
    <row r="35" spans="1:39" x14ac:dyDescent="0.25">
      <c r="A35" t="s">
        <v>82</v>
      </c>
      <c r="B35" t="s">
        <v>78</v>
      </c>
      <c r="C35" s="8" t="s">
        <v>198</v>
      </c>
      <c r="D35" s="203" t="str">
        <f>IF('Cell Numbers'!D27=0,"",((IF(VLOOKUP('Cell Numbers'!D27,Cells!$A$7:$F$122,5)=D$11,"[",""))&amp;(IF(AND(VLOOKUP('Cell Numbers'!D27,Cells!$A$7:$F$122,5)&lt;&gt;D$11,VLOOKUP('Cell Numbers'!D27,Cells!$A$7:$F$122,6)&lt;&gt;D$11),"---",100*(ROUND(VLOOKUP('Cell Numbers'!D27,Cells!$A$7:$M$122,13),3))&amp;"%")&amp;(IF(VLOOKUP('Cell Numbers'!D27,Cells!$A$7:$F$122,6)=D$11,"]","")))))</f>
        <v>[94%</v>
      </c>
      <c r="E35" s="203" t="str">
        <f>IF('Cell Numbers'!E27=0,"",((IF(VLOOKUP('Cell Numbers'!E27,Cells!$A$7:$F$122,5)=E$11,"[",""))&amp;(IF(AND(VLOOKUP('Cell Numbers'!E27,Cells!$A$7:$F$122,5)&lt;&gt;E$11,VLOOKUP('Cell Numbers'!E27,Cells!$A$7:$F$122,6)&lt;&gt;E$11),"---",100*(ROUND(VLOOKUP('Cell Numbers'!E27,Cells!$A$7:$M$122,13),3))&amp;"%")&amp;(IF(VLOOKUP('Cell Numbers'!E27,Cells!$A$7:$F$122,6)=E$11,"]","")))))</f>
        <v>---</v>
      </c>
      <c r="F35" s="203" t="str">
        <f>IF('Cell Numbers'!F27=0,"",((IF(VLOOKUP('Cell Numbers'!F27,Cells!$A$7:$F$122,5)=F$11,"[",""))&amp;(IF(AND(VLOOKUP('Cell Numbers'!F27,Cells!$A$7:$F$122,5)&lt;&gt;F$11,VLOOKUP('Cell Numbers'!F27,Cells!$A$7:$F$122,6)&lt;&gt;F$11),"---",100*(ROUND(VLOOKUP('Cell Numbers'!F27,Cells!$A$7:$M$122,13),3))&amp;"%")&amp;(IF(VLOOKUP('Cell Numbers'!F27,Cells!$A$7:$F$122,6)=F$11,"]","")))))</f>
        <v>---</v>
      </c>
      <c r="G35" s="203" t="str">
        <f>IF('Cell Numbers'!G27=0,"",((IF(VLOOKUP('Cell Numbers'!G27,Cells!$A$7:$F$122,5)=G$11,"[",""))&amp;(IF(AND(VLOOKUP('Cell Numbers'!G27,Cells!$A$7:$F$122,5)&lt;&gt;G$11,VLOOKUP('Cell Numbers'!G27,Cells!$A$7:$F$122,6)&lt;&gt;G$11),"---",100*(ROUND(VLOOKUP('Cell Numbers'!G27,Cells!$A$7:$M$122,13),3))&amp;"%")&amp;(IF(VLOOKUP('Cell Numbers'!G27,Cells!$A$7:$F$122,6)=G$11,"]","")))))</f>
        <v>---</v>
      </c>
      <c r="H35" s="203" t="str">
        <f>IF('Cell Numbers'!H27=0,"",((IF(VLOOKUP('Cell Numbers'!H27,Cells!$A$7:$F$122,5)=H$11,"[",""))&amp;(IF(AND(VLOOKUP('Cell Numbers'!H27,Cells!$A$7:$F$122,5)&lt;&gt;H$11,VLOOKUP('Cell Numbers'!H27,Cells!$A$7:$F$122,6)&lt;&gt;H$11),"---",100*(ROUND(VLOOKUP('Cell Numbers'!H27,Cells!$A$7:$M$122,13),3))&amp;"%")&amp;(IF(VLOOKUP('Cell Numbers'!H27,Cells!$A$7:$F$122,6)=H$11,"]","")))))</f>
        <v>---</v>
      </c>
      <c r="I35" s="203" t="str">
        <f>IF('Cell Numbers'!I27=0,"",((IF(VLOOKUP('Cell Numbers'!I27,Cells!$A$7:$F$122,5)=I$11,"[",""))&amp;(IF(AND(VLOOKUP('Cell Numbers'!I27,Cells!$A$7:$F$122,5)&lt;&gt;I$11,VLOOKUP('Cell Numbers'!I27,Cells!$A$7:$F$122,6)&lt;&gt;I$11),"---",100*(ROUND(VLOOKUP('Cell Numbers'!I27,Cells!$A$7:$M$122,13),3))&amp;"%")&amp;(IF(VLOOKUP('Cell Numbers'!I27,Cells!$A$7:$F$122,6)=I$11,"]","")))))</f>
        <v>---</v>
      </c>
      <c r="J35" s="203" t="str">
        <f>IF('Cell Numbers'!J27=0,"",((IF(VLOOKUP('Cell Numbers'!J27,Cells!$A$7:$F$122,5)=J$11,"[",""))&amp;(IF(AND(VLOOKUP('Cell Numbers'!J27,Cells!$A$7:$F$122,5)&lt;&gt;J$11,VLOOKUP('Cell Numbers'!J27,Cells!$A$7:$F$122,6)&lt;&gt;J$11),"---",100*(ROUND(VLOOKUP('Cell Numbers'!J27,Cells!$A$7:$M$122,13),3))&amp;"%")&amp;(IF(VLOOKUP('Cell Numbers'!J27,Cells!$A$7:$F$122,6)=J$11,"]","")))))</f>
        <v>---</v>
      </c>
      <c r="K35" s="203" t="str">
        <f>IF('Cell Numbers'!K27=0,"",((IF(VLOOKUP('Cell Numbers'!K27,Cells!$A$7:$F$122,5)=K$11,"[",""))&amp;(IF(AND(VLOOKUP('Cell Numbers'!K27,Cells!$A$7:$F$122,5)&lt;&gt;K$11,VLOOKUP('Cell Numbers'!K27,Cells!$A$7:$F$122,6)&lt;&gt;K$11),"---",100*(ROUND(VLOOKUP('Cell Numbers'!K27,Cells!$A$7:$M$122,13),3))&amp;"%")&amp;(IF(VLOOKUP('Cell Numbers'!K27,Cells!$A$7:$F$122,6)=K$11,"]","")))))</f>
        <v>---</v>
      </c>
      <c r="L35" s="203" t="str">
        <f>IF('Cell Numbers'!L27=0,"",((IF(VLOOKUP('Cell Numbers'!L27,Cells!$A$7:$F$122,5)=L$11,"[",""))&amp;(IF(AND(VLOOKUP('Cell Numbers'!L27,Cells!$A$7:$F$122,5)&lt;&gt;L$11,VLOOKUP('Cell Numbers'!L27,Cells!$A$7:$F$122,6)&lt;&gt;L$11),"---",100*(ROUND(VLOOKUP('Cell Numbers'!L27,Cells!$A$7:$M$122,13),3))&amp;"%")&amp;(IF(VLOOKUP('Cell Numbers'!L27,Cells!$A$7:$F$122,6)=L$11,"]","")))))</f>
        <v>---</v>
      </c>
      <c r="M35" s="203" t="str">
        <f>IF('Cell Numbers'!M27=0,"",((IF(VLOOKUP('Cell Numbers'!M27,Cells!$A$7:$F$122,5)=M$11,"[",""))&amp;(IF(AND(VLOOKUP('Cell Numbers'!M27,Cells!$A$7:$F$122,5)&lt;&gt;M$11,VLOOKUP('Cell Numbers'!M27,Cells!$A$7:$F$122,6)&lt;&gt;M$11),"---",100*(ROUND(VLOOKUP('Cell Numbers'!M27,Cells!$A$7:$M$122,13),3))&amp;"%")&amp;(IF(VLOOKUP('Cell Numbers'!M27,Cells!$A$7:$F$122,6)=M$11,"]","")))))</f>
        <v>---</v>
      </c>
      <c r="N35" s="203" t="str">
        <f>IF('Cell Numbers'!N27=0,"",((IF(VLOOKUP('Cell Numbers'!N27,Cells!$A$7:$F$122,5)=N$11,"[",""))&amp;(IF(AND(VLOOKUP('Cell Numbers'!N27,Cells!$A$7:$F$122,5)&lt;&gt;N$11,VLOOKUP('Cell Numbers'!N27,Cells!$A$7:$F$122,6)&lt;&gt;N$11),"---",100*(ROUND(VLOOKUP('Cell Numbers'!N27,Cells!$A$7:$M$122,13),3))&amp;"%")&amp;(IF(VLOOKUP('Cell Numbers'!N27,Cells!$A$7:$F$122,6)=N$11,"]","")))))</f>
        <v>---</v>
      </c>
      <c r="O35" s="203" t="str">
        <f>IF('Cell Numbers'!O27=0,"",((IF(VLOOKUP('Cell Numbers'!O27,Cells!$A$7:$F$122,5)=O$11,"[",""))&amp;(IF(AND(VLOOKUP('Cell Numbers'!O27,Cells!$A$7:$F$122,5)&lt;&gt;O$11,VLOOKUP('Cell Numbers'!O27,Cells!$A$7:$F$122,6)&lt;&gt;O$11),"---",100*(ROUND(VLOOKUP('Cell Numbers'!O27,Cells!$A$7:$M$122,13),3))&amp;"%")&amp;(IF(VLOOKUP('Cell Numbers'!O27,Cells!$A$7:$F$122,6)=O$11,"]","")))))</f>
        <v>---</v>
      </c>
      <c r="P35" s="203" t="str">
        <f>IF('Cell Numbers'!P27=0,"",((IF(VLOOKUP('Cell Numbers'!P27,Cells!$A$7:$F$122,5)=P$11,"[",""))&amp;(IF(AND(VLOOKUP('Cell Numbers'!P27,Cells!$A$7:$F$122,5)&lt;&gt;P$11,VLOOKUP('Cell Numbers'!P27,Cells!$A$7:$F$122,6)&lt;&gt;P$11),"---",100*(ROUND(VLOOKUP('Cell Numbers'!P27,Cells!$A$7:$M$122,13),3))&amp;"%")&amp;(IF(VLOOKUP('Cell Numbers'!P27,Cells!$A$7:$F$122,6)=P$11,"]","")))))</f>
        <v>---</v>
      </c>
      <c r="Q35" s="203" t="str">
        <f>IF('Cell Numbers'!Q27=0,"",((IF(VLOOKUP('Cell Numbers'!Q27,Cells!$A$7:$F$122,5)=Q$11,"[",""))&amp;(IF(AND(VLOOKUP('Cell Numbers'!Q27,Cells!$A$7:$F$122,5)&lt;&gt;Q$11,VLOOKUP('Cell Numbers'!Q27,Cells!$A$7:$F$122,6)&lt;&gt;Q$11),"---",100*(ROUND(VLOOKUP('Cell Numbers'!Q27,Cells!$A$7:$M$122,13),3))&amp;"%")&amp;(IF(VLOOKUP('Cell Numbers'!Q27,Cells!$A$7:$F$122,6)=Q$11,"]","")))))</f>
        <v>---</v>
      </c>
      <c r="R35" s="203" t="str">
        <f>IF('Cell Numbers'!R27=0,"",((IF(VLOOKUP('Cell Numbers'!R27,Cells!$A$7:$F$122,5)=R$11,"[",""))&amp;(IF(AND(VLOOKUP('Cell Numbers'!R27,Cells!$A$7:$F$122,5)&lt;&gt;R$11,VLOOKUP('Cell Numbers'!R27,Cells!$A$7:$F$122,6)&lt;&gt;R$11),"---",100*(ROUND(VLOOKUP('Cell Numbers'!R27,Cells!$A$7:$M$122,13),3))&amp;"%")&amp;(IF(VLOOKUP('Cell Numbers'!R27,Cells!$A$7:$F$122,6)=R$11,"]","")))))</f>
        <v>---</v>
      </c>
      <c r="S35" s="203" t="str">
        <f>IF('Cell Numbers'!S27=0,"",((IF(VLOOKUP('Cell Numbers'!S27,Cells!$A$7:$F$122,5)=S$11,"[",""))&amp;(IF(AND(VLOOKUP('Cell Numbers'!S27,Cells!$A$7:$F$122,5)&lt;&gt;S$11,VLOOKUP('Cell Numbers'!S27,Cells!$A$7:$F$122,6)&lt;&gt;S$11),"---",100*(ROUND(VLOOKUP('Cell Numbers'!S27,Cells!$A$7:$M$122,13),3))&amp;"%")&amp;(IF(VLOOKUP('Cell Numbers'!S27,Cells!$A$7:$F$122,6)=S$11,"]","")))))</f>
        <v>---</v>
      </c>
      <c r="T35" s="203" t="str">
        <f>IF('Cell Numbers'!T27=0,"",((IF(VLOOKUP('Cell Numbers'!T27,Cells!$A$7:$F$122,5)=T$11,"[",""))&amp;(IF(AND(VLOOKUP('Cell Numbers'!T27,Cells!$A$7:$F$122,5)&lt;&gt;T$11,VLOOKUP('Cell Numbers'!T27,Cells!$A$7:$F$122,6)&lt;&gt;T$11),"---",100*(ROUND(VLOOKUP('Cell Numbers'!T27,Cells!$A$7:$M$122,13),3))&amp;"%")&amp;(IF(VLOOKUP('Cell Numbers'!T27,Cells!$A$7:$F$122,6)=T$11,"]","")))))</f>
        <v>---</v>
      </c>
      <c r="U35" s="203" t="str">
        <f>IF('Cell Numbers'!U27=0,"",((IF(VLOOKUP('Cell Numbers'!U27,Cells!$A$7:$F$122,5)=U$11,"[",""))&amp;(IF(AND(VLOOKUP('Cell Numbers'!U27,Cells!$A$7:$F$122,5)&lt;&gt;U$11,VLOOKUP('Cell Numbers'!U27,Cells!$A$7:$F$122,6)&lt;&gt;U$11),"---",100*(ROUND(VLOOKUP('Cell Numbers'!U27,Cells!$A$7:$M$122,13),3))&amp;"%")&amp;(IF(VLOOKUP('Cell Numbers'!U27,Cells!$A$7:$F$122,6)=U$11,"]","")))))</f>
        <v>---</v>
      </c>
      <c r="V35" s="203" t="str">
        <f>IF('Cell Numbers'!V27=0,"",((IF(VLOOKUP('Cell Numbers'!V27,Cells!$A$7:$F$122,5)=V$11,"[",""))&amp;(IF(AND(VLOOKUP('Cell Numbers'!V27,Cells!$A$7:$F$122,5)&lt;&gt;V$11,VLOOKUP('Cell Numbers'!V27,Cells!$A$7:$F$122,6)&lt;&gt;V$11),"---",100*(ROUND(VLOOKUP('Cell Numbers'!V27,Cells!$A$7:$M$122,13),3))&amp;"%")&amp;(IF(VLOOKUP('Cell Numbers'!V27,Cells!$A$7:$F$122,6)=V$11,"]","")))))</f>
        <v>---</v>
      </c>
      <c r="W35" s="203" t="str">
        <f>IF('Cell Numbers'!W27=0,"",((IF(VLOOKUP('Cell Numbers'!W27,Cells!$A$7:$F$122,5)=W$11,"[",""))&amp;(IF(AND(VLOOKUP('Cell Numbers'!W27,Cells!$A$7:$F$122,5)&lt;&gt;W$11,VLOOKUP('Cell Numbers'!W27,Cells!$A$7:$F$122,6)&lt;&gt;W$11),"---",100*(ROUND(VLOOKUP('Cell Numbers'!W27,Cells!$A$7:$M$122,13),3))&amp;"%")&amp;(IF(VLOOKUP('Cell Numbers'!W27,Cells!$A$7:$F$122,6)=W$11,"]","")))))</f>
        <v>---</v>
      </c>
      <c r="X35" s="203" t="str">
        <f>IF('Cell Numbers'!X27=0,"",((IF(VLOOKUP('Cell Numbers'!X27,Cells!$A$7:$F$122,5)=X$11,"[",""))&amp;(IF(AND(VLOOKUP('Cell Numbers'!X27,Cells!$A$7:$F$122,5)&lt;&gt;X$11,VLOOKUP('Cell Numbers'!X27,Cells!$A$7:$F$122,6)&lt;&gt;X$11),"---",100*(ROUND(VLOOKUP('Cell Numbers'!X27,Cells!$A$7:$M$122,13),3))&amp;"%")&amp;(IF(VLOOKUP('Cell Numbers'!X27,Cells!$A$7:$F$122,6)=X$11,"]","")))))</f>
        <v>---</v>
      </c>
      <c r="Y35" s="203" t="str">
        <f>IF('Cell Numbers'!Y27=0,"",((IF(VLOOKUP('Cell Numbers'!Y27,Cells!$A$7:$F$122,5)=Y$11,"[",""))&amp;(IF(AND(VLOOKUP('Cell Numbers'!Y27,Cells!$A$7:$F$122,5)&lt;&gt;Y$11,VLOOKUP('Cell Numbers'!Y27,Cells!$A$7:$F$122,6)&lt;&gt;Y$11),"---",100*(ROUND(VLOOKUP('Cell Numbers'!Y27,Cells!$A$7:$M$122,13),3))&amp;"%")&amp;(IF(VLOOKUP('Cell Numbers'!Y27,Cells!$A$7:$F$122,6)=Y$11,"]","")))))</f>
        <v>---</v>
      </c>
      <c r="Z35" s="203" t="str">
        <f>IF('Cell Numbers'!Z27=0,"",((IF(VLOOKUP('Cell Numbers'!Z27,Cells!$A$7:$F$122,5)=Z$11,"[",""))&amp;(IF(AND(VLOOKUP('Cell Numbers'!Z27,Cells!$A$7:$F$122,5)&lt;&gt;Z$11,VLOOKUP('Cell Numbers'!Z27,Cells!$A$7:$F$122,6)&lt;&gt;Z$11),"---",100*(ROUND(VLOOKUP('Cell Numbers'!Z27,Cells!$A$7:$M$122,13),3))&amp;"%")&amp;(IF(VLOOKUP('Cell Numbers'!Z27,Cells!$A$7:$F$122,6)=Z$11,"]","")))))</f>
        <v>---</v>
      </c>
      <c r="AA35" s="203" t="str">
        <f>IF('Cell Numbers'!AA27=0,"",((IF(VLOOKUP('Cell Numbers'!AA27,Cells!$A$7:$F$122,5)=AA$11,"[",""))&amp;(IF(AND(VLOOKUP('Cell Numbers'!AA27,Cells!$A$7:$F$122,5)&lt;&gt;AA$11,VLOOKUP('Cell Numbers'!AA27,Cells!$A$7:$F$122,6)&lt;&gt;AA$11),"---",100*(ROUND(VLOOKUP('Cell Numbers'!AA27,Cells!$A$7:$M$122,13),3))&amp;"%")&amp;(IF(VLOOKUP('Cell Numbers'!AA27,Cells!$A$7:$F$122,6)=AA$11,"]","")))))</f>
        <v>---</v>
      </c>
      <c r="AB35" s="203" t="str">
        <f>IF('Cell Numbers'!AB27=0,"",((IF(VLOOKUP('Cell Numbers'!AB27,Cells!$A$7:$F$122,5)=AB$11,"[",""))&amp;(IF(AND(VLOOKUP('Cell Numbers'!AB27,Cells!$A$7:$F$122,5)&lt;&gt;AB$11,VLOOKUP('Cell Numbers'!AB27,Cells!$A$7:$F$122,6)&lt;&gt;AB$11),"---",100*(ROUND(VLOOKUP('Cell Numbers'!AB27,Cells!$A$7:$M$122,13),3))&amp;"%")&amp;(IF(VLOOKUP('Cell Numbers'!AB27,Cells!$A$7:$F$122,6)=AB$11,"]","")))))</f>
        <v>---</v>
      </c>
      <c r="AC35" s="203" t="str">
        <f>IF('Cell Numbers'!AC27=0,"",((IF(VLOOKUP('Cell Numbers'!AC27,Cells!$A$7:$F$122,5)=AC$11,"[",""))&amp;(IF(AND(VLOOKUP('Cell Numbers'!AC27,Cells!$A$7:$F$122,5)&lt;&gt;AC$11,VLOOKUP('Cell Numbers'!AC27,Cells!$A$7:$F$122,6)&lt;&gt;AC$11),"---",100*(ROUND(VLOOKUP('Cell Numbers'!AC27,Cells!$A$7:$M$122,13),3))&amp;"%")&amp;(IF(VLOOKUP('Cell Numbers'!AC27,Cells!$A$7:$F$122,6)=AC$11,"]","")))))</f>
        <v>---</v>
      </c>
      <c r="AD35" s="203" t="str">
        <f>IF('Cell Numbers'!AD27=0,"",((IF(VLOOKUP('Cell Numbers'!AD27,Cells!$A$7:$F$122,5)=AD$11,"[",""))&amp;(IF(AND(VLOOKUP('Cell Numbers'!AD27,Cells!$A$7:$F$122,5)&lt;&gt;AD$11,VLOOKUP('Cell Numbers'!AD27,Cells!$A$7:$F$122,6)&lt;&gt;AD$11),"---",100*(ROUND(VLOOKUP('Cell Numbers'!AD27,Cells!$A$7:$M$122,13),3))&amp;"%")&amp;(IF(VLOOKUP('Cell Numbers'!AD27,Cells!$A$7:$F$122,6)=AD$11,"]","")))))</f>
        <v>---</v>
      </c>
      <c r="AE35" s="203" t="str">
        <f>IF('Cell Numbers'!AE27=0,"",((IF(VLOOKUP('Cell Numbers'!AE27,Cells!$A$7:$F$122,5)=AE$11,"[",""))&amp;(IF(AND(VLOOKUP('Cell Numbers'!AE27,Cells!$A$7:$F$122,5)&lt;&gt;AE$11,VLOOKUP('Cell Numbers'!AE27,Cells!$A$7:$F$122,6)&lt;&gt;AE$11),"---",100*(ROUND(VLOOKUP('Cell Numbers'!AE27,Cells!$A$7:$M$122,13),3))&amp;"%")&amp;(IF(VLOOKUP('Cell Numbers'!AE27,Cells!$A$7:$F$122,6)=AE$11,"]","")))))</f>
        <v>---</v>
      </c>
      <c r="AF35" s="203" t="str">
        <f>IF('Cell Numbers'!AF27=0,"",((IF(VLOOKUP('Cell Numbers'!AF27,Cells!$A$7:$F$122,5)=AF$11,"[",""))&amp;(IF(AND(VLOOKUP('Cell Numbers'!AF27,Cells!$A$7:$F$122,5)&lt;&gt;AF$11,VLOOKUP('Cell Numbers'!AF27,Cells!$A$7:$F$122,6)&lt;&gt;AF$11),"---",100*(ROUND(VLOOKUP('Cell Numbers'!AF27,Cells!$A$7:$M$122,13),3))&amp;"%")&amp;(IF(VLOOKUP('Cell Numbers'!AF27,Cells!$A$7:$F$122,6)=AF$11,"]","")))))</f>
        <v>---</v>
      </c>
      <c r="AG35" s="203" t="str">
        <f>IF('Cell Numbers'!AG27=0,"",((IF(VLOOKUP('Cell Numbers'!AG27,Cells!$A$7:$F$122,5)=AG$11,"[",""))&amp;(IF(AND(VLOOKUP('Cell Numbers'!AG27,Cells!$A$7:$F$122,5)&lt;&gt;AG$11,VLOOKUP('Cell Numbers'!AG27,Cells!$A$7:$F$122,6)&lt;&gt;AG$11),"---",100*(ROUND(VLOOKUP('Cell Numbers'!AG27,Cells!$A$7:$M$122,13),3))&amp;"%")&amp;(IF(VLOOKUP('Cell Numbers'!AG27,Cells!$A$7:$F$122,6)=AG$11,"]","")))))</f>
        <v>---</v>
      </c>
      <c r="AH35" s="203" t="str">
        <f>IF('Cell Numbers'!AH27=0,"",((IF(VLOOKUP('Cell Numbers'!AH27,Cells!$A$7:$F$122,5)=AH$11,"[",""))&amp;(IF(AND(VLOOKUP('Cell Numbers'!AH27,Cells!$A$7:$F$122,5)&lt;&gt;AH$11,VLOOKUP('Cell Numbers'!AH27,Cells!$A$7:$F$122,6)&lt;&gt;AH$11),"---",100*(ROUND(VLOOKUP('Cell Numbers'!AH27,Cells!$A$7:$M$122,13),3))&amp;"%")&amp;(IF(VLOOKUP('Cell Numbers'!AH27,Cells!$A$7:$F$122,6)=AH$11,"]","")))))</f>
        <v>---</v>
      </c>
      <c r="AI35" s="203" t="str">
        <f>IF('Cell Numbers'!AI27=0,"",((IF(VLOOKUP('Cell Numbers'!AI27,Cells!$A$7:$F$122,5)=AI$11,"[",""))&amp;(IF(AND(VLOOKUP('Cell Numbers'!AI27,Cells!$A$7:$F$122,5)&lt;&gt;AI$11,VLOOKUP('Cell Numbers'!AI27,Cells!$A$7:$F$122,6)&lt;&gt;AI$11),"---",100*(ROUND(VLOOKUP('Cell Numbers'!AI27,Cells!$A$7:$M$122,13),3))&amp;"%")&amp;(IF(VLOOKUP('Cell Numbers'!AI27,Cells!$A$7:$F$122,6)=AI$11,"]","")))))</f>
        <v>---</v>
      </c>
      <c r="AJ35" s="203" t="str">
        <f>IF('Cell Numbers'!AJ27=0,"",((IF(VLOOKUP('Cell Numbers'!AJ27,Cells!$A$7:$F$122,5)=AJ$11,"[",""))&amp;(IF(AND(VLOOKUP('Cell Numbers'!AJ27,Cells!$A$7:$F$122,5)&lt;&gt;AJ$11,VLOOKUP('Cell Numbers'!AJ27,Cells!$A$7:$F$122,6)&lt;&gt;AJ$11),"---",100*(ROUND(VLOOKUP('Cell Numbers'!AJ27,Cells!$A$7:$M$122,13),3))&amp;"%")&amp;(IF(VLOOKUP('Cell Numbers'!AJ27,Cells!$A$7:$F$122,6)=AJ$11,"]","")))))</f>
        <v>---</v>
      </c>
      <c r="AK35" s="203" t="str">
        <f>IF('Cell Numbers'!AK27=0,"",((IF(VLOOKUP('Cell Numbers'!AK27,Cells!$A$7:$F$122,5)=AK$11,"[",""))&amp;(IF(AND(VLOOKUP('Cell Numbers'!AK27,Cells!$A$7:$F$122,5)&lt;&gt;AK$11,VLOOKUP('Cell Numbers'!AK27,Cells!$A$7:$F$122,6)&lt;&gt;AK$11),"---",100*(ROUND(VLOOKUP('Cell Numbers'!AK27,Cells!$A$7:$M$122,13),3))&amp;"%")&amp;(IF(VLOOKUP('Cell Numbers'!AK27,Cells!$A$7:$F$122,6)=AK$11,"]","")))))</f>
        <v>---</v>
      </c>
      <c r="AL35" s="203" t="str">
        <f>IF('Cell Numbers'!AL27=0,"",((IF(VLOOKUP('Cell Numbers'!AL27,Cells!$A$7:$F$122,5)=AL$11,"[",""))&amp;(IF(AND(VLOOKUP('Cell Numbers'!AL27,Cells!$A$7:$F$122,5)&lt;&gt;AL$11,VLOOKUP('Cell Numbers'!AL27,Cells!$A$7:$F$122,6)&lt;&gt;AL$11),"---",100*(ROUND(VLOOKUP('Cell Numbers'!AL27,Cells!$A$7:$M$122,13),3))&amp;"%")&amp;(IF(VLOOKUP('Cell Numbers'!AL27,Cells!$A$7:$F$122,6)=AL$11,"]","")))))</f>
        <v>---</v>
      </c>
      <c r="AM35" s="203" t="str">
        <f>IF('Cell Numbers'!AM27=0,"",((IF(VLOOKUP('Cell Numbers'!AM27,Cells!$A$7:$F$122,5)=AM$11,"[",""))&amp;(IF(AND(VLOOKUP('Cell Numbers'!AM27,Cells!$A$7:$F$122,5)&lt;&gt;AM$11,VLOOKUP('Cell Numbers'!AM27,Cells!$A$7:$F$122,6)&lt;&gt;AM$11),"---",100*(ROUND(VLOOKUP('Cell Numbers'!AM27,Cells!$A$7:$M$122,13),3))&amp;"%")&amp;(IF(VLOOKUP('Cell Numbers'!AM27,Cells!$A$7:$F$122,6)=AM$11,"]","")))))</f>
        <v>94%]</v>
      </c>
    </row>
    <row r="36" spans="1:39" x14ac:dyDescent="0.25">
      <c r="A36" t="s">
        <v>59</v>
      </c>
      <c r="B36" t="s">
        <v>78</v>
      </c>
      <c r="C36" s="8" t="s">
        <v>347</v>
      </c>
      <c r="D36" s="203" t="str">
        <f>IF('Cell Numbers'!D28=0,"",((IF(VLOOKUP('Cell Numbers'!D28,Cells!$A$7:$F$122,5)=D$11,"[",""))&amp;(IF(AND(VLOOKUP('Cell Numbers'!D28,Cells!$A$7:$F$122,5)&lt;&gt;D$11,VLOOKUP('Cell Numbers'!D28,Cells!$A$7:$F$122,6)&lt;&gt;D$11),"---",100*(ROUND(VLOOKUP('Cell Numbers'!D28,Cells!$A$7:$M$122,13),3))&amp;"%")&amp;(IF(VLOOKUP('Cell Numbers'!D28,Cells!$A$7:$F$122,6)=D$11,"]","")))))</f>
        <v>[164.8%</v>
      </c>
      <c r="E36" s="203" t="str">
        <f>IF('Cell Numbers'!E28=0,"",((IF(VLOOKUP('Cell Numbers'!E28,Cells!$A$7:$F$122,5)=E$11,"[",""))&amp;(IF(AND(VLOOKUP('Cell Numbers'!E28,Cells!$A$7:$F$122,5)&lt;&gt;E$11,VLOOKUP('Cell Numbers'!E28,Cells!$A$7:$F$122,6)&lt;&gt;E$11),"---",100*(ROUND(VLOOKUP('Cell Numbers'!E28,Cells!$A$7:$M$122,13),3))&amp;"%")&amp;(IF(VLOOKUP('Cell Numbers'!E28,Cells!$A$7:$F$122,6)=E$11,"]","")))))</f>
        <v>---</v>
      </c>
      <c r="F36" s="203" t="str">
        <f>IF('Cell Numbers'!F28=0,"",((IF(VLOOKUP('Cell Numbers'!F28,Cells!$A$7:$F$122,5)=F$11,"[",""))&amp;(IF(AND(VLOOKUP('Cell Numbers'!F28,Cells!$A$7:$F$122,5)&lt;&gt;F$11,VLOOKUP('Cell Numbers'!F28,Cells!$A$7:$F$122,6)&lt;&gt;F$11),"---",100*(ROUND(VLOOKUP('Cell Numbers'!F28,Cells!$A$7:$M$122,13),3))&amp;"%")&amp;(IF(VLOOKUP('Cell Numbers'!F28,Cells!$A$7:$F$122,6)=F$11,"]","")))))</f>
        <v>---</v>
      </c>
      <c r="G36" s="203" t="str">
        <f>IF('Cell Numbers'!G28=0,"",((IF(VLOOKUP('Cell Numbers'!G28,Cells!$A$7:$F$122,5)=G$11,"[",""))&amp;(IF(AND(VLOOKUP('Cell Numbers'!G28,Cells!$A$7:$F$122,5)&lt;&gt;G$11,VLOOKUP('Cell Numbers'!G28,Cells!$A$7:$F$122,6)&lt;&gt;G$11),"---",100*(ROUND(VLOOKUP('Cell Numbers'!G28,Cells!$A$7:$M$122,13),3))&amp;"%")&amp;(IF(VLOOKUP('Cell Numbers'!G28,Cells!$A$7:$F$122,6)=G$11,"]","")))))</f>
        <v>---</v>
      </c>
      <c r="H36" s="203" t="str">
        <f>IF('Cell Numbers'!H28=0,"",((IF(VLOOKUP('Cell Numbers'!H28,Cells!$A$7:$F$122,5)=H$11,"[",""))&amp;(IF(AND(VLOOKUP('Cell Numbers'!H28,Cells!$A$7:$F$122,5)&lt;&gt;H$11,VLOOKUP('Cell Numbers'!H28,Cells!$A$7:$F$122,6)&lt;&gt;H$11),"---",100*(ROUND(VLOOKUP('Cell Numbers'!H28,Cells!$A$7:$M$122,13),3))&amp;"%")&amp;(IF(VLOOKUP('Cell Numbers'!H28,Cells!$A$7:$F$122,6)=H$11,"]","")))))</f>
        <v>---</v>
      </c>
      <c r="I36" s="203" t="str">
        <f>IF('Cell Numbers'!I28=0,"",((IF(VLOOKUP('Cell Numbers'!I28,Cells!$A$7:$F$122,5)=I$11,"[",""))&amp;(IF(AND(VLOOKUP('Cell Numbers'!I28,Cells!$A$7:$F$122,5)&lt;&gt;I$11,VLOOKUP('Cell Numbers'!I28,Cells!$A$7:$F$122,6)&lt;&gt;I$11),"---",100*(ROUND(VLOOKUP('Cell Numbers'!I28,Cells!$A$7:$M$122,13),3))&amp;"%")&amp;(IF(VLOOKUP('Cell Numbers'!I28,Cells!$A$7:$F$122,6)=I$11,"]","")))))</f>
        <v>---</v>
      </c>
      <c r="J36" s="203" t="str">
        <f>IF('Cell Numbers'!J28=0,"",((IF(VLOOKUP('Cell Numbers'!J28,Cells!$A$7:$F$122,5)=J$11,"[",""))&amp;(IF(AND(VLOOKUP('Cell Numbers'!J28,Cells!$A$7:$F$122,5)&lt;&gt;J$11,VLOOKUP('Cell Numbers'!J28,Cells!$A$7:$F$122,6)&lt;&gt;J$11),"---",100*(ROUND(VLOOKUP('Cell Numbers'!J28,Cells!$A$7:$M$122,13),3))&amp;"%")&amp;(IF(VLOOKUP('Cell Numbers'!J28,Cells!$A$7:$F$122,6)=J$11,"]","")))))</f>
        <v>---</v>
      </c>
      <c r="K36" s="203" t="str">
        <f>IF('Cell Numbers'!K28=0,"",((IF(VLOOKUP('Cell Numbers'!K28,Cells!$A$7:$F$122,5)=K$11,"[",""))&amp;(IF(AND(VLOOKUP('Cell Numbers'!K28,Cells!$A$7:$F$122,5)&lt;&gt;K$11,VLOOKUP('Cell Numbers'!K28,Cells!$A$7:$F$122,6)&lt;&gt;K$11),"---",100*(ROUND(VLOOKUP('Cell Numbers'!K28,Cells!$A$7:$M$122,13),3))&amp;"%")&amp;(IF(VLOOKUP('Cell Numbers'!K28,Cells!$A$7:$F$122,6)=K$11,"]","")))))</f>
        <v>---</v>
      </c>
      <c r="L36" s="203" t="str">
        <f>IF('Cell Numbers'!L28=0,"",((IF(VLOOKUP('Cell Numbers'!L28,Cells!$A$7:$F$122,5)=L$11,"[",""))&amp;(IF(AND(VLOOKUP('Cell Numbers'!L28,Cells!$A$7:$F$122,5)&lt;&gt;L$11,VLOOKUP('Cell Numbers'!L28,Cells!$A$7:$F$122,6)&lt;&gt;L$11),"---",100*(ROUND(VLOOKUP('Cell Numbers'!L28,Cells!$A$7:$M$122,13),3))&amp;"%")&amp;(IF(VLOOKUP('Cell Numbers'!L28,Cells!$A$7:$F$122,6)=L$11,"]","")))))</f>
        <v>---</v>
      </c>
      <c r="M36" s="203" t="str">
        <f>IF('Cell Numbers'!M28=0,"",((IF(VLOOKUP('Cell Numbers'!M28,Cells!$A$7:$F$122,5)=M$11,"[",""))&amp;(IF(AND(VLOOKUP('Cell Numbers'!M28,Cells!$A$7:$F$122,5)&lt;&gt;M$11,VLOOKUP('Cell Numbers'!M28,Cells!$A$7:$F$122,6)&lt;&gt;M$11),"---",100*(ROUND(VLOOKUP('Cell Numbers'!M28,Cells!$A$7:$M$122,13),3))&amp;"%")&amp;(IF(VLOOKUP('Cell Numbers'!M28,Cells!$A$7:$F$122,6)=M$11,"]","")))))</f>
        <v>---</v>
      </c>
      <c r="N36" s="203" t="str">
        <f>IF('Cell Numbers'!N28=0,"",((IF(VLOOKUP('Cell Numbers'!N28,Cells!$A$7:$F$122,5)=N$11,"[",""))&amp;(IF(AND(VLOOKUP('Cell Numbers'!N28,Cells!$A$7:$F$122,5)&lt;&gt;N$11,VLOOKUP('Cell Numbers'!N28,Cells!$A$7:$F$122,6)&lt;&gt;N$11),"---",100*(ROUND(VLOOKUP('Cell Numbers'!N28,Cells!$A$7:$M$122,13),3))&amp;"%")&amp;(IF(VLOOKUP('Cell Numbers'!N28,Cells!$A$7:$F$122,6)=N$11,"]","")))))</f>
        <v>---</v>
      </c>
      <c r="O36" s="203" t="str">
        <f>IF('Cell Numbers'!O28=0,"",((IF(VLOOKUP('Cell Numbers'!O28,Cells!$A$7:$F$122,5)=O$11,"[",""))&amp;(IF(AND(VLOOKUP('Cell Numbers'!O28,Cells!$A$7:$F$122,5)&lt;&gt;O$11,VLOOKUP('Cell Numbers'!O28,Cells!$A$7:$F$122,6)&lt;&gt;O$11),"---",100*(ROUND(VLOOKUP('Cell Numbers'!O28,Cells!$A$7:$M$122,13),3))&amp;"%")&amp;(IF(VLOOKUP('Cell Numbers'!O28,Cells!$A$7:$F$122,6)=O$11,"]","")))))</f>
        <v>164.8%]</v>
      </c>
      <c r="P36" s="203" t="str">
        <f>IF('Cell Numbers'!P28=0,"",((IF(VLOOKUP('Cell Numbers'!P28,Cells!$A$7:$F$122,5)=P$11,"[",""))&amp;(IF(AND(VLOOKUP('Cell Numbers'!P28,Cells!$A$7:$F$122,5)&lt;&gt;P$11,VLOOKUP('Cell Numbers'!P28,Cells!$A$7:$F$122,6)&lt;&gt;P$11),"---",100*(ROUND(VLOOKUP('Cell Numbers'!P28,Cells!$A$7:$M$122,13),3))&amp;"%")&amp;(IF(VLOOKUP('Cell Numbers'!P28,Cells!$A$7:$F$122,6)=P$11,"]","")))))</f>
        <v/>
      </c>
      <c r="Q36" s="203" t="str">
        <f>IF('Cell Numbers'!Q28=0,"",((IF(VLOOKUP('Cell Numbers'!Q28,Cells!$A$7:$F$122,5)=Q$11,"[",""))&amp;(IF(AND(VLOOKUP('Cell Numbers'!Q28,Cells!$A$7:$F$122,5)&lt;&gt;Q$11,VLOOKUP('Cell Numbers'!Q28,Cells!$A$7:$F$122,6)&lt;&gt;Q$11),"---",100*(ROUND(VLOOKUP('Cell Numbers'!Q28,Cells!$A$7:$M$122,13),3))&amp;"%")&amp;(IF(VLOOKUP('Cell Numbers'!Q28,Cells!$A$7:$F$122,6)=Q$11,"]","")))))</f>
        <v/>
      </c>
      <c r="R36" s="203" t="str">
        <f>IF('Cell Numbers'!R28=0,"",((IF(VLOOKUP('Cell Numbers'!R28,Cells!$A$7:$F$122,5)=R$11,"[",""))&amp;(IF(AND(VLOOKUP('Cell Numbers'!R28,Cells!$A$7:$F$122,5)&lt;&gt;R$11,VLOOKUP('Cell Numbers'!R28,Cells!$A$7:$F$122,6)&lt;&gt;R$11),"---",100*(ROUND(VLOOKUP('Cell Numbers'!R28,Cells!$A$7:$M$122,13),3))&amp;"%")&amp;(IF(VLOOKUP('Cell Numbers'!R28,Cells!$A$7:$F$122,6)=R$11,"]","")))))</f>
        <v/>
      </c>
      <c r="S36" s="203" t="str">
        <f>IF('Cell Numbers'!S28=0,"",((IF(VLOOKUP('Cell Numbers'!S28,Cells!$A$7:$F$122,5)=S$11,"[",""))&amp;(IF(AND(VLOOKUP('Cell Numbers'!S28,Cells!$A$7:$F$122,5)&lt;&gt;S$11,VLOOKUP('Cell Numbers'!S28,Cells!$A$7:$F$122,6)&lt;&gt;S$11),"---",100*(ROUND(VLOOKUP('Cell Numbers'!S28,Cells!$A$7:$M$122,13),3))&amp;"%")&amp;(IF(VLOOKUP('Cell Numbers'!S28,Cells!$A$7:$F$122,6)=S$11,"]","")))))</f>
        <v/>
      </c>
      <c r="T36" s="203" t="str">
        <f>IF('Cell Numbers'!T28=0,"",((IF(VLOOKUP('Cell Numbers'!T28,Cells!$A$7:$F$122,5)=T$11,"[",""))&amp;(IF(AND(VLOOKUP('Cell Numbers'!T28,Cells!$A$7:$F$122,5)&lt;&gt;T$11,VLOOKUP('Cell Numbers'!T28,Cells!$A$7:$F$122,6)&lt;&gt;T$11),"---",100*(ROUND(VLOOKUP('Cell Numbers'!T28,Cells!$A$7:$M$122,13),3))&amp;"%")&amp;(IF(VLOOKUP('Cell Numbers'!T28,Cells!$A$7:$F$122,6)=T$11,"]","")))))</f>
        <v/>
      </c>
      <c r="U36" s="203" t="str">
        <f>IF('Cell Numbers'!U28=0,"",((IF(VLOOKUP('Cell Numbers'!U28,Cells!$A$7:$F$122,5)=U$11,"[",""))&amp;(IF(AND(VLOOKUP('Cell Numbers'!U28,Cells!$A$7:$F$122,5)&lt;&gt;U$11,VLOOKUP('Cell Numbers'!U28,Cells!$A$7:$F$122,6)&lt;&gt;U$11),"---",100*(ROUND(VLOOKUP('Cell Numbers'!U28,Cells!$A$7:$M$122,13),3))&amp;"%")&amp;(IF(VLOOKUP('Cell Numbers'!U28,Cells!$A$7:$F$122,6)=U$11,"]","")))))</f>
        <v/>
      </c>
      <c r="V36" s="203" t="str">
        <f>IF('Cell Numbers'!V28=0,"",((IF(VLOOKUP('Cell Numbers'!V28,Cells!$A$7:$F$122,5)=V$11,"[",""))&amp;(IF(AND(VLOOKUP('Cell Numbers'!V28,Cells!$A$7:$F$122,5)&lt;&gt;V$11,VLOOKUP('Cell Numbers'!V28,Cells!$A$7:$F$122,6)&lt;&gt;V$11),"---",100*(ROUND(VLOOKUP('Cell Numbers'!V28,Cells!$A$7:$M$122,13),3))&amp;"%")&amp;(IF(VLOOKUP('Cell Numbers'!V28,Cells!$A$7:$F$122,6)=V$11,"]","")))))</f>
        <v/>
      </c>
      <c r="W36" s="203" t="str">
        <f>IF('Cell Numbers'!W28=0,"",((IF(VLOOKUP('Cell Numbers'!W28,Cells!$A$7:$F$122,5)=W$11,"[",""))&amp;(IF(AND(VLOOKUP('Cell Numbers'!W28,Cells!$A$7:$F$122,5)&lt;&gt;W$11,VLOOKUP('Cell Numbers'!W28,Cells!$A$7:$F$122,6)&lt;&gt;W$11),"---",100*(ROUND(VLOOKUP('Cell Numbers'!W28,Cells!$A$7:$M$122,13),3))&amp;"%")&amp;(IF(VLOOKUP('Cell Numbers'!W28,Cells!$A$7:$F$122,6)=W$11,"]","")))))</f>
        <v/>
      </c>
      <c r="X36" s="203" t="str">
        <f>IF('Cell Numbers'!X28=0,"",((IF(VLOOKUP('Cell Numbers'!X28,Cells!$A$7:$F$122,5)=X$11,"[",""))&amp;(IF(AND(VLOOKUP('Cell Numbers'!X28,Cells!$A$7:$F$122,5)&lt;&gt;X$11,VLOOKUP('Cell Numbers'!X28,Cells!$A$7:$F$122,6)&lt;&gt;X$11),"---",100*(ROUND(VLOOKUP('Cell Numbers'!X28,Cells!$A$7:$M$122,13),3))&amp;"%")&amp;(IF(VLOOKUP('Cell Numbers'!X28,Cells!$A$7:$F$122,6)=X$11,"]","")))))</f>
        <v/>
      </c>
      <c r="Y36" s="203" t="str">
        <f>IF('Cell Numbers'!Y28=0,"",((IF(VLOOKUP('Cell Numbers'!Y28,Cells!$A$7:$F$122,5)=Y$11,"[",""))&amp;(IF(AND(VLOOKUP('Cell Numbers'!Y28,Cells!$A$7:$F$122,5)&lt;&gt;Y$11,VLOOKUP('Cell Numbers'!Y28,Cells!$A$7:$F$122,6)&lt;&gt;Y$11),"---",100*(ROUND(VLOOKUP('Cell Numbers'!Y28,Cells!$A$7:$M$122,13),3))&amp;"%")&amp;(IF(VLOOKUP('Cell Numbers'!Y28,Cells!$A$7:$F$122,6)=Y$11,"]","")))))</f>
        <v/>
      </c>
      <c r="Z36" s="203" t="str">
        <f>IF('Cell Numbers'!Z28=0,"",((IF(VLOOKUP('Cell Numbers'!Z28,Cells!$A$7:$F$122,5)=Z$11,"[",""))&amp;(IF(AND(VLOOKUP('Cell Numbers'!Z28,Cells!$A$7:$F$122,5)&lt;&gt;Z$11,VLOOKUP('Cell Numbers'!Z28,Cells!$A$7:$F$122,6)&lt;&gt;Z$11),"---",100*(ROUND(VLOOKUP('Cell Numbers'!Z28,Cells!$A$7:$M$122,13),3))&amp;"%")&amp;(IF(VLOOKUP('Cell Numbers'!Z28,Cells!$A$7:$F$122,6)=Z$11,"]","")))))</f>
        <v/>
      </c>
      <c r="AA36" s="203" t="str">
        <f>IF('Cell Numbers'!AA28=0,"",((IF(VLOOKUP('Cell Numbers'!AA28,Cells!$A$7:$F$122,5)=AA$11,"[",""))&amp;(IF(AND(VLOOKUP('Cell Numbers'!AA28,Cells!$A$7:$F$122,5)&lt;&gt;AA$11,VLOOKUP('Cell Numbers'!AA28,Cells!$A$7:$F$122,6)&lt;&gt;AA$11),"---",100*(ROUND(VLOOKUP('Cell Numbers'!AA28,Cells!$A$7:$M$122,13),3))&amp;"%")&amp;(IF(VLOOKUP('Cell Numbers'!AA28,Cells!$A$7:$F$122,6)=AA$11,"]","")))))</f>
        <v/>
      </c>
      <c r="AB36" s="203" t="str">
        <f>IF('Cell Numbers'!AB28=0,"",((IF(VLOOKUP('Cell Numbers'!AB28,Cells!$A$7:$F$122,5)=AB$11,"[",""))&amp;(IF(AND(VLOOKUP('Cell Numbers'!AB28,Cells!$A$7:$F$122,5)&lt;&gt;AB$11,VLOOKUP('Cell Numbers'!AB28,Cells!$A$7:$F$122,6)&lt;&gt;AB$11),"---",100*(ROUND(VLOOKUP('Cell Numbers'!AB28,Cells!$A$7:$M$122,13),3))&amp;"%")&amp;(IF(VLOOKUP('Cell Numbers'!AB28,Cells!$A$7:$F$122,6)=AB$11,"]","")))))</f>
        <v/>
      </c>
      <c r="AC36" s="203" t="str">
        <f>IF('Cell Numbers'!AC28=0,"",((IF(VLOOKUP('Cell Numbers'!AC28,Cells!$A$7:$F$122,5)=AC$11,"[",""))&amp;(IF(AND(VLOOKUP('Cell Numbers'!AC28,Cells!$A$7:$F$122,5)&lt;&gt;AC$11,VLOOKUP('Cell Numbers'!AC28,Cells!$A$7:$F$122,6)&lt;&gt;AC$11),"---",100*(ROUND(VLOOKUP('Cell Numbers'!AC28,Cells!$A$7:$M$122,13),3))&amp;"%")&amp;(IF(VLOOKUP('Cell Numbers'!AC28,Cells!$A$7:$F$122,6)=AC$11,"]","")))))</f>
        <v/>
      </c>
      <c r="AD36" s="203" t="str">
        <f>IF('Cell Numbers'!AD28=0,"",((IF(VLOOKUP('Cell Numbers'!AD28,Cells!$A$7:$F$122,5)=AD$11,"[",""))&amp;(IF(AND(VLOOKUP('Cell Numbers'!AD28,Cells!$A$7:$F$122,5)&lt;&gt;AD$11,VLOOKUP('Cell Numbers'!AD28,Cells!$A$7:$F$122,6)&lt;&gt;AD$11),"---",100*(ROUND(VLOOKUP('Cell Numbers'!AD28,Cells!$A$7:$M$122,13),3))&amp;"%")&amp;(IF(VLOOKUP('Cell Numbers'!AD28,Cells!$A$7:$F$122,6)=AD$11,"]","")))))</f>
        <v/>
      </c>
      <c r="AE36" s="203" t="str">
        <f>IF('Cell Numbers'!AE28=0,"",((IF(VLOOKUP('Cell Numbers'!AE28,Cells!$A$7:$F$122,5)=AE$11,"[",""))&amp;(IF(AND(VLOOKUP('Cell Numbers'!AE28,Cells!$A$7:$F$122,5)&lt;&gt;AE$11,VLOOKUP('Cell Numbers'!AE28,Cells!$A$7:$F$122,6)&lt;&gt;AE$11),"---",100*(ROUND(VLOOKUP('Cell Numbers'!AE28,Cells!$A$7:$M$122,13),3))&amp;"%")&amp;(IF(VLOOKUP('Cell Numbers'!AE28,Cells!$A$7:$F$122,6)=AE$11,"]","")))))</f>
        <v/>
      </c>
      <c r="AF36" s="203" t="str">
        <f>IF('Cell Numbers'!AF28=0,"",((IF(VLOOKUP('Cell Numbers'!AF28,Cells!$A$7:$F$122,5)=AF$11,"[",""))&amp;(IF(AND(VLOOKUP('Cell Numbers'!AF28,Cells!$A$7:$F$122,5)&lt;&gt;AF$11,VLOOKUP('Cell Numbers'!AF28,Cells!$A$7:$F$122,6)&lt;&gt;AF$11),"---",100*(ROUND(VLOOKUP('Cell Numbers'!AF28,Cells!$A$7:$M$122,13),3))&amp;"%")&amp;(IF(VLOOKUP('Cell Numbers'!AF28,Cells!$A$7:$F$122,6)=AF$11,"]","")))))</f>
        <v/>
      </c>
      <c r="AG36" s="203" t="str">
        <f>IF('Cell Numbers'!AG28=0,"",((IF(VLOOKUP('Cell Numbers'!AG28,Cells!$A$7:$F$122,5)=AG$11,"[",""))&amp;(IF(AND(VLOOKUP('Cell Numbers'!AG28,Cells!$A$7:$F$122,5)&lt;&gt;AG$11,VLOOKUP('Cell Numbers'!AG28,Cells!$A$7:$F$122,6)&lt;&gt;AG$11),"---",100*(ROUND(VLOOKUP('Cell Numbers'!AG28,Cells!$A$7:$M$122,13),3))&amp;"%")&amp;(IF(VLOOKUP('Cell Numbers'!AG28,Cells!$A$7:$F$122,6)=AG$11,"]","")))))</f>
        <v/>
      </c>
      <c r="AH36" s="203" t="str">
        <f>IF('Cell Numbers'!AH28=0,"",((IF(VLOOKUP('Cell Numbers'!AH28,Cells!$A$7:$F$122,5)=AH$11,"[",""))&amp;(IF(AND(VLOOKUP('Cell Numbers'!AH28,Cells!$A$7:$F$122,5)&lt;&gt;AH$11,VLOOKUP('Cell Numbers'!AH28,Cells!$A$7:$F$122,6)&lt;&gt;AH$11),"---",100*(ROUND(VLOOKUP('Cell Numbers'!AH28,Cells!$A$7:$M$122,13),3))&amp;"%")&amp;(IF(VLOOKUP('Cell Numbers'!AH28,Cells!$A$7:$F$122,6)=AH$11,"]","")))))</f>
        <v/>
      </c>
      <c r="AI36" s="203" t="str">
        <f>IF('Cell Numbers'!AI28=0,"",((IF(VLOOKUP('Cell Numbers'!AI28,Cells!$A$7:$F$122,5)=AI$11,"[",""))&amp;(IF(AND(VLOOKUP('Cell Numbers'!AI28,Cells!$A$7:$F$122,5)&lt;&gt;AI$11,VLOOKUP('Cell Numbers'!AI28,Cells!$A$7:$F$122,6)&lt;&gt;AI$11),"---",100*(ROUND(VLOOKUP('Cell Numbers'!AI28,Cells!$A$7:$M$122,13),3))&amp;"%")&amp;(IF(VLOOKUP('Cell Numbers'!AI28,Cells!$A$7:$F$122,6)=AI$11,"]","")))))</f>
        <v/>
      </c>
      <c r="AJ36" s="203" t="str">
        <f>IF('Cell Numbers'!AJ28=0,"",((IF(VLOOKUP('Cell Numbers'!AJ28,Cells!$A$7:$F$122,5)=AJ$11,"[",""))&amp;(IF(AND(VLOOKUP('Cell Numbers'!AJ28,Cells!$A$7:$F$122,5)&lt;&gt;AJ$11,VLOOKUP('Cell Numbers'!AJ28,Cells!$A$7:$F$122,6)&lt;&gt;AJ$11),"---",100*(ROUND(VLOOKUP('Cell Numbers'!AJ28,Cells!$A$7:$M$122,13),3))&amp;"%")&amp;(IF(VLOOKUP('Cell Numbers'!AJ28,Cells!$A$7:$F$122,6)=AJ$11,"]","")))))</f>
        <v/>
      </c>
      <c r="AK36" s="203" t="str">
        <f>IF('Cell Numbers'!AK28=0,"",((IF(VLOOKUP('Cell Numbers'!AK28,Cells!$A$7:$F$122,5)=AK$11,"[",""))&amp;(IF(AND(VLOOKUP('Cell Numbers'!AK28,Cells!$A$7:$F$122,5)&lt;&gt;AK$11,VLOOKUP('Cell Numbers'!AK28,Cells!$A$7:$F$122,6)&lt;&gt;AK$11),"---",100*(ROUND(VLOOKUP('Cell Numbers'!AK28,Cells!$A$7:$M$122,13),3))&amp;"%")&amp;(IF(VLOOKUP('Cell Numbers'!AK28,Cells!$A$7:$F$122,6)=AK$11,"]","")))))</f>
        <v/>
      </c>
      <c r="AL36" s="203" t="str">
        <f>IF('Cell Numbers'!AL28=0,"",((IF(VLOOKUP('Cell Numbers'!AL28,Cells!$A$7:$F$122,5)=AL$11,"[",""))&amp;(IF(AND(VLOOKUP('Cell Numbers'!AL28,Cells!$A$7:$F$122,5)&lt;&gt;AL$11,VLOOKUP('Cell Numbers'!AL28,Cells!$A$7:$F$122,6)&lt;&gt;AL$11),"---",100*(ROUND(VLOOKUP('Cell Numbers'!AL28,Cells!$A$7:$M$122,13),3))&amp;"%")&amp;(IF(VLOOKUP('Cell Numbers'!AL28,Cells!$A$7:$F$122,6)=AL$11,"]","")))))</f>
        <v/>
      </c>
      <c r="AM36" s="203" t="str">
        <f>IF('Cell Numbers'!AM28=0,"",((IF(VLOOKUP('Cell Numbers'!AM28,Cells!$A$7:$F$122,5)=AM$11,"[",""))&amp;(IF(AND(VLOOKUP('Cell Numbers'!AM28,Cells!$A$7:$F$122,5)&lt;&gt;AM$11,VLOOKUP('Cell Numbers'!AM28,Cells!$A$7:$F$122,6)&lt;&gt;AM$11),"---",100*(ROUND(VLOOKUP('Cell Numbers'!AM28,Cells!$A$7:$M$122,13),3))&amp;"%")&amp;(IF(VLOOKUP('Cell Numbers'!AM28,Cells!$A$7:$F$122,6)=AM$11,"]","")))))</f>
        <v/>
      </c>
    </row>
    <row r="37" spans="1:39" x14ac:dyDescent="0.25">
      <c r="A37" t="s">
        <v>59</v>
      </c>
      <c r="B37" t="s">
        <v>78</v>
      </c>
      <c r="C37" s="8" t="s">
        <v>348</v>
      </c>
      <c r="D37" s="203" t="str">
        <f>IF('Cell Numbers'!D29=0,"",((IF(VLOOKUP('Cell Numbers'!D29,Cells!$A$7:$F$122,5)=D$11,"[",""))&amp;(IF(AND(VLOOKUP('Cell Numbers'!D29,Cells!$A$7:$F$122,5)&lt;&gt;D$11,VLOOKUP('Cell Numbers'!D29,Cells!$A$7:$F$122,6)&lt;&gt;D$11),"---",100*(ROUND(VLOOKUP('Cell Numbers'!D29,Cells!$A$7:$M$122,13),3))&amp;"%")&amp;(IF(VLOOKUP('Cell Numbers'!D29,Cells!$A$7:$F$122,6)=D$11,"]","")))))</f>
        <v>[103.6%</v>
      </c>
      <c r="E37" s="203" t="str">
        <f>IF('Cell Numbers'!E29=0,"",((IF(VLOOKUP('Cell Numbers'!E29,Cells!$A$7:$F$122,5)=E$11,"[",""))&amp;(IF(AND(VLOOKUP('Cell Numbers'!E29,Cells!$A$7:$F$122,5)&lt;&gt;E$11,VLOOKUP('Cell Numbers'!E29,Cells!$A$7:$F$122,6)&lt;&gt;E$11),"---",100*(ROUND(VLOOKUP('Cell Numbers'!E29,Cells!$A$7:$M$122,13),3))&amp;"%")&amp;(IF(VLOOKUP('Cell Numbers'!E29,Cells!$A$7:$F$122,6)=E$11,"]","")))))</f>
        <v>---</v>
      </c>
      <c r="F37" s="203" t="str">
        <f>IF('Cell Numbers'!F29=0,"",((IF(VLOOKUP('Cell Numbers'!F29,Cells!$A$7:$F$122,5)=F$11,"[",""))&amp;(IF(AND(VLOOKUP('Cell Numbers'!F29,Cells!$A$7:$F$122,5)&lt;&gt;F$11,VLOOKUP('Cell Numbers'!F29,Cells!$A$7:$F$122,6)&lt;&gt;F$11),"---",100*(ROUND(VLOOKUP('Cell Numbers'!F29,Cells!$A$7:$M$122,13),3))&amp;"%")&amp;(IF(VLOOKUP('Cell Numbers'!F29,Cells!$A$7:$F$122,6)=F$11,"]","")))))</f>
        <v>---</v>
      </c>
      <c r="G37" s="203" t="str">
        <f>IF('Cell Numbers'!G29=0,"",((IF(VLOOKUP('Cell Numbers'!G29,Cells!$A$7:$F$122,5)=G$11,"[",""))&amp;(IF(AND(VLOOKUP('Cell Numbers'!G29,Cells!$A$7:$F$122,5)&lt;&gt;G$11,VLOOKUP('Cell Numbers'!G29,Cells!$A$7:$F$122,6)&lt;&gt;G$11),"---",100*(ROUND(VLOOKUP('Cell Numbers'!G29,Cells!$A$7:$M$122,13),3))&amp;"%")&amp;(IF(VLOOKUP('Cell Numbers'!G29,Cells!$A$7:$F$122,6)=G$11,"]","")))))</f>
        <v>---</v>
      </c>
      <c r="H37" s="203" t="str">
        <f>IF('Cell Numbers'!H29=0,"",((IF(VLOOKUP('Cell Numbers'!H29,Cells!$A$7:$F$122,5)=H$11,"[",""))&amp;(IF(AND(VLOOKUP('Cell Numbers'!H29,Cells!$A$7:$F$122,5)&lt;&gt;H$11,VLOOKUP('Cell Numbers'!H29,Cells!$A$7:$F$122,6)&lt;&gt;H$11),"---",100*(ROUND(VLOOKUP('Cell Numbers'!H29,Cells!$A$7:$M$122,13),3))&amp;"%")&amp;(IF(VLOOKUP('Cell Numbers'!H29,Cells!$A$7:$F$122,6)=H$11,"]","")))))</f>
        <v>---</v>
      </c>
      <c r="I37" s="203" t="str">
        <f>IF('Cell Numbers'!I29=0,"",((IF(VLOOKUP('Cell Numbers'!I29,Cells!$A$7:$F$122,5)=I$11,"[",""))&amp;(IF(AND(VLOOKUP('Cell Numbers'!I29,Cells!$A$7:$F$122,5)&lt;&gt;I$11,VLOOKUP('Cell Numbers'!I29,Cells!$A$7:$F$122,6)&lt;&gt;I$11),"---",100*(ROUND(VLOOKUP('Cell Numbers'!I29,Cells!$A$7:$M$122,13),3))&amp;"%")&amp;(IF(VLOOKUP('Cell Numbers'!I29,Cells!$A$7:$F$122,6)=I$11,"]","")))))</f>
        <v>---</v>
      </c>
      <c r="J37" s="203" t="str">
        <f>IF('Cell Numbers'!J29=0,"",((IF(VLOOKUP('Cell Numbers'!J29,Cells!$A$7:$F$122,5)=J$11,"[",""))&amp;(IF(AND(VLOOKUP('Cell Numbers'!J29,Cells!$A$7:$F$122,5)&lt;&gt;J$11,VLOOKUP('Cell Numbers'!J29,Cells!$A$7:$F$122,6)&lt;&gt;J$11),"---",100*(ROUND(VLOOKUP('Cell Numbers'!J29,Cells!$A$7:$M$122,13),3))&amp;"%")&amp;(IF(VLOOKUP('Cell Numbers'!J29,Cells!$A$7:$F$122,6)=J$11,"]","")))))</f>
        <v>---</v>
      </c>
      <c r="K37" s="203" t="str">
        <f>IF('Cell Numbers'!K29=0,"",((IF(VLOOKUP('Cell Numbers'!K29,Cells!$A$7:$F$122,5)=K$11,"[",""))&amp;(IF(AND(VLOOKUP('Cell Numbers'!K29,Cells!$A$7:$F$122,5)&lt;&gt;K$11,VLOOKUP('Cell Numbers'!K29,Cells!$A$7:$F$122,6)&lt;&gt;K$11),"---",100*(ROUND(VLOOKUP('Cell Numbers'!K29,Cells!$A$7:$M$122,13),3))&amp;"%")&amp;(IF(VLOOKUP('Cell Numbers'!K29,Cells!$A$7:$F$122,6)=K$11,"]","")))))</f>
        <v>---</v>
      </c>
      <c r="L37" s="203" t="str">
        <f>IF('Cell Numbers'!L29=0,"",((IF(VLOOKUP('Cell Numbers'!L29,Cells!$A$7:$F$122,5)=L$11,"[",""))&amp;(IF(AND(VLOOKUP('Cell Numbers'!L29,Cells!$A$7:$F$122,5)&lt;&gt;L$11,VLOOKUP('Cell Numbers'!L29,Cells!$A$7:$F$122,6)&lt;&gt;L$11),"---",100*(ROUND(VLOOKUP('Cell Numbers'!L29,Cells!$A$7:$M$122,13),3))&amp;"%")&amp;(IF(VLOOKUP('Cell Numbers'!L29,Cells!$A$7:$F$122,6)=L$11,"]","")))))</f>
        <v>---</v>
      </c>
      <c r="M37" s="203" t="str">
        <f>IF('Cell Numbers'!M29=0,"",((IF(VLOOKUP('Cell Numbers'!M29,Cells!$A$7:$F$122,5)=M$11,"[",""))&amp;(IF(AND(VLOOKUP('Cell Numbers'!M29,Cells!$A$7:$F$122,5)&lt;&gt;M$11,VLOOKUP('Cell Numbers'!M29,Cells!$A$7:$F$122,6)&lt;&gt;M$11),"---",100*(ROUND(VLOOKUP('Cell Numbers'!M29,Cells!$A$7:$M$122,13),3))&amp;"%")&amp;(IF(VLOOKUP('Cell Numbers'!M29,Cells!$A$7:$F$122,6)=M$11,"]","")))))</f>
        <v>---</v>
      </c>
      <c r="N37" s="203" t="str">
        <f>IF('Cell Numbers'!N29=0,"",((IF(VLOOKUP('Cell Numbers'!N29,Cells!$A$7:$F$122,5)=N$11,"[",""))&amp;(IF(AND(VLOOKUP('Cell Numbers'!N29,Cells!$A$7:$F$122,5)&lt;&gt;N$11,VLOOKUP('Cell Numbers'!N29,Cells!$A$7:$F$122,6)&lt;&gt;N$11),"---",100*(ROUND(VLOOKUP('Cell Numbers'!N29,Cells!$A$7:$M$122,13),3))&amp;"%")&amp;(IF(VLOOKUP('Cell Numbers'!N29,Cells!$A$7:$F$122,6)=N$11,"]","")))))</f>
        <v>---</v>
      </c>
      <c r="O37" s="203" t="str">
        <f>IF('Cell Numbers'!O29=0,"",((IF(VLOOKUP('Cell Numbers'!O29,Cells!$A$7:$F$122,5)=O$11,"[",""))&amp;(IF(AND(VLOOKUP('Cell Numbers'!O29,Cells!$A$7:$F$122,5)&lt;&gt;O$11,VLOOKUP('Cell Numbers'!O29,Cells!$A$7:$F$122,6)&lt;&gt;O$11),"---",100*(ROUND(VLOOKUP('Cell Numbers'!O29,Cells!$A$7:$M$122,13),3))&amp;"%")&amp;(IF(VLOOKUP('Cell Numbers'!O29,Cells!$A$7:$F$122,6)=O$11,"]","")))))</f>
        <v>---</v>
      </c>
      <c r="P37" s="203" t="str">
        <f>IF('Cell Numbers'!P29=0,"",((IF(VLOOKUP('Cell Numbers'!P29,Cells!$A$7:$F$122,5)=P$11,"[",""))&amp;(IF(AND(VLOOKUP('Cell Numbers'!P29,Cells!$A$7:$F$122,5)&lt;&gt;P$11,VLOOKUP('Cell Numbers'!P29,Cells!$A$7:$F$122,6)&lt;&gt;P$11),"---",100*(ROUND(VLOOKUP('Cell Numbers'!P29,Cells!$A$7:$M$122,13),3))&amp;"%")&amp;(IF(VLOOKUP('Cell Numbers'!P29,Cells!$A$7:$F$122,6)=P$11,"]","")))))</f>
        <v>---</v>
      </c>
      <c r="Q37" s="203" t="str">
        <f>IF('Cell Numbers'!Q29=0,"",((IF(VLOOKUP('Cell Numbers'!Q29,Cells!$A$7:$F$122,5)=Q$11,"[",""))&amp;(IF(AND(VLOOKUP('Cell Numbers'!Q29,Cells!$A$7:$F$122,5)&lt;&gt;Q$11,VLOOKUP('Cell Numbers'!Q29,Cells!$A$7:$F$122,6)&lt;&gt;Q$11),"---",100*(ROUND(VLOOKUP('Cell Numbers'!Q29,Cells!$A$7:$M$122,13),3))&amp;"%")&amp;(IF(VLOOKUP('Cell Numbers'!Q29,Cells!$A$7:$F$122,6)=Q$11,"]","")))))</f>
        <v>---</v>
      </c>
      <c r="R37" s="203" t="str">
        <f>IF('Cell Numbers'!R29=0,"",((IF(VLOOKUP('Cell Numbers'!R29,Cells!$A$7:$F$122,5)=R$11,"[",""))&amp;(IF(AND(VLOOKUP('Cell Numbers'!R29,Cells!$A$7:$F$122,5)&lt;&gt;R$11,VLOOKUP('Cell Numbers'!R29,Cells!$A$7:$F$122,6)&lt;&gt;R$11),"---",100*(ROUND(VLOOKUP('Cell Numbers'!R29,Cells!$A$7:$M$122,13),3))&amp;"%")&amp;(IF(VLOOKUP('Cell Numbers'!R29,Cells!$A$7:$F$122,6)=R$11,"]","")))))</f>
        <v>---</v>
      </c>
      <c r="S37" s="203" t="str">
        <f>IF('Cell Numbers'!S29=0,"",((IF(VLOOKUP('Cell Numbers'!S29,Cells!$A$7:$F$122,5)=S$11,"[",""))&amp;(IF(AND(VLOOKUP('Cell Numbers'!S29,Cells!$A$7:$F$122,5)&lt;&gt;S$11,VLOOKUP('Cell Numbers'!S29,Cells!$A$7:$F$122,6)&lt;&gt;S$11),"---",100*(ROUND(VLOOKUP('Cell Numbers'!S29,Cells!$A$7:$M$122,13),3))&amp;"%")&amp;(IF(VLOOKUP('Cell Numbers'!S29,Cells!$A$7:$F$122,6)=S$11,"]","")))))</f>
        <v>---</v>
      </c>
      <c r="T37" s="203" t="str">
        <f>IF('Cell Numbers'!T29=0,"",((IF(VLOOKUP('Cell Numbers'!T29,Cells!$A$7:$F$122,5)=T$11,"[",""))&amp;(IF(AND(VLOOKUP('Cell Numbers'!T29,Cells!$A$7:$F$122,5)&lt;&gt;T$11,VLOOKUP('Cell Numbers'!T29,Cells!$A$7:$F$122,6)&lt;&gt;T$11),"---",100*(ROUND(VLOOKUP('Cell Numbers'!T29,Cells!$A$7:$M$122,13),3))&amp;"%")&amp;(IF(VLOOKUP('Cell Numbers'!T29,Cells!$A$7:$F$122,6)=T$11,"]","")))))</f>
        <v>---</v>
      </c>
      <c r="U37" s="203" t="str">
        <f>IF('Cell Numbers'!U29=0,"",((IF(VLOOKUP('Cell Numbers'!U29,Cells!$A$7:$F$122,5)=U$11,"[",""))&amp;(IF(AND(VLOOKUP('Cell Numbers'!U29,Cells!$A$7:$F$122,5)&lt;&gt;U$11,VLOOKUP('Cell Numbers'!U29,Cells!$A$7:$F$122,6)&lt;&gt;U$11),"---",100*(ROUND(VLOOKUP('Cell Numbers'!U29,Cells!$A$7:$M$122,13),3))&amp;"%")&amp;(IF(VLOOKUP('Cell Numbers'!U29,Cells!$A$7:$F$122,6)=U$11,"]","")))))</f>
        <v>---</v>
      </c>
      <c r="V37" s="203" t="str">
        <f>IF('Cell Numbers'!V29=0,"",((IF(VLOOKUP('Cell Numbers'!V29,Cells!$A$7:$F$122,5)=V$11,"[",""))&amp;(IF(AND(VLOOKUP('Cell Numbers'!V29,Cells!$A$7:$F$122,5)&lt;&gt;V$11,VLOOKUP('Cell Numbers'!V29,Cells!$A$7:$F$122,6)&lt;&gt;V$11),"---",100*(ROUND(VLOOKUP('Cell Numbers'!V29,Cells!$A$7:$M$122,13),3))&amp;"%")&amp;(IF(VLOOKUP('Cell Numbers'!V29,Cells!$A$7:$F$122,6)=V$11,"]","")))))</f>
        <v>---</v>
      </c>
      <c r="W37" s="203" t="str">
        <f>IF('Cell Numbers'!W29=0,"",((IF(VLOOKUP('Cell Numbers'!W29,Cells!$A$7:$F$122,5)=W$11,"[",""))&amp;(IF(AND(VLOOKUP('Cell Numbers'!W29,Cells!$A$7:$F$122,5)&lt;&gt;W$11,VLOOKUP('Cell Numbers'!W29,Cells!$A$7:$F$122,6)&lt;&gt;W$11),"---",100*(ROUND(VLOOKUP('Cell Numbers'!W29,Cells!$A$7:$M$122,13),3))&amp;"%")&amp;(IF(VLOOKUP('Cell Numbers'!W29,Cells!$A$7:$F$122,6)=W$11,"]","")))))</f>
        <v>---</v>
      </c>
      <c r="X37" s="203" t="str">
        <f>IF('Cell Numbers'!X29=0,"",((IF(VLOOKUP('Cell Numbers'!X29,Cells!$A$7:$F$122,5)=X$11,"[",""))&amp;(IF(AND(VLOOKUP('Cell Numbers'!X29,Cells!$A$7:$F$122,5)&lt;&gt;X$11,VLOOKUP('Cell Numbers'!X29,Cells!$A$7:$F$122,6)&lt;&gt;X$11),"---",100*(ROUND(VLOOKUP('Cell Numbers'!X29,Cells!$A$7:$M$122,13),3))&amp;"%")&amp;(IF(VLOOKUP('Cell Numbers'!X29,Cells!$A$7:$F$122,6)=X$11,"]","")))))</f>
        <v>---</v>
      </c>
      <c r="Y37" s="203" t="str">
        <f>IF('Cell Numbers'!Y29=0,"",((IF(VLOOKUP('Cell Numbers'!Y29,Cells!$A$7:$F$122,5)=Y$11,"[",""))&amp;(IF(AND(VLOOKUP('Cell Numbers'!Y29,Cells!$A$7:$F$122,5)&lt;&gt;Y$11,VLOOKUP('Cell Numbers'!Y29,Cells!$A$7:$F$122,6)&lt;&gt;Y$11),"---",100*(ROUND(VLOOKUP('Cell Numbers'!Y29,Cells!$A$7:$M$122,13),3))&amp;"%")&amp;(IF(VLOOKUP('Cell Numbers'!Y29,Cells!$A$7:$F$122,6)=Y$11,"]","")))))</f>
        <v>103.6%]</v>
      </c>
      <c r="Z37" s="203" t="str">
        <f>IF('Cell Numbers'!Z29=0,"",((IF(VLOOKUP('Cell Numbers'!Z29,Cells!$A$7:$F$122,5)=Z$11,"[",""))&amp;(IF(AND(VLOOKUP('Cell Numbers'!Z29,Cells!$A$7:$F$122,5)&lt;&gt;Z$11,VLOOKUP('Cell Numbers'!Z29,Cells!$A$7:$F$122,6)&lt;&gt;Z$11),"---",100*(ROUND(VLOOKUP('Cell Numbers'!Z29,Cells!$A$7:$M$122,13),3))&amp;"%")&amp;(IF(VLOOKUP('Cell Numbers'!Z29,Cells!$A$7:$F$122,6)=Z$11,"]","")))))</f>
        <v/>
      </c>
      <c r="AA37" s="203" t="str">
        <f>IF('Cell Numbers'!AA29=0,"",((IF(VLOOKUP('Cell Numbers'!AA29,Cells!$A$7:$F$122,5)=AA$11,"[",""))&amp;(IF(AND(VLOOKUP('Cell Numbers'!AA29,Cells!$A$7:$F$122,5)&lt;&gt;AA$11,VLOOKUP('Cell Numbers'!AA29,Cells!$A$7:$F$122,6)&lt;&gt;AA$11),"---",100*(ROUND(VLOOKUP('Cell Numbers'!AA29,Cells!$A$7:$M$122,13),3))&amp;"%")&amp;(IF(VLOOKUP('Cell Numbers'!AA29,Cells!$A$7:$F$122,6)=AA$11,"]","")))))</f>
        <v/>
      </c>
      <c r="AB37" s="203" t="str">
        <f>IF('Cell Numbers'!AB29=0,"",((IF(VLOOKUP('Cell Numbers'!AB29,Cells!$A$7:$F$122,5)=AB$11,"[",""))&amp;(IF(AND(VLOOKUP('Cell Numbers'!AB29,Cells!$A$7:$F$122,5)&lt;&gt;AB$11,VLOOKUP('Cell Numbers'!AB29,Cells!$A$7:$F$122,6)&lt;&gt;AB$11),"---",100*(ROUND(VLOOKUP('Cell Numbers'!AB29,Cells!$A$7:$M$122,13),3))&amp;"%")&amp;(IF(VLOOKUP('Cell Numbers'!AB29,Cells!$A$7:$F$122,6)=AB$11,"]","")))))</f>
        <v/>
      </c>
      <c r="AC37" s="203" t="str">
        <f>IF('Cell Numbers'!AC29=0,"",((IF(VLOOKUP('Cell Numbers'!AC29,Cells!$A$7:$F$122,5)=AC$11,"[",""))&amp;(IF(AND(VLOOKUP('Cell Numbers'!AC29,Cells!$A$7:$F$122,5)&lt;&gt;AC$11,VLOOKUP('Cell Numbers'!AC29,Cells!$A$7:$F$122,6)&lt;&gt;AC$11),"---",100*(ROUND(VLOOKUP('Cell Numbers'!AC29,Cells!$A$7:$M$122,13),3))&amp;"%")&amp;(IF(VLOOKUP('Cell Numbers'!AC29,Cells!$A$7:$F$122,6)=AC$11,"]","")))))</f>
        <v/>
      </c>
      <c r="AD37" s="203" t="str">
        <f>IF('Cell Numbers'!AD29=0,"",((IF(VLOOKUP('Cell Numbers'!AD29,Cells!$A$7:$F$122,5)=AD$11,"[",""))&amp;(IF(AND(VLOOKUP('Cell Numbers'!AD29,Cells!$A$7:$F$122,5)&lt;&gt;AD$11,VLOOKUP('Cell Numbers'!AD29,Cells!$A$7:$F$122,6)&lt;&gt;AD$11),"---",100*(ROUND(VLOOKUP('Cell Numbers'!AD29,Cells!$A$7:$M$122,13),3))&amp;"%")&amp;(IF(VLOOKUP('Cell Numbers'!AD29,Cells!$A$7:$F$122,6)=AD$11,"]","")))))</f>
        <v/>
      </c>
      <c r="AE37" s="203" t="str">
        <f>IF('Cell Numbers'!AE29=0,"",((IF(VLOOKUP('Cell Numbers'!AE29,Cells!$A$7:$F$122,5)=AE$11,"[",""))&amp;(IF(AND(VLOOKUP('Cell Numbers'!AE29,Cells!$A$7:$F$122,5)&lt;&gt;AE$11,VLOOKUP('Cell Numbers'!AE29,Cells!$A$7:$F$122,6)&lt;&gt;AE$11),"---",100*(ROUND(VLOOKUP('Cell Numbers'!AE29,Cells!$A$7:$M$122,13),3))&amp;"%")&amp;(IF(VLOOKUP('Cell Numbers'!AE29,Cells!$A$7:$F$122,6)=AE$11,"]","")))))</f>
        <v/>
      </c>
      <c r="AF37" s="203" t="str">
        <f>IF('Cell Numbers'!AF29=0,"",((IF(VLOOKUP('Cell Numbers'!AF29,Cells!$A$7:$F$122,5)=AF$11,"[",""))&amp;(IF(AND(VLOOKUP('Cell Numbers'!AF29,Cells!$A$7:$F$122,5)&lt;&gt;AF$11,VLOOKUP('Cell Numbers'!AF29,Cells!$A$7:$F$122,6)&lt;&gt;AF$11),"---",100*(ROUND(VLOOKUP('Cell Numbers'!AF29,Cells!$A$7:$M$122,13),3))&amp;"%")&amp;(IF(VLOOKUP('Cell Numbers'!AF29,Cells!$A$7:$F$122,6)=AF$11,"]","")))))</f>
        <v/>
      </c>
      <c r="AG37" s="203" t="str">
        <f>IF('Cell Numbers'!AG29=0,"",((IF(VLOOKUP('Cell Numbers'!AG29,Cells!$A$7:$F$122,5)=AG$11,"[",""))&amp;(IF(AND(VLOOKUP('Cell Numbers'!AG29,Cells!$A$7:$F$122,5)&lt;&gt;AG$11,VLOOKUP('Cell Numbers'!AG29,Cells!$A$7:$F$122,6)&lt;&gt;AG$11),"---",100*(ROUND(VLOOKUP('Cell Numbers'!AG29,Cells!$A$7:$M$122,13),3))&amp;"%")&amp;(IF(VLOOKUP('Cell Numbers'!AG29,Cells!$A$7:$F$122,6)=AG$11,"]","")))))</f>
        <v/>
      </c>
      <c r="AH37" s="203" t="str">
        <f>IF('Cell Numbers'!AH29=0,"",((IF(VLOOKUP('Cell Numbers'!AH29,Cells!$A$7:$F$122,5)=AH$11,"[",""))&amp;(IF(AND(VLOOKUP('Cell Numbers'!AH29,Cells!$A$7:$F$122,5)&lt;&gt;AH$11,VLOOKUP('Cell Numbers'!AH29,Cells!$A$7:$F$122,6)&lt;&gt;AH$11),"---",100*(ROUND(VLOOKUP('Cell Numbers'!AH29,Cells!$A$7:$M$122,13),3))&amp;"%")&amp;(IF(VLOOKUP('Cell Numbers'!AH29,Cells!$A$7:$F$122,6)=AH$11,"]","")))))</f>
        <v/>
      </c>
      <c r="AI37" s="203" t="str">
        <f>IF('Cell Numbers'!AI29=0,"",((IF(VLOOKUP('Cell Numbers'!AI29,Cells!$A$7:$F$122,5)=AI$11,"[",""))&amp;(IF(AND(VLOOKUP('Cell Numbers'!AI29,Cells!$A$7:$F$122,5)&lt;&gt;AI$11,VLOOKUP('Cell Numbers'!AI29,Cells!$A$7:$F$122,6)&lt;&gt;AI$11),"---",100*(ROUND(VLOOKUP('Cell Numbers'!AI29,Cells!$A$7:$M$122,13),3))&amp;"%")&amp;(IF(VLOOKUP('Cell Numbers'!AI29,Cells!$A$7:$F$122,6)=AI$11,"]","")))))</f>
        <v/>
      </c>
      <c r="AJ37" s="203" t="str">
        <f>IF('Cell Numbers'!AJ29=0,"",((IF(VLOOKUP('Cell Numbers'!AJ29,Cells!$A$7:$F$122,5)=AJ$11,"[",""))&amp;(IF(AND(VLOOKUP('Cell Numbers'!AJ29,Cells!$A$7:$F$122,5)&lt;&gt;AJ$11,VLOOKUP('Cell Numbers'!AJ29,Cells!$A$7:$F$122,6)&lt;&gt;AJ$11),"---",100*(ROUND(VLOOKUP('Cell Numbers'!AJ29,Cells!$A$7:$M$122,13),3))&amp;"%")&amp;(IF(VLOOKUP('Cell Numbers'!AJ29,Cells!$A$7:$F$122,6)=AJ$11,"]","")))))</f>
        <v/>
      </c>
      <c r="AK37" s="203" t="str">
        <f>IF('Cell Numbers'!AK29=0,"",((IF(VLOOKUP('Cell Numbers'!AK29,Cells!$A$7:$F$122,5)=AK$11,"[",""))&amp;(IF(AND(VLOOKUP('Cell Numbers'!AK29,Cells!$A$7:$F$122,5)&lt;&gt;AK$11,VLOOKUP('Cell Numbers'!AK29,Cells!$A$7:$F$122,6)&lt;&gt;AK$11),"---",100*(ROUND(VLOOKUP('Cell Numbers'!AK29,Cells!$A$7:$M$122,13),3))&amp;"%")&amp;(IF(VLOOKUP('Cell Numbers'!AK29,Cells!$A$7:$F$122,6)=AK$11,"]","")))))</f>
        <v/>
      </c>
      <c r="AL37" s="203" t="str">
        <f>IF('Cell Numbers'!AL29=0,"",((IF(VLOOKUP('Cell Numbers'!AL29,Cells!$A$7:$F$122,5)=AL$11,"[",""))&amp;(IF(AND(VLOOKUP('Cell Numbers'!AL29,Cells!$A$7:$F$122,5)&lt;&gt;AL$11,VLOOKUP('Cell Numbers'!AL29,Cells!$A$7:$F$122,6)&lt;&gt;AL$11),"---",100*(ROUND(VLOOKUP('Cell Numbers'!AL29,Cells!$A$7:$M$122,13),3))&amp;"%")&amp;(IF(VLOOKUP('Cell Numbers'!AL29,Cells!$A$7:$F$122,6)=AL$11,"]","")))))</f>
        <v/>
      </c>
      <c r="AM37" s="203" t="str">
        <f>IF('Cell Numbers'!AM29=0,"",((IF(VLOOKUP('Cell Numbers'!AM29,Cells!$A$7:$F$122,5)=AM$11,"[",""))&amp;(IF(AND(VLOOKUP('Cell Numbers'!AM29,Cells!$A$7:$F$122,5)&lt;&gt;AM$11,VLOOKUP('Cell Numbers'!AM29,Cells!$A$7:$F$122,6)&lt;&gt;AM$11),"---",100*(ROUND(VLOOKUP('Cell Numbers'!AM29,Cells!$A$7:$M$122,13),3))&amp;"%")&amp;(IF(VLOOKUP('Cell Numbers'!AM29,Cells!$A$7:$F$122,6)=AM$11,"]","")))))</f>
        <v/>
      </c>
    </row>
    <row r="38" spans="1:39" x14ac:dyDescent="0.25">
      <c r="A38" t="s">
        <v>59</v>
      </c>
      <c r="B38" t="s">
        <v>78</v>
      </c>
      <c r="C38" s="8" t="s">
        <v>349</v>
      </c>
      <c r="D38" s="203" t="str">
        <f>IF('Cell Numbers'!D30=0,"",((IF(VLOOKUP('Cell Numbers'!D30,Cells!$A$7:$F$122,5)=D$11,"[",""))&amp;(IF(AND(VLOOKUP('Cell Numbers'!D30,Cells!$A$7:$F$122,5)&lt;&gt;D$11,VLOOKUP('Cell Numbers'!D30,Cells!$A$7:$F$122,6)&lt;&gt;D$11),"---",100*(ROUND(VLOOKUP('Cell Numbers'!D30,Cells!$A$7:$M$122,13),3))&amp;"%")&amp;(IF(VLOOKUP('Cell Numbers'!D30,Cells!$A$7:$F$122,6)=D$11,"]","")))))</f>
        <v>[87.7%</v>
      </c>
      <c r="E38" s="203" t="str">
        <f>IF('Cell Numbers'!E30=0,"",((IF(VLOOKUP('Cell Numbers'!E30,Cells!$A$7:$F$122,5)=E$11,"[",""))&amp;(IF(AND(VLOOKUP('Cell Numbers'!E30,Cells!$A$7:$F$122,5)&lt;&gt;E$11,VLOOKUP('Cell Numbers'!E30,Cells!$A$7:$F$122,6)&lt;&gt;E$11),"---",100*(ROUND(VLOOKUP('Cell Numbers'!E30,Cells!$A$7:$M$122,13),3))&amp;"%")&amp;(IF(VLOOKUP('Cell Numbers'!E30,Cells!$A$7:$F$122,6)=E$11,"]","")))))</f>
        <v>---</v>
      </c>
      <c r="F38" s="203" t="str">
        <f>IF('Cell Numbers'!F30=0,"",((IF(VLOOKUP('Cell Numbers'!F30,Cells!$A$7:$F$122,5)=F$11,"[",""))&amp;(IF(AND(VLOOKUP('Cell Numbers'!F30,Cells!$A$7:$F$122,5)&lt;&gt;F$11,VLOOKUP('Cell Numbers'!F30,Cells!$A$7:$F$122,6)&lt;&gt;F$11),"---",100*(ROUND(VLOOKUP('Cell Numbers'!F30,Cells!$A$7:$M$122,13),3))&amp;"%")&amp;(IF(VLOOKUP('Cell Numbers'!F30,Cells!$A$7:$F$122,6)=F$11,"]","")))))</f>
        <v>---</v>
      </c>
      <c r="G38" s="203" t="str">
        <f>IF('Cell Numbers'!G30=0,"",((IF(VLOOKUP('Cell Numbers'!G30,Cells!$A$7:$F$122,5)=G$11,"[",""))&amp;(IF(AND(VLOOKUP('Cell Numbers'!G30,Cells!$A$7:$F$122,5)&lt;&gt;G$11,VLOOKUP('Cell Numbers'!G30,Cells!$A$7:$F$122,6)&lt;&gt;G$11),"---",100*(ROUND(VLOOKUP('Cell Numbers'!G30,Cells!$A$7:$M$122,13),3))&amp;"%")&amp;(IF(VLOOKUP('Cell Numbers'!G30,Cells!$A$7:$F$122,6)=G$11,"]","")))))</f>
        <v>---</v>
      </c>
      <c r="H38" s="203" t="str">
        <f>IF('Cell Numbers'!H30=0,"",((IF(VLOOKUP('Cell Numbers'!H30,Cells!$A$7:$F$122,5)=H$11,"[",""))&amp;(IF(AND(VLOOKUP('Cell Numbers'!H30,Cells!$A$7:$F$122,5)&lt;&gt;H$11,VLOOKUP('Cell Numbers'!H30,Cells!$A$7:$F$122,6)&lt;&gt;H$11),"---",100*(ROUND(VLOOKUP('Cell Numbers'!H30,Cells!$A$7:$M$122,13),3))&amp;"%")&amp;(IF(VLOOKUP('Cell Numbers'!H30,Cells!$A$7:$F$122,6)=H$11,"]","")))))</f>
        <v>---</v>
      </c>
      <c r="I38" s="203" t="str">
        <f>IF('Cell Numbers'!I30=0,"",((IF(VLOOKUP('Cell Numbers'!I30,Cells!$A$7:$F$122,5)=I$11,"[",""))&amp;(IF(AND(VLOOKUP('Cell Numbers'!I30,Cells!$A$7:$F$122,5)&lt;&gt;I$11,VLOOKUP('Cell Numbers'!I30,Cells!$A$7:$F$122,6)&lt;&gt;I$11),"---",100*(ROUND(VLOOKUP('Cell Numbers'!I30,Cells!$A$7:$M$122,13),3))&amp;"%")&amp;(IF(VLOOKUP('Cell Numbers'!I30,Cells!$A$7:$F$122,6)=I$11,"]","")))))</f>
        <v>---</v>
      </c>
      <c r="J38" s="203" t="str">
        <f>IF('Cell Numbers'!J30=0,"",((IF(VLOOKUP('Cell Numbers'!J30,Cells!$A$7:$F$122,5)=J$11,"[",""))&amp;(IF(AND(VLOOKUP('Cell Numbers'!J30,Cells!$A$7:$F$122,5)&lt;&gt;J$11,VLOOKUP('Cell Numbers'!J30,Cells!$A$7:$F$122,6)&lt;&gt;J$11),"---",100*(ROUND(VLOOKUP('Cell Numbers'!J30,Cells!$A$7:$M$122,13),3))&amp;"%")&amp;(IF(VLOOKUP('Cell Numbers'!J30,Cells!$A$7:$F$122,6)=J$11,"]","")))))</f>
        <v>---</v>
      </c>
      <c r="K38" s="203" t="str">
        <f>IF('Cell Numbers'!K30=0,"",((IF(VLOOKUP('Cell Numbers'!K30,Cells!$A$7:$F$122,5)=K$11,"[",""))&amp;(IF(AND(VLOOKUP('Cell Numbers'!K30,Cells!$A$7:$F$122,5)&lt;&gt;K$11,VLOOKUP('Cell Numbers'!K30,Cells!$A$7:$F$122,6)&lt;&gt;K$11),"---",100*(ROUND(VLOOKUP('Cell Numbers'!K30,Cells!$A$7:$M$122,13),3))&amp;"%")&amp;(IF(VLOOKUP('Cell Numbers'!K30,Cells!$A$7:$F$122,6)=K$11,"]","")))))</f>
        <v>---</v>
      </c>
      <c r="L38" s="203" t="str">
        <f>IF('Cell Numbers'!L30=0,"",((IF(VLOOKUP('Cell Numbers'!L30,Cells!$A$7:$F$122,5)=L$11,"[",""))&amp;(IF(AND(VLOOKUP('Cell Numbers'!L30,Cells!$A$7:$F$122,5)&lt;&gt;L$11,VLOOKUP('Cell Numbers'!L30,Cells!$A$7:$F$122,6)&lt;&gt;L$11),"---",100*(ROUND(VLOOKUP('Cell Numbers'!L30,Cells!$A$7:$M$122,13),3))&amp;"%")&amp;(IF(VLOOKUP('Cell Numbers'!L30,Cells!$A$7:$F$122,6)=L$11,"]","")))))</f>
        <v>---</v>
      </c>
      <c r="M38" s="203" t="str">
        <f>IF('Cell Numbers'!M30=0,"",((IF(VLOOKUP('Cell Numbers'!M30,Cells!$A$7:$F$122,5)=M$11,"[",""))&amp;(IF(AND(VLOOKUP('Cell Numbers'!M30,Cells!$A$7:$F$122,5)&lt;&gt;M$11,VLOOKUP('Cell Numbers'!M30,Cells!$A$7:$F$122,6)&lt;&gt;M$11),"---",100*(ROUND(VLOOKUP('Cell Numbers'!M30,Cells!$A$7:$M$122,13),3))&amp;"%")&amp;(IF(VLOOKUP('Cell Numbers'!M30,Cells!$A$7:$F$122,6)=M$11,"]","")))))</f>
        <v>---</v>
      </c>
      <c r="N38" s="203" t="str">
        <f>IF('Cell Numbers'!N30=0,"",((IF(VLOOKUP('Cell Numbers'!N30,Cells!$A$7:$F$122,5)=N$11,"[",""))&amp;(IF(AND(VLOOKUP('Cell Numbers'!N30,Cells!$A$7:$F$122,5)&lt;&gt;N$11,VLOOKUP('Cell Numbers'!N30,Cells!$A$7:$F$122,6)&lt;&gt;N$11),"---",100*(ROUND(VLOOKUP('Cell Numbers'!N30,Cells!$A$7:$M$122,13),3))&amp;"%")&amp;(IF(VLOOKUP('Cell Numbers'!N30,Cells!$A$7:$F$122,6)=N$11,"]","")))))</f>
        <v>---</v>
      </c>
      <c r="O38" s="203" t="str">
        <f>IF('Cell Numbers'!O30=0,"",((IF(VLOOKUP('Cell Numbers'!O30,Cells!$A$7:$F$122,5)=O$11,"[",""))&amp;(IF(AND(VLOOKUP('Cell Numbers'!O30,Cells!$A$7:$F$122,5)&lt;&gt;O$11,VLOOKUP('Cell Numbers'!O30,Cells!$A$7:$F$122,6)&lt;&gt;O$11),"---",100*(ROUND(VLOOKUP('Cell Numbers'!O30,Cells!$A$7:$M$122,13),3))&amp;"%")&amp;(IF(VLOOKUP('Cell Numbers'!O30,Cells!$A$7:$F$122,6)=O$11,"]","")))))</f>
        <v>---</v>
      </c>
      <c r="P38" s="203" t="str">
        <f>IF('Cell Numbers'!P30=0,"",((IF(VLOOKUP('Cell Numbers'!P30,Cells!$A$7:$F$122,5)=P$11,"[",""))&amp;(IF(AND(VLOOKUP('Cell Numbers'!P30,Cells!$A$7:$F$122,5)&lt;&gt;P$11,VLOOKUP('Cell Numbers'!P30,Cells!$A$7:$F$122,6)&lt;&gt;P$11),"---",100*(ROUND(VLOOKUP('Cell Numbers'!P30,Cells!$A$7:$M$122,13),3))&amp;"%")&amp;(IF(VLOOKUP('Cell Numbers'!P30,Cells!$A$7:$F$122,6)=P$11,"]","")))))</f>
        <v>---</v>
      </c>
      <c r="Q38" s="203" t="str">
        <f>IF('Cell Numbers'!Q30=0,"",((IF(VLOOKUP('Cell Numbers'!Q30,Cells!$A$7:$F$122,5)=Q$11,"[",""))&amp;(IF(AND(VLOOKUP('Cell Numbers'!Q30,Cells!$A$7:$F$122,5)&lt;&gt;Q$11,VLOOKUP('Cell Numbers'!Q30,Cells!$A$7:$F$122,6)&lt;&gt;Q$11),"---",100*(ROUND(VLOOKUP('Cell Numbers'!Q30,Cells!$A$7:$M$122,13),3))&amp;"%")&amp;(IF(VLOOKUP('Cell Numbers'!Q30,Cells!$A$7:$F$122,6)=Q$11,"]","")))))</f>
        <v>---</v>
      </c>
      <c r="R38" s="203" t="str">
        <f>IF('Cell Numbers'!R30=0,"",((IF(VLOOKUP('Cell Numbers'!R30,Cells!$A$7:$F$122,5)=R$11,"[",""))&amp;(IF(AND(VLOOKUP('Cell Numbers'!R30,Cells!$A$7:$F$122,5)&lt;&gt;R$11,VLOOKUP('Cell Numbers'!R30,Cells!$A$7:$F$122,6)&lt;&gt;R$11),"---",100*(ROUND(VLOOKUP('Cell Numbers'!R30,Cells!$A$7:$M$122,13),3))&amp;"%")&amp;(IF(VLOOKUP('Cell Numbers'!R30,Cells!$A$7:$F$122,6)=R$11,"]","")))))</f>
        <v>---</v>
      </c>
      <c r="S38" s="203" t="str">
        <f>IF('Cell Numbers'!S30=0,"",((IF(VLOOKUP('Cell Numbers'!S30,Cells!$A$7:$F$122,5)=S$11,"[",""))&amp;(IF(AND(VLOOKUP('Cell Numbers'!S30,Cells!$A$7:$F$122,5)&lt;&gt;S$11,VLOOKUP('Cell Numbers'!S30,Cells!$A$7:$F$122,6)&lt;&gt;S$11),"---",100*(ROUND(VLOOKUP('Cell Numbers'!S30,Cells!$A$7:$M$122,13),3))&amp;"%")&amp;(IF(VLOOKUP('Cell Numbers'!S30,Cells!$A$7:$F$122,6)=S$11,"]","")))))</f>
        <v>---</v>
      </c>
      <c r="T38" s="203" t="str">
        <f>IF('Cell Numbers'!T30=0,"",((IF(VLOOKUP('Cell Numbers'!T30,Cells!$A$7:$F$122,5)=T$11,"[",""))&amp;(IF(AND(VLOOKUP('Cell Numbers'!T30,Cells!$A$7:$F$122,5)&lt;&gt;T$11,VLOOKUP('Cell Numbers'!T30,Cells!$A$7:$F$122,6)&lt;&gt;T$11),"---",100*(ROUND(VLOOKUP('Cell Numbers'!T30,Cells!$A$7:$M$122,13),3))&amp;"%")&amp;(IF(VLOOKUP('Cell Numbers'!T30,Cells!$A$7:$F$122,6)=T$11,"]","")))))</f>
        <v>---</v>
      </c>
      <c r="U38" s="203" t="str">
        <f>IF('Cell Numbers'!U30=0,"",((IF(VLOOKUP('Cell Numbers'!U30,Cells!$A$7:$F$122,5)=U$11,"[",""))&amp;(IF(AND(VLOOKUP('Cell Numbers'!U30,Cells!$A$7:$F$122,5)&lt;&gt;U$11,VLOOKUP('Cell Numbers'!U30,Cells!$A$7:$F$122,6)&lt;&gt;U$11),"---",100*(ROUND(VLOOKUP('Cell Numbers'!U30,Cells!$A$7:$M$122,13),3))&amp;"%")&amp;(IF(VLOOKUP('Cell Numbers'!U30,Cells!$A$7:$F$122,6)=U$11,"]","")))))</f>
        <v>---</v>
      </c>
      <c r="V38" s="203" t="str">
        <f>IF('Cell Numbers'!V30=0,"",((IF(VLOOKUP('Cell Numbers'!V30,Cells!$A$7:$F$122,5)=V$11,"[",""))&amp;(IF(AND(VLOOKUP('Cell Numbers'!V30,Cells!$A$7:$F$122,5)&lt;&gt;V$11,VLOOKUP('Cell Numbers'!V30,Cells!$A$7:$F$122,6)&lt;&gt;V$11),"---",100*(ROUND(VLOOKUP('Cell Numbers'!V30,Cells!$A$7:$M$122,13),3))&amp;"%")&amp;(IF(VLOOKUP('Cell Numbers'!V30,Cells!$A$7:$F$122,6)=V$11,"]","")))))</f>
        <v>---</v>
      </c>
      <c r="W38" s="203" t="str">
        <f>IF('Cell Numbers'!W30=0,"",((IF(VLOOKUP('Cell Numbers'!W30,Cells!$A$7:$F$122,5)=W$11,"[",""))&amp;(IF(AND(VLOOKUP('Cell Numbers'!W30,Cells!$A$7:$F$122,5)&lt;&gt;W$11,VLOOKUP('Cell Numbers'!W30,Cells!$A$7:$F$122,6)&lt;&gt;W$11),"---",100*(ROUND(VLOOKUP('Cell Numbers'!W30,Cells!$A$7:$M$122,13),3))&amp;"%")&amp;(IF(VLOOKUP('Cell Numbers'!W30,Cells!$A$7:$F$122,6)=W$11,"]","")))))</f>
        <v>---</v>
      </c>
      <c r="X38" s="203" t="str">
        <f>IF('Cell Numbers'!X30=0,"",((IF(VLOOKUP('Cell Numbers'!X30,Cells!$A$7:$F$122,5)=X$11,"[",""))&amp;(IF(AND(VLOOKUP('Cell Numbers'!X30,Cells!$A$7:$F$122,5)&lt;&gt;X$11,VLOOKUP('Cell Numbers'!X30,Cells!$A$7:$F$122,6)&lt;&gt;X$11),"---",100*(ROUND(VLOOKUP('Cell Numbers'!X30,Cells!$A$7:$M$122,13),3))&amp;"%")&amp;(IF(VLOOKUP('Cell Numbers'!X30,Cells!$A$7:$F$122,6)=X$11,"]","")))))</f>
        <v>---</v>
      </c>
      <c r="Y38" s="203" t="str">
        <f>IF('Cell Numbers'!Y30=0,"",((IF(VLOOKUP('Cell Numbers'!Y30,Cells!$A$7:$F$122,5)=Y$11,"[",""))&amp;(IF(AND(VLOOKUP('Cell Numbers'!Y30,Cells!$A$7:$F$122,5)&lt;&gt;Y$11,VLOOKUP('Cell Numbers'!Y30,Cells!$A$7:$F$122,6)&lt;&gt;Y$11),"---",100*(ROUND(VLOOKUP('Cell Numbers'!Y30,Cells!$A$7:$M$122,13),3))&amp;"%")&amp;(IF(VLOOKUP('Cell Numbers'!Y30,Cells!$A$7:$F$122,6)=Y$11,"]","")))))</f>
        <v>---</v>
      </c>
      <c r="Z38" s="203" t="str">
        <f>IF('Cell Numbers'!Z30=0,"",((IF(VLOOKUP('Cell Numbers'!Z30,Cells!$A$7:$F$122,5)=Z$11,"[",""))&amp;(IF(AND(VLOOKUP('Cell Numbers'!Z30,Cells!$A$7:$F$122,5)&lt;&gt;Z$11,VLOOKUP('Cell Numbers'!Z30,Cells!$A$7:$F$122,6)&lt;&gt;Z$11),"---",100*(ROUND(VLOOKUP('Cell Numbers'!Z30,Cells!$A$7:$M$122,13),3))&amp;"%")&amp;(IF(VLOOKUP('Cell Numbers'!Z30,Cells!$A$7:$F$122,6)=Z$11,"]","")))))</f>
        <v>---</v>
      </c>
      <c r="AA38" s="203" t="str">
        <f>IF('Cell Numbers'!AA30=0,"",((IF(VLOOKUP('Cell Numbers'!AA30,Cells!$A$7:$F$122,5)=AA$11,"[",""))&amp;(IF(AND(VLOOKUP('Cell Numbers'!AA30,Cells!$A$7:$F$122,5)&lt;&gt;AA$11,VLOOKUP('Cell Numbers'!AA30,Cells!$A$7:$F$122,6)&lt;&gt;AA$11),"---",100*(ROUND(VLOOKUP('Cell Numbers'!AA30,Cells!$A$7:$M$122,13),3))&amp;"%")&amp;(IF(VLOOKUP('Cell Numbers'!AA30,Cells!$A$7:$F$122,6)=AA$11,"]","")))))</f>
        <v>---</v>
      </c>
      <c r="AB38" s="203" t="str">
        <f>IF('Cell Numbers'!AB30=0,"",((IF(VLOOKUP('Cell Numbers'!AB30,Cells!$A$7:$F$122,5)=AB$11,"[",""))&amp;(IF(AND(VLOOKUP('Cell Numbers'!AB30,Cells!$A$7:$F$122,5)&lt;&gt;AB$11,VLOOKUP('Cell Numbers'!AB30,Cells!$A$7:$F$122,6)&lt;&gt;AB$11),"---",100*(ROUND(VLOOKUP('Cell Numbers'!AB30,Cells!$A$7:$M$122,13),3))&amp;"%")&amp;(IF(VLOOKUP('Cell Numbers'!AB30,Cells!$A$7:$F$122,6)=AB$11,"]","")))))</f>
        <v>---</v>
      </c>
      <c r="AC38" s="203" t="str">
        <f>IF('Cell Numbers'!AC30=0,"",((IF(VLOOKUP('Cell Numbers'!AC30,Cells!$A$7:$F$122,5)=AC$11,"[",""))&amp;(IF(AND(VLOOKUP('Cell Numbers'!AC30,Cells!$A$7:$F$122,5)&lt;&gt;AC$11,VLOOKUP('Cell Numbers'!AC30,Cells!$A$7:$F$122,6)&lt;&gt;AC$11),"---",100*(ROUND(VLOOKUP('Cell Numbers'!AC30,Cells!$A$7:$M$122,13),3))&amp;"%")&amp;(IF(VLOOKUP('Cell Numbers'!AC30,Cells!$A$7:$F$122,6)=AC$11,"]","")))))</f>
        <v>---</v>
      </c>
      <c r="AD38" s="203" t="str">
        <f>IF('Cell Numbers'!AD30=0,"",((IF(VLOOKUP('Cell Numbers'!AD30,Cells!$A$7:$F$122,5)=AD$11,"[",""))&amp;(IF(AND(VLOOKUP('Cell Numbers'!AD30,Cells!$A$7:$F$122,5)&lt;&gt;AD$11,VLOOKUP('Cell Numbers'!AD30,Cells!$A$7:$F$122,6)&lt;&gt;AD$11),"---",100*(ROUND(VLOOKUP('Cell Numbers'!AD30,Cells!$A$7:$M$122,13),3))&amp;"%")&amp;(IF(VLOOKUP('Cell Numbers'!AD30,Cells!$A$7:$F$122,6)=AD$11,"]","")))))</f>
        <v>---</v>
      </c>
      <c r="AE38" s="203" t="str">
        <f>IF('Cell Numbers'!AE30=0,"",((IF(VLOOKUP('Cell Numbers'!AE30,Cells!$A$7:$F$122,5)=AE$11,"[",""))&amp;(IF(AND(VLOOKUP('Cell Numbers'!AE30,Cells!$A$7:$F$122,5)&lt;&gt;AE$11,VLOOKUP('Cell Numbers'!AE30,Cells!$A$7:$F$122,6)&lt;&gt;AE$11),"---",100*(ROUND(VLOOKUP('Cell Numbers'!AE30,Cells!$A$7:$M$122,13),3))&amp;"%")&amp;(IF(VLOOKUP('Cell Numbers'!AE30,Cells!$A$7:$F$122,6)=AE$11,"]","")))))</f>
        <v>---</v>
      </c>
      <c r="AF38" s="203" t="str">
        <f>IF('Cell Numbers'!AF30=0,"",((IF(VLOOKUP('Cell Numbers'!AF30,Cells!$A$7:$F$122,5)=AF$11,"[",""))&amp;(IF(AND(VLOOKUP('Cell Numbers'!AF30,Cells!$A$7:$F$122,5)&lt;&gt;AF$11,VLOOKUP('Cell Numbers'!AF30,Cells!$A$7:$F$122,6)&lt;&gt;AF$11),"---",100*(ROUND(VLOOKUP('Cell Numbers'!AF30,Cells!$A$7:$M$122,13),3))&amp;"%")&amp;(IF(VLOOKUP('Cell Numbers'!AF30,Cells!$A$7:$F$122,6)=AF$11,"]","")))))</f>
        <v>---</v>
      </c>
      <c r="AG38" s="203" t="str">
        <f>IF('Cell Numbers'!AG30=0,"",((IF(VLOOKUP('Cell Numbers'!AG30,Cells!$A$7:$F$122,5)=AG$11,"[",""))&amp;(IF(AND(VLOOKUP('Cell Numbers'!AG30,Cells!$A$7:$F$122,5)&lt;&gt;AG$11,VLOOKUP('Cell Numbers'!AG30,Cells!$A$7:$F$122,6)&lt;&gt;AG$11),"---",100*(ROUND(VLOOKUP('Cell Numbers'!AG30,Cells!$A$7:$M$122,13),3))&amp;"%")&amp;(IF(VLOOKUP('Cell Numbers'!AG30,Cells!$A$7:$F$122,6)=AG$11,"]","")))))</f>
        <v>---</v>
      </c>
      <c r="AH38" s="203" t="str">
        <f>IF('Cell Numbers'!AH30=0,"",((IF(VLOOKUP('Cell Numbers'!AH30,Cells!$A$7:$F$122,5)=AH$11,"[",""))&amp;(IF(AND(VLOOKUP('Cell Numbers'!AH30,Cells!$A$7:$F$122,5)&lt;&gt;AH$11,VLOOKUP('Cell Numbers'!AH30,Cells!$A$7:$F$122,6)&lt;&gt;AH$11),"---",100*(ROUND(VLOOKUP('Cell Numbers'!AH30,Cells!$A$7:$M$122,13),3))&amp;"%")&amp;(IF(VLOOKUP('Cell Numbers'!AH30,Cells!$A$7:$F$122,6)=AH$11,"]","")))))</f>
        <v>---</v>
      </c>
      <c r="AI38" s="203" t="str">
        <f>IF('Cell Numbers'!AI30=0,"",((IF(VLOOKUP('Cell Numbers'!AI30,Cells!$A$7:$F$122,5)=AI$11,"[",""))&amp;(IF(AND(VLOOKUP('Cell Numbers'!AI30,Cells!$A$7:$F$122,5)&lt;&gt;AI$11,VLOOKUP('Cell Numbers'!AI30,Cells!$A$7:$F$122,6)&lt;&gt;AI$11),"---",100*(ROUND(VLOOKUP('Cell Numbers'!AI30,Cells!$A$7:$M$122,13),3))&amp;"%")&amp;(IF(VLOOKUP('Cell Numbers'!AI30,Cells!$A$7:$F$122,6)=AI$11,"]","")))))</f>
        <v>87.7%]</v>
      </c>
      <c r="AJ38" s="203" t="str">
        <f>IF('Cell Numbers'!AJ30=0,"",((IF(VLOOKUP('Cell Numbers'!AJ30,Cells!$A$7:$F$122,5)=AJ$11,"[",""))&amp;(IF(AND(VLOOKUP('Cell Numbers'!AJ30,Cells!$A$7:$F$122,5)&lt;&gt;AJ$11,VLOOKUP('Cell Numbers'!AJ30,Cells!$A$7:$F$122,6)&lt;&gt;AJ$11),"---",100*(ROUND(VLOOKUP('Cell Numbers'!AJ30,Cells!$A$7:$M$122,13),3))&amp;"%")&amp;(IF(VLOOKUP('Cell Numbers'!AJ30,Cells!$A$7:$F$122,6)=AJ$11,"]","")))))</f>
        <v/>
      </c>
      <c r="AK38" s="203" t="str">
        <f>IF('Cell Numbers'!AK30=0,"",((IF(VLOOKUP('Cell Numbers'!AK30,Cells!$A$7:$F$122,5)=AK$11,"[",""))&amp;(IF(AND(VLOOKUP('Cell Numbers'!AK30,Cells!$A$7:$F$122,5)&lt;&gt;AK$11,VLOOKUP('Cell Numbers'!AK30,Cells!$A$7:$F$122,6)&lt;&gt;AK$11),"---",100*(ROUND(VLOOKUP('Cell Numbers'!AK30,Cells!$A$7:$M$122,13),3))&amp;"%")&amp;(IF(VLOOKUP('Cell Numbers'!AK30,Cells!$A$7:$F$122,6)=AK$11,"]","")))))</f>
        <v/>
      </c>
      <c r="AL38" s="203" t="str">
        <f>IF('Cell Numbers'!AL30=0,"",((IF(VLOOKUP('Cell Numbers'!AL30,Cells!$A$7:$F$122,5)=AL$11,"[",""))&amp;(IF(AND(VLOOKUP('Cell Numbers'!AL30,Cells!$A$7:$F$122,5)&lt;&gt;AL$11,VLOOKUP('Cell Numbers'!AL30,Cells!$A$7:$F$122,6)&lt;&gt;AL$11),"---",100*(ROUND(VLOOKUP('Cell Numbers'!AL30,Cells!$A$7:$M$122,13),3))&amp;"%")&amp;(IF(VLOOKUP('Cell Numbers'!AL30,Cells!$A$7:$F$122,6)=AL$11,"]","")))))</f>
        <v/>
      </c>
      <c r="AM38" s="203" t="str">
        <f>IF('Cell Numbers'!AM30=0,"",((IF(VLOOKUP('Cell Numbers'!AM30,Cells!$A$7:$F$122,5)=AM$11,"[",""))&amp;(IF(AND(VLOOKUP('Cell Numbers'!AM30,Cells!$A$7:$F$122,5)&lt;&gt;AM$11,VLOOKUP('Cell Numbers'!AM30,Cells!$A$7:$F$122,6)&lt;&gt;AM$11),"---",100*(ROUND(VLOOKUP('Cell Numbers'!AM30,Cells!$A$7:$M$122,13),3))&amp;"%")&amp;(IF(VLOOKUP('Cell Numbers'!AM30,Cells!$A$7:$F$122,6)=AM$11,"]","")))))</f>
        <v/>
      </c>
    </row>
    <row r="39" spans="1:39" x14ac:dyDescent="0.25">
      <c r="A39" t="s">
        <v>59</v>
      </c>
      <c r="B39" t="s">
        <v>78</v>
      </c>
      <c r="C39" s="8" t="s">
        <v>350</v>
      </c>
      <c r="D39" s="203" t="str">
        <f>IF('Cell Numbers'!D31=0,"",((IF(VLOOKUP('Cell Numbers'!D31,Cells!$A$7:$F$122,5)=D$11,"[",""))&amp;(IF(AND(VLOOKUP('Cell Numbers'!D31,Cells!$A$7:$F$122,5)&lt;&gt;D$11,VLOOKUP('Cell Numbers'!D31,Cells!$A$7:$F$122,6)&lt;&gt;D$11),"---",100*(ROUND(VLOOKUP('Cell Numbers'!D31,Cells!$A$7:$M$122,13),3))&amp;"%")&amp;(IF(VLOOKUP('Cell Numbers'!D31,Cells!$A$7:$F$122,6)=D$11,"]","")))))</f>
        <v>[92.8%</v>
      </c>
      <c r="E39" s="203" t="str">
        <f>IF('Cell Numbers'!E31=0,"",((IF(VLOOKUP('Cell Numbers'!E31,Cells!$A$7:$F$122,5)=E$11,"[",""))&amp;(IF(AND(VLOOKUP('Cell Numbers'!E31,Cells!$A$7:$F$122,5)&lt;&gt;E$11,VLOOKUP('Cell Numbers'!E31,Cells!$A$7:$F$122,6)&lt;&gt;E$11),"---",100*(ROUND(VLOOKUP('Cell Numbers'!E31,Cells!$A$7:$M$122,13),3))&amp;"%")&amp;(IF(VLOOKUP('Cell Numbers'!E31,Cells!$A$7:$F$122,6)=E$11,"]","")))))</f>
        <v>---</v>
      </c>
      <c r="F39" s="203" t="str">
        <f>IF('Cell Numbers'!F31=0,"",((IF(VLOOKUP('Cell Numbers'!F31,Cells!$A$7:$F$122,5)=F$11,"[",""))&amp;(IF(AND(VLOOKUP('Cell Numbers'!F31,Cells!$A$7:$F$122,5)&lt;&gt;F$11,VLOOKUP('Cell Numbers'!F31,Cells!$A$7:$F$122,6)&lt;&gt;F$11),"---",100*(ROUND(VLOOKUP('Cell Numbers'!F31,Cells!$A$7:$M$122,13),3))&amp;"%")&amp;(IF(VLOOKUP('Cell Numbers'!F31,Cells!$A$7:$F$122,6)=F$11,"]","")))))</f>
        <v>---</v>
      </c>
      <c r="G39" s="203" t="str">
        <f>IF('Cell Numbers'!G31=0,"",((IF(VLOOKUP('Cell Numbers'!G31,Cells!$A$7:$F$122,5)=G$11,"[",""))&amp;(IF(AND(VLOOKUP('Cell Numbers'!G31,Cells!$A$7:$F$122,5)&lt;&gt;G$11,VLOOKUP('Cell Numbers'!G31,Cells!$A$7:$F$122,6)&lt;&gt;G$11),"---",100*(ROUND(VLOOKUP('Cell Numbers'!G31,Cells!$A$7:$M$122,13),3))&amp;"%")&amp;(IF(VLOOKUP('Cell Numbers'!G31,Cells!$A$7:$F$122,6)=G$11,"]","")))))</f>
        <v>---</v>
      </c>
      <c r="H39" s="203" t="str">
        <f>IF('Cell Numbers'!H31=0,"",((IF(VLOOKUP('Cell Numbers'!H31,Cells!$A$7:$F$122,5)=H$11,"[",""))&amp;(IF(AND(VLOOKUP('Cell Numbers'!H31,Cells!$A$7:$F$122,5)&lt;&gt;H$11,VLOOKUP('Cell Numbers'!H31,Cells!$A$7:$F$122,6)&lt;&gt;H$11),"---",100*(ROUND(VLOOKUP('Cell Numbers'!H31,Cells!$A$7:$M$122,13),3))&amp;"%")&amp;(IF(VLOOKUP('Cell Numbers'!H31,Cells!$A$7:$F$122,6)=H$11,"]","")))))</f>
        <v>---</v>
      </c>
      <c r="I39" s="203" t="str">
        <f>IF('Cell Numbers'!I31=0,"",((IF(VLOOKUP('Cell Numbers'!I31,Cells!$A$7:$F$122,5)=I$11,"[",""))&amp;(IF(AND(VLOOKUP('Cell Numbers'!I31,Cells!$A$7:$F$122,5)&lt;&gt;I$11,VLOOKUP('Cell Numbers'!I31,Cells!$A$7:$F$122,6)&lt;&gt;I$11),"---",100*(ROUND(VLOOKUP('Cell Numbers'!I31,Cells!$A$7:$M$122,13),3))&amp;"%")&amp;(IF(VLOOKUP('Cell Numbers'!I31,Cells!$A$7:$F$122,6)=I$11,"]","")))))</f>
        <v>---</v>
      </c>
      <c r="J39" s="203" t="str">
        <f>IF('Cell Numbers'!J31=0,"",((IF(VLOOKUP('Cell Numbers'!J31,Cells!$A$7:$F$122,5)=J$11,"[",""))&amp;(IF(AND(VLOOKUP('Cell Numbers'!J31,Cells!$A$7:$F$122,5)&lt;&gt;J$11,VLOOKUP('Cell Numbers'!J31,Cells!$A$7:$F$122,6)&lt;&gt;J$11),"---",100*(ROUND(VLOOKUP('Cell Numbers'!J31,Cells!$A$7:$M$122,13),3))&amp;"%")&amp;(IF(VLOOKUP('Cell Numbers'!J31,Cells!$A$7:$F$122,6)=J$11,"]","")))))</f>
        <v>---</v>
      </c>
      <c r="K39" s="203" t="str">
        <f>IF('Cell Numbers'!K31=0,"",((IF(VLOOKUP('Cell Numbers'!K31,Cells!$A$7:$F$122,5)=K$11,"[",""))&amp;(IF(AND(VLOOKUP('Cell Numbers'!K31,Cells!$A$7:$F$122,5)&lt;&gt;K$11,VLOOKUP('Cell Numbers'!K31,Cells!$A$7:$F$122,6)&lt;&gt;K$11),"---",100*(ROUND(VLOOKUP('Cell Numbers'!K31,Cells!$A$7:$M$122,13),3))&amp;"%")&amp;(IF(VLOOKUP('Cell Numbers'!K31,Cells!$A$7:$F$122,6)=K$11,"]","")))))</f>
        <v>---</v>
      </c>
      <c r="L39" s="203" t="str">
        <f>IF('Cell Numbers'!L31=0,"",((IF(VLOOKUP('Cell Numbers'!L31,Cells!$A$7:$F$122,5)=L$11,"[",""))&amp;(IF(AND(VLOOKUP('Cell Numbers'!L31,Cells!$A$7:$F$122,5)&lt;&gt;L$11,VLOOKUP('Cell Numbers'!L31,Cells!$A$7:$F$122,6)&lt;&gt;L$11),"---",100*(ROUND(VLOOKUP('Cell Numbers'!L31,Cells!$A$7:$M$122,13),3))&amp;"%")&amp;(IF(VLOOKUP('Cell Numbers'!L31,Cells!$A$7:$F$122,6)=L$11,"]","")))))</f>
        <v>---</v>
      </c>
      <c r="M39" s="203" t="str">
        <f>IF('Cell Numbers'!M31=0,"",((IF(VLOOKUP('Cell Numbers'!M31,Cells!$A$7:$F$122,5)=M$11,"[",""))&amp;(IF(AND(VLOOKUP('Cell Numbers'!M31,Cells!$A$7:$F$122,5)&lt;&gt;M$11,VLOOKUP('Cell Numbers'!M31,Cells!$A$7:$F$122,6)&lt;&gt;M$11),"---",100*(ROUND(VLOOKUP('Cell Numbers'!M31,Cells!$A$7:$M$122,13),3))&amp;"%")&amp;(IF(VLOOKUP('Cell Numbers'!M31,Cells!$A$7:$F$122,6)=M$11,"]","")))))</f>
        <v>---</v>
      </c>
      <c r="N39" s="203" t="str">
        <f>IF('Cell Numbers'!N31=0,"",((IF(VLOOKUP('Cell Numbers'!N31,Cells!$A$7:$F$122,5)=N$11,"[",""))&amp;(IF(AND(VLOOKUP('Cell Numbers'!N31,Cells!$A$7:$F$122,5)&lt;&gt;N$11,VLOOKUP('Cell Numbers'!N31,Cells!$A$7:$F$122,6)&lt;&gt;N$11),"---",100*(ROUND(VLOOKUP('Cell Numbers'!N31,Cells!$A$7:$M$122,13),3))&amp;"%")&amp;(IF(VLOOKUP('Cell Numbers'!N31,Cells!$A$7:$F$122,6)=N$11,"]","")))))</f>
        <v>---</v>
      </c>
      <c r="O39" s="203" t="str">
        <f>IF('Cell Numbers'!O31=0,"",((IF(VLOOKUP('Cell Numbers'!O31,Cells!$A$7:$F$122,5)=O$11,"[",""))&amp;(IF(AND(VLOOKUP('Cell Numbers'!O31,Cells!$A$7:$F$122,5)&lt;&gt;O$11,VLOOKUP('Cell Numbers'!O31,Cells!$A$7:$F$122,6)&lt;&gt;O$11),"---",100*(ROUND(VLOOKUP('Cell Numbers'!O31,Cells!$A$7:$M$122,13),3))&amp;"%")&amp;(IF(VLOOKUP('Cell Numbers'!O31,Cells!$A$7:$F$122,6)=O$11,"]","")))))</f>
        <v>---</v>
      </c>
      <c r="P39" s="203" t="str">
        <f>IF('Cell Numbers'!P31=0,"",((IF(VLOOKUP('Cell Numbers'!P31,Cells!$A$7:$F$122,5)=P$11,"[",""))&amp;(IF(AND(VLOOKUP('Cell Numbers'!P31,Cells!$A$7:$F$122,5)&lt;&gt;P$11,VLOOKUP('Cell Numbers'!P31,Cells!$A$7:$F$122,6)&lt;&gt;P$11),"---",100*(ROUND(VLOOKUP('Cell Numbers'!P31,Cells!$A$7:$M$122,13),3))&amp;"%")&amp;(IF(VLOOKUP('Cell Numbers'!P31,Cells!$A$7:$F$122,6)=P$11,"]","")))))</f>
        <v>---</v>
      </c>
      <c r="Q39" s="203" t="str">
        <f>IF('Cell Numbers'!Q31=0,"",((IF(VLOOKUP('Cell Numbers'!Q31,Cells!$A$7:$F$122,5)=Q$11,"[",""))&amp;(IF(AND(VLOOKUP('Cell Numbers'!Q31,Cells!$A$7:$F$122,5)&lt;&gt;Q$11,VLOOKUP('Cell Numbers'!Q31,Cells!$A$7:$F$122,6)&lt;&gt;Q$11),"---",100*(ROUND(VLOOKUP('Cell Numbers'!Q31,Cells!$A$7:$M$122,13),3))&amp;"%")&amp;(IF(VLOOKUP('Cell Numbers'!Q31,Cells!$A$7:$F$122,6)=Q$11,"]","")))))</f>
        <v>---</v>
      </c>
      <c r="R39" s="203" t="str">
        <f>IF('Cell Numbers'!R31=0,"",((IF(VLOOKUP('Cell Numbers'!R31,Cells!$A$7:$F$122,5)=R$11,"[",""))&amp;(IF(AND(VLOOKUP('Cell Numbers'!R31,Cells!$A$7:$F$122,5)&lt;&gt;R$11,VLOOKUP('Cell Numbers'!R31,Cells!$A$7:$F$122,6)&lt;&gt;R$11),"---",100*(ROUND(VLOOKUP('Cell Numbers'!R31,Cells!$A$7:$M$122,13),3))&amp;"%")&amp;(IF(VLOOKUP('Cell Numbers'!R31,Cells!$A$7:$F$122,6)=R$11,"]","")))))</f>
        <v>92.8%]</v>
      </c>
      <c r="S39" s="203" t="str">
        <f>IF('Cell Numbers'!S31=0,"",((IF(VLOOKUP('Cell Numbers'!S31,Cells!$A$7:$F$122,5)=S$11,"[",""))&amp;(IF(AND(VLOOKUP('Cell Numbers'!S31,Cells!$A$7:$F$122,5)&lt;&gt;S$11,VLOOKUP('Cell Numbers'!S31,Cells!$A$7:$F$122,6)&lt;&gt;S$11),"---",100*(ROUND(VLOOKUP('Cell Numbers'!S31,Cells!$A$7:$M$122,13),3))&amp;"%")&amp;(IF(VLOOKUP('Cell Numbers'!S31,Cells!$A$7:$F$122,6)=S$11,"]","")))))</f>
        <v>[104.8%</v>
      </c>
      <c r="T39" s="203" t="str">
        <f>IF('Cell Numbers'!T31=0,"",((IF(VLOOKUP('Cell Numbers'!T31,Cells!$A$7:$F$122,5)=T$11,"[",""))&amp;(IF(AND(VLOOKUP('Cell Numbers'!T31,Cells!$A$7:$F$122,5)&lt;&gt;T$11,VLOOKUP('Cell Numbers'!T31,Cells!$A$7:$F$122,6)&lt;&gt;T$11),"---",100*(ROUND(VLOOKUP('Cell Numbers'!T31,Cells!$A$7:$M$122,13),3))&amp;"%")&amp;(IF(VLOOKUP('Cell Numbers'!T31,Cells!$A$7:$F$122,6)=T$11,"]","")))))</f>
        <v>---</v>
      </c>
      <c r="U39" s="203" t="str">
        <f>IF('Cell Numbers'!U31=0,"",((IF(VLOOKUP('Cell Numbers'!U31,Cells!$A$7:$F$122,5)=U$11,"[",""))&amp;(IF(AND(VLOOKUP('Cell Numbers'!U31,Cells!$A$7:$F$122,5)&lt;&gt;U$11,VLOOKUP('Cell Numbers'!U31,Cells!$A$7:$F$122,6)&lt;&gt;U$11),"---",100*(ROUND(VLOOKUP('Cell Numbers'!U31,Cells!$A$7:$M$122,13),3))&amp;"%")&amp;(IF(VLOOKUP('Cell Numbers'!U31,Cells!$A$7:$F$122,6)=U$11,"]","")))))</f>
        <v>---</v>
      </c>
      <c r="V39" s="203" t="str">
        <f>IF('Cell Numbers'!V31=0,"",((IF(VLOOKUP('Cell Numbers'!V31,Cells!$A$7:$F$122,5)=V$11,"[",""))&amp;(IF(AND(VLOOKUP('Cell Numbers'!V31,Cells!$A$7:$F$122,5)&lt;&gt;V$11,VLOOKUP('Cell Numbers'!V31,Cells!$A$7:$F$122,6)&lt;&gt;V$11),"---",100*(ROUND(VLOOKUP('Cell Numbers'!V31,Cells!$A$7:$M$122,13),3))&amp;"%")&amp;(IF(VLOOKUP('Cell Numbers'!V31,Cells!$A$7:$F$122,6)=V$11,"]","")))))</f>
        <v>---</v>
      </c>
      <c r="W39" s="203" t="str">
        <f>IF('Cell Numbers'!W31=0,"",((IF(VLOOKUP('Cell Numbers'!W31,Cells!$A$7:$F$122,5)=W$11,"[",""))&amp;(IF(AND(VLOOKUP('Cell Numbers'!W31,Cells!$A$7:$F$122,5)&lt;&gt;W$11,VLOOKUP('Cell Numbers'!W31,Cells!$A$7:$F$122,6)&lt;&gt;W$11),"---",100*(ROUND(VLOOKUP('Cell Numbers'!W31,Cells!$A$7:$M$122,13),3))&amp;"%")&amp;(IF(VLOOKUP('Cell Numbers'!W31,Cells!$A$7:$F$122,6)=W$11,"]","")))))</f>
        <v>---</v>
      </c>
      <c r="X39" s="203" t="str">
        <f>IF('Cell Numbers'!X31=0,"",((IF(VLOOKUP('Cell Numbers'!X31,Cells!$A$7:$F$122,5)=X$11,"[",""))&amp;(IF(AND(VLOOKUP('Cell Numbers'!X31,Cells!$A$7:$F$122,5)&lt;&gt;X$11,VLOOKUP('Cell Numbers'!X31,Cells!$A$7:$F$122,6)&lt;&gt;X$11),"---",100*(ROUND(VLOOKUP('Cell Numbers'!X31,Cells!$A$7:$M$122,13),3))&amp;"%")&amp;(IF(VLOOKUP('Cell Numbers'!X31,Cells!$A$7:$F$122,6)=X$11,"]","")))))</f>
        <v>---</v>
      </c>
      <c r="Y39" s="203" t="str">
        <f>IF('Cell Numbers'!Y31=0,"",((IF(VLOOKUP('Cell Numbers'!Y31,Cells!$A$7:$F$122,5)=Y$11,"[",""))&amp;(IF(AND(VLOOKUP('Cell Numbers'!Y31,Cells!$A$7:$F$122,5)&lt;&gt;Y$11,VLOOKUP('Cell Numbers'!Y31,Cells!$A$7:$F$122,6)&lt;&gt;Y$11),"---",100*(ROUND(VLOOKUP('Cell Numbers'!Y31,Cells!$A$7:$M$122,13),3))&amp;"%")&amp;(IF(VLOOKUP('Cell Numbers'!Y31,Cells!$A$7:$F$122,6)=Y$11,"]","")))))</f>
        <v>104.8%]</v>
      </c>
      <c r="Z39" s="203" t="str">
        <f>IF('Cell Numbers'!Z31=0,"",((IF(VLOOKUP('Cell Numbers'!Z31,Cells!$A$7:$F$122,5)=Z$11,"[",""))&amp;(IF(AND(VLOOKUP('Cell Numbers'!Z31,Cells!$A$7:$F$122,5)&lt;&gt;Z$11,VLOOKUP('Cell Numbers'!Z31,Cells!$A$7:$F$122,6)&lt;&gt;Z$11),"---",100*(ROUND(VLOOKUP('Cell Numbers'!Z31,Cells!$A$7:$M$122,13),3))&amp;"%")&amp;(IF(VLOOKUP('Cell Numbers'!Z31,Cells!$A$7:$F$122,6)=Z$11,"]","")))))</f>
        <v>[113.3%</v>
      </c>
      <c r="AA39" s="203" t="str">
        <f>IF('Cell Numbers'!AA31=0,"",((IF(VLOOKUP('Cell Numbers'!AA31,Cells!$A$7:$F$122,5)=AA$11,"[",""))&amp;(IF(AND(VLOOKUP('Cell Numbers'!AA31,Cells!$A$7:$F$122,5)&lt;&gt;AA$11,VLOOKUP('Cell Numbers'!AA31,Cells!$A$7:$F$122,6)&lt;&gt;AA$11),"---",100*(ROUND(VLOOKUP('Cell Numbers'!AA31,Cells!$A$7:$M$122,13),3))&amp;"%")&amp;(IF(VLOOKUP('Cell Numbers'!AA31,Cells!$A$7:$F$122,6)=AA$11,"]","")))))</f>
        <v>---</v>
      </c>
      <c r="AB39" s="203" t="str">
        <f>IF('Cell Numbers'!AB31=0,"",((IF(VLOOKUP('Cell Numbers'!AB31,Cells!$A$7:$F$122,5)=AB$11,"[",""))&amp;(IF(AND(VLOOKUP('Cell Numbers'!AB31,Cells!$A$7:$F$122,5)&lt;&gt;AB$11,VLOOKUP('Cell Numbers'!AB31,Cells!$A$7:$F$122,6)&lt;&gt;AB$11),"---",100*(ROUND(VLOOKUP('Cell Numbers'!AB31,Cells!$A$7:$M$122,13),3))&amp;"%")&amp;(IF(VLOOKUP('Cell Numbers'!AB31,Cells!$A$7:$F$122,6)=AB$11,"]","")))))</f>
        <v>---</v>
      </c>
      <c r="AC39" s="203" t="str">
        <f>IF('Cell Numbers'!AC31=0,"",((IF(VLOOKUP('Cell Numbers'!AC31,Cells!$A$7:$F$122,5)=AC$11,"[",""))&amp;(IF(AND(VLOOKUP('Cell Numbers'!AC31,Cells!$A$7:$F$122,5)&lt;&gt;AC$11,VLOOKUP('Cell Numbers'!AC31,Cells!$A$7:$F$122,6)&lt;&gt;AC$11),"---",100*(ROUND(VLOOKUP('Cell Numbers'!AC31,Cells!$A$7:$M$122,13),3))&amp;"%")&amp;(IF(VLOOKUP('Cell Numbers'!AC31,Cells!$A$7:$F$122,6)=AC$11,"]","")))))</f>
        <v>113.3%]</v>
      </c>
      <c r="AD39" s="203" t="str">
        <f>IF('Cell Numbers'!AD31=0,"",((IF(VLOOKUP('Cell Numbers'!AD31,Cells!$A$7:$F$122,5)=AD$11,"[",""))&amp;(IF(AND(VLOOKUP('Cell Numbers'!AD31,Cells!$A$7:$F$122,5)&lt;&gt;AD$11,VLOOKUP('Cell Numbers'!AD31,Cells!$A$7:$F$122,6)&lt;&gt;AD$11),"---",100*(ROUND(VLOOKUP('Cell Numbers'!AD31,Cells!$A$7:$M$122,13),3))&amp;"%")&amp;(IF(VLOOKUP('Cell Numbers'!AD31,Cells!$A$7:$F$122,6)=AD$11,"]","")))))</f>
        <v>[126.8%</v>
      </c>
      <c r="AE39" s="203" t="str">
        <f>IF('Cell Numbers'!AE31=0,"",((IF(VLOOKUP('Cell Numbers'!AE31,Cells!$A$7:$F$122,5)=AE$11,"[",""))&amp;(IF(AND(VLOOKUP('Cell Numbers'!AE31,Cells!$A$7:$F$122,5)&lt;&gt;AE$11,VLOOKUP('Cell Numbers'!AE31,Cells!$A$7:$F$122,6)&lt;&gt;AE$11),"---",100*(ROUND(VLOOKUP('Cell Numbers'!AE31,Cells!$A$7:$M$122,13),3))&amp;"%")&amp;(IF(VLOOKUP('Cell Numbers'!AE31,Cells!$A$7:$F$122,6)=AE$11,"]","")))))</f>
        <v>---</v>
      </c>
      <c r="AF39" s="203" t="str">
        <f>IF('Cell Numbers'!AF31=0,"",((IF(VLOOKUP('Cell Numbers'!AF31,Cells!$A$7:$F$122,5)=AF$11,"[",""))&amp;(IF(AND(VLOOKUP('Cell Numbers'!AF31,Cells!$A$7:$F$122,5)&lt;&gt;AF$11,VLOOKUP('Cell Numbers'!AF31,Cells!$A$7:$F$122,6)&lt;&gt;AF$11),"---",100*(ROUND(VLOOKUP('Cell Numbers'!AF31,Cells!$A$7:$M$122,13),3))&amp;"%")&amp;(IF(VLOOKUP('Cell Numbers'!AF31,Cells!$A$7:$F$122,6)=AF$11,"]","")))))</f>
        <v>---</v>
      </c>
      <c r="AG39" s="203" t="str">
        <f>IF('Cell Numbers'!AG31=0,"",((IF(VLOOKUP('Cell Numbers'!AG31,Cells!$A$7:$F$122,5)=AG$11,"[",""))&amp;(IF(AND(VLOOKUP('Cell Numbers'!AG31,Cells!$A$7:$F$122,5)&lt;&gt;AG$11,VLOOKUP('Cell Numbers'!AG31,Cells!$A$7:$F$122,6)&lt;&gt;AG$11),"---",100*(ROUND(VLOOKUP('Cell Numbers'!AG31,Cells!$A$7:$M$122,13),3))&amp;"%")&amp;(IF(VLOOKUP('Cell Numbers'!AG31,Cells!$A$7:$F$122,6)=AG$11,"]","")))))</f>
        <v>---</v>
      </c>
      <c r="AH39" s="203" t="str">
        <f>IF('Cell Numbers'!AH31=0,"",((IF(VLOOKUP('Cell Numbers'!AH31,Cells!$A$7:$F$122,5)=AH$11,"[",""))&amp;(IF(AND(VLOOKUP('Cell Numbers'!AH31,Cells!$A$7:$F$122,5)&lt;&gt;AH$11,VLOOKUP('Cell Numbers'!AH31,Cells!$A$7:$F$122,6)&lt;&gt;AH$11),"---",100*(ROUND(VLOOKUP('Cell Numbers'!AH31,Cells!$A$7:$M$122,13),3))&amp;"%")&amp;(IF(VLOOKUP('Cell Numbers'!AH31,Cells!$A$7:$F$122,6)=AH$11,"]","")))))</f>
        <v>---</v>
      </c>
      <c r="AI39" s="203" t="str">
        <f>IF('Cell Numbers'!AI31=0,"",((IF(VLOOKUP('Cell Numbers'!AI31,Cells!$A$7:$F$122,5)=AI$11,"[",""))&amp;(IF(AND(VLOOKUP('Cell Numbers'!AI31,Cells!$A$7:$F$122,5)&lt;&gt;AI$11,VLOOKUP('Cell Numbers'!AI31,Cells!$A$7:$F$122,6)&lt;&gt;AI$11),"---",100*(ROUND(VLOOKUP('Cell Numbers'!AI31,Cells!$A$7:$M$122,13),3))&amp;"%")&amp;(IF(VLOOKUP('Cell Numbers'!AI31,Cells!$A$7:$F$122,6)=AI$11,"]","")))))</f>
        <v>---</v>
      </c>
      <c r="AJ39" s="203" t="str">
        <f>IF('Cell Numbers'!AJ31=0,"",((IF(VLOOKUP('Cell Numbers'!AJ31,Cells!$A$7:$F$122,5)=AJ$11,"[",""))&amp;(IF(AND(VLOOKUP('Cell Numbers'!AJ31,Cells!$A$7:$F$122,5)&lt;&gt;AJ$11,VLOOKUP('Cell Numbers'!AJ31,Cells!$A$7:$F$122,6)&lt;&gt;AJ$11),"---",100*(ROUND(VLOOKUP('Cell Numbers'!AJ31,Cells!$A$7:$M$122,13),3))&amp;"%")&amp;(IF(VLOOKUP('Cell Numbers'!AJ31,Cells!$A$7:$F$122,6)=AJ$11,"]","")))))</f>
        <v>---</v>
      </c>
      <c r="AK39" s="203" t="str">
        <f>IF('Cell Numbers'!AK31=0,"",((IF(VLOOKUP('Cell Numbers'!AK31,Cells!$A$7:$F$122,5)=AK$11,"[",""))&amp;(IF(AND(VLOOKUP('Cell Numbers'!AK31,Cells!$A$7:$F$122,5)&lt;&gt;AK$11,VLOOKUP('Cell Numbers'!AK31,Cells!$A$7:$F$122,6)&lt;&gt;AK$11),"---",100*(ROUND(VLOOKUP('Cell Numbers'!AK31,Cells!$A$7:$M$122,13),3))&amp;"%")&amp;(IF(VLOOKUP('Cell Numbers'!AK31,Cells!$A$7:$F$122,6)=AK$11,"]","")))))</f>
        <v>---</v>
      </c>
      <c r="AL39" s="203" t="str">
        <f>IF('Cell Numbers'!AL31=0,"",((IF(VLOOKUP('Cell Numbers'!AL31,Cells!$A$7:$F$122,5)=AL$11,"[",""))&amp;(IF(AND(VLOOKUP('Cell Numbers'!AL31,Cells!$A$7:$F$122,5)&lt;&gt;AL$11,VLOOKUP('Cell Numbers'!AL31,Cells!$A$7:$F$122,6)&lt;&gt;AL$11),"---",100*(ROUND(VLOOKUP('Cell Numbers'!AL31,Cells!$A$7:$M$122,13),3))&amp;"%")&amp;(IF(VLOOKUP('Cell Numbers'!AL31,Cells!$A$7:$F$122,6)=AL$11,"]","")))))</f>
        <v>---</v>
      </c>
      <c r="AM39" s="203" t="str">
        <f>IF('Cell Numbers'!AM31=0,"",((IF(VLOOKUP('Cell Numbers'!AM31,Cells!$A$7:$F$122,5)=AM$11,"[",""))&amp;(IF(AND(VLOOKUP('Cell Numbers'!AM31,Cells!$A$7:$F$122,5)&lt;&gt;AM$11,VLOOKUP('Cell Numbers'!AM31,Cells!$A$7:$F$122,6)&lt;&gt;AM$11),"---",100*(ROUND(VLOOKUP('Cell Numbers'!AM31,Cells!$A$7:$M$122,13),3))&amp;"%")&amp;(IF(VLOOKUP('Cell Numbers'!AM31,Cells!$A$7:$F$122,6)=AM$11,"]","")))))</f>
        <v>126.8%]</v>
      </c>
    </row>
    <row r="40" spans="1:39" x14ac:dyDescent="0.25">
      <c r="A40" t="s">
        <v>59</v>
      </c>
      <c r="B40" t="s">
        <v>78</v>
      </c>
      <c r="C40" s="8" t="s">
        <v>351</v>
      </c>
      <c r="D40" s="203" t="str">
        <f>IF('Cell Numbers'!D32=0,"",((IF(VLOOKUP('Cell Numbers'!D32,Cells!$A$7:$F$122,5)=D$11,"[",""))&amp;(IF(AND(VLOOKUP('Cell Numbers'!D32,Cells!$A$7:$F$122,5)&lt;&gt;D$11,VLOOKUP('Cell Numbers'!D32,Cells!$A$7:$F$122,6)&lt;&gt;D$11),"---",100*(ROUND(VLOOKUP('Cell Numbers'!D32,Cells!$A$7:$M$122,13),3))&amp;"%")&amp;(IF(VLOOKUP('Cell Numbers'!D32,Cells!$A$7:$F$122,6)=D$11,"]","")))))</f>
        <v>[84%</v>
      </c>
      <c r="E40" s="203" t="str">
        <f>IF('Cell Numbers'!E32=0,"",((IF(VLOOKUP('Cell Numbers'!E32,Cells!$A$7:$F$122,5)=E$11,"[",""))&amp;(IF(AND(VLOOKUP('Cell Numbers'!E32,Cells!$A$7:$F$122,5)&lt;&gt;E$11,VLOOKUP('Cell Numbers'!E32,Cells!$A$7:$F$122,6)&lt;&gt;E$11),"---",100*(ROUND(VLOOKUP('Cell Numbers'!E32,Cells!$A$7:$M$122,13),3))&amp;"%")&amp;(IF(VLOOKUP('Cell Numbers'!E32,Cells!$A$7:$F$122,6)=E$11,"]","")))))</f>
        <v>---</v>
      </c>
      <c r="F40" s="203" t="str">
        <f>IF('Cell Numbers'!F32=0,"",((IF(VLOOKUP('Cell Numbers'!F32,Cells!$A$7:$F$122,5)=F$11,"[",""))&amp;(IF(AND(VLOOKUP('Cell Numbers'!F32,Cells!$A$7:$F$122,5)&lt;&gt;F$11,VLOOKUP('Cell Numbers'!F32,Cells!$A$7:$F$122,6)&lt;&gt;F$11),"---",100*(ROUND(VLOOKUP('Cell Numbers'!F32,Cells!$A$7:$M$122,13),3))&amp;"%")&amp;(IF(VLOOKUP('Cell Numbers'!F32,Cells!$A$7:$F$122,6)=F$11,"]","")))))</f>
        <v>---</v>
      </c>
      <c r="G40" s="203" t="str">
        <f>IF('Cell Numbers'!G32=0,"",((IF(VLOOKUP('Cell Numbers'!G32,Cells!$A$7:$F$122,5)=G$11,"[",""))&amp;(IF(AND(VLOOKUP('Cell Numbers'!G32,Cells!$A$7:$F$122,5)&lt;&gt;G$11,VLOOKUP('Cell Numbers'!G32,Cells!$A$7:$F$122,6)&lt;&gt;G$11),"---",100*(ROUND(VLOOKUP('Cell Numbers'!G32,Cells!$A$7:$M$122,13),3))&amp;"%")&amp;(IF(VLOOKUP('Cell Numbers'!G32,Cells!$A$7:$F$122,6)=G$11,"]","")))))</f>
        <v>---</v>
      </c>
      <c r="H40" s="203" t="str">
        <f>IF('Cell Numbers'!H32=0,"",((IF(VLOOKUP('Cell Numbers'!H32,Cells!$A$7:$F$122,5)=H$11,"[",""))&amp;(IF(AND(VLOOKUP('Cell Numbers'!H32,Cells!$A$7:$F$122,5)&lt;&gt;H$11,VLOOKUP('Cell Numbers'!H32,Cells!$A$7:$F$122,6)&lt;&gt;H$11),"---",100*(ROUND(VLOOKUP('Cell Numbers'!H32,Cells!$A$7:$M$122,13),3))&amp;"%")&amp;(IF(VLOOKUP('Cell Numbers'!H32,Cells!$A$7:$F$122,6)=H$11,"]","")))))</f>
        <v>---</v>
      </c>
      <c r="I40" s="203" t="str">
        <f>IF('Cell Numbers'!I32=0,"",((IF(VLOOKUP('Cell Numbers'!I32,Cells!$A$7:$F$122,5)=I$11,"[",""))&amp;(IF(AND(VLOOKUP('Cell Numbers'!I32,Cells!$A$7:$F$122,5)&lt;&gt;I$11,VLOOKUP('Cell Numbers'!I32,Cells!$A$7:$F$122,6)&lt;&gt;I$11),"---",100*(ROUND(VLOOKUP('Cell Numbers'!I32,Cells!$A$7:$M$122,13),3))&amp;"%")&amp;(IF(VLOOKUP('Cell Numbers'!I32,Cells!$A$7:$F$122,6)=I$11,"]","")))))</f>
        <v>---</v>
      </c>
      <c r="J40" s="203" t="str">
        <f>IF('Cell Numbers'!J32=0,"",((IF(VLOOKUP('Cell Numbers'!J32,Cells!$A$7:$F$122,5)=J$11,"[",""))&amp;(IF(AND(VLOOKUP('Cell Numbers'!J32,Cells!$A$7:$F$122,5)&lt;&gt;J$11,VLOOKUP('Cell Numbers'!J32,Cells!$A$7:$F$122,6)&lt;&gt;J$11),"---",100*(ROUND(VLOOKUP('Cell Numbers'!J32,Cells!$A$7:$M$122,13),3))&amp;"%")&amp;(IF(VLOOKUP('Cell Numbers'!J32,Cells!$A$7:$F$122,6)=J$11,"]","")))))</f>
        <v>---</v>
      </c>
      <c r="K40" s="203" t="str">
        <f>IF('Cell Numbers'!K32=0,"",((IF(VLOOKUP('Cell Numbers'!K32,Cells!$A$7:$F$122,5)=K$11,"[",""))&amp;(IF(AND(VLOOKUP('Cell Numbers'!K32,Cells!$A$7:$F$122,5)&lt;&gt;K$11,VLOOKUP('Cell Numbers'!K32,Cells!$A$7:$F$122,6)&lt;&gt;K$11),"---",100*(ROUND(VLOOKUP('Cell Numbers'!K32,Cells!$A$7:$M$122,13),3))&amp;"%")&amp;(IF(VLOOKUP('Cell Numbers'!K32,Cells!$A$7:$F$122,6)=K$11,"]","")))))</f>
        <v>---</v>
      </c>
      <c r="L40" s="203" t="str">
        <f>IF('Cell Numbers'!L32=0,"",((IF(VLOOKUP('Cell Numbers'!L32,Cells!$A$7:$F$122,5)=L$11,"[",""))&amp;(IF(AND(VLOOKUP('Cell Numbers'!L32,Cells!$A$7:$F$122,5)&lt;&gt;L$11,VLOOKUP('Cell Numbers'!L32,Cells!$A$7:$F$122,6)&lt;&gt;L$11),"---",100*(ROUND(VLOOKUP('Cell Numbers'!L32,Cells!$A$7:$M$122,13),3))&amp;"%")&amp;(IF(VLOOKUP('Cell Numbers'!L32,Cells!$A$7:$F$122,6)=L$11,"]","")))))</f>
        <v>---</v>
      </c>
      <c r="M40" s="203" t="str">
        <f>IF('Cell Numbers'!M32=0,"",((IF(VLOOKUP('Cell Numbers'!M32,Cells!$A$7:$F$122,5)=M$11,"[",""))&amp;(IF(AND(VLOOKUP('Cell Numbers'!M32,Cells!$A$7:$F$122,5)&lt;&gt;M$11,VLOOKUP('Cell Numbers'!M32,Cells!$A$7:$F$122,6)&lt;&gt;M$11),"---",100*(ROUND(VLOOKUP('Cell Numbers'!M32,Cells!$A$7:$M$122,13),3))&amp;"%")&amp;(IF(VLOOKUP('Cell Numbers'!M32,Cells!$A$7:$F$122,6)=M$11,"]","")))))</f>
        <v>---</v>
      </c>
      <c r="N40" s="203" t="str">
        <f>IF('Cell Numbers'!N32=0,"",((IF(VLOOKUP('Cell Numbers'!N32,Cells!$A$7:$F$122,5)=N$11,"[",""))&amp;(IF(AND(VLOOKUP('Cell Numbers'!N32,Cells!$A$7:$F$122,5)&lt;&gt;N$11,VLOOKUP('Cell Numbers'!N32,Cells!$A$7:$F$122,6)&lt;&gt;N$11),"---",100*(ROUND(VLOOKUP('Cell Numbers'!N32,Cells!$A$7:$M$122,13),3))&amp;"%")&amp;(IF(VLOOKUP('Cell Numbers'!N32,Cells!$A$7:$F$122,6)=N$11,"]","")))))</f>
        <v>---</v>
      </c>
      <c r="O40" s="203" t="str">
        <f>IF('Cell Numbers'!O32=0,"",((IF(VLOOKUP('Cell Numbers'!O32,Cells!$A$7:$F$122,5)=O$11,"[",""))&amp;(IF(AND(VLOOKUP('Cell Numbers'!O32,Cells!$A$7:$F$122,5)&lt;&gt;O$11,VLOOKUP('Cell Numbers'!O32,Cells!$A$7:$F$122,6)&lt;&gt;O$11),"---",100*(ROUND(VLOOKUP('Cell Numbers'!O32,Cells!$A$7:$M$122,13),3))&amp;"%")&amp;(IF(VLOOKUP('Cell Numbers'!O32,Cells!$A$7:$F$122,6)=O$11,"]","")))))</f>
        <v>---</v>
      </c>
      <c r="P40" s="203" t="str">
        <f>IF('Cell Numbers'!P32=0,"",((IF(VLOOKUP('Cell Numbers'!P32,Cells!$A$7:$F$122,5)=P$11,"[",""))&amp;(IF(AND(VLOOKUP('Cell Numbers'!P32,Cells!$A$7:$F$122,5)&lt;&gt;P$11,VLOOKUP('Cell Numbers'!P32,Cells!$A$7:$F$122,6)&lt;&gt;P$11),"---",100*(ROUND(VLOOKUP('Cell Numbers'!P32,Cells!$A$7:$M$122,13),3))&amp;"%")&amp;(IF(VLOOKUP('Cell Numbers'!P32,Cells!$A$7:$F$122,6)=P$11,"]","")))))</f>
        <v>---</v>
      </c>
      <c r="Q40" s="203" t="str">
        <f>IF('Cell Numbers'!Q32=0,"",((IF(VLOOKUP('Cell Numbers'!Q32,Cells!$A$7:$F$122,5)=Q$11,"[",""))&amp;(IF(AND(VLOOKUP('Cell Numbers'!Q32,Cells!$A$7:$F$122,5)&lt;&gt;Q$11,VLOOKUP('Cell Numbers'!Q32,Cells!$A$7:$F$122,6)&lt;&gt;Q$11),"---",100*(ROUND(VLOOKUP('Cell Numbers'!Q32,Cells!$A$7:$M$122,13),3))&amp;"%")&amp;(IF(VLOOKUP('Cell Numbers'!Q32,Cells!$A$7:$F$122,6)=Q$11,"]","")))))</f>
        <v>---</v>
      </c>
      <c r="R40" s="203" t="str">
        <f>IF('Cell Numbers'!R32=0,"",((IF(VLOOKUP('Cell Numbers'!R32,Cells!$A$7:$F$122,5)=R$11,"[",""))&amp;(IF(AND(VLOOKUP('Cell Numbers'!R32,Cells!$A$7:$F$122,5)&lt;&gt;R$11,VLOOKUP('Cell Numbers'!R32,Cells!$A$7:$F$122,6)&lt;&gt;R$11),"---",100*(ROUND(VLOOKUP('Cell Numbers'!R32,Cells!$A$7:$M$122,13),3))&amp;"%")&amp;(IF(VLOOKUP('Cell Numbers'!R32,Cells!$A$7:$F$122,6)=R$11,"]","")))))</f>
        <v>---</v>
      </c>
      <c r="S40" s="203" t="str">
        <f>IF('Cell Numbers'!S32=0,"",((IF(VLOOKUP('Cell Numbers'!S32,Cells!$A$7:$F$122,5)=S$11,"[",""))&amp;(IF(AND(VLOOKUP('Cell Numbers'!S32,Cells!$A$7:$F$122,5)&lt;&gt;S$11,VLOOKUP('Cell Numbers'!S32,Cells!$A$7:$F$122,6)&lt;&gt;S$11),"---",100*(ROUND(VLOOKUP('Cell Numbers'!S32,Cells!$A$7:$M$122,13),3))&amp;"%")&amp;(IF(VLOOKUP('Cell Numbers'!S32,Cells!$A$7:$F$122,6)=S$11,"]","")))))</f>
        <v>---</v>
      </c>
      <c r="T40" s="203" t="str">
        <f>IF('Cell Numbers'!T32=0,"",((IF(VLOOKUP('Cell Numbers'!T32,Cells!$A$7:$F$122,5)=T$11,"[",""))&amp;(IF(AND(VLOOKUP('Cell Numbers'!T32,Cells!$A$7:$F$122,5)&lt;&gt;T$11,VLOOKUP('Cell Numbers'!T32,Cells!$A$7:$F$122,6)&lt;&gt;T$11),"---",100*(ROUND(VLOOKUP('Cell Numbers'!T32,Cells!$A$7:$M$122,13),3))&amp;"%")&amp;(IF(VLOOKUP('Cell Numbers'!T32,Cells!$A$7:$F$122,6)=T$11,"]","")))))</f>
        <v>84%]</v>
      </c>
      <c r="U40" s="203" t="str">
        <f>IF('Cell Numbers'!U32=0,"",((IF(VLOOKUP('Cell Numbers'!U32,Cells!$A$7:$F$122,5)=U$11,"[",""))&amp;(IF(AND(VLOOKUP('Cell Numbers'!U32,Cells!$A$7:$F$122,5)&lt;&gt;U$11,VLOOKUP('Cell Numbers'!U32,Cells!$A$7:$F$122,6)&lt;&gt;U$11),"---",100*(ROUND(VLOOKUP('Cell Numbers'!U32,Cells!$A$7:$M$122,13),3))&amp;"%")&amp;(IF(VLOOKUP('Cell Numbers'!U32,Cells!$A$7:$F$122,6)=U$11,"]","")))))</f>
        <v>[102.2%</v>
      </c>
      <c r="V40" s="203" t="str">
        <f>IF('Cell Numbers'!V32=0,"",((IF(VLOOKUP('Cell Numbers'!V32,Cells!$A$7:$F$122,5)=V$11,"[",""))&amp;(IF(AND(VLOOKUP('Cell Numbers'!V32,Cells!$A$7:$F$122,5)&lt;&gt;V$11,VLOOKUP('Cell Numbers'!V32,Cells!$A$7:$F$122,6)&lt;&gt;V$11),"---",100*(ROUND(VLOOKUP('Cell Numbers'!V32,Cells!$A$7:$M$122,13),3))&amp;"%")&amp;(IF(VLOOKUP('Cell Numbers'!V32,Cells!$A$7:$F$122,6)=V$11,"]","")))))</f>
        <v>---</v>
      </c>
      <c r="W40" s="203" t="str">
        <f>IF('Cell Numbers'!W32=0,"",((IF(VLOOKUP('Cell Numbers'!W32,Cells!$A$7:$F$122,5)=W$11,"[",""))&amp;(IF(AND(VLOOKUP('Cell Numbers'!W32,Cells!$A$7:$F$122,5)&lt;&gt;W$11,VLOOKUP('Cell Numbers'!W32,Cells!$A$7:$F$122,6)&lt;&gt;W$11),"---",100*(ROUND(VLOOKUP('Cell Numbers'!W32,Cells!$A$7:$M$122,13),3))&amp;"%")&amp;(IF(VLOOKUP('Cell Numbers'!W32,Cells!$A$7:$F$122,6)=W$11,"]","")))))</f>
        <v>---</v>
      </c>
      <c r="X40" s="203" t="str">
        <f>IF('Cell Numbers'!X32=0,"",((IF(VLOOKUP('Cell Numbers'!X32,Cells!$A$7:$F$122,5)=X$11,"[",""))&amp;(IF(AND(VLOOKUP('Cell Numbers'!X32,Cells!$A$7:$F$122,5)&lt;&gt;X$11,VLOOKUP('Cell Numbers'!X32,Cells!$A$7:$F$122,6)&lt;&gt;X$11),"---",100*(ROUND(VLOOKUP('Cell Numbers'!X32,Cells!$A$7:$M$122,13),3))&amp;"%")&amp;(IF(VLOOKUP('Cell Numbers'!X32,Cells!$A$7:$F$122,6)=X$11,"]","")))))</f>
        <v>---</v>
      </c>
      <c r="Y40" s="203" t="str">
        <f>IF('Cell Numbers'!Y32=0,"",((IF(VLOOKUP('Cell Numbers'!Y32,Cells!$A$7:$F$122,5)=Y$11,"[",""))&amp;(IF(AND(VLOOKUP('Cell Numbers'!Y32,Cells!$A$7:$F$122,5)&lt;&gt;Y$11,VLOOKUP('Cell Numbers'!Y32,Cells!$A$7:$F$122,6)&lt;&gt;Y$11),"---",100*(ROUND(VLOOKUP('Cell Numbers'!Y32,Cells!$A$7:$M$122,13),3))&amp;"%")&amp;(IF(VLOOKUP('Cell Numbers'!Y32,Cells!$A$7:$F$122,6)=Y$11,"]","")))))</f>
        <v>---</v>
      </c>
      <c r="Z40" s="203" t="str">
        <f>IF('Cell Numbers'!Z32=0,"",((IF(VLOOKUP('Cell Numbers'!Z32,Cells!$A$7:$F$122,5)=Z$11,"[",""))&amp;(IF(AND(VLOOKUP('Cell Numbers'!Z32,Cells!$A$7:$F$122,5)&lt;&gt;Z$11,VLOOKUP('Cell Numbers'!Z32,Cells!$A$7:$F$122,6)&lt;&gt;Z$11),"---",100*(ROUND(VLOOKUP('Cell Numbers'!Z32,Cells!$A$7:$M$122,13),3))&amp;"%")&amp;(IF(VLOOKUP('Cell Numbers'!Z32,Cells!$A$7:$F$122,6)=Z$11,"]","")))))</f>
        <v>102.2%]</v>
      </c>
      <c r="AA40" s="203" t="str">
        <f>IF('Cell Numbers'!AA32=0,"",((IF(VLOOKUP('Cell Numbers'!AA32,Cells!$A$7:$F$122,5)=AA$11,"[",""))&amp;(IF(AND(VLOOKUP('Cell Numbers'!AA32,Cells!$A$7:$F$122,5)&lt;&gt;AA$11,VLOOKUP('Cell Numbers'!AA32,Cells!$A$7:$F$122,6)&lt;&gt;AA$11),"---",100*(ROUND(VLOOKUP('Cell Numbers'!AA32,Cells!$A$7:$M$122,13),3))&amp;"%")&amp;(IF(VLOOKUP('Cell Numbers'!AA32,Cells!$A$7:$F$122,6)=AA$11,"]","")))))</f>
        <v>[111.2%</v>
      </c>
      <c r="AB40" s="203" t="str">
        <f>IF('Cell Numbers'!AB32=0,"",((IF(VLOOKUP('Cell Numbers'!AB32,Cells!$A$7:$F$122,5)=AB$11,"[",""))&amp;(IF(AND(VLOOKUP('Cell Numbers'!AB32,Cells!$A$7:$F$122,5)&lt;&gt;AB$11,VLOOKUP('Cell Numbers'!AB32,Cells!$A$7:$F$122,6)&lt;&gt;AB$11),"---",100*(ROUND(VLOOKUP('Cell Numbers'!AB32,Cells!$A$7:$M$122,13),3))&amp;"%")&amp;(IF(VLOOKUP('Cell Numbers'!AB32,Cells!$A$7:$F$122,6)=AB$11,"]","")))))</f>
        <v>---</v>
      </c>
      <c r="AC40" s="203" t="str">
        <f>IF('Cell Numbers'!AC32=0,"",((IF(VLOOKUP('Cell Numbers'!AC32,Cells!$A$7:$F$122,5)=AC$11,"[",""))&amp;(IF(AND(VLOOKUP('Cell Numbers'!AC32,Cells!$A$7:$F$122,5)&lt;&gt;AC$11,VLOOKUP('Cell Numbers'!AC32,Cells!$A$7:$F$122,6)&lt;&gt;AC$11),"---",100*(ROUND(VLOOKUP('Cell Numbers'!AC32,Cells!$A$7:$M$122,13),3))&amp;"%")&amp;(IF(VLOOKUP('Cell Numbers'!AC32,Cells!$A$7:$F$122,6)=AC$11,"]","")))))</f>
        <v>111.2%]</v>
      </c>
      <c r="AD40" s="203" t="str">
        <f>IF('Cell Numbers'!AD32=0,"",((IF(VLOOKUP('Cell Numbers'!AD32,Cells!$A$7:$F$122,5)=AD$11,"[",""))&amp;(IF(AND(VLOOKUP('Cell Numbers'!AD32,Cells!$A$7:$F$122,5)&lt;&gt;AD$11,VLOOKUP('Cell Numbers'!AD32,Cells!$A$7:$F$122,6)&lt;&gt;AD$11),"---",100*(ROUND(VLOOKUP('Cell Numbers'!AD32,Cells!$A$7:$M$122,13),3))&amp;"%")&amp;(IF(VLOOKUP('Cell Numbers'!AD32,Cells!$A$7:$F$122,6)=AD$11,"]","")))))</f>
        <v>[117.8%</v>
      </c>
      <c r="AE40" s="203" t="str">
        <f>IF('Cell Numbers'!AE32=0,"",((IF(VLOOKUP('Cell Numbers'!AE32,Cells!$A$7:$F$122,5)=AE$11,"[",""))&amp;(IF(AND(VLOOKUP('Cell Numbers'!AE32,Cells!$A$7:$F$122,5)&lt;&gt;AE$11,VLOOKUP('Cell Numbers'!AE32,Cells!$A$7:$F$122,6)&lt;&gt;AE$11),"---",100*(ROUND(VLOOKUP('Cell Numbers'!AE32,Cells!$A$7:$M$122,13),3))&amp;"%")&amp;(IF(VLOOKUP('Cell Numbers'!AE32,Cells!$A$7:$F$122,6)=AE$11,"]","")))))</f>
        <v>117.8%]</v>
      </c>
      <c r="AF40" s="203" t="str">
        <f>IF('Cell Numbers'!AF32=0,"",((IF(VLOOKUP('Cell Numbers'!AF32,Cells!$A$7:$F$122,5)=AF$11,"[",""))&amp;(IF(AND(VLOOKUP('Cell Numbers'!AF32,Cells!$A$7:$F$122,5)&lt;&gt;AF$11,VLOOKUP('Cell Numbers'!AF32,Cells!$A$7:$F$122,6)&lt;&gt;AF$11),"---",100*(ROUND(VLOOKUP('Cell Numbers'!AF32,Cells!$A$7:$M$122,13),3))&amp;"%")&amp;(IF(VLOOKUP('Cell Numbers'!AF32,Cells!$A$7:$F$122,6)=AF$11,"]","")))))</f>
        <v>[115.9%</v>
      </c>
      <c r="AG40" s="203" t="str">
        <f>IF('Cell Numbers'!AG32=0,"",((IF(VLOOKUP('Cell Numbers'!AG32,Cells!$A$7:$F$122,5)=AG$11,"[",""))&amp;(IF(AND(VLOOKUP('Cell Numbers'!AG32,Cells!$A$7:$F$122,5)&lt;&gt;AG$11,VLOOKUP('Cell Numbers'!AG32,Cells!$A$7:$F$122,6)&lt;&gt;AG$11),"---",100*(ROUND(VLOOKUP('Cell Numbers'!AG32,Cells!$A$7:$M$122,13),3))&amp;"%")&amp;(IF(VLOOKUP('Cell Numbers'!AG32,Cells!$A$7:$F$122,6)=AG$11,"]","")))))</f>
        <v>115.9%]</v>
      </c>
      <c r="AH40" s="203" t="str">
        <f>IF('Cell Numbers'!AH32=0,"",((IF(VLOOKUP('Cell Numbers'!AH32,Cells!$A$7:$F$122,5)=AH$11,"[",""))&amp;(IF(AND(VLOOKUP('Cell Numbers'!AH32,Cells!$A$7:$F$122,5)&lt;&gt;AH$11,VLOOKUP('Cell Numbers'!AH32,Cells!$A$7:$F$122,6)&lt;&gt;AH$11),"---",100*(ROUND(VLOOKUP('Cell Numbers'!AH32,Cells!$A$7:$M$122,13),3))&amp;"%")&amp;(IF(VLOOKUP('Cell Numbers'!AH32,Cells!$A$7:$F$122,6)=AH$11,"]","")))))</f>
        <v>[106.3%</v>
      </c>
      <c r="AI40" s="203" t="str">
        <f>IF('Cell Numbers'!AI32=0,"",((IF(VLOOKUP('Cell Numbers'!AI32,Cells!$A$7:$F$122,5)=AI$11,"[",""))&amp;(IF(AND(VLOOKUP('Cell Numbers'!AI32,Cells!$A$7:$F$122,5)&lt;&gt;AI$11,VLOOKUP('Cell Numbers'!AI32,Cells!$A$7:$F$122,6)&lt;&gt;AI$11),"---",100*(ROUND(VLOOKUP('Cell Numbers'!AI32,Cells!$A$7:$M$122,13),3))&amp;"%")&amp;(IF(VLOOKUP('Cell Numbers'!AI32,Cells!$A$7:$F$122,6)=AI$11,"]","")))))</f>
        <v>---</v>
      </c>
      <c r="AJ40" s="203" t="str">
        <f>IF('Cell Numbers'!AJ32=0,"",((IF(VLOOKUP('Cell Numbers'!AJ32,Cells!$A$7:$F$122,5)=AJ$11,"[",""))&amp;(IF(AND(VLOOKUP('Cell Numbers'!AJ32,Cells!$A$7:$F$122,5)&lt;&gt;AJ$11,VLOOKUP('Cell Numbers'!AJ32,Cells!$A$7:$F$122,6)&lt;&gt;AJ$11),"---",100*(ROUND(VLOOKUP('Cell Numbers'!AJ32,Cells!$A$7:$M$122,13),3))&amp;"%")&amp;(IF(VLOOKUP('Cell Numbers'!AJ32,Cells!$A$7:$F$122,6)=AJ$11,"]","")))))</f>
        <v>---</v>
      </c>
      <c r="AK40" s="203" t="str">
        <f>IF('Cell Numbers'!AK32=0,"",((IF(VLOOKUP('Cell Numbers'!AK32,Cells!$A$7:$F$122,5)=AK$11,"[",""))&amp;(IF(AND(VLOOKUP('Cell Numbers'!AK32,Cells!$A$7:$F$122,5)&lt;&gt;AK$11,VLOOKUP('Cell Numbers'!AK32,Cells!$A$7:$F$122,6)&lt;&gt;AK$11),"---",100*(ROUND(VLOOKUP('Cell Numbers'!AK32,Cells!$A$7:$M$122,13),3))&amp;"%")&amp;(IF(VLOOKUP('Cell Numbers'!AK32,Cells!$A$7:$F$122,6)=AK$11,"]","")))))</f>
        <v>---</v>
      </c>
      <c r="AL40" s="203" t="str">
        <f>IF('Cell Numbers'!AL32=0,"",((IF(VLOOKUP('Cell Numbers'!AL32,Cells!$A$7:$F$122,5)=AL$11,"[",""))&amp;(IF(AND(VLOOKUP('Cell Numbers'!AL32,Cells!$A$7:$F$122,5)&lt;&gt;AL$11,VLOOKUP('Cell Numbers'!AL32,Cells!$A$7:$F$122,6)&lt;&gt;AL$11),"---",100*(ROUND(VLOOKUP('Cell Numbers'!AL32,Cells!$A$7:$M$122,13),3))&amp;"%")&amp;(IF(VLOOKUP('Cell Numbers'!AL32,Cells!$A$7:$F$122,6)=AL$11,"]","")))))</f>
        <v>---</v>
      </c>
      <c r="AM40" s="203" t="str">
        <f>IF('Cell Numbers'!AM32=0,"",((IF(VLOOKUP('Cell Numbers'!AM32,Cells!$A$7:$F$122,5)=AM$11,"[",""))&amp;(IF(AND(VLOOKUP('Cell Numbers'!AM32,Cells!$A$7:$F$122,5)&lt;&gt;AM$11,VLOOKUP('Cell Numbers'!AM32,Cells!$A$7:$F$122,6)&lt;&gt;AM$11),"---",100*(ROUND(VLOOKUP('Cell Numbers'!AM32,Cells!$A$7:$M$122,13),3))&amp;"%")&amp;(IF(VLOOKUP('Cell Numbers'!AM32,Cells!$A$7:$F$122,6)=AM$11,"]","")))))</f>
        <v>106.3%]</v>
      </c>
    </row>
    <row r="41" spans="1:39" x14ac:dyDescent="0.25">
      <c r="A41" t="s">
        <v>59</v>
      </c>
      <c r="B41" t="s">
        <v>78</v>
      </c>
      <c r="C41" s="8" t="s">
        <v>352</v>
      </c>
      <c r="D41" s="203" t="str">
        <f>IF('Cell Numbers'!D33=0,"",((IF(VLOOKUP('Cell Numbers'!D33,Cells!$A$7:$F$122,5)=D$11,"[",""))&amp;(IF(AND(VLOOKUP('Cell Numbers'!D33,Cells!$A$7:$F$122,5)&lt;&gt;D$11,VLOOKUP('Cell Numbers'!D33,Cells!$A$7:$F$122,6)&lt;&gt;D$11),"---",100*(ROUND(VLOOKUP('Cell Numbers'!D33,Cells!$A$7:$M$122,13),3))&amp;"%")&amp;(IF(VLOOKUP('Cell Numbers'!D33,Cells!$A$7:$F$122,6)=D$11,"]","")))))</f>
        <v>[104.1%</v>
      </c>
      <c r="E41" s="203" t="str">
        <f>IF('Cell Numbers'!E33=0,"",((IF(VLOOKUP('Cell Numbers'!E33,Cells!$A$7:$F$122,5)=E$11,"[",""))&amp;(IF(AND(VLOOKUP('Cell Numbers'!E33,Cells!$A$7:$F$122,5)&lt;&gt;E$11,VLOOKUP('Cell Numbers'!E33,Cells!$A$7:$F$122,6)&lt;&gt;E$11),"---",100*(ROUND(VLOOKUP('Cell Numbers'!E33,Cells!$A$7:$M$122,13),3))&amp;"%")&amp;(IF(VLOOKUP('Cell Numbers'!E33,Cells!$A$7:$F$122,6)=E$11,"]","")))))</f>
        <v>---</v>
      </c>
      <c r="F41" s="203" t="str">
        <f>IF('Cell Numbers'!F33=0,"",((IF(VLOOKUP('Cell Numbers'!F33,Cells!$A$7:$F$122,5)=F$11,"[",""))&amp;(IF(AND(VLOOKUP('Cell Numbers'!F33,Cells!$A$7:$F$122,5)&lt;&gt;F$11,VLOOKUP('Cell Numbers'!F33,Cells!$A$7:$F$122,6)&lt;&gt;F$11),"---",100*(ROUND(VLOOKUP('Cell Numbers'!F33,Cells!$A$7:$M$122,13),3))&amp;"%")&amp;(IF(VLOOKUP('Cell Numbers'!F33,Cells!$A$7:$F$122,6)=F$11,"]","")))))</f>
        <v>---</v>
      </c>
      <c r="G41" s="203" t="str">
        <f>IF('Cell Numbers'!G33=0,"",((IF(VLOOKUP('Cell Numbers'!G33,Cells!$A$7:$F$122,5)=G$11,"[",""))&amp;(IF(AND(VLOOKUP('Cell Numbers'!G33,Cells!$A$7:$F$122,5)&lt;&gt;G$11,VLOOKUP('Cell Numbers'!G33,Cells!$A$7:$F$122,6)&lt;&gt;G$11),"---",100*(ROUND(VLOOKUP('Cell Numbers'!G33,Cells!$A$7:$M$122,13),3))&amp;"%")&amp;(IF(VLOOKUP('Cell Numbers'!G33,Cells!$A$7:$F$122,6)=G$11,"]","")))))</f>
        <v>---</v>
      </c>
      <c r="H41" s="203" t="str">
        <f>IF('Cell Numbers'!H33=0,"",((IF(VLOOKUP('Cell Numbers'!H33,Cells!$A$7:$F$122,5)=H$11,"[",""))&amp;(IF(AND(VLOOKUP('Cell Numbers'!H33,Cells!$A$7:$F$122,5)&lt;&gt;H$11,VLOOKUP('Cell Numbers'!H33,Cells!$A$7:$F$122,6)&lt;&gt;H$11),"---",100*(ROUND(VLOOKUP('Cell Numbers'!H33,Cells!$A$7:$M$122,13),3))&amp;"%")&amp;(IF(VLOOKUP('Cell Numbers'!H33,Cells!$A$7:$F$122,6)=H$11,"]","")))))</f>
        <v>---</v>
      </c>
      <c r="I41" s="203" t="str">
        <f>IF('Cell Numbers'!I33=0,"",((IF(VLOOKUP('Cell Numbers'!I33,Cells!$A$7:$F$122,5)=I$11,"[",""))&amp;(IF(AND(VLOOKUP('Cell Numbers'!I33,Cells!$A$7:$F$122,5)&lt;&gt;I$11,VLOOKUP('Cell Numbers'!I33,Cells!$A$7:$F$122,6)&lt;&gt;I$11),"---",100*(ROUND(VLOOKUP('Cell Numbers'!I33,Cells!$A$7:$M$122,13),3))&amp;"%")&amp;(IF(VLOOKUP('Cell Numbers'!I33,Cells!$A$7:$F$122,6)=I$11,"]","")))))</f>
        <v>---</v>
      </c>
      <c r="J41" s="203" t="str">
        <f>IF('Cell Numbers'!J33=0,"",((IF(VLOOKUP('Cell Numbers'!J33,Cells!$A$7:$F$122,5)=J$11,"[",""))&amp;(IF(AND(VLOOKUP('Cell Numbers'!J33,Cells!$A$7:$F$122,5)&lt;&gt;J$11,VLOOKUP('Cell Numbers'!J33,Cells!$A$7:$F$122,6)&lt;&gt;J$11),"---",100*(ROUND(VLOOKUP('Cell Numbers'!J33,Cells!$A$7:$M$122,13),3))&amp;"%")&amp;(IF(VLOOKUP('Cell Numbers'!J33,Cells!$A$7:$F$122,6)=J$11,"]","")))))</f>
        <v>---</v>
      </c>
      <c r="K41" s="203" t="str">
        <f>IF('Cell Numbers'!K33=0,"",((IF(VLOOKUP('Cell Numbers'!K33,Cells!$A$7:$F$122,5)=K$11,"[",""))&amp;(IF(AND(VLOOKUP('Cell Numbers'!K33,Cells!$A$7:$F$122,5)&lt;&gt;K$11,VLOOKUP('Cell Numbers'!K33,Cells!$A$7:$F$122,6)&lt;&gt;K$11),"---",100*(ROUND(VLOOKUP('Cell Numbers'!K33,Cells!$A$7:$M$122,13),3))&amp;"%")&amp;(IF(VLOOKUP('Cell Numbers'!K33,Cells!$A$7:$F$122,6)=K$11,"]","")))))</f>
        <v>---</v>
      </c>
      <c r="L41" s="203" t="str">
        <f>IF('Cell Numbers'!L33=0,"",((IF(VLOOKUP('Cell Numbers'!L33,Cells!$A$7:$F$122,5)=L$11,"[",""))&amp;(IF(AND(VLOOKUP('Cell Numbers'!L33,Cells!$A$7:$F$122,5)&lt;&gt;L$11,VLOOKUP('Cell Numbers'!L33,Cells!$A$7:$F$122,6)&lt;&gt;L$11),"---",100*(ROUND(VLOOKUP('Cell Numbers'!L33,Cells!$A$7:$M$122,13),3))&amp;"%")&amp;(IF(VLOOKUP('Cell Numbers'!L33,Cells!$A$7:$F$122,6)=L$11,"]","")))))</f>
        <v>---</v>
      </c>
      <c r="M41" s="203" t="str">
        <f>IF('Cell Numbers'!M33=0,"",((IF(VLOOKUP('Cell Numbers'!M33,Cells!$A$7:$F$122,5)=M$11,"[",""))&amp;(IF(AND(VLOOKUP('Cell Numbers'!M33,Cells!$A$7:$F$122,5)&lt;&gt;M$11,VLOOKUP('Cell Numbers'!M33,Cells!$A$7:$F$122,6)&lt;&gt;M$11),"---",100*(ROUND(VLOOKUP('Cell Numbers'!M33,Cells!$A$7:$M$122,13),3))&amp;"%")&amp;(IF(VLOOKUP('Cell Numbers'!M33,Cells!$A$7:$F$122,6)=M$11,"]","")))))</f>
        <v>---</v>
      </c>
      <c r="N41" s="203" t="str">
        <f>IF('Cell Numbers'!N33=0,"",((IF(VLOOKUP('Cell Numbers'!N33,Cells!$A$7:$F$122,5)=N$11,"[",""))&amp;(IF(AND(VLOOKUP('Cell Numbers'!N33,Cells!$A$7:$F$122,5)&lt;&gt;N$11,VLOOKUP('Cell Numbers'!N33,Cells!$A$7:$F$122,6)&lt;&gt;N$11),"---",100*(ROUND(VLOOKUP('Cell Numbers'!N33,Cells!$A$7:$M$122,13),3))&amp;"%")&amp;(IF(VLOOKUP('Cell Numbers'!N33,Cells!$A$7:$F$122,6)=N$11,"]","")))))</f>
        <v>---</v>
      </c>
      <c r="O41" s="203" t="str">
        <f>IF('Cell Numbers'!O33=0,"",((IF(VLOOKUP('Cell Numbers'!O33,Cells!$A$7:$F$122,5)=O$11,"[",""))&amp;(IF(AND(VLOOKUP('Cell Numbers'!O33,Cells!$A$7:$F$122,5)&lt;&gt;O$11,VLOOKUP('Cell Numbers'!O33,Cells!$A$7:$F$122,6)&lt;&gt;O$11),"---",100*(ROUND(VLOOKUP('Cell Numbers'!O33,Cells!$A$7:$M$122,13),3))&amp;"%")&amp;(IF(VLOOKUP('Cell Numbers'!O33,Cells!$A$7:$F$122,6)=O$11,"]","")))))</f>
        <v>---</v>
      </c>
      <c r="P41" s="203" t="str">
        <f>IF('Cell Numbers'!P33=0,"",((IF(VLOOKUP('Cell Numbers'!P33,Cells!$A$7:$F$122,5)=P$11,"[",""))&amp;(IF(AND(VLOOKUP('Cell Numbers'!P33,Cells!$A$7:$F$122,5)&lt;&gt;P$11,VLOOKUP('Cell Numbers'!P33,Cells!$A$7:$F$122,6)&lt;&gt;P$11),"---",100*(ROUND(VLOOKUP('Cell Numbers'!P33,Cells!$A$7:$M$122,13),3))&amp;"%")&amp;(IF(VLOOKUP('Cell Numbers'!P33,Cells!$A$7:$F$122,6)=P$11,"]","")))))</f>
        <v>---</v>
      </c>
      <c r="Q41" s="203" t="str">
        <f>IF('Cell Numbers'!Q33=0,"",((IF(VLOOKUP('Cell Numbers'!Q33,Cells!$A$7:$F$122,5)=Q$11,"[",""))&amp;(IF(AND(VLOOKUP('Cell Numbers'!Q33,Cells!$A$7:$F$122,5)&lt;&gt;Q$11,VLOOKUP('Cell Numbers'!Q33,Cells!$A$7:$F$122,6)&lt;&gt;Q$11),"---",100*(ROUND(VLOOKUP('Cell Numbers'!Q33,Cells!$A$7:$M$122,13),3))&amp;"%")&amp;(IF(VLOOKUP('Cell Numbers'!Q33,Cells!$A$7:$F$122,6)=Q$11,"]","")))))</f>
        <v>---</v>
      </c>
      <c r="R41" s="203" t="str">
        <f>IF('Cell Numbers'!R33=0,"",((IF(VLOOKUP('Cell Numbers'!R33,Cells!$A$7:$F$122,5)=R$11,"[",""))&amp;(IF(AND(VLOOKUP('Cell Numbers'!R33,Cells!$A$7:$F$122,5)&lt;&gt;R$11,VLOOKUP('Cell Numbers'!R33,Cells!$A$7:$F$122,6)&lt;&gt;R$11),"---",100*(ROUND(VLOOKUP('Cell Numbers'!R33,Cells!$A$7:$M$122,13),3))&amp;"%")&amp;(IF(VLOOKUP('Cell Numbers'!R33,Cells!$A$7:$F$122,6)=R$11,"]","")))))</f>
        <v>---</v>
      </c>
      <c r="S41" s="203" t="str">
        <f>IF('Cell Numbers'!S33=0,"",((IF(VLOOKUP('Cell Numbers'!S33,Cells!$A$7:$F$122,5)=S$11,"[",""))&amp;(IF(AND(VLOOKUP('Cell Numbers'!S33,Cells!$A$7:$F$122,5)&lt;&gt;S$11,VLOOKUP('Cell Numbers'!S33,Cells!$A$7:$F$122,6)&lt;&gt;S$11),"---",100*(ROUND(VLOOKUP('Cell Numbers'!S33,Cells!$A$7:$M$122,13),3))&amp;"%")&amp;(IF(VLOOKUP('Cell Numbers'!S33,Cells!$A$7:$F$122,6)=S$11,"]","")))))</f>
        <v>---</v>
      </c>
      <c r="T41" s="203" t="str">
        <f>IF('Cell Numbers'!T33=0,"",((IF(VLOOKUP('Cell Numbers'!T33,Cells!$A$7:$F$122,5)=T$11,"[",""))&amp;(IF(AND(VLOOKUP('Cell Numbers'!T33,Cells!$A$7:$F$122,5)&lt;&gt;T$11,VLOOKUP('Cell Numbers'!T33,Cells!$A$7:$F$122,6)&lt;&gt;T$11),"---",100*(ROUND(VLOOKUP('Cell Numbers'!T33,Cells!$A$7:$M$122,13),3))&amp;"%")&amp;(IF(VLOOKUP('Cell Numbers'!T33,Cells!$A$7:$F$122,6)=T$11,"]","")))))</f>
        <v>---</v>
      </c>
      <c r="U41" s="203" t="str">
        <f>IF('Cell Numbers'!U33=0,"",((IF(VLOOKUP('Cell Numbers'!U33,Cells!$A$7:$F$122,5)=U$11,"[",""))&amp;(IF(AND(VLOOKUP('Cell Numbers'!U33,Cells!$A$7:$F$122,5)&lt;&gt;U$11,VLOOKUP('Cell Numbers'!U33,Cells!$A$7:$F$122,6)&lt;&gt;U$11),"---",100*(ROUND(VLOOKUP('Cell Numbers'!U33,Cells!$A$7:$M$122,13),3))&amp;"%")&amp;(IF(VLOOKUP('Cell Numbers'!U33,Cells!$A$7:$F$122,6)=U$11,"]","")))))</f>
        <v>---</v>
      </c>
      <c r="V41" s="203" t="str">
        <f>IF('Cell Numbers'!V33=0,"",((IF(VLOOKUP('Cell Numbers'!V33,Cells!$A$7:$F$122,5)=V$11,"[",""))&amp;(IF(AND(VLOOKUP('Cell Numbers'!V33,Cells!$A$7:$F$122,5)&lt;&gt;V$11,VLOOKUP('Cell Numbers'!V33,Cells!$A$7:$F$122,6)&lt;&gt;V$11),"---",100*(ROUND(VLOOKUP('Cell Numbers'!V33,Cells!$A$7:$M$122,13),3))&amp;"%")&amp;(IF(VLOOKUP('Cell Numbers'!V33,Cells!$A$7:$F$122,6)=V$11,"]","")))))</f>
        <v>---</v>
      </c>
      <c r="W41" s="203" t="str">
        <f>IF('Cell Numbers'!W33=0,"",((IF(VLOOKUP('Cell Numbers'!W33,Cells!$A$7:$F$122,5)=W$11,"[",""))&amp;(IF(AND(VLOOKUP('Cell Numbers'!W33,Cells!$A$7:$F$122,5)&lt;&gt;W$11,VLOOKUP('Cell Numbers'!W33,Cells!$A$7:$F$122,6)&lt;&gt;W$11),"---",100*(ROUND(VLOOKUP('Cell Numbers'!W33,Cells!$A$7:$M$122,13),3))&amp;"%")&amp;(IF(VLOOKUP('Cell Numbers'!W33,Cells!$A$7:$F$122,6)=W$11,"]","")))))</f>
        <v>---</v>
      </c>
      <c r="X41" s="203" t="str">
        <f>IF('Cell Numbers'!X33=0,"",((IF(VLOOKUP('Cell Numbers'!X33,Cells!$A$7:$F$122,5)=X$11,"[",""))&amp;(IF(AND(VLOOKUP('Cell Numbers'!X33,Cells!$A$7:$F$122,5)&lt;&gt;X$11,VLOOKUP('Cell Numbers'!X33,Cells!$A$7:$F$122,6)&lt;&gt;X$11),"---",100*(ROUND(VLOOKUP('Cell Numbers'!X33,Cells!$A$7:$M$122,13),3))&amp;"%")&amp;(IF(VLOOKUP('Cell Numbers'!X33,Cells!$A$7:$F$122,6)=X$11,"]","")))))</f>
        <v>---</v>
      </c>
      <c r="Y41" s="203" t="str">
        <f>IF('Cell Numbers'!Y33=0,"",((IF(VLOOKUP('Cell Numbers'!Y33,Cells!$A$7:$F$122,5)=Y$11,"[",""))&amp;(IF(AND(VLOOKUP('Cell Numbers'!Y33,Cells!$A$7:$F$122,5)&lt;&gt;Y$11,VLOOKUP('Cell Numbers'!Y33,Cells!$A$7:$F$122,6)&lt;&gt;Y$11),"---",100*(ROUND(VLOOKUP('Cell Numbers'!Y33,Cells!$A$7:$M$122,13),3))&amp;"%")&amp;(IF(VLOOKUP('Cell Numbers'!Y33,Cells!$A$7:$F$122,6)=Y$11,"]","")))))</f>
        <v>---</v>
      </c>
      <c r="Z41" s="203" t="str">
        <f>IF('Cell Numbers'!Z33=0,"",((IF(VLOOKUP('Cell Numbers'!Z33,Cells!$A$7:$F$122,5)=Z$11,"[",""))&amp;(IF(AND(VLOOKUP('Cell Numbers'!Z33,Cells!$A$7:$F$122,5)&lt;&gt;Z$11,VLOOKUP('Cell Numbers'!Z33,Cells!$A$7:$F$122,6)&lt;&gt;Z$11),"---",100*(ROUND(VLOOKUP('Cell Numbers'!Z33,Cells!$A$7:$M$122,13),3))&amp;"%")&amp;(IF(VLOOKUP('Cell Numbers'!Z33,Cells!$A$7:$F$122,6)=Z$11,"]","")))))</f>
        <v>---</v>
      </c>
      <c r="AA41" s="203" t="str">
        <f>IF('Cell Numbers'!AA33=0,"",((IF(VLOOKUP('Cell Numbers'!AA33,Cells!$A$7:$F$122,5)=AA$11,"[",""))&amp;(IF(AND(VLOOKUP('Cell Numbers'!AA33,Cells!$A$7:$F$122,5)&lt;&gt;AA$11,VLOOKUP('Cell Numbers'!AA33,Cells!$A$7:$F$122,6)&lt;&gt;AA$11),"---",100*(ROUND(VLOOKUP('Cell Numbers'!AA33,Cells!$A$7:$M$122,13),3))&amp;"%")&amp;(IF(VLOOKUP('Cell Numbers'!AA33,Cells!$A$7:$F$122,6)=AA$11,"]","")))))</f>
        <v>104.1%]</v>
      </c>
      <c r="AB41" s="203" t="str">
        <f>IF('Cell Numbers'!AB33=0,"",((IF(VLOOKUP('Cell Numbers'!AB33,Cells!$A$7:$F$122,5)=AB$11,"[",""))&amp;(IF(AND(VLOOKUP('Cell Numbers'!AB33,Cells!$A$7:$F$122,5)&lt;&gt;AB$11,VLOOKUP('Cell Numbers'!AB33,Cells!$A$7:$F$122,6)&lt;&gt;AB$11),"---",100*(ROUND(VLOOKUP('Cell Numbers'!AB33,Cells!$A$7:$M$122,13),3))&amp;"%")&amp;(IF(VLOOKUP('Cell Numbers'!AB33,Cells!$A$7:$F$122,6)=AB$11,"]","")))))</f>
        <v>[113.5%</v>
      </c>
      <c r="AC41" s="203" t="str">
        <f>IF('Cell Numbers'!AC33=0,"",((IF(VLOOKUP('Cell Numbers'!AC33,Cells!$A$7:$F$122,5)=AC$11,"[",""))&amp;(IF(AND(VLOOKUP('Cell Numbers'!AC33,Cells!$A$7:$F$122,5)&lt;&gt;AC$11,VLOOKUP('Cell Numbers'!AC33,Cells!$A$7:$F$122,6)&lt;&gt;AC$11),"---",100*(ROUND(VLOOKUP('Cell Numbers'!AC33,Cells!$A$7:$M$122,13),3))&amp;"%")&amp;(IF(VLOOKUP('Cell Numbers'!AC33,Cells!$A$7:$F$122,6)=AC$11,"]","")))))</f>
        <v>---</v>
      </c>
      <c r="AD41" s="203" t="str">
        <f>IF('Cell Numbers'!AD33=0,"",((IF(VLOOKUP('Cell Numbers'!AD33,Cells!$A$7:$F$122,5)=AD$11,"[",""))&amp;(IF(AND(VLOOKUP('Cell Numbers'!AD33,Cells!$A$7:$F$122,5)&lt;&gt;AD$11,VLOOKUP('Cell Numbers'!AD33,Cells!$A$7:$F$122,6)&lt;&gt;AD$11),"---",100*(ROUND(VLOOKUP('Cell Numbers'!AD33,Cells!$A$7:$M$122,13),3))&amp;"%")&amp;(IF(VLOOKUP('Cell Numbers'!AD33,Cells!$A$7:$F$122,6)=AD$11,"]","")))))</f>
        <v>---</v>
      </c>
      <c r="AE41" s="203" t="str">
        <f>IF('Cell Numbers'!AE33=0,"",((IF(VLOOKUP('Cell Numbers'!AE33,Cells!$A$7:$F$122,5)=AE$11,"[",""))&amp;(IF(AND(VLOOKUP('Cell Numbers'!AE33,Cells!$A$7:$F$122,5)&lt;&gt;AE$11,VLOOKUP('Cell Numbers'!AE33,Cells!$A$7:$F$122,6)&lt;&gt;AE$11),"---",100*(ROUND(VLOOKUP('Cell Numbers'!AE33,Cells!$A$7:$M$122,13),3))&amp;"%")&amp;(IF(VLOOKUP('Cell Numbers'!AE33,Cells!$A$7:$F$122,6)=AE$11,"]","")))))</f>
        <v>113.5%]</v>
      </c>
      <c r="AF41" s="203" t="str">
        <f>IF('Cell Numbers'!AF33=0,"",((IF(VLOOKUP('Cell Numbers'!AF33,Cells!$A$7:$F$122,5)=AF$11,"[",""))&amp;(IF(AND(VLOOKUP('Cell Numbers'!AF33,Cells!$A$7:$F$122,5)&lt;&gt;AF$11,VLOOKUP('Cell Numbers'!AF33,Cells!$A$7:$F$122,6)&lt;&gt;AF$11),"---",100*(ROUND(VLOOKUP('Cell Numbers'!AF33,Cells!$A$7:$M$122,13),3))&amp;"%")&amp;(IF(VLOOKUP('Cell Numbers'!AF33,Cells!$A$7:$F$122,6)=AF$11,"]","")))))</f>
        <v>[113%</v>
      </c>
      <c r="AG41" s="203" t="str">
        <f>IF('Cell Numbers'!AG33=0,"",((IF(VLOOKUP('Cell Numbers'!AG33,Cells!$A$7:$F$122,5)=AG$11,"[",""))&amp;(IF(AND(VLOOKUP('Cell Numbers'!AG33,Cells!$A$7:$F$122,5)&lt;&gt;AG$11,VLOOKUP('Cell Numbers'!AG33,Cells!$A$7:$F$122,6)&lt;&gt;AG$11),"---",100*(ROUND(VLOOKUP('Cell Numbers'!AG33,Cells!$A$7:$M$122,13),3))&amp;"%")&amp;(IF(VLOOKUP('Cell Numbers'!AG33,Cells!$A$7:$F$122,6)=AG$11,"]","")))))</f>
        <v>---</v>
      </c>
      <c r="AH41" s="203" t="str">
        <f>IF('Cell Numbers'!AH33=0,"",((IF(VLOOKUP('Cell Numbers'!AH33,Cells!$A$7:$F$122,5)=AH$11,"[",""))&amp;(IF(AND(VLOOKUP('Cell Numbers'!AH33,Cells!$A$7:$F$122,5)&lt;&gt;AH$11,VLOOKUP('Cell Numbers'!AH33,Cells!$A$7:$F$122,6)&lt;&gt;AH$11),"---",100*(ROUND(VLOOKUP('Cell Numbers'!AH33,Cells!$A$7:$M$122,13),3))&amp;"%")&amp;(IF(VLOOKUP('Cell Numbers'!AH33,Cells!$A$7:$F$122,6)=AH$11,"]","")))))</f>
        <v>---</v>
      </c>
      <c r="AI41" s="203" t="str">
        <f>IF('Cell Numbers'!AI33=0,"",((IF(VLOOKUP('Cell Numbers'!AI33,Cells!$A$7:$F$122,5)=AI$11,"[",""))&amp;(IF(AND(VLOOKUP('Cell Numbers'!AI33,Cells!$A$7:$F$122,5)&lt;&gt;AI$11,VLOOKUP('Cell Numbers'!AI33,Cells!$A$7:$F$122,6)&lt;&gt;AI$11),"---",100*(ROUND(VLOOKUP('Cell Numbers'!AI33,Cells!$A$7:$M$122,13),3))&amp;"%")&amp;(IF(VLOOKUP('Cell Numbers'!AI33,Cells!$A$7:$F$122,6)=AI$11,"]","")))))</f>
        <v>---</v>
      </c>
      <c r="AJ41" s="203" t="str">
        <f>IF('Cell Numbers'!AJ33=0,"",((IF(VLOOKUP('Cell Numbers'!AJ33,Cells!$A$7:$F$122,5)=AJ$11,"[",""))&amp;(IF(AND(VLOOKUP('Cell Numbers'!AJ33,Cells!$A$7:$F$122,5)&lt;&gt;AJ$11,VLOOKUP('Cell Numbers'!AJ33,Cells!$A$7:$F$122,6)&lt;&gt;AJ$11),"---",100*(ROUND(VLOOKUP('Cell Numbers'!AJ33,Cells!$A$7:$M$122,13),3))&amp;"%")&amp;(IF(VLOOKUP('Cell Numbers'!AJ33,Cells!$A$7:$F$122,6)=AJ$11,"]","")))))</f>
        <v>---</v>
      </c>
      <c r="AK41" s="203" t="str">
        <f>IF('Cell Numbers'!AK33=0,"",((IF(VLOOKUP('Cell Numbers'!AK33,Cells!$A$7:$F$122,5)=AK$11,"[",""))&amp;(IF(AND(VLOOKUP('Cell Numbers'!AK33,Cells!$A$7:$F$122,5)&lt;&gt;AK$11,VLOOKUP('Cell Numbers'!AK33,Cells!$A$7:$F$122,6)&lt;&gt;AK$11),"---",100*(ROUND(VLOOKUP('Cell Numbers'!AK33,Cells!$A$7:$M$122,13),3))&amp;"%")&amp;(IF(VLOOKUP('Cell Numbers'!AK33,Cells!$A$7:$F$122,6)=AK$11,"]","")))))</f>
        <v>---</v>
      </c>
      <c r="AL41" s="203" t="str">
        <f>IF('Cell Numbers'!AL33=0,"",((IF(VLOOKUP('Cell Numbers'!AL33,Cells!$A$7:$F$122,5)=AL$11,"[",""))&amp;(IF(AND(VLOOKUP('Cell Numbers'!AL33,Cells!$A$7:$F$122,5)&lt;&gt;AL$11,VLOOKUP('Cell Numbers'!AL33,Cells!$A$7:$F$122,6)&lt;&gt;AL$11),"---",100*(ROUND(VLOOKUP('Cell Numbers'!AL33,Cells!$A$7:$M$122,13),3))&amp;"%")&amp;(IF(VLOOKUP('Cell Numbers'!AL33,Cells!$A$7:$F$122,6)=AL$11,"]","")))))</f>
        <v>---</v>
      </c>
      <c r="AM41" s="203" t="str">
        <f>IF('Cell Numbers'!AM33=0,"",((IF(VLOOKUP('Cell Numbers'!AM33,Cells!$A$7:$F$122,5)=AM$11,"[",""))&amp;(IF(AND(VLOOKUP('Cell Numbers'!AM33,Cells!$A$7:$F$122,5)&lt;&gt;AM$11,VLOOKUP('Cell Numbers'!AM33,Cells!$A$7:$F$122,6)&lt;&gt;AM$11),"---",100*(ROUND(VLOOKUP('Cell Numbers'!AM33,Cells!$A$7:$M$122,13),3))&amp;"%")&amp;(IF(VLOOKUP('Cell Numbers'!AM33,Cells!$A$7:$F$122,6)=AM$11,"]","")))))</f>
        <v>113%]</v>
      </c>
    </row>
    <row r="42" spans="1:39" ht="13.5" customHeight="1" x14ac:dyDescent="0.25">
      <c r="A42" t="s">
        <v>59</v>
      </c>
      <c r="B42" t="s">
        <v>78</v>
      </c>
      <c r="C42" s="8" t="s">
        <v>353</v>
      </c>
      <c r="D42" s="203" t="str">
        <f>IF('Cell Numbers'!D34=0,"",((IF(VLOOKUP('Cell Numbers'!D34,Cells!$A$7:$F$122,5)=D$11,"[",""))&amp;(IF(AND(VLOOKUP('Cell Numbers'!D34,Cells!$A$7:$F$122,5)&lt;&gt;D$11,VLOOKUP('Cell Numbers'!D34,Cells!$A$7:$F$122,6)&lt;&gt;D$11),"---",100*(ROUND(VLOOKUP('Cell Numbers'!D34,Cells!$A$7:$M$122,13),3))&amp;"%")&amp;(IF(VLOOKUP('Cell Numbers'!D34,Cells!$A$7:$F$122,6)=D$11,"]","")))))</f>
        <v>[116.9%</v>
      </c>
      <c r="E42" s="203" t="str">
        <f>IF('Cell Numbers'!E34=0,"",((IF(VLOOKUP('Cell Numbers'!E34,Cells!$A$7:$F$122,5)=E$11,"[",""))&amp;(IF(AND(VLOOKUP('Cell Numbers'!E34,Cells!$A$7:$F$122,5)&lt;&gt;E$11,VLOOKUP('Cell Numbers'!E34,Cells!$A$7:$F$122,6)&lt;&gt;E$11),"---",100*(ROUND(VLOOKUP('Cell Numbers'!E34,Cells!$A$7:$M$122,13),3))&amp;"%")&amp;(IF(VLOOKUP('Cell Numbers'!E34,Cells!$A$7:$F$122,6)=E$11,"]","")))))</f>
        <v>---</v>
      </c>
      <c r="F42" s="203" t="str">
        <f>IF('Cell Numbers'!F34=0,"",((IF(VLOOKUP('Cell Numbers'!F34,Cells!$A$7:$F$122,5)=F$11,"[",""))&amp;(IF(AND(VLOOKUP('Cell Numbers'!F34,Cells!$A$7:$F$122,5)&lt;&gt;F$11,VLOOKUP('Cell Numbers'!F34,Cells!$A$7:$F$122,6)&lt;&gt;F$11),"---",100*(ROUND(VLOOKUP('Cell Numbers'!F34,Cells!$A$7:$M$122,13),3))&amp;"%")&amp;(IF(VLOOKUP('Cell Numbers'!F34,Cells!$A$7:$F$122,6)=F$11,"]","")))))</f>
        <v>---</v>
      </c>
      <c r="G42" s="203" t="str">
        <f>IF('Cell Numbers'!G34=0,"",((IF(VLOOKUP('Cell Numbers'!G34,Cells!$A$7:$F$122,5)=G$11,"[",""))&amp;(IF(AND(VLOOKUP('Cell Numbers'!G34,Cells!$A$7:$F$122,5)&lt;&gt;G$11,VLOOKUP('Cell Numbers'!G34,Cells!$A$7:$F$122,6)&lt;&gt;G$11),"---",100*(ROUND(VLOOKUP('Cell Numbers'!G34,Cells!$A$7:$M$122,13),3))&amp;"%")&amp;(IF(VLOOKUP('Cell Numbers'!G34,Cells!$A$7:$F$122,6)=G$11,"]","")))))</f>
        <v>---</v>
      </c>
      <c r="H42" s="203" t="str">
        <f>IF('Cell Numbers'!H34=0,"",((IF(VLOOKUP('Cell Numbers'!H34,Cells!$A$7:$F$122,5)=H$11,"[",""))&amp;(IF(AND(VLOOKUP('Cell Numbers'!H34,Cells!$A$7:$F$122,5)&lt;&gt;H$11,VLOOKUP('Cell Numbers'!H34,Cells!$A$7:$F$122,6)&lt;&gt;H$11),"---",100*(ROUND(VLOOKUP('Cell Numbers'!H34,Cells!$A$7:$M$122,13),3))&amp;"%")&amp;(IF(VLOOKUP('Cell Numbers'!H34,Cells!$A$7:$F$122,6)=H$11,"]","")))))</f>
        <v>---</v>
      </c>
      <c r="I42" s="203" t="str">
        <f>IF('Cell Numbers'!I34=0,"",((IF(VLOOKUP('Cell Numbers'!I34,Cells!$A$7:$F$122,5)=I$11,"[",""))&amp;(IF(AND(VLOOKUP('Cell Numbers'!I34,Cells!$A$7:$F$122,5)&lt;&gt;I$11,VLOOKUP('Cell Numbers'!I34,Cells!$A$7:$F$122,6)&lt;&gt;I$11),"---",100*(ROUND(VLOOKUP('Cell Numbers'!I34,Cells!$A$7:$M$122,13),3))&amp;"%")&amp;(IF(VLOOKUP('Cell Numbers'!I34,Cells!$A$7:$F$122,6)=I$11,"]","")))))</f>
        <v>---</v>
      </c>
      <c r="J42" s="203" t="str">
        <f>IF('Cell Numbers'!J34=0,"",((IF(VLOOKUP('Cell Numbers'!J34,Cells!$A$7:$F$122,5)=J$11,"[",""))&amp;(IF(AND(VLOOKUP('Cell Numbers'!J34,Cells!$A$7:$F$122,5)&lt;&gt;J$11,VLOOKUP('Cell Numbers'!J34,Cells!$A$7:$F$122,6)&lt;&gt;J$11),"---",100*(ROUND(VLOOKUP('Cell Numbers'!J34,Cells!$A$7:$M$122,13),3))&amp;"%")&amp;(IF(VLOOKUP('Cell Numbers'!J34,Cells!$A$7:$F$122,6)=J$11,"]","")))))</f>
        <v>---</v>
      </c>
      <c r="K42" s="203" t="str">
        <f>IF('Cell Numbers'!K34=0,"",((IF(VLOOKUP('Cell Numbers'!K34,Cells!$A$7:$F$122,5)=K$11,"[",""))&amp;(IF(AND(VLOOKUP('Cell Numbers'!K34,Cells!$A$7:$F$122,5)&lt;&gt;K$11,VLOOKUP('Cell Numbers'!K34,Cells!$A$7:$F$122,6)&lt;&gt;K$11),"---",100*(ROUND(VLOOKUP('Cell Numbers'!K34,Cells!$A$7:$M$122,13),3))&amp;"%")&amp;(IF(VLOOKUP('Cell Numbers'!K34,Cells!$A$7:$F$122,6)=K$11,"]","")))))</f>
        <v>---</v>
      </c>
      <c r="L42" s="203" t="str">
        <f>IF('Cell Numbers'!L34=0,"",((IF(VLOOKUP('Cell Numbers'!L34,Cells!$A$7:$F$122,5)=L$11,"[",""))&amp;(IF(AND(VLOOKUP('Cell Numbers'!L34,Cells!$A$7:$F$122,5)&lt;&gt;L$11,VLOOKUP('Cell Numbers'!L34,Cells!$A$7:$F$122,6)&lt;&gt;L$11),"---",100*(ROUND(VLOOKUP('Cell Numbers'!L34,Cells!$A$7:$M$122,13),3))&amp;"%")&amp;(IF(VLOOKUP('Cell Numbers'!L34,Cells!$A$7:$F$122,6)=L$11,"]","")))))</f>
        <v>---</v>
      </c>
      <c r="M42" s="203" t="str">
        <f>IF('Cell Numbers'!M34=0,"",((IF(VLOOKUP('Cell Numbers'!M34,Cells!$A$7:$F$122,5)=M$11,"[",""))&amp;(IF(AND(VLOOKUP('Cell Numbers'!M34,Cells!$A$7:$F$122,5)&lt;&gt;M$11,VLOOKUP('Cell Numbers'!M34,Cells!$A$7:$F$122,6)&lt;&gt;M$11),"---",100*(ROUND(VLOOKUP('Cell Numbers'!M34,Cells!$A$7:$M$122,13),3))&amp;"%")&amp;(IF(VLOOKUP('Cell Numbers'!M34,Cells!$A$7:$F$122,6)=M$11,"]","")))))</f>
        <v>---</v>
      </c>
      <c r="N42" s="203" t="str">
        <f>IF('Cell Numbers'!N34=0,"",((IF(VLOOKUP('Cell Numbers'!N34,Cells!$A$7:$F$122,5)=N$11,"[",""))&amp;(IF(AND(VLOOKUP('Cell Numbers'!N34,Cells!$A$7:$F$122,5)&lt;&gt;N$11,VLOOKUP('Cell Numbers'!N34,Cells!$A$7:$F$122,6)&lt;&gt;N$11),"---",100*(ROUND(VLOOKUP('Cell Numbers'!N34,Cells!$A$7:$M$122,13),3))&amp;"%")&amp;(IF(VLOOKUP('Cell Numbers'!N34,Cells!$A$7:$F$122,6)=N$11,"]","")))))</f>
        <v>---</v>
      </c>
      <c r="O42" s="203" t="str">
        <f>IF('Cell Numbers'!O34=0,"",((IF(VLOOKUP('Cell Numbers'!O34,Cells!$A$7:$F$122,5)=O$11,"[",""))&amp;(IF(AND(VLOOKUP('Cell Numbers'!O34,Cells!$A$7:$F$122,5)&lt;&gt;O$11,VLOOKUP('Cell Numbers'!O34,Cells!$A$7:$F$122,6)&lt;&gt;O$11),"---",100*(ROUND(VLOOKUP('Cell Numbers'!O34,Cells!$A$7:$M$122,13),3))&amp;"%")&amp;(IF(VLOOKUP('Cell Numbers'!O34,Cells!$A$7:$F$122,6)=O$11,"]","")))))</f>
        <v>---</v>
      </c>
      <c r="P42" s="203" t="str">
        <f>IF('Cell Numbers'!P34=0,"",((IF(VLOOKUP('Cell Numbers'!P34,Cells!$A$7:$F$122,5)=P$11,"[",""))&amp;(IF(AND(VLOOKUP('Cell Numbers'!P34,Cells!$A$7:$F$122,5)&lt;&gt;P$11,VLOOKUP('Cell Numbers'!P34,Cells!$A$7:$F$122,6)&lt;&gt;P$11),"---",100*(ROUND(VLOOKUP('Cell Numbers'!P34,Cells!$A$7:$M$122,13),3))&amp;"%")&amp;(IF(VLOOKUP('Cell Numbers'!P34,Cells!$A$7:$F$122,6)=P$11,"]","")))))</f>
        <v>---</v>
      </c>
      <c r="Q42" s="203" t="str">
        <f>IF('Cell Numbers'!Q34=0,"",((IF(VLOOKUP('Cell Numbers'!Q34,Cells!$A$7:$F$122,5)=Q$11,"[",""))&amp;(IF(AND(VLOOKUP('Cell Numbers'!Q34,Cells!$A$7:$F$122,5)&lt;&gt;Q$11,VLOOKUP('Cell Numbers'!Q34,Cells!$A$7:$F$122,6)&lt;&gt;Q$11),"---",100*(ROUND(VLOOKUP('Cell Numbers'!Q34,Cells!$A$7:$M$122,13),3))&amp;"%")&amp;(IF(VLOOKUP('Cell Numbers'!Q34,Cells!$A$7:$F$122,6)=Q$11,"]","")))))</f>
        <v>---</v>
      </c>
      <c r="R42" s="203" t="str">
        <f>IF('Cell Numbers'!R34=0,"",((IF(VLOOKUP('Cell Numbers'!R34,Cells!$A$7:$F$122,5)=R$11,"[",""))&amp;(IF(AND(VLOOKUP('Cell Numbers'!R34,Cells!$A$7:$F$122,5)&lt;&gt;R$11,VLOOKUP('Cell Numbers'!R34,Cells!$A$7:$F$122,6)&lt;&gt;R$11),"---",100*(ROUND(VLOOKUP('Cell Numbers'!R34,Cells!$A$7:$M$122,13),3))&amp;"%")&amp;(IF(VLOOKUP('Cell Numbers'!R34,Cells!$A$7:$F$122,6)=R$11,"]","")))))</f>
        <v>---</v>
      </c>
      <c r="S42" s="203" t="str">
        <f>IF('Cell Numbers'!S34=0,"",((IF(VLOOKUP('Cell Numbers'!S34,Cells!$A$7:$F$122,5)=S$11,"[",""))&amp;(IF(AND(VLOOKUP('Cell Numbers'!S34,Cells!$A$7:$F$122,5)&lt;&gt;S$11,VLOOKUP('Cell Numbers'!S34,Cells!$A$7:$F$122,6)&lt;&gt;S$11),"---",100*(ROUND(VLOOKUP('Cell Numbers'!S34,Cells!$A$7:$M$122,13),3))&amp;"%")&amp;(IF(VLOOKUP('Cell Numbers'!S34,Cells!$A$7:$F$122,6)=S$11,"]","")))))</f>
        <v>---</v>
      </c>
      <c r="T42" s="203" t="str">
        <f>IF('Cell Numbers'!T34=0,"",((IF(VLOOKUP('Cell Numbers'!T34,Cells!$A$7:$F$122,5)=T$11,"[",""))&amp;(IF(AND(VLOOKUP('Cell Numbers'!T34,Cells!$A$7:$F$122,5)&lt;&gt;T$11,VLOOKUP('Cell Numbers'!T34,Cells!$A$7:$F$122,6)&lt;&gt;T$11),"---",100*(ROUND(VLOOKUP('Cell Numbers'!T34,Cells!$A$7:$M$122,13),3))&amp;"%")&amp;(IF(VLOOKUP('Cell Numbers'!T34,Cells!$A$7:$F$122,6)=T$11,"]","")))))</f>
        <v>---</v>
      </c>
      <c r="U42" s="203" t="str">
        <f>IF('Cell Numbers'!U34=0,"",((IF(VLOOKUP('Cell Numbers'!U34,Cells!$A$7:$F$122,5)=U$11,"[",""))&amp;(IF(AND(VLOOKUP('Cell Numbers'!U34,Cells!$A$7:$F$122,5)&lt;&gt;U$11,VLOOKUP('Cell Numbers'!U34,Cells!$A$7:$F$122,6)&lt;&gt;U$11),"---",100*(ROUND(VLOOKUP('Cell Numbers'!U34,Cells!$A$7:$M$122,13),3))&amp;"%")&amp;(IF(VLOOKUP('Cell Numbers'!U34,Cells!$A$7:$F$122,6)=U$11,"]","")))))</f>
        <v>---</v>
      </c>
      <c r="V42" s="203" t="str">
        <f>IF('Cell Numbers'!V34=0,"",((IF(VLOOKUP('Cell Numbers'!V34,Cells!$A$7:$F$122,5)=V$11,"[",""))&amp;(IF(AND(VLOOKUP('Cell Numbers'!V34,Cells!$A$7:$F$122,5)&lt;&gt;V$11,VLOOKUP('Cell Numbers'!V34,Cells!$A$7:$F$122,6)&lt;&gt;V$11),"---",100*(ROUND(VLOOKUP('Cell Numbers'!V34,Cells!$A$7:$M$122,13),3))&amp;"%")&amp;(IF(VLOOKUP('Cell Numbers'!V34,Cells!$A$7:$F$122,6)=V$11,"]","")))))</f>
        <v>---</v>
      </c>
      <c r="W42" s="203" t="str">
        <f>IF('Cell Numbers'!W34=0,"",((IF(VLOOKUP('Cell Numbers'!W34,Cells!$A$7:$F$122,5)=W$11,"[",""))&amp;(IF(AND(VLOOKUP('Cell Numbers'!W34,Cells!$A$7:$F$122,5)&lt;&gt;W$11,VLOOKUP('Cell Numbers'!W34,Cells!$A$7:$F$122,6)&lt;&gt;W$11),"---",100*(ROUND(VLOOKUP('Cell Numbers'!W34,Cells!$A$7:$M$122,13),3))&amp;"%")&amp;(IF(VLOOKUP('Cell Numbers'!W34,Cells!$A$7:$F$122,6)=W$11,"]","")))))</f>
        <v>---</v>
      </c>
      <c r="X42" s="203" t="str">
        <f>IF('Cell Numbers'!X34=0,"",((IF(VLOOKUP('Cell Numbers'!X34,Cells!$A$7:$F$122,5)=X$11,"[",""))&amp;(IF(AND(VLOOKUP('Cell Numbers'!X34,Cells!$A$7:$F$122,5)&lt;&gt;X$11,VLOOKUP('Cell Numbers'!X34,Cells!$A$7:$F$122,6)&lt;&gt;X$11),"---",100*(ROUND(VLOOKUP('Cell Numbers'!X34,Cells!$A$7:$M$122,13),3))&amp;"%")&amp;(IF(VLOOKUP('Cell Numbers'!X34,Cells!$A$7:$F$122,6)=X$11,"]","")))))</f>
        <v>---</v>
      </c>
      <c r="Y42" s="203" t="str">
        <f>IF('Cell Numbers'!Y34=0,"",((IF(VLOOKUP('Cell Numbers'!Y34,Cells!$A$7:$F$122,5)=Y$11,"[",""))&amp;(IF(AND(VLOOKUP('Cell Numbers'!Y34,Cells!$A$7:$F$122,5)&lt;&gt;Y$11,VLOOKUP('Cell Numbers'!Y34,Cells!$A$7:$F$122,6)&lt;&gt;Y$11),"---",100*(ROUND(VLOOKUP('Cell Numbers'!Y34,Cells!$A$7:$M$122,13),3))&amp;"%")&amp;(IF(VLOOKUP('Cell Numbers'!Y34,Cells!$A$7:$F$122,6)=Y$11,"]","")))))</f>
        <v>---</v>
      </c>
      <c r="Z42" s="203" t="str">
        <f>IF('Cell Numbers'!Z34=0,"",((IF(VLOOKUP('Cell Numbers'!Z34,Cells!$A$7:$F$122,5)=Z$11,"[",""))&amp;(IF(AND(VLOOKUP('Cell Numbers'!Z34,Cells!$A$7:$F$122,5)&lt;&gt;Z$11,VLOOKUP('Cell Numbers'!Z34,Cells!$A$7:$F$122,6)&lt;&gt;Z$11),"---",100*(ROUND(VLOOKUP('Cell Numbers'!Z34,Cells!$A$7:$M$122,13),3))&amp;"%")&amp;(IF(VLOOKUP('Cell Numbers'!Z34,Cells!$A$7:$F$122,6)=Z$11,"]","")))))</f>
        <v>---</v>
      </c>
      <c r="AA42" s="203" t="str">
        <f>IF('Cell Numbers'!AA34=0,"",((IF(VLOOKUP('Cell Numbers'!AA34,Cells!$A$7:$F$122,5)=AA$11,"[",""))&amp;(IF(AND(VLOOKUP('Cell Numbers'!AA34,Cells!$A$7:$F$122,5)&lt;&gt;AA$11,VLOOKUP('Cell Numbers'!AA34,Cells!$A$7:$F$122,6)&lt;&gt;AA$11),"---",100*(ROUND(VLOOKUP('Cell Numbers'!AA34,Cells!$A$7:$M$122,13),3))&amp;"%")&amp;(IF(VLOOKUP('Cell Numbers'!AA34,Cells!$A$7:$F$122,6)=AA$11,"]","")))))</f>
        <v>---</v>
      </c>
      <c r="AB42" s="203" t="str">
        <f>IF('Cell Numbers'!AB34=0,"",((IF(VLOOKUP('Cell Numbers'!AB34,Cells!$A$7:$F$122,5)=AB$11,"[",""))&amp;(IF(AND(VLOOKUP('Cell Numbers'!AB34,Cells!$A$7:$F$122,5)&lt;&gt;AB$11,VLOOKUP('Cell Numbers'!AB34,Cells!$A$7:$F$122,6)&lt;&gt;AB$11),"---",100*(ROUND(VLOOKUP('Cell Numbers'!AB34,Cells!$A$7:$M$122,13),3))&amp;"%")&amp;(IF(VLOOKUP('Cell Numbers'!AB34,Cells!$A$7:$F$122,6)=AB$11,"]","")))))</f>
        <v>---</v>
      </c>
      <c r="AC42" s="203" t="str">
        <f>IF('Cell Numbers'!AC34=0,"",((IF(VLOOKUP('Cell Numbers'!AC34,Cells!$A$7:$F$122,5)=AC$11,"[",""))&amp;(IF(AND(VLOOKUP('Cell Numbers'!AC34,Cells!$A$7:$F$122,5)&lt;&gt;AC$11,VLOOKUP('Cell Numbers'!AC34,Cells!$A$7:$F$122,6)&lt;&gt;AC$11),"---",100*(ROUND(VLOOKUP('Cell Numbers'!AC34,Cells!$A$7:$M$122,13),3))&amp;"%")&amp;(IF(VLOOKUP('Cell Numbers'!AC34,Cells!$A$7:$F$122,6)=AC$11,"]","")))))</f>
        <v>---</v>
      </c>
      <c r="AD42" s="203" t="str">
        <f>IF('Cell Numbers'!AD34=0,"",((IF(VLOOKUP('Cell Numbers'!AD34,Cells!$A$7:$F$122,5)=AD$11,"[",""))&amp;(IF(AND(VLOOKUP('Cell Numbers'!AD34,Cells!$A$7:$F$122,5)&lt;&gt;AD$11,VLOOKUP('Cell Numbers'!AD34,Cells!$A$7:$F$122,6)&lt;&gt;AD$11),"---",100*(ROUND(VLOOKUP('Cell Numbers'!AD34,Cells!$A$7:$M$122,13),3))&amp;"%")&amp;(IF(VLOOKUP('Cell Numbers'!AD34,Cells!$A$7:$F$122,6)=AD$11,"]","")))))</f>
        <v>---</v>
      </c>
      <c r="AE42" s="203" t="str">
        <f>IF('Cell Numbers'!AE34=0,"",((IF(VLOOKUP('Cell Numbers'!AE34,Cells!$A$7:$F$122,5)=AE$11,"[",""))&amp;(IF(AND(VLOOKUP('Cell Numbers'!AE34,Cells!$A$7:$F$122,5)&lt;&gt;AE$11,VLOOKUP('Cell Numbers'!AE34,Cells!$A$7:$F$122,6)&lt;&gt;AE$11),"---",100*(ROUND(VLOOKUP('Cell Numbers'!AE34,Cells!$A$7:$M$122,13),3))&amp;"%")&amp;(IF(VLOOKUP('Cell Numbers'!AE34,Cells!$A$7:$F$122,6)=AE$11,"]","")))))</f>
        <v>---</v>
      </c>
      <c r="AF42" s="203" t="str">
        <f>IF('Cell Numbers'!AF34=0,"",((IF(VLOOKUP('Cell Numbers'!AF34,Cells!$A$7:$F$122,5)=AF$11,"[",""))&amp;(IF(AND(VLOOKUP('Cell Numbers'!AF34,Cells!$A$7:$F$122,5)&lt;&gt;AF$11,VLOOKUP('Cell Numbers'!AF34,Cells!$A$7:$F$122,6)&lt;&gt;AF$11),"---",100*(ROUND(VLOOKUP('Cell Numbers'!AF34,Cells!$A$7:$M$122,13),3))&amp;"%")&amp;(IF(VLOOKUP('Cell Numbers'!AF34,Cells!$A$7:$F$122,6)=AF$11,"]","")))))</f>
        <v>---</v>
      </c>
      <c r="AG42" s="203" t="str">
        <f>IF('Cell Numbers'!AG34=0,"",((IF(VLOOKUP('Cell Numbers'!AG34,Cells!$A$7:$F$122,5)=AG$11,"[",""))&amp;(IF(AND(VLOOKUP('Cell Numbers'!AG34,Cells!$A$7:$F$122,5)&lt;&gt;AG$11,VLOOKUP('Cell Numbers'!AG34,Cells!$A$7:$F$122,6)&lt;&gt;AG$11),"---",100*(ROUND(VLOOKUP('Cell Numbers'!AG34,Cells!$A$7:$M$122,13),3))&amp;"%")&amp;(IF(VLOOKUP('Cell Numbers'!AG34,Cells!$A$7:$F$122,6)=AG$11,"]","")))))</f>
        <v>---</v>
      </c>
      <c r="AH42" s="203" t="str">
        <f>IF('Cell Numbers'!AH34=0,"",((IF(VLOOKUP('Cell Numbers'!AH34,Cells!$A$7:$F$122,5)=AH$11,"[",""))&amp;(IF(AND(VLOOKUP('Cell Numbers'!AH34,Cells!$A$7:$F$122,5)&lt;&gt;AH$11,VLOOKUP('Cell Numbers'!AH34,Cells!$A$7:$F$122,6)&lt;&gt;AH$11),"---",100*(ROUND(VLOOKUP('Cell Numbers'!AH34,Cells!$A$7:$M$122,13),3))&amp;"%")&amp;(IF(VLOOKUP('Cell Numbers'!AH34,Cells!$A$7:$F$122,6)=AH$11,"]","")))))</f>
        <v>---</v>
      </c>
      <c r="AI42" s="203" t="str">
        <f>IF('Cell Numbers'!AI34=0,"",((IF(VLOOKUP('Cell Numbers'!AI34,Cells!$A$7:$F$122,5)=AI$11,"[",""))&amp;(IF(AND(VLOOKUP('Cell Numbers'!AI34,Cells!$A$7:$F$122,5)&lt;&gt;AI$11,VLOOKUP('Cell Numbers'!AI34,Cells!$A$7:$F$122,6)&lt;&gt;AI$11),"---",100*(ROUND(VLOOKUP('Cell Numbers'!AI34,Cells!$A$7:$M$122,13),3))&amp;"%")&amp;(IF(VLOOKUP('Cell Numbers'!AI34,Cells!$A$7:$F$122,6)=AI$11,"]","")))))</f>
        <v>---</v>
      </c>
      <c r="AJ42" s="203" t="str">
        <f>IF('Cell Numbers'!AJ34=0,"",((IF(VLOOKUP('Cell Numbers'!AJ34,Cells!$A$7:$F$122,5)=AJ$11,"[",""))&amp;(IF(AND(VLOOKUP('Cell Numbers'!AJ34,Cells!$A$7:$F$122,5)&lt;&gt;AJ$11,VLOOKUP('Cell Numbers'!AJ34,Cells!$A$7:$F$122,6)&lt;&gt;AJ$11),"---",100*(ROUND(VLOOKUP('Cell Numbers'!AJ34,Cells!$A$7:$M$122,13),3))&amp;"%")&amp;(IF(VLOOKUP('Cell Numbers'!AJ34,Cells!$A$7:$F$122,6)=AJ$11,"]","")))))</f>
        <v>---</v>
      </c>
      <c r="AK42" s="203" t="str">
        <f>IF('Cell Numbers'!AK34=0,"",((IF(VLOOKUP('Cell Numbers'!AK34,Cells!$A$7:$F$122,5)=AK$11,"[",""))&amp;(IF(AND(VLOOKUP('Cell Numbers'!AK34,Cells!$A$7:$F$122,5)&lt;&gt;AK$11,VLOOKUP('Cell Numbers'!AK34,Cells!$A$7:$F$122,6)&lt;&gt;AK$11),"---",100*(ROUND(VLOOKUP('Cell Numbers'!AK34,Cells!$A$7:$M$122,13),3))&amp;"%")&amp;(IF(VLOOKUP('Cell Numbers'!AK34,Cells!$A$7:$F$122,6)=AK$11,"]","")))))</f>
        <v>---</v>
      </c>
      <c r="AL42" s="203" t="str">
        <f>IF('Cell Numbers'!AL34=0,"",((IF(VLOOKUP('Cell Numbers'!AL34,Cells!$A$7:$F$122,5)=AL$11,"[",""))&amp;(IF(AND(VLOOKUP('Cell Numbers'!AL34,Cells!$A$7:$F$122,5)&lt;&gt;AL$11,VLOOKUP('Cell Numbers'!AL34,Cells!$A$7:$F$122,6)&lt;&gt;AL$11),"---",100*(ROUND(VLOOKUP('Cell Numbers'!AL34,Cells!$A$7:$M$122,13),3))&amp;"%")&amp;(IF(VLOOKUP('Cell Numbers'!AL34,Cells!$A$7:$F$122,6)=AL$11,"]","")))))</f>
        <v>---</v>
      </c>
      <c r="AM42" s="203" t="str">
        <f>IF('Cell Numbers'!AM34=0,"",((IF(VLOOKUP('Cell Numbers'!AM34,Cells!$A$7:$F$122,5)=AM$11,"[",""))&amp;(IF(AND(VLOOKUP('Cell Numbers'!AM34,Cells!$A$7:$F$122,5)&lt;&gt;AM$11,VLOOKUP('Cell Numbers'!AM34,Cells!$A$7:$F$122,6)&lt;&gt;AM$11),"---",100*(ROUND(VLOOKUP('Cell Numbers'!AM34,Cells!$A$7:$M$122,13),3))&amp;"%")&amp;(IF(VLOOKUP('Cell Numbers'!AM34,Cells!$A$7:$F$122,6)=AM$11,"]","")))))</f>
        <v>116.9%]</v>
      </c>
    </row>
    <row r="43" spans="1:39" ht="13.5" customHeight="1" x14ac:dyDescent="0.25">
      <c r="A43" t="s">
        <v>59</v>
      </c>
      <c r="B43" t="s">
        <v>78</v>
      </c>
      <c r="C43" s="8" t="s">
        <v>198</v>
      </c>
      <c r="D43" s="203" t="str">
        <f>IF('Cell Numbers'!D35=0,"",((IF(VLOOKUP('Cell Numbers'!D35,Cells!$A$7:$F$122,5)=D$11,"[",""))&amp;(IF(AND(VLOOKUP('Cell Numbers'!D35,Cells!$A$7:$F$122,5)&lt;&gt;D$11,VLOOKUP('Cell Numbers'!D35,Cells!$A$7:$F$122,6)&lt;&gt;D$11),"---",100*(ROUND(VLOOKUP('Cell Numbers'!D35,Cells!$A$7:$M$122,13),3))&amp;"%")&amp;(IF(VLOOKUP('Cell Numbers'!D35,Cells!$A$7:$F$122,6)=D$11,"]","")))))</f>
        <v>[95.6%</v>
      </c>
      <c r="E43" s="203" t="str">
        <f>IF('Cell Numbers'!E35=0,"",((IF(VLOOKUP('Cell Numbers'!E35,Cells!$A$7:$F$122,5)=E$11,"[",""))&amp;(IF(AND(VLOOKUP('Cell Numbers'!E35,Cells!$A$7:$F$122,5)&lt;&gt;E$11,VLOOKUP('Cell Numbers'!E35,Cells!$A$7:$F$122,6)&lt;&gt;E$11),"---",100*(ROUND(VLOOKUP('Cell Numbers'!E35,Cells!$A$7:$M$122,13),3))&amp;"%")&amp;(IF(VLOOKUP('Cell Numbers'!E35,Cells!$A$7:$F$122,6)=E$11,"]","")))))</f>
        <v>---</v>
      </c>
      <c r="F43" s="203" t="str">
        <f>IF('Cell Numbers'!F35=0,"",((IF(VLOOKUP('Cell Numbers'!F35,Cells!$A$7:$F$122,5)=F$11,"[",""))&amp;(IF(AND(VLOOKUP('Cell Numbers'!F35,Cells!$A$7:$F$122,5)&lt;&gt;F$11,VLOOKUP('Cell Numbers'!F35,Cells!$A$7:$F$122,6)&lt;&gt;F$11),"---",100*(ROUND(VLOOKUP('Cell Numbers'!F35,Cells!$A$7:$M$122,13),3))&amp;"%")&amp;(IF(VLOOKUP('Cell Numbers'!F35,Cells!$A$7:$F$122,6)=F$11,"]","")))))</f>
        <v>---</v>
      </c>
      <c r="G43" s="203" t="str">
        <f>IF('Cell Numbers'!G35=0,"",((IF(VLOOKUP('Cell Numbers'!G35,Cells!$A$7:$F$122,5)=G$11,"[",""))&amp;(IF(AND(VLOOKUP('Cell Numbers'!G35,Cells!$A$7:$F$122,5)&lt;&gt;G$11,VLOOKUP('Cell Numbers'!G35,Cells!$A$7:$F$122,6)&lt;&gt;G$11),"---",100*(ROUND(VLOOKUP('Cell Numbers'!G35,Cells!$A$7:$M$122,13),3))&amp;"%")&amp;(IF(VLOOKUP('Cell Numbers'!G35,Cells!$A$7:$F$122,6)=G$11,"]","")))))</f>
        <v>---</v>
      </c>
      <c r="H43" s="203" t="str">
        <f>IF('Cell Numbers'!H35=0,"",((IF(VLOOKUP('Cell Numbers'!H35,Cells!$A$7:$F$122,5)=H$11,"[",""))&amp;(IF(AND(VLOOKUP('Cell Numbers'!H35,Cells!$A$7:$F$122,5)&lt;&gt;H$11,VLOOKUP('Cell Numbers'!H35,Cells!$A$7:$F$122,6)&lt;&gt;H$11),"---",100*(ROUND(VLOOKUP('Cell Numbers'!H35,Cells!$A$7:$M$122,13),3))&amp;"%")&amp;(IF(VLOOKUP('Cell Numbers'!H35,Cells!$A$7:$F$122,6)=H$11,"]","")))))</f>
        <v>---</v>
      </c>
      <c r="I43" s="203" t="str">
        <f>IF('Cell Numbers'!I35=0,"",((IF(VLOOKUP('Cell Numbers'!I35,Cells!$A$7:$F$122,5)=I$11,"[",""))&amp;(IF(AND(VLOOKUP('Cell Numbers'!I35,Cells!$A$7:$F$122,5)&lt;&gt;I$11,VLOOKUP('Cell Numbers'!I35,Cells!$A$7:$F$122,6)&lt;&gt;I$11),"---",100*(ROUND(VLOOKUP('Cell Numbers'!I35,Cells!$A$7:$M$122,13),3))&amp;"%")&amp;(IF(VLOOKUP('Cell Numbers'!I35,Cells!$A$7:$F$122,6)=I$11,"]","")))))</f>
        <v>---</v>
      </c>
      <c r="J43" s="203" t="str">
        <f>IF('Cell Numbers'!J35=0,"",((IF(VLOOKUP('Cell Numbers'!J35,Cells!$A$7:$F$122,5)=J$11,"[",""))&amp;(IF(AND(VLOOKUP('Cell Numbers'!J35,Cells!$A$7:$F$122,5)&lt;&gt;J$11,VLOOKUP('Cell Numbers'!J35,Cells!$A$7:$F$122,6)&lt;&gt;J$11),"---",100*(ROUND(VLOOKUP('Cell Numbers'!J35,Cells!$A$7:$M$122,13),3))&amp;"%")&amp;(IF(VLOOKUP('Cell Numbers'!J35,Cells!$A$7:$F$122,6)=J$11,"]","")))))</f>
        <v>---</v>
      </c>
      <c r="K43" s="203" t="str">
        <f>IF('Cell Numbers'!K35=0,"",((IF(VLOOKUP('Cell Numbers'!K35,Cells!$A$7:$F$122,5)=K$11,"[",""))&amp;(IF(AND(VLOOKUP('Cell Numbers'!K35,Cells!$A$7:$F$122,5)&lt;&gt;K$11,VLOOKUP('Cell Numbers'!K35,Cells!$A$7:$F$122,6)&lt;&gt;K$11),"---",100*(ROUND(VLOOKUP('Cell Numbers'!K35,Cells!$A$7:$M$122,13),3))&amp;"%")&amp;(IF(VLOOKUP('Cell Numbers'!K35,Cells!$A$7:$F$122,6)=K$11,"]","")))))</f>
        <v>---</v>
      </c>
      <c r="L43" s="203" t="str">
        <f>IF('Cell Numbers'!L35=0,"",((IF(VLOOKUP('Cell Numbers'!L35,Cells!$A$7:$F$122,5)=L$11,"[",""))&amp;(IF(AND(VLOOKUP('Cell Numbers'!L35,Cells!$A$7:$F$122,5)&lt;&gt;L$11,VLOOKUP('Cell Numbers'!L35,Cells!$A$7:$F$122,6)&lt;&gt;L$11),"---",100*(ROUND(VLOOKUP('Cell Numbers'!L35,Cells!$A$7:$M$122,13),3))&amp;"%")&amp;(IF(VLOOKUP('Cell Numbers'!L35,Cells!$A$7:$F$122,6)=L$11,"]","")))))</f>
        <v>---</v>
      </c>
      <c r="M43" s="203" t="str">
        <f>IF('Cell Numbers'!M35=0,"",((IF(VLOOKUP('Cell Numbers'!M35,Cells!$A$7:$F$122,5)=M$11,"[",""))&amp;(IF(AND(VLOOKUP('Cell Numbers'!M35,Cells!$A$7:$F$122,5)&lt;&gt;M$11,VLOOKUP('Cell Numbers'!M35,Cells!$A$7:$F$122,6)&lt;&gt;M$11),"---",100*(ROUND(VLOOKUP('Cell Numbers'!M35,Cells!$A$7:$M$122,13),3))&amp;"%")&amp;(IF(VLOOKUP('Cell Numbers'!M35,Cells!$A$7:$F$122,6)=M$11,"]","")))))</f>
        <v>---</v>
      </c>
      <c r="N43" s="203" t="str">
        <f>IF('Cell Numbers'!N35=0,"",((IF(VLOOKUP('Cell Numbers'!N35,Cells!$A$7:$F$122,5)=N$11,"[",""))&amp;(IF(AND(VLOOKUP('Cell Numbers'!N35,Cells!$A$7:$F$122,5)&lt;&gt;N$11,VLOOKUP('Cell Numbers'!N35,Cells!$A$7:$F$122,6)&lt;&gt;N$11),"---",100*(ROUND(VLOOKUP('Cell Numbers'!N35,Cells!$A$7:$M$122,13),3))&amp;"%")&amp;(IF(VLOOKUP('Cell Numbers'!N35,Cells!$A$7:$F$122,6)=N$11,"]","")))))</f>
        <v>---</v>
      </c>
      <c r="O43" s="203" t="str">
        <f>IF('Cell Numbers'!O35=0,"",((IF(VLOOKUP('Cell Numbers'!O35,Cells!$A$7:$F$122,5)=O$11,"[",""))&amp;(IF(AND(VLOOKUP('Cell Numbers'!O35,Cells!$A$7:$F$122,5)&lt;&gt;O$11,VLOOKUP('Cell Numbers'!O35,Cells!$A$7:$F$122,6)&lt;&gt;O$11),"---",100*(ROUND(VLOOKUP('Cell Numbers'!O35,Cells!$A$7:$M$122,13),3))&amp;"%")&amp;(IF(VLOOKUP('Cell Numbers'!O35,Cells!$A$7:$F$122,6)=O$11,"]","")))))</f>
        <v>---</v>
      </c>
      <c r="P43" s="203" t="str">
        <f>IF('Cell Numbers'!P35=0,"",((IF(VLOOKUP('Cell Numbers'!P35,Cells!$A$7:$F$122,5)=P$11,"[",""))&amp;(IF(AND(VLOOKUP('Cell Numbers'!P35,Cells!$A$7:$F$122,5)&lt;&gt;P$11,VLOOKUP('Cell Numbers'!P35,Cells!$A$7:$F$122,6)&lt;&gt;P$11),"---",100*(ROUND(VLOOKUP('Cell Numbers'!P35,Cells!$A$7:$M$122,13),3))&amp;"%")&amp;(IF(VLOOKUP('Cell Numbers'!P35,Cells!$A$7:$F$122,6)=P$11,"]","")))))</f>
        <v>---</v>
      </c>
      <c r="Q43" s="203" t="str">
        <f>IF('Cell Numbers'!Q35=0,"",((IF(VLOOKUP('Cell Numbers'!Q35,Cells!$A$7:$F$122,5)=Q$11,"[",""))&amp;(IF(AND(VLOOKUP('Cell Numbers'!Q35,Cells!$A$7:$F$122,5)&lt;&gt;Q$11,VLOOKUP('Cell Numbers'!Q35,Cells!$A$7:$F$122,6)&lt;&gt;Q$11),"---",100*(ROUND(VLOOKUP('Cell Numbers'!Q35,Cells!$A$7:$M$122,13),3))&amp;"%")&amp;(IF(VLOOKUP('Cell Numbers'!Q35,Cells!$A$7:$F$122,6)=Q$11,"]","")))))</f>
        <v>---</v>
      </c>
      <c r="R43" s="203" t="str">
        <f>IF('Cell Numbers'!R35=0,"",((IF(VLOOKUP('Cell Numbers'!R35,Cells!$A$7:$F$122,5)=R$11,"[",""))&amp;(IF(AND(VLOOKUP('Cell Numbers'!R35,Cells!$A$7:$F$122,5)&lt;&gt;R$11,VLOOKUP('Cell Numbers'!R35,Cells!$A$7:$F$122,6)&lt;&gt;R$11),"---",100*(ROUND(VLOOKUP('Cell Numbers'!R35,Cells!$A$7:$M$122,13),3))&amp;"%")&amp;(IF(VLOOKUP('Cell Numbers'!R35,Cells!$A$7:$F$122,6)=R$11,"]","")))))</f>
        <v>---</v>
      </c>
      <c r="S43" s="203" t="str">
        <f>IF('Cell Numbers'!S35=0,"",((IF(VLOOKUP('Cell Numbers'!S35,Cells!$A$7:$F$122,5)=S$11,"[",""))&amp;(IF(AND(VLOOKUP('Cell Numbers'!S35,Cells!$A$7:$F$122,5)&lt;&gt;S$11,VLOOKUP('Cell Numbers'!S35,Cells!$A$7:$F$122,6)&lt;&gt;S$11),"---",100*(ROUND(VLOOKUP('Cell Numbers'!S35,Cells!$A$7:$M$122,13),3))&amp;"%")&amp;(IF(VLOOKUP('Cell Numbers'!S35,Cells!$A$7:$F$122,6)=S$11,"]","")))))</f>
        <v>---</v>
      </c>
      <c r="T43" s="203" t="str">
        <f>IF('Cell Numbers'!T35=0,"",((IF(VLOOKUP('Cell Numbers'!T35,Cells!$A$7:$F$122,5)=T$11,"[",""))&amp;(IF(AND(VLOOKUP('Cell Numbers'!T35,Cells!$A$7:$F$122,5)&lt;&gt;T$11,VLOOKUP('Cell Numbers'!T35,Cells!$A$7:$F$122,6)&lt;&gt;T$11),"---",100*(ROUND(VLOOKUP('Cell Numbers'!T35,Cells!$A$7:$M$122,13),3))&amp;"%")&amp;(IF(VLOOKUP('Cell Numbers'!T35,Cells!$A$7:$F$122,6)=T$11,"]","")))))</f>
        <v>---</v>
      </c>
      <c r="U43" s="203" t="str">
        <f>IF('Cell Numbers'!U35=0,"",((IF(VLOOKUP('Cell Numbers'!U35,Cells!$A$7:$F$122,5)=U$11,"[",""))&amp;(IF(AND(VLOOKUP('Cell Numbers'!U35,Cells!$A$7:$F$122,5)&lt;&gt;U$11,VLOOKUP('Cell Numbers'!U35,Cells!$A$7:$F$122,6)&lt;&gt;U$11),"---",100*(ROUND(VLOOKUP('Cell Numbers'!U35,Cells!$A$7:$M$122,13),3))&amp;"%")&amp;(IF(VLOOKUP('Cell Numbers'!U35,Cells!$A$7:$F$122,6)=U$11,"]","")))))</f>
        <v>---</v>
      </c>
      <c r="V43" s="203" t="str">
        <f>IF('Cell Numbers'!V35=0,"",((IF(VLOOKUP('Cell Numbers'!V35,Cells!$A$7:$F$122,5)=V$11,"[",""))&amp;(IF(AND(VLOOKUP('Cell Numbers'!V35,Cells!$A$7:$F$122,5)&lt;&gt;V$11,VLOOKUP('Cell Numbers'!V35,Cells!$A$7:$F$122,6)&lt;&gt;V$11),"---",100*(ROUND(VLOOKUP('Cell Numbers'!V35,Cells!$A$7:$M$122,13),3))&amp;"%")&amp;(IF(VLOOKUP('Cell Numbers'!V35,Cells!$A$7:$F$122,6)=V$11,"]","")))))</f>
        <v>---</v>
      </c>
      <c r="W43" s="203" t="str">
        <f>IF('Cell Numbers'!W35=0,"",((IF(VLOOKUP('Cell Numbers'!W35,Cells!$A$7:$F$122,5)=W$11,"[",""))&amp;(IF(AND(VLOOKUP('Cell Numbers'!W35,Cells!$A$7:$F$122,5)&lt;&gt;W$11,VLOOKUP('Cell Numbers'!W35,Cells!$A$7:$F$122,6)&lt;&gt;W$11),"---",100*(ROUND(VLOOKUP('Cell Numbers'!W35,Cells!$A$7:$M$122,13),3))&amp;"%")&amp;(IF(VLOOKUP('Cell Numbers'!W35,Cells!$A$7:$F$122,6)=W$11,"]","")))))</f>
        <v>---</v>
      </c>
      <c r="X43" s="203" t="str">
        <f>IF('Cell Numbers'!X35=0,"",((IF(VLOOKUP('Cell Numbers'!X35,Cells!$A$7:$F$122,5)=X$11,"[",""))&amp;(IF(AND(VLOOKUP('Cell Numbers'!X35,Cells!$A$7:$F$122,5)&lt;&gt;X$11,VLOOKUP('Cell Numbers'!X35,Cells!$A$7:$F$122,6)&lt;&gt;X$11),"---",100*(ROUND(VLOOKUP('Cell Numbers'!X35,Cells!$A$7:$M$122,13),3))&amp;"%")&amp;(IF(VLOOKUP('Cell Numbers'!X35,Cells!$A$7:$F$122,6)=X$11,"]","")))))</f>
        <v>---</v>
      </c>
      <c r="Y43" s="203" t="str">
        <f>IF('Cell Numbers'!Y35=0,"",((IF(VLOOKUP('Cell Numbers'!Y35,Cells!$A$7:$F$122,5)=Y$11,"[",""))&amp;(IF(AND(VLOOKUP('Cell Numbers'!Y35,Cells!$A$7:$F$122,5)&lt;&gt;Y$11,VLOOKUP('Cell Numbers'!Y35,Cells!$A$7:$F$122,6)&lt;&gt;Y$11),"---",100*(ROUND(VLOOKUP('Cell Numbers'!Y35,Cells!$A$7:$M$122,13),3))&amp;"%")&amp;(IF(VLOOKUP('Cell Numbers'!Y35,Cells!$A$7:$F$122,6)=Y$11,"]","")))))</f>
        <v>---</v>
      </c>
      <c r="Z43" s="203" t="str">
        <f>IF('Cell Numbers'!Z35=0,"",((IF(VLOOKUP('Cell Numbers'!Z35,Cells!$A$7:$F$122,5)=Z$11,"[",""))&amp;(IF(AND(VLOOKUP('Cell Numbers'!Z35,Cells!$A$7:$F$122,5)&lt;&gt;Z$11,VLOOKUP('Cell Numbers'!Z35,Cells!$A$7:$F$122,6)&lt;&gt;Z$11),"---",100*(ROUND(VLOOKUP('Cell Numbers'!Z35,Cells!$A$7:$M$122,13),3))&amp;"%")&amp;(IF(VLOOKUP('Cell Numbers'!Z35,Cells!$A$7:$F$122,6)=Z$11,"]","")))))</f>
        <v>---</v>
      </c>
      <c r="AA43" s="203" t="str">
        <f>IF('Cell Numbers'!AA35=0,"",((IF(VLOOKUP('Cell Numbers'!AA35,Cells!$A$7:$F$122,5)=AA$11,"[",""))&amp;(IF(AND(VLOOKUP('Cell Numbers'!AA35,Cells!$A$7:$F$122,5)&lt;&gt;AA$11,VLOOKUP('Cell Numbers'!AA35,Cells!$A$7:$F$122,6)&lt;&gt;AA$11),"---",100*(ROUND(VLOOKUP('Cell Numbers'!AA35,Cells!$A$7:$M$122,13),3))&amp;"%")&amp;(IF(VLOOKUP('Cell Numbers'!AA35,Cells!$A$7:$F$122,6)=AA$11,"]","")))))</f>
        <v>---</v>
      </c>
      <c r="AB43" s="203" t="str">
        <f>IF('Cell Numbers'!AB35=0,"",((IF(VLOOKUP('Cell Numbers'!AB35,Cells!$A$7:$F$122,5)=AB$11,"[",""))&amp;(IF(AND(VLOOKUP('Cell Numbers'!AB35,Cells!$A$7:$F$122,5)&lt;&gt;AB$11,VLOOKUP('Cell Numbers'!AB35,Cells!$A$7:$F$122,6)&lt;&gt;AB$11),"---",100*(ROUND(VLOOKUP('Cell Numbers'!AB35,Cells!$A$7:$M$122,13),3))&amp;"%")&amp;(IF(VLOOKUP('Cell Numbers'!AB35,Cells!$A$7:$F$122,6)=AB$11,"]","")))))</f>
        <v>---</v>
      </c>
      <c r="AC43" s="203" t="str">
        <f>IF('Cell Numbers'!AC35=0,"",((IF(VLOOKUP('Cell Numbers'!AC35,Cells!$A$7:$F$122,5)=AC$11,"[",""))&amp;(IF(AND(VLOOKUP('Cell Numbers'!AC35,Cells!$A$7:$F$122,5)&lt;&gt;AC$11,VLOOKUP('Cell Numbers'!AC35,Cells!$A$7:$F$122,6)&lt;&gt;AC$11),"---",100*(ROUND(VLOOKUP('Cell Numbers'!AC35,Cells!$A$7:$M$122,13),3))&amp;"%")&amp;(IF(VLOOKUP('Cell Numbers'!AC35,Cells!$A$7:$F$122,6)=AC$11,"]","")))))</f>
        <v>---</v>
      </c>
      <c r="AD43" s="203" t="str">
        <f>IF('Cell Numbers'!AD35=0,"",((IF(VLOOKUP('Cell Numbers'!AD35,Cells!$A$7:$F$122,5)=AD$11,"[",""))&amp;(IF(AND(VLOOKUP('Cell Numbers'!AD35,Cells!$A$7:$F$122,5)&lt;&gt;AD$11,VLOOKUP('Cell Numbers'!AD35,Cells!$A$7:$F$122,6)&lt;&gt;AD$11),"---",100*(ROUND(VLOOKUP('Cell Numbers'!AD35,Cells!$A$7:$M$122,13),3))&amp;"%")&amp;(IF(VLOOKUP('Cell Numbers'!AD35,Cells!$A$7:$F$122,6)=AD$11,"]","")))))</f>
        <v>---</v>
      </c>
      <c r="AE43" s="203" t="str">
        <f>IF('Cell Numbers'!AE35=0,"",((IF(VLOOKUP('Cell Numbers'!AE35,Cells!$A$7:$F$122,5)=AE$11,"[",""))&amp;(IF(AND(VLOOKUP('Cell Numbers'!AE35,Cells!$A$7:$F$122,5)&lt;&gt;AE$11,VLOOKUP('Cell Numbers'!AE35,Cells!$A$7:$F$122,6)&lt;&gt;AE$11),"---",100*(ROUND(VLOOKUP('Cell Numbers'!AE35,Cells!$A$7:$M$122,13),3))&amp;"%")&amp;(IF(VLOOKUP('Cell Numbers'!AE35,Cells!$A$7:$F$122,6)=AE$11,"]","")))))</f>
        <v>---</v>
      </c>
      <c r="AF43" s="203" t="str">
        <f>IF('Cell Numbers'!AF35=0,"",((IF(VLOOKUP('Cell Numbers'!AF35,Cells!$A$7:$F$122,5)=AF$11,"[",""))&amp;(IF(AND(VLOOKUP('Cell Numbers'!AF35,Cells!$A$7:$F$122,5)&lt;&gt;AF$11,VLOOKUP('Cell Numbers'!AF35,Cells!$A$7:$F$122,6)&lt;&gt;AF$11),"---",100*(ROUND(VLOOKUP('Cell Numbers'!AF35,Cells!$A$7:$M$122,13),3))&amp;"%")&amp;(IF(VLOOKUP('Cell Numbers'!AF35,Cells!$A$7:$F$122,6)=AF$11,"]","")))))</f>
        <v>---</v>
      </c>
      <c r="AG43" s="203" t="str">
        <f>IF('Cell Numbers'!AG35=0,"",((IF(VLOOKUP('Cell Numbers'!AG35,Cells!$A$7:$F$122,5)=AG$11,"[",""))&amp;(IF(AND(VLOOKUP('Cell Numbers'!AG35,Cells!$A$7:$F$122,5)&lt;&gt;AG$11,VLOOKUP('Cell Numbers'!AG35,Cells!$A$7:$F$122,6)&lt;&gt;AG$11),"---",100*(ROUND(VLOOKUP('Cell Numbers'!AG35,Cells!$A$7:$M$122,13),3))&amp;"%")&amp;(IF(VLOOKUP('Cell Numbers'!AG35,Cells!$A$7:$F$122,6)=AG$11,"]","")))))</f>
        <v>---</v>
      </c>
      <c r="AH43" s="203" t="str">
        <f>IF('Cell Numbers'!AH35=0,"",((IF(VLOOKUP('Cell Numbers'!AH35,Cells!$A$7:$F$122,5)=AH$11,"[",""))&amp;(IF(AND(VLOOKUP('Cell Numbers'!AH35,Cells!$A$7:$F$122,5)&lt;&gt;AH$11,VLOOKUP('Cell Numbers'!AH35,Cells!$A$7:$F$122,6)&lt;&gt;AH$11),"---",100*(ROUND(VLOOKUP('Cell Numbers'!AH35,Cells!$A$7:$M$122,13),3))&amp;"%")&amp;(IF(VLOOKUP('Cell Numbers'!AH35,Cells!$A$7:$F$122,6)=AH$11,"]","")))))</f>
        <v>---</v>
      </c>
      <c r="AI43" s="203" t="str">
        <f>IF('Cell Numbers'!AI35=0,"",((IF(VLOOKUP('Cell Numbers'!AI35,Cells!$A$7:$F$122,5)=AI$11,"[",""))&amp;(IF(AND(VLOOKUP('Cell Numbers'!AI35,Cells!$A$7:$F$122,5)&lt;&gt;AI$11,VLOOKUP('Cell Numbers'!AI35,Cells!$A$7:$F$122,6)&lt;&gt;AI$11),"---",100*(ROUND(VLOOKUP('Cell Numbers'!AI35,Cells!$A$7:$M$122,13),3))&amp;"%")&amp;(IF(VLOOKUP('Cell Numbers'!AI35,Cells!$A$7:$F$122,6)=AI$11,"]","")))))</f>
        <v>---</v>
      </c>
      <c r="AJ43" s="203" t="str">
        <f>IF('Cell Numbers'!AJ35=0,"",((IF(VLOOKUP('Cell Numbers'!AJ35,Cells!$A$7:$F$122,5)=AJ$11,"[",""))&amp;(IF(AND(VLOOKUP('Cell Numbers'!AJ35,Cells!$A$7:$F$122,5)&lt;&gt;AJ$11,VLOOKUP('Cell Numbers'!AJ35,Cells!$A$7:$F$122,6)&lt;&gt;AJ$11),"---",100*(ROUND(VLOOKUP('Cell Numbers'!AJ35,Cells!$A$7:$M$122,13),3))&amp;"%")&amp;(IF(VLOOKUP('Cell Numbers'!AJ35,Cells!$A$7:$F$122,6)=AJ$11,"]","")))))</f>
        <v>---</v>
      </c>
      <c r="AK43" s="203" t="str">
        <f>IF('Cell Numbers'!AK35=0,"",((IF(VLOOKUP('Cell Numbers'!AK35,Cells!$A$7:$F$122,5)=AK$11,"[",""))&amp;(IF(AND(VLOOKUP('Cell Numbers'!AK35,Cells!$A$7:$F$122,5)&lt;&gt;AK$11,VLOOKUP('Cell Numbers'!AK35,Cells!$A$7:$F$122,6)&lt;&gt;AK$11),"---",100*(ROUND(VLOOKUP('Cell Numbers'!AK35,Cells!$A$7:$M$122,13),3))&amp;"%")&amp;(IF(VLOOKUP('Cell Numbers'!AK35,Cells!$A$7:$F$122,6)=AK$11,"]","")))))</f>
        <v>---</v>
      </c>
      <c r="AL43" s="203" t="str">
        <f>IF('Cell Numbers'!AL35=0,"",((IF(VLOOKUP('Cell Numbers'!AL35,Cells!$A$7:$F$122,5)=AL$11,"[",""))&amp;(IF(AND(VLOOKUP('Cell Numbers'!AL35,Cells!$A$7:$F$122,5)&lt;&gt;AL$11,VLOOKUP('Cell Numbers'!AL35,Cells!$A$7:$F$122,6)&lt;&gt;AL$11),"---",100*(ROUND(VLOOKUP('Cell Numbers'!AL35,Cells!$A$7:$M$122,13),3))&amp;"%")&amp;(IF(VLOOKUP('Cell Numbers'!AL35,Cells!$A$7:$F$122,6)=AL$11,"]","")))))</f>
        <v>---</v>
      </c>
      <c r="AM43" s="203" t="str">
        <f>IF('Cell Numbers'!AM35=0,"",((IF(VLOOKUP('Cell Numbers'!AM35,Cells!$A$7:$F$122,5)=AM$11,"[",""))&amp;(IF(AND(VLOOKUP('Cell Numbers'!AM35,Cells!$A$7:$F$122,5)&lt;&gt;AM$11,VLOOKUP('Cell Numbers'!AM35,Cells!$A$7:$F$122,6)&lt;&gt;AM$11),"---",100*(ROUND(VLOOKUP('Cell Numbers'!AM35,Cells!$A$7:$M$122,13),3))&amp;"%")&amp;(IF(VLOOKUP('Cell Numbers'!AM35,Cells!$A$7:$F$122,6)=AM$11,"]","")))))</f>
        <v>95.6%]</v>
      </c>
    </row>
    <row r="44" spans="1:39" x14ac:dyDescent="0.2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sheetData>
  <mergeCells count="24">
    <mergeCell ref="O7:S7"/>
    <mergeCell ref="T7:X7"/>
    <mergeCell ref="Y7:Z7"/>
    <mergeCell ref="AA7:AB7"/>
    <mergeCell ref="O8:S8"/>
    <mergeCell ref="T8:X8"/>
    <mergeCell ref="Y8:Z8"/>
    <mergeCell ref="AA8:AB8"/>
    <mergeCell ref="O5:S5"/>
    <mergeCell ref="T5:X5"/>
    <mergeCell ref="Y5:Z5"/>
    <mergeCell ref="AA5:AB5"/>
    <mergeCell ref="O6:S6"/>
    <mergeCell ref="T6:X6"/>
    <mergeCell ref="Y6:Z6"/>
    <mergeCell ref="AA6:AB6"/>
    <mergeCell ref="O3:S3"/>
    <mergeCell ref="T3:X3"/>
    <mergeCell ref="Y3:Z3"/>
    <mergeCell ref="AA3:AB3"/>
    <mergeCell ref="O4:S4"/>
    <mergeCell ref="T4:X4"/>
    <mergeCell ref="Y4:Z4"/>
    <mergeCell ref="AA4:AB4"/>
  </mergeCells>
  <conditionalFormatting sqref="AN13:XFD18 AN20:XFD26 AN28:XFD34 A28:C33 A20:C25 B35 A36:C41 AN36:XFD41 A27 A43:C43 A18:B18 A34:B34 A26:B26 A13:C17 AN43:XFD43 AM13:AM43">
    <cfRule type="cellIs" dxfId="77" priority="33" stopIfTrue="1" operator="equal">
      <formula>"In CI"</formula>
    </cfRule>
  </conditionalFormatting>
  <conditionalFormatting sqref="AN13:XFD18 AN20:XFD26 AN28:XFD34 A28:C33 A20:C25 B35 A36:C41 AN36:XFD41 A27 A43:C43 A18:B18 A34:B34 A26:B26 A13:C17 AN43:XFD43 AM13:AM43">
    <cfRule type="cellIs" dxfId="76" priority="31" stopIfTrue="1" operator="equal">
      <formula>"Above"</formula>
    </cfRule>
    <cfRule type="cellIs" dxfId="75" priority="32" stopIfTrue="1" operator="equal">
      <formula>"Below"</formula>
    </cfRule>
  </conditionalFormatting>
  <conditionalFormatting sqref="A19:B27 AN19:XFD27">
    <cfRule type="cellIs" dxfId="74" priority="28" stopIfTrue="1" operator="equal">
      <formula>"Above"</formula>
    </cfRule>
    <cfRule type="cellIs" dxfId="73" priority="29" stopIfTrue="1" operator="equal">
      <formula>"Below"</formula>
    </cfRule>
  </conditionalFormatting>
  <conditionalFormatting sqref="A19:B27 AN19:XFD27">
    <cfRule type="cellIs" dxfId="72" priority="30" stopIfTrue="1" operator="equal">
      <formula>"In CI"</formula>
    </cfRule>
  </conditionalFormatting>
  <conditionalFormatting sqref="A35 AN35:XFD35">
    <cfRule type="cellIs" dxfId="71" priority="25" stopIfTrue="1" operator="equal">
      <formula>"Above"</formula>
    </cfRule>
    <cfRule type="cellIs" dxfId="70" priority="26" stopIfTrue="1" operator="equal">
      <formula>"Below"</formula>
    </cfRule>
  </conditionalFormatting>
  <conditionalFormatting sqref="A35 AN35:XFD35">
    <cfRule type="cellIs" dxfId="69" priority="27" stopIfTrue="1" operator="equal">
      <formula>"In CI"</formula>
    </cfRule>
  </conditionalFormatting>
  <conditionalFormatting sqref="B27 AN27:XFD27">
    <cfRule type="cellIs" dxfId="68" priority="22" stopIfTrue="1" operator="equal">
      <formula>"Above"</formula>
    </cfRule>
    <cfRule type="cellIs" dxfId="67" priority="23" stopIfTrue="1" operator="equal">
      <formula>"Below"</formula>
    </cfRule>
  </conditionalFormatting>
  <conditionalFormatting sqref="B27 AN27:XFD27">
    <cfRule type="cellIs" dxfId="66" priority="24" stopIfTrue="1" operator="equal">
      <formula>"In CI"</formula>
    </cfRule>
  </conditionalFormatting>
  <conditionalFormatting sqref="AN42:XFD42 A42:C42">
    <cfRule type="cellIs" dxfId="65" priority="19" stopIfTrue="1" operator="equal">
      <formula>"Above"</formula>
    </cfRule>
    <cfRule type="cellIs" dxfId="64" priority="20" stopIfTrue="1" operator="equal">
      <formula>"Below"</formula>
    </cfRule>
  </conditionalFormatting>
  <conditionalFormatting sqref="AN42:XFD42 A42:C42">
    <cfRule type="cellIs" dxfId="63" priority="21" stopIfTrue="1" operator="equal">
      <formula>"In CI"</formula>
    </cfRule>
  </conditionalFormatting>
  <conditionalFormatting sqref="C19:C27">
    <cfRule type="cellIs" dxfId="62" priority="18" stopIfTrue="1" operator="equal">
      <formula>"Below"</formula>
    </cfRule>
  </conditionalFormatting>
  <conditionalFormatting sqref="C19:C27">
    <cfRule type="cellIs" dxfId="61" priority="16" stopIfTrue="1" operator="equal">
      <formula>"Above"</formula>
    </cfRule>
    <cfRule type="cellIs" dxfId="60" priority="17" stopIfTrue="1" operator="equal">
      <formula>"In CI"</formula>
    </cfRule>
  </conditionalFormatting>
  <conditionalFormatting sqref="C35">
    <cfRule type="cellIs" dxfId="59" priority="15" stopIfTrue="1" operator="equal">
      <formula>"Below"</formula>
    </cfRule>
  </conditionalFormatting>
  <conditionalFormatting sqref="C35">
    <cfRule type="cellIs" dxfId="58" priority="13" stopIfTrue="1" operator="equal">
      <formula>"Above"</formula>
    </cfRule>
    <cfRule type="cellIs" dxfId="57" priority="14" stopIfTrue="1" operator="equal">
      <formula>"In CI"</formula>
    </cfRule>
  </conditionalFormatting>
  <conditionalFormatting sqref="C27">
    <cfRule type="cellIs" dxfId="56" priority="12" stopIfTrue="1" operator="equal">
      <formula>"Below"</formula>
    </cfRule>
  </conditionalFormatting>
  <conditionalFormatting sqref="C27">
    <cfRule type="cellIs" dxfId="55" priority="10" stopIfTrue="1" operator="equal">
      <formula>"Above"</formula>
    </cfRule>
    <cfRule type="cellIs" dxfId="54" priority="11" stopIfTrue="1" operator="equal">
      <formula>"In CI"</formula>
    </cfRule>
  </conditionalFormatting>
  <conditionalFormatting sqref="AO12:XFD12 A12:C12">
    <cfRule type="cellIs" dxfId="53" priority="9" stopIfTrue="1" operator="equal">
      <formula>"In CI"</formula>
    </cfRule>
  </conditionalFormatting>
  <conditionalFormatting sqref="AO12:XFD12 A12:C12">
    <cfRule type="cellIs" dxfId="52" priority="7" stopIfTrue="1" operator="equal">
      <formula>"Above"</formula>
    </cfRule>
    <cfRule type="cellIs" dxfId="51" priority="8" stopIfTrue="1" operator="equal">
      <formula>"Below"</formula>
    </cfRule>
  </conditionalFormatting>
  <conditionalFormatting sqref="AM13:AM43">
    <cfRule type="colorScale" priority="4">
      <colorScale>
        <cfvo type="min"/>
        <cfvo type="percentile" val="50"/>
        <cfvo type="max"/>
        <color rgb="FFF8696B"/>
        <color rgb="FFFFEB84"/>
        <color rgb="FF63BE7B"/>
      </colorScale>
    </cfRule>
  </conditionalFormatting>
  <conditionalFormatting sqref="AM13:AM43">
    <cfRule type="colorScale" priority="5">
      <colorScale>
        <cfvo type="min"/>
        <cfvo type="percentile" val="50"/>
        <cfvo type="max"/>
        <color rgb="FF5A8AC6"/>
        <color rgb="FFFCFCFF"/>
        <color rgb="FFF8696B"/>
      </colorScale>
    </cfRule>
  </conditionalFormatting>
  <conditionalFormatting sqref="D12:AM43 AN12">
    <cfRule type="colorScale" priority="151">
      <colorScale>
        <cfvo type="min"/>
        <cfvo type="percentile" val="50"/>
        <cfvo type="max"/>
        <color rgb="FF5A8AC6"/>
        <color rgb="FFFCFCFF"/>
        <color rgb="FFF8696B"/>
      </colorScale>
    </cfRule>
  </conditionalFormatting>
  <conditionalFormatting sqref="D12:AM43 AN12">
    <cfRule type="colorScale" priority="154">
      <colorScale>
        <cfvo type="min"/>
        <cfvo type="percentile" val="50"/>
        <cfvo type="max"/>
        <color rgb="FFF8696B"/>
        <color rgb="FFFFEB84"/>
        <color rgb="FF63BE7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4" stopIfTrue="1" id="{5CC78E97-5A4E-4009-8D0E-CC3B996E583C}">
            <xm:f>'Cell Numbers'!D42="Not Cred."</xm:f>
            <x14:dxf>
              <font>
                <color theme="1"/>
              </font>
              <fill>
                <patternFill>
                  <bgColor theme="8" tint="0.79998168889431442"/>
                </patternFill>
              </fill>
            </x14:dxf>
          </x14:cfRule>
          <x14:cfRule type="expression" priority="35" stopIfTrue="1" id="{CD4CA5FB-6C65-45F6-AEEA-44DC115620FA}">
            <xm:f>'Cell Numbers'!D42="Below"</xm:f>
            <x14:dxf>
              <font>
                <color theme="1"/>
              </font>
              <fill>
                <patternFill>
                  <bgColor rgb="FFFF0000"/>
                </patternFill>
              </fill>
            </x14:dxf>
          </x14:cfRule>
          <x14:cfRule type="expression" priority="36" stopIfTrue="1" id="{0F59BAC0-FA65-4EE1-AD0F-E26308B9045A}">
            <xm:f>'Cell Numbers'!D42="In CI"</xm:f>
            <x14:dxf>
              <font>
                <color theme="0"/>
              </font>
              <fill>
                <patternFill>
                  <bgColor rgb="FF00B050"/>
                </patternFill>
              </fill>
            </x14:dxf>
          </x14:cfRule>
          <x14:cfRule type="expression" priority="37" stopIfTrue="1" id="{D5B66C10-281F-446A-8095-41C4EEEBDAFA}">
            <xm:f>'Cell Numbers'!D42="Above"</xm:f>
            <x14:dxf>
              <font>
                <color auto="1"/>
              </font>
              <fill>
                <patternFill>
                  <bgColor rgb="FFFFFF00"/>
                </patternFill>
              </fill>
            </x14:dxf>
          </x14:cfRule>
          <xm:sqref>D12:AM19 AN12 D36:AM43</xm:sqref>
        </x14:conditionalFormatting>
        <x14:conditionalFormatting xmlns:xm="http://schemas.microsoft.com/office/excel/2006/main">
          <x14:cfRule type="expression" priority="285" stopIfTrue="1" id="{5CC78E97-5A4E-4009-8D0E-CC3B996E583C}">
            <xm:f>'Cell Numbers'!D58="Not Cred."</xm:f>
            <x14:dxf>
              <font>
                <color theme="1"/>
              </font>
              <fill>
                <patternFill>
                  <bgColor theme="8" tint="0.79998168889431442"/>
                </patternFill>
              </fill>
            </x14:dxf>
          </x14:cfRule>
          <x14:cfRule type="expression" priority="286" stopIfTrue="1" id="{CD4CA5FB-6C65-45F6-AEEA-44DC115620FA}">
            <xm:f>'Cell Numbers'!D58="Below"</xm:f>
            <x14:dxf>
              <font>
                <color theme="1"/>
              </font>
              <fill>
                <patternFill>
                  <bgColor rgb="FFFF0000"/>
                </patternFill>
              </fill>
            </x14:dxf>
          </x14:cfRule>
          <x14:cfRule type="expression" priority="287" stopIfTrue="1" id="{0F59BAC0-FA65-4EE1-AD0F-E26308B9045A}">
            <xm:f>'Cell Numbers'!D58="In CI"</xm:f>
            <x14:dxf>
              <font>
                <color theme="0"/>
              </font>
              <fill>
                <patternFill>
                  <bgColor rgb="FF00B050"/>
                </patternFill>
              </fill>
            </x14:dxf>
          </x14:cfRule>
          <x14:cfRule type="expression" priority="288" stopIfTrue="1" id="{D5B66C10-281F-446A-8095-41C4EEEBDAFA}">
            <xm:f>'Cell Numbers'!D58="Above"</xm:f>
            <x14:dxf>
              <font>
                <color auto="1"/>
              </font>
              <fill>
                <patternFill>
                  <bgColor rgb="FFFFFF00"/>
                </patternFill>
              </fill>
            </x14:dxf>
          </x14:cfRule>
          <xm:sqref>D20:AM27</xm:sqref>
        </x14:conditionalFormatting>
        <x14:conditionalFormatting xmlns:xm="http://schemas.microsoft.com/office/excel/2006/main">
          <x14:cfRule type="expression" priority="319" stopIfTrue="1" id="{5CC78E97-5A4E-4009-8D0E-CC3B996E583C}">
            <xm:f>'Cell Numbers'!D50="Not Cred."</xm:f>
            <x14:dxf>
              <font>
                <color theme="1"/>
              </font>
              <fill>
                <patternFill>
                  <bgColor theme="8" tint="0.79998168889431442"/>
                </patternFill>
              </fill>
            </x14:dxf>
          </x14:cfRule>
          <x14:cfRule type="expression" priority="320" stopIfTrue="1" id="{CD4CA5FB-6C65-45F6-AEEA-44DC115620FA}">
            <xm:f>'Cell Numbers'!D50="Below"</xm:f>
            <x14:dxf>
              <font>
                <color theme="1"/>
              </font>
              <fill>
                <patternFill>
                  <bgColor rgb="FFFF0000"/>
                </patternFill>
              </fill>
            </x14:dxf>
          </x14:cfRule>
          <x14:cfRule type="expression" priority="321" stopIfTrue="1" id="{0F59BAC0-FA65-4EE1-AD0F-E26308B9045A}">
            <xm:f>'Cell Numbers'!D50="In CI"</xm:f>
            <x14:dxf>
              <font>
                <color theme="0"/>
              </font>
              <fill>
                <patternFill>
                  <bgColor rgb="FF00B050"/>
                </patternFill>
              </fill>
            </x14:dxf>
          </x14:cfRule>
          <x14:cfRule type="expression" priority="322" stopIfTrue="1" id="{D5B66C10-281F-446A-8095-41C4EEEBDAFA}">
            <xm:f>'Cell Numbers'!D50="Above"</xm:f>
            <x14:dxf>
              <font>
                <color auto="1"/>
              </font>
              <fill>
                <patternFill>
                  <bgColor rgb="FFFFFF00"/>
                </patternFill>
              </fill>
            </x14:dxf>
          </x14:cfRule>
          <xm:sqref>D28:AM35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FCDC-0185-4F41-A13E-EC592BF89466}">
  <dimension ref="A1:AN44"/>
  <sheetViews>
    <sheetView zoomScale="72" zoomScaleNormal="86" workbookViewId="0">
      <selection activeCell="Z48" sqref="Z48"/>
    </sheetView>
  </sheetViews>
  <sheetFormatPr defaultColWidth="8.7109375" defaultRowHeight="15" x14ac:dyDescent="0.25"/>
  <cols>
    <col min="1" max="2" width="8.7109375" style="5"/>
    <col min="3" max="3" width="8.7109375" style="187"/>
    <col min="4" max="39" width="7.28515625" style="5" customWidth="1"/>
    <col min="40" max="16384" width="8.7109375" style="5"/>
  </cols>
  <sheetData>
    <row r="1" spans="1:40" s="23" customFormat="1" x14ac:dyDescent="0.25">
      <c r="A1" s="205" t="s">
        <v>407</v>
      </c>
    </row>
    <row r="2" spans="1:40" s="23" customFormat="1" x14ac:dyDescent="0.25">
      <c r="A2" s="24"/>
      <c r="O2" s="192"/>
      <c r="P2" s="193"/>
      <c r="Q2" s="193"/>
      <c r="R2" s="193"/>
      <c r="S2" s="194"/>
      <c r="T2" s="192"/>
      <c r="U2" s="193"/>
      <c r="V2" s="193"/>
      <c r="W2" s="193"/>
      <c r="X2" s="194"/>
      <c r="Y2" s="192"/>
      <c r="Z2" s="194"/>
      <c r="AA2" s="192"/>
      <c r="AB2" s="194"/>
    </row>
    <row r="3" spans="1:40" s="23" customFormat="1" x14ac:dyDescent="0.25">
      <c r="A3" s="24"/>
      <c r="I3" s="23" t="s">
        <v>96</v>
      </c>
      <c r="J3" s="23" t="s">
        <v>97</v>
      </c>
      <c r="K3" s="23" t="s">
        <v>98</v>
      </c>
      <c r="L3" s="23" t="s">
        <v>99</v>
      </c>
      <c r="M3" s="23" t="s">
        <v>95</v>
      </c>
      <c r="N3" s="30" t="s">
        <v>100</v>
      </c>
      <c r="O3" s="226" t="s">
        <v>397</v>
      </c>
      <c r="P3" s="227"/>
      <c r="Q3" s="227"/>
      <c r="R3" s="227"/>
      <c r="S3" s="228"/>
      <c r="T3" s="226" t="s">
        <v>398</v>
      </c>
      <c r="U3" s="227"/>
      <c r="V3" s="227"/>
      <c r="W3" s="227"/>
      <c r="X3" s="228"/>
      <c r="Y3" s="226" t="s">
        <v>160</v>
      </c>
      <c r="Z3" s="228"/>
      <c r="AA3" s="226" t="s">
        <v>195</v>
      </c>
      <c r="AB3" s="228"/>
    </row>
    <row r="4" spans="1:40" s="23" customFormat="1" x14ac:dyDescent="0.25">
      <c r="A4" s="24" t="s">
        <v>60</v>
      </c>
      <c r="B4" s="134"/>
      <c r="C4" s="28" t="s">
        <v>283</v>
      </c>
      <c r="I4" s="23">
        <f>COUNTIFS(Cells!$B$7:$B$328,"Female",Cells!$C$7:$C$328,"NonSmoker",Cells!$N$7:$N$328,"Below")</f>
        <v>8</v>
      </c>
      <c r="J4" s="23">
        <f>COUNTIFS(Cells!$B$7:$B$328,"Female",Cells!$C$7:$C$328,"Smoker",Cells!$N$7:$N$328,"Below")</f>
        <v>0</v>
      </c>
      <c r="K4" s="23">
        <f>COUNTIFS(Cells!$B$7:$B$328,"Male",Cells!$C$7:$C$328,"NonSmoker",Cells!$N$7:$N$328,"Below")</f>
        <v>13</v>
      </c>
      <c r="L4" s="23">
        <f>COUNTIFS(Cells!$B$7:$B$328,"Male",Cells!$C$7:$C$328,"Smoker",Cells!$N$7:$N$328,"Below")</f>
        <v>9</v>
      </c>
      <c r="M4" s="23">
        <f>SUM(I4:L4)</f>
        <v>30</v>
      </c>
      <c r="N4" s="29">
        <f>M4/M$8</f>
        <v>0.25862068965517243</v>
      </c>
      <c r="O4" s="219">
        <f>SUMIF(Cells!$N$7:$N328,$A4,Cells!J$7:J$328)</f>
        <v>25950613945</v>
      </c>
      <c r="P4" s="220"/>
      <c r="Q4" s="220"/>
      <c r="R4" s="220"/>
      <c r="S4" s="221"/>
      <c r="T4" s="219">
        <f>SUMIF(Cells!$N$7:$N328,$A4,Cells!K$7:K$328)</f>
        <v>23793512471.680817</v>
      </c>
      <c r="U4" s="220"/>
      <c r="V4" s="220"/>
      <c r="W4" s="220"/>
      <c r="X4" s="221"/>
      <c r="Y4" s="222">
        <f>O4/T4</f>
        <v>1.0906592280516203</v>
      </c>
      <c r="Z4" s="223"/>
      <c r="AA4" s="224">
        <f ca="1">T4/T$8</f>
        <v>0.10072077844326802</v>
      </c>
      <c r="AB4" s="225"/>
    </row>
    <row r="5" spans="1:40" s="23" customFormat="1" x14ac:dyDescent="0.25">
      <c r="A5" s="24" t="s">
        <v>58</v>
      </c>
      <c r="B5" s="27"/>
      <c r="C5" s="28" t="s">
        <v>284</v>
      </c>
      <c r="I5" s="23">
        <f>COUNTIFS(Cells!$B$7:$B$328,"Female",Cells!$C$7:$C$328,"NonSmoker",Cells!$N$7:$N$328,"In CI")</f>
        <v>11</v>
      </c>
      <c r="J5" s="23">
        <f>COUNTIFS(Cells!$B$7:$B$328,"Female",Cells!$C$7:$C$328,"Smoker",Cells!$N$7:$N$328,"In CI")</f>
        <v>1</v>
      </c>
      <c r="K5" s="23">
        <f>COUNTIFS(Cells!$B$7:$B$328,"Male",Cells!$C$7:$C$328,"NonSmoker",Cells!$N$7:$N$328,"In CI")</f>
        <v>17</v>
      </c>
      <c r="L5" s="23">
        <f>COUNTIFS(Cells!$B$7:$B$328,"Male",Cells!$C$7:$C$328,"Smoker",Cells!$N$7:$N$328,"In CI")</f>
        <v>3</v>
      </c>
      <c r="M5" s="23">
        <f t="shared" ref="M5:M8" si="0">SUM(I5:L5)</f>
        <v>32</v>
      </c>
      <c r="N5" s="29">
        <f>M5/M$8</f>
        <v>0.27586206896551724</v>
      </c>
      <c r="O5" s="219">
        <f ca="1">SUMIF(Cells!$N$7:$N329,$A5,Cells!J$7:J$328)</f>
        <v>42167137100</v>
      </c>
      <c r="P5" s="220"/>
      <c r="Q5" s="220"/>
      <c r="R5" s="220"/>
      <c r="S5" s="221"/>
      <c r="T5" s="219">
        <f ca="1">SUMIF(Cells!$N$7:$N329,$A5,Cells!K$7:K$328)</f>
        <v>42037652257.070351</v>
      </c>
      <c r="U5" s="220"/>
      <c r="V5" s="220"/>
      <c r="W5" s="220"/>
      <c r="X5" s="221"/>
      <c r="Y5" s="222">
        <f t="shared" ref="Y5:Y8" ca="1" si="1">O5/T5</f>
        <v>1.0030802110959436</v>
      </c>
      <c r="Z5" s="223"/>
      <c r="AA5" s="224">
        <f t="shared" ref="AA5:AA8" ca="1" si="2">T5/T$8</f>
        <v>0.17795039989572528</v>
      </c>
      <c r="AB5" s="225"/>
    </row>
    <row r="6" spans="1:40" s="23" customFormat="1" x14ac:dyDescent="0.25">
      <c r="A6" s="24" t="s">
        <v>61</v>
      </c>
      <c r="B6" s="26"/>
      <c r="C6" s="28" t="s">
        <v>285</v>
      </c>
      <c r="I6" s="23">
        <f>COUNTIFS(Cells!$B$7:$B$328,"Female",Cells!$C$7:$C$328,"NonSmoker",Cells!$N$7:$N$328,"Above")</f>
        <v>14</v>
      </c>
      <c r="J6" s="23">
        <f>COUNTIFS(Cells!$B$7:$B$328,"Female",Cells!$C$7:$C$328,"Smoker",Cells!$N$7:$N$328,"Above")</f>
        <v>1</v>
      </c>
      <c r="K6" s="23">
        <f>COUNTIFS(Cells!$B$7:$B$328,"Male",Cells!$C$7:$C$328,"NonSmoker",Cells!$N$7:$N$328,"Above")</f>
        <v>25</v>
      </c>
      <c r="L6" s="23">
        <f>COUNTIFS(Cells!$B$7:$B$328,"Male",Cells!$C$7:$C$328,"Smoker",Cells!$N$7:$N$328,"Above")</f>
        <v>2</v>
      </c>
      <c r="M6" s="23">
        <f t="shared" si="0"/>
        <v>42</v>
      </c>
      <c r="N6" s="29">
        <f>M6/M$8</f>
        <v>0.36206896551724138</v>
      </c>
      <c r="O6" s="219">
        <f ca="1">SUMIF(Cells!$N$7:$N330,$A6,Cells!J$7:J$328)</f>
        <v>138996791899</v>
      </c>
      <c r="P6" s="220"/>
      <c r="Q6" s="220"/>
      <c r="R6" s="220"/>
      <c r="S6" s="221"/>
      <c r="T6" s="219">
        <f ca="1">SUMIF(Cells!$N$7:$N330,$A6,Cells!K$7:K$328)</f>
        <v>163349091163.29419</v>
      </c>
      <c r="U6" s="220"/>
      <c r="V6" s="220"/>
      <c r="W6" s="220"/>
      <c r="X6" s="221"/>
      <c r="Y6" s="222">
        <f t="shared" ca="1" si="1"/>
        <v>0.85091867306473057</v>
      </c>
      <c r="Z6" s="223"/>
      <c r="AA6" s="224">
        <f t="shared" ca="1" si="2"/>
        <v>0.69147620131955645</v>
      </c>
      <c r="AB6" s="225"/>
    </row>
    <row r="7" spans="1:40" s="23" customFormat="1" x14ac:dyDescent="0.25">
      <c r="A7" s="24" t="s">
        <v>183</v>
      </c>
      <c r="B7" s="213"/>
      <c r="C7" s="28" t="s">
        <v>182</v>
      </c>
      <c r="I7" s="23">
        <f>COUNTIFS(Cells!$B$7:$B$328,"Female",Cells!$C$7:$C$328,"NonSmoker",Cells!$N$7:$N$328,"Not Cred.")</f>
        <v>1</v>
      </c>
      <c r="J7" s="23">
        <f>COUNTIFS(Cells!$B$7:$B$328,"Female",Cells!$C$7:$C$328,"Smoker",Cells!$N$7:$N$328,"Not Cred.")</f>
        <v>6</v>
      </c>
      <c r="K7" s="23">
        <f>COUNTIFS(Cells!$B$7:$B$328,"Male",Cells!$C$7:$C$328,"NonSmoker",Cells!$N$7:$N$328,"Not Cred.")</f>
        <v>1</v>
      </c>
      <c r="L7" s="23">
        <f>COUNTIFS(Cells!$B$7:$B$328,"Male",Cells!$C$7:$C$328,"Smoker",Cells!$N$7:$N$328,"Not Cred.")</f>
        <v>4</v>
      </c>
      <c r="M7" s="23">
        <f t="shared" si="0"/>
        <v>12</v>
      </c>
      <c r="N7" s="29">
        <f>M7/M$8</f>
        <v>0.10344827586206896</v>
      </c>
      <c r="O7" s="219">
        <f ca="1">SUMIF(Cells!$N$7:$N331,$A7,Cells!J$7:J$328)</f>
        <v>7156245032</v>
      </c>
      <c r="P7" s="220"/>
      <c r="Q7" s="220"/>
      <c r="R7" s="220"/>
      <c r="S7" s="221"/>
      <c r="T7" s="219">
        <f ca="1">SUMIF(Cells!$N$7:$N331,$A7,Cells!K$7:K$328)</f>
        <v>7052156520.084199</v>
      </c>
      <c r="U7" s="220"/>
      <c r="V7" s="220"/>
      <c r="W7" s="220"/>
      <c r="X7" s="221"/>
      <c r="Y7" s="222">
        <f t="shared" ca="1" si="1"/>
        <v>1.0147598130613469</v>
      </c>
      <c r="Z7" s="223"/>
      <c r="AA7" s="224">
        <f t="shared" ca="1" si="2"/>
        <v>2.9852620341450233E-2</v>
      </c>
      <c r="AB7" s="225"/>
    </row>
    <row r="8" spans="1:40" s="23" customFormat="1" x14ac:dyDescent="0.25">
      <c r="A8" s="24" t="s">
        <v>95</v>
      </c>
      <c r="I8" s="23">
        <f>SUM(I4:I7)</f>
        <v>34</v>
      </c>
      <c r="J8" s="23">
        <f t="shared" ref="J8:L8" si="3">SUM(J4:J7)</f>
        <v>8</v>
      </c>
      <c r="K8" s="23">
        <f t="shared" si="3"/>
        <v>56</v>
      </c>
      <c r="L8" s="23">
        <f t="shared" si="3"/>
        <v>18</v>
      </c>
      <c r="M8" s="23">
        <f t="shared" si="0"/>
        <v>116</v>
      </c>
      <c r="N8" s="29">
        <f>M8/M$8</f>
        <v>1</v>
      </c>
      <c r="O8" s="219">
        <f ca="1">SUM(O4:S7)</f>
        <v>214270787976</v>
      </c>
      <c r="P8" s="220"/>
      <c r="Q8" s="220"/>
      <c r="R8" s="220"/>
      <c r="S8" s="221"/>
      <c r="T8" s="219">
        <f ca="1">SUM(T4:X7)</f>
        <v>236232412412.12955</v>
      </c>
      <c r="U8" s="220"/>
      <c r="V8" s="220"/>
      <c r="W8" s="220"/>
      <c r="X8" s="221"/>
      <c r="Y8" s="222">
        <f t="shared" ca="1" si="1"/>
        <v>0.90703382227746365</v>
      </c>
      <c r="Z8" s="223"/>
      <c r="AA8" s="224">
        <f t="shared" ca="1" si="2"/>
        <v>1</v>
      </c>
      <c r="AB8" s="225"/>
    </row>
    <row r="9" spans="1:40" s="23" customFormat="1" ht="3" customHeight="1" x14ac:dyDescent="0.25">
      <c r="A9" s="24"/>
    </row>
    <row r="10" spans="1:40" s="23" customFormat="1" ht="3" customHeight="1" x14ac:dyDescent="0.25">
      <c r="A10" s="24"/>
    </row>
    <row r="11" spans="1:40" ht="27.4" customHeight="1" x14ac:dyDescent="0.25">
      <c r="C11" s="186" t="s">
        <v>354</v>
      </c>
      <c r="D11" s="65">
        <v>1</v>
      </c>
      <c r="E11" s="65">
        <f>1+D11</f>
        <v>2</v>
      </c>
      <c r="F11" s="65">
        <f t="shared" ref="F11:AM11" si="4">1+E11</f>
        <v>3</v>
      </c>
      <c r="G11" s="65">
        <f t="shared" si="4"/>
        <v>4</v>
      </c>
      <c r="H11" s="65">
        <f t="shared" si="4"/>
        <v>5</v>
      </c>
      <c r="I11" s="65">
        <f t="shared" si="4"/>
        <v>6</v>
      </c>
      <c r="J11" s="65">
        <f t="shared" si="4"/>
        <v>7</v>
      </c>
      <c r="K11" s="65">
        <f t="shared" si="4"/>
        <v>8</v>
      </c>
      <c r="L11" s="65">
        <f t="shared" si="4"/>
        <v>9</v>
      </c>
      <c r="M11" s="65">
        <f t="shared" si="4"/>
        <v>10</v>
      </c>
      <c r="N11" s="65">
        <f t="shared" si="4"/>
        <v>11</v>
      </c>
      <c r="O11" s="65">
        <f t="shared" si="4"/>
        <v>12</v>
      </c>
      <c r="P11" s="65">
        <f t="shared" si="4"/>
        <v>13</v>
      </c>
      <c r="Q11" s="65">
        <f t="shared" si="4"/>
        <v>14</v>
      </c>
      <c r="R11" s="65">
        <f t="shared" si="4"/>
        <v>15</v>
      </c>
      <c r="S11" s="65">
        <f t="shared" si="4"/>
        <v>16</v>
      </c>
      <c r="T11" s="65">
        <f t="shared" si="4"/>
        <v>17</v>
      </c>
      <c r="U11" s="65">
        <f t="shared" si="4"/>
        <v>18</v>
      </c>
      <c r="V11" s="65">
        <f t="shared" si="4"/>
        <v>19</v>
      </c>
      <c r="W11" s="65">
        <f t="shared" si="4"/>
        <v>20</v>
      </c>
      <c r="X11" s="65">
        <f t="shared" si="4"/>
        <v>21</v>
      </c>
      <c r="Y11" s="65">
        <f t="shared" si="4"/>
        <v>22</v>
      </c>
      <c r="Z11" s="65">
        <f t="shared" si="4"/>
        <v>23</v>
      </c>
      <c r="AA11" s="65">
        <f t="shared" si="4"/>
        <v>24</v>
      </c>
      <c r="AB11" s="65">
        <f t="shared" si="4"/>
        <v>25</v>
      </c>
      <c r="AC11" s="65">
        <f t="shared" si="4"/>
        <v>26</v>
      </c>
      <c r="AD11" s="65">
        <f t="shared" si="4"/>
        <v>27</v>
      </c>
      <c r="AE11" s="65">
        <f t="shared" si="4"/>
        <v>28</v>
      </c>
      <c r="AF11" s="65">
        <f t="shared" si="4"/>
        <v>29</v>
      </c>
      <c r="AG11" s="65">
        <f t="shared" si="4"/>
        <v>30</v>
      </c>
      <c r="AH11" s="65">
        <f t="shared" si="4"/>
        <v>31</v>
      </c>
      <c r="AI11" s="65">
        <f t="shared" si="4"/>
        <v>32</v>
      </c>
      <c r="AJ11" s="65">
        <f t="shared" si="4"/>
        <v>33</v>
      </c>
      <c r="AK11" s="65">
        <f t="shared" si="4"/>
        <v>34</v>
      </c>
      <c r="AL11" s="65">
        <f t="shared" si="4"/>
        <v>35</v>
      </c>
      <c r="AM11" s="65">
        <f t="shared" si="4"/>
        <v>36</v>
      </c>
    </row>
    <row r="12" spans="1:40" x14ac:dyDescent="0.25">
      <c r="A12" t="s">
        <v>82</v>
      </c>
      <c r="B12" t="s">
        <v>77</v>
      </c>
      <c r="C12" s="8" t="s">
        <v>347</v>
      </c>
      <c r="D12" s="203" t="str">
        <f>IF('Cell Numbers'!D4=0,"",((IF(VLOOKUP('Cell Numbers'!D4,Cells!$A$7:$F$122,5)=D$11,"[",""))&amp;(IF(AND(VLOOKUP('Cell Numbers'!D4,Cells!$A$7:$F$122,5)&lt;&gt;D$11,VLOOKUP('Cell Numbers'!D4,Cells!$A$7:$F$122,6)&lt;&gt;D$11),"---",(ROUND(VLOOKUP('Cell Numbers'!D4,Cells!$A$7:$P$122,16),1)))&amp;(IF(VLOOKUP('Cell Numbers'!D4,Cells!$A$7:$F$122,6)=D$11,"]","")))))</f>
        <v>[-2.5</v>
      </c>
      <c r="E12" s="203" t="str">
        <f>IF('Cell Numbers'!E4=0,"",((IF(VLOOKUP('Cell Numbers'!E4,Cells!$A$7:$F$122,5)=E$11,"[",""))&amp;(IF(AND(VLOOKUP('Cell Numbers'!E4,Cells!$A$7:$F$122,5)&lt;&gt;E$11,VLOOKUP('Cell Numbers'!E4,Cells!$A$7:$F$122,6)&lt;&gt;E$11),"---",(ROUND(VLOOKUP('Cell Numbers'!E4,Cells!$A$7:$P$122,16),1)))&amp;(IF(VLOOKUP('Cell Numbers'!E4,Cells!$A$7:$F$122,6)=E$11,"]","")))))</f>
        <v>---</v>
      </c>
      <c r="F12" s="203" t="str">
        <f>IF('Cell Numbers'!F4=0,"",((IF(VLOOKUP('Cell Numbers'!F4,Cells!$A$7:$F$122,5)=F$11,"[",""))&amp;(IF(AND(VLOOKUP('Cell Numbers'!F4,Cells!$A$7:$F$122,5)&lt;&gt;F$11,VLOOKUP('Cell Numbers'!F4,Cells!$A$7:$F$122,6)&lt;&gt;F$11),"---",(ROUND(VLOOKUP('Cell Numbers'!F4,Cells!$A$7:$P$122,16),1)))&amp;(IF(VLOOKUP('Cell Numbers'!F4,Cells!$A$7:$F$122,6)=F$11,"]","")))))</f>
        <v>---</v>
      </c>
      <c r="G12" s="203" t="str">
        <f>IF('Cell Numbers'!G4=0,"",((IF(VLOOKUP('Cell Numbers'!G4,Cells!$A$7:$F$122,5)=G$11,"[",""))&amp;(IF(AND(VLOOKUP('Cell Numbers'!G4,Cells!$A$7:$F$122,5)&lt;&gt;G$11,VLOOKUP('Cell Numbers'!G4,Cells!$A$7:$F$122,6)&lt;&gt;G$11),"---",(ROUND(VLOOKUP('Cell Numbers'!G4,Cells!$A$7:$P$122,16),1)))&amp;(IF(VLOOKUP('Cell Numbers'!G4,Cells!$A$7:$F$122,6)=G$11,"]","")))))</f>
        <v>---</v>
      </c>
      <c r="H12" s="203" t="str">
        <f>IF('Cell Numbers'!H4=0,"",((IF(VLOOKUP('Cell Numbers'!H4,Cells!$A$7:$F$122,5)=H$11,"[",""))&amp;(IF(AND(VLOOKUP('Cell Numbers'!H4,Cells!$A$7:$F$122,5)&lt;&gt;H$11,VLOOKUP('Cell Numbers'!H4,Cells!$A$7:$F$122,6)&lt;&gt;H$11),"---",(ROUND(VLOOKUP('Cell Numbers'!H4,Cells!$A$7:$P$122,16),1)))&amp;(IF(VLOOKUP('Cell Numbers'!H4,Cells!$A$7:$F$122,6)=H$11,"]","")))))</f>
        <v>---</v>
      </c>
      <c r="I12" s="203" t="str">
        <f>IF('Cell Numbers'!I4=0,"",((IF(VLOOKUP('Cell Numbers'!I4,Cells!$A$7:$F$122,5)=I$11,"[",""))&amp;(IF(AND(VLOOKUP('Cell Numbers'!I4,Cells!$A$7:$F$122,5)&lt;&gt;I$11,VLOOKUP('Cell Numbers'!I4,Cells!$A$7:$F$122,6)&lt;&gt;I$11),"---",(ROUND(VLOOKUP('Cell Numbers'!I4,Cells!$A$7:$P$122,16),1)))&amp;(IF(VLOOKUP('Cell Numbers'!I4,Cells!$A$7:$F$122,6)=I$11,"]","")))))</f>
        <v>---</v>
      </c>
      <c r="J12" s="203" t="str">
        <f>IF('Cell Numbers'!J4=0,"",((IF(VLOOKUP('Cell Numbers'!J4,Cells!$A$7:$F$122,5)=J$11,"[",""))&amp;(IF(AND(VLOOKUP('Cell Numbers'!J4,Cells!$A$7:$F$122,5)&lt;&gt;J$11,VLOOKUP('Cell Numbers'!J4,Cells!$A$7:$F$122,6)&lt;&gt;J$11),"---",(ROUND(VLOOKUP('Cell Numbers'!J4,Cells!$A$7:$P$122,16),1)))&amp;(IF(VLOOKUP('Cell Numbers'!J4,Cells!$A$7:$F$122,6)=J$11,"]","")))))</f>
        <v>---</v>
      </c>
      <c r="K12" s="203" t="str">
        <f>IF('Cell Numbers'!K4=0,"",((IF(VLOOKUP('Cell Numbers'!K4,Cells!$A$7:$F$122,5)=K$11,"[",""))&amp;(IF(AND(VLOOKUP('Cell Numbers'!K4,Cells!$A$7:$F$122,5)&lt;&gt;K$11,VLOOKUP('Cell Numbers'!K4,Cells!$A$7:$F$122,6)&lt;&gt;K$11),"---",(ROUND(VLOOKUP('Cell Numbers'!K4,Cells!$A$7:$P$122,16),1)))&amp;(IF(VLOOKUP('Cell Numbers'!K4,Cells!$A$7:$F$122,6)=K$11,"]","")))))</f>
        <v>---</v>
      </c>
      <c r="L12" s="203" t="str">
        <f>IF('Cell Numbers'!L4=0,"",((IF(VLOOKUP('Cell Numbers'!L4,Cells!$A$7:$F$122,5)=L$11,"[",""))&amp;(IF(AND(VLOOKUP('Cell Numbers'!L4,Cells!$A$7:$F$122,5)&lt;&gt;L$11,VLOOKUP('Cell Numbers'!L4,Cells!$A$7:$F$122,6)&lt;&gt;L$11),"---",(ROUND(VLOOKUP('Cell Numbers'!L4,Cells!$A$7:$P$122,16),1)))&amp;(IF(VLOOKUP('Cell Numbers'!L4,Cells!$A$7:$F$122,6)=L$11,"]","")))))</f>
        <v>---</v>
      </c>
      <c r="M12" s="203" t="str">
        <f>IF('Cell Numbers'!M4=0,"",((IF(VLOOKUP('Cell Numbers'!M4,Cells!$A$7:$F$122,5)=M$11,"[",""))&amp;(IF(AND(VLOOKUP('Cell Numbers'!M4,Cells!$A$7:$F$122,5)&lt;&gt;M$11,VLOOKUP('Cell Numbers'!M4,Cells!$A$7:$F$122,6)&lt;&gt;M$11),"---",(ROUND(VLOOKUP('Cell Numbers'!M4,Cells!$A$7:$P$122,16),1)))&amp;(IF(VLOOKUP('Cell Numbers'!M4,Cells!$A$7:$F$122,6)=M$11,"]","")))))</f>
        <v>---</v>
      </c>
      <c r="N12" s="203" t="str">
        <f>IF('Cell Numbers'!N4=0,"",((IF(VLOOKUP('Cell Numbers'!N4,Cells!$A$7:$F$122,5)=N$11,"[",""))&amp;(IF(AND(VLOOKUP('Cell Numbers'!N4,Cells!$A$7:$F$122,5)&lt;&gt;N$11,VLOOKUP('Cell Numbers'!N4,Cells!$A$7:$F$122,6)&lt;&gt;N$11),"---",(ROUND(VLOOKUP('Cell Numbers'!N4,Cells!$A$7:$P$122,16),1)))&amp;(IF(VLOOKUP('Cell Numbers'!N4,Cells!$A$7:$F$122,6)=N$11,"]","")))))</f>
        <v>---</v>
      </c>
      <c r="O12" s="203" t="str">
        <f>IF('Cell Numbers'!O4=0,"",((IF(VLOOKUP('Cell Numbers'!O4,Cells!$A$7:$F$122,5)=O$11,"[",""))&amp;(IF(AND(VLOOKUP('Cell Numbers'!O4,Cells!$A$7:$F$122,5)&lt;&gt;O$11,VLOOKUP('Cell Numbers'!O4,Cells!$A$7:$F$122,6)&lt;&gt;O$11),"---",(ROUND(VLOOKUP('Cell Numbers'!O4,Cells!$A$7:$P$122,16),1)))&amp;(IF(VLOOKUP('Cell Numbers'!O4,Cells!$A$7:$F$122,6)=O$11,"]","")))))</f>
        <v>-2.5]</v>
      </c>
      <c r="P12" s="203" t="str">
        <f>IF('Cell Numbers'!P4=0,"",((IF(VLOOKUP('Cell Numbers'!P4,Cells!$A$7:$F$122,5)=P$11,"[",""))&amp;(IF(AND(VLOOKUP('Cell Numbers'!P4,Cells!$A$7:$F$122,5)&lt;&gt;P$11,VLOOKUP('Cell Numbers'!P4,Cells!$A$7:$F$122,6)&lt;&gt;P$11),"---",(ROUND(VLOOKUP('Cell Numbers'!P4,Cells!$A$7:$P$122,16),1)))&amp;(IF(VLOOKUP('Cell Numbers'!P4,Cells!$A$7:$F$122,6)=P$11,"]","")))))</f>
        <v/>
      </c>
      <c r="Q12" s="203" t="str">
        <f>IF('Cell Numbers'!Q4=0,"",((IF(VLOOKUP('Cell Numbers'!Q4,Cells!$A$7:$F$122,5)=Q$11,"[",""))&amp;(IF(AND(VLOOKUP('Cell Numbers'!Q4,Cells!$A$7:$F$122,5)&lt;&gt;Q$11,VLOOKUP('Cell Numbers'!Q4,Cells!$A$7:$F$122,6)&lt;&gt;Q$11),"---",(ROUND(VLOOKUP('Cell Numbers'!Q4,Cells!$A$7:$P$122,16),1)))&amp;(IF(VLOOKUP('Cell Numbers'!Q4,Cells!$A$7:$F$122,6)=Q$11,"]","")))))</f>
        <v/>
      </c>
      <c r="R12" s="203" t="str">
        <f>IF('Cell Numbers'!R4=0,"",((IF(VLOOKUP('Cell Numbers'!R4,Cells!$A$7:$F$122,5)=R$11,"[",""))&amp;(IF(AND(VLOOKUP('Cell Numbers'!R4,Cells!$A$7:$F$122,5)&lt;&gt;R$11,VLOOKUP('Cell Numbers'!R4,Cells!$A$7:$F$122,6)&lt;&gt;R$11),"---",(ROUND(VLOOKUP('Cell Numbers'!R4,Cells!$A$7:$P$122,16),1)))&amp;(IF(VLOOKUP('Cell Numbers'!R4,Cells!$A$7:$F$122,6)=R$11,"]","")))))</f>
        <v/>
      </c>
      <c r="S12" s="203" t="str">
        <f>IF('Cell Numbers'!S4=0,"",((IF(VLOOKUP('Cell Numbers'!S4,Cells!$A$7:$F$122,5)=S$11,"[",""))&amp;(IF(AND(VLOOKUP('Cell Numbers'!S4,Cells!$A$7:$F$122,5)&lt;&gt;S$11,VLOOKUP('Cell Numbers'!S4,Cells!$A$7:$F$122,6)&lt;&gt;S$11),"---",(ROUND(VLOOKUP('Cell Numbers'!S4,Cells!$A$7:$P$122,16),1)))&amp;(IF(VLOOKUP('Cell Numbers'!S4,Cells!$A$7:$F$122,6)=S$11,"]","")))))</f>
        <v/>
      </c>
      <c r="T12" s="203" t="str">
        <f>IF('Cell Numbers'!T4=0,"",((IF(VLOOKUP('Cell Numbers'!T4,Cells!$A$7:$F$122,5)=T$11,"[",""))&amp;(IF(AND(VLOOKUP('Cell Numbers'!T4,Cells!$A$7:$F$122,5)&lt;&gt;T$11,VLOOKUP('Cell Numbers'!T4,Cells!$A$7:$F$122,6)&lt;&gt;T$11),"---",(ROUND(VLOOKUP('Cell Numbers'!T4,Cells!$A$7:$P$122,16),1)))&amp;(IF(VLOOKUP('Cell Numbers'!T4,Cells!$A$7:$F$122,6)=T$11,"]","")))))</f>
        <v/>
      </c>
      <c r="U12" s="203" t="str">
        <f>IF('Cell Numbers'!U4=0,"",((IF(VLOOKUP('Cell Numbers'!U4,Cells!$A$7:$F$122,5)=U$11,"[",""))&amp;(IF(AND(VLOOKUP('Cell Numbers'!U4,Cells!$A$7:$F$122,5)&lt;&gt;U$11,VLOOKUP('Cell Numbers'!U4,Cells!$A$7:$F$122,6)&lt;&gt;U$11),"---",(ROUND(VLOOKUP('Cell Numbers'!U4,Cells!$A$7:$P$122,16),1)))&amp;(IF(VLOOKUP('Cell Numbers'!U4,Cells!$A$7:$F$122,6)=U$11,"]","")))))</f>
        <v/>
      </c>
      <c r="V12" s="203" t="str">
        <f>IF('Cell Numbers'!V4=0,"",((IF(VLOOKUP('Cell Numbers'!V4,Cells!$A$7:$F$122,5)=V$11,"[",""))&amp;(IF(AND(VLOOKUP('Cell Numbers'!V4,Cells!$A$7:$F$122,5)&lt;&gt;V$11,VLOOKUP('Cell Numbers'!V4,Cells!$A$7:$F$122,6)&lt;&gt;V$11),"---",(ROUND(VLOOKUP('Cell Numbers'!V4,Cells!$A$7:$P$122,16),1)))&amp;(IF(VLOOKUP('Cell Numbers'!V4,Cells!$A$7:$F$122,6)=V$11,"]","")))))</f>
        <v/>
      </c>
      <c r="W12" s="203" t="str">
        <f>IF('Cell Numbers'!W4=0,"",((IF(VLOOKUP('Cell Numbers'!W4,Cells!$A$7:$F$122,5)=W$11,"[",""))&amp;(IF(AND(VLOOKUP('Cell Numbers'!W4,Cells!$A$7:$F$122,5)&lt;&gt;W$11,VLOOKUP('Cell Numbers'!W4,Cells!$A$7:$F$122,6)&lt;&gt;W$11),"---",(ROUND(VLOOKUP('Cell Numbers'!W4,Cells!$A$7:$P$122,16),1)))&amp;(IF(VLOOKUP('Cell Numbers'!W4,Cells!$A$7:$F$122,6)=W$11,"]","")))))</f>
        <v/>
      </c>
      <c r="X12" s="203" t="str">
        <f>IF('Cell Numbers'!X4=0,"",((IF(VLOOKUP('Cell Numbers'!X4,Cells!$A$7:$F$122,5)=X$11,"[",""))&amp;(IF(AND(VLOOKUP('Cell Numbers'!X4,Cells!$A$7:$F$122,5)&lt;&gt;X$11,VLOOKUP('Cell Numbers'!X4,Cells!$A$7:$F$122,6)&lt;&gt;X$11),"---",(ROUND(VLOOKUP('Cell Numbers'!X4,Cells!$A$7:$P$122,16),1)))&amp;(IF(VLOOKUP('Cell Numbers'!X4,Cells!$A$7:$F$122,6)=X$11,"]","")))))</f>
        <v/>
      </c>
      <c r="Y12" s="203" t="str">
        <f>IF('Cell Numbers'!Y4=0,"",((IF(VLOOKUP('Cell Numbers'!Y4,Cells!$A$7:$F$122,5)=Y$11,"[",""))&amp;(IF(AND(VLOOKUP('Cell Numbers'!Y4,Cells!$A$7:$F$122,5)&lt;&gt;Y$11,VLOOKUP('Cell Numbers'!Y4,Cells!$A$7:$F$122,6)&lt;&gt;Y$11),"---",(ROUND(VLOOKUP('Cell Numbers'!Y4,Cells!$A$7:$P$122,16),1)))&amp;(IF(VLOOKUP('Cell Numbers'!Y4,Cells!$A$7:$F$122,6)=Y$11,"]","")))))</f>
        <v/>
      </c>
      <c r="Z12" s="203" t="str">
        <f>IF('Cell Numbers'!Z4=0,"",((IF(VLOOKUP('Cell Numbers'!Z4,Cells!$A$7:$F$122,5)=Z$11,"[",""))&amp;(IF(AND(VLOOKUP('Cell Numbers'!Z4,Cells!$A$7:$F$122,5)&lt;&gt;Z$11,VLOOKUP('Cell Numbers'!Z4,Cells!$A$7:$F$122,6)&lt;&gt;Z$11),"---",(ROUND(VLOOKUP('Cell Numbers'!Z4,Cells!$A$7:$P$122,16),1)))&amp;(IF(VLOOKUP('Cell Numbers'!Z4,Cells!$A$7:$F$122,6)=Z$11,"]","")))))</f>
        <v/>
      </c>
      <c r="AA12" s="203" t="str">
        <f>IF('Cell Numbers'!AA4=0,"",((IF(VLOOKUP('Cell Numbers'!AA4,Cells!$A$7:$F$122,5)=AA$11,"[",""))&amp;(IF(AND(VLOOKUP('Cell Numbers'!AA4,Cells!$A$7:$F$122,5)&lt;&gt;AA$11,VLOOKUP('Cell Numbers'!AA4,Cells!$A$7:$F$122,6)&lt;&gt;AA$11),"---",(ROUND(VLOOKUP('Cell Numbers'!AA4,Cells!$A$7:$P$122,16),1)))&amp;(IF(VLOOKUP('Cell Numbers'!AA4,Cells!$A$7:$F$122,6)=AA$11,"]","")))))</f>
        <v/>
      </c>
      <c r="AB12" s="203" t="str">
        <f>IF('Cell Numbers'!AB4=0,"",((IF(VLOOKUP('Cell Numbers'!AB4,Cells!$A$7:$F$122,5)=AB$11,"[",""))&amp;(IF(AND(VLOOKUP('Cell Numbers'!AB4,Cells!$A$7:$F$122,5)&lt;&gt;AB$11,VLOOKUP('Cell Numbers'!AB4,Cells!$A$7:$F$122,6)&lt;&gt;AB$11),"---",(ROUND(VLOOKUP('Cell Numbers'!AB4,Cells!$A$7:$P$122,16),1)))&amp;(IF(VLOOKUP('Cell Numbers'!AB4,Cells!$A$7:$F$122,6)=AB$11,"]","")))))</f>
        <v/>
      </c>
      <c r="AC12" s="203" t="str">
        <f>IF('Cell Numbers'!AC4=0,"",((IF(VLOOKUP('Cell Numbers'!AC4,Cells!$A$7:$F$122,5)=AC$11,"[",""))&amp;(IF(AND(VLOOKUP('Cell Numbers'!AC4,Cells!$A$7:$F$122,5)&lt;&gt;AC$11,VLOOKUP('Cell Numbers'!AC4,Cells!$A$7:$F$122,6)&lt;&gt;AC$11),"---",(ROUND(VLOOKUP('Cell Numbers'!AC4,Cells!$A$7:$P$122,16),1)))&amp;(IF(VLOOKUP('Cell Numbers'!AC4,Cells!$A$7:$F$122,6)=AC$11,"]","")))))</f>
        <v/>
      </c>
      <c r="AD12" s="203" t="str">
        <f>IF('Cell Numbers'!AD4=0,"",((IF(VLOOKUP('Cell Numbers'!AD4,Cells!$A$7:$F$122,5)=AD$11,"[",""))&amp;(IF(AND(VLOOKUP('Cell Numbers'!AD4,Cells!$A$7:$F$122,5)&lt;&gt;AD$11,VLOOKUP('Cell Numbers'!AD4,Cells!$A$7:$F$122,6)&lt;&gt;AD$11),"---",(ROUND(VLOOKUP('Cell Numbers'!AD4,Cells!$A$7:$P$122,16),1)))&amp;(IF(VLOOKUP('Cell Numbers'!AD4,Cells!$A$7:$F$122,6)=AD$11,"]","")))))</f>
        <v/>
      </c>
      <c r="AE12" s="203" t="str">
        <f>IF('Cell Numbers'!AE4=0,"",((IF(VLOOKUP('Cell Numbers'!AE4,Cells!$A$7:$F$122,5)=AE$11,"[",""))&amp;(IF(AND(VLOOKUP('Cell Numbers'!AE4,Cells!$A$7:$F$122,5)&lt;&gt;AE$11,VLOOKUP('Cell Numbers'!AE4,Cells!$A$7:$F$122,6)&lt;&gt;AE$11),"---",(ROUND(VLOOKUP('Cell Numbers'!AE4,Cells!$A$7:$P$122,16),1)))&amp;(IF(VLOOKUP('Cell Numbers'!AE4,Cells!$A$7:$F$122,6)=AE$11,"]","")))))</f>
        <v/>
      </c>
      <c r="AF12" s="203" t="str">
        <f>IF('Cell Numbers'!AF4=0,"",((IF(VLOOKUP('Cell Numbers'!AF4,Cells!$A$7:$F$122,5)=AF$11,"[",""))&amp;(IF(AND(VLOOKUP('Cell Numbers'!AF4,Cells!$A$7:$F$122,5)&lt;&gt;AF$11,VLOOKUP('Cell Numbers'!AF4,Cells!$A$7:$F$122,6)&lt;&gt;AF$11),"---",(ROUND(VLOOKUP('Cell Numbers'!AF4,Cells!$A$7:$P$122,16),1)))&amp;(IF(VLOOKUP('Cell Numbers'!AF4,Cells!$A$7:$F$122,6)=AF$11,"]","")))))</f>
        <v/>
      </c>
      <c r="AG12" s="203" t="str">
        <f>IF('Cell Numbers'!AG4=0,"",((IF(VLOOKUP('Cell Numbers'!AG4,Cells!$A$7:$F$122,5)=AG$11,"[",""))&amp;(IF(AND(VLOOKUP('Cell Numbers'!AG4,Cells!$A$7:$F$122,5)&lt;&gt;AG$11,VLOOKUP('Cell Numbers'!AG4,Cells!$A$7:$F$122,6)&lt;&gt;AG$11),"---",(ROUND(VLOOKUP('Cell Numbers'!AG4,Cells!$A$7:$P$122,16),1)))&amp;(IF(VLOOKUP('Cell Numbers'!AG4,Cells!$A$7:$F$122,6)=AG$11,"]","")))))</f>
        <v/>
      </c>
      <c r="AH12" s="203" t="str">
        <f>IF('Cell Numbers'!AH4=0,"",((IF(VLOOKUP('Cell Numbers'!AH4,Cells!$A$7:$F$122,5)=AH$11,"[",""))&amp;(IF(AND(VLOOKUP('Cell Numbers'!AH4,Cells!$A$7:$F$122,5)&lt;&gt;AH$11,VLOOKUP('Cell Numbers'!AH4,Cells!$A$7:$F$122,6)&lt;&gt;AH$11),"---",(ROUND(VLOOKUP('Cell Numbers'!AH4,Cells!$A$7:$P$122,16),1)))&amp;(IF(VLOOKUP('Cell Numbers'!AH4,Cells!$A$7:$F$122,6)=AH$11,"]","")))))</f>
        <v/>
      </c>
      <c r="AI12" s="203" t="str">
        <f>IF('Cell Numbers'!AI4=0,"",((IF(VLOOKUP('Cell Numbers'!AI4,Cells!$A$7:$F$122,5)=AI$11,"[",""))&amp;(IF(AND(VLOOKUP('Cell Numbers'!AI4,Cells!$A$7:$F$122,5)&lt;&gt;AI$11,VLOOKUP('Cell Numbers'!AI4,Cells!$A$7:$F$122,6)&lt;&gt;AI$11),"---",(ROUND(VLOOKUP('Cell Numbers'!AI4,Cells!$A$7:$P$122,16),1)))&amp;(IF(VLOOKUP('Cell Numbers'!AI4,Cells!$A$7:$F$122,6)=AI$11,"]","")))))</f>
        <v/>
      </c>
      <c r="AJ12" s="203" t="str">
        <f>IF('Cell Numbers'!AJ4=0,"",((IF(VLOOKUP('Cell Numbers'!AJ4,Cells!$A$7:$F$122,5)=AJ$11,"[",""))&amp;(IF(AND(VLOOKUP('Cell Numbers'!AJ4,Cells!$A$7:$F$122,5)&lt;&gt;AJ$11,VLOOKUP('Cell Numbers'!AJ4,Cells!$A$7:$F$122,6)&lt;&gt;AJ$11),"---",(ROUND(VLOOKUP('Cell Numbers'!AJ4,Cells!$A$7:$P$122,16),1)))&amp;(IF(VLOOKUP('Cell Numbers'!AJ4,Cells!$A$7:$F$122,6)=AJ$11,"]","")))))</f>
        <v/>
      </c>
      <c r="AK12" s="203" t="str">
        <f>IF('Cell Numbers'!AK4=0,"",((IF(VLOOKUP('Cell Numbers'!AK4,Cells!$A$7:$F$122,5)=AK$11,"[",""))&amp;(IF(AND(VLOOKUP('Cell Numbers'!AK4,Cells!$A$7:$F$122,5)&lt;&gt;AK$11,VLOOKUP('Cell Numbers'!AK4,Cells!$A$7:$F$122,6)&lt;&gt;AK$11),"---",(ROUND(VLOOKUP('Cell Numbers'!AK4,Cells!$A$7:$P$122,16),1)))&amp;(IF(VLOOKUP('Cell Numbers'!AK4,Cells!$A$7:$F$122,6)=AK$11,"]","")))))</f>
        <v/>
      </c>
      <c r="AL12" s="203" t="str">
        <f>IF('Cell Numbers'!AL4=0,"",((IF(VLOOKUP('Cell Numbers'!AL4,Cells!$A$7:$F$122,5)=AL$11,"[",""))&amp;(IF(AND(VLOOKUP('Cell Numbers'!AL4,Cells!$A$7:$F$122,5)&lt;&gt;AL$11,VLOOKUP('Cell Numbers'!AL4,Cells!$A$7:$F$122,6)&lt;&gt;AL$11),"---",(ROUND(VLOOKUP('Cell Numbers'!AL4,Cells!$A$7:$P$122,16),1)))&amp;(IF(VLOOKUP('Cell Numbers'!AL4,Cells!$A$7:$F$122,6)=AL$11,"]","")))))</f>
        <v/>
      </c>
      <c r="AM12" s="203" t="str">
        <f>IF('Cell Numbers'!AM4=0,"",((IF(VLOOKUP('Cell Numbers'!AM4,Cells!$A$7:$F$122,5)=AM$11,"[",""))&amp;(IF(AND(VLOOKUP('Cell Numbers'!AM4,Cells!$A$7:$F$122,5)&lt;&gt;AM$11,VLOOKUP('Cell Numbers'!AM4,Cells!$A$7:$F$122,6)&lt;&gt;AM$11),"---",(ROUND(VLOOKUP('Cell Numbers'!AM4,Cells!$A$7:$P$122,16),1)))&amp;(IF(VLOOKUP('Cell Numbers'!AM4,Cells!$A$7:$F$122,6)=AM$11,"]","")))))</f>
        <v/>
      </c>
      <c r="AN12" s="203" t="str">
        <f>IF('Cell Numbers'!AN4=0,"",((IF(VLOOKUP('Cell Numbers'!AN4,Cells!$A$7:$F$108,5)=AN$11,"[",""))&amp;(IF(AND(VLOOKUP('Cell Numbers'!AN4,Cells!$A$7:$F$108,5)&lt;&gt;AN$11,VLOOKUP('Cell Numbers'!AN4,Cells!$A$7:$F$108,6)&lt;&gt;AN$11),"---",100*(ROUND(VLOOKUP('Cell Numbers'!AN4,Cells!$A$7:$M$108,13),3))&amp;"%")&amp;(IF(VLOOKUP('Cell Numbers'!AN4,Cells!$A$7:$F$108,6)=AN$11,"]","")))))</f>
        <v/>
      </c>
    </row>
    <row r="13" spans="1:40" x14ac:dyDescent="0.25">
      <c r="A13" t="s">
        <v>82</v>
      </c>
      <c r="B13" t="s">
        <v>77</v>
      </c>
      <c r="C13" s="8" t="s">
        <v>348</v>
      </c>
      <c r="D13" s="203" t="str">
        <f>IF('Cell Numbers'!D5=0,"",((IF(VLOOKUP('Cell Numbers'!D5,Cells!$A$7:$F$122,5)=D$11,"[",""))&amp;(IF(AND(VLOOKUP('Cell Numbers'!D5,Cells!$A$7:$F$122,5)&lt;&gt;D$11,VLOOKUP('Cell Numbers'!D5,Cells!$A$7:$F$122,6)&lt;&gt;D$11),"---",(ROUND(VLOOKUP('Cell Numbers'!D5,Cells!$A$7:$P$122,16),1)))&amp;(IF(VLOOKUP('Cell Numbers'!D5,Cells!$A$7:$F$122,6)=D$11,"]","")))))</f>
        <v>[-13.4</v>
      </c>
      <c r="E13" s="203" t="str">
        <f>IF('Cell Numbers'!E5=0,"",((IF(VLOOKUP('Cell Numbers'!E5,Cells!$A$7:$F$122,5)=E$11,"[",""))&amp;(IF(AND(VLOOKUP('Cell Numbers'!E5,Cells!$A$7:$F$122,5)&lt;&gt;E$11,VLOOKUP('Cell Numbers'!E5,Cells!$A$7:$F$122,6)&lt;&gt;E$11),"---",(ROUND(VLOOKUP('Cell Numbers'!E5,Cells!$A$7:$P$122,16),1)))&amp;(IF(VLOOKUP('Cell Numbers'!E5,Cells!$A$7:$F$122,6)=E$11,"]","")))))</f>
        <v>---</v>
      </c>
      <c r="F13" s="203" t="str">
        <f>IF('Cell Numbers'!F5=0,"",((IF(VLOOKUP('Cell Numbers'!F5,Cells!$A$7:$F$122,5)=F$11,"[",""))&amp;(IF(AND(VLOOKUP('Cell Numbers'!F5,Cells!$A$7:$F$122,5)&lt;&gt;F$11,VLOOKUP('Cell Numbers'!F5,Cells!$A$7:$F$122,6)&lt;&gt;F$11),"---",(ROUND(VLOOKUP('Cell Numbers'!F5,Cells!$A$7:$P$122,16),1)))&amp;(IF(VLOOKUP('Cell Numbers'!F5,Cells!$A$7:$F$122,6)=F$11,"]","")))))</f>
        <v>---</v>
      </c>
      <c r="G13" s="203" t="str">
        <f>IF('Cell Numbers'!G5=0,"",((IF(VLOOKUP('Cell Numbers'!G5,Cells!$A$7:$F$122,5)=G$11,"[",""))&amp;(IF(AND(VLOOKUP('Cell Numbers'!G5,Cells!$A$7:$F$122,5)&lt;&gt;G$11,VLOOKUP('Cell Numbers'!G5,Cells!$A$7:$F$122,6)&lt;&gt;G$11),"---",(ROUND(VLOOKUP('Cell Numbers'!G5,Cells!$A$7:$P$122,16),1)))&amp;(IF(VLOOKUP('Cell Numbers'!G5,Cells!$A$7:$F$122,6)=G$11,"]","")))))</f>
        <v>---</v>
      </c>
      <c r="H13" s="203" t="str">
        <f>IF('Cell Numbers'!H5=0,"",((IF(VLOOKUP('Cell Numbers'!H5,Cells!$A$7:$F$122,5)=H$11,"[",""))&amp;(IF(AND(VLOOKUP('Cell Numbers'!H5,Cells!$A$7:$F$122,5)&lt;&gt;H$11,VLOOKUP('Cell Numbers'!H5,Cells!$A$7:$F$122,6)&lt;&gt;H$11),"---",(ROUND(VLOOKUP('Cell Numbers'!H5,Cells!$A$7:$P$122,16),1)))&amp;(IF(VLOOKUP('Cell Numbers'!H5,Cells!$A$7:$F$122,6)=H$11,"]","")))))</f>
        <v>---</v>
      </c>
      <c r="I13" s="203" t="str">
        <f>IF('Cell Numbers'!I5=0,"",((IF(VLOOKUP('Cell Numbers'!I5,Cells!$A$7:$F$122,5)=I$11,"[",""))&amp;(IF(AND(VLOOKUP('Cell Numbers'!I5,Cells!$A$7:$F$122,5)&lt;&gt;I$11,VLOOKUP('Cell Numbers'!I5,Cells!$A$7:$F$122,6)&lt;&gt;I$11),"---",(ROUND(VLOOKUP('Cell Numbers'!I5,Cells!$A$7:$P$122,16),1)))&amp;(IF(VLOOKUP('Cell Numbers'!I5,Cells!$A$7:$F$122,6)=I$11,"]","")))))</f>
        <v>---</v>
      </c>
      <c r="J13" s="203" t="str">
        <f>IF('Cell Numbers'!J5=0,"",((IF(VLOOKUP('Cell Numbers'!J5,Cells!$A$7:$F$122,5)=J$11,"[",""))&amp;(IF(AND(VLOOKUP('Cell Numbers'!J5,Cells!$A$7:$F$122,5)&lt;&gt;J$11,VLOOKUP('Cell Numbers'!J5,Cells!$A$7:$F$122,6)&lt;&gt;J$11),"---",(ROUND(VLOOKUP('Cell Numbers'!J5,Cells!$A$7:$P$122,16),1)))&amp;(IF(VLOOKUP('Cell Numbers'!J5,Cells!$A$7:$F$122,6)=J$11,"]","")))))</f>
        <v>---</v>
      </c>
      <c r="K13" s="203" t="str">
        <f>IF('Cell Numbers'!K5=0,"",((IF(VLOOKUP('Cell Numbers'!K5,Cells!$A$7:$F$122,5)=K$11,"[",""))&amp;(IF(AND(VLOOKUP('Cell Numbers'!K5,Cells!$A$7:$F$122,5)&lt;&gt;K$11,VLOOKUP('Cell Numbers'!K5,Cells!$A$7:$F$122,6)&lt;&gt;K$11),"---",(ROUND(VLOOKUP('Cell Numbers'!K5,Cells!$A$7:$P$122,16),1)))&amp;(IF(VLOOKUP('Cell Numbers'!K5,Cells!$A$7:$F$122,6)=K$11,"]","")))))</f>
        <v>---</v>
      </c>
      <c r="L13" s="203" t="str">
        <f>IF('Cell Numbers'!L5=0,"",((IF(VLOOKUP('Cell Numbers'!L5,Cells!$A$7:$F$122,5)=L$11,"[",""))&amp;(IF(AND(VLOOKUP('Cell Numbers'!L5,Cells!$A$7:$F$122,5)&lt;&gt;L$11,VLOOKUP('Cell Numbers'!L5,Cells!$A$7:$F$122,6)&lt;&gt;L$11),"---",(ROUND(VLOOKUP('Cell Numbers'!L5,Cells!$A$7:$P$122,16),1)))&amp;(IF(VLOOKUP('Cell Numbers'!L5,Cells!$A$7:$F$122,6)=L$11,"]","")))))</f>
        <v>---</v>
      </c>
      <c r="M13" s="203" t="str">
        <f>IF('Cell Numbers'!M5=0,"",((IF(VLOOKUP('Cell Numbers'!M5,Cells!$A$7:$F$122,5)=M$11,"[",""))&amp;(IF(AND(VLOOKUP('Cell Numbers'!M5,Cells!$A$7:$F$122,5)&lt;&gt;M$11,VLOOKUP('Cell Numbers'!M5,Cells!$A$7:$F$122,6)&lt;&gt;M$11),"---",(ROUND(VLOOKUP('Cell Numbers'!M5,Cells!$A$7:$P$122,16),1)))&amp;(IF(VLOOKUP('Cell Numbers'!M5,Cells!$A$7:$F$122,6)=M$11,"]","")))))</f>
        <v>---</v>
      </c>
      <c r="N13" s="203" t="str">
        <f>IF('Cell Numbers'!N5=0,"",((IF(VLOOKUP('Cell Numbers'!N5,Cells!$A$7:$F$122,5)=N$11,"[",""))&amp;(IF(AND(VLOOKUP('Cell Numbers'!N5,Cells!$A$7:$F$122,5)&lt;&gt;N$11,VLOOKUP('Cell Numbers'!N5,Cells!$A$7:$F$122,6)&lt;&gt;N$11),"---",(ROUND(VLOOKUP('Cell Numbers'!N5,Cells!$A$7:$P$122,16),1)))&amp;(IF(VLOOKUP('Cell Numbers'!N5,Cells!$A$7:$F$122,6)=N$11,"]","")))))</f>
        <v>---</v>
      </c>
      <c r="O13" s="203" t="str">
        <f>IF('Cell Numbers'!O5=0,"",((IF(VLOOKUP('Cell Numbers'!O5,Cells!$A$7:$F$122,5)=O$11,"[",""))&amp;(IF(AND(VLOOKUP('Cell Numbers'!O5,Cells!$A$7:$F$122,5)&lt;&gt;O$11,VLOOKUP('Cell Numbers'!O5,Cells!$A$7:$F$122,6)&lt;&gt;O$11),"---",(ROUND(VLOOKUP('Cell Numbers'!O5,Cells!$A$7:$P$122,16),1)))&amp;(IF(VLOOKUP('Cell Numbers'!O5,Cells!$A$7:$F$122,6)=O$11,"]","")))))</f>
        <v>---</v>
      </c>
      <c r="P13" s="203" t="str">
        <f>IF('Cell Numbers'!P5=0,"",((IF(VLOOKUP('Cell Numbers'!P5,Cells!$A$7:$F$122,5)=P$11,"[",""))&amp;(IF(AND(VLOOKUP('Cell Numbers'!P5,Cells!$A$7:$F$122,5)&lt;&gt;P$11,VLOOKUP('Cell Numbers'!P5,Cells!$A$7:$F$122,6)&lt;&gt;P$11),"---",(ROUND(VLOOKUP('Cell Numbers'!P5,Cells!$A$7:$P$122,16),1)))&amp;(IF(VLOOKUP('Cell Numbers'!P5,Cells!$A$7:$F$122,6)=P$11,"]","")))))</f>
        <v>---</v>
      </c>
      <c r="Q13" s="203" t="str">
        <f>IF('Cell Numbers'!Q5=0,"",((IF(VLOOKUP('Cell Numbers'!Q5,Cells!$A$7:$F$122,5)=Q$11,"[",""))&amp;(IF(AND(VLOOKUP('Cell Numbers'!Q5,Cells!$A$7:$F$122,5)&lt;&gt;Q$11,VLOOKUP('Cell Numbers'!Q5,Cells!$A$7:$F$122,6)&lt;&gt;Q$11),"---",(ROUND(VLOOKUP('Cell Numbers'!Q5,Cells!$A$7:$P$122,16),1)))&amp;(IF(VLOOKUP('Cell Numbers'!Q5,Cells!$A$7:$F$122,6)=Q$11,"]","")))))</f>
        <v>---</v>
      </c>
      <c r="R13" s="203" t="str">
        <f>IF('Cell Numbers'!R5=0,"",((IF(VLOOKUP('Cell Numbers'!R5,Cells!$A$7:$F$122,5)=R$11,"[",""))&amp;(IF(AND(VLOOKUP('Cell Numbers'!R5,Cells!$A$7:$F$122,5)&lt;&gt;R$11,VLOOKUP('Cell Numbers'!R5,Cells!$A$7:$F$122,6)&lt;&gt;R$11),"---",(ROUND(VLOOKUP('Cell Numbers'!R5,Cells!$A$7:$P$122,16),1)))&amp;(IF(VLOOKUP('Cell Numbers'!R5,Cells!$A$7:$F$122,6)=R$11,"]","")))))</f>
        <v>---</v>
      </c>
      <c r="S13" s="203" t="str">
        <f>IF('Cell Numbers'!S5=0,"",((IF(VLOOKUP('Cell Numbers'!S5,Cells!$A$7:$F$122,5)=S$11,"[",""))&amp;(IF(AND(VLOOKUP('Cell Numbers'!S5,Cells!$A$7:$F$122,5)&lt;&gt;S$11,VLOOKUP('Cell Numbers'!S5,Cells!$A$7:$F$122,6)&lt;&gt;S$11),"---",(ROUND(VLOOKUP('Cell Numbers'!S5,Cells!$A$7:$P$122,16),1)))&amp;(IF(VLOOKUP('Cell Numbers'!S5,Cells!$A$7:$F$122,6)=S$11,"]","")))))</f>
        <v>---</v>
      </c>
      <c r="T13" s="203" t="str">
        <f>IF('Cell Numbers'!T5=0,"",((IF(VLOOKUP('Cell Numbers'!T5,Cells!$A$7:$F$122,5)=T$11,"[",""))&amp;(IF(AND(VLOOKUP('Cell Numbers'!T5,Cells!$A$7:$F$122,5)&lt;&gt;T$11,VLOOKUP('Cell Numbers'!T5,Cells!$A$7:$F$122,6)&lt;&gt;T$11),"---",(ROUND(VLOOKUP('Cell Numbers'!T5,Cells!$A$7:$P$122,16),1)))&amp;(IF(VLOOKUP('Cell Numbers'!T5,Cells!$A$7:$F$122,6)=T$11,"]","")))))</f>
        <v>---</v>
      </c>
      <c r="U13" s="203" t="str">
        <f>IF('Cell Numbers'!U5=0,"",((IF(VLOOKUP('Cell Numbers'!U5,Cells!$A$7:$F$122,5)=U$11,"[",""))&amp;(IF(AND(VLOOKUP('Cell Numbers'!U5,Cells!$A$7:$F$122,5)&lt;&gt;U$11,VLOOKUP('Cell Numbers'!U5,Cells!$A$7:$F$122,6)&lt;&gt;U$11),"---",(ROUND(VLOOKUP('Cell Numbers'!U5,Cells!$A$7:$P$122,16),1)))&amp;(IF(VLOOKUP('Cell Numbers'!U5,Cells!$A$7:$F$122,6)=U$11,"]","")))))</f>
        <v>---</v>
      </c>
      <c r="V13" s="203" t="str">
        <f>IF('Cell Numbers'!V5=0,"",((IF(VLOOKUP('Cell Numbers'!V5,Cells!$A$7:$F$122,5)=V$11,"[",""))&amp;(IF(AND(VLOOKUP('Cell Numbers'!V5,Cells!$A$7:$F$122,5)&lt;&gt;V$11,VLOOKUP('Cell Numbers'!V5,Cells!$A$7:$F$122,6)&lt;&gt;V$11),"---",(ROUND(VLOOKUP('Cell Numbers'!V5,Cells!$A$7:$P$122,16),1)))&amp;(IF(VLOOKUP('Cell Numbers'!V5,Cells!$A$7:$F$122,6)=V$11,"]","")))))</f>
        <v>---</v>
      </c>
      <c r="W13" s="203" t="str">
        <f>IF('Cell Numbers'!W5=0,"",((IF(VLOOKUP('Cell Numbers'!W5,Cells!$A$7:$F$122,5)=W$11,"[",""))&amp;(IF(AND(VLOOKUP('Cell Numbers'!W5,Cells!$A$7:$F$122,5)&lt;&gt;W$11,VLOOKUP('Cell Numbers'!W5,Cells!$A$7:$F$122,6)&lt;&gt;W$11),"---",(ROUND(VLOOKUP('Cell Numbers'!W5,Cells!$A$7:$P$122,16),1)))&amp;(IF(VLOOKUP('Cell Numbers'!W5,Cells!$A$7:$F$122,6)=W$11,"]","")))))</f>
        <v>---</v>
      </c>
      <c r="X13" s="203" t="str">
        <f>IF('Cell Numbers'!X5=0,"",((IF(VLOOKUP('Cell Numbers'!X5,Cells!$A$7:$F$122,5)=X$11,"[",""))&amp;(IF(AND(VLOOKUP('Cell Numbers'!X5,Cells!$A$7:$F$122,5)&lt;&gt;X$11,VLOOKUP('Cell Numbers'!X5,Cells!$A$7:$F$122,6)&lt;&gt;X$11),"---",(ROUND(VLOOKUP('Cell Numbers'!X5,Cells!$A$7:$P$122,16),1)))&amp;(IF(VLOOKUP('Cell Numbers'!X5,Cells!$A$7:$F$122,6)=X$11,"]","")))))</f>
        <v>---</v>
      </c>
      <c r="Y13" s="203" t="str">
        <f>IF('Cell Numbers'!Y5=0,"",((IF(VLOOKUP('Cell Numbers'!Y5,Cells!$A$7:$F$122,5)=Y$11,"[",""))&amp;(IF(AND(VLOOKUP('Cell Numbers'!Y5,Cells!$A$7:$F$122,5)&lt;&gt;Y$11,VLOOKUP('Cell Numbers'!Y5,Cells!$A$7:$F$122,6)&lt;&gt;Y$11),"---",(ROUND(VLOOKUP('Cell Numbers'!Y5,Cells!$A$7:$P$122,16),1)))&amp;(IF(VLOOKUP('Cell Numbers'!Y5,Cells!$A$7:$F$122,6)=Y$11,"]","")))))</f>
        <v>-13.4]</v>
      </c>
      <c r="Z13" s="203" t="str">
        <f>IF('Cell Numbers'!Z5=0,"",((IF(VLOOKUP('Cell Numbers'!Z5,Cells!$A$7:$F$122,5)=Z$11,"[",""))&amp;(IF(AND(VLOOKUP('Cell Numbers'!Z5,Cells!$A$7:$F$122,5)&lt;&gt;Z$11,VLOOKUP('Cell Numbers'!Z5,Cells!$A$7:$F$122,6)&lt;&gt;Z$11),"---",(ROUND(VLOOKUP('Cell Numbers'!Z5,Cells!$A$7:$P$122,16),1)))&amp;(IF(VLOOKUP('Cell Numbers'!Z5,Cells!$A$7:$F$122,6)=Z$11,"]","")))))</f>
        <v/>
      </c>
      <c r="AA13" s="203" t="str">
        <f>IF('Cell Numbers'!AA5=0,"",((IF(VLOOKUP('Cell Numbers'!AA5,Cells!$A$7:$F$122,5)=AA$11,"[",""))&amp;(IF(AND(VLOOKUP('Cell Numbers'!AA5,Cells!$A$7:$F$122,5)&lt;&gt;AA$11,VLOOKUP('Cell Numbers'!AA5,Cells!$A$7:$F$122,6)&lt;&gt;AA$11),"---",(ROUND(VLOOKUP('Cell Numbers'!AA5,Cells!$A$7:$P$122,16),1)))&amp;(IF(VLOOKUP('Cell Numbers'!AA5,Cells!$A$7:$F$122,6)=AA$11,"]","")))))</f>
        <v/>
      </c>
      <c r="AB13" s="203" t="str">
        <f>IF('Cell Numbers'!AB5=0,"",((IF(VLOOKUP('Cell Numbers'!AB5,Cells!$A$7:$F$122,5)=AB$11,"[",""))&amp;(IF(AND(VLOOKUP('Cell Numbers'!AB5,Cells!$A$7:$F$122,5)&lt;&gt;AB$11,VLOOKUP('Cell Numbers'!AB5,Cells!$A$7:$F$122,6)&lt;&gt;AB$11),"---",(ROUND(VLOOKUP('Cell Numbers'!AB5,Cells!$A$7:$P$122,16),1)))&amp;(IF(VLOOKUP('Cell Numbers'!AB5,Cells!$A$7:$F$122,6)=AB$11,"]","")))))</f>
        <v/>
      </c>
      <c r="AC13" s="203" t="str">
        <f>IF('Cell Numbers'!AC5=0,"",((IF(VLOOKUP('Cell Numbers'!AC5,Cells!$A$7:$F$122,5)=AC$11,"[",""))&amp;(IF(AND(VLOOKUP('Cell Numbers'!AC5,Cells!$A$7:$F$122,5)&lt;&gt;AC$11,VLOOKUP('Cell Numbers'!AC5,Cells!$A$7:$F$122,6)&lt;&gt;AC$11),"---",(ROUND(VLOOKUP('Cell Numbers'!AC5,Cells!$A$7:$P$122,16),1)))&amp;(IF(VLOOKUP('Cell Numbers'!AC5,Cells!$A$7:$F$122,6)=AC$11,"]","")))))</f>
        <v/>
      </c>
      <c r="AD13" s="203" t="str">
        <f>IF('Cell Numbers'!AD5=0,"",((IF(VLOOKUP('Cell Numbers'!AD5,Cells!$A$7:$F$122,5)=AD$11,"[",""))&amp;(IF(AND(VLOOKUP('Cell Numbers'!AD5,Cells!$A$7:$F$122,5)&lt;&gt;AD$11,VLOOKUP('Cell Numbers'!AD5,Cells!$A$7:$F$122,6)&lt;&gt;AD$11),"---",(ROUND(VLOOKUP('Cell Numbers'!AD5,Cells!$A$7:$P$122,16),1)))&amp;(IF(VLOOKUP('Cell Numbers'!AD5,Cells!$A$7:$F$122,6)=AD$11,"]","")))))</f>
        <v/>
      </c>
      <c r="AE13" s="203" t="str">
        <f>IF('Cell Numbers'!AE5=0,"",((IF(VLOOKUP('Cell Numbers'!AE5,Cells!$A$7:$F$122,5)=AE$11,"[",""))&amp;(IF(AND(VLOOKUP('Cell Numbers'!AE5,Cells!$A$7:$F$122,5)&lt;&gt;AE$11,VLOOKUP('Cell Numbers'!AE5,Cells!$A$7:$F$122,6)&lt;&gt;AE$11),"---",(ROUND(VLOOKUP('Cell Numbers'!AE5,Cells!$A$7:$P$122,16),1)))&amp;(IF(VLOOKUP('Cell Numbers'!AE5,Cells!$A$7:$F$122,6)=AE$11,"]","")))))</f>
        <v/>
      </c>
      <c r="AF13" s="203" t="str">
        <f>IF('Cell Numbers'!AF5=0,"",((IF(VLOOKUP('Cell Numbers'!AF5,Cells!$A$7:$F$122,5)=AF$11,"[",""))&amp;(IF(AND(VLOOKUP('Cell Numbers'!AF5,Cells!$A$7:$F$122,5)&lt;&gt;AF$11,VLOOKUP('Cell Numbers'!AF5,Cells!$A$7:$F$122,6)&lt;&gt;AF$11),"---",(ROUND(VLOOKUP('Cell Numbers'!AF5,Cells!$A$7:$P$122,16),1)))&amp;(IF(VLOOKUP('Cell Numbers'!AF5,Cells!$A$7:$F$122,6)=AF$11,"]","")))))</f>
        <v/>
      </c>
      <c r="AG13" s="203" t="str">
        <f>IF('Cell Numbers'!AG5=0,"",((IF(VLOOKUP('Cell Numbers'!AG5,Cells!$A$7:$F$122,5)=AG$11,"[",""))&amp;(IF(AND(VLOOKUP('Cell Numbers'!AG5,Cells!$A$7:$F$122,5)&lt;&gt;AG$11,VLOOKUP('Cell Numbers'!AG5,Cells!$A$7:$F$122,6)&lt;&gt;AG$11),"---",(ROUND(VLOOKUP('Cell Numbers'!AG5,Cells!$A$7:$P$122,16),1)))&amp;(IF(VLOOKUP('Cell Numbers'!AG5,Cells!$A$7:$F$122,6)=AG$11,"]","")))))</f>
        <v/>
      </c>
      <c r="AH13" s="203" t="str">
        <f>IF('Cell Numbers'!AH5=0,"",((IF(VLOOKUP('Cell Numbers'!AH5,Cells!$A$7:$F$122,5)=AH$11,"[",""))&amp;(IF(AND(VLOOKUP('Cell Numbers'!AH5,Cells!$A$7:$F$122,5)&lt;&gt;AH$11,VLOOKUP('Cell Numbers'!AH5,Cells!$A$7:$F$122,6)&lt;&gt;AH$11),"---",(ROUND(VLOOKUP('Cell Numbers'!AH5,Cells!$A$7:$P$122,16),1)))&amp;(IF(VLOOKUP('Cell Numbers'!AH5,Cells!$A$7:$F$122,6)=AH$11,"]","")))))</f>
        <v/>
      </c>
      <c r="AI13" s="203" t="str">
        <f>IF('Cell Numbers'!AI5=0,"",((IF(VLOOKUP('Cell Numbers'!AI5,Cells!$A$7:$F$122,5)=AI$11,"[",""))&amp;(IF(AND(VLOOKUP('Cell Numbers'!AI5,Cells!$A$7:$F$122,5)&lt;&gt;AI$11,VLOOKUP('Cell Numbers'!AI5,Cells!$A$7:$F$122,6)&lt;&gt;AI$11),"---",(ROUND(VLOOKUP('Cell Numbers'!AI5,Cells!$A$7:$P$122,16),1)))&amp;(IF(VLOOKUP('Cell Numbers'!AI5,Cells!$A$7:$F$122,6)=AI$11,"]","")))))</f>
        <v/>
      </c>
      <c r="AJ13" s="203" t="str">
        <f>IF('Cell Numbers'!AJ5=0,"",((IF(VLOOKUP('Cell Numbers'!AJ5,Cells!$A$7:$F$122,5)=AJ$11,"[",""))&amp;(IF(AND(VLOOKUP('Cell Numbers'!AJ5,Cells!$A$7:$F$122,5)&lt;&gt;AJ$11,VLOOKUP('Cell Numbers'!AJ5,Cells!$A$7:$F$122,6)&lt;&gt;AJ$11),"---",(ROUND(VLOOKUP('Cell Numbers'!AJ5,Cells!$A$7:$P$122,16),1)))&amp;(IF(VLOOKUP('Cell Numbers'!AJ5,Cells!$A$7:$F$122,6)=AJ$11,"]","")))))</f>
        <v/>
      </c>
      <c r="AK13" s="203" t="str">
        <f>IF('Cell Numbers'!AK5=0,"",((IF(VLOOKUP('Cell Numbers'!AK5,Cells!$A$7:$F$122,5)=AK$11,"[",""))&amp;(IF(AND(VLOOKUP('Cell Numbers'!AK5,Cells!$A$7:$F$122,5)&lt;&gt;AK$11,VLOOKUP('Cell Numbers'!AK5,Cells!$A$7:$F$122,6)&lt;&gt;AK$11),"---",(ROUND(VLOOKUP('Cell Numbers'!AK5,Cells!$A$7:$P$122,16),1)))&amp;(IF(VLOOKUP('Cell Numbers'!AK5,Cells!$A$7:$F$122,6)=AK$11,"]","")))))</f>
        <v/>
      </c>
      <c r="AL13" s="203" t="str">
        <f>IF('Cell Numbers'!AL5=0,"",((IF(VLOOKUP('Cell Numbers'!AL5,Cells!$A$7:$F$122,5)=AL$11,"[",""))&amp;(IF(AND(VLOOKUP('Cell Numbers'!AL5,Cells!$A$7:$F$122,5)&lt;&gt;AL$11,VLOOKUP('Cell Numbers'!AL5,Cells!$A$7:$F$122,6)&lt;&gt;AL$11),"---",(ROUND(VLOOKUP('Cell Numbers'!AL5,Cells!$A$7:$P$122,16),1)))&amp;(IF(VLOOKUP('Cell Numbers'!AL5,Cells!$A$7:$F$122,6)=AL$11,"]","")))))</f>
        <v/>
      </c>
      <c r="AM13" s="203" t="str">
        <f>IF('Cell Numbers'!AM5=0,"",((IF(VLOOKUP('Cell Numbers'!AM5,Cells!$A$7:$F$122,5)=AM$11,"[",""))&amp;(IF(AND(VLOOKUP('Cell Numbers'!AM5,Cells!$A$7:$F$122,5)&lt;&gt;AM$11,VLOOKUP('Cell Numbers'!AM5,Cells!$A$7:$F$122,6)&lt;&gt;AM$11),"---",(ROUND(VLOOKUP('Cell Numbers'!AM5,Cells!$A$7:$P$122,16),1)))&amp;(IF(VLOOKUP('Cell Numbers'!AM5,Cells!$A$7:$F$122,6)=AM$11,"]","")))))</f>
        <v/>
      </c>
    </row>
    <row r="14" spans="1:40" x14ac:dyDescent="0.25">
      <c r="A14" t="s">
        <v>82</v>
      </c>
      <c r="B14" t="s">
        <v>77</v>
      </c>
      <c r="C14" s="8" t="s">
        <v>349</v>
      </c>
      <c r="D14" s="203" t="str">
        <f>IF('Cell Numbers'!D6=0,"",((IF(VLOOKUP('Cell Numbers'!D6,Cells!$A$7:$F$122,5)=D$11,"[",""))&amp;(IF(AND(VLOOKUP('Cell Numbers'!D6,Cells!$A$7:$F$122,5)&lt;&gt;D$11,VLOOKUP('Cell Numbers'!D6,Cells!$A$7:$F$122,6)&lt;&gt;D$11),"---",(ROUND(VLOOKUP('Cell Numbers'!D6,Cells!$A$7:$P$122,16),1)))&amp;(IF(VLOOKUP('Cell Numbers'!D6,Cells!$A$7:$F$122,6)=D$11,"]","")))))</f>
        <v>[-10.5</v>
      </c>
      <c r="E14" s="203" t="str">
        <f>IF('Cell Numbers'!E6=0,"",((IF(VLOOKUP('Cell Numbers'!E6,Cells!$A$7:$F$122,5)=E$11,"[",""))&amp;(IF(AND(VLOOKUP('Cell Numbers'!E6,Cells!$A$7:$F$122,5)&lt;&gt;E$11,VLOOKUP('Cell Numbers'!E6,Cells!$A$7:$F$122,6)&lt;&gt;E$11),"---",(ROUND(VLOOKUP('Cell Numbers'!E6,Cells!$A$7:$P$122,16),1)))&amp;(IF(VLOOKUP('Cell Numbers'!E6,Cells!$A$7:$F$122,6)=E$11,"]","")))))</f>
        <v>---</v>
      </c>
      <c r="F14" s="203" t="str">
        <f>IF('Cell Numbers'!F6=0,"",((IF(VLOOKUP('Cell Numbers'!F6,Cells!$A$7:$F$122,5)=F$11,"[",""))&amp;(IF(AND(VLOOKUP('Cell Numbers'!F6,Cells!$A$7:$F$122,5)&lt;&gt;F$11,VLOOKUP('Cell Numbers'!F6,Cells!$A$7:$F$122,6)&lt;&gt;F$11),"---",(ROUND(VLOOKUP('Cell Numbers'!F6,Cells!$A$7:$P$122,16),1)))&amp;(IF(VLOOKUP('Cell Numbers'!F6,Cells!$A$7:$F$122,6)=F$11,"]","")))))</f>
        <v>---</v>
      </c>
      <c r="G14" s="203" t="str">
        <f>IF('Cell Numbers'!G6=0,"",((IF(VLOOKUP('Cell Numbers'!G6,Cells!$A$7:$F$122,5)=G$11,"[",""))&amp;(IF(AND(VLOOKUP('Cell Numbers'!G6,Cells!$A$7:$F$122,5)&lt;&gt;G$11,VLOOKUP('Cell Numbers'!G6,Cells!$A$7:$F$122,6)&lt;&gt;G$11),"---",(ROUND(VLOOKUP('Cell Numbers'!G6,Cells!$A$7:$P$122,16),1)))&amp;(IF(VLOOKUP('Cell Numbers'!G6,Cells!$A$7:$F$122,6)=G$11,"]","")))))</f>
        <v>---</v>
      </c>
      <c r="H14" s="203" t="str">
        <f>IF('Cell Numbers'!H6=0,"",((IF(VLOOKUP('Cell Numbers'!H6,Cells!$A$7:$F$122,5)=H$11,"[",""))&amp;(IF(AND(VLOOKUP('Cell Numbers'!H6,Cells!$A$7:$F$122,5)&lt;&gt;H$11,VLOOKUP('Cell Numbers'!H6,Cells!$A$7:$F$122,6)&lt;&gt;H$11),"---",(ROUND(VLOOKUP('Cell Numbers'!H6,Cells!$A$7:$P$122,16),1)))&amp;(IF(VLOOKUP('Cell Numbers'!H6,Cells!$A$7:$F$122,6)=H$11,"]","")))))</f>
        <v>---</v>
      </c>
      <c r="I14" s="203" t="str">
        <f>IF('Cell Numbers'!I6=0,"",((IF(VLOOKUP('Cell Numbers'!I6,Cells!$A$7:$F$122,5)=I$11,"[",""))&amp;(IF(AND(VLOOKUP('Cell Numbers'!I6,Cells!$A$7:$F$122,5)&lt;&gt;I$11,VLOOKUP('Cell Numbers'!I6,Cells!$A$7:$F$122,6)&lt;&gt;I$11),"---",(ROUND(VLOOKUP('Cell Numbers'!I6,Cells!$A$7:$P$122,16),1)))&amp;(IF(VLOOKUP('Cell Numbers'!I6,Cells!$A$7:$F$122,6)=I$11,"]","")))))</f>
        <v>---</v>
      </c>
      <c r="J14" s="203" t="str">
        <f>IF('Cell Numbers'!J6=0,"",((IF(VLOOKUP('Cell Numbers'!J6,Cells!$A$7:$F$122,5)=J$11,"[",""))&amp;(IF(AND(VLOOKUP('Cell Numbers'!J6,Cells!$A$7:$F$122,5)&lt;&gt;J$11,VLOOKUP('Cell Numbers'!J6,Cells!$A$7:$F$122,6)&lt;&gt;J$11),"---",(ROUND(VLOOKUP('Cell Numbers'!J6,Cells!$A$7:$P$122,16),1)))&amp;(IF(VLOOKUP('Cell Numbers'!J6,Cells!$A$7:$F$122,6)=J$11,"]","")))))</f>
        <v>---</v>
      </c>
      <c r="K14" s="203" t="str">
        <f>IF('Cell Numbers'!K6=0,"",((IF(VLOOKUP('Cell Numbers'!K6,Cells!$A$7:$F$122,5)=K$11,"[",""))&amp;(IF(AND(VLOOKUP('Cell Numbers'!K6,Cells!$A$7:$F$122,5)&lt;&gt;K$11,VLOOKUP('Cell Numbers'!K6,Cells!$A$7:$F$122,6)&lt;&gt;K$11),"---",(ROUND(VLOOKUP('Cell Numbers'!K6,Cells!$A$7:$P$122,16),1)))&amp;(IF(VLOOKUP('Cell Numbers'!K6,Cells!$A$7:$F$122,6)=K$11,"]","")))))</f>
        <v>-10.5]</v>
      </c>
      <c r="L14" s="203" t="str">
        <f>IF('Cell Numbers'!L6=0,"",((IF(VLOOKUP('Cell Numbers'!L6,Cells!$A$7:$F$122,5)=L$11,"[",""))&amp;(IF(AND(VLOOKUP('Cell Numbers'!L6,Cells!$A$7:$F$122,5)&lt;&gt;L$11,VLOOKUP('Cell Numbers'!L6,Cells!$A$7:$F$122,6)&lt;&gt;L$11),"---",(ROUND(VLOOKUP('Cell Numbers'!L6,Cells!$A$7:$P$122,16),1)))&amp;(IF(VLOOKUP('Cell Numbers'!L6,Cells!$A$7:$F$122,6)=L$11,"]","")))))</f>
        <v>[-14.3</v>
      </c>
      <c r="M14" s="203" t="str">
        <f>IF('Cell Numbers'!M6=0,"",((IF(VLOOKUP('Cell Numbers'!M6,Cells!$A$7:$F$122,5)=M$11,"[",""))&amp;(IF(AND(VLOOKUP('Cell Numbers'!M6,Cells!$A$7:$F$122,5)&lt;&gt;M$11,VLOOKUP('Cell Numbers'!M6,Cells!$A$7:$F$122,6)&lt;&gt;M$11),"---",(ROUND(VLOOKUP('Cell Numbers'!M6,Cells!$A$7:$P$122,16),1)))&amp;(IF(VLOOKUP('Cell Numbers'!M6,Cells!$A$7:$F$122,6)=M$11,"]","")))))</f>
        <v>---</v>
      </c>
      <c r="N14" s="203" t="str">
        <f>IF('Cell Numbers'!N6=0,"",((IF(VLOOKUP('Cell Numbers'!N6,Cells!$A$7:$F$122,5)=N$11,"[",""))&amp;(IF(AND(VLOOKUP('Cell Numbers'!N6,Cells!$A$7:$F$122,5)&lt;&gt;N$11,VLOOKUP('Cell Numbers'!N6,Cells!$A$7:$F$122,6)&lt;&gt;N$11),"---",(ROUND(VLOOKUP('Cell Numbers'!N6,Cells!$A$7:$P$122,16),1)))&amp;(IF(VLOOKUP('Cell Numbers'!N6,Cells!$A$7:$F$122,6)=N$11,"]","")))))</f>
        <v>---</v>
      </c>
      <c r="O14" s="203" t="str">
        <f>IF('Cell Numbers'!O6=0,"",((IF(VLOOKUP('Cell Numbers'!O6,Cells!$A$7:$F$122,5)=O$11,"[",""))&amp;(IF(AND(VLOOKUP('Cell Numbers'!O6,Cells!$A$7:$F$122,5)&lt;&gt;O$11,VLOOKUP('Cell Numbers'!O6,Cells!$A$7:$F$122,6)&lt;&gt;O$11),"---",(ROUND(VLOOKUP('Cell Numbers'!O6,Cells!$A$7:$P$122,16),1)))&amp;(IF(VLOOKUP('Cell Numbers'!O6,Cells!$A$7:$F$122,6)=O$11,"]","")))))</f>
        <v>---</v>
      </c>
      <c r="P14" s="203" t="str">
        <f>IF('Cell Numbers'!P6=0,"",((IF(VLOOKUP('Cell Numbers'!P6,Cells!$A$7:$F$122,5)=P$11,"[",""))&amp;(IF(AND(VLOOKUP('Cell Numbers'!P6,Cells!$A$7:$F$122,5)&lt;&gt;P$11,VLOOKUP('Cell Numbers'!P6,Cells!$A$7:$F$122,6)&lt;&gt;P$11),"---",(ROUND(VLOOKUP('Cell Numbers'!P6,Cells!$A$7:$P$122,16),1)))&amp;(IF(VLOOKUP('Cell Numbers'!P6,Cells!$A$7:$F$122,6)=P$11,"]","")))))</f>
        <v>-14.3]</v>
      </c>
      <c r="Q14" s="203" t="str">
        <f>IF('Cell Numbers'!Q6=0,"",((IF(VLOOKUP('Cell Numbers'!Q6,Cells!$A$7:$F$122,5)=Q$11,"[",""))&amp;(IF(AND(VLOOKUP('Cell Numbers'!Q6,Cells!$A$7:$F$122,5)&lt;&gt;Q$11,VLOOKUP('Cell Numbers'!Q6,Cells!$A$7:$F$122,6)&lt;&gt;Q$11),"---",(ROUND(VLOOKUP('Cell Numbers'!Q6,Cells!$A$7:$P$122,16),1)))&amp;(IF(VLOOKUP('Cell Numbers'!Q6,Cells!$A$7:$F$122,6)=Q$11,"]","")))))</f>
        <v>[-7.9</v>
      </c>
      <c r="R14" s="203" t="str">
        <f>IF('Cell Numbers'!R6=0,"",((IF(VLOOKUP('Cell Numbers'!R6,Cells!$A$7:$F$122,5)=R$11,"[",""))&amp;(IF(AND(VLOOKUP('Cell Numbers'!R6,Cells!$A$7:$F$122,5)&lt;&gt;R$11,VLOOKUP('Cell Numbers'!R6,Cells!$A$7:$F$122,6)&lt;&gt;R$11),"---",(ROUND(VLOOKUP('Cell Numbers'!R6,Cells!$A$7:$P$122,16),1)))&amp;(IF(VLOOKUP('Cell Numbers'!R6,Cells!$A$7:$F$122,6)=R$11,"]","")))))</f>
        <v>---</v>
      </c>
      <c r="S14" s="203" t="str">
        <f>IF('Cell Numbers'!S6=0,"",((IF(VLOOKUP('Cell Numbers'!S6,Cells!$A$7:$F$122,5)=S$11,"[",""))&amp;(IF(AND(VLOOKUP('Cell Numbers'!S6,Cells!$A$7:$F$122,5)&lt;&gt;S$11,VLOOKUP('Cell Numbers'!S6,Cells!$A$7:$F$122,6)&lt;&gt;S$11),"---",(ROUND(VLOOKUP('Cell Numbers'!S6,Cells!$A$7:$P$122,16),1)))&amp;(IF(VLOOKUP('Cell Numbers'!S6,Cells!$A$7:$F$122,6)=S$11,"]","")))))</f>
        <v>---</v>
      </c>
      <c r="T14" s="203" t="str">
        <f>IF('Cell Numbers'!T6=0,"",((IF(VLOOKUP('Cell Numbers'!T6,Cells!$A$7:$F$122,5)=T$11,"[",""))&amp;(IF(AND(VLOOKUP('Cell Numbers'!T6,Cells!$A$7:$F$122,5)&lt;&gt;T$11,VLOOKUP('Cell Numbers'!T6,Cells!$A$7:$F$122,6)&lt;&gt;T$11),"---",(ROUND(VLOOKUP('Cell Numbers'!T6,Cells!$A$7:$P$122,16),1)))&amp;(IF(VLOOKUP('Cell Numbers'!T6,Cells!$A$7:$F$122,6)=T$11,"]","")))))</f>
        <v>---</v>
      </c>
      <c r="U14" s="203" t="str">
        <f>IF('Cell Numbers'!U6=0,"",((IF(VLOOKUP('Cell Numbers'!U6,Cells!$A$7:$F$122,5)=U$11,"[",""))&amp;(IF(AND(VLOOKUP('Cell Numbers'!U6,Cells!$A$7:$F$122,5)&lt;&gt;U$11,VLOOKUP('Cell Numbers'!U6,Cells!$A$7:$F$122,6)&lt;&gt;U$11),"---",(ROUND(VLOOKUP('Cell Numbers'!U6,Cells!$A$7:$P$122,16),1)))&amp;(IF(VLOOKUP('Cell Numbers'!U6,Cells!$A$7:$F$122,6)=U$11,"]","")))))</f>
        <v>---</v>
      </c>
      <c r="V14" s="203" t="str">
        <f>IF('Cell Numbers'!V6=0,"",((IF(VLOOKUP('Cell Numbers'!V6,Cells!$A$7:$F$122,5)=V$11,"[",""))&amp;(IF(AND(VLOOKUP('Cell Numbers'!V6,Cells!$A$7:$F$122,5)&lt;&gt;V$11,VLOOKUP('Cell Numbers'!V6,Cells!$A$7:$F$122,6)&lt;&gt;V$11),"---",(ROUND(VLOOKUP('Cell Numbers'!V6,Cells!$A$7:$P$122,16),1)))&amp;(IF(VLOOKUP('Cell Numbers'!V6,Cells!$A$7:$F$122,6)=V$11,"]","")))))</f>
        <v>-7.9]</v>
      </c>
      <c r="W14" s="203" t="str">
        <f>IF('Cell Numbers'!W6=0,"",((IF(VLOOKUP('Cell Numbers'!W6,Cells!$A$7:$F$122,5)=W$11,"[",""))&amp;(IF(AND(VLOOKUP('Cell Numbers'!W6,Cells!$A$7:$F$122,5)&lt;&gt;W$11,VLOOKUP('Cell Numbers'!W6,Cells!$A$7:$F$122,6)&lt;&gt;W$11),"---",(ROUND(VLOOKUP('Cell Numbers'!W6,Cells!$A$7:$P$122,16),1)))&amp;(IF(VLOOKUP('Cell Numbers'!W6,Cells!$A$7:$F$122,6)=W$11,"]","")))))</f>
        <v>[3.6</v>
      </c>
      <c r="X14" s="203" t="str">
        <f>IF('Cell Numbers'!X6=0,"",((IF(VLOOKUP('Cell Numbers'!X6,Cells!$A$7:$F$122,5)=X$11,"[",""))&amp;(IF(AND(VLOOKUP('Cell Numbers'!X6,Cells!$A$7:$F$122,5)&lt;&gt;X$11,VLOOKUP('Cell Numbers'!X6,Cells!$A$7:$F$122,6)&lt;&gt;X$11),"---",(ROUND(VLOOKUP('Cell Numbers'!X6,Cells!$A$7:$P$122,16),1)))&amp;(IF(VLOOKUP('Cell Numbers'!X6,Cells!$A$7:$F$122,6)=X$11,"]","")))))</f>
        <v>---</v>
      </c>
      <c r="Y14" s="203" t="str">
        <f>IF('Cell Numbers'!Y6=0,"",((IF(VLOOKUP('Cell Numbers'!Y6,Cells!$A$7:$F$122,5)=Y$11,"[",""))&amp;(IF(AND(VLOOKUP('Cell Numbers'!Y6,Cells!$A$7:$F$122,5)&lt;&gt;Y$11,VLOOKUP('Cell Numbers'!Y6,Cells!$A$7:$F$122,6)&lt;&gt;Y$11),"---",(ROUND(VLOOKUP('Cell Numbers'!Y6,Cells!$A$7:$P$122,16),1)))&amp;(IF(VLOOKUP('Cell Numbers'!Y6,Cells!$A$7:$F$122,6)=Y$11,"]","")))))</f>
        <v>---</v>
      </c>
      <c r="Z14" s="203" t="str">
        <f>IF('Cell Numbers'!Z6=0,"",((IF(VLOOKUP('Cell Numbers'!Z6,Cells!$A$7:$F$122,5)=Z$11,"[",""))&amp;(IF(AND(VLOOKUP('Cell Numbers'!Z6,Cells!$A$7:$F$122,5)&lt;&gt;Z$11,VLOOKUP('Cell Numbers'!Z6,Cells!$A$7:$F$122,6)&lt;&gt;Z$11),"---",(ROUND(VLOOKUP('Cell Numbers'!Z6,Cells!$A$7:$P$122,16),1)))&amp;(IF(VLOOKUP('Cell Numbers'!Z6,Cells!$A$7:$F$122,6)=Z$11,"]","")))))</f>
        <v>---</v>
      </c>
      <c r="AA14" s="203" t="str">
        <f>IF('Cell Numbers'!AA6=0,"",((IF(VLOOKUP('Cell Numbers'!AA6,Cells!$A$7:$F$122,5)=AA$11,"[",""))&amp;(IF(AND(VLOOKUP('Cell Numbers'!AA6,Cells!$A$7:$F$122,5)&lt;&gt;AA$11,VLOOKUP('Cell Numbers'!AA6,Cells!$A$7:$F$122,6)&lt;&gt;AA$11),"---",(ROUND(VLOOKUP('Cell Numbers'!AA6,Cells!$A$7:$P$122,16),1)))&amp;(IF(VLOOKUP('Cell Numbers'!AA6,Cells!$A$7:$F$122,6)=AA$11,"]","")))))</f>
        <v>---</v>
      </c>
      <c r="AB14" s="203" t="str">
        <f>IF('Cell Numbers'!AB6=0,"",((IF(VLOOKUP('Cell Numbers'!AB6,Cells!$A$7:$F$122,5)=AB$11,"[",""))&amp;(IF(AND(VLOOKUP('Cell Numbers'!AB6,Cells!$A$7:$F$122,5)&lt;&gt;AB$11,VLOOKUP('Cell Numbers'!AB6,Cells!$A$7:$F$122,6)&lt;&gt;AB$11),"---",(ROUND(VLOOKUP('Cell Numbers'!AB6,Cells!$A$7:$P$122,16),1)))&amp;(IF(VLOOKUP('Cell Numbers'!AB6,Cells!$A$7:$F$122,6)=AB$11,"]","")))))</f>
        <v>---</v>
      </c>
      <c r="AC14" s="203" t="str">
        <f>IF('Cell Numbers'!AC6=0,"",((IF(VLOOKUP('Cell Numbers'!AC6,Cells!$A$7:$F$122,5)=AC$11,"[",""))&amp;(IF(AND(VLOOKUP('Cell Numbers'!AC6,Cells!$A$7:$F$122,5)&lt;&gt;AC$11,VLOOKUP('Cell Numbers'!AC6,Cells!$A$7:$F$122,6)&lt;&gt;AC$11),"---",(ROUND(VLOOKUP('Cell Numbers'!AC6,Cells!$A$7:$P$122,16),1)))&amp;(IF(VLOOKUP('Cell Numbers'!AC6,Cells!$A$7:$F$122,6)=AC$11,"]","")))))</f>
        <v>---</v>
      </c>
      <c r="AD14" s="203" t="str">
        <f>IF('Cell Numbers'!AD6=0,"",((IF(VLOOKUP('Cell Numbers'!AD6,Cells!$A$7:$F$122,5)=AD$11,"[",""))&amp;(IF(AND(VLOOKUP('Cell Numbers'!AD6,Cells!$A$7:$F$122,5)&lt;&gt;AD$11,VLOOKUP('Cell Numbers'!AD6,Cells!$A$7:$F$122,6)&lt;&gt;AD$11),"---",(ROUND(VLOOKUP('Cell Numbers'!AD6,Cells!$A$7:$P$122,16),1)))&amp;(IF(VLOOKUP('Cell Numbers'!AD6,Cells!$A$7:$F$122,6)=AD$11,"]","")))))</f>
        <v>---</v>
      </c>
      <c r="AE14" s="203" t="str">
        <f>IF('Cell Numbers'!AE6=0,"",((IF(VLOOKUP('Cell Numbers'!AE6,Cells!$A$7:$F$122,5)=AE$11,"[",""))&amp;(IF(AND(VLOOKUP('Cell Numbers'!AE6,Cells!$A$7:$F$122,5)&lt;&gt;AE$11,VLOOKUP('Cell Numbers'!AE6,Cells!$A$7:$F$122,6)&lt;&gt;AE$11),"---",(ROUND(VLOOKUP('Cell Numbers'!AE6,Cells!$A$7:$P$122,16),1)))&amp;(IF(VLOOKUP('Cell Numbers'!AE6,Cells!$A$7:$F$122,6)=AE$11,"]","")))))</f>
        <v>---</v>
      </c>
      <c r="AF14" s="203" t="str">
        <f>IF('Cell Numbers'!AF6=0,"",((IF(VLOOKUP('Cell Numbers'!AF6,Cells!$A$7:$F$122,5)=AF$11,"[",""))&amp;(IF(AND(VLOOKUP('Cell Numbers'!AF6,Cells!$A$7:$F$122,5)&lt;&gt;AF$11,VLOOKUP('Cell Numbers'!AF6,Cells!$A$7:$F$122,6)&lt;&gt;AF$11),"---",(ROUND(VLOOKUP('Cell Numbers'!AF6,Cells!$A$7:$P$122,16),1)))&amp;(IF(VLOOKUP('Cell Numbers'!AF6,Cells!$A$7:$F$122,6)=AF$11,"]","")))))</f>
        <v>---</v>
      </c>
      <c r="AG14" s="203" t="str">
        <f>IF('Cell Numbers'!AG6=0,"",((IF(VLOOKUP('Cell Numbers'!AG6,Cells!$A$7:$F$122,5)=AG$11,"[",""))&amp;(IF(AND(VLOOKUP('Cell Numbers'!AG6,Cells!$A$7:$F$122,5)&lt;&gt;AG$11,VLOOKUP('Cell Numbers'!AG6,Cells!$A$7:$F$122,6)&lt;&gt;AG$11),"---",(ROUND(VLOOKUP('Cell Numbers'!AG6,Cells!$A$7:$P$122,16),1)))&amp;(IF(VLOOKUP('Cell Numbers'!AG6,Cells!$A$7:$F$122,6)=AG$11,"]","")))))</f>
        <v>---</v>
      </c>
      <c r="AH14" s="203" t="str">
        <f>IF('Cell Numbers'!AH6=0,"",((IF(VLOOKUP('Cell Numbers'!AH6,Cells!$A$7:$F$122,5)=AH$11,"[",""))&amp;(IF(AND(VLOOKUP('Cell Numbers'!AH6,Cells!$A$7:$F$122,5)&lt;&gt;AH$11,VLOOKUP('Cell Numbers'!AH6,Cells!$A$7:$F$122,6)&lt;&gt;AH$11),"---",(ROUND(VLOOKUP('Cell Numbers'!AH6,Cells!$A$7:$P$122,16),1)))&amp;(IF(VLOOKUP('Cell Numbers'!AH6,Cells!$A$7:$F$122,6)=AH$11,"]","")))))</f>
        <v>---</v>
      </c>
      <c r="AI14" s="203" t="str">
        <f>IF('Cell Numbers'!AI6=0,"",((IF(VLOOKUP('Cell Numbers'!AI6,Cells!$A$7:$F$122,5)=AI$11,"[",""))&amp;(IF(AND(VLOOKUP('Cell Numbers'!AI6,Cells!$A$7:$F$122,5)&lt;&gt;AI$11,VLOOKUP('Cell Numbers'!AI6,Cells!$A$7:$F$122,6)&lt;&gt;AI$11),"---",(ROUND(VLOOKUP('Cell Numbers'!AI6,Cells!$A$7:$P$122,16),1)))&amp;(IF(VLOOKUP('Cell Numbers'!AI6,Cells!$A$7:$F$122,6)=AI$11,"]","")))))</f>
        <v>3.6]</v>
      </c>
      <c r="AJ14" s="203" t="str">
        <f>IF('Cell Numbers'!AJ6=0,"",((IF(VLOOKUP('Cell Numbers'!AJ6,Cells!$A$7:$F$122,5)=AJ$11,"[",""))&amp;(IF(AND(VLOOKUP('Cell Numbers'!AJ6,Cells!$A$7:$F$122,5)&lt;&gt;AJ$11,VLOOKUP('Cell Numbers'!AJ6,Cells!$A$7:$F$122,6)&lt;&gt;AJ$11),"---",(ROUND(VLOOKUP('Cell Numbers'!AJ6,Cells!$A$7:$P$122,16),1)))&amp;(IF(VLOOKUP('Cell Numbers'!AJ6,Cells!$A$7:$F$122,6)=AJ$11,"]","")))))</f>
        <v/>
      </c>
      <c r="AK14" s="203" t="str">
        <f>IF('Cell Numbers'!AK6=0,"",((IF(VLOOKUP('Cell Numbers'!AK6,Cells!$A$7:$F$122,5)=AK$11,"[",""))&amp;(IF(AND(VLOOKUP('Cell Numbers'!AK6,Cells!$A$7:$F$122,5)&lt;&gt;AK$11,VLOOKUP('Cell Numbers'!AK6,Cells!$A$7:$F$122,6)&lt;&gt;AK$11),"---",(ROUND(VLOOKUP('Cell Numbers'!AK6,Cells!$A$7:$P$122,16),1)))&amp;(IF(VLOOKUP('Cell Numbers'!AK6,Cells!$A$7:$F$122,6)=AK$11,"]","")))))</f>
        <v/>
      </c>
      <c r="AL14" s="203" t="str">
        <f>IF('Cell Numbers'!AL6=0,"",((IF(VLOOKUP('Cell Numbers'!AL6,Cells!$A$7:$F$122,5)=AL$11,"[",""))&amp;(IF(AND(VLOOKUP('Cell Numbers'!AL6,Cells!$A$7:$F$122,5)&lt;&gt;AL$11,VLOOKUP('Cell Numbers'!AL6,Cells!$A$7:$F$122,6)&lt;&gt;AL$11),"---",(ROUND(VLOOKUP('Cell Numbers'!AL6,Cells!$A$7:$P$122,16),1)))&amp;(IF(VLOOKUP('Cell Numbers'!AL6,Cells!$A$7:$F$122,6)=AL$11,"]","")))))</f>
        <v/>
      </c>
      <c r="AM14" s="203" t="str">
        <f>IF('Cell Numbers'!AM6=0,"",((IF(VLOOKUP('Cell Numbers'!AM6,Cells!$A$7:$F$122,5)=AM$11,"[",""))&amp;(IF(AND(VLOOKUP('Cell Numbers'!AM6,Cells!$A$7:$F$122,5)&lt;&gt;AM$11,VLOOKUP('Cell Numbers'!AM6,Cells!$A$7:$F$122,6)&lt;&gt;AM$11),"---",(ROUND(VLOOKUP('Cell Numbers'!AM6,Cells!$A$7:$P$122,16),1)))&amp;(IF(VLOOKUP('Cell Numbers'!AM6,Cells!$A$7:$F$122,6)=AM$11,"]","")))))</f>
        <v/>
      </c>
    </row>
    <row r="15" spans="1:40" x14ac:dyDescent="0.25">
      <c r="A15" t="s">
        <v>82</v>
      </c>
      <c r="B15" t="s">
        <v>77</v>
      </c>
      <c r="C15" s="8" t="s">
        <v>350</v>
      </c>
      <c r="D15" s="203" t="str">
        <f>IF('Cell Numbers'!D7=0,"",((IF(VLOOKUP('Cell Numbers'!D7,Cells!$A$7:$F$122,5)=D$11,"[",""))&amp;(IF(AND(VLOOKUP('Cell Numbers'!D7,Cells!$A$7:$F$122,5)&lt;&gt;D$11,VLOOKUP('Cell Numbers'!D7,Cells!$A$7:$F$122,6)&lt;&gt;D$11),"---",(ROUND(VLOOKUP('Cell Numbers'!D7,Cells!$A$7:$P$122,16),1)))&amp;(IF(VLOOKUP('Cell Numbers'!D7,Cells!$A$7:$F$122,6)=D$11,"]","")))))</f>
        <v>[-11.3</v>
      </c>
      <c r="E15" s="203" t="str">
        <f>IF('Cell Numbers'!E7=0,"",((IF(VLOOKUP('Cell Numbers'!E7,Cells!$A$7:$F$122,5)=E$11,"[",""))&amp;(IF(AND(VLOOKUP('Cell Numbers'!E7,Cells!$A$7:$F$122,5)&lt;&gt;E$11,VLOOKUP('Cell Numbers'!E7,Cells!$A$7:$F$122,6)&lt;&gt;E$11),"---",(ROUND(VLOOKUP('Cell Numbers'!E7,Cells!$A$7:$P$122,16),1)))&amp;(IF(VLOOKUP('Cell Numbers'!E7,Cells!$A$7:$F$122,6)=E$11,"]","")))))</f>
        <v>---</v>
      </c>
      <c r="F15" s="203" t="str">
        <f>IF('Cell Numbers'!F7=0,"",((IF(VLOOKUP('Cell Numbers'!F7,Cells!$A$7:$F$122,5)=F$11,"[",""))&amp;(IF(AND(VLOOKUP('Cell Numbers'!F7,Cells!$A$7:$F$122,5)&lt;&gt;F$11,VLOOKUP('Cell Numbers'!F7,Cells!$A$7:$F$122,6)&lt;&gt;F$11),"---",(ROUND(VLOOKUP('Cell Numbers'!F7,Cells!$A$7:$P$122,16),1)))&amp;(IF(VLOOKUP('Cell Numbers'!F7,Cells!$A$7:$F$122,6)=F$11,"]","")))))</f>
        <v>---</v>
      </c>
      <c r="G15" s="203" t="str">
        <f>IF('Cell Numbers'!G7=0,"",((IF(VLOOKUP('Cell Numbers'!G7,Cells!$A$7:$F$122,5)=G$11,"[",""))&amp;(IF(AND(VLOOKUP('Cell Numbers'!G7,Cells!$A$7:$F$122,5)&lt;&gt;G$11,VLOOKUP('Cell Numbers'!G7,Cells!$A$7:$F$122,6)&lt;&gt;G$11),"---",(ROUND(VLOOKUP('Cell Numbers'!G7,Cells!$A$7:$P$122,16),1)))&amp;(IF(VLOOKUP('Cell Numbers'!G7,Cells!$A$7:$F$122,6)=G$11,"]","")))))</f>
        <v>---</v>
      </c>
      <c r="H15" s="203" t="str">
        <f>IF('Cell Numbers'!H7=0,"",((IF(VLOOKUP('Cell Numbers'!H7,Cells!$A$7:$F$122,5)=H$11,"[",""))&amp;(IF(AND(VLOOKUP('Cell Numbers'!H7,Cells!$A$7:$F$122,5)&lt;&gt;H$11,VLOOKUP('Cell Numbers'!H7,Cells!$A$7:$F$122,6)&lt;&gt;H$11),"---",(ROUND(VLOOKUP('Cell Numbers'!H7,Cells!$A$7:$P$122,16),1)))&amp;(IF(VLOOKUP('Cell Numbers'!H7,Cells!$A$7:$F$122,6)=H$11,"]","")))))</f>
        <v>---</v>
      </c>
      <c r="I15" s="203" t="str">
        <f>IF('Cell Numbers'!I7=0,"",((IF(VLOOKUP('Cell Numbers'!I7,Cells!$A$7:$F$122,5)=I$11,"[",""))&amp;(IF(AND(VLOOKUP('Cell Numbers'!I7,Cells!$A$7:$F$122,5)&lt;&gt;I$11,VLOOKUP('Cell Numbers'!I7,Cells!$A$7:$F$122,6)&lt;&gt;I$11),"---",(ROUND(VLOOKUP('Cell Numbers'!I7,Cells!$A$7:$P$122,16),1)))&amp;(IF(VLOOKUP('Cell Numbers'!I7,Cells!$A$7:$F$122,6)=I$11,"]","")))))</f>
        <v>---</v>
      </c>
      <c r="J15" s="203" t="str">
        <f>IF('Cell Numbers'!J7=0,"",((IF(VLOOKUP('Cell Numbers'!J7,Cells!$A$7:$F$122,5)=J$11,"[",""))&amp;(IF(AND(VLOOKUP('Cell Numbers'!J7,Cells!$A$7:$F$122,5)&lt;&gt;J$11,VLOOKUP('Cell Numbers'!J7,Cells!$A$7:$F$122,6)&lt;&gt;J$11),"---",(ROUND(VLOOKUP('Cell Numbers'!J7,Cells!$A$7:$P$122,16),1)))&amp;(IF(VLOOKUP('Cell Numbers'!J7,Cells!$A$7:$F$122,6)=J$11,"]","")))))</f>
        <v>---</v>
      </c>
      <c r="K15" s="203" t="str">
        <f>IF('Cell Numbers'!K7=0,"",((IF(VLOOKUP('Cell Numbers'!K7,Cells!$A$7:$F$122,5)=K$11,"[",""))&amp;(IF(AND(VLOOKUP('Cell Numbers'!K7,Cells!$A$7:$F$122,5)&lt;&gt;K$11,VLOOKUP('Cell Numbers'!K7,Cells!$A$7:$F$122,6)&lt;&gt;K$11),"---",(ROUND(VLOOKUP('Cell Numbers'!K7,Cells!$A$7:$P$122,16),1)))&amp;(IF(VLOOKUP('Cell Numbers'!K7,Cells!$A$7:$F$122,6)=K$11,"]","")))))</f>
        <v>---</v>
      </c>
      <c r="L15" s="203" t="str">
        <f>IF('Cell Numbers'!L7=0,"",((IF(VLOOKUP('Cell Numbers'!L7,Cells!$A$7:$F$122,5)=L$11,"[",""))&amp;(IF(AND(VLOOKUP('Cell Numbers'!L7,Cells!$A$7:$F$122,5)&lt;&gt;L$11,VLOOKUP('Cell Numbers'!L7,Cells!$A$7:$F$122,6)&lt;&gt;L$11),"---",(ROUND(VLOOKUP('Cell Numbers'!L7,Cells!$A$7:$P$122,16),1)))&amp;(IF(VLOOKUP('Cell Numbers'!L7,Cells!$A$7:$F$122,6)=L$11,"]","")))))</f>
        <v>-11.3]</v>
      </c>
      <c r="M15" s="203" t="str">
        <f>IF('Cell Numbers'!M7=0,"",((IF(VLOOKUP('Cell Numbers'!M7,Cells!$A$7:$F$122,5)=M$11,"[",""))&amp;(IF(AND(VLOOKUP('Cell Numbers'!M7,Cells!$A$7:$F$122,5)&lt;&gt;M$11,VLOOKUP('Cell Numbers'!M7,Cells!$A$7:$F$122,6)&lt;&gt;M$11),"---",(ROUND(VLOOKUP('Cell Numbers'!M7,Cells!$A$7:$P$122,16),1)))&amp;(IF(VLOOKUP('Cell Numbers'!M7,Cells!$A$7:$F$122,6)=M$11,"]","")))))</f>
        <v>[-12</v>
      </c>
      <c r="N15" s="203" t="str">
        <f>IF('Cell Numbers'!N7=0,"",((IF(VLOOKUP('Cell Numbers'!N7,Cells!$A$7:$F$122,5)=N$11,"[",""))&amp;(IF(AND(VLOOKUP('Cell Numbers'!N7,Cells!$A$7:$F$122,5)&lt;&gt;N$11,VLOOKUP('Cell Numbers'!N7,Cells!$A$7:$F$122,6)&lt;&gt;N$11),"---",(ROUND(VLOOKUP('Cell Numbers'!N7,Cells!$A$7:$P$122,16),1)))&amp;(IF(VLOOKUP('Cell Numbers'!N7,Cells!$A$7:$F$122,6)=N$11,"]","")))))</f>
        <v>---</v>
      </c>
      <c r="O15" s="203" t="str">
        <f>IF('Cell Numbers'!O7=0,"",((IF(VLOOKUP('Cell Numbers'!O7,Cells!$A$7:$F$122,5)=O$11,"[",""))&amp;(IF(AND(VLOOKUP('Cell Numbers'!O7,Cells!$A$7:$F$122,5)&lt;&gt;O$11,VLOOKUP('Cell Numbers'!O7,Cells!$A$7:$F$122,6)&lt;&gt;O$11),"---",(ROUND(VLOOKUP('Cell Numbers'!O7,Cells!$A$7:$P$122,16),1)))&amp;(IF(VLOOKUP('Cell Numbers'!O7,Cells!$A$7:$F$122,6)=O$11,"]","")))))</f>
        <v>---</v>
      </c>
      <c r="P15" s="203" t="str">
        <f>IF('Cell Numbers'!P7=0,"",((IF(VLOOKUP('Cell Numbers'!P7,Cells!$A$7:$F$122,5)=P$11,"[",""))&amp;(IF(AND(VLOOKUP('Cell Numbers'!P7,Cells!$A$7:$F$122,5)&lt;&gt;P$11,VLOOKUP('Cell Numbers'!P7,Cells!$A$7:$F$122,6)&lt;&gt;P$11),"---",(ROUND(VLOOKUP('Cell Numbers'!P7,Cells!$A$7:$P$122,16),1)))&amp;(IF(VLOOKUP('Cell Numbers'!P7,Cells!$A$7:$F$122,6)=P$11,"]","")))))</f>
        <v>-12]</v>
      </c>
      <c r="Q15" s="203" t="str">
        <f>IF('Cell Numbers'!Q7=0,"",((IF(VLOOKUP('Cell Numbers'!Q7,Cells!$A$7:$F$122,5)=Q$11,"[",""))&amp;(IF(AND(VLOOKUP('Cell Numbers'!Q7,Cells!$A$7:$F$122,5)&lt;&gt;Q$11,VLOOKUP('Cell Numbers'!Q7,Cells!$A$7:$F$122,6)&lt;&gt;Q$11),"---",(ROUND(VLOOKUP('Cell Numbers'!Q7,Cells!$A$7:$P$122,16),1)))&amp;(IF(VLOOKUP('Cell Numbers'!Q7,Cells!$A$7:$F$122,6)=Q$11,"]","")))))</f>
        <v>[-11.5</v>
      </c>
      <c r="R15" s="203" t="str">
        <f>IF('Cell Numbers'!R7=0,"",((IF(VLOOKUP('Cell Numbers'!R7,Cells!$A$7:$F$122,5)=R$11,"[",""))&amp;(IF(AND(VLOOKUP('Cell Numbers'!R7,Cells!$A$7:$F$122,5)&lt;&gt;R$11,VLOOKUP('Cell Numbers'!R7,Cells!$A$7:$F$122,6)&lt;&gt;R$11),"---",(ROUND(VLOOKUP('Cell Numbers'!R7,Cells!$A$7:$P$122,16),1)))&amp;(IF(VLOOKUP('Cell Numbers'!R7,Cells!$A$7:$F$122,6)=R$11,"]","")))))</f>
        <v>---</v>
      </c>
      <c r="S15" s="203" t="str">
        <f>IF('Cell Numbers'!S7=0,"",((IF(VLOOKUP('Cell Numbers'!S7,Cells!$A$7:$F$122,5)=S$11,"[",""))&amp;(IF(AND(VLOOKUP('Cell Numbers'!S7,Cells!$A$7:$F$122,5)&lt;&gt;S$11,VLOOKUP('Cell Numbers'!S7,Cells!$A$7:$F$122,6)&lt;&gt;S$11),"---",(ROUND(VLOOKUP('Cell Numbers'!S7,Cells!$A$7:$P$122,16),1)))&amp;(IF(VLOOKUP('Cell Numbers'!S7,Cells!$A$7:$F$122,6)=S$11,"]","")))))</f>
        <v>---</v>
      </c>
      <c r="T15" s="203" t="str">
        <f>IF('Cell Numbers'!T7=0,"",((IF(VLOOKUP('Cell Numbers'!T7,Cells!$A$7:$F$122,5)=T$11,"[",""))&amp;(IF(AND(VLOOKUP('Cell Numbers'!T7,Cells!$A$7:$F$122,5)&lt;&gt;T$11,VLOOKUP('Cell Numbers'!T7,Cells!$A$7:$F$122,6)&lt;&gt;T$11),"---",(ROUND(VLOOKUP('Cell Numbers'!T7,Cells!$A$7:$P$122,16),1)))&amp;(IF(VLOOKUP('Cell Numbers'!T7,Cells!$A$7:$F$122,6)=T$11,"]","")))))</f>
        <v>-11.5]</v>
      </c>
      <c r="U15" s="203" t="str">
        <f>IF('Cell Numbers'!U7=0,"",((IF(VLOOKUP('Cell Numbers'!U7,Cells!$A$7:$F$122,5)=U$11,"[",""))&amp;(IF(AND(VLOOKUP('Cell Numbers'!U7,Cells!$A$7:$F$122,5)&lt;&gt;U$11,VLOOKUP('Cell Numbers'!U7,Cells!$A$7:$F$122,6)&lt;&gt;U$11),"---",(ROUND(VLOOKUP('Cell Numbers'!U7,Cells!$A$7:$P$122,16),1)))&amp;(IF(VLOOKUP('Cell Numbers'!U7,Cells!$A$7:$F$122,6)=U$11,"]","")))))</f>
        <v>[-4.4</v>
      </c>
      <c r="V15" s="203" t="str">
        <f>IF('Cell Numbers'!V7=0,"",((IF(VLOOKUP('Cell Numbers'!V7,Cells!$A$7:$F$122,5)=V$11,"[",""))&amp;(IF(AND(VLOOKUP('Cell Numbers'!V7,Cells!$A$7:$F$122,5)&lt;&gt;V$11,VLOOKUP('Cell Numbers'!V7,Cells!$A$7:$F$122,6)&lt;&gt;V$11),"---",(ROUND(VLOOKUP('Cell Numbers'!V7,Cells!$A$7:$P$122,16),1)))&amp;(IF(VLOOKUP('Cell Numbers'!V7,Cells!$A$7:$F$122,6)=V$11,"]","")))))</f>
        <v>---</v>
      </c>
      <c r="W15" s="203" t="str">
        <f>IF('Cell Numbers'!W7=0,"",((IF(VLOOKUP('Cell Numbers'!W7,Cells!$A$7:$F$122,5)=W$11,"[",""))&amp;(IF(AND(VLOOKUP('Cell Numbers'!W7,Cells!$A$7:$F$122,5)&lt;&gt;W$11,VLOOKUP('Cell Numbers'!W7,Cells!$A$7:$F$122,6)&lt;&gt;W$11),"---",(ROUND(VLOOKUP('Cell Numbers'!W7,Cells!$A$7:$P$122,16),1)))&amp;(IF(VLOOKUP('Cell Numbers'!W7,Cells!$A$7:$F$122,6)=W$11,"]","")))))</f>
        <v>---</v>
      </c>
      <c r="X15" s="203" t="str">
        <f>IF('Cell Numbers'!X7=0,"",((IF(VLOOKUP('Cell Numbers'!X7,Cells!$A$7:$F$122,5)=X$11,"[",""))&amp;(IF(AND(VLOOKUP('Cell Numbers'!X7,Cells!$A$7:$F$122,5)&lt;&gt;X$11,VLOOKUP('Cell Numbers'!X7,Cells!$A$7:$F$122,6)&lt;&gt;X$11),"---",(ROUND(VLOOKUP('Cell Numbers'!X7,Cells!$A$7:$P$122,16),1)))&amp;(IF(VLOOKUP('Cell Numbers'!X7,Cells!$A$7:$F$122,6)=X$11,"]","")))))</f>
        <v>-4.4]</v>
      </c>
      <c r="Y15" s="203" t="str">
        <f>IF('Cell Numbers'!Y7=0,"",((IF(VLOOKUP('Cell Numbers'!Y7,Cells!$A$7:$F$122,5)=Y$11,"[",""))&amp;(IF(AND(VLOOKUP('Cell Numbers'!Y7,Cells!$A$7:$F$122,5)&lt;&gt;Y$11,VLOOKUP('Cell Numbers'!Y7,Cells!$A$7:$F$122,6)&lt;&gt;Y$11),"---",(ROUND(VLOOKUP('Cell Numbers'!Y7,Cells!$A$7:$P$122,16),1)))&amp;(IF(VLOOKUP('Cell Numbers'!Y7,Cells!$A$7:$F$122,6)=Y$11,"]","")))))</f>
        <v>[-0.6</v>
      </c>
      <c r="Z15" s="203" t="str">
        <f>IF('Cell Numbers'!Z7=0,"",((IF(VLOOKUP('Cell Numbers'!Z7,Cells!$A$7:$F$122,5)=Z$11,"[",""))&amp;(IF(AND(VLOOKUP('Cell Numbers'!Z7,Cells!$A$7:$F$122,5)&lt;&gt;Z$11,VLOOKUP('Cell Numbers'!Z7,Cells!$A$7:$F$122,6)&lt;&gt;Z$11),"---",(ROUND(VLOOKUP('Cell Numbers'!Z7,Cells!$A$7:$P$122,16),1)))&amp;(IF(VLOOKUP('Cell Numbers'!Z7,Cells!$A$7:$F$122,6)=Z$11,"]","")))))</f>
        <v>---</v>
      </c>
      <c r="AA15" s="203" t="str">
        <f>IF('Cell Numbers'!AA7=0,"",((IF(VLOOKUP('Cell Numbers'!AA7,Cells!$A$7:$F$122,5)=AA$11,"[",""))&amp;(IF(AND(VLOOKUP('Cell Numbers'!AA7,Cells!$A$7:$F$122,5)&lt;&gt;AA$11,VLOOKUP('Cell Numbers'!AA7,Cells!$A$7:$F$122,6)&lt;&gt;AA$11),"---",(ROUND(VLOOKUP('Cell Numbers'!AA7,Cells!$A$7:$P$122,16),1)))&amp;(IF(VLOOKUP('Cell Numbers'!AA7,Cells!$A$7:$F$122,6)=AA$11,"]","")))))</f>
        <v>-0.6]</v>
      </c>
      <c r="AB15" s="203" t="str">
        <f>IF('Cell Numbers'!AB7=0,"",((IF(VLOOKUP('Cell Numbers'!AB7,Cells!$A$7:$F$122,5)=AB$11,"[",""))&amp;(IF(AND(VLOOKUP('Cell Numbers'!AB7,Cells!$A$7:$F$122,5)&lt;&gt;AB$11,VLOOKUP('Cell Numbers'!AB7,Cells!$A$7:$F$122,6)&lt;&gt;AB$11),"---",(ROUND(VLOOKUP('Cell Numbers'!AB7,Cells!$A$7:$P$122,16),1)))&amp;(IF(VLOOKUP('Cell Numbers'!AB7,Cells!$A$7:$F$122,6)=AB$11,"]","")))))</f>
        <v>[0.8</v>
      </c>
      <c r="AC15" s="203" t="str">
        <f>IF('Cell Numbers'!AC7=0,"",((IF(VLOOKUP('Cell Numbers'!AC7,Cells!$A$7:$F$122,5)=AC$11,"[",""))&amp;(IF(AND(VLOOKUP('Cell Numbers'!AC7,Cells!$A$7:$F$122,5)&lt;&gt;AC$11,VLOOKUP('Cell Numbers'!AC7,Cells!$A$7:$F$122,6)&lt;&gt;AC$11),"---",(ROUND(VLOOKUP('Cell Numbers'!AC7,Cells!$A$7:$P$122,16),1)))&amp;(IF(VLOOKUP('Cell Numbers'!AC7,Cells!$A$7:$F$122,6)=AC$11,"]","")))))</f>
        <v>---</v>
      </c>
      <c r="AD15" s="203" t="str">
        <f>IF('Cell Numbers'!AD7=0,"",((IF(VLOOKUP('Cell Numbers'!AD7,Cells!$A$7:$F$122,5)=AD$11,"[",""))&amp;(IF(AND(VLOOKUP('Cell Numbers'!AD7,Cells!$A$7:$F$122,5)&lt;&gt;AD$11,VLOOKUP('Cell Numbers'!AD7,Cells!$A$7:$F$122,6)&lt;&gt;AD$11),"---",(ROUND(VLOOKUP('Cell Numbers'!AD7,Cells!$A$7:$P$122,16),1)))&amp;(IF(VLOOKUP('Cell Numbers'!AD7,Cells!$A$7:$F$122,6)=AD$11,"]","")))))</f>
        <v>0.8]</v>
      </c>
      <c r="AE15" s="203" t="str">
        <f>IF('Cell Numbers'!AE7=0,"",((IF(VLOOKUP('Cell Numbers'!AE7,Cells!$A$7:$F$122,5)=AE$11,"[",""))&amp;(IF(AND(VLOOKUP('Cell Numbers'!AE7,Cells!$A$7:$F$122,5)&lt;&gt;AE$11,VLOOKUP('Cell Numbers'!AE7,Cells!$A$7:$F$122,6)&lt;&gt;AE$11),"---",(ROUND(VLOOKUP('Cell Numbers'!AE7,Cells!$A$7:$P$122,16),1)))&amp;(IF(VLOOKUP('Cell Numbers'!AE7,Cells!$A$7:$F$122,6)=AE$11,"]","")))))</f>
        <v>[2.8</v>
      </c>
      <c r="AF15" s="203" t="str">
        <f>IF('Cell Numbers'!AF7=0,"",((IF(VLOOKUP('Cell Numbers'!AF7,Cells!$A$7:$F$122,5)=AF$11,"[",""))&amp;(IF(AND(VLOOKUP('Cell Numbers'!AF7,Cells!$A$7:$F$122,5)&lt;&gt;AF$11,VLOOKUP('Cell Numbers'!AF7,Cells!$A$7:$F$122,6)&lt;&gt;AF$11),"---",(ROUND(VLOOKUP('Cell Numbers'!AF7,Cells!$A$7:$P$122,16),1)))&amp;(IF(VLOOKUP('Cell Numbers'!AF7,Cells!$A$7:$F$122,6)=AF$11,"]","")))))</f>
        <v>---</v>
      </c>
      <c r="AG15" s="203" t="str">
        <f>IF('Cell Numbers'!AG7=0,"",((IF(VLOOKUP('Cell Numbers'!AG7,Cells!$A$7:$F$122,5)=AG$11,"[",""))&amp;(IF(AND(VLOOKUP('Cell Numbers'!AG7,Cells!$A$7:$F$122,5)&lt;&gt;AG$11,VLOOKUP('Cell Numbers'!AG7,Cells!$A$7:$F$122,6)&lt;&gt;AG$11),"---",(ROUND(VLOOKUP('Cell Numbers'!AG7,Cells!$A$7:$P$122,16),1)))&amp;(IF(VLOOKUP('Cell Numbers'!AG7,Cells!$A$7:$F$122,6)=AG$11,"]","")))))</f>
        <v>---</v>
      </c>
      <c r="AH15" s="203" t="str">
        <f>IF('Cell Numbers'!AH7=0,"",((IF(VLOOKUP('Cell Numbers'!AH7,Cells!$A$7:$F$122,5)=AH$11,"[",""))&amp;(IF(AND(VLOOKUP('Cell Numbers'!AH7,Cells!$A$7:$F$122,5)&lt;&gt;AH$11,VLOOKUP('Cell Numbers'!AH7,Cells!$A$7:$F$122,6)&lt;&gt;AH$11),"---",(ROUND(VLOOKUP('Cell Numbers'!AH7,Cells!$A$7:$P$122,16),1)))&amp;(IF(VLOOKUP('Cell Numbers'!AH7,Cells!$A$7:$F$122,6)=AH$11,"]","")))))</f>
        <v>---</v>
      </c>
      <c r="AI15" s="203" t="str">
        <f>IF('Cell Numbers'!AI7=0,"",((IF(VLOOKUP('Cell Numbers'!AI7,Cells!$A$7:$F$122,5)=AI$11,"[",""))&amp;(IF(AND(VLOOKUP('Cell Numbers'!AI7,Cells!$A$7:$F$122,5)&lt;&gt;AI$11,VLOOKUP('Cell Numbers'!AI7,Cells!$A$7:$F$122,6)&lt;&gt;AI$11),"---",(ROUND(VLOOKUP('Cell Numbers'!AI7,Cells!$A$7:$P$122,16),1)))&amp;(IF(VLOOKUP('Cell Numbers'!AI7,Cells!$A$7:$F$122,6)=AI$11,"]","")))))</f>
        <v>---</v>
      </c>
      <c r="AJ15" s="203" t="str">
        <f>IF('Cell Numbers'!AJ7=0,"",((IF(VLOOKUP('Cell Numbers'!AJ7,Cells!$A$7:$F$122,5)=AJ$11,"[",""))&amp;(IF(AND(VLOOKUP('Cell Numbers'!AJ7,Cells!$A$7:$F$122,5)&lt;&gt;AJ$11,VLOOKUP('Cell Numbers'!AJ7,Cells!$A$7:$F$122,6)&lt;&gt;AJ$11),"---",(ROUND(VLOOKUP('Cell Numbers'!AJ7,Cells!$A$7:$P$122,16),1)))&amp;(IF(VLOOKUP('Cell Numbers'!AJ7,Cells!$A$7:$F$122,6)=AJ$11,"]","")))))</f>
        <v>---</v>
      </c>
      <c r="AK15" s="203" t="str">
        <f>IF('Cell Numbers'!AK7=0,"",((IF(VLOOKUP('Cell Numbers'!AK7,Cells!$A$7:$F$122,5)=AK$11,"[",""))&amp;(IF(AND(VLOOKUP('Cell Numbers'!AK7,Cells!$A$7:$F$122,5)&lt;&gt;AK$11,VLOOKUP('Cell Numbers'!AK7,Cells!$A$7:$F$122,6)&lt;&gt;AK$11),"---",(ROUND(VLOOKUP('Cell Numbers'!AK7,Cells!$A$7:$P$122,16),1)))&amp;(IF(VLOOKUP('Cell Numbers'!AK7,Cells!$A$7:$F$122,6)=AK$11,"]","")))))</f>
        <v>---</v>
      </c>
      <c r="AL15" s="203" t="str">
        <f>IF('Cell Numbers'!AL7=0,"",((IF(VLOOKUP('Cell Numbers'!AL7,Cells!$A$7:$F$122,5)=AL$11,"[",""))&amp;(IF(AND(VLOOKUP('Cell Numbers'!AL7,Cells!$A$7:$F$122,5)&lt;&gt;AL$11,VLOOKUP('Cell Numbers'!AL7,Cells!$A$7:$F$122,6)&lt;&gt;AL$11),"---",(ROUND(VLOOKUP('Cell Numbers'!AL7,Cells!$A$7:$P$122,16),1)))&amp;(IF(VLOOKUP('Cell Numbers'!AL7,Cells!$A$7:$F$122,6)=AL$11,"]","")))))</f>
        <v>---</v>
      </c>
      <c r="AM15" s="203" t="str">
        <f>IF('Cell Numbers'!AM7=0,"",((IF(VLOOKUP('Cell Numbers'!AM7,Cells!$A$7:$F$122,5)=AM$11,"[",""))&amp;(IF(AND(VLOOKUP('Cell Numbers'!AM7,Cells!$A$7:$F$122,5)&lt;&gt;AM$11,VLOOKUP('Cell Numbers'!AM7,Cells!$A$7:$F$122,6)&lt;&gt;AM$11),"---",(ROUND(VLOOKUP('Cell Numbers'!AM7,Cells!$A$7:$P$122,16),1)))&amp;(IF(VLOOKUP('Cell Numbers'!AM7,Cells!$A$7:$F$122,6)=AM$11,"]","")))))</f>
        <v>2.8]</v>
      </c>
    </row>
    <row r="16" spans="1:40" x14ac:dyDescent="0.25">
      <c r="A16" t="s">
        <v>82</v>
      </c>
      <c r="B16" t="s">
        <v>77</v>
      </c>
      <c r="C16" s="8" t="s">
        <v>351</v>
      </c>
      <c r="D16" s="203" t="str">
        <f>IF('Cell Numbers'!D8=0,"",((IF(VLOOKUP('Cell Numbers'!D8,Cells!$A$7:$F$122,5)=D$11,"[",""))&amp;(IF(AND(VLOOKUP('Cell Numbers'!D8,Cells!$A$7:$F$122,5)&lt;&gt;D$11,VLOOKUP('Cell Numbers'!D8,Cells!$A$7:$F$122,6)&lt;&gt;D$11),"---",(ROUND(VLOOKUP('Cell Numbers'!D8,Cells!$A$7:$P$122,16),1)))&amp;(IF(VLOOKUP('Cell Numbers'!D8,Cells!$A$7:$F$122,6)=D$11,"]","")))))</f>
        <v>[-8.8</v>
      </c>
      <c r="E16" s="203" t="str">
        <f>IF('Cell Numbers'!E8=0,"",((IF(VLOOKUP('Cell Numbers'!E8,Cells!$A$7:$F$122,5)=E$11,"[",""))&amp;(IF(AND(VLOOKUP('Cell Numbers'!E8,Cells!$A$7:$F$122,5)&lt;&gt;E$11,VLOOKUP('Cell Numbers'!E8,Cells!$A$7:$F$122,6)&lt;&gt;E$11),"---",(ROUND(VLOOKUP('Cell Numbers'!E8,Cells!$A$7:$P$122,16),1)))&amp;(IF(VLOOKUP('Cell Numbers'!E8,Cells!$A$7:$F$122,6)=E$11,"]","")))))</f>
        <v>---</v>
      </c>
      <c r="F16" s="203" t="str">
        <f>IF('Cell Numbers'!F8=0,"",((IF(VLOOKUP('Cell Numbers'!F8,Cells!$A$7:$F$122,5)=F$11,"[",""))&amp;(IF(AND(VLOOKUP('Cell Numbers'!F8,Cells!$A$7:$F$122,5)&lt;&gt;F$11,VLOOKUP('Cell Numbers'!F8,Cells!$A$7:$F$122,6)&lt;&gt;F$11),"---",(ROUND(VLOOKUP('Cell Numbers'!F8,Cells!$A$7:$P$122,16),1)))&amp;(IF(VLOOKUP('Cell Numbers'!F8,Cells!$A$7:$F$122,6)=F$11,"]","")))))</f>
        <v>---</v>
      </c>
      <c r="G16" s="203" t="str">
        <f>IF('Cell Numbers'!G8=0,"",((IF(VLOOKUP('Cell Numbers'!G8,Cells!$A$7:$F$122,5)=G$11,"[",""))&amp;(IF(AND(VLOOKUP('Cell Numbers'!G8,Cells!$A$7:$F$122,5)&lt;&gt;G$11,VLOOKUP('Cell Numbers'!G8,Cells!$A$7:$F$122,6)&lt;&gt;G$11),"---",(ROUND(VLOOKUP('Cell Numbers'!G8,Cells!$A$7:$P$122,16),1)))&amp;(IF(VLOOKUP('Cell Numbers'!G8,Cells!$A$7:$F$122,6)=G$11,"]","")))))</f>
        <v>---</v>
      </c>
      <c r="H16" s="203" t="str">
        <f>IF('Cell Numbers'!H8=0,"",((IF(VLOOKUP('Cell Numbers'!H8,Cells!$A$7:$F$122,5)=H$11,"[",""))&amp;(IF(AND(VLOOKUP('Cell Numbers'!H8,Cells!$A$7:$F$122,5)&lt;&gt;H$11,VLOOKUP('Cell Numbers'!H8,Cells!$A$7:$F$122,6)&lt;&gt;H$11),"---",(ROUND(VLOOKUP('Cell Numbers'!H8,Cells!$A$7:$P$122,16),1)))&amp;(IF(VLOOKUP('Cell Numbers'!H8,Cells!$A$7:$F$122,6)=H$11,"]","")))))</f>
        <v>---</v>
      </c>
      <c r="I16" s="203" t="str">
        <f>IF('Cell Numbers'!I8=0,"",((IF(VLOOKUP('Cell Numbers'!I8,Cells!$A$7:$F$122,5)=I$11,"[",""))&amp;(IF(AND(VLOOKUP('Cell Numbers'!I8,Cells!$A$7:$F$122,5)&lt;&gt;I$11,VLOOKUP('Cell Numbers'!I8,Cells!$A$7:$F$122,6)&lt;&gt;I$11),"---",(ROUND(VLOOKUP('Cell Numbers'!I8,Cells!$A$7:$P$122,16),1)))&amp;(IF(VLOOKUP('Cell Numbers'!I8,Cells!$A$7:$F$122,6)=I$11,"]","")))))</f>
        <v>---</v>
      </c>
      <c r="J16" s="203" t="str">
        <f>IF('Cell Numbers'!J8=0,"",((IF(VLOOKUP('Cell Numbers'!J8,Cells!$A$7:$F$122,5)=J$11,"[",""))&amp;(IF(AND(VLOOKUP('Cell Numbers'!J8,Cells!$A$7:$F$122,5)&lt;&gt;J$11,VLOOKUP('Cell Numbers'!J8,Cells!$A$7:$F$122,6)&lt;&gt;J$11),"---",(ROUND(VLOOKUP('Cell Numbers'!J8,Cells!$A$7:$P$122,16),1)))&amp;(IF(VLOOKUP('Cell Numbers'!J8,Cells!$A$7:$F$122,6)=J$11,"]","")))))</f>
        <v>---</v>
      </c>
      <c r="K16" s="203" t="str">
        <f>IF('Cell Numbers'!K8=0,"",((IF(VLOOKUP('Cell Numbers'!K8,Cells!$A$7:$F$122,5)=K$11,"[",""))&amp;(IF(AND(VLOOKUP('Cell Numbers'!K8,Cells!$A$7:$F$122,5)&lt;&gt;K$11,VLOOKUP('Cell Numbers'!K8,Cells!$A$7:$F$122,6)&lt;&gt;K$11),"---",(ROUND(VLOOKUP('Cell Numbers'!K8,Cells!$A$7:$P$122,16),1)))&amp;(IF(VLOOKUP('Cell Numbers'!K8,Cells!$A$7:$F$122,6)=K$11,"]","")))))</f>
        <v>---</v>
      </c>
      <c r="L16" s="203" t="str">
        <f>IF('Cell Numbers'!L8=0,"",((IF(VLOOKUP('Cell Numbers'!L8,Cells!$A$7:$F$122,5)=L$11,"[",""))&amp;(IF(AND(VLOOKUP('Cell Numbers'!L8,Cells!$A$7:$F$122,5)&lt;&gt;L$11,VLOOKUP('Cell Numbers'!L8,Cells!$A$7:$F$122,6)&lt;&gt;L$11),"---",(ROUND(VLOOKUP('Cell Numbers'!L8,Cells!$A$7:$P$122,16),1)))&amp;(IF(VLOOKUP('Cell Numbers'!L8,Cells!$A$7:$F$122,6)=L$11,"]","")))))</f>
        <v>---</v>
      </c>
      <c r="M16" s="203" t="str">
        <f>IF('Cell Numbers'!M8=0,"",((IF(VLOOKUP('Cell Numbers'!M8,Cells!$A$7:$F$122,5)=M$11,"[",""))&amp;(IF(AND(VLOOKUP('Cell Numbers'!M8,Cells!$A$7:$F$122,5)&lt;&gt;M$11,VLOOKUP('Cell Numbers'!M8,Cells!$A$7:$F$122,6)&lt;&gt;M$11),"---",(ROUND(VLOOKUP('Cell Numbers'!M8,Cells!$A$7:$P$122,16),1)))&amp;(IF(VLOOKUP('Cell Numbers'!M8,Cells!$A$7:$F$122,6)=M$11,"]","")))))</f>
        <v>---</v>
      </c>
      <c r="N16" s="203" t="str">
        <f>IF('Cell Numbers'!N8=0,"",((IF(VLOOKUP('Cell Numbers'!N8,Cells!$A$7:$F$122,5)=N$11,"[",""))&amp;(IF(AND(VLOOKUP('Cell Numbers'!N8,Cells!$A$7:$F$122,5)&lt;&gt;N$11,VLOOKUP('Cell Numbers'!N8,Cells!$A$7:$F$122,6)&lt;&gt;N$11),"---",(ROUND(VLOOKUP('Cell Numbers'!N8,Cells!$A$7:$P$122,16),1)))&amp;(IF(VLOOKUP('Cell Numbers'!N8,Cells!$A$7:$F$122,6)=N$11,"]","")))))</f>
        <v>---</v>
      </c>
      <c r="O16" s="203" t="str">
        <f>IF('Cell Numbers'!O8=0,"",((IF(VLOOKUP('Cell Numbers'!O8,Cells!$A$7:$F$122,5)=O$11,"[",""))&amp;(IF(AND(VLOOKUP('Cell Numbers'!O8,Cells!$A$7:$F$122,5)&lt;&gt;O$11,VLOOKUP('Cell Numbers'!O8,Cells!$A$7:$F$122,6)&lt;&gt;O$11),"---",(ROUND(VLOOKUP('Cell Numbers'!O8,Cells!$A$7:$P$122,16),1)))&amp;(IF(VLOOKUP('Cell Numbers'!O8,Cells!$A$7:$F$122,6)=O$11,"]","")))))</f>
        <v>-8.8]</v>
      </c>
      <c r="P16" s="203" t="str">
        <f>IF('Cell Numbers'!P8=0,"",((IF(VLOOKUP('Cell Numbers'!P8,Cells!$A$7:$F$122,5)=P$11,"[",""))&amp;(IF(AND(VLOOKUP('Cell Numbers'!P8,Cells!$A$7:$F$122,5)&lt;&gt;P$11,VLOOKUP('Cell Numbers'!P8,Cells!$A$7:$F$122,6)&lt;&gt;P$11),"---",(ROUND(VLOOKUP('Cell Numbers'!P8,Cells!$A$7:$P$122,16),1)))&amp;(IF(VLOOKUP('Cell Numbers'!P8,Cells!$A$7:$F$122,6)=P$11,"]","")))))</f>
        <v>[-9.3</v>
      </c>
      <c r="Q16" s="203" t="str">
        <f>IF('Cell Numbers'!Q8=0,"",((IF(VLOOKUP('Cell Numbers'!Q8,Cells!$A$7:$F$122,5)=Q$11,"[",""))&amp;(IF(AND(VLOOKUP('Cell Numbers'!Q8,Cells!$A$7:$F$122,5)&lt;&gt;Q$11,VLOOKUP('Cell Numbers'!Q8,Cells!$A$7:$F$122,6)&lt;&gt;Q$11),"---",(ROUND(VLOOKUP('Cell Numbers'!Q8,Cells!$A$7:$P$122,16),1)))&amp;(IF(VLOOKUP('Cell Numbers'!Q8,Cells!$A$7:$F$122,6)=Q$11,"]","")))))</f>
        <v>---</v>
      </c>
      <c r="R16" s="203" t="str">
        <f>IF('Cell Numbers'!R8=0,"",((IF(VLOOKUP('Cell Numbers'!R8,Cells!$A$7:$F$122,5)=R$11,"[",""))&amp;(IF(AND(VLOOKUP('Cell Numbers'!R8,Cells!$A$7:$F$122,5)&lt;&gt;R$11,VLOOKUP('Cell Numbers'!R8,Cells!$A$7:$F$122,6)&lt;&gt;R$11),"---",(ROUND(VLOOKUP('Cell Numbers'!R8,Cells!$A$7:$P$122,16),1)))&amp;(IF(VLOOKUP('Cell Numbers'!R8,Cells!$A$7:$F$122,6)=R$11,"]","")))))</f>
        <v>---</v>
      </c>
      <c r="S16" s="203" t="str">
        <f>IF('Cell Numbers'!S8=0,"",((IF(VLOOKUP('Cell Numbers'!S8,Cells!$A$7:$F$122,5)=S$11,"[",""))&amp;(IF(AND(VLOOKUP('Cell Numbers'!S8,Cells!$A$7:$F$122,5)&lt;&gt;S$11,VLOOKUP('Cell Numbers'!S8,Cells!$A$7:$F$122,6)&lt;&gt;S$11),"---",(ROUND(VLOOKUP('Cell Numbers'!S8,Cells!$A$7:$P$122,16),1)))&amp;(IF(VLOOKUP('Cell Numbers'!S8,Cells!$A$7:$F$122,6)=S$11,"]","")))))</f>
        <v>---</v>
      </c>
      <c r="T16" s="203" t="str">
        <f>IF('Cell Numbers'!T8=0,"",((IF(VLOOKUP('Cell Numbers'!T8,Cells!$A$7:$F$122,5)=T$11,"[",""))&amp;(IF(AND(VLOOKUP('Cell Numbers'!T8,Cells!$A$7:$F$122,5)&lt;&gt;T$11,VLOOKUP('Cell Numbers'!T8,Cells!$A$7:$F$122,6)&lt;&gt;T$11),"---",(ROUND(VLOOKUP('Cell Numbers'!T8,Cells!$A$7:$P$122,16),1)))&amp;(IF(VLOOKUP('Cell Numbers'!T8,Cells!$A$7:$F$122,6)=T$11,"]","")))))</f>
        <v>---</v>
      </c>
      <c r="U16" s="203" t="str">
        <f>IF('Cell Numbers'!U8=0,"",((IF(VLOOKUP('Cell Numbers'!U8,Cells!$A$7:$F$122,5)=U$11,"[",""))&amp;(IF(AND(VLOOKUP('Cell Numbers'!U8,Cells!$A$7:$F$122,5)&lt;&gt;U$11,VLOOKUP('Cell Numbers'!U8,Cells!$A$7:$F$122,6)&lt;&gt;U$11),"---",(ROUND(VLOOKUP('Cell Numbers'!U8,Cells!$A$7:$P$122,16),1)))&amp;(IF(VLOOKUP('Cell Numbers'!U8,Cells!$A$7:$F$122,6)=U$11,"]","")))))</f>
        <v>-9.3]</v>
      </c>
      <c r="V16" s="203" t="str">
        <f>IF('Cell Numbers'!V8=0,"",((IF(VLOOKUP('Cell Numbers'!V8,Cells!$A$7:$F$122,5)=V$11,"[",""))&amp;(IF(AND(VLOOKUP('Cell Numbers'!V8,Cells!$A$7:$F$122,5)&lt;&gt;V$11,VLOOKUP('Cell Numbers'!V8,Cells!$A$7:$F$122,6)&lt;&gt;V$11),"---",(ROUND(VLOOKUP('Cell Numbers'!V8,Cells!$A$7:$P$122,16),1)))&amp;(IF(VLOOKUP('Cell Numbers'!V8,Cells!$A$7:$F$122,6)=V$11,"]","")))))</f>
        <v>[0</v>
      </c>
      <c r="W16" s="203" t="str">
        <f>IF('Cell Numbers'!W8=0,"",((IF(VLOOKUP('Cell Numbers'!W8,Cells!$A$7:$F$122,5)=W$11,"[",""))&amp;(IF(AND(VLOOKUP('Cell Numbers'!W8,Cells!$A$7:$F$122,5)&lt;&gt;W$11,VLOOKUP('Cell Numbers'!W8,Cells!$A$7:$F$122,6)&lt;&gt;W$11),"---",(ROUND(VLOOKUP('Cell Numbers'!W8,Cells!$A$7:$P$122,16),1)))&amp;(IF(VLOOKUP('Cell Numbers'!W8,Cells!$A$7:$F$122,6)=W$11,"]","")))))</f>
        <v>---</v>
      </c>
      <c r="X16" s="203" t="str">
        <f>IF('Cell Numbers'!X8=0,"",((IF(VLOOKUP('Cell Numbers'!X8,Cells!$A$7:$F$122,5)=X$11,"[",""))&amp;(IF(AND(VLOOKUP('Cell Numbers'!X8,Cells!$A$7:$F$122,5)&lt;&gt;X$11,VLOOKUP('Cell Numbers'!X8,Cells!$A$7:$F$122,6)&lt;&gt;X$11),"---",(ROUND(VLOOKUP('Cell Numbers'!X8,Cells!$A$7:$P$122,16),1)))&amp;(IF(VLOOKUP('Cell Numbers'!X8,Cells!$A$7:$F$122,6)=X$11,"]","")))))</f>
        <v>---</v>
      </c>
      <c r="Y16" s="203" t="str">
        <f>IF('Cell Numbers'!Y8=0,"",((IF(VLOOKUP('Cell Numbers'!Y8,Cells!$A$7:$F$122,5)=Y$11,"[",""))&amp;(IF(AND(VLOOKUP('Cell Numbers'!Y8,Cells!$A$7:$F$122,5)&lt;&gt;Y$11,VLOOKUP('Cell Numbers'!Y8,Cells!$A$7:$F$122,6)&lt;&gt;Y$11),"---",(ROUND(VLOOKUP('Cell Numbers'!Y8,Cells!$A$7:$P$122,16),1)))&amp;(IF(VLOOKUP('Cell Numbers'!Y8,Cells!$A$7:$F$122,6)=Y$11,"]","")))))</f>
        <v>0]</v>
      </c>
      <c r="Z16" s="203" t="str">
        <f>IF('Cell Numbers'!Z8=0,"",((IF(VLOOKUP('Cell Numbers'!Z8,Cells!$A$7:$F$122,5)=Z$11,"[",""))&amp;(IF(AND(VLOOKUP('Cell Numbers'!Z8,Cells!$A$7:$F$122,5)&lt;&gt;Z$11,VLOOKUP('Cell Numbers'!Z8,Cells!$A$7:$F$122,6)&lt;&gt;Z$11),"---",(ROUND(VLOOKUP('Cell Numbers'!Z8,Cells!$A$7:$P$122,16),1)))&amp;(IF(VLOOKUP('Cell Numbers'!Z8,Cells!$A$7:$F$122,6)=Z$11,"]","")))))</f>
        <v>[1.7</v>
      </c>
      <c r="AA16" s="203" t="str">
        <f>IF('Cell Numbers'!AA8=0,"",((IF(VLOOKUP('Cell Numbers'!AA8,Cells!$A$7:$F$122,5)=AA$11,"[",""))&amp;(IF(AND(VLOOKUP('Cell Numbers'!AA8,Cells!$A$7:$F$122,5)&lt;&gt;AA$11,VLOOKUP('Cell Numbers'!AA8,Cells!$A$7:$F$122,6)&lt;&gt;AA$11),"---",(ROUND(VLOOKUP('Cell Numbers'!AA8,Cells!$A$7:$P$122,16),1)))&amp;(IF(VLOOKUP('Cell Numbers'!AA8,Cells!$A$7:$F$122,6)=AA$11,"]","")))))</f>
        <v>---</v>
      </c>
      <c r="AB16" s="203" t="str">
        <f>IF('Cell Numbers'!AB8=0,"",((IF(VLOOKUP('Cell Numbers'!AB8,Cells!$A$7:$F$122,5)=AB$11,"[",""))&amp;(IF(AND(VLOOKUP('Cell Numbers'!AB8,Cells!$A$7:$F$122,5)&lt;&gt;AB$11,VLOOKUP('Cell Numbers'!AB8,Cells!$A$7:$F$122,6)&lt;&gt;AB$11),"---",(ROUND(VLOOKUP('Cell Numbers'!AB8,Cells!$A$7:$P$122,16),1)))&amp;(IF(VLOOKUP('Cell Numbers'!AB8,Cells!$A$7:$F$122,6)=AB$11,"]","")))))</f>
        <v>1.7]</v>
      </c>
      <c r="AC16" s="203" t="str">
        <f>IF('Cell Numbers'!AC8=0,"",((IF(VLOOKUP('Cell Numbers'!AC8,Cells!$A$7:$F$122,5)=AC$11,"[",""))&amp;(IF(AND(VLOOKUP('Cell Numbers'!AC8,Cells!$A$7:$F$122,5)&lt;&gt;AC$11,VLOOKUP('Cell Numbers'!AC8,Cells!$A$7:$F$122,6)&lt;&gt;AC$11),"---",(ROUND(VLOOKUP('Cell Numbers'!AC8,Cells!$A$7:$P$122,16),1)))&amp;(IF(VLOOKUP('Cell Numbers'!AC8,Cells!$A$7:$F$122,6)=AC$11,"]","")))))</f>
        <v>[1.3</v>
      </c>
      <c r="AD16" s="203" t="str">
        <f>IF('Cell Numbers'!AD8=0,"",((IF(VLOOKUP('Cell Numbers'!AD8,Cells!$A$7:$F$122,5)=AD$11,"[",""))&amp;(IF(AND(VLOOKUP('Cell Numbers'!AD8,Cells!$A$7:$F$122,5)&lt;&gt;AD$11,VLOOKUP('Cell Numbers'!AD8,Cells!$A$7:$F$122,6)&lt;&gt;AD$11),"---",(ROUND(VLOOKUP('Cell Numbers'!AD8,Cells!$A$7:$P$122,16),1)))&amp;(IF(VLOOKUP('Cell Numbers'!AD8,Cells!$A$7:$F$122,6)=AD$11,"]","")))))</f>
        <v>1.3]</v>
      </c>
      <c r="AE16" s="203" t="str">
        <f>IF('Cell Numbers'!AE8=0,"",((IF(VLOOKUP('Cell Numbers'!AE8,Cells!$A$7:$F$122,5)=AE$11,"[",""))&amp;(IF(AND(VLOOKUP('Cell Numbers'!AE8,Cells!$A$7:$F$122,5)&lt;&gt;AE$11,VLOOKUP('Cell Numbers'!AE8,Cells!$A$7:$F$122,6)&lt;&gt;AE$11),"---",(ROUND(VLOOKUP('Cell Numbers'!AE8,Cells!$A$7:$P$122,16),1)))&amp;(IF(VLOOKUP('Cell Numbers'!AE8,Cells!$A$7:$F$122,6)=AE$11,"]","")))))</f>
        <v>[0.4</v>
      </c>
      <c r="AF16" s="203" t="str">
        <f>IF('Cell Numbers'!AF8=0,"",((IF(VLOOKUP('Cell Numbers'!AF8,Cells!$A$7:$F$122,5)=AF$11,"[",""))&amp;(IF(AND(VLOOKUP('Cell Numbers'!AF8,Cells!$A$7:$F$122,5)&lt;&gt;AF$11,VLOOKUP('Cell Numbers'!AF8,Cells!$A$7:$F$122,6)&lt;&gt;AF$11),"---",(ROUND(VLOOKUP('Cell Numbers'!AF8,Cells!$A$7:$P$122,16),1)))&amp;(IF(VLOOKUP('Cell Numbers'!AF8,Cells!$A$7:$F$122,6)=AF$11,"]","")))))</f>
        <v>0.4]</v>
      </c>
      <c r="AG16" s="203" t="str">
        <f>IF('Cell Numbers'!AG8=0,"",((IF(VLOOKUP('Cell Numbers'!AG8,Cells!$A$7:$F$122,5)=AG$11,"[",""))&amp;(IF(AND(VLOOKUP('Cell Numbers'!AG8,Cells!$A$7:$F$122,5)&lt;&gt;AG$11,VLOOKUP('Cell Numbers'!AG8,Cells!$A$7:$F$122,6)&lt;&gt;AG$11),"---",(ROUND(VLOOKUP('Cell Numbers'!AG8,Cells!$A$7:$P$122,16),1)))&amp;(IF(VLOOKUP('Cell Numbers'!AG8,Cells!$A$7:$F$122,6)=AG$11,"]","")))))</f>
        <v>[0.9</v>
      </c>
      <c r="AH16" s="203" t="str">
        <f>IF('Cell Numbers'!AH8=0,"",((IF(VLOOKUP('Cell Numbers'!AH8,Cells!$A$7:$F$122,5)=AH$11,"[",""))&amp;(IF(AND(VLOOKUP('Cell Numbers'!AH8,Cells!$A$7:$F$122,5)&lt;&gt;AH$11,VLOOKUP('Cell Numbers'!AH8,Cells!$A$7:$F$122,6)&lt;&gt;AH$11),"---",(ROUND(VLOOKUP('Cell Numbers'!AH8,Cells!$A$7:$P$122,16),1)))&amp;(IF(VLOOKUP('Cell Numbers'!AH8,Cells!$A$7:$F$122,6)=AH$11,"]","")))))</f>
        <v>---</v>
      </c>
      <c r="AI16" s="203" t="str">
        <f>IF('Cell Numbers'!AI8=0,"",((IF(VLOOKUP('Cell Numbers'!AI8,Cells!$A$7:$F$122,5)=AI$11,"[",""))&amp;(IF(AND(VLOOKUP('Cell Numbers'!AI8,Cells!$A$7:$F$122,5)&lt;&gt;AI$11,VLOOKUP('Cell Numbers'!AI8,Cells!$A$7:$F$122,6)&lt;&gt;AI$11),"---",(ROUND(VLOOKUP('Cell Numbers'!AI8,Cells!$A$7:$P$122,16),1)))&amp;(IF(VLOOKUP('Cell Numbers'!AI8,Cells!$A$7:$F$122,6)=AI$11,"]","")))))</f>
        <v>---</v>
      </c>
      <c r="AJ16" s="203" t="str">
        <f>IF('Cell Numbers'!AJ8=0,"",((IF(VLOOKUP('Cell Numbers'!AJ8,Cells!$A$7:$F$122,5)=AJ$11,"[",""))&amp;(IF(AND(VLOOKUP('Cell Numbers'!AJ8,Cells!$A$7:$F$122,5)&lt;&gt;AJ$11,VLOOKUP('Cell Numbers'!AJ8,Cells!$A$7:$F$122,6)&lt;&gt;AJ$11),"---",(ROUND(VLOOKUP('Cell Numbers'!AJ8,Cells!$A$7:$P$122,16),1)))&amp;(IF(VLOOKUP('Cell Numbers'!AJ8,Cells!$A$7:$F$122,6)=AJ$11,"]","")))))</f>
        <v>---</v>
      </c>
      <c r="AK16" s="203" t="str">
        <f>IF('Cell Numbers'!AK8=0,"",((IF(VLOOKUP('Cell Numbers'!AK8,Cells!$A$7:$F$122,5)=AK$11,"[",""))&amp;(IF(AND(VLOOKUP('Cell Numbers'!AK8,Cells!$A$7:$F$122,5)&lt;&gt;AK$11,VLOOKUP('Cell Numbers'!AK8,Cells!$A$7:$F$122,6)&lt;&gt;AK$11),"---",(ROUND(VLOOKUP('Cell Numbers'!AK8,Cells!$A$7:$P$122,16),1)))&amp;(IF(VLOOKUP('Cell Numbers'!AK8,Cells!$A$7:$F$122,6)=AK$11,"]","")))))</f>
        <v>---</v>
      </c>
      <c r="AL16" s="203" t="str">
        <f>IF('Cell Numbers'!AL8=0,"",((IF(VLOOKUP('Cell Numbers'!AL8,Cells!$A$7:$F$122,5)=AL$11,"[",""))&amp;(IF(AND(VLOOKUP('Cell Numbers'!AL8,Cells!$A$7:$F$122,5)&lt;&gt;AL$11,VLOOKUP('Cell Numbers'!AL8,Cells!$A$7:$F$122,6)&lt;&gt;AL$11),"---",(ROUND(VLOOKUP('Cell Numbers'!AL8,Cells!$A$7:$P$122,16),1)))&amp;(IF(VLOOKUP('Cell Numbers'!AL8,Cells!$A$7:$F$122,6)=AL$11,"]","")))))</f>
        <v>---</v>
      </c>
      <c r="AM16" s="203" t="str">
        <f>IF('Cell Numbers'!AM8=0,"",((IF(VLOOKUP('Cell Numbers'!AM8,Cells!$A$7:$F$122,5)=AM$11,"[",""))&amp;(IF(AND(VLOOKUP('Cell Numbers'!AM8,Cells!$A$7:$F$122,5)&lt;&gt;AM$11,VLOOKUP('Cell Numbers'!AM8,Cells!$A$7:$F$122,6)&lt;&gt;AM$11),"---",(ROUND(VLOOKUP('Cell Numbers'!AM8,Cells!$A$7:$P$122,16),1)))&amp;(IF(VLOOKUP('Cell Numbers'!AM8,Cells!$A$7:$F$122,6)=AM$11,"]","")))))</f>
        <v>0.9]</v>
      </c>
    </row>
    <row r="17" spans="1:39" x14ac:dyDescent="0.25">
      <c r="A17" t="s">
        <v>82</v>
      </c>
      <c r="B17" t="s">
        <v>77</v>
      </c>
      <c r="C17" s="8" t="s">
        <v>352</v>
      </c>
      <c r="D17" s="203" t="str">
        <f>IF('Cell Numbers'!D9=0,"",((IF(VLOOKUP('Cell Numbers'!D9,Cells!$A$7:$F$122,5)=D$11,"[",""))&amp;(IF(AND(VLOOKUP('Cell Numbers'!D9,Cells!$A$7:$F$122,5)&lt;&gt;D$11,VLOOKUP('Cell Numbers'!D9,Cells!$A$7:$F$122,6)&lt;&gt;D$11),"---",(ROUND(VLOOKUP('Cell Numbers'!D9,Cells!$A$7:$P$122,16),1)))&amp;(IF(VLOOKUP('Cell Numbers'!D9,Cells!$A$7:$F$122,6)=D$11,"]","")))))</f>
        <v>[-4.3</v>
      </c>
      <c r="E17" s="203" t="str">
        <f>IF('Cell Numbers'!E9=0,"",((IF(VLOOKUP('Cell Numbers'!E9,Cells!$A$7:$F$122,5)=E$11,"[",""))&amp;(IF(AND(VLOOKUP('Cell Numbers'!E9,Cells!$A$7:$F$122,5)&lt;&gt;E$11,VLOOKUP('Cell Numbers'!E9,Cells!$A$7:$F$122,6)&lt;&gt;E$11),"---",(ROUND(VLOOKUP('Cell Numbers'!E9,Cells!$A$7:$P$122,16),1)))&amp;(IF(VLOOKUP('Cell Numbers'!E9,Cells!$A$7:$F$122,6)=E$11,"]","")))))</f>
        <v>---</v>
      </c>
      <c r="F17" s="203" t="str">
        <f>IF('Cell Numbers'!F9=0,"",((IF(VLOOKUP('Cell Numbers'!F9,Cells!$A$7:$F$122,5)=F$11,"[",""))&amp;(IF(AND(VLOOKUP('Cell Numbers'!F9,Cells!$A$7:$F$122,5)&lt;&gt;F$11,VLOOKUP('Cell Numbers'!F9,Cells!$A$7:$F$122,6)&lt;&gt;F$11),"---",(ROUND(VLOOKUP('Cell Numbers'!F9,Cells!$A$7:$P$122,16),1)))&amp;(IF(VLOOKUP('Cell Numbers'!F9,Cells!$A$7:$F$122,6)=F$11,"]","")))))</f>
        <v>---</v>
      </c>
      <c r="G17" s="203" t="str">
        <f>IF('Cell Numbers'!G9=0,"",((IF(VLOOKUP('Cell Numbers'!G9,Cells!$A$7:$F$122,5)=G$11,"[",""))&amp;(IF(AND(VLOOKUP('Cell Numbers'!G9,Cells!$A$7:$F$122,5)&lt;&gt;G$11,VLOOKUP('Cell Numbers'!G9,Cells!$A$7:$F$122,6)&lt;&gt;G$11),"---",(ROUND(VLOOKUP('Cell Numbers'!G9,Cells!$A$7:$P$122,16),1)))&amp;(IF(VLOOKUP('Cell Numbers'!G9,Cells!$A$7:$F$122,6)=G$11,"]","")))))</f>
        <v>---</v>
      </c>
      <c r="H17" s="203" t="str">
        <f>IF('Cell Numbers'!H9=0,"",((IF(VLOOKUP('Cell Numbers'!H9,Cells!$A$7:$F$122,5)=H$11,"[",""))&amp;(IF(AND(VLOOKUP('Cell Numbers'!H9,Cells!$A$7:$F$122,5)&lt;&gt;H$11,VLOOKUP('Cell Numbers'!H9,Cells!$A$7:$F$122,6)&lt;&gt;H$11),"---",(ROUND(VLOOKUP('Cell Numbers'!H9,Cells!$A$7:$P$122,16),1)))&amp;(IF(VLOOKUP('Cell Numbers'!H9,Cells!$A$7:$F$122,6)=H$11,"]","")))))</f>
        <v>---</v>
      </c>
      <c r="I17" s="203" t="str">
        <f>IF('Cell Numbers'!I9=0,"",((IF(VLOOKUP('Cell Numbers'!I9,Cells!$A$7:$F$122,5)=I$11,"[",""))&amp;(IF(AND(VLOOKUP('Cell Numbers'!I9,Cells!$A$7:$F$122,5)&lt;&gt;I$11,VLOOKUP('Cell Numbers'!I9,Cells!$A$7:$F$122,6)&lt;&gt;I$11),"---",(ROUND(VLOOKUP('Cell Numbers'!I9,Cells!$A$7:$P$122,16),1)))&amp;(IF(VLOOKUP('Cell Numbers'!I9,Cells!$A$7:$F$122,6)=I$11,"]","")))))</f>
        <v>---</v>
      </c>
      <c r="J17" s="203" t="str">
        <f>IF('Cell Numbers'!J9=0,"",((IF(VLOOKUP('Cell Numbers'!J9,Cells!$A$7:$F$122,5)=J$11,"[",""))&amp;(IF(AND(VLOOKUP('Cell Numbers'!J9,Cells!$A$7:$F$122,5)&lt;&gt;J$11,VLOOKUP('Cell Numbers'!J9,Cells!$A$7:$F$122,6)&lt;&gt;J$11),"---",(ROUND(VLOOKUP('Cell Numbers'!J9,Cells!$A$7:$P$122,16),1)))&amp;(IF(VLOOKUP('Cell Numbers'!J9,Cells!$A$7:$F$122,6)=J$11,"]","")))))</f>
        <v>---</v>
      </c>
      <c r="K17" s="203" t="str">
        <f>IF('Cell Numbers'!K9=0,"",((IF(VLOOKUP('Cell Numbers'!K9,Cells!$A$7:$F$122,5)=K$11,"[",""))&amp;(IF(AND(VLOOKUP('Cell Numbers'!K9,Cells!$A$7:$F$122,5)&lt;&gt;K$11,VLOOKUP('Cell Numbers'!K9,Cells!$A$7:$F$122,6)&lt;&gt;K$11),"---",(ROUND(VLOOKUP('Cell Numbers'!K9,Cells!$A$7:$P$122,16),1)))&amp;(IF(VLOOKUP('Cell Numbers'!K9,Cells!$A$7:$F$122,6)=K$11,"]","")))))</f>
        <v>---</v>
      </c>
      <c r="L17" s="203" t="str">
        <f>IF('Cell Numbers'!L9=0,"",((IF(VLOOKUP('Cell Numbers'!L9,Cells!$A$7:$F$122,5)=L$11,"[",""))&amp;(IF(AND(VLOOKUP('Cell Numbers'!L9,Cells!$A$7:$F$122,5)&lt;&gt;L$11,VLOOKUP('Cell Numbers'!L9,Cells!$A$7:$F$122,6)&lt;&gt;L$11),"---",(ROUND(VLOOKUP('Cell Numbers'!L9,Cells!$A$7:$P$122,16),1)))&amp;(IF(VLOOKUP('Cell Numbers'!L9,Cells!$A$7:$F$122,6)=L$11,"]","")))))</f>
        <v>---</v>
      </c>
      <c r="M17" s="203" t="str">
        <f>IF('Cell Numbers'!M9=0,"",((IF(VLOOKUP('Cell Numbers'!M9,Cells!$A$7:$F$122,5)=M$11,"[",""))&amp;(IF(AND(VLOOKUP('Cell Numbers'!M9,Cells!$A$7:$F$122,5)&lt;&gt;M$11,VLOOKUP('Cell Numbers'!M9,Cells!$A$7:$F$122,6)&lt;&gt;M$11),"---",(ROUND(VLOOKUP('Cell Numbers'!M9,Cells!$A$7:$P$122,16),1)))&amp;(IF(VLOOKUP('Cell Numbers'!M9,Cells!$A$7:$F$122,6)=M$11,"]","")))))</f>
        <v>---</v>
      </c>
      <c r="N17" s="203" t="str">
        <f>IF('Cell Numbers'!N9=0,"",((IF(VLOOKUP('Cell Numbers'!N9,Cells!$A$7:$F$122,5)=N$11,"[",""))&amp;(IF(AND(VLOOKUP('Cell Numbers'!N9,Cells!$A$7:$F$122,5)&lt;&gt;N$11,VLOOKUP('Cell Numbers'!N9,Cells!$A$7:$F$122,6)&lt;&gt;N$11),"---",(ROUND(VLOOKUP('Cell Numbers'!N9,Cells!$A$7:$P$122,16),1)))&amp;(IF(VLOOKUP('Cell Numbers'!N9,Cells!$A$7:$F$122,6)=N$11,"]","")))))</f>
        <v>---</v>
      </c>
      <c r="O17" s="203" t="str">
        <f>IF('Cell Numbers'!O9=0,"",((IF(VLOOKUP('Cell Numbers'!O9,Cells!$A$7:$F$122,5)=O$11,"[",""))&amp;(IF(AND(VLOOKUP('Cell Numbers'!O9,Cells!$A$7:$F$122,5)&lt;&gt;O$11,VLOOKUP('Cell Numbers'!O9,Cells!$A$7:$F$122,6)&lt;&gt;O$11),"---",(ROUND(VLOOKUP('Cell Numbers'!O9,Cells!$A$7:$P$122,16),1)))&amp;(IF(VLOOKUP('Cell Numbers'!O9,Cells!$A$7:$F$122,6)=O$11,"]","")))))</f>
        <v>---</v>
      </c>
      <c r="P17" s="203" t="str">
        <f>IF('Cell Numbers'!P9=0,"",((IF(VLOOKUP('Cell Numbers'!P9,Cells!$A$7:$F$122,5)=P$11,"[",""))&amp;(IF(AND(VLOOKUP('Cell Numbers'!P9,Cells!$A$7:$F$122,5)&lt;&gt;P$11,VLOOKUP('Cell Numbers'!P9,Cells!$A$7:$F$122,6)&lt;&gt;P$11),"---",(ROUND(VLOOKUP('Cell Numbers'!P9,Cells!$A$7:$P$122,16),1)))&amp;(IF(VLOOKUP('Cell Numbers'!P9,Cells!$A$7:$F$122,6)=P$11,"]","")))))</f>
        <v>---</v>
      </c>
      <c r="Q17" s="203" t="str">
        <f>IF('Cell Numbers'!Q9=0,"",((IF(VLOOKUP('Cell Numbers'!Q9,Cells!$A$7:$F$122,5)=Q$11,"[",""))&amp;(IF(AND(VLOOKUP('Cell Numbers'!Q9,Cells!$A$7:$F$122,5)&lt;&gt;Q$11,VLOOKUP('Cell Numbers'!Q9,Cells!$A$7:$F$122,6)&lt;&gt;Q$11),"---",(ROUND(VLOOKUP('Cell Numbers'!Q9,Cells!$A$7:$P$122,16),1)))&amp;(IF(VLOOKUP('Cell Numbers'!Q9,Cells!$A$7:$F$122,6)=Q$11,"]","")))))</f>
        <v>---</v>
      </c>
      <c r="R17" s="203" t="str">
        <f>IF('Cell Numbers'!R9=0,"",((IF(VLOOKUP('Cell Numbers'!R9,Cells!$A$7:$F$122,5)=R$11,"[",""))&amp;(IF(AND(VLOOKUP('Cell Numbers'!R9,Cells!$A$7:$F$122,5)&lt;&gt;R$11,VLOOKUP('Cell Numbers'!R9,Cells!$A$7:$F$122,6)&lt;&gt;R$11),"---",(ROUND(VLOOKUP('Cell Numbers'!R9,Cells!$A$7:$P$122,16),1)))&amp;(IF(VLOOKUP('Cell Numbers'!R9,Cells!$A$7:$F$122,6)=R$11,"]","")))))</f>
        <v>---</v>
      </c>
      <c r="S17" s="203" t="str">
        <f>IF('Cell Numbers'!S9=0,"",((IF(VLOOKUP('Cell Numbers'!S9,Cells!$A$7:$F$122,5)=S$11,"[",""))&amp;(IF(AND(VLOOKUP('Cell Numbers'!S9,Cells!$A$7:$F$122,5)&lt;&gt;S$11,VLOOKUP('Cell Numbers'!S9,Cells!$A$7:$F$122,6)&lt;&gt;S$11),"---",(ROUND(VLOOKUP('Cell Numbers'!S9,Cells!$A$7:$P$122,16),1)))&amp;(IF(VLOOKUP('Cell Numbers'!S9,Cells!$A$7:$F$122,6)=S$11,"]","")))))</f>
        <v>---</v>
      </c>
      <c r="T17" s="203" t="str">
        <f>IF('Cell Numbers'!T9=0,"",((IF(VLOOKUP('Cell Numbers'!T9,Cells!$A$7:$F$122,5)=T$11,"[",""))&amp;(IF(AND(VLOOKUP('Cell Numbers'!T9,Cells!$A$7:$F$122,5)&lt;&gt;T$11,VLOOKUP('Cell Numbers'!T9,Cells!$A$7:$F$122,6)&lt;&gt;T$11),"---",(ROUND(VLOOKUP('Cell Numbers'!T9,Cells!$A$7:$P$122,16),1)))&amp;(IF(VLOOKUP('Cell Numbers'!T9,Cells!$A$7:$F$122,6)=T$11,"]","")))))</f>
        <v>---</v>
      </c>
      <c r="U17" s="203" t="str">
        <f>IF('Cell Numbers'!U9=0,"",((IF(VLOOKUP('Cell Numbers'!U9,Cells!$A$7:$F$122,5)=U$11,"[",""))&amp;(IF(AND(VLOOKUP('Cell Numbers'!U9,Cells!$A$7:$F$122,5)&lt;&gt;U$11,VLOOKUP('Cell Numbers'!U9,Cells!$A$7:$F$122,6)&lt;&gt;U$11),"---",(ROUND(VLOOKUP('Cell Numbers'!U9,Cells!$A$7:$P$122,16),1)))&amp;(IF(VLOOKUP('Cell Numbers'!U9,Cells!$A$7:$F$122,6)=U$11,"]","")))))</f>
        <v>-4.3]</v>
      </c>
      <c r="V17" s="203" t="str">
        <f>IF('Cell Numbers'!V9=0,"",((IF(VLOOKUP('Cell Numbers'!V9,Cells!$A$7:$F$122,5)=V$11,"[",""))&amp;(IF(AND(VLOOKUP('Cell Numbers'!V9,Cells!$A$7:$F$122,5)&lt;&gt;V$11,VLOOKUP('Cell Numbers'!V9,Cells!$A$7:$F$122,6)&lt;&gt;V$11),"---",(ROUND(VLOOKUP('Cell Numbers'!V9,Cells!$A$7:$P$122,16),1)))&amp;(IF(VLOOKUP('Cell Numbers'!V9,Cells!$A$7:$F$122,6)=V$11,"]","")))))</f>
        <v>[-0.6</v>
      </c>
      <c r="W17" s="203" t="str">
        <f>IF('Cell Numbers'!W9=0,"",((IF(VLOOKUP('Cell Numbers'!W9,Cells!$A$7:$F$122,5)=W$11,"[",""))&amp;(IF(AND(VLOOKUP('Cell Numbers'!W9,Cells!$A$7:$F$122,5)&lt;&gt;W$11,VLOOKUP('Cell Numbers'!W9,Cells!$A$7:$F$122,6)&lt;&gt;W$11),"---",(ROUND(VLOOKUP('Cell Numbers'!W9,Cells!$A$7:$P$122,16),1)))&amp;(IF(VLOOKUP('Cell Numbers'!W9,Cells!$A$7:$F$122,6)=W$11,"]","")))))</f>
        <v>---</v>
      </c>
      <c r="X17" s="203" t="str">
        <f>IF('Cell Numbers'!X9=0,"",((IF(VLOOKUP('Cell Numbers'!X9,Cells!$A$7:$F$122,5)=X$11,"[",""))&amp;(IF(AND(VLOOKUP('Cell Numbers'!X9,Cells!$A$7:$F$122,5)&lt;&gt;X$11,VLOOKUP('Cell Numbers'!X9,Cells!$A$7:$F$122,6)&lt;&gt;X$11),"---",(ROUND(VLOOKUP('Cell Numbers'!X9,Cells!$A$7:$P$122,16),1)))&amp;(IF(VLOOKUP('Cell Numbers'!X9,Cells!$A$7:$F$122,6)=X$11,"]","")))))</f>
        <v>---</v>
      </c>
      <c r="Y17" s="203" t="str">
        <f>IF('Cell Numbers'!Y9=0,"",((IF(VLOOKUP('Cell Numbers'!Y9,Cells!$A$7:$F$122,5)=Y$11,"[",""))&amp;(IF(AND(VLOOKUP('Cell Numbers'!Y9,Cells!$A$7:$F$122,5)&lt;&gt;Y$11,VLOOKUP('Cell Numbers'!Y9,Cells!$A$7:$F$122,6)&lt;&gt;Y$11),"---",(ROUND(VLOOKUP('Cell Numbers'!Y9,Cells!$A$7:$P$122,16),1)))&amp;(IF(VLOOKUP('Cell Numbers'!Y9,Cells!$A$7:$F$122,6)=Y$11,"]","")))))</f>
        <v>---</v>
      </c>
      <c r="Z17" s="203" t="str">
        <f>IF('Cell Numbers'!Z9=0,"",((IF(VLOOKUP('Cell Numbers'!Z9,Cells!$A$7:$F$122,5)=Z$11,"[",""))&amp;(IF(AND(VLOOKUP('Cell Numbers'!Z9,Cells!$A$7:$F$122,5)&lt;&gt;Z$11,VLOOKUP('Cell Numbers'!Z9,Cells!$A$7:$F$122,6)&lt;&gt;Z$11),"---",(ROUND(VLOOKUP('Cell Numbers'!Z9,Cells!$A$7:$P$122,16),1)))&amp;(IF(VLOOKUP('Cell Numbers'!Z9,Cells!$A$7:$F$122,6)=Z$11,"]","")))))</f>
        <v>---</v>
      </c>
      <c r="AA17" s="203" t="str">
        <f>IF('Cell Numbers'!AA9=0,"",((IF(VLOOKUP('Cell Numbers'!AA9,Cells!$A$7:$F$122,5)=AA$11,"[",""))&amp;(IF(AND(VLOOKUP('Cell Numbers'!AA9,Cells!$A$7:$F$122,5)&lt;&gt;AA$11,VLOOKUP('Cell Numbers'!AA9,Cells!$A$7:$F$122,6)&lt;&gt;AA$11),"---",(ROUND(VLOOKUP('Cell Numbers'!AA9,Cells!$A$7:$P$122,16),1)))&amp;(IF(VLOOKUP('Cell Numbers'!AA9,Cells!$A$7:$F$122,6)=AA$11,"]","")))))</f>
        <v>-0.6]</v>
      </c>
      <c r="AB17" s="203" t="str">
        <f>IF('Cell Numbers'!AB9=0,"",((IF(VLOOKUP('Cell Numbers'!AB9,Cells!$A$7:$F$122,5)=AB$11,"[",""))&amp;(IF(AND(VLOOKUP('Cell Numbers'!AB9,Cells!$A$7:$F$122,5)&lt;&gt;AB$11,VLOOKUP('Cell Numbers'!AB9,Cells!$A$7:$F$122,6)&lt;&gt;AB$11),"---",(ROUND(VLOOKUP('Cell Numbers'!AB9,Cells!$A$7:$P$122,16),1)))&amp;(IF(VLOOKUP('Cell Numbers'!AB9,Cells!$A$7:$F$122,6)=AB$11,"]","")))))</f>
        <v>[1.2</v>
      </c>
      <c r="AC17" s="203" t="str">
        <f>IF('Cell Numbers'!AC9=0,"",((IF(VLOOKUP('Cell Numbers'!AC9,Cells!$A$7:$F$122,5)=AC$11,"[",""))&amp;(IF(AND(VLOOKUP('Cell Numbers'!AC9,Cells!$A$7:$F$122,5)&lt;&gt;AC$11,VLOOKUP('Cell Numbers'!AC9,Cells!$A$7:$F$122,6)&lt;&gt;AC$11),"---",(ROUND(VLOOKUP('Cell Numbers'!AC9,Cells!$A$7:$P$122,16),1)))&amp;(IF(VLOOKUP('Cell Numbers'!AC9,Cells!$A$7:$F$122,6)=AC$11,"]","")))))</f>
        <v>---</v>
      </c>
      <c r="AD17" s="203" t="str">
        <f>IF('Cell Numbers'!AD9=0,"",((IF(VLOOKUP('Cell Numbers'!AD9,Cells!$A$7:$F$122,5)=AD$11,"[",""))&amp;(IF(AND(VLOOKUP('Cell Numbers'!AD9,Cells!$A$7:$F$122,5)&lt;&gt;AD$11,VLOOKUP('Cell Numbers'!AD9,Cells!$A$7:$F$122,6)&lt;&gt;AD$11),"---",(ROUND(VLOOKUP('Cell Numbers'!AD9,Cells!$A$7:$P$122,16),1)))&amp;(IF(VLOOKUP('Cell Numbers'!AD9,Cells!$A$7:$F$122,6)=AD$11,"]","")))))</f>
        <v>1.2]</v>
      </c>
      <c r="AE17" s="203" t="str">
        <f>IF('Cell Numbers'!AE9=0,"",((IF(VLOOKUP('Cell Numbers'!AE9,Cells!$A$7:$F$122,5)=AE$11,"[",""))&amp;(IF(AND(VLOOKUP('Cell Numbers'!AE9,Cells!$A$7:$F$122,5)&lt;&gt;AE$11,VLOOKUP('Cell Numbers'!AE9,Cells!$A$7:$F$122,6)&lt;&gt;AE$11),"---",(ROUND(VLOOKUP('Cell Numbers'!AE9,Cells!$A$7:$P$122,16),1)))&amp;(IF(VLOOKUP('Cell Numbers'!AE9,Cells!$A$7:$F$122,6)=AE$11,"]","")))))</f>
        <v>[3.6</v>
      </c>
      <c r="AF17" s="203" t="str">
        <f>IF('Cell Numbers'!AF9=0,"",((IF(VLOOKUP('Cell Numbers'!AF9,Cells!$A$7:$F$122,5)=AF$11,"[",""))&amp;(IF(AND(VLOOKUP('Cell Numbers'!AF9,Cells!$A$7:$F$122,5)&lt;&gt;AF$11,VLOOKUP('Cell Numbers'!AF9,Cells!$A$7:$F$122,6)&lt;&gt;AF$11),"---",(ROUND(VLOOKUP('Cell Numbers'!AF9,Cells!$A$7:$P$122,16),1)))&amp;(IF(VLOOKUP('Cell Numbers'!AF9,Cells!$A$7:$F$122,6)=AF$11,"]","")))))</f>
        <v>---</v>
      </c>
      <c r="AG17" s="203" t="str">
        <f>IF('Cell Numbers'!AG9=0,"",((IF(VLOOKUP('Cell Numbers'!AG9,Cells!$A$7:$F$122,5)=AG$11,"[",""))&amp;(IF(AND(VLOOKUP('Cell Numbers'!AG9,Cells!$A$7:$F$122,5)&lt;&gt;AG$11,VLOOKUP('Cell Numbers'!AG9,Cells!$A$7:$F$122,6)&lt;&gt;AG$11),"---",(ROUND(VLOOKUP('Cell Numbers'!AG9,Cells!$A$7:$P$122,16),1)))&amp;(IF(VLOOKUP('Cell Numbers'!AG9,Cells!$A$7:$F$122,6)=AG$11,"]","")))))</f>
        <v>3.6]</v>
      </c>
      <c r="AH17" s="203" t="str">
        <f>IF('Cell Numbers'!AH9=0,"",((IF(VLOOKUP('Cell Numbers'!AH9,Cells!$A$7:$F$122,5)=AH$11,"[",""))&amp;(IF(AND(VLOOKUP('Cell Numbers'!AH9,Cells!$A$7:$F$122,5)&lt;&gt;AH$11,VLOOKUP('Cell Numbers'!AH9,Cells!$A$7:$F$122,6)&lt;&gt;AH$11),"---",(ROUND(VLOOKUP('Cell Numbers'!AH9,Cells!$A$7:$P$122,16),1)))&amp;(IF(VLOOKUP('Cell Numbers'!AH9,Cells!$A$7:$F$122,6)=AH$11,"]","")))))</f>
        <v>[2.5</v>
      </c>
      <c r="AI17" s="203" t="str">
        <f>IF('Cell Numbers'!AI9=0,"",((IF(VLOOKUP('Cell Numbers'!AI9,Cells!$A$7:$F$122,5)=AI$11,"[",""))&amp;(IF(AND(VLOOKUP('Cell Numbers'!AI9,Cells!$A$7:$F$122,5)&lt;&gt;AI$11,VLOOKUP('Cell Numbers'!AI9,Cells!$A$7:$F$122,6)&lt;&gt;AI$11),"---",(ROUND(VLOOKUP('Cell Numbers'!AI9,Cells!$A$7:$P$122,16),1)))&amp;(IF(VLOOKUP('Cell Numbers'!AI9,Cells!$A$7:$F$122,6)=AI$11,"]","")))))</f>
        <v>---</v>
      </c>
      <c r="AJ17" s="203" t="str">
        <f>IF('Cell Numbers'!AJ9=0,"",((IF(VLOOKUP('Cell Numbers'!AJ9,Cells!$A$7:$F$122,5)=AJ$11,"[",""))&amp;(IF(AND(VLOOKUP('Cell Numbers'!AJ9,Cells!$A$7:$F$122,5)&lt;&gt;AJ$11,VLOOKUP('Cell Numbers'!AJ9,Cells!$A$7:$F$122,6)&lt;&gt;AJ$11),"---",(ROUND(VLOOKUP('Cell Numbers'!AJ9,Cells!$A$7:$P$122,16),1)))&amp;(IF(VLOOKUP('Cell Numbers'!AJ9,Cells!$A$7:$F$122,6)=AJ$11,"]","")))))</f>
        <v>---</v>
      </c>
      <c r="AK17" s="203" t="str">
        <f>IF('Cell Numbers'!AK9=0,"",((IF(VLOOKUP('Cell Numbers'!AK9,Cells!$A$7:$F$122,5)=AK$11,"[",""))&amp;(IF(AND(VLOOKUP('Cell Numbers'!AK9,Cells!$A$7:$F$122,5)&lt;&gt;AK$11,VLOOKUP('Cell Numbers'!AK9,Cells!$A$7:$F$122,6)&lt;&gt;AK$11),"---",(ROUND(VLOOKUP('Cell Numbers'!AK9,Cells!$A$7:$P$122,16),1)))&amp;(IF(VLOOKUP('Cell Numbers'!AK9,Cells!$A$7:$F$122,6)=AK$11,"]","")))))</f>
        <v>---</v>
      </c>
      <c r="AL17" s="203" t="str">
        <f>IF('Cell Numbers'!AL9=0,"",((IF(VLOOKUP('Cell Numbers'!AL9,Cells!$A$7:$F$122,5)=AL$11,"[",""))&amp;(IF(AND(VLOOKUP('Cell Numbers'!AL9,Cells!$A$7:$F$122,5)&lt;&gt;AL$11,VLOOKUP('Cell Numbers'!AL9,Cells!$A$7:$F$122,6)&lt;&gt;AL$11),"---",(ROUND(VLOOKUP('Cell Numbers'!AL9,Cells!$A$7:$P$122,16),1)))&amp;(IF(VLOOKUP('Cell Numbers'!AL9,Cells!$A$7:$F$122,6)=AL$11,"]","")))))</f>
        <v>---</v>
      </c>
      <c r="AM17" s="203" t="str">
        <f>IF('Cell Numbers'!AM9=0,"",((IF(VLOOKUP('Cell Numbers'!AM9,Cells!$A$7:$F$122,5)=AM$11,"[",""))&amp;(IF(AND(VLOOKUP('Cell Numbers'!AM9,Cells!$A$7:$F$122,5)&lt;&gt;AM$11,VLOOKUP('Cell Numbers'!AM9,Cells!$A$7:$F$122,6)&lt;&gt;AM$11),"---",(ROUND(VLOOKUP('Cell Numbers'!AM9,Cells!$A$7:$P$122,16),1)))&amp;(IF(VLOOKUP('Cell Numbers'!AM9,Cells!$A$7:$F$122,6)=AM$11,"]","")))))</f>
        <v>2.5]</v>
      </c>
    </row>
    <row r="18" spans="1:39" x14ac:dyDescent="0.25">
      <c r="A18" t="s">
        <v>82</v>
      </c>
      <c r="B18" t="s">
        <v>77</v>
      </c>
      <c r="C18" s="8" t="s">
        <v>353</v>
      </c>
      <c r="D18" s="203" t="str">
        <f>IF('Cell Numbers'!D10=0,"",((IF(VLOOKUP('Cell Numbers'!D10,Cells!$A$7:$F$122,5)=D$11,"[",""))&amp;(IF(AND(VLOOKUP('Cell Numbers'!D10,Cells!$A$7:$F$122,5)&lt;&gt;D$11,VLOOKUP('Cell Numbers'!D10,Cells!$A$7:$F$122,6)&lt;&gt;D$11),"---",(ROUND(VLOOKUP('Cell Numbers'!D10,Cells!$A$7:$P$122,16),1)))&amp;(IF(VLOOKUP('Cell Numbers'!D10,Cells!$A$7:$F$122,6)=D$11,"]","")))))</f>
        <v>[-4</v>
      </c>
      <c r="E18" s="203" t="str">
        <f>IF('Cell Numbers'!E10=0,"",((IF(VLOOKUP('Cell Numbers'!E10,Cells!$A$7:$F$122,5)=E$11,"[",""))&amp;(IF(AND(VLOOKUP('Cell Numbers'!E10,Cells!$A$7:$F$122,5)&lt;&gt;E$11,VLOOKUP('Cell Numbers'!E10,Cells!$A$7:$F$122,6)&lt;&gt;E$11),"---",(ROUND(VLOOKUP('Cell Numbers'!E10,Cells!$A$7:$P$122,16),1)))&amp;(IF(VLOOKUP('Cell Numbers'!E10,Cells!$A$7:$F$122,6)=E$11,"]","")))))</f>
        <v>---</v>
      </c>
      <c r="F18" s="203" t="str">
        <f>IF('Cell Numbers'!F10=0,"",((IF(VLOOKUP('Cell Numbers'!F10,Cells!$A$7:$F$122,5)=F$11,"[",""))&amp;(IF(AND(VLOOKUP('Cell Numbers'!F10,Cells!$A$7:$F$122,5)&lt;&gt;F$11,VLOOKUP('Cell Numbers'!F10,Cells!$A$7:$F$122,6)&lt;&gt;F$11),"---",(ROUND(VLOOKUP('Cell Numbers'!F10,Cells!$A$7:$P$122,16),1)))&amp;(IF(VLOOKUP('Cell Numbers'!F10,Cells!$A$7:$F$122,6)=F$11,"]","")))))</f>
        <v>---</v>
      </c>
      <c r="G18" s="203" t="str">
        <f>IF('Cell Numbers'!G10=0,"",((IF(VLOOKUP('Cell Numbers'!G10,Cells!$A$7:$F$122,5)=G$11,"[",""))&amp;(IF(AND(VLOOKUP('Cell Numbers'!G10,Cells!$A$7:$F$122,5)&lt;&gt;G$11,VLOOKUP('Cell Numbers'!G10,Cells!$A$7:$F$122,6)&lt;&gt;G$11),"---",(ROUND(VLOOKUP('Cell Numbers'!G10,Cells!$A$7:$P$122,16),1)))&amp;(IF(VLOOKUP('Cell Numbers'!G10,Cells!$A$7:$F$122,6)=G$11,"]","")))))</f>
        <v>---</v>
      </c>
      <c r="H18" s="203" t="str">
        <f>IF('Cell Numbers'!H10=0,"",((IF(VLOOKUP('Cell Numbers'!H10,Cells!$A$7:$F$122,5)=H$11,"[",""))&amp;(IF(AND(VLOOKUP('Cell Numbers'!H10,Cells!$A$7:$F$122,5)&lt;&gt;H$11,VLOOKUP('Cell Numbers'!H10,Cells!$A$7:$F$122,6)&lt;&gt;H$11),"---",(ROUND(VLOOKUP('Cell Numbers'!H10,Cells!$A$7:$P$122,16),1)))&amp;(IF(VLOOKUP('Cell Numbers'!H10,Cells!$A$7:$F$122,6)=H$11,"]","")))))</f>
        <v>---</v>
      </c>
      <c r="I18" s="203" t="str">
        <f>IF('Cell Numbers'!I10=0,"",((IF(VLOOKUP('Cell Numbers'!I10,Cells!$A$7:$F$122,5)=I$11,"[",""))&amp;(IF(AND(VLOOKUP('Cell Numbers'!I10,Cells!$A$7:$F$122,5)&lt;&gt;I$11,VLOOKUP('Cell Numbers'!I10,Cells!$A$7:$F$122,6)&lt;&gt;I$11),"---",(ROUND(VLOOKUP('Cell Numbers'!I10,Cells!$A$7:$P$122,16),1)))&amp;(IF(VLOOKUP('Cell Numbers'!I10,Cells!$A$7:$F$122,6)=I$11,"]","")))))</f>
        <v>---</v>
      </c>
      <c r="J18" s="203" t="str">
        <f>IF('Cell Numbers'!J10=0,"",((IF(VLOOKUP('Cell Numbers'!J10,Cells!$A$7:$F$122,5)=J$11,"[",""))&amp;(IF(AND(VLOOKUP('Cell Numbers'!J10,Cells!$A$7:$F$122,5)&lt;&gt;J$11,VLOOKUP('Cell Numbers'!J10,Cells!$A$7:$F$122,6)&lt;&gt;J$11),"---",(ROUND(VLOOKUP('Cell Numbers'!J10,Cells!$A$7:$P$122,16),1)))&amp;(IF(VLOOKUP('Cell Numbers'!J10,Cells!$A$7:$F$122,6)=J$11,"]","")))))</f>
        <v>---</v>
      </c>
      <c r="K18" s="203" t="str">
        <f>IF('Cell Numbers'!K10=0,"",((IF(VLOOKUP('Cell Numbers'!K10,Cells!$A$7:$F$122,5)=K$11,"[",""))&amp;(IF(AND(VLOOKUP('Cell Numbers'!K10,Cells!$A$7:$F$122,5)&lt;&gt;K$11,VLOOKUP('Cell Numbers'!K10,Cells!$A$7:$F$122,6)&lt;&gt;K$11),"---",(ROUND(VLOOKUP('Cell Numbers'!K10,Cells!$A$7:$P$122,16),1)))&amp;(IF(VLOOKUP('Cell Numbers'!K10,Cells!$A$7:$F$122,6)=K$11,"]","")))))</f>
        <v>---</v>
      </c>
      <c r="L18" s="203" t="str">
        <f>IF('Cell Numbers'!L10=0,"",((IF(VLOOKUP('Cell Numbers'!L10,Cells!$A$7:$F$122,5)=L$11,"[",""))&amp;(IF(AND(VLOOKUP('Cell Numbers'!L10,Cells!$A$7:$F$122,5)&lt;&gt;L$11,VLOOKUP('Cell Numbers'!L10,Cells!$A$7:$F$122,6)&lt;&gt;L$11),"---",(ROUND(VLOOKUP('Cell Numbers'!L10,Cells!$A$7:$P$122,16),1)))&amp;(IF(VLOOKUP('Cell Numbers'!L10,Cells!$A$7:$F$122,6)=L$11,"]","")))))</f>
        <v>---</v>
      </c>
      <c r="M18" s="203" t="str">
        <f>IF('Cell Numbers'!M10=0,"",((IF(VLOOKUP('Cell Numbers'!M10,Cells!$A$7:$F$122,5)=M$11,"[",""))&amp;(IF(AND(VLOOKUP('Cell Numbers'!M10,Cells!$A$7:$F$122,5)&lt;&gt;M$11,VLOOKUP('Cell Numbers'!M10,Cells!$A$7:$F$122,6)&lt;&gt;M$11),"---",(ROUND(VLOOKUP('Cell Numbers'!M10,Cells!$A$7:$P$122,16),1)))&amp;(IF(VLOOKUP('Cell Numbers'!M10,Cells!$A$7:$F$122,6)=M$11,"]","")))))</f>
        <v>---</v>
      </c>
      <c r="N18" s="203" t="str">
        <f>IF('Cell Numbers'!N10=0,"",((IF(VLOOKUP('Cell Numbers'!N10,Cells!$A$7:$F$122,5)=N$11,"[",""))&amp;(IF(AND(VLOOKUP('Cell Numbers'!N10,Cells!$A$7:$F$122,5)&lt;&gt;N$11,VLOOKUP('Cell Numbers'!N10,Cells!$A$7:$F$122,6)&lt;&gt;N$11),"---",(ROUND(VLOOKUP('Cell Numbers'!N10,Cells!$A$7:$P$122,16),1)))&amp;(IF(VLOOKUP('Cell Numbers'!N10,Cells!$A$7:$F$122,6)=N$11,"]","")))))</f>
        <v>-4]</v>
      </c>
      <c r="O18" s="203" t="str">
        <f>IF('Cell Numbers'!O10=0,"",((IF(VLOOKUP('Cell Numbers'!O10,Cells!$A$7:$F$122,5)=O$11,"[",""))&amp;(IF(AND(VLOOKUP('Cell Numbers'!O10,Cells!$A$7:$F$122,5)&lt;&gt;O$11,VLOOKUP('Cell Numbers'!O10,Cells!$A$7:$F$122,6)&lt;&gt;O$11),"---",(ROUND(VLOOKUP('Cell Numbers'!O10,Cells!$A$7:$P$122,16),1)))&amp;(IF(VLOOKUP('Cell Numbers'!O10,Cells!$A$7:$F$122,6)=O$11,"]","")))))</f>
        <v>[-2.7</v>
      </c>
      <c r="P18" s="203" t="str">
        <f>IF('Cell Numbers'!P10=0,"",((IF(VLOOKUP('Cell Numbers'!P10,Cells!$A$7:$F$122,5)=P$11,"[",""))&amp;(IF(AND(VLOOKUP('Cell Numbers'!P10,Cells!$A$7:$F$122,5)&lt;&gt;P$11,VLOOKUP('Cell Numbers'!P10,Cells!$A$7:$F$122,6)&lt;&gt;P$11),"---",(ROUND(VLOOKUP('Cell Numbers'!P10,Cells!$A$7:$P$122,16),1)))&amp;(IF(VLOOKUP('Cell Numbers'!P10,Cells!$A$7:$F$122,6)=P$11,"]","")))))</f>
        <v>---</v>
      </c>
      <c r="Q18" s="203" t="str">
        <f>IF('Cell Numbers'!Q10=0,"",((IF(VLOOKUP('Cell Numbers'!Q10,Cells!$A$7:$F$122,5)=Q$11,"[",""))&amp;(IF(AND(VLOOKUP('Cell Numbers'!Q10,Cells!$A$7:$F$122,5)&lt;&gt;Q$11,VLOOKUP('Cell Numbers'!Q10,Cells!$A$7:$F$122,6)&lt;&gt;Q$11),"---",(ROUND(VLOOKUP('Cell Numbers'!Q10,Cells!$A$7:$P$122,16),1)))&amp;(IF(VLOOKUP('Cell Numbers'!Q10,Cells!$A$7:$F$122,6)=Q$11,"]","")))))</f>
        <v>---</v>
      </c>
      <c r="R18" s="203" t="str">
        <f>IF('Cell Numbers'!R10=0,"",((IF(VLOOKUP('Cell Numbers'!R10,Cells!$A$7:$F$122,5)=R$11,"[",""))&amp;(IF(AND(VLOOKUP('Cell Numbers'!R10,Cells!$A$7:$F$122,5)&lt;&gt;R$11,VLOOKUP('Cell Numbers'!R10,Cells!$A$7:$F$122,6)&lt;&gt;R$11),"---",(ROUND(VLOOKUP('Cell Numbers'!R10,Cells!$A$7:$P$122,16),1)))&amp;(IF(VLOOKUP('Cell Numbers'!R10,Cells!$A$7:$F$122,6)=R$11,"]","")))))</f>
        <v>---</v>
      </c>
      <c r="S18" s="203" t="str">
        <f>IF('Cell Numbers'!S10=0,"",((IF(VLOOKUP('Cell Numbers'!S10,Cells!$A$7:$F$122,5)=S$11,"[",""))&amp;(IF(AND(VLOOKUP('Cell Numbers'!S10,Cells!$A$7:$F$122,5)&lt;&gt;S$11,VLOOKUP('Cell Numbers'!S10,Cells!$A$7:$F$122,6)&lt;&gt;S$11),"---",(ROUND(VLOOKUP('Cell Numbers'!S10,Cells!$A$7:$P$122,16),1)))&amp;(IF(VLOOKUP('Cell Numbers'!S10,Cells!$A$7:$F$122,6)=S$11,"]","")))))</f>
        <v>---</v>
      </c>
      <c r="T18" s="203" t="str">
        <f>IF('Cell Numbers'!T10=0,"",((IF(VLOOKUP('Cell Numbers'!T10,Cells!$A$7:$F$122,5)=T$11,"[",""))&amp;(IF(AND(VLOOKUP('Cell Numbers'!T10,Cells!$A$7:$F$122,5)&lt;&gt;T$11,VLOOKUP('Cell Numbers'!T10,Cells!$A$7:$F$122,6)&lt;&gt;T$11),"---",(ROUND(VLOOKUP('Cell Numbers'!T10,Cells!$A$7:$P$122,16),1)))&amp;(IF(VLOOKUP('Cell Numbers'!T10,Cells!$A$7:$F$122,6)=T$11,"]","")))))</f>
        <v>---</v>
      </c>
      <c r="U18" s="203" t="str">
        <f>IF('Cell Numbers'!U10=0,"",((IF(VLOOKUP('Cell Numbers'!U10,Cells!$A$7:$F$122,5)=U$11,"[",""))&amp;(IF(AND(VLOOKUP('Cell Numbers'!U10,Cells!$A$7:$F$122,5)&lt;&gt;U$11,VLOOKUP('Cell Numbers'!U10,Cells!$A$7:$F$122,6)&lt;&gt;U$11),"---",(ROUND(VLOOKUP('Cell Numbers'!U10,Cells!$A$7:$P$122,16),1)))&amp;(IF(VLOOKUP('Cell Numbers'!U10,Cells!$A$7:$F$122,6)=U$11,"]","")))))</f>
        <v>---</v>
      </c>
      <c r="V18" s="203" t="str">
        <f>IF('Cell Numbers'!V10=0,"",((IF(VLOOKUP('Cell Numbers'!V10,Cells!$A$7:$F$122,5)=V$11,"[",""))&amp;(IF(AND(VLOOKUP('Cell Numbers'!V10,Cells!$A$7:$F$122,5)&lt;&gt;V$11,VLOOKUP('Cell Numbers'!V10,Cells!$A$7:$F$122,6)&lt;&gt;V$11),"---",(ROUND(VLOOKUP('Cell Numbers'!V10,Cells!$A$7:$P$122,16),1)))&amp;(IF(VLOOKUP('Cell Numbers'!V10,Cells!$A$7:$F$122,6)=V$11,"]","")))))</f>
        <v>---</v>
      </c>
      <c r="W18" s="203" t="str">
        <f>IF('Cell Numbers'!W10=0,"",((IF(VLOOKUP('Cell Numbers'!W10,Cells!$A$7:$F$122,5)=W$11,"[",""))&amp;(IF(AND(VLOOKUP('Cell Numbers'!W10,Cells!$A$7:$F$122,5)&lt;&gt;W$11,VLOOKUP('Cell Numbers'!W10,Cells!$A$7:$F$122,6)&lt;&gt;W$11),"---",(ROUND(VLOOKUP('Cell Numbers'!W10,Cells!$A$7:$P$122,16),1)))&amp;(IF(VLOOKUP('Cell Numbers'!W10,Cells!$A$7:$F$122,6)=W$11,"]","")))))</f>
        <v>-2.7]</v>
      </c>
      <c r="X18" s="203" t="str">
        <f>IF('Cell Numbers'!X10=0,"",((IF(VLOOKUP('Cell Numbers'!X10,Cells!$A$7:$F$122,5)=X$11,"[",""))&amp;(IF(AND(VLOOKUP('Cell Numbers'!X10,Cells!$A$7:$F$122,5)&lt;&gt;X$11,VLOOKUP('Cell Numbers'!X10,Cells!$A$7:$F$122,6)&lt;&gt;X$11),"---",(ROUND(VLOOKUP('Cell Numbers'!X10,Cells!$A$7:$P$122,16),1)))&amp;(IF(VLOOKUP('Cell Numbers'!X10,Cells!$A$7:$F$122,6)=X$11,"]","")))))</f>
        <v>[3.1</v>
      </c>
      <c r="Y18" s="203" t="str">
        <f>IF('Cell Numbers'!Y10=0,"",((IF(VLOOKUP('Cell Numbers'!Y10,Cells!$A$7:$F$122,5)=Y$11,"[",""))&amp;(IF(AND(VLOOKUP('Cell Numbers'!Y10,Cells!$A$7:$F$122,5)&lt;&gt;Y$11,VLOOKUP('Cell Numbers'!Y10,Cells!$A$7:$F$122,6)&lt;&gt;Y$11),"---",(ROUND(VLOOKUP('Cell Numbers'!Y10,Cells!$A$7:$P$122,16),1)))&amp;(IF(VLOOKUP('Cell Numbers'!Y10,Cells!$A$7:$F$122,6)=Y$11,"]","")))))</f>
        <v>---</v>
      </c>
      <c r="Z18" s="203" t="str">
        <f>IF('Cell Numbers'!Z10=0,"",((IF(VLOOKUP('Cell Numbers'!Z10,Cells!$A$7:$F$122,5)=Z$11,"[",""))&amp;(IF(AND(VLOOKUP('Cell Numbers'!Z10,Cells!$A$7:$F$122,5)&lt;&gt;Z$11,VLOOKUP('Cell Numbers'!Z10,Cells!$A$7:$F$122,6)&lt;&gt;Z$11),"---",(ROUND(VLOOKUP('Cell Numbers'!Z10,Cells!$A$7:$P$122,16),1)))&amp;(IF(VLOOKUP('Cell Numbers'!Z10,Cells!$A$7:$F$122,6)=Z$11,"]","")))))</f>
        <v>3.1]</v>
      </c>
      <c r="AA18" s="203" t="str">
        <f>IF('Cell Numbers'!AA10=0,"",((IF(VLOOKUP('Cell Numbers'!AA10,Cells!$A$7:$F$122,5)=AA$11,"[",""))&amp;(IF(AND(VLOOKUP('Cell Numbers'!AA10,Cells!$A$7:$F$122,5)&lt;&gt;AA$11,VLOOKUP('Cell Numbers'!AA10,Cells!$A$7:$F$122,6)&lt;&gt;AA$11),"---",(ROUND(VLOOKUP('Cell Numbers'!AA10,Cells!$A$7:$P$122,16),1)))&amp;(IF(VLOOKUP('Cell Numbers'!AA10,Cells!$A$7:$F$122,6)=AA$11,"]","")))))</f>
        <v>[1.4</v>
      </c>
      <c r="AB18" s="203" t="str">
        <f>IF('Cell Numbers'!AB10=0,"",((IF(VLOOKUP('Cell Numbers'!AB10,Cells!$A$7:$F$122,5)=AB$11,"[",""))&amp;(IF(AND(VLOOKUP('Cell Numbers'!AB10,Cells!$A$7:$F$122,5)&lt;&gt;AB$11,VLOOKUP('Cell Numbers'!AB10,Cells!$A$7:$F$122,6)&lt;&gt;AB$11),"---",(ROUND(VLOOKUP('Cell Numbers'!AB10,Cells!$A$7:$P$122,16),1)))&amp;(IF(VLOOKUP('Cell Numbers'!AB10,Cells!$A$7:$F$122,6)=AB$11,"]","")))))</f>
        <v>---</v>
      </c>
      <c r="AC18" s="203" t="str">
        <f>IF('Cell Numbers'!AC10=0,"",((IF(VLOOKUP('Cell Numbers'!AC10,Cells!$A$7:$F$122,5)=AC$11,"[",""))&amp;(IF(AND(VLOOKUP('Cell Numbers'!AC10,Cells!$A$7:$F$122,5)&lt;&gt;AC$11,VLOOKUP('Cell Numbers'!AC10,Cells!$A$7:$F$122,6)&lt;&gt;AC$11),"---",(ROUND(VLOOKUP('Cell Numbers'!AC10,Cells!$A$7:$P$122,16),1)))&amp;(IF(VLOOKUP('Cell Numbers'!AC10,Cells!$A$7:$F$122,6)=AC$11,"]","")))))</f>
        <v>1.4]</v>
      </c>
      <c r="AD18" s="203" t="str">
        <f>IF('Cell Numbers'!AD10=0,"",((IF(VLOOKUP('Cell Numbers'!AD10,Cells!$A$7:$F$122,5)=AD$11,"[",""))&amp;(IF(AND(VLOOKUP('Cell Numbers'!AD10,Cells!$A$7:$F$122,5)&lt;&gt;AD$11,VLOOKUP('Cell Numbers'!AD10,Cells!$A$7:$F$122,6)&lt;&gt;AD$11),"---",(ROUND(VLOOKUP('Cell Numbers'!AD10,Cells!$A$7:$P$122,16),1)))&amp;(IF(VLOOKUP('Cell Numbers'!AD10,Cells!$A$7:$F$122,6)=AD$11,"]","")))))</f>
        <v>[1</v>
      </c>
      <c r="AE18" s="203" t="str">
        <f>IF('Cell Numbers'!AE10=0,"",((IF(VLOOKUP('Cell Numbers'!AE10,Cells!$A$7:$F$122,5)=AE$11,"[",""))&amp;(IF(AND(VLOOKUP('Cell Numbers'!AE10,Cells!$A$7:$F$122,5)&lt;&gt;AE$11,VLOOKUP('Cell Numbers'!AE10,Cells!$A$7:$F$122,6)&lt;&gt;AE$11),"---",(ROUND(VLOOKUP('Cell Numbers'!AE10,Cells!$A$7:$P$122,16),1)))&amp;(IF(VLOOKUP('Cell Numbers'!AE10,Cells!$A$7:$F$122,6)=AE$11,"]","")))))</f>
        <v>---</v>
      </c>
      <c r="AF18" s="203" t="str">
        <f>IF('Cell Numbers'!AF10=0,"",((IF(VLOOKUP('Cell Numbers'!AF10,Cells!$A$7:$F$122,5)=AF$11,"[",""))&amp;(IF(AND(VLOOKUP('Cell Numbers'!AF10,Cells!$A$7:$F$122,5)&lt;&gt;AF$11,VLOOKUP('Cell Numbers'!AF10,Cells!$A$7:$F$122,6)&lt;&gt;AF$11),"---",(ROUND(VLOOKUP('Cell Numbers'!AF10,Cells!$A$7:$P$122,16),1)))&amp;(IF(VLOOKUP('Cell Numbers'!AF10,Cells!$A$7:$F$122,6)=AF$11,"]","")))))</f>
        <v>1]</v>
      </c>
      <c r="AG18" s="203" t="str">
        <f>IF('Cell Numbers'!AG10=0,"",((IF(VLOOKUP('Cell Numbers'!AG10,Cells!$A$7:$F$122,5)=AG$11,"[",""))&amp;(IF(AND(VLOOKUP('Cell Numbers'!AG10,Cells!$A$7:$F$122,5)&lt;&gt;AG$11,VLOOKUP('Cell Numbers'!AG10,Cells!$A$7:$F$122,6)&lt;&gt;AG$11),"---",(ROUND(VLOOKUP('Cell Numbers'!AG10,Cells!$A$7:$P$122,16),1)))&amp;(IF(VLOOKUP('Cell Numbers'!AG10,Cells!$A$7:$F$122,6)=AG$11,"]","")))))</f>
        <v>[3.8</v>
      </c>
      <c r="AH18" s="203" t="str">
        <f>IF('Cell Numbers'!AH10=0,"",((IF(VLOOKUP('Cell Numbers'!AH10,Cells!$A$7:$F$122,5)=AH$11,"[",""))&amp;(IF(AND(VLOOKUP('Cell Numbers'!AH10,Cells!$A$7:$F$122,5)&lt;&gt;AH$11,VLOOKUP('Cell Numbers'!AH10,Cells!$A$7:$F$122,6)&lt;&gt;AH$11),"---",(ROUND(VLOOKUP('Cell Numbers'!AH10,Cells!$A$7:$P$122,16),1)))&amp;(IF(VLOOKUP('Cell Numbers'!AH10,Cells!$A$7:$F$122,6)=AH$11,"]","")))))</f>
        <v>---</v>
      </c>
      <c r="AI18" s="203" t="str">
        <f>IF('Cell Numbers'!AI10=0,"",((IF(VLOOKUP('Cell Numbers'!AI10,Cells!$A$7:$F$122,5)=AI$11,"[",""))&amp;(IF(AND(VLOOKUP('Cell Numbers'!AI10,Cells!$A$7:$F$122,5)&lt;&gt;AI$11,VLOOKUP('Cell Numbers'!AI10,Cells!$A$7:$F$122,6)&lt;&gt;AI$11),"---",(ROUND(VLOOKUP('Cell Numbers'!AI10,Cells!$A$7:$P$122,16),1)))&amp;(IF(VLOOKUP('Cell Numbers'!AI10,Cells!$A$7:$F$122,6)=AI$11,"]","")))))</f>
        <v>---</v>
      </c>
      <c r="AJ18" s="203" t="str">
        <f>IF('Cell Numbers'!AJ10=0,"",((IF(VLOOKUP('Cell Numbers'!AJ10,Cells!$A$7:$F$122,5)=AJ$11,"[",""))&amp;(IF(AND(VLOOKUP('Cell Numbers'!AJ10,Cells!$A$7:$F$122,5)&lt;&gt;AJ$11,VLOOKUP('Cell Numbers'!AJ10,Cells!$A$7:$F$122,6)&lt;&gt;AJ$11),"---",(ROUND(VLOOKUP('Cell Numbers'!AJ10,Cells!$A$7:$P$122,16),1)))&amp;(IF(VLOOKUP('Cell Numbers'!AJ10,Cells!$A$7:$F$122,6)=AJ$11,"]","")))))</f>
        <v>---</v>
      </c>
      <c r="AK18" s="203" t="str">
        <f>IF('Cell Numbers'!AK10=0,"",((IF(VLOOKUP('Cell Numbers'!AK10,Cells!$A$7:$F$122,5)=AK$11,"[",""))&amp;(IF(AND(VLOOKUP('Cell Numbers'!AK10,Cells!$A$7:$F$122,5)&lt;&gt;AK$11,VLOOKUP('Cell Numbers'!AK10,Cells!$A$7:$F$122,6)&lt;&gt;AK$11),"---",(ROUND(VLOOKUP('Cell Numbers'!AK10,Cells!$A$7:$P$122,16),1)))&amp;(IF(VLOOKUP('Cell Numbers'!AK10,Cells!$A$7:$F$122,6)=AK$11,"]","")))))</f>
        <v>---</v>
      </c>
      <c r="AL18" s="203" t="str">
        <f>IF('Cell Numbers'!AL10=0,"",((IF(VLOOKUP('Cell Numbers'!AL10,Cells!$A$7:$F$122,5)=AL$11,"[",""))&amp;(IF(AND(VLOOKUP('Cell Numbers'!AL10,Cells!$A$7:$F$122,5)&lt;&gt;AL$11,VLOOKUP('Cell Numbers'!AL10,Cells!$A$7:$F$122,6)&lt;&gt;AL$11),"---",(ROUND(VLOOKUP('Cell Numbers'!AL10,Cells!$A$7:$P$122,16),1)))&amp;(IF(VLOOKUP('Cell Numbers'!AL10,Cells!$A$7:$F$122,6)=AL$11,"]","")))))</f>
        <v>---</v>
      </c>
      <c r="AM18" s="203" t="str">
        <f>IF('Cell Numbers'!AM10=0,"",((IF(VLOOKUP('Cell Numbers'!AM10,Cells!$A$7:$F$122,5)=AM$11,"[",""))&amp;(IF(AND(VLOOKUP('Cell Numbers'!AM10,Cells!$A$7:$F$122,5)&lt;&gt;AM$11,VLOOKUP('Cell Numbers'!AM10,Cells!$A$7:$F$122,6)&lt;&gt;AM$11),"---",(ROUND(VLOOKUP('Cell Numbers'!AM10,Cells!$A$7:$P$122,16),1)))&amp;(IF(VLOOKUP('Cell Numbers'!AM10,Cells!$A$7:$F$122,6)=AM$11,"]","")))))</f>
        <v>3.8]</v>
      </c>
    </row>
    <row r="19" spans="1:39" x14ac:dyDescent="0.25">
      <c r="A19" t="s">
        <v>82</v>
      </c>
      <c r="B19" t="s">
        <v>77</v>
      </c>
      <c r="C19" s="8" t="s">
        <v>198</v>
      </c>
      <c r="D19" s="203" t="str">
        <f>IF('Cell Numbers'!D11=0,"",((IF(VLOOKUP('Cell Numbers'!D11,Cells!$A$7:$F$122,5)=D$11,"[",""))&amp;(IF(AND(VLOOKUP('Cell Numbers'!D11,Cells!$A$7:$F$122,5)&lt;&gt;D$11,VLOOKUP('Cell Numbers'!D11,Cells!$A$7:$F$122,6)&lt;&gt;D$11),"---",(ROUND(VLOOKUP('Cell Numbers'!D11,Cells!$A$7:$P$122,16),1)))&amp;(IF(VLOOKUP('Cell Numbers'!D11,Cells!$A$7:$F$122,6)=D$11,"]","")))))</f>
        <v>[-7.1</v>
      </c>
      <c r="E19" s="203" t="str">
        <f>IF('Cell Numbers'!E11=0,"",((IF(VLOOKUP('Cell Numbers'!E11,Cells!$A$7:$F$122,5)=E$11,"[",""))&amp;(IF(AND(VLOOKUP('Cell Numbers'!E11,Cells!$A$7:$F$122,5)&lt;&gt;E$11,VLOOKUP('Cell Numbers'!E11,Cells!$A$7:$F$122,6)&lt;&gt;E$11),"---",(ROUND(VLOOKUP('Cell Numbers'!E11,Cells!$A$7:$P$122,16),1)))&amp;(IF(VLOOKUP('Cell Numbers'!E11,Cells!$A$7:$F$122,6)=E$11,"]","")))))</f>
        <v>---</v>
      </c>
      <c r="F19" s="203" t="str">
        <f>IF('Cell Numbers'!F11=0,"",((IF(VLOOKUP('Cell Numbers'!F11,Cells!$A$7:$F$122,5)=F$11,"[",""))&amp;(IF(AND(VLOOKUP('Cell Numbers'!F11,Cells!$A$7:$F$122,5)&lt;&gt;F$11,VLOOKUP('Cell Numbers'!F11,Cells!$A$7:$F$122,6)&lt;&gt;F$11),"---",(ROUND(VLOOKUP('Cell Numbers'!F11,Cells!$A$7:$P$122,16),1)))&amp;(IF(VLOOKUP('Cell Numbers'!F11,Cells!$A$7:$F$122,6)=F$11,"]","")))))</f>
        <v>---</v>
      </c>
      <c r="G19" s="203" t="str">
        <f>IF('Cell Numbers'!G11=0,"",((IF(VLOOKUP('Cell Numbers'!G11,Cells!$A$7:$F$122,5)=G$11,"[",""))&amp;(IF(AND(VLOOKUP('Cell Numbers'!G11,Cells!$A$7:$F$122,5)&lt;&gt;G$11,VLOOKUP('Cell Numbers'!G11,Cells!$A$7:$F$122,6)&lt;&gt;G$11),"---",(ROUND(VLOOKUP('Cell Numbers'!G11,Cells!$A$7:$P$122,16),1)))&amp;(IF(VLOOKUP('Cell Numbers'!G11,Cells!$A$7:$F$122,6)=G$11,"]","")))))</f>
        <v>---</v>
      </c>
      <c r="H19" s="203" t="str">
        <f>IF('Cell Numbers'!H11=0,"",((IF(VLOOKUP('Cell Numbers'!H11,Cells!$A$7:$F$122,5)=H$11,"[",""))&amp;(IF(AND(VLOOKUP('Cell Numbers'!H11,Cells!$A$7:$F$122,5)&lt;&gt;H$11,VLOOKUP('Cell Numbers'!H11,Cells!$A$7:$F$122,6)&lt;&gt;H$11),"---",(ROUND(VLOOKUP('Cell Numbers'!H11,Cells!$A$7:$P$122,16),1)))&amp;(IF(VLOOKUP('Cell Numbers'!H11,Cells!$A$7:$F$122,6)=H$11,"]","")))))</f>
        <v>---</v>
      </c>
      <c r="I19" s="203" t="str">
        <f>IF('Cell Numbers'!I11=0,"",((IF(VLOOKUP('Cell Numbers'!I11,Cells!$A$7:$F$122,5)=I$11,"[",""))&amp;(IF(AND(VLOOKUP('Cell Numbers'!I11,Cells!$A$7:$F$122,5)&lt;&gt;I$11,VLOOKUP('Cell Numbers'!I11,Cells!$A$7:$F$122,6)&lt;&gt;I$11),"---",(ROUND(VLOOKUP('Cell Numbers'!I11,Cells!$A$7:$P$122,16),1)))&amp;(IF(VLOOKUP('Cell Numbers'!I11,Cells!$A$7:$F$122,6)=I$11,"]","")))))</f>
        <v>---</v>
      </c>
      <c r="J19" s="203" t="str">
        <f>IF('Cell Numbers'!J11=0,"",((IF(VLOOKUP('Cell Numbers'!J11,Cells!$A$7:$F$122,5)=J$11,"[",""))&amp;(IF(AND(VLOOKUP('Cell Numbers'!J11,Cells!$A$7:$F$122,5)&lt;&gt;J$11,VLOOKUP('Cell Numbers'!J11,Cells!$A$7:$F$122,6)&lt;&gt;J$11),"---",(ROUND(VLOOKUP('Cell Numbers'!J11,Cells!$A$7:$P$122,16),1)))&amp;(IF(VLOOKUP('Cell Numbers'!J11,Cells!$A$7:$F$122,6)=J$11,"]","")))))</f>
        <v>---</v>
      </c>
      <c r="K19" s="203" t="str">
        <f>IF('Cell Numbers'!K11=0,"",((IF(VLOOKUP('Cell Numbers'!K11,Cells!$A$7:$F$122,5)=K$11,"[",""))&amp;(IF(AND(VLOOKUP('Cell Numbers'!K11,Cells!$A$7:$F$122,5)&lt;&gt;K$11,VLOOKUP('Cell Numbers'!K11,Cells!$A$7:$F$122,6)&lt;&gt;K$11),"---",(ROUND(VLOOKUP('Cell Numbers'!K11,Cells!$A$7:$P$122,16),1)))&amp;(IF(VLOOKUP('Cell Numbers'!K11,Cells!$A$7:$F$122,6)=K$11,"]","")))))</f>
        <v>---</v>
      </c>
      <c r="L19" s="203" t="str">
        <f>IF('Cell Numbers'!L11=0,"",((IF(VLOOKUP('Cell Numbers'!L11,Cells!$A$7:$F$122,5)=L$11,"[",""))&amp;(IF(AND(VLOOKUP('Cell Numbers'!L11,Cells!$A$7:$F$122,5)&lt;&gt;L$11,VLOOKUP('Cell Numbers'!L11,Cells!$A$7:$F$122,6)&lt;&gt;L$11),"---",(ROUND(VLOOKUP('Cell Numbers'!L11,Cells!$A$7:$P$122,16),1)))&amp;(IF(VLOOKUP('Cell Numbers'!L11,Cells!$A$7:$F$122,6)=L$11,"]","")))))</f>
        <v>---</v>
      </c>
      <c r="M19" s="203" t="str">
        <f>IF('Cell Numbers'!M11=0,"",((IF(VLOOKUP('Cell Numbers'!M11,Cells!$A$7:$F$122,5)=M$11,"[",""))&amp;(IF(AND(VLOOKUP('Cell Numbers'!M11,Cells!$A$7:$F$122,5)&lt;&gt;M$11,VLOOKUP('Cell Numbers'!M11,Cells!$A$7:$F$122,6)&lt;&gt;M$11),"---",(ROUND(VLOOKUP('Cell Numbers'!M11,Cells!$A$7:$P$122,16),1)))&amp;(IF(VLOOKUP('Cell Numbers'!M11,Cells!$A$7:$F$122,6)=M$11,"]","")))))</f>
        <v>---</v>
      </c>
      <c r="N19" s="203" t="str">
        <f>IF('Cell Numbers'!N11=0,"",((IF(VLOOKUP('Cell Numbers'!N11,Cells!$A$7:$F$122,5)=N$11,"[",""))&amp;(IF(AND(VLOOKUP('Cell Numbers'!N11,Cells!$A$7:$F$122,5)&lt;&gt;N$11,VLOOKUP('Cell Numbers'!N11,Cells!$A$7:$F$122,6)&lt;&gt;N$11),"---",(ROUND(VLOOKUP('Cell Numbers'!N11,Cells!$A$7:$P$122,16),1)))&amp;(IF(VLOOKUP('Cell Numbers'!N11,Cells!$A$7:$F$122,6)=N$11,"]","")))))</f>
        <v>---</v>
      </c>
      <c r="O19" s="203" t="str">
        <f>IF('Cell Numbers'!O11=0,"",((IF(VLOOKUP('Cell Numbers'!O11,Cells!$A$7:$F$122,5)=O$11,"[",""))&amp;(IF(AND(VLOOKUP('Cell Numbers'!O11,Cells!$A$7:$F$122,5)&lt;&gt;O$11,VLOOKUP('Cell Numbers'!O11,Cells!$A$7:$F$122,6)&lt;&gt;O$11),"---",(ROUND(VLOOKUP('Cell Numbers'!O11,Cells!$A$7:$P$122,16),1)))&amp;(IF(VLOOKUP('Cell Numbers'!O11,Cells!$A$7:$F$122,6)=O$11,"]","")))))</f>
        <v>---</v>
      </c>
      <c r="P19" s="203" t="str">
        <f>IF('Cell Numbers'!P11=0,"",((IF(VLOOKUP('Cell Numbers'!P11,Cells!$A$7:$F$122,5)=P$11,"[",""))&amp;(IF(AND(VLOOKUP('Cell Numbers'!P11,Cells!$A$7:$F$122,5)&lt;&gt;P$11,VLOOKUP('Cell Numbers'!P11,Cells!$A$7:$F$122,6)&lt;&gt;P$11),"---",(ROUND(VLOOKUP('Cell Numbers'!P11,Cells!$A$7:$P$122,16),1)))&amp;(IF(VLOOKUP('Cell Numbers'!P11,Cells!$A$7:$F$122,6)=P$11,"]","")))))</f>
        <v>---</v>
      </c>
      <c r="Q19" s="203" t="str">
        <f>IF('Cell Numbers'!Q11=0,"",((IF(VLOOKUP('Cell Numbers'!Q11,Cells!$A$7:$F$122,5)=Q$11,"[",""))&amp;(IF(AND(VLOOKUP('Cell Numbers'!Q11,Cells!$A$7:$F$122,5)&lt;&gt;Q$11,VLOOKUP('Cell Numbers'!Q11,Cells!$A$7:$F$122,6)&lt;&gt;Q$11),"---",(ROUND(VLOOKUP('Cell Numbers'!Q11,Cells!$A$7:$P$122,16),1)))&amp;(IF(VLOOKUP('Cell Numbers'!Q11,Cells!$A$7:$F$122,6)=Q$11,"]","")))))</f>
        <v>---</v>
      </c>
      <c r="R19" s="203" t="str">
        <f>IF('Cell Numbers'!R11=0,"",((IF(VLOOKUP('Cell Numbers'!R11,Cells!$A$7:$F$122,5)=R$11,"[",""))&amp;(IF(AND(VLOOKUP('Cell Numbers'!R11,Cells!$A$7:$F$122,5)&lt;&gt;R$11,VLOOKUP('Cell Numbers'!R11,Cells!$A$7:$F$122,6)&lt;&gt;R$11),"---",(ROUND(VLOOKUP('Cell Numbers'!R11,Cells!$A$7:$P$122,16),1)))&amp;(IF(VLOOKUP('Cell Numbers'!R11,Cells!$A$7:$F$122,6)=R$11,"]","")))))</f>
        <v>---</v>
      </c>
      <c r="S19" s="203" t="str">
        <f>IF('Cell Numbers'!S11=0,"",((IF(VLOOKUP('Cell Numbers'!S11,Cells!$A$7:$F$122,5)=S$11,"[",""))&amp;(IF(AND(VLOOKUP('Cell Numbers'!S11,Cells!$A$7:$F$122,5)&lt;&gt;S$11,VLOOKUP('Cell Numbers'!S11,Cells!$A$7:$F$122,6)&lt;&gt;S$11),"---",(ROUND(VLOOKUP('Cell Numbers'!S11,Cells!$A$7:$P$122,16),1)))&amp;(IF(VLOOKUP('Cell Numbers'!S11,Cells!$A$7:$F$122,6)=S$11,"]","")))))</f>
        <v>---</v>
      </c>
      <c r="T19" s="203" t="str">
        <f>IF('Cell Numbers'!T11=0,"",((IF(VLOOKUP('Cell Numbers'!T11,Cells!$A$7:$F$122,5)=T$11,"[",""))&amp;(IF(AND(VLOOKUP('Cell Numbers'!T11,Cells!$A$7:$F$122,5)&lt;&gt;T$11,VLOOKUP('Cell Numbers'!T11,Cells!$A$7:$F$122,6)&lt;&gt;T$11),"---",(ROUND(VLOOKUP('Cell Numbers'!T11,Cells!$A$7:$P$122,16),1)))&amp;(IF(VLOOKUP('Cell Numbers'!T11,Cells!$A$7:$F$122,6)=T$11,"]","")))))</f>
        <v>---</v>
      </c>
      <c r="U19" s="203" t="str">
        <f>IF('Cell Numbers'!U11=0,"",((IF(VLOOKUP('Cell Numbers'!U11,Cells!$A$7:$F$122,5)=U$11,"[",""))&amp;(IF(AND(VLOOKUP('Cell Numbers'!U11,Cells!$A$7:$F$122,5)&lt;&gt;U$11,VLOOKUP('Cell Numbers'!U11,Cells!$A$7:$F$122,6)&lt;&gt;U$11),"---",(ROUND(VLOOKUP('Cell Numbers'!U11,Cells!$A$7:$P$122,16),1)))&amp;(IF(VLOOKUP('Cell Numbers'!U11,Cells!$A$7:$F$122,6)=U$11,"]","")))))</f>
        <v>-7.1]</v>
      </c>
      <c r="V19" s="203" t="str">
        <f>IF('Cell Numbers'!V11=0,"",((IF(VLOOKUP('Cell Numbers'!V11,Cells!$A$7:$F$122,5)=V$11,"[",""))&amp;(IF(AND(VLOOKUP('Cell Numbers'!V11,Cells!$A$7:$F$122,5)&lt;&gt;V$11,VLOOKUP('Cell Numbers'!V11,Cells!$A$7:$F$122,6)&lt;&gt;V$11),"---",(ROUND(VLOOKUP('Cell Numbers'!V11,Cells!$A$7:$P$122,16),1)))&amp;(IF(VLOOKUP('Cell Numbers'!V11,Cells!$A$7:$F$122,6)=V$11,"]","")))))</f>
        <v>[2.1</v>
      </c>
      <c r="W19" s="203" t="str">
        <f>IF('Cell Numbers'!W11=0,"",((IF(VLOOKUP('Cell Numbers'!W11,Cells!$A$7:$F$122,5)=W$11,"[",""))&amp;(IF(AND(VLOOKUP('Cell Numbers'!W11,Cells!$A$7:$F$122,5)&lt;&gt;W$11,VLOOKUP('Cell Numbers'!W11,Cells!$A$7:$F$122,6)&lt;&gt;W$11),"---",(ROUND(VLOOKUP('Cell Numbers'!W11,Cells!$A$7:$P$122,16),1)))&amp;(IF(VLOOKUP('Cell Numbers'!W11,Cells!$A$7:$F$122,6)=W$11,"]","")))))</f>
        <v>---</v>
      </c>
      <c r="X19" s="203" t="str">
        <f>IF('Cell Numbers'!X11=0,"",((IF(VLOOKUP('Cell Numbers'!X11,Cells!$A$7:$F$122,5)=X$11,"[",""))&amp;(IF(AND(VLOOKUP('Cell Numbers'!X11,Cells!$A$7:$F$122,5)&lt;&gt;X$11,VLOOKUP('Cell Numbers'!X11,Cells!$A$7:$F$122,6)&lt;&gt;X$11),"---",(ROUND(VLOOKUP('Cell Numbers'!X11,Cells!$A$7:$P$122,16),1)))&amp;(IF(VLOOKUP('Cell Numbers'!X11,Cells!$A$7:$F$122,6)=X$11,"]","")))))</f>
        <v>---</v>
      </c>
      <c r="Y19" s="203" t="str">
        <f>IF('Cell Numbers'!Y11=0,"",((IF(VLOOKUP('Cell Numbers'!Y11,Cells!$A$7:$F$122,5)=Y$11,"[",""))&amp;(IF(AND(VLOOKUP('Cell Numbers'!Y11,Cells!$A$7:$F$122,5)&lt;&gt;Y$11,VLOOKUP('Cell Numbers'!Y11,Cells!$A$7:$F$122,6)&lt;&gt;Y$11),"---",(ROUND(VLOOKUP('Cell Numbers'!Y11,Cells!$A$7:$P$122,16),1)))&amp;(IF(VLOOKUP('Cell Numbers'!Y11,Cells!$A$7:$F$122,6)=Y$11,"]","")))))</f>
        <v>---</v>
      </c>
      <c r="Z19" s="203" t="str">
        <f>IF('Cell Numbers'!Z11=0,"",((IF(VLOOKUP('Cell Numbers'!Z11,Cells!$A$7:$F$122,5)=Z$11,"[",""))&amp;(IF(AND(VLOOKUP('Cell Numbers'!Z11,Cells!$A$7:$F$122,5)&lt;&gt;Z$11,VLOOKUP('Cell Numbers'!Z11,Cells!$A$7:$F$122,6)&lt;&gt;Z$11),"---",(ROUND(VLOOKUP('Cell Numbers'!Z11,Cells!$A$7:$P$122,16),1)))&amp;(IF(VLOOKUP('Cell Numbers'!Z11,Cells!$A$7:$F$122,6)=Z$11,"]","")))))</f>
        <v>2.1]</v>
      </c>
      <c r="AA19" s="203" t="str">
        <f>IF('Cell Numbers'!AA11=0,"",((IF(VLOOKUP('Cell Numbers'!AA11,Cells!$A$7:$F$122,5)=AA$11,"[",""))&amp;(IF(AND(VLOOKUP('Cell Numbers'!AA11,Cells!$A$7:$F$122,5)&lt;&gt;AA$11,VLOOKUP('Cell Numbers'!AA11,Cells!$A$7:$F$122,6)&lt;&gt;AA$11),"---",(ROUND(VLOOKUP('Cell Numbers'!AA11,Cells!$A$7:$P$122,16),1)))&amp;(IF(VLOOKUP('Cell Numbers'!AA11,Cells!$A$7:$F$122,6)=AA$11,"]","")))))</f>
        <v>[4</v>
      </c>
      <c r="AB19" s="203" t="str">
        <f>IF('Cell Numbers'!AB11=0,"",((IF(VLOOKUP('Cell Numbers'!AB11,Cells!$A$7:$F$122,5)=AB$11,"[",""))&amp;(IF(AND(VLOOKUP('Cell Numbers'!AB11,Cells!$A$7:$F$122,5)&lt;&gt;AB$11,VLOOKUP('Cell Numbers'!AB11,Cells!$A$7:$F$122,6)&lt;&gt;AB$11),"---",(ROUND(VLOOKUP('Cell Numbers'!AB11,Cells!$A$7:$P$122,16),1)))&amp;(IF(VLOOKUP('Cell Numbers'!AB11,Cells!$A$7:$F$122,6)=AB$11,"]","")))))</f>
        <v>---</v>
      </c>
      <c r="AC19" s="203" t="str">
        <f>IF('Cell Numbers'!AC11=0,"",((IF(VLOOKUP('Cell Numbers'!AC11,Cells!$A$7:$F$122,5)=AC$11,"[",""))&amp;(IF(AND(VLOOKUP('Cell Numbers'!AC11,Cells!$A$7:$F$122,5)&lt;&gt;AC$11,VLOOKUP('Cell Numbers'!AC11,Cells!$A$7:$F$122,6)&lt;&gt;AC$11),"---",(ROUND(VLOOKUP('Cell Numbers'!AC11,Cells!$A$7:$P$122,16),1)))&amp;(IF(VLOOKUP('Cell Numbers'!AC11,Cells!$A$7:$F$122,6)=AC$11,"]","")))))</f>
        <v>---</v>
      </c>
      <c r="AD19" s="203" t="str">
        <f>IF('Cell Numbers'!AD11=0,"",((IF(VLOOKUP('Cell Numbers'!AD11,Cells!$A$7:$F$122,5)=AD$11,"[",""))&amp;(IF(AND(VLOOKUP('Cell Numbers'!AD11,Cells!$A$7:$F$122,5)&lt;&gt;AD$11,VLOOKUP('Cell Numbers'!AD11,Cells!$A$7:$F$122,6)&lt;&gt;AD$11),"---",(ROUND(VLOOKUP('Cell Numbers'!AD11,Cells!$A$7:$P$122,16),1)))&amp;(IF(VLOOKUP('Cell Numbers'!AD11,Cells!$A$7:$F$122,6)=AD$11,"]","")))))</f>
        <v>---</v>
      </c>
      <c r="AE19" s="203" t="str">
        <f>IF('Cell Numbers'!AE11=0,"",((IF(VLOOKUP('Cell Numbers'!AE11,Cells!$A$7:$F$122,5)=AE$11,"[",""))&amp;(IF(AND(VLOOKUP('Cell Numbers'!AE11,Cells!$A$7:$F$122,5)&lt;&gt;AE$11,VLOOKUP('Cell Numbers'!AE11,Cells!$A$7:$F$122,6)&lt;&gt;AE$11),"---",(ROUND(VLOOKUP('Cell Numbers'!AE11,Cells!$A$7:$P$122,16),1)))&amp;(IF(VLOOKUP('Cell Numbers'!AE11,Cells!$A$7:$F$122,6)=AE$11,"]","")))))</f>
        <v>---</v>
      </c>
      <c r="AF19" s="203" t="str">
        <f>IF('Cell Numbers'!AF11=0,"",((IF(VLOOKUP('Cell Numbers'!AF11,Cells!$A$7:$F$122,5)=AF$11,"[",""))&amp;(IF(AND(VLOOKUP('Cell Numbers'!AF11,Cells!$A$7:$F$122,5)&lt;&gt;AF$11,VLOOKUP('Cell Numbers'!AF11,Cells!$A$7:$F$122,6)&lt;&gt;AF$11),"---",(ROUND(VLOOKUP('Cell Numbers'!AF11,Cells!$A$7:$P$122,16),1)))&amp;(IF(VLOOKUP('Cell Numbers'!AF11,Cells!$A$7:$F$122,6)=AF$11,"]","")))))</f>
        <v>---</v>
      </c>
      <c r="AG19" s="203" t="str">
        <f>IF('Cell Numbers'!AG11=0,"",((IF(VLOOKUP('Cell Numbers'!AG11,Cells!$A$7:$F$122,5)=AG$11,"[",""))&amp;(IF(AND(VLOOKUP('Cell Numbers'!AG11,Cells!$A$7:$F$122,5)&lt;&gt;AG$11,VLOOKUP('Cell Numbers'!AG11,Cells!$A$7:$F$122,6)&lt;&gt;AG$11),"---",(ROUND(VLOOKUP('Cell Numbers'!AG11,Cells!$A$7:$P$122,16),1)))&amp;(IF(VLOOKUP('Cell Numbers'!AG11,Cells!$A$7:$F$122,6)=AG$11,"]","")))))</f>
        <v>---</v>
      </c>
      <c r="AH19" s="203" t="str">
        <f>IF('Cell Numbers'!AH11=0,"",((IF(VLOOKUP('Cell Numbers'!AH11,Cells!$A$7:$F$122,5)=AH$11,"[",""))&amp;(IF(AND(VLOOKUP('Cell Numbers'!AH11,Cells!$A$7:$F$122,5)&lt;&gt;AH$11,VLOOKUP('Cell Numbers'!AH11,Cells!$A$7:$F$122,6)&lt;&gt;AH$11),"---",(ROUND(VLOOKUP('Cell Numbers'!AH11,Cells!$A$7:$P$122,16),1)))&amp;(IF(VLOOKUP('Cell Numbers'!AH11,Cells!$A$7:$F$122,6)=AH$11,"]","")))))</f>
        <v>---</v>
      </c>
      <c r="AI19" s="203" t="str">
        <f>IF('Cell Numbers'!AI11=0,"",((IF(VLOOKUP('Cell Numbers'!AI11,Cells!$A$7:$F$122,5)=AI$11,"[",""))&amp;(IF(AND(VLOOKUP('Cell Numbers'!AI11,Cells!$A$7:$F$122,5)&lt;&gt;AI$11,VLOOKUP('Cell Numbers'!AI11,Cells!$A$7:$F$122,6)&lt;&gt;AI$11),"---",(ROUND(VLOOKUP('Cell Numbers'!AI11,Cells!$A$7:$P$122,16),1)))&amp;(IF(VLOOKUP('Cell Numbers'!AI11,Cells!$A$7:$F$122,6)=AI$11,"]","")))))</f>
        <v>---</v>
      </c>
      <c r="AJ19" s="203" t="str">
        <f>IF('Cell Numbers'!AJ11=0,"",((IF(VLOOKUP('Cell Numbers'!AJ11,Cells!$A$7:$F$122,5)=AJ$11,"[",""))&amp;(IF(AND(VLOOKUP('Cell Numbers'!AJ11,Cells!$A$7:$F$122,5)&lt;&gt;AJ$11,VLOOKUP('Cell Numbers'!AJ11,Cells!$A$7:$F$122,6)&lt;&gt;AJ$11),"---",(ROUND(VLOOKUP('Cell Numbers'!AJ11,Cells!$A$7:$P$122,16),1)))&amp;(IF(VLOOKUP('Cell Numbers'!AJ11,Cells!$A$7:$F$122,6)=AJ$11,"]","")))))</f>
        <v>---</v>
      </c>
      <c r="AK19" s="203" t="str">
        <f>IF('Cell Numbers'!AK11=0,"",((IF(VLOOKUP('Cell Numbers'!AK11,Cells!$A$7:$F$122,5)=AK$11,"[",""))&amp;(IF(AND(VLOOKUP('Cell Numbers'!AK11,Cells!$A$7:$F$122,5)&lt;&gt;AK$11,VLOOKUP('Cell Numbers'!AK11,Cells!$A$7:$F$122,6)&lt;&gt;AK$11),"---",(ROUND(VLOOKUP('Cell Numbers'!AK11,Cells!$A$7:$P$122,16),1)))&amp;(IF(VLOOKUP('Cell Numbers'!AK11,Cells!$A$7:$F$122,6)=AK$11,"]","")))))</f>
        <v>---</v>
      </c>
      <c r="AL19" s="203" t="str">
        <f>IF('Cell Numbers'!AL11=0,"",((IF(VLOOKUP('Cell Numbers'!AL11,Cells!$A$7:$F$122,5)=AL$11,"[",""))&amp;(IF(AND(VLOOKUP('Cell Numbers'!AL11,Cells!$A$7:$F$122,5)&lt;&gt;AL$11,VLOOKUP('Cell Numbers'!AL11,Cells!$A$7:$F$122,6)&lt;&gt;AL$11),"---",(ROUND(VLOOKUP('Cell Numbers'!AL11,Cells!$A$7:$P$122,16),1)))&amp;(IF(VLOOKUP('Cell Numbers'!AL11,Cells!$A$7:$F$122,6)=AL$11,"]","")))))</f>
        <v>---</v>
      </c>
      <c r="AM19" s="203" t="str">
        <f>IF('Cell Numbers'!AM11=0,"",((IF(VLOOKUP('Cell Numbers'!AM11,Cells!$A$7:$F$122,5)=AM$11,"[",""))&amp;(IF(AND(VLOOKUP('Cell Numbers'!AM11,Cells!$A$7:$F$122,5)&lt;&gt;AM$11,VLOOKUP('Cell Numbers'!AM11,Cells!$A$7:$F$122,6)&lt;&gt;AM$11),"---",(ROUND(VLOOKUP('Cell Numbers'!AM11,Cells!$A$7:$P$122,16),1)))&amp;(IF(VLOOKUP('Cell Numbers'!AM11,Cells!$A$7:$F$122,6)=AM$11,"]","")))))</f>
        <v>4]</v>
      </c>
    </row>
    <row r="20" spans="1:39" x14ac:dyDescent="0.25">
      <c r="A20" t="s">
        <v>59</v>
      </c>
      <c r="B20" t="s">
        <v>77</v>
      </c>
      <c r="C20" s="8" t="s">
        <v>347</v>
      </c>
      <c r="D20" s="203" t="str">
        <f>IF('Cell Numbers'!D12=0,"",((IF(VLOOKUP('Cell Numbers'!D12,Cells!$A$7:$F$122,5)=D$11,"[",""))&amp;(IF(AND(VLOOKUP('Cell Numbers'!D12,Cells!$A$7:$F$122,5)&lt;&gt;D$11,VLOOKUP('Cell Numbers'!D12,Cells!$A$7:$F$122,6)&lt;&gt;D$11),"---",(ROUND(VLOOKUP('Cell Numbers'!D12,Cells!$A$7:$P$122,16),1)))&amp;(IF(VLOOKUP('Cell Numbers'!D12,Cells!$A$7:$F$122,6)=D$11,"]","")))))</f>
        <v>[-0.4</v>
      </c>
      <c r="E20" s="203" t="str">
        <f>IF('Cell Numbers'!E12=0,"",((IF(VLOOKUP('Cell Numbers'!E12,Cells!$A$7:$F$122,5)=E$11,"[",""))&amp;(IF(AND(VLOOKUP('Cell Numbers'!E12,Cells!$A$7:$F$122,5)&lt;&gt;E$11,VLOOKUP('Cell Numbers'!E12,Cells!$A$7:$F$122,6)&lt;&gt;E$11),"---",(ROUND(VLOOKUP('Cell Numbers'!E12,Cells!$A$7:$P$122,16),1)))&amp;(IF(VLOOKUP('Cell Numbers'!E12,Cells!$A$7:$F$122,6)=E$11,"]","")))))</f>
        <v>---</v>
      </c>
      <c r="F20" s="203" t="str">
        <f>IF('Cell Numbers'!F12=0,"",((IF(VLOOKUP('Cell Numbers'!F12,Cells!$A$7:$F$122,5)=F$11,"[",""))&amp;(IF(AND(VLOOKUP('Cell Numbers'!F12,Cells!$A$7:$F$122,5)&lt;&gt;F$11,VLOOKUP('Cell Numbers'!F12,Cells!$A$7:$F$122,6)&lt;&gt;F$11),"---",(ROUND(VLOOKUP('Cell Numbers'!F12,Cells!$A$7:$P$122,16),1)))&amp;(IF(VLOOKUP('Cell Numbers'!F12,Cells!$A$7:$F$122,6)=F$11,"]","")))))</f>
        <v>---</v>
      </c>
      <c r="G20" s="203" t="str">
        <f>IF('Cell Numbers'!G12=0,"",((IF(VLOOKUP('Cell Numbers'!G12,Cells!$A$7:$F$122,5)=G$11,"[",""))&amp;(IF(AND(VLOOKUP('Cell Numbers'!G12,Cells!$A$7:$F$122,5)&lt;&gt;G$11,VLOOKUP('Cell Numbers'!G12,Cells!$A$7:$F$122,6)&lt;&gt;G$11),"---",(ROUND(VLOOKUP('Cell Numbers'!G12,Cells!$A$7:$P$122,16),1)))&amp;(IF(VLOOKUP('Cell Numbers'!G12,Cells!$A$7:$F$122,6)=G$11,"]","")))))</f>
        <v>---</v>
      </c>
      <c r="H20" s="203" t="str">
        <f>IF('Cell Numbers'!H12=0,"",((IF(VLOOKUP('Cell Numbers'!H12,Cells!$A$7:$F$122,5)=H$11,"[",""))&amp;(IF(AND(VLOOKUP('Cell Numbers'!H12,Cells!$A$7:$F$122,5)&lt;&gt;H$11,VLOOKUP('Cell Numbers'!H12,Cells!$A$7:$F$122,6)&lt;&gt;H$11),"---",(ROUND(VLOOKUP('Cell Numbers'!H12,Cells!$A$7:$P$122,16),1)))&amp;(IF(VLOOKUP('Cell Numbers'!H12,Cells!$A$7:$F$122,6)=H$11,"]","")))))</f>
        <v>---</v>
      </c>
      <c r="I20" s="203" t="str">
        <f>IF('Cell Numbers'!I12=0,"",((IF(VLOOKUP('Cell Numbers'!I12,Cells!$A$7:$F$122,5)=I$11,"[",""))&amp;(IF(AND(VLOOKUP('Cell Numbers'!I12,Cells!$A$7:$F$122,5)&lt;&gt;I$11,VLOOKUP('Cell Numbers'!I12,Cells!$A$7:$F$122,6)&lt;&gt;I$11),"---",(ROUND(VLOOKUP('Cell Numbers'!I12,Cells!$A$7:$P$122,16),1)))&amp;(IF(VLOOKUP('Cell Numbers'!I12,Cells!$A$7:$F$122,6)=I$11,"]","")))))</f>
        <v>---</v>
      </c>
      <c r="J20" s="203" t="str">
        <f>IF('Cell Numbers'!J12=0,"",((IF(VLOOKUP('Cell Numbers'!J12,Cells!$A$7:$F$122,5)=J$11,"[",""))&amp;(IF(AND(VLOOKUP('Cell Numbers'!J12,Cells!$A$7:$F$122,5)&lt;&gt;J$11,VLOOKUP('Cell Numbers'!J12,Cells!$A$7:$F$122,6)&lt;&gt;J$11),"---",(ROUND(VLOOKUP('Cell Numbers'!J12,Cells!$A$7:$P$122,16),1)))&amp;(IF(VLOOKUP('Cell Numbers'!J12,Cells!$A$7:$F$122,6)=J$11,"]","")))))</f>
        <v>---</v>
      </c>
      <c r="K20" s="203" t="str">
        <f>IF('Cell Numbers'!K12=0,"",((IF(VLOOKUP('Cell Numbers'!K12,Cells!$A$7:$F$122,5)=K$11,"[",""))&amp;(IF(AND(VLOOKUP('Cell Numbers'!K12,Cells!$A$7:$F$122,5)&lt;&gt;K$11,VLOOKUP('Cell Numbers'!K12,Cells!$A$7:$F$122,6)&lt;&gt;K$11),"---",(ROUND(VLOOKUP('Cell Numbers'!K12,Cells!$A$7:$P$122,16),1)))&amp;(IF(VLOOKUP('Cell Numbers'!K12,Cells!$A$7:$F$122,6)=K$11,"]","")))))</f>
        <v>---</v>
      </c>
      <c r="L20" s="203" t="str">
        <f>IF('Cell Numbers'!L12=0,"",((IF(VLOOKUP('Cell Numbers'!L12,Cells!$A$7:$F$122,5)=L$11,"[",""))&amp;(IF(AND(VLOOKUP('Cell Numbers'!L12,Cells!$A$7:$F$122,5)&lt;&gt;L$11,VLOOKUP('Cell Numbers'!L12,Cells!$A$7:$F$122,6)&lt;&gt;L$11),"---",(ROUND(VLOOKUP('Cell Numbers'!L12,Cells!$A$7:$P$122,16),1)))&amp;(IF(VLOOKUP('Cell Numbers'!L12,Cells!$A$7:$F$122,6)=L$11,"]","")))))</f>
        <v>---</v>
      </c>
      <c r="M20" s="203" t="str">
        <f>IF('Cell Numbers'!M12=0,"",((IF(VLOOKUP('Cell Numbers'!M12,Cells!$A$7:$F$122,5)=M$11,"[",""))&amp;(IF(AND(VLOOKUP('Cell Numbers'!M12,Cells!$A$7:$F$122,5)&lt;&gt;M$11,VLOOKUP('Cell Numbers'!M12,Cells!$A$7:$F$122,6)&lt;&gt;M$11),"---",(ROUND(VLOOKUP('Cell Numbers'!M12,Cells!$A$7:$P$122,16),1)))&amp;(IF(VLOOKUP('Cell Numbers'!M12,Cells!$A$7:$F$122,6)=M$11,"]","")))))</f>
        <v>---</v>
      </c>
      <c r="N20" s="203" t="str">
        <f>IF('Cell Numbers'!N12=0,"",((IF(VLOOKUP('Cell Numbers'!N12,Cells!$A$7:$F$122,5)=N$11,"[",""))&amp;(IF(AND(VLOOKUP('Cell Numbers'!N12,Cells!$A$7:$F$122,5)&lt;&gt;N$11,VLOOKUP('Cell Numbers'!N12,Cells!$A$7:$F$122,6)&lt;&gt;N$11),"---",(ROUND(VLOOKUP('Cell Numbers'!N12,Cells!$A$7:$P$122,16),1)))&amp;(IF(VLOOKUP('Cell Numbers'!N12,Cells!$A$7:$F$122,6)=N$11,"]","")))))</f>
        <v>---</v>
      </c>
      <c r="O20" s="203" t="str">
        <f>IF('Cell Numbers'!O12=0,"",((IF(VLOOKUP('Cell Numbers'!O12,Cells!$A$7:$F$122,5)=O$11,"[",""))&amp;(IF(AND(VLOOKUP('Cell Numbers'!O12,Cells!$A$7:$F$122,5)&lt;&gt;O$11,VLOOKUP('Cell Numbers'!O12,Cells!$A$7:$F$122,6)&lt;&gt;O$11),"---",(ROUND(VLOOKUP('Cell Numbers'!O12,Cells!$A$7:$P$122,16),1)))&amp;(IF(VLOOKUP('Cell Numbers'!O12,Cells!$A$7:$F$122,6)=O$11,"]","")))))</f>
        <v>-0.4]</v>
      </c>
      <c r="P20" s="203" t="str">
        <f>IF('Cell Numbers'!P12=0,"",((IF(VLOOKUP('Cell Numbers'!P12,Cells!$A$7:$F$122,5)=P$11,"[",""))&amp;(IF(AND(VLOOKUP('Cell Numbers'!P12,Cells!$A$7:$F$122,5)&lt;&gt;P$11,VLOOKUP('Cell Numbers'!P12,Cells!$A$7:$F$122,6)&lt;&gt;P$11),"---",(ROUND(VLOOKUP('Cell Numbers'!P12,Cells!$A$7:$P$122,16),1)))&amp;(IF(VLOOKUP('Cell Numbers'!P12,Cells!$A$7:$F$122,6)=P$11,"]","")))))</f>
        <v/>
      </c>
      <c r="Q20" s="203" t="str">
        <f>IF('Cell Numbers'!Q12=0,"",((IF(VLOOKUP('Cell Numbers'!Q12,Cells!$A$7:$F$122,5)=Q$11,"[",""))&amp;(IF(AND(VLOOKUP('Cell Numbers'!Q12,Cells!$A$7:$F$122,5)&lt;&gt;Q$11,VLOOKUP('Cell Numbers'!Q12,Cells!$A$7:$F$122,6)&lt;&gt;Q$11),"---",(ROUND(VLOOKUP('Cell Numbers'!Q12,Cells!$A$7:$P$122,16),1)))&amp;(IF(VLOOKUP('Cell Numbers'!Q12,Cells!$A$7:$F$122,6)=Q$11,"]","")))))</f>
        <v/>
      </c>
      <c r="R20" s="203" t="str">
        <f>IF('Cell Numbers'!R12=0,"",((IF(VLOOKUP('Cell Numbers'!R12,Cells!$A$7:$F$122,5)=R$11,"[",""))&amp;(IF(AND(VLOOKUP('Cell Numbers'!R12,Cells!$A$7:$F$122,5)&lt;&gt;R$11,VLOOKUP('Cell Numbers'!R12,Cells!$A$7:$F$122,6)&lt;&gt;R$11),"---",(ROUND(VLOOKUP('Cell Numbers'!R12,Cells!$A$7:$P$122,16),1)))&amp;(IF(VLOOKUP('Cell Numbers'!R12,Cells!$A$7:$F$122,6)=R$11,"]","")))))</f>
        <v/>
      </c>
      <c r="S20" s="203" t="str">
        <f>IF('Cell Numbers'!S12=0,"",((IF(VLOOKUP('Cell Numbers'!S12,Cells!$A$7:$F$122,5)=S$11,"[",""))&amp;(IF(AND(VLOOKUP('Cell Numbers'!S12,Cells!$A$7:$F$122,5)&lt;&gt;S$11,VLOOKUP('Cell Numbers'!S12,Cells!$A$7:$F$122,6)&lt;&gt;S$11),"---",(ROUND(VLOOKUP('Cell Numbers'!S12,Cells!$A$7:$P$122,16),1)))&amp;(IF(VLOOKUP('Cell Numbers'!S12,Cells!$A$7:$F$122,6)=S$11,"]","")))))</f>
        <v/>
      </c>
      <c r="T20" s="203" t="str">
        <f>IF('Cell Numbers'!T12=0,"",((IF(VLOOKUP('Cell Numbers'!T12,Cells!$A$7:$F$122,5)=T$11,"[",""))&amp;(IF(AND(VLOOKUP('Cell Numbers'!T12,Cells!$A$7:$F$122,5)&lt;&gt;T$11,VLOOKUP('Cell Numbers'!T12,Cells!$A$7:$F$122,6)&lt;&gt;T$11),"---",(ROUND(VLOOKUP('Cell Numbers'!T12,Cells!$A$7:$P$122,16),1)))&amp;(IF(VLOOKUP('Cell Numbers'!T12,Cells!$A$7:$F$122,6)=T$11,"]","")))))</f>
        <v/>
      </c>
      <c r="U20" s="203" t="str">
        <f>IF('Cell Numbers'!U12=0,"",((IF(VLOOKUP('Cell Numbers'!U12,Cells!$A$7:$F$122,5)=U$11,"[",""))&amp;(IF(AND(VLOOKUP('Cell Numbers'!U12,Cells!$A$7:$F$122,5)&lt;&gt;U$11,VLOOKUP('Cell Numbers'!U12,Cells!$A$7:$F$122,6)&lt;&gt;U$11),"---",(ROUND(VLOOKUP('Cell Numbers'!U12,Cells!$A$7:$P$122,16),1)))&amp;(IF(VLOOKUP('Cell Numbers'!U12,Cells!$A$7:$F$122,6)=U$11,"]","")))))</f>
        <v/>
      </c>
      <c r="V20" s="203" t="str">
        <f>IF('Cell Numbers'!V12=0,"",((IF(VLOOKUP('Cell Numbers'!V12,Cells!$A$7:$F$122,5)=V$11,"[",""))&amp;(IF(AND(VLOOKUP('Cell Numbers'!V12,Cells!$A$7:$F$122,5)&lt;&gt;V$11,VLOOKUP('Cell Numbers'!V12,Cells!$A$7:$F$122,6)&lt;&gt;V$11),"---",(ROUND(VLOOKUP('Cell Numbers'!V12,Cells!$A$7:$P$122,16),1)))&amp;(IF(VLOOKUP('Cell Numbers'!V12,Cells!$A$7:$F$122,6)=V$11,"]","")))))</f>
        <v/>
      </c>
      <c r="W20" s="203" t="str">
        <f>IF('Cell Numbers'!W12=0,"",((IF(VLOOKUP('Cell Numbers'!W12,Cells!$A$7:$F$122,5)=W$11,"[",""))&amp;(IF(AND(VLOOKUP('Cell Numbers'!W12,Cells!$A$7:$F$122,5)&lt;&gt;W$11,VLOOKUP('Cell Numbers'!W12,Cells!$A$7:$F$122,6)&lt;&gt;W$11),"---",(ROUND(VLOOKUP('Cell Numbers'!W12,Cells!$A$7:$P$122,16),1)))&amp;(IF(VLOOKUP('Cell Numbers'!W12,Cells!$A$7:$F$122,6)=W$11,"]","")))))</f>
        <v/>
      </c>
      <c r="X20" s="203" t="str">
        <f>IF('Cell Numbers'!X12=0,"",((IF(VLOOKUP('Cell Numbers'!X12,Cells!$A$7:$F$122,5)=X$11,"[",""))&amp;(IF(AND(VLOOKUP('Cell Numbers'!X12,Cells!$A$7:$F$122,5)&lt;&gt;X$11,VLOOKUP('Cell Numbers'!X12,Cells!$A$7:$F$122,6)&lt;&gt;X$11),"---",(ROUND(VLOOKUP('Cell Numbers'!X12,Cells!$A$7:$P$122,16),1)))&amp;(IF(VLOOKUP('Cell Numbers'!X12,Cells!$A$7:$F$122,6)=X$11,"]","")))))</f>
        <v/>
      </c>
      <c r="Y20" s="203" t="str">
        <f>IF('Cell Numbers'!Y12=0,"",((IF(VLOOKUP('Cell Numbers'!Y12,Cells!$A$7:$F$122,5)=Y$11,"[",""))&amp;(IF(AND(VLOOKUP('Cell Numbers'!Y12,Cells!$A$7:$F$122,5)&lt;&gt;Y$11,VLOOKUP('Cell Numbers'!Y12,Cells!$A$7:$F$122,6)&lt;&gt;Y$11),"---",(ROUND(VLOOKUP('Cell Numbers'!Y12,Cells!$A$7:$P$122,16),1)))&amp;(IF(VLOOKUP('Cell Numbers'!Y12,Cells!$A$7:$F$122,6)=Y$11,"]","")))))</f>
        <v/>
      </c>
      <c r="Z20" s="203" t="str">
        <f>IF('Cell Numbers'!Z12=0,"",((IF(VLOOKUP('Cell Numbers'!Z12,Cells!$A$7:$F$122,5)=Z$11,"[",""))&amp;(IF(AND(VLOOKUP('Cell Numbers'!Z12,Cells!$A$7:$F$122,5)&lt;&gt;Z$11,VLOOKUP('Cell Numbers'!Z12,Cells!$A$7:$F$122,6)&lt;&gt;Z$11),"---",(ROUND(VLOOKUP('Cell Numbers'!Z12,Cells!$A$7:$P$122,16),1)))&amp;(IF(VLOOKUP('Cell Numbers'!Z12,Cells!$A$7:$F$122,6)=Z$11,"]","")))))</f>
        <v/>
      </c>
      <c r="AA20" s="203" t="str">
        <f>IF('Cell Numbers'!AA12=0,"",((IF(VLOOKUP('Cell Numbers'!AA12,Cells!$A$7:$F$122,5)=AA$11,"[",""))&amp;(IF(AND(VLOOKUP('Cell Numbers'!AA12,Cells!$A$7:$F$122,5)&lt;&gt;AA$11,VLOOKUP('Cell Numbers'!AA12,Cells!$A$7:$F$122,6)&lt;&gt;AA$11),"---",(ROUND(VLOOKUP('Cell Numbers'!AA12,Cells!$A$7:$P$122,16),1)))&amp;(IF(VLOOKUP('Cell Numbers'!AA12,Cells!$A$7:$F$122,6)=AA$11,"]","")))))</f>
        <v/>
      </c>
      <c r="AB20" s="203" t="str">
        <f>IF('Cell Numbers'!AB12=0,"",((IF(VLOOKUP('Cell Numbers'!AB12,Cells!$A$7:$F$122,5)=AB$11,"[",""))&amp;(IF(AND(VLOOKUP('Cell Numbers'!AB12,Cells!$A$7:$F$122,5)&lt;&gt;AB$11,VLOOKUP('Cell Numbers'!AB12,Cells!$A$7:$F$122,6)&lt;&gt;AB$11),"---",(ROUND(VLOOKUP('Cell Numbers'!AB12,Cells!$A$7:$P$122,16),1)))&amp;(IF(VLOOKUP('Cell Numbers'!AB12,Cells!$A$7:$F$122,6)=AB$11,"]","")))))</f>
        <v/>
      </c>
      <c r="AC20" s="203" t="str">
        <f>IF('Cell Numbers'!AC12=0,"",((IF(VLOOKUP('Cell Numbers'!AC12,Cells!$A$7:$F$122,5)=AC$11,"[",""))&amp;(IF(AND(VLOOKUP('Cell Numbers'!AC12,Cells!$A$7:$F$122,5)&lt;&gt;AC$11,VLOOKUP('Cell Numbers'!AC12,Cells!$A$7:$F$122,6)&lt;&gt;AC$11),"---",(ROUND(VLOOKUP('Cell Numbers'!AC12,Cells!$A$7:$P$122,16),1)))&amp;(IF(VLOOKUP('Cell Numbers'!AC12,Cells!$A$7:$F$122,6)=AC$11,"]","")))))</f>
        <v/>
      </c>
      <c r="AD20" s="203" t="str">
        <f>IF('Cell Numbers'!AD12=0,"",((IF(VLOOKUP('Cell Numbers'!AD12,Cells!$A$7:$F$122,5)=AD$11,"[",""))&amp;(IF(AND(VLOOKUP('Cell Numbers'!AD12,Cells!$A$7:$F$122,5)&lt;&gt;AD$11,VLOOKUP('Cell Numbers'!AD12,Cells!$A$7:$F$122,6)&lt;&gt;AD$11),"---",(ROUND(VLOOKUP('Cell Numbers'!AD12,Cells!$A$7:$P$122,16),1)))&amp;(IF(VLOOKUP('Cell Numbers'!AD12,Cells!$A$7:$F$122,6)=AD$11,"]","")))))</f>
        <v/>
      </c>
      <c r="AE20" s="203" t="str">
        <f>IF('Cell Numbers'!AE12=0,"",((IF(VLOOKUP('Cell Numbers'!AE12,Cells!$A$7:$F$122,5)=AE$11,"[",""))&amp;(IF(AND(VLOOKUP('Cell Numbers'!AE12,Cells!$A$7:$F$122,5)&lt;&gt;AE$11,VLOOKUP('Cell Numbers'!AE12,Cells!$A$7:$F$122,6)&lt;&gt;AE$11),"---",(ROUND(VLOOKUP('Cell Numbers'!AE12,Cells!$A$7:$P$122,16),1)))&amp;(IF(VLOOKUP('Cell Numbers'!AE12,Cells!$A$7:$F$122,6)=AE$11,"]","")))))</f>
        <v/>
      </c>
      <c r="AF20" s="203" t="str">
        <f>IF('Cell Numbers'!AF12=0,"",((IF(VLOOKUP('Cell Numbers'!AF12,Cells!$A$7:$F$122,5)=AF$11,"[",""))&amp;(IF(AND(VLOOKUP('Cell Numbers'!AF12,Cells!$A$7:$F$122,5)&lt;&gt;AF$11,VLOOKUP('Cell Numbers'!AF12,Cells!$A$7:$F$122,6)&lt;&gt;AF$11),"---",(ROUND(VLOOKUP('Cell Numbers'!AF12,Cells!$A$7:$P$122,16),1)))&amp;(IF(VLOOKUP('Cell Numbers'!AF12,Cells!$A$7:$F$122,6)=AF$11,"]","")))))</f>
        <v/>
      </c>
      <c r="AG20" s="203" t="str">
        <f>IF('Cell Numbers'!AG12=0,"",((IF(VLOOKUP('Cell Numbers'!AG12,Cells!$A$7:$F$122,5)=AG$11,"[",""))&amp;(IF(AND(VLOOKUP('Cell Numbers'!AG12,Cells!$A$7:$F$122,5)&lt;&gt;AG$11,VLOOKUP('Cell Numbers'!AG12,Cells!$A$7:$F$122,6)&lt;&gt;AG$11),"---",(ROUND(VLOOKUP('Cell Numbers'!AG12,Cells!$A$7:$P$122,16),1)))&amp;(IF(VLOOKUP('Cell Numbers'!AG12,Cells!$A$7:$F$122,6)=AG$11,"]","")))))</f>
        <v/>
      </c>
      <c r="AH20" s="203" t="str">
        <f>IF('Cell Numbers'!AH12=0,"",((IF(VLOOKUP('Cell Numbers'!AH12,Cells!$A$7:$F$122,5)=AH$11,"[",""))&amp;(IF(AND(VLOOKUP('Cell Numbers'!AH12,Cells!$A$7:$F$122,5)&lt;&gt;AH$11,VLOOKUP('Cell Numbers'!AH12,Cells!$A$7:$F$122,6)&lt;&gt;AH$11),"---",(ROUND(VLOOKUP('Cell Numbers'!AH12,Cells!$A$7:$P$122,16),1)))&amp;(IF(VLOOKUP('Cell Numbers'!AH12,Cells!$A$7:$F$122,6)=AH$11,"]","")))))</f>
        <v/>
      </c>
      <c r="AI20" s="203" t="str">
        <f>IF('Cell Numbers'!AI12=0,"",((IF(VLOOKUP('Cell Numbers'!AI12,Cells!$A$7:$F$122,5)=AI$11,"[",""))&amp;(IF(AND(VLOOKUP('Cell Numbers'!AI12,Cells!$A$7:$F$122,5)&lt;&gt;AI$11,VLOOKUP('Cell Numbers'!AI12,Cells!$A$7:$F$122,6)&lt;&gt;AI$11),"---",(ROUND(VLOOKUP('Cell Numbers'!AI12,Cells!$A$7:$P$122,16),1)))&amp;(IF(VLOOKUP('Cell Numbers'!AI12,Cells!$A$7:$F$122,6)=AI$11,"]","")))))</f>
        <v/>
      </c>
      <c r="AJ20" s="203" t="str">
        <f>IF('Cell Numbers'!AJ12=0,"",((IF(VLOOKUP('Cell Numbers'!AJ12,Cells!$A$7:$F$122,5)=AJ$11,"[",""))&amp;(IF(AND(VLOOKUP('Cell Numbers'!AJ12,Cells!$A$7:$F$122,5)&lt;&gt;AJ$11,VLOOKUP('Cell Numbers'!AJ12,Cells!$A$7:$F$122,6)&lt;&gt;AJ$11),"---",(ROUND(VLOOKUP('Cell Numbers'!AJ12,Cells!$A$7:$P$122,16),1)))&amp;(IF(VLOOKUP('Cell Numbers'!AJ12,Cells!$A$7:$F$122,6)=AJ$11,"]","")))))</f>
        <v/>
      </c>
      <c r="AK20" s="203" t="str">
        <f>IF('Cell Numbers'!AK12=0,"",((IF(VLOOKUP('Cell Numbers'!AK12,Cells!$A$7:$F$122,5)=AK$11,"[",""))&amp;(IF(AND(VLOOKUP('Cell Numbers'!AK12,Cells!$A$7:$F$122,5)&lt;&gt;AK$11,VLOOKUP('Cell Numbers'!AK12,Cells!$A$7:$F$122,6)&lt;&gt;AK$11),"---",(ROUND(VLOOKUP('Cell Numbers'!AK12,Cells!$A$7:$P$122,16),1)))&amp;(IF(VLOOKUP('Cell Numbers'!AK12,Cells!$A$7:$F$122,6)=AK$11,"]","")))))</f>
        <v/>
      </c>
      <c r="AL20" s="203" t="str">
        <f>IF('Cell Numbers'!AL12=0,"",((IF(VLOOKUP('Cell Numbers'!AL12,Cells!$A$7:$F$122,5)=AL$11,"[",""))&amp;(IF(AND(VLOOKUP('Cell Numbers'!AL12,Cells!$A$7:$F$122,5)&lt;&gt;AL$11,VLOOKUP('Cell Numbers'!AL12,Cells!$A$7:$F$122,6)&lt;&gt;AL$11),"---",(ROUND(VLOOKUP('Cell Numbers'!AL12,Cells!$A$7:$P$122,16),1)))&amp;(IF(VLOOKUP('Cell Numbers'!AL12,Cells!$A$7:$F$122,6)=AL$11,"]","")))))</f>
        <v/>
      </c>
      <c r="AM20" s="203" t="str">
        <f>IF('Cell Numbers'!AM12=0,"",((IF(VLOOKUP('Cell Numbers'!AM12,Cells!$A$7:$F$122,5)=AM$11,"[",""))&amp;(IF(AND(VLOOKUP('Cell Numbers'!AM12,Cells!$A$7:$F$122,5)&lt;&gt;AM$11,VLOOKUP('Cell Numbers'!AM12,Cells!$A$7:$F$122,6)&lt;&gt;AM$11),"---",(ROUND(VLOOKUP('Cell Numbers'!AM12,Cells!$A$7:$P$122,16),1)))&amp;(IF(VLOOKUP('Cell Numbers'!AM12,Cells!$A$7:$F$122,6)=AM$11,"]","")))))</f>
        <v/>
      </c>
    </row>
    <row r="21" spans="1:39" x14ac:dyDescent="0.25">
      <c r="A21" t="s">
        <v>59</v>
      </c>
      <c r="B21" t="s">
        <v>77</v>
      </c>
      <c r="C21" s="8" t="s">
        <v>348</v>
      </c>
      <c r="D21" s="203" t="str">
        <f>IF('Cell Numbers'!D13=0,"",((IF(VLOOKUP('Cell Numbers'!D13,Cells!$A$7:$F$122,5)=D$11,"[",""))&amp;(IF(AND(VLOOKUP('Cell Numbers'!D13,Cells!$A$7:$F$122,5)&lt;&gt;D$11,VLOOKUP('Cell Numbers'!D13,Cells!$A$7:$F$122,6)&lt;&gt;D$11),"---",(ROUND(VLOOKUP('Cell Numbers'!D13,Cells!$A$7:$P$122,16),1)))&amp;(IF(VLOOKUP('Cell Numbers'!D13,Cells!$A$7:$F$122,6)=D$11,"]","")))))</f>
        <v>[1.2</v>
      </c>
      <c r="E21" s="203" t="str">
        <f>IF('Cell Numbers'!E13=0,"",((IF(VLOOKUP('Cell Numbers'!E13,Cells!$A$7:$F$122,5)=E$11,"[",""))&amp;(IF(AND(VLOOKUP('Cell Numbers'!E13,Cells!$A$7:$F$122,5)&lt;&gt;E$11,VLOOKUP('Cell Numbers'!E13,Cells!$A$7:$F$122,6)&lt;&gt;E$11),"---",(ROUND(VLOOKUP('Cell Numbers'!E13,Cells!$A$7:$P$122,16),1)))&amp;(IF(VLOOKUP('Cell Numbers'!E13,Cells!$A$7:$F$122,6)=E$11,"]","")))))</f>
        <v>---</v>
      </c>
      <c r="F21" s="203" t="str">
        <f>IF('Cell Numbers'!F13=0,"",((IF(VLOOKUP('Cell Numbers'!F13,Cells!$A$7:$F$122,5)=F$11,"[",""))&amp;(IF(AND(VLOOKUP('Cell Numbers'!F13,Cells!$A$7:$F$122,5)&lt;&gt;F$11,VLOOKUP('Cell Numbers'!F13,Cells!$A$7:$F$122,6)&lt;&gt;F$11),"---",(ROUND(VLOOKUP('Cell Numbers'!F13,Cells!$A$7:$P$122,16),1)))&amp;(IF(VLOOKUP('Cell Numbers'!F13,Cells!$A$7:$F$122,6)=F$11,"]","")))))</f>
        <v>---</v>
      </c>
      <c r="G21" s="203" t="str">
        <f>IF('Cell Numbers'!G13=0,"",((IF(VLOOKUP('Cell Numbers'!G13,Cells!$A$7:$F$122,5)=G$11,"[",""))&amp;(IF(AND(VLOOKUP('Cell Numbers'!G13,Cells!$A$7:$F$122,5)&lt;&gt;G$11,VLOOKUP('Cell Numbers'!G13,Cells!$A$7:$F$122,6)&lt;&gt;G$11),"---",(ROUND(VLOOKUP('Cell Numbers'!G13,Cells!$A$7:$P$122,16),1)))&amp;(IF(VLOOKUP('Cell Numbers'!G13,Cells!$A$7:$F$122,6)=G$11,"]","")))))</f>
        <v>---</v>
      </c>
      <c r="H21" s="203" t="str">
        <f>IF('Cell Numbers'!H13=0,"",((IF(VLOOKUP('Cell Numbers'!H13,Cells!$A$7:$F$122,5)=H$11,"[",""))&amp;(IF(AND(VLOOKUP('Cell Numbers'!H13,Cells!$A$7:$F$122,5)&lt;&gt;H$11,VLOOKUP('Cell Numbers'!H13,Cells!$A$7:$F$122,6)&lt;&gt;H$11),"---",(ROUND(VLOOKUP('Cell Numbers'!H13,Cells!$A$7:$P$122,16),1)))&amp;(IF(VLOOKUP('Cell Numbers'!H13,Cells!$A$7:$F$122,6)=H$11,"]","")))))</f>
        <v>---</v>
      </c>
      <c r="I21" s="203" t="str">
        <f>IF('Cell Numbers'!I13=0,"",((IF(VLOOKUP('Cell Numbers'!I13,Cells!$A$7:$F$122,5)=I$11,"[",""))&amp;(IF(AND(VLOOKUP('Cell Numbers'!I13,Cells!$A$7:$F$122,5)&lt;&gt;I$11,VLOOKUP('Cell Numbers'!I13,Cells!$A$7:$F$122,6)&lt;&gt;I$11),"---",(ROUND(VLOOKUP('Cell Numbers'!I13,Cells!$A$7:$P$122,16),1)))&amp;(IF(VLOOKUP('Cell Numbers'!I13,Cells!$A$7:$F$122,6)=I$11,"]","")))))</f>
        <v>---</v>
      </c>
      <c r="J21" s="203" t="str">
        <f>IF('Cell Numbers'!J13=0,"",((IF(VLOOKUP('Cell Numbers'!J13,Cells!$A$7:$F$122,5)=J$11,"[",""))&amp;(IF(AND(VLOOKUP('Cell Numbers'!J13,Cells!$A$7:$F$122,5)&lt;&gt;J$11,VLOOKUP('Cell Numbers'!J13,Cells!$A$7:$F$122,6)&lt;&gt;J$11),"---",(ROUND(VLOOKUP('Cell Numbers'!J13,Cells!$A$7:$P$122,16),1)))&amp;(IF(VLOOKUP('Cell Numbers'!J13,Cells!$A$7:$F$122,6)=J$11,"]","")))))</f>
        <v>---</v>
      </c>
      <c r="K21" s="203" t="str">
        <f>IF('Cell Numbers'!K13=0,"",((IF(VLOOKUP('Cell Numbers'!K13,Cells!$A$7:$F$122,5)=K$11,"[",""))&amp;(IF(AND(VLOOKUP('Cell Numbers'!K13,Cells!$A$7:$F$122,5)&lt;&gt;K$11,VLOOKUP('Cell Numbers'!K13,Cells!$A$7:$F$122,6)&lt;&gt;K$11),"---",(ROUND(VLOOKUP('Cell Numbers'!K13,Cells!$A$7:$P$122,16),1)))&amp;(IF(VLOOKUP('Cell Numbers'!K13,Cells!$A$7:$F$122,6)=K$11,"]","")))))</f>
        <v>---</v>
      </c>
      <c r="L21" s="203" t="str">
        <f>IF('Cell Numbers'!L13=0,"",((IF(VLOOKUP('Cell Numbers'!L13,Cells!$A$7:$F$122,5)=L$11,"[",""))&amp;(IF(AND(VLOOKUP('Cell Numbers'!L13,Cells!$A$7:$F$122,5)&lt;&gt;L$11,VLOOKUP('Cell Numbers'!L13,Cells!$A$7:$F$122,6)&lt;&gt;L$11),"---",(ROUND(VLOOKUP('Cell Numbers'!L13,Cells!$A$7:$P$122,16),1)))&amp;(IF(VLOOKUP('Cell Numbers'!L13,Cells!$A$7:$F$122,6)=L$11,"]","")))))</f>
        <v>---</v>
      </c>
      <c r="M21" s="203" t="str">
        <f>IF('Cell Numbers'!M13=0,"",((IF(VLOOKUP('Cell Numbers'!M13,Cells!$A$7:$F$122,5)=M$11,"[",""))&amp;(IF(AND(VLOOKUP('Cell Numbers'!M13,Cells!$A$7:$F$122,5)&lt;&gt;M$11,VLOOKUP('Cell Numbers'!M13,Cells!$A$7:$F$122,6)&lt;&gt;M$11),"---",(ROUND(VLOOKUP('Cell Numbers'!M13,Cells!$A$7:$P$122,16),1)))&amp;(IF(VLOOKUP('Cell Numbers'!M13,Cells!$A$7:$F$122,6)=M$11,"]","")))))</f>
        <v>---</v>
      </c>
      <c r="N21" s="203" t="str">
        <f>IF('Cell Numbers'!N13=0,"",((IF(VLOOKUP('Cell Numbers'!N13,Cells!$A$7:$F$122,5)=N$11,"[",""))&amp;(IF(AND(VLOOKUP('Cell Numbers'!N13,Cells!$A$7:$F$122,5)&lt;&gt;N$11,VLOOKUP('Cell Numbers'!N13,Cells!$A$7:$F$122,6)&lt;&gt;N$11),"---",(ROUND(VLOOKUP('Cell Numbers'!N13,Cells!$A$7:$P$122,16),1)))&amp;(IF(VLOOKUP('Cell Numbers'!N13,Cells!$A$7:$F$122,6)=N$11,"]","")))))</f>
        <v>---</v>
      </c>
      <c r="O21" s="203" t="str">
        <f>IF('Cell Numbers'!O13=0,"",((IF(VLOOKUP('Cell Numbers'!O13,Cells!$A$7:$F$122,5)=O$11,"[",""))&amp;(IF(AND(VLOOKUP('Cell Numbers'!O13,Cells!$A$7:$F$122,5)&lt;&gt;O$11,VLOOKUP('Cell Numbers'!O13,Cells!$A$7:$F$122,6)&lt;&gt;O$11),"---",(ROUND(VLOOKUP('Cell Numbers'!O13,Cells!$A$7:$P$122,16),1)))&amp;(IF(VLOOKUP('Cell Numbers'!O13,Cells!$A$7:$F$122,6)=O$11,"]","")))))</f>
        <v>---</v>
      </c>
      <c r="P21" s="203" t="str">
        <f>IF('Cell Numbers'!P13=0,"",((IF(VLOOKUP('Cell Numbers'!P13,Cells!$A$7:$F$122,5)=P$11,"[",""))&amp;(IF(AND(VLOOKUP('Cell Numbers'!P13,Cells!$A$7:$F$122,5)&lt;&gt;P$11,VLOOKUP('Cell Numbers'!P13,Cells!$A$7:$F$122,6)&lt;&gt;P$11),"---",(ROUND(VLOOKUP('Cell Numbers'!P13,Cells!$A$7:$P$122,16),1)))&amp;(IF(VLOOKUP('Cell Numbers'!P13,Cells!$A$7:$F$122,6)=P$11,"]","")))))</f>
        <v>---</v>
      </c>
      <c r="Q21" s="203" t="str">
        <f>IF('Cell Numbers'!Q13=0,"",((IF(VLOOKUP('Cell Numbers'!Q13,Cells!$A$7:$F$122,5)=Q$11,"[",""))&amp;(IF(AND(VLOOKUP('Cell Numbers'!Q13,Cells!$A$7:$F$122,5)&lt;&gt;Q$11,VLOOKUP('Cell Numbers'!Q13,Cells!$A$7:$F$122,6)&lt;&gt;Q$11),"---",(ROUND(VLOOKUP('Cell Numbers'!Q13,Cells!$A$7:$P$122,16),1)))&amp;(IF(VLOOKUP('Cell Numbers'!Q13,Cells!$A$7:$F$122,6)=Q$11,"]","")))))</f>
        <v>---</v>
      </c>
      <c r="R21" s="203" t="str">
        <f>IF('Cell Numbers'!R13=0,"",((IF(VLOOKUP('Cell Numbers'!R13,Cells!$A$7:$F$122,5)=R$11,"[",""))&amp;(IF(AND(VLOOKUP('Cell Numbers'!R13,Cells!$A$7:$F$122,5)&lt;&gt;R$11,VLOOKUP('Cell Numbers'!R13,Cells!$A$7:$F$122,6)&lt;&gt;R$11),"---",(ROUND(VLOOKUP('Cell Numbers'!R13,Cells!$A$7:$P$122,16),1)))&amp;(IF(VLOOKUP('Cell Numbers'!R13,Cells!$A$7:$F$122,6)=R$11,"]","")))))</f>
        <v>---</v>
      </c>
      <c r="S21" s="203" t="str">
        <f>IF('Cell Numbers'!S13=0,"",((IF(VLOOKUP('Cell Numbers'!S13,Cells!$A$7:$F$122,5)=S$11,"[",""))&amp;(IF(AND(VLOOKUP('Cell Numbers'!S13,Cells!$A$7:$F$122,5)&lt;&gt;S$11,VLOOKUP('Cell Numbers'!S13,Cells!$A$7:$F$122,6)&lt;&gt;S$11),"---",(ROUND(VLOOKUP('Cell Numbers'!S13,Cells!$A$7:$P$122,16),1)))&amp;(IF(VLOOKUP('Cell Numbers'!S13,Cells!$A$7:$F$122,6)=S$11,"]","")))))</f>
        <v>---</v>
      </c>
      <c r="T21" s="203" t="str">
        <f>IF('Cell Numbers'!T13=0,"",((IF(VLOOKUP('Cell Numbers'!T13,Cells!$A$7:$F$122,5)=T$11,"[",""))&amp;(IF(AND(VLOOKUP('Cell Numbers'!T13,Cells!$A$7:$F$122,5)&lt;&gt;T$11,VLOOKUP('Cell Numbers'!T13,Cells!$A$7:$F$122,6)&lt;&gt;T$11),"---",(ROUND(VLOOKUP('Cell Numbers'!T13,Cells!$A$7:$P$122,16),1)))&amp;(IF(VLOOKUP('Cell Numbers'!T13,Cells!$A$7:$F$122,6)=T$11,"]","")))))</f>
        <v>---</v>
      </c>
      <c r="U21" s="203" t="str">
        <f>IF('Cell Numbers'!U13=0,"",((IF(VLOOKUP('Cell Numbers'!U13,Cells!$A$7:$F$122,5)=U$11,"[",""))&amp;(IF(AND(VLOOKUP('Cell Numbers'!U13,Cells!$A$7:$F$122,5)&lt;&gt;U$11,VLOOKUP('Cell Numbers'!U13,Cells!$A$7:$F$122,6)&lt;&gt;U$11),"---",(ROUND(VLOOKUP('Cell Numbers'!U13,Cells!$A$7:$P$122,16),1)))&amp;(IF(VLOOKUP('Cell Numbers'!U13,Cells!$A$7:$F$122,6)=U$11,"]","")))))</f>
        <v>---</v>
      </c>
      <c r="V21" s="203" t="str">
        <f>IF('Cell Numbers'!V13=0,"",((IF(VLOOKUP('Cell Numbers'!V13,Cells!$A$7:$F$122,5)=V$11,"[",""))&amp;(IF(AND(VLOOKUP('Cell Numbers'!V13,Cells!$A$7:$F$122,5)&lt;&gt;V$11,VLOOKUP('Cell Numbers'!V13,Cells!$A$7:$F$122,6)&lt;&gt;V$11),"---",(ROUND(VLOOKUP('Cell Numbers'!V13,Cells!$A$7:$P$122,16),1)))&amp;(IF(VLOOKUP('Cell Numbers'!V13,Cells!$A$7:$F$122,6)=V$11,"]","")))))</f>
        <v>---</v>
      </c>
      <c r="W21" s="203" t="str">
        <f>IF('Cell Numbers'!W13=0,"",((IF(VLOOKUP('Cell Numbers'!W13,Cells!$A$7:$F$122,5)=W$11,"[",""))&amp;(IF(AND(VLOOKUP('Cell Numbers'!W13,Cells!$A$7:$F$122,5)&lt;&gt;W$11,VLOOKUP('Cell Numbers'!W13,Cells!$A$7:$F$122,6)&lt;&gt;W$11),"---",(ROUND(VLOOKUP('Cell Numbers'!W13,Cells!$A$7:$P$122,16),1)))&amp;(IF(VLOOKUP('Cell Numbers'!W13,Cells!$A$7:$F$122,6)=W$11,"]","")))))</f>
        <v>---</v>
      </c>
      <c r="X21" s="203" t="str">
        <f>IF('Cell Numbers'!X13=0,"",((IF(VLOOKUP('Cell Numbers'!X13,Cells!$A$7:$F$122,5)=X$11,"[",""))&amp;(IF(AND(VLOOKUP('Cell Numbers'!X13,Cells!$A$7:$F$122,5)&lt;&gt;X$11,VLOOKUP('Cell Numbers'!X13,Cells!$A$7:$F$122,6)&lt;&gt;X$11),"---",(ROUND(VLOOKUP('Cell Numbers'!X13,Cells!$A$7:$P$122,16),1)))&amp;(IF(VLOOKUP('Cell Numbers'!X13,Cells!$A$7:$F$122,6)=X$11,"]","")))))</f>
        <v>---</v>
      </c>
      <c r="Y21" s="203" t="str">
        <f>IF('Cell Numbers'!Y13=0,"",((IF(VLOOKUP('Cell Numbers'!Y13,Cells!$A$7:$F$122,5)=Y$11,"[",""))&amp;(IF(AND(VLOOKUP('Cell Numbers'!Y13,Cells!$A$7:$F$122,5)&lt;&gt;Y$11,VLOOKUP('Cell Numbers'!Y13,Cells!$A$7:$F$122,6)&lt;&gt;Y$11),"---",(ROUND(VLOOKUP('Cell Numbers'!Y13,Cells!$A$7:$P$122,16),1)))&amp;(IF(VLOOKUP('Cell Numbers'!Y13,Cells!$A$7:$F$122,6)=Y$11,"]","")))))</f>
        <v>1.2]</v>
      </c>
      <c r="Z21" s="203" t="str">
        <f>IF('Cell Numbers'!Z13=0,"",((IF(VLOOKUP('Cell Numbers'!Z13,Cells!$A$7:$F$122,5)=Z$11,"[",""))&amp;(IF(AND(VLOOKUP('Cell Numbers'!Z13,Cells!$A$7:$F$122,5)&lt;&gt;Z$11,VLOOKUP('Cell Numbers'!Z13,Cells!$A$7:$F$122,6)&lt;&gt;Z$11),"---",(ROUND(VLOOKUP('Cell Numbers'!Z13,Cells!$A$7:$P$122,16),1)))&amp;(IF(VLOOKUP('Cell Numbers'!Z13,Cells!$A$7:$F$122,6)=Z$11,"]","")))))</f>
        <v/>
      </c>
      <c r="AA21" s="203" t="str">
        <f>IF('Cell Numbers'!AA13=0,"",((IF(VLOOKUP('Cell Numbers'!AA13,Cells!$A$7:$F$122,5)=AA$11,"[",""))&amp;(IF(AND(VLOOKUP('Cell Numbers'!AA13,Cells!$A$7:$F$122,5)&lt;&gt;AA$11,VLOOKUP('Cell Numbers'!AA13,Cells!$A$7:$F$122,6)&lt;&gt;AA$11),"---",(ROUND(VLOOKUP('Cell Numbers'!AA13,Cells!$A$7:$P$122,16),1)))&amp;(IF(VLOOKUP('Cell Numbers'!AA13,Cells!$A$7:$F$122,6)=AA$11,"]","")))))</f>
        <v/>
      </c>
      <c r="AB21" s="203" t="str">
        <f>IF('Cell Numbers'!AB13=0,"",((IF(VLOOKUP('Cell Numbers'!AB13,Cells!$A$7:$F$122,5)=AB$11,"[",""))&amp;(IF(AND(VLOOKUP('Cell Numbers'!AB13,Cells!$A$7:$F$122,5)&lt;&gt;AB$11,VLOOKUP('Cell Numbers'!AB13,Cells!$A$7:$F$122,6)&lt;&gt;AB$11),"---",(ROUND(VLOOKUP('Cell Numbers'!AB13,Cells!$A$7:$P$122,16),1)))&amp;(IF(VLOOKUP('Cell Numbers'!AB13,Cells!$A$7:$F$122,6)=AB$11,"]","")))))</f>
        <v/>
      </c>
      <c r="AC21" s="203" t="str">
        <f>IF('Cell Numbers'!AC13=0,"",((IF(VLOOKUP('Cell Numbers'!AC13,Cells!$A$7:$F$122,5)=AC$11,"[",""))&amp;(IF(AND(VLOOKUP('Cell Numbers'!AC13,Cells!$A$7:$F$122,5)&lt;&gt;AC$11,VLOOKUP('Cell Numbers'!AC13,Cells!$A$7:$F$122,6)&lt;&gt;AC$11),"---",(ROUND(VLOOKUP('Cell Numbers'!AC13,Cells!$A$7:$P$122,16),1)))&amp;(IF(VLOOKUP('Cell Numbers'!AC13,Cells!$A$7:$F$122,6)=AC$11,"]","")))))</f>
        <v/>
      </c>
      <c r="AD21" s="203" t="str">
        <f>IF('Cell Numbers'!AD13=0,"",((IF(VLOOKUP('Cell Numbers'!AD13,Cells!$A$7:$F$122,5)=AD$11,"[",""))&amp;(IF(AND(VLOOKUP('Cell Numbers'!AD13,Cells!$A$7:$F$122,5)&lt;&gt;AD$11,VLOOKUP('Cell Numbers'!AD13,Cells!$A$7:$F$122,6)&lt;&gt;AD$11),"---",(ROUND(VLOOKUP('Cell Numbers'!AD13,Cells!$A$7:$P$122,16),1)))&amp;(IF(VLOOKUP('Cell Numbers'!AD13,Cells!$A$7:$F$122,6)=AD$11,"]","")))))</f>
        <v/>
      </c>
      <c r="AE21" s="203" t="str">
        <f>IF('Cell Numbers'!AE13=0,"",((IF(VLOOKUP('Cell Numbers'!AE13,Cells!$A$7:$F$122,5)=AE$11,"[",""))&amp;(IF(AND(VLOOKUP('Cell Numbers'!AE13,Cells!$A$7:$F$122,5)&lt;&gt;AE$11,VLOOKUP('Cell Numbers'!AE13,Cells!$A$7:$F$122,6)&lt;&gt;AE$11),"---",(ROUND(VLOOKUP('Cell Numbers'!AE13,Cells!$A$7:$P$122,16),1)))&amp;(IF(VLOOKUP('Cell Numbers'!AE13,Cells!$A$7:$F$122,6)=AE$11,"]","")))))</f>
        <v/>
      </c>
      <c r="AF21" s="203" t="str">
        <f>IF('Cell Numbers'!AF13=0,"",((IF(VLOOKUP('Cell Numbers'!AF13,Cells!$A$7:$F$122,5)=AF$11,"[",""))&amp;(IF(AND(VLOOKUP('Cell Numbers'!AF13,Cells!$A$7:$F$122,5)&lt;&gt;AF$11,VLOOKUP('Cell Numbers'!AF13,Cells!$A$7:$F$122,6)&lt;&gt;AF$11),"---",(ROUND(VLOOKUP('Cell Numbers'!AF13,Cells!$A$7:$P$122,16),1)))&amp;(IF(VLOOKUP('Cell Numbers'!AF13,Cells!$A$7:$F$122,6)=AF$11,"]","")))))</f>
        <v/>
      </c>
      <c r="AG21" s="203" t="str">
        <f>IF('Cell Numbers'!AG13=0,"",((IF(VLOOKUP('Cell Numbers'!AG13,Cells!$A$7:$F$122,5)=AG$11,"[",""))&amp;(IF(AND(VLOOKUP('Cell Numbers'!AG13,Cells!$A$7:$F$122,5)&lt;&gt;AG$11,VLOOKUP('Cell Numbers'!AG13,Cells!$A$7:$F$122,6)&lt;&gt;AG$11),"---",(ROUND(VLOOKUP('Cell Numbers'!AG13,Cells!$A$7:$P$122,16),1)))&amp;(IF(VLOOKUP('Cell Numbers'!AG13,Cells!$A$7:$F$122,6)=AG$11,"]","")))))</f>
        <v/>
      </c>
      <c r="AH21" s="203" t="str">
        <f>IF('Cell Numbers'!AH13=0,"",((IF(VLOOKUP('Cell Numbers'!AH13,Cells!$A$7:$F$122,5)=AH$11,"[",""))&amp;(IF(AND(VLOOKUP('Cell Numbers'!AH13,Cells!$A$7:$F$122,5)&lt;&gt;AH$11,VLOOKUP('Cell Numbers'!AH13,Cells!$A$7:$F$122,6)&lt;&gt;AH$11),"---",(ROUND(VLOOKUP('Cell Numbers'!AH13,Cells!$A$7:$P$122,16),1)))&amp;(IF(VLOOKUP('Cell Numbers'!AH13,Cells!$A$7:$F$122,6)=AH$11,"]","")))))</f>
        <v/>
      </c>
      <c r="AI21" s="203" t="str">
        <f>IF('Cell Numbers'!AI13=0,"",((IF(VLOOKUP('Cell Numbers'!AI13,Cells!$A$7:$F$122,5)=AI$11,"[",""))&amp;(IF(AND(VLOOKUP('Cell Numbers'!AI13,Cells!$A$7:$F$122,5)&lt;&gt;AI$11,VLOOKUP('Cell Numbers'!AI13,Cells!$A$7:$F$122,6)&lt;&gt;AI$11),"---",(ROUND(VLOOKUP('Cell Numbers'!AI13,Cells!$A$7:$P$122,16),1)))&amp;(IF(VLOOKUP('Cell Numbers'!AI13,Cells!$A$7:$F$122,6)=AI$11,"]","")))))</f>
        <v/>
      </c>
      <c r="AJ21" s="203" t="str">
        <f>IF('Cell Numbers'!AJ13=0,"",((IF(VLOOKUP('Cell Numbers'!AJ13,Cells!$A$7:$F$122,5)=AJ$11,"[",""))&amp;(IF(AND(VLOOKUP('Cell Numbers'!AJ13,Cells!$A$7:$F$122,5)&lt;&gt;AJ$11,VLOOKUP('Cell Numbers'!AJ13,Cells!$A$7:$F$122,6)&lt;&gt;AJ$11),"---",(ROUND(VLOOKUP('Cell Numbers'!AJ13,Cells!$A$7:$P$122,16),1)))&amp;(IF(VLOOKUP('Cell Numbers'!AJ13,Cells!$A$7:$F$122,6)=AJ$11,"]","")))))</f>
        <v/>
      </c>
      <c r="AK21" s="203" t="str">
        <f>IF('Cell Numbers'!AK13=0,"",((IF(VLOOKUP('Cell Numbers'!AK13,Cells!$A$7:$F$122,5)=AK$11,"[",""))&amp;(IF(AND(VLOOKUP('Cell Numbers'!AK13,Cells!$A$7:$F$122,5)&lt;&gt;AK$11,VLOOKUP('Cell Numbers'!AK13,Cells!$A$7:$F$122,6)&lt;&gt;AK$11),"---",(ROUND(VLOOKUP('Cell Numbers'!AK13,Cells!$A$7:$P$122,16),1)))&amp;(IF(VLOOKUP('Cell Numbers'!AK13,Cells!$A$7:$F$122,6)=AK$11,"]","")))))</f>
        <v/>
      </c>
      <c r="AL21" s="203" t="str">
        <f>IF('Cell Numbers'!AL13=0,"",((IF(VLOOKUP('Cell Numbers'!AL13,Cells!$A$7:$F$122,5)=AL$11,"[",""))&amp;(IF(AND(VLOOKUP('Cell Numbers'!AL13,Cells!$A$7:$F$122,5)&lt;&gt;AL$11,VLOOKUP('Cell Numbers'!AL13,Cells!$A$7:$F$122,6)&lt;&gt;AL$11),"---",(ROUND(VLOOKUP('Cell Numbers'!AL13,Cells!$A$7:$P$122,16),1)))&amp;(IF(VLOOKUP('Cell Numbers'!AL13,Cells!$A$7:$F$122,6)=AL$11,"]","")))))</f>
        <v/>
      </c>
      <c r="AM21" s="203" t="str">
        <f>IF('Cell Numbers'!AM13=0,"",((IF(VLOOKUP('Cell Numbers'!AM13,Cells!$A$7:$F$122,5)=AM$11,"[",""))&amp;(IF(AND(VLOOKUP('Cell Numbers'!AM13,Cells!$A$7:$F$122,5)&lt;&gt;AM$11,VLOOKUP('Cell Numbers'!AM13,Cells!$A$7:$F$122,6)&lt;&gt;AM$11),"---",(ROUND(VLOOKUP('Cell Numbers'!AM13,Cells!$A$7:$P$122,16),1)))&amp;(IF(VLOOKUP('Cell Numbers'!AM13,Cells!$A$7:$F$122,6)=AM$11,"]","")))))</f>
        <v/>
      </c>
    </row>
    <row r="22" spans="1:39" x14ac:dyDescent="0.25">
      <c r="A22" t="s">
        <v>59</v>
      </c>
      <c r="B22" t="s">
        <v>77</v>
      </c>
      <c r="C22" s="8" t="s">
        <v>349</v>
      </c>
      <c r="D22" s="203" t="str">
        <f>IF('Cell Numbers'!D14=0,"",((IF(VLOOKUP('Cell Numbers'!D14,Cells!$A$7:$F$122,5)=D$11,"[",""))&amp;(IF(AND(VLOOKUP('Cell Numbers'!D14,Cells!$A$7:$F$122,5)&lt;&gt;D$11,VLOOKUP('Cell Numbers'!D14,Cells!$A$7:$F$122,6)&lt;&gt;D$11),"---",(ROUND(VLOOKUP('Cell Numbers'!D14,Cells!$A$7:$P$122,16),1)))&amp;(IF(VLOOKUP('Cell Numbers'!D14,Cells!$A$7:$F$122,6)=D$11,"]","")))))</f>
        <v>[-4.5</v>
      </c>
      <c r="E22" s="203" t="str">
        <f>IF('Cell Numbers'!E14=0,"",((IF(VLOOKUP('Cell Numbers'!E14,Cells!$A$7:$F$122,5)=E$11,"[",""))&amp;(IF(AND(VLOOKUP('Cell Numbers'!E14,Cells!$A$7:$F$122,5)&lt;&gt;E$11,VLOOKUP('Cell Numbers'!E14,Cells!$A$7:$F$122,6)&lt;&gt;E$11),"---",(ROUND(VLOOKUP('Cell Numbers'!E14,Cells!$A$7:$P$122,16),1)))&amp;(IF(VLOOKUP('Cell Numbers'!E14,Cells!$A$7:$F$122,6)=E$11,"]","")))))</f>
        <v>---</v>
      </c>
      <c r="F22" s="203" t="str">
        <f>IF('Cell Numbers'!F14=0,"",((IF(VLOOKUP('Cell Numbers'!F14,Cells!$A$7:$F$122,5)=F$11,"[",""))&amp;(IF(AND(VLOOKUP('Cell Numbers'!F14,Cells!$A$7:$F$122,5)&lt;&gt;F$11,VLOOKUP('Cell Numbers'!F14,Cells!$A$7:$F$122,6)&lt;&gt;F$11),"---",(ROUND(VLOOKUP('Cell Numbers'!F14,Cells!$A$7:$P$122,16),1)))&amp;(IF(VLOOKUP('Cell Numbers'!F14,Cells!$A$7:$F$122,6)=F$11,"]","")))))</f>
        <v>---</v>
      </c>
      <c r="G22" s="203" t="str">
        <f>IF('Cell Numbers'!G14=0,"",((IF(VLOOKUP('Cell Numbers'!G14,Cells!$A$7:$F$122,5)=G$11,"[",""))&amp;(IF(AND(VLOOKUP('Cell Numbers'!G14,Cells!$A$7:$F$122,5)&lt;&gt;G$11,VLOOKUP('Cell Numbers'!G14,Cells!$A$7:$F$122,6)&lt;&gt;G$11),"---",(ROUND(VLOOKUP('Cell Numbers'!G14,Cells!$A$7:$P$122,16),1)))&amp;(IF(VLOOKUP('Cell Numbers'!G14,Cells!$A$7:$F$122,6)=G$11,"]","")))))</f>
        <v>---</v>
      </c>
      <c r="H22" s="203" t="str">
        <f>IF('Cell Numbers'!H14=0,"",((IF(VLOOKUP('Cell Numbers'!H14,Cells!$A$7:$F$122,5)=H$11,"[",""))&amp;(IF(AND(VLOOKUP('Cell Numbers'!H14,Cells!$A$7:$F$122,5)&lt;&gt;H$11,VLOOKUP('Cell Numbers'!H14,Cells!$A$7:$F$122,6)&lt;&gt;H$11),"---",(ROUND(VLOOKUP('Cell Numbers'!H14,Cells!$A$7:$P$122,16),1)))&amp;(IF(VLOOKUP('Cell Numbers'!H14,Cells!$A$7:$F$122,6)=H$11,"]","")))))</f>
        <v>---</v>
      </c>
      <c r="I22" s="203" t="str">
        <f>IF('Cell Numbers'!I14=0,"",((IF(VLOOKUP('Cell Numbers'!I14,Cells!$A$7:$F$122,5)=I$11,"[",""))&amp;(IF(AND(VLOOKUP('Cell Numbers'!I14,Cells!$A$7:$F$122,5)&lt;&gt;I$11,VLOOKUP('Cell Numbers'!I14,Cells!$A$7:$F$122,6)&lt;&gt;I$11),"---",(ROUND(VLOOKUP('Cell Numbers'!I14,Cells!$A$7:$P$122,16),1)))&amp;(IF(VLOOKUP('Cell Numbers'!I14,Cells!$A$7:$F$122,6)=I$11,"]","")))))</f>
        <v>-4.5]</v>
      </c>
      <c r="J22" s="203" t="str">
        <f>IF('Cell Numbers'!J14=0,"",((IF(VLOOKUP('Cell Numbers'!J14,Cells!$A$7:$F$122,5)=J$11,"[",""))&amp;(IF(AND(VLOOKUP('Cell Numbers'!J14,Cells!$A$7:$F$122,5)&lt;&gt;J$11,VLOOKUP('Cell Numbers'!J14,Cells!$A$7:$F$122,6)&lt;&gt;J$11),"---",(ROUND(VLOOKUP('Cell Numbers'!J14,Cells!$A$7:$P$122,16),1)))&amp;(IF(VLOOKUP('Cell Numbers'!J14,Cells!$A$7:$F$122,6)=J$11,"]","")))))</f>
        <v>[-7.5</v>
      </c>
      <c r="K22" s="203" t="str">
        <f>IF('Cell Numbers'!K14=0,"",((IF(VLOOKUP('Cell Numbers'!K14,Cells!$A$7:$F$122,5)=K$11,"[",""))&amp;(IF(AND(VLOOKUP('Cell Numbers'!K14,Cells!$A$7:$F$122,5)&lt;&gt;K$11,VLOOKUP('Cell Numbers'!K14,Cells!$A$7:$F$122,6)&lt;&gt;K$11),"---",(ROUND(VLOOKUP('Cell Numbers'!K14,Cells!$A$7:$P$122,16),1)))&amp;(IF(VLOOKUP('Cell Numbers'!K14,Cells!$A$7:$F$122,6)=K$11,"]","")))))</f>
        <v>---</v>
      </c>
      <c r="L22" s="203" t="str">
        <f>IF('Cell Numbers'!L14=0,"",((IF(VLOOKUP('Cell Numbers'!L14,Cells!$A$7:$F$122,5)=L$11,"[",""))&amp;(IF(AND(VLOOKUP('Cell Numbers'!L14,Cells!$A$7:$F$122,5)&lt;&gt;L$11,VLOOKUP('Cell Numbers'!L14,Cells!$A$7:$F$122,6)&lt;&gt;L$11),"---",(ROUND(VLOOKUP('Cell Numbers'!L14,Cells!$A$7:$P$122,16),1)))&amp;(IF(VLOOKUP('Cell Numbers'!L14,Cells!$A$7:$F$122,6)=L$11,"]","")))))</f>
        <v>-7.5]</v>
      </c>
      <c r="M22" s="203" t="str">
        <f>IF('Cell Numbers'!M14=0,"",((IF(VLOOKUP('Cell Numbers'!M14,Cells!$A$7:$F$122,5)=M$11,"[",""))&amp;(IF(AND(VLOOKUP('Cell Numbers'!M14,Cells!$A$7:$F$122,5)&lt;&gt;M$11,VLOOKUP('Cell Numbers'!M14,Cells!$A$7:$F$122,6)&lt;&gt;M$11),"---",(ROUND(VLOOKUP('Cell Numbers'!M14,Cells!$A$7:$P$122,16),1)))&amp;(IF(VLOOKUP('Cell Numbers'!M14,Cells!$A$7:$F$122,6)=M$11,"]","")))))</f>
        <v>[-8.3</v>
      </c>
      <c r="N22" s="203" t="str">
        <f>IF('Cell Numbers'!N14=0,"",((IF(VLOOKUP('Cell Numbers'!N14,Cells!$A$7:$F$122,5)=N$11,"[",""))&amp;(IF(AND(VLOOKUP('Cell Numbers'!N14,Cells!$A$7:$F$122,5)&lt;&gt;N$11,VLOOKUP('Cell Numbers'!N14,Cells!$A$7:$F$122,6)&lt;&gt;N$11),"---",(ROUND(VLOOKUP('Cell Numbers'!N14,Cells!$A$7:$P$122,16),1)))&amp;(IF(VLOOKUP('Cell Numbers'!N14,Cells!$A$7:$F$122,6)=N$11,"]","")))))</f>
        <v>---</v>
      </c>
      <c r="O22" s="203" t="str">
        <f>IF('Cell Numbers'!O14=0,"",((IF(VLOOKUP('Cell Numbers'!O14,Cells!$A$7:$F$122,5)=O$11,"[",""))&amp;(IF(AND(VLOOKUP('Cell Numbers'!O14,Cells!$A$7:$F$122,5)&lt;&gt;O$11,VLOOKUP('Cell Numbers'!O14,Cells!$A$7:$F$122,6)&lt;&gt;O$11),"---",(ROUND(VLOOKUP('Cell Numbers'!O14,Cells!$A$7:$P$122,16),1)))&amp;(IF(VLOOKUP('Cell Numbers'!O14,Cells!$A$7:$F$122,6)=O$11,"]","")))))</f>
        <v>-8.3]</v>
      </c>
      <c r="P22" s="203" t="str">
        <f>IF('Cell Numbers'!P14=0,"",((IF(VLOOKUP('Cell Numbers'!P14,Cells!$A$7:$F$122,5)=P$11,"[",""))&amp;(IF(AND(VLOOKUP('Cell Numbers'!P14,Cells!$A$7:$F$122,5)&lt;&gt;P$11,VLOOKUP('Cell Numbers'!P14,Cells!$A$7:$F$122,6)&lt;&gt;P$11),"---",(ROUND(VLOOKUP('Cell Numbers'!P14,Cells!$A$7:$P$122,16),1)))&amp;(IF(VLOOKUP('Cell Numbers'!P14,Cells!$A$7:$F$122,6)=P$11,"]","")))))</f>
        <v>[-6.1</v>
      </c>
      <c r="Q22" s="203" t="str">
        <f>IF('Cell Numbers'!Q14=0,"",((IF(VLOOKUP('Cell Numbers'!Q14,Cells!$A$7:$F$122,5)=Q$11,"[",""))&amp;(IF(AND(VLOOKUP('Cell Numbers'!Q14,Cells!$A$7:$F$122,5)&lt;&gt;Q$11,VLOOKUP('Cell Numbers'!Q14,Cells!$A$7:$F$122,6)&lt;&gt;Q$11),"---",(ROUND(VLOOKUP('Cell Numbers'!Q14,Cells!$A$7:$P$122,16),1)))&amp;(IF(VLOOKUP('Cell Numbers'!Q14,Cells!$A$7:$F$122,6)=Q$11,"]","")))))</f>
        <v>---</v>
      </c>
      <c r="R22" s="203" t="str">
        <f>IF('Cell Numbers'!R14=0,"",((IF(VLOOKUP('Cell Numbers'!R14,Cells!$A$7:$F$122,5)=R$11,"[",""))&amp;(IF(AND(VLOOKUP('Cell Numbers'!R14,Cells!$A$7:$F$122,5)&lt;&gt;R$11,VLOOKUP('Cell Numbers'!R14,Cells!$A$7:$F$122,6)&lt;&gt;R$11),"---",(ROUND(VLOOKUP('Cell Numbers'!R14,Cells!$A$7:$P$122,16),1)))&amp;(IF(VLOOKUP('Cell Numbers'!R14,Cells!$A$7:$F$122,6)=R$11,"]","")))))</f>
        <v>---</v>
      </c>
      <c r="S22" s="203" t="str">
        <f>IF('Cell Numbers'!S14=0,"",((IF(VLOOKUP('Cell Numbers'!S14,Cells!$A$7:$F$122,5)=S$11,"[",""))&amp;(IF(AND(VLOOKUP('Cell Numbers'!S14,Cells!$A$7:$F$122,5)&lt;&gt;S$11,VLOOKUP('Cell Numbers'!S14,Cells!$A$7:$F$122,6)&lt;&gt;S$11),"---",(ROUND(VLOOKUP('Cell Numbers'!S14,Cells!$A$7:$P$122,16),1)))&amp;(IF(VLOOKUP('Cell Numbers'!S14,Cells!$A$7:$F$122,6)=S$11,"]","")))))</f>
        <v>-6.1]</v>
      </c>
      <c r="T22" s="203" t="str">
        <f>IF('Cell Numbers'!T14=0,"",((IF(VLOOKUP('Cell Numbers'!T14,Cells!$A$7:$F$122,5)=T$11,"[",""))&amp;(IF(AND(VLOOKUP('Cell Numbers'!T14,Cells!$A$7:$F$122,5)&lt;&gt;T$11,VLOOKUP('Cell Numbers'!T14,Cells!$A$7:$F$122,6)&lt;&gt;T$11),"---",(ROUND(VLOOKUP('Cell Numbers'!T14,Cells!$A$7:$P$122,16),1)))&amp;(IF(VLOOKUP('Cell Numbers'!T14,Cells!$A$7:$F$122,6)=T$11,"]","")))))</f>
        <v>[-1.4</v>
      </c>
      <c r="U22" s="203" t="str">
        <f>IF('Cell Numbers'!U14=0,"",((IF(VLOOKUP('Cell Numbers'!U14,Cells!$A$7:$F$122,5)=U$11,"[",""))&amp;(IF(AND(VLOOKUP('Cell Numbers'!U14,Cells!$A$7:$F$122,5)&lt;&gt;U$11,VLOOKUP('Cell Numbers'!U14,Cells!$A$7:$F$122,6)&lt;&gt;U$11),"---",(ROUND(VLOOKUP('Cell Numbers'!U14,Cells!$A$7:$P$122,16),1)))&amp;(IF(VLOOKUP('Cell Numbers'!U14,Cells!$A$7:$F$122,6)=U$11,"]","")))))</f>
        <v>---</v>
      </c>
      <c r="V22" s="203" t="str">
        <f>IF('Cell Numbers'!V14=0,"",((IF(VLOOKUP('Cell Numbers'!V14,Cells!$A$7:$F$122,5)=V$11,"[",""))&amp;(IF(AND(VLOOKUP('Cell Numbers'!V14,Cells!$A$7:$F$122,5)&lt;&gt;V$11,VLOOKUP('Cell Numbers'!V14,Cells!$A$7:$F$122,6)&lt;&gt;V$11),"---",(ROUND(VLOOKUP('Cell Numbers'!V14,Cells!$A$7:$P$122,16),1)))&amp;(IF(VLOOKUP('Cell Numbers'!V14,Cells!$A$7:$F$122,6)=V$11,"]","")))))</f>
        <v>---</v>
      </c>
      <c r="W22" s="203" t="str">
        <f>IF('Cell Numbers'!W14=0,"",((IF(VLOOKUP('Cell Numbers'!W14,Cells!$A$7:$F$122,5)=W$11,"[",""))&amp;(IF(AND(VLOOKUP('Cell Numbers'!W14,Cells!$A$7:$F$122,5)&lt;&gt;W$11,VLOOKUP('Cell Numbers'!W14,Cells!$A$7:$F$122,6)&lt;&gt;W$11),"---",(ROUND(VLOOKUP('Cell Numbers'!W14,Cells!$A$7:$P$122,16),1)))&amp;(IF(VLOOKUP('Cell Numbers'!W14,Cells!$A$7:$F$122,6)=W$11,"]","")))))</f>
        <v>---</v>
      </c>
      <c r="X22" s="203" t="str">
        <f>IF('Cell Numbers'!X14=0,"",((IF(VLOOKUP('Cell Numbers'!X14,Cells!$A$7:$F$122,5)=X$11,"[",""))&amp;(IF(AND(VLOOKUP('Cell Numbers'!X14,Cells!$A$7:$F$122,5)&lt;&gt;X$11,VLOOKUP('Cell Numbers'!X14,Cells!$A$7:$F$122,6)&lt;&gt;X$11),"---",(ROUND(VLOOKUP('Cell Numbers'!X14,Cells!$A$7:$P$122,16),1)))&amp;(IF(VLOOKUP('Cell Numbers'!X14,Cells!$A$7:$F$122,6)=X$11,"]","")))))</f>
        <v>---</v>
      </c>
      <c r="Y22" s="203" t="str">
        <f>IF('Cell Numbers'!Y14=0,"",((IF(VLOOKUP('Cell Numbers'!Y14,Cells!$A$7:$F$122,5)=Y$11,"[",""))&amp;(IF(AND(VLOOKUP('Cell Numbers'!Y14,Cells!$A$7:$F$122,5)&lt;&gt;Y$11,VLOOKUP('Cell Numbers'!Y14,Cells!$A$7:$F$122,6)&lt;&gt;Y$11),"---",(ROUND(VLOOKUP('Cell Numbers'!Y14,Cells!$A$7:$P$122,16),1)))&amp;(IF(VLOOKUP('Cell Numbers'!Y14,Cells!$A$7:$F$122,6)=Y$11,"]","")))))</f>
        <v>---</v>
      </c>
      <c r="Z22" s="203" t="str">
        <f>IF('Cell Numbers'!Z14=0,"",((IF(VLOOKUP('Cell Numbers'!Z14,Cells!$A$7:$F$122,5)=Z$11,"[",""))&amp;(IF(AND(VLOOKUP('Cell Numbers'!Z14,Cells!$A$7:$F$122,5)&lt;&gt;Z$11,VLOOKUP('Cell Numbers'!Z14,Cells!$A$7:$F$122,6)&lt;&gt;Z$11),"---",(ROUND(VLOOKUP('Cell Numbers'!Z14,Cells!$A$7:$P$122,16),1)))&amp;(IF(VLOOKUP('Cell Numbers'!Z14,Cells!$A$7:$F$122,6)=Z$11,"]","")))))</f>
        <v>---</v>
      </c>
      <c r="AA22" s="203" t="str">
        <f>IF('Cell Numbers'!AA14=0,"",((IF(VLOOKUP('Cell Numbers'!AA14,Cells!$A$7:$F$122,5)=AA$11,"[",""))&amp;(IF(AND(VLOOKUP('Cell Numbers'!AA14,Cells!$A$7:$F$122,5)&lt;&gt;AA$11,VLOOKUP('Cell Numbers'!AA14,Cells!$A$7:$F$122,6)&lt;&gt;AA$11),"---",(ROUND(VLOOKUP('Cell Numbers'!AA14,Cells!$A$7:$P$122,16),1)))&amp;(IF(VLOOKUP('Cell Numbers'!AA14,Cells!$A$7:$F$122,6)=AA$11,"]","")))))</f>
        <v>---</v>
      </c>
      <c r="AB22" s="203" t="str">
        <f>IF('Cell Numbers'!AB14=0,"",((IF(VLOOKUP('Cell Numbers'!AB14,Cells!$A$7:$F$122,5)=AB$11,"[",""))&amp;(IF(AND(VLOOKUP('Cell Numbers'!AB14,Cells!$A$7:$F$122,5)&lt;&gt;AB$11,VLOOKUP('Cell Numbers'!AB14,Cells!$A$7:$F$122,6)&lt;&gt;AB$11),"---",(ROUND(VLOOKUP('Cell Numbers'!AB14,Cells!$A$7:$P$122,16),1)))&amp;(IF(VLOOKUP('Cell Numbers'!AB14,Cells!$A$7:$F$122,6)=AB$11,"]","")))))</f>
        <v>---</v>
      </c>
      <c r="AC22" s="203" t="str">
        <f>IF('Cell Numbers'!AC14=0,"",((IF(VLOOKUP('Cell Numbers'!AC14,Cells!$A$7:$F$122,5)=AC$11,"[",""))&amp;(IF(AND(VLOOKUP('Cell Numbers'!AC14,Cells!$A$7:$F$122,5)&lt;&gt;AC$11,VLOOKUP('Cell Numbers'!AC14,Cells!$A$7:$F$122,6)&lt;&gt;AC$11),"---",(ROUND(VLOOKUP('Cell Numbers'!AC14,Cells!$A$7:$P$122,16),1)))&amp;(IF(VLOOKUP('Cell Numbers'!AC14,Cells!$A$7:$F$122,6)=AC$11,"]","")))))</f>
        <v>---</v>
      </c>
      <c r="AD22" s="203" t="str">
        <f>IF('Cell Numbers'!AD14=0,"",((IF(VLOOKUP('Cell Numbers'!AD14,Cells!$A$7:$F$122,5)=AD$11,"[",""))&amp;(IF(AND(VLOOKUP('Cell Numbers'!AD14,Cells!$A$7:$F$122,5)&lt;&gt;AD$11,VLOOKUP('Cell Numbers'!AD14,Cells!$A$7:$F$122,6)&lt;&gt;AD$11),"---",(ROUND(VLOOKUP('Cell Numbers'!AD14,Cells!$A$7:$P$122,16),1)))&amp;(IF(VLOOKUP('Cell Numbers'!AD14,Cells!$A$7:$F$122,6)=AD$11,"]","")))))</f>
        <v>---</v>
      </c>
      <c r="AE22" s="203" t="str">
        <f>IF('Cell Numbers'!AE14=0,"",((IF(VLOOKUP('Cell Numbers'!AE14,Cells!$A$7:$F$122,5)=AE$11,"[",""))&amp;(IF(AND(VLOOKUP('Cell Numbers'!AE14,Cells!$A$7:$F$122,5)&lt;&gt;AE$11,VLOOKUP('Cell Numbers'!AE14,Cells!$A$7:$F$122,6)&lt;&gt;AE$11),"---",(ROUND(VLOOKUP('Cell Numbers'!AE14,Cells!$A$7:$P$122,16),1)))&amp;(IF(VLOOKUP('Cell Numbers'!AE14,Cells!$A$7:$F$122,6)=AE$11,"]","")))))</f>
        <v>---</v>
      </c>
      <c r="AF22" s="203" t="str">
        <f>IF('Cell Numbers'!AF14=0,"",((IF(VLOOKUP('Cell Numbers'!AF14,Cells!$A$7:$F$122,5)=AF$11,"[",""))&amp;(IF(AND(VLOOKUP('Cell Numbers'!AF14,Cells!$A$7:$F$122,5)&lt;&gt;AF$11,VLOOKUP('Cell Numbers'!AF14,Cells!$A$7:$F$122,6)&lt;&gt;AF$11),"---",(ROUND(VLOOKUP('Cell Numbers'!AF14,Cells!$A$7:$P$122,16),1)))&amp;(IF(VLOOKUP('Cell Numbers'!AF14,Cells!$A$7:$F$122,6)=AF$11,"]","")))))</f>
        <v>---</v>
      </c>
      <c r="AG22" s="203" t="str">
        <f>IF('Cell Numbers'!AG14=0,"",((IF(VLOOKUP('Cell Numbers'!AG14,Cells!$A$7:$F$122,5)=AG$11,"[",""))&amp;(IF(AND(VLOOKUP('Cell Numbers'!AG14,Cells!$A$7:$F$122,5)&lt;&gt;AG$11,VLOOKUP('Cell Numbers'!AG14,Cells!$A$7:$F$122,6)&lt;&gt;AG$11),"---",(ROUND(VLOOKUP('Cell Numbers'!AG14,Cells!$A$7:$P$122,16),1)))&amp;(IF(VLOOKUP('Cell Numbers'!AG14,Cells!$A$7:$F$122,6)=AG$11,"]","")))))</f>
        <v>---</v>
      </c>
      <c r="AH22" s="203" t="str">
        <f>IF('Cell Numbers'!AH14=0,"",((IF(VLOOKUP('Cell Numbers'!AH14,Cells!$A$7:$F$122,5)=AH$11,"[",""))&amp;(IF(AND(VLOOKUP('Cell Numbers'!AH14,Cells!$A$7:$F$122,5)&lt;&gt;AH$11,VLOOKUP('Cell Numbers'!AH14,Cells!$A$7:$F$122,6)&lt;&gt;AH$11),"---",(ROUND(VLOOKUP('Cell Numbers'!AH14,Cells!$A$7:$P$122,16),1)))&amp;(IF(VLOOKUP('Cell Numbers'!AH14,Cells!$A$7:$F$122,6)=AH$11,"]","")))))</f>
        <v>---</v>
      </c>
      <c r="AI22" s="203" t="str">
        <f>IF('Cell Numbers'!AI14=0,"",((IF(VLOOKUP('Cell Numbers'!AI14,Cells!$A$7:$F$122,5)=AI$11,"[",""))&amp;(IF(AND(VLOOKUP('Cell Numbers'!AI14,Cells!$A$7:$F$122,5)&lt;&gt;AI$11,VLOOKUP('Cell Numbers'!AI14,Cells!$A$7:$F$122,6)&lt;&gt;AI$11),"---",(ROUND(VLOOKUP('Cell Numbers'!AI14,Cells!$A$7:$P$122,16),1)))&amp;(IF(VLOOKUP('Cell Numbers'!AI14,Cells!$A$7:$F$122,6)=AI$11,"]","")))))</f>
        <v>-1.4]</v>
      </c>
      <c r="AJ22" s="203" t="str">
        <f>IF('Cell Numbers'!AJ14=0,"",((IF(VLOOKUP('Cell Numbers'!AJ14,Cells!$A$7:$F$122,5)=AJ$11,"[",""))&amp;(IF(AND(VLOOKUP('Cell Numbers'!AJ14,Cells!$A$7:$F$122,5)&lt;&gt;AJ$11,VLOOKUP('Cell Numbers'!AJ14,Cells!$A$7:$F$122,6)&lt;&gt;AJ$11),"---",(ROUND(VLOOKUP('Cell Numbers'!AJ14,Cells!$A$7:$P$122,16),1)))&amp;(IF(VLOOKUP('Cell Numbers'!AJ14,Cells!$A$7:$F$122,6)=AJ$11,"]","")))))</f>
        <v/>
      </c>
      <c r="AK22" s="203" t="str">
        <f>IF('Cell Numbers'!AK14=0,"",((IF(VLOOKUP('Cell Numbers'!AK14,Cells!$A$7:$F$122,5)=AK$11,"[",""))&amp;(IF(AND(VLOOKUP('Cell Numbers'!AK14,Cells!$A$7:$F$122,5)&lt;&gt;AK$11,VLOOKUP('Cell Numbers'!AK14,Cells!$A$7:$F$122,6)&lt;&gt;AK$11),"---",(ROUND(VLOOKUP('Cell Numbers'!AK14,Cells!$A$7:$P$122,16),1)))&amp;(IF(VLOOKUP('Cell Numbers'!AK14,Cells!$A$7:$F$122,6)=AK$11,"]","")))))</f>
        <v/>
      </c>
      <c r="AL22" s="203" t="str">
        <f>IF('Cell Numbers'!AL14=0,"",((IF(VLOOKUP('Cell Numbers'!AL14,Cells!$A$7:$F$122,5)=AL$11,"[",""))&amp;(IF(AND(VLOOKUP('Cell Numbers'!AL14,Cells!$A$7:$F$122,5)&lt;&gt;AL$11,VLOOKUP('Cell Numbers'!AL14,Cells!$A$7:$F$122,6)&lt;&gt;AL$11),"---",(ROUND(VLOOKUP('Cell Numbers'!AL14,Cells!$A$7:$P$122,16),1)))&amp;(IF(VLOOKUP('Cell Numbers'!AL14,Cells!$A$7:$F$122,6)=AL$11,"]","")))))</f>
        <v/>
      </c>
      <c r="AM22" s="203" t="str">
        <f>IF('Cell Numbers'!AM14=0,"",((IF(VLOOKUP('Cell Numbers'!AM14,Cells!$A$7:$F$122,5)=AM$11,"[",""))&amp;(IF(AND(VLOOKUP('Cell Numbers'!AM14,Cells!$A$7:$F$122,5)&lt;&gt;AM$11,VLOOKUP('Cell Numbers'!AM14,Cells!$A$7:$F$122,6)&lt;&gt;AM$11),"---",(ROUND(VLOOKUP('Cell Numbers'!AM14,Cells!$A$7:$P$122,16),1)))&amp;(IF(VLOOKUP('Cell Numbers'!AM14,Cells!$A$7:$F$122,6)=AM$11,"]","")))))</f>
        <v/>
      </c>
    </row>
    <row r="23" spans="1:39" x14ac:dyDescent="0.25">
      <c r="A23" t="s">
        <v>59</v>
      </c>
      <c r="B23" t="s">
        <v>77</v>
      </c>
      <c r="C23" s="8" t="s">
        <v>350</v>
      </c>
      <c r="D23" s="203" t="str">
        <f>IF('Cell Numbers'!D15=0,"",((IF(VLOOKUP('Cell Numbers'!D15,Cells!$A$7:$F$122,5)=D$11,"[",""))&amp;(IF(AND(VLOOKUP('Cell Numbers'!D15,Cells!$A$7:$F$122,5)&lt;&gt;D$11,VLOOKUP('Cell Numbers'!D15,Cells!$A$7:$F$122,6)&lt;&gt;D$11),"---",(ROUND(VLOOKUP('Cell Numbers'!D15,Cells!$A$7:$P$122,16),1)))&amp;(IF(VLOOKUP('Cell Numbers'!D15,Cells!$A$7:$F$122,6)=D$11,"]","")))))</f>
        <v>[-7.2</v>
      </c>
      <c r="E23" s="203" t="str">
        <f>IF('Cell Numbers'!E15=0,"",((IF(VLOOKUP('Cell Numbers'!E15,Cells!$A$7:$F$122,5)=E$11,"[",""))&amp;(IF(AND(VLOOKUP('Cell Numbers'!E15,Cells!$A$7:$F$122,5)&lt;&gt;E$11,VLOOKUP('Cell Numbers'!E15,Cells!$A$7:$F$122,6)&lt;&gt;E$11),"---",(ROUND(VLOOKUP('Cell Numbers'!E15,Cells!$A$7:$P$122,16),1)))&amp;(IF(VLOOKUP('Cell Numbers'!E15,Cells!$A$7:$F$122,6)=E$11,"]","")))))</f>
        <v>---</v>
      </c>
      <c r="F23" s="203" t="str">
        <f>IF('Cell Numbers'!F15=0,"",((IF(VLOOKUP('Cell Numbers'!F15,Cells!$A$7:$F$122,5)=F$11,"[",""))&amp;(IF(AND(VLOOKUP('Cell Numbers'!F15,Cells!$A$7:$F$122,5)&lt;&gt;F$11,VLOOKUP('Cell Numbers'!F15,Cells!$A$7:$F$122,6)&lt;&gt;F$11),"---",(ROUND(VLOOKUP('Cell Numbers'!F15,Cells!$A$7:$P$122,16),1)))&amp;(IF(VLOOKUP('Cell Numbers'!F15,Cells!$A$7:$F$122,6)=F$11,"]","")))))</f>
        <v>---</v>
      </c>
      <c r="G23" s="203" t="str">
        <f>IF('Cell Numbers'!G15=0,"",((IF(VLOOKUP('Cell Numbers'!G15,Cells!$A$7:$F$122,5)=G$11,"[",""))&amp;(IF(AND(VLOOKUP('Cell Numbers'!G15,Cells!$A$7:$F$122,5)&lt;&gt;G$11,VLOOKUP('Cell Numbers'!G15,Cells!$A$7:$F$122,6)&lt;&gt;G$11),"---",(ROUND(VLOOKUP('Cell Numbers'!G15,Cells!$A$7:$P$122,16),1)))&amp;(IF(VLOOKUP('Cell Numbers'!G15,Cells!$A$7:$F$122,6)=G$11,"]","")))))</f>
        <v>---</v>
      </c>
      <c r="H23" s="203" t="str">
        <f>IF('Cell Numbers'!H15=0,"",((IF(VLOOKUP('Cell Numbers'!H15,Cells!$A$7:$F$122,5)=H$11,"[",""))&amp;(IF(AND(VLOOKUP('Cell Numbers'!H15,Cells!$A$7:$F$122,5)&lt;&gt;H$11,VLOOKUP('Cell Numbers'!H15,Cells!$A$7:$F$122,6)&lt;&gt;H$11),"---",(ROUND(VLOOKUP('Cell Numbers'!H15,Cells!$A$7:$P$122,16),1)))&amp;(IF(VLOOKUP('Cell Numbers'!H15,Cells!$A$7:$F$122,6)=H$11,"]","")))))</f>
        <v>-7.2]</v>
      </c>
      <c r="I23" s="203" t="str">
        <f>IF('Cell Numbers'!I15=0,"",((IF(VLOOKUP('Cell Numbers'!I15,Cells!$A$7:$F$122,5)=I$11,"[",""))&amp;(IF(AND(VLOOKUP('Cell Numbers'!I15,Cells!$A$7:$F$122,5)&lt;&gt;I$11,VLOOKUP('Cell Numbers'!I15,Cells!$A$7:$F$122,6)&lt;&gt;I$11),"---",(ROUND(VLOOKUP('Cell Numbers'!I15,Cells!$A$7:$P$122,16),1)))&amp;(IF(VLOOKUP('Cell Numbers'!I15,Cells!$A$7:$F$122,6)=I$11,"]","")))))</f>
        <v>[-7.1</v>
      </c>
      <c r="J23" s="203" t="str">
        <f>IF('Cell Numbers'!J15=0,"",((IF(VLOOKUP('Cell Numbers'!J15,Cells!$A$7:$F$122,5)=J$11,"[",""))&amp;(IF(AND(VLOOKUP('Cell Numbers'!J15,Cells!$A$7:$F$122,5)&lt;&gt;J$11,VLOOKUP('Cell Numbers'!J15,Cells!$A$7:$F$122,6)&lt;&gt;J$11),"---",(ROUND(VLOOKUP('Cell Numbers'!J15,Cells!$A$7:$P$122,16),1)))&amp;(IF(VLOOKUP('Cell Numbers'!J15,Cells!$A$7:$F$122,6)=J$11,"]","")))))</f>
        <v>---</v>
      </c>
      <c r="K23" s="203" t="str">
        <f>IF('Cell Numbers'!K15=0,"",((IF(VLOOKUP('Cell Numbers'!K15,Cells!$A$7:$F$122,5)=K$11,"[",""))&amp;(IF(AND(VLOOKUP('Cell Numbers'!K15,Cells!$A$7:$F$122,5)&lt;&gt;K$11,VLOOKUP('Cell Numbers'!K15,Cells!$A$7:$F$122,6)&lt;&gt;K$11),"---",(ROUND(VLOOKUP('Cell Numbers'!K15,Cells!$A$7:$P$122,16),1)))&amp;(IF(VLOOKUP('Cell Numbers'!K15,Cells!$A$7:$F$122,6)=K$11,"]","")))))</f>
        <v>-7.1]</v>
      </c>
      <c r="L23" s="203" t="str">
        <f>IF('Cell Numbers'!L15=0,"",((IF(VLOOKUP('Cell Numbers'!L15,Cells!$A$7:$F$122,5)=L$11,"[",""))&amp;(IF(AND(VLOOKUP('Cell Numbers'!L15,Cells!$A$7:$F$122,5)&lt;&gt;L$11,VLOOKUP('Cell Numbers'!L15,Cells!$A$7:$F$122,6)&lt;&gt;L$11),"---",(ROUND(VLOOKUP('Cell Numbers'!L15,Cells!$A$7:$P$122,16),1)))&amp;(IF(VLOOKUP('Cell Numbers'!L15,Cells!$A$7:$F$122,6)=L$11,"]","")))))</f>
        <v>[-4.7</v>
      </c>
      <c r="M23" s="203" t="str">
        <f>IF('Cell Numbers'!M15=0,"",((IF(VLOOKUP('Cell Numbers'!M15,Cells!$A$7:$F$122,5)=M$11,"[",""))&amp;(IF(AND(VLOOKUP('Cell Numbers'!M15,Cells!$A$7:$F$122,5)&lt;&gt;M$11,VLOOKUP('Cell Numbers'!M15,Cells!$A$7:$F$122,6)&lt;&gt;M$11),"---",(ROUND(VLOOKUP('Cell Numbers'!M15,Cells!$A$7:$P$122,16),1)))&amp;(IF(VLOOKUP('Cell Numbers'!M15,Cells!$A$7:$F$122,6)=M$11,"]","")))))</f>
        <v>-4.7]</v>
      </c>
      <c r="N23" s="203" t="str">
        <f>IF('Cell Numbers'!N15=0,"",((IF(VLOOKUP('Cell Numbers'!N15,Cells!$A$7:$F$122,5)=N$11,"[",""))&amp;(IF(AND(VLOOKUP('Cell Numbers'!N15,Cells!$A$7:$F$122,5)&lt;&gt;N$11,VLOOKUP('Cell Numbers'!N15,Cells!$A$7:$F$122,6)&lt;&gt;N$11),"---",(ROUND(VLOOKUP('Cell Numbers'!N15,Cells!$A$7:$P$122,16),1)))&amp;(IF(VLOOKUP('Cell Numbers'!N15,Cells!$A$7:$F$122,6)=N$11,"]","")))))</f>
        <v>[-10.2</v>
      </c>
      <c r="O23" s="203" t="str">
        <f>IF('Cell Numbers'!O15=0,"",((IF(VLOOKUP('Cell Numbers'!O15,Cells!$A$7:$F$122,5)=O$11,"[",""))&amp;(IF(AND(VLOOKUP('Cell Numbers'!O15,Cells!$A$7:$F$122,5)&lt;&gt;O$11,VLOOKUP('Cell Numbers'!O15,Cells!$A$7:$F$122,6)&lt;&gt;O$11),"---",(ROUND(VLOOKUP('Cell Numbers'!O15,Cells!$A$7:$P$122,16),1)))&amp;(IF(VLOOKUP('Cell Numbers'!O15,Cells!$A$7:$F$122,6)=O$11,"]","")))))</f>
        <v>-10.2]</v>
      </c>
      <c r="P23" s="203" t="str">
        <f>IF('Cell Numbers'!P15=0,"",((IF(VLOOKUP('Cell Numbers'!P15,Cells!$A$7:$F$122,5)=P$11,"[",""))&amp;(IF(AND(VLOOKUP('Cell Numbers'!P15,Cells!$A$7:$F$122,5)&lt;&gt;P$11,VLOOKUP('Cell Numbers'!P15,Cells!$A$7:$F$122,6)&lt;&gt;P$11),"---",(ROUND(VLOOKUP('Cell Numbers'!P15,Cells!$A$7:$P$122,16),1)))&amp;(IF(VLOOKUP('Cell Numbers'!P15,Cells!$A$7:$F$122,6)=P$11,"]","")))))</f>
        <v>[-12</v>
      </c>
      <c r="Q23" s="203" t="str">
        <f>IF('Cell Numbers'!Q15=0,"",((IF(VLOOKUP('Cell Numbers'!Q15,Cells!$A$7:$F$122,5)=Q$11,"[",""))&amp;(IF(AND(VLOOKUP('Cell Numbers'!Q15,Cells!$A$7:$F$122,5)&lt;&gt;Q$11,VLOOKUP('Cell Numbers'!Q15,Cells!$A$7:$F$122,6)&lt;&gt;Q$11),"---",(ROUND(VLOOKUP('Cell Numbers'!Q15,Cells!$A$7:$P$122,16),1)))&amp;(IF(VLOOKUP('Cell Numbers'!Q15,Cells!$A$7:$F$122,6)=Q$11,"]","")))))</f>
        <v>-12]</v>
      </c>
      <c r="R23" s="203" t="str">
        <f>IF('Cell Numbers'!R15=0,"",((IF(VLOOKUP('Cell Numbers'!R15,Cells!$A$7:$F$122,5)=R$11,"[",""))&amp;(IF(AND(VLOOKUP('Cell Numbers'!R15,Cells!$A$7:$F$122,5)&lt;&gt;R$11,VLOOKUP('Cell Numbers'!R15,Cells!$A$7:$F$122,6)&lt;&gt;R$11),"---",(ROUND(VLOOKUP('Cell Numbers'!R15,Cells!$A$7:$P$122,16),1)))&amp;(IF(VLOOKUP('Cell Numbers'!R15,Cells!$A$7:$F$122,6)=R$11,"]","")))))</f>
        <v>[-9.1</v>
      </c>
      <c r="S23" s="203" t="str">
        <f>IF('Cell Numbers'!S15=0,"",((IF(VLOOKUP('Cell Numbers'!S15,Cells!$A$7:$F$122,5)=S$11,"[",""))&amp;(IF(AND(VLOOKUP('Cell Numbers'!S15,Cells!$A$7:$F$122,5)&lt;&gt;S$11,VLOOKUP('Cell Numbers'!S15,Cells!$A$7:$F$122,6)&lt;&gt;S$11),"---",(ROUND(VLOOKUP('Cell Numbers'!S15,Cells!$A$7:$P$122,16),1)))&amp;(IF(VLOOKUP('Cell Numbers'!S15,Cells!$A$7:$F$122,6)=S$11,"]","")))))</f>
        <v>-9.1]</v>
      </c>
      <c r="T23" s="203" t="str">
        <f>IF('Cell Numbers'!T15=0,"",((IF(VLOOKUP('Cell Numbers'!T15,Cells!$A$7:$F$122,5)=T$11,"[",""))&amp;(IF(AND(VLOOKUP('Cell Numbers'!T15,Cells!$A$7:$F$122,5)&lt;&gt;T$11,VLOOKUP('Cell Numbers'!T15,Cells!$A$7:$F$122,6)&lt;&gt;T$11),"---",(ROUND(VLOOKUP('Cell Numbers'!T15,Cells!$A$7:$P$122,16),1)))&amp;(IF(VLOOKUP('Cell Numbers'!T15,Cells!$A$7:$F$122,6)=T$11,"]","")))))</f>
        <v>[-9.6</v>
      </c>
      <c r="U23" s="203" t="str">
        <f>IF('Cell Numbers'!U15=0,"",((IF(VLOOKUP('Cell Numbers'!U15,Cells!$A$7:$F$122,5)=U$11,"[",""))&amp;(IF(AND(VLOOKUP('Cell Numbers'!U15,Cells!$A$7:$F$122,5)&lt;&gt;U$11,VLOOKUP('Cell Numbers'!U15,Cells!$A$7:$F$122,6)&lt;&gt;U$11),"---",(ROUND(VLOOKUP('Cell Numbers'!U15,Cells!$A$7:$P$122,16),1)))&amp;(IF(VLOOKUP('Cell Numbers'!U15,Cells!$A$7:$F$122,6)=U$11,"]","")))))</f>
        <v>---</v>
      </c>
      <c r="V23" s="203" t="str">
        <f>IF('Cell Numbers'!V15=0,"",((IF(VLOOKUP('Cell Numbers'!V15,Cells!$A$7:$F$122,5)=V$11,"[",""))&amp;(IF(AND(VLOOKUP('Cell Numbers'!V15,Cells!$A$7:$F$122,5)&lt;&gt;V$11,VLOOKUP('Cell Numbers'!V15,Cells!$A$7:$F$122,6)&lt;&gt;V$11),"---",(ROUND(VLOOKUP('Cell Numbers'!V15,Cells!$A$7:$P$122,16),1)))&amp;(IF(VLOOKUP('Cell Numbers'!V15,Cells!$A$7:$F$122,6)=V$11,"]","")))))</f>
        <v>-9.6]</v>
      </c>
      <c r="W23" s="203" t="str">
        <f>IF('Cell Numbers'!W15=0,"",((IF(VLOOKUP('Cell Numbers'!W15,Cells!$A$7:$F$122,5)=W$11,"[",""))&amp;(IF(AND(VLOOKUP('Cell Numbers'!W15,Cells!$A$7:$F$122,5)&lt;&gt;W$11,VLOOKUP('Cell Numbers'!W15,Cells!$A$7:$F$122,6)&lt;&gt;W$11),"---",(ROUND(VLOOKUP('Cell Numbers'!W15,Cells!$A$7:$P$122,16),1)))&amp;(IF(VLOOKUP('Cell Numbers'!W15,Cells!$A$7:$F$122,6)=W$11,"]","")))))</f>
        <v>[-1.4</v>
      </c>
      <c r="X23" s="203" t="str">
        <f>IF('Cell Numbers'!X15=0,"",((IF(VLOOKUP('Cell Numbers'!X15,Cells!$A$7:$F$122,5)=X$11,"[",""))&amp;(IF(AND(VLOOKUP('Cell Numbers'!X15,Cells!$A$7:$F$122,5)&lt;&gt;X$11,VLOOKUP('Cell Numbers'!X15,Cells!$A$7:$F$122,6)&lt;&gt;X$11),"---",(ROUND(VLOOKUP('Cell Numbers'!X15,Cells!$A$7:$P$122,16),1)))&amp;(IF(VLOOKUP('Cell Numbers'!X15,Cells!$A$7:$F$122,6)=X$11,"]","")))))</f>
        <v>-1.4]</v>
      </c>
      <c r="Y23" s="203" t="str">
        <f>IF('Cell Numbers'!Y15=0,"",((IF(VLOOKUP('Cell Numbers'!Y15,Cells!$A$7:$F$122,5)=Y$11,"[",""))&amp;(IF(AND(VLOOKUP('Cell Numbers'!Y15,Cells!$A$7:$F$122,5)&lt;&gt;Y$11,VLOOKUP('Cell Numbers'!Y15,Cells!$A$7:$F$122,6)&lt;&gt;Y$11),"---",(ROUND(VLOOKUP('Cell Numbers'!Y15,Cells!$A$7:$P$122,16),1)))&amp;(IF(VLOOKUP('Cell Numbers'!Y15,Cells!$A$7:$F$122,6)=Y$11,"]","")))))</f>
        <v>[-0.6</v>
      </c>
      <c r="Z23" s="203" t="str">
        <f>IF('Cell Numbers'!Z15=0,"",((IF(VLOOKUP('Cell Numbers'!Z15,Cells!$A$7:$F$122,5)=Z$11,"[",""))&amp;(IF(AND(VLOOKUP('Cell Numbers'!Z15,Cells!$A$7:$F$122,5)&lt;&gt;Z$11,VLOOKUP('Cell Numbers'!Z15,Cells!$A$7:$F$122,6)&lt;&gt;Z$11),"---",(ROUND(VLOOKUP('Cell Numbers'!Z15,Cells!$A$7:$P$122,16),1)))&amp;(IF(VLOOKUP('Cell Numbers'!Z15,Cells!$A$7:$F$122,6)=Z$11,"]","")))))</f>
        <v>-0.6]</v>
      </c>
      <c r="AA23" s="203" t="str">
        <f>IF('Cell Numbers'!AA15=0,"",((IF(VLOOKUP('Cell Numbers'!AA15,Cells!$A$7:$F$122,5)=AA$11,"[",""))&amp;(IF(AND(VLOOKUP('Cell Numbers'!AA15,Cells!$A$7:$F$122,5)&lt;&gt;AA$11,VLOOKUP('Cell Numbers'!AA15,Cells!$A$7:$F$122,6)&lt;&gt;AA$11),"---",(ROUND(VLOOKUP('Cell Numbers'!AA15,Cells!$A$7:$P$122,16),1)))&amp;(IF(VLOOKUP('Cell Numbers'!AA15,Cells!$A$7:$F$122,6)=AA$11,"]","")))))</f>
        <v>[-1.2</v>
      </c>
      <c r="AB23" s="203" t="str">
        <f>IF('Cell Numbers'!AB15=0,"",((IF(VLOOKUP('Cell Numbers'!AB15,Cells!$A$7:$F$122,5)=AB$11,"[",""))&amp;(IF(AND(VLOOKUP('Cell Numbers'!AB15,Cells!$A$7:$F$122,5)&lt;&gt;AB$11,VLOOKUP('Cell Numbers'!AB15,Cells!$A$7:$F$122,6)&lt;&gt;AB$11),"---",(ROUND(VLOOKUP('Cell Numbers'!AB15,Cells!$A$7:$P$122,16),1)))&amp;(IF(VLOOKUP('Cell Numbers'!AB15,Cells!$A$7:$F$122,6)=AB$11,"]","")))))</f>
        <v>-1.2]</v>
      </c>
      <c r="AC23" s="203" t="str">
        <f>IF('Cell Numbers'!AC15=0,"",((IF(VLOOKUP('Cell Numbers'!AC15,Cells!$A$7:$F$122,5)=AC$11,"[",""))&amp;(IF(AND(VLOOKUP('Cell Numbers'!AC15,Cells!$A$7:$F$122,5)&lt;&gt;AC$11,VLOOKUP('Cell Numbers'!AC15,Cells!$A$7:$F$122,6)&lt;&gt;AC$11),"---",(ROUND(VLOOKUP('Cell Numbers'!AC15,Cells!$A$7:$P$122,16),1)))&amp;(IF(VLOOKUP('Cell Numbers'!AC15,Cells!$A$7:$F$122,6)=AC$11,"]","")))))</f>
        <v>[-0.3</v>
      </c>
      <c r="AD23" s="203" t="str">
        <f>IF('Cell Numbers'!AD15=0,"",((IF(VLOOKUP('Cell Numbers'!AD15,Cells!$A$7:$F$122,5)=AD$11,"[",""))&amp;(IF(AND(VLOOKUP('Cell Numbers'!AD15,Cells!$A$7:$F$122,5)&lt;&gt;AD$11,VLOOKUP('Cell Numbers'!AD15,Cells!$A$7:$F$122,6)&lt;&gt;AD$11),"---",(ROUND(VLOOKUP('Cell Numbers'!AD15,Cells!$A$7:$P$122,16),1)))&amp;(IF(VLOOKUP('Cell Numbers'!AD15,Cells!$A$7:$F$122,6)=AD$11,"]","")))))</f>
        <v>-0.3]</v>
      </c>
      <c r="AE23" s="203" t="str">
        <f>IF('Cell Numbers'!AE15=0,"",((IF(VLOOKUP('Cell Numbers'!AE15,Cells!$A$7:$F$122,5)=AE$11,"[",""))&amp;(IF(AND(VLOOKUP('Cell Numbers'!AE15,Cells!$A$7:$F$122,5)&lt;&gt;AE$11,VLOOKUP('Cell Numbers'!AE15,Cells!$A$7:$F$122,6)&lt;&gt;AE$11),"---",(ROUND(VLOOKUP('Cell Numbers'!AE15,Cells!$A$7:$P$122,16),1)))&amp;(IF(VLOOKUP('Cell Numbers'!AE15,Cells!$A$7:$F$122,6)=AE$11,"]","")))))</f>
        <v>[0.7</v>
      </c>
      <c r="AF23" s="203" t="str">
        <f>IF('Cell Numbers'!AF15=0,"",((IF(VLOOKUP('Cell Numbers'!AF15,Cells!$A$7:$F$122,5)=AF$11,"[",""))&amp;(IF(AND(VLOOKUP('Cell Numbers'!AF15,Cells!$A$7:$F$122,5)&lt;&gt;AF$11,VLOOKUP('Cell Numbers'!AF15,Cells!$A$7:$F$122,6)&lt;&gt;AF$11),"---",(ROUND(VLOOKUP('Cell Numbers'!AF15,Cells!$A$7:$P$122,16),1)))&amp;(IF(VLOOKUP('Cell Numbers'!AF15,Cells!$A$7:$F$122,6)=AF$11,"]","")))))</f>
        <v>0.7]</v>
      </c>
      <c r="AG23" s="203" t="str">
        <f>IF('Cell Numbers'!AG15=0,"",((IF(VLOOKUP('Cell Numbers'!AG15,Cells!$A$7:$F$122,5)=AG$11,"[",""))&amp;(IF(AND(VLOOKUP('Cell Numbers'!AG15,Cells!$A$7:$F$122,5)&lt;&gt;AG$11,VLOOKUP('Cell Numbers'!AG15,Cells!$A$7:$F$122,6)&lt;&gt;AG$11),"---",(ROUND(VLOOKUP('Cell Numbers'!AG15,Cells!$A$7:$P$122,16),1)))&amp;(IF(VLOOKUP('Cell Numbers'!AG15,Cells!$A$7:$F$122,6)=AG$11,"]","")))))</f>
        <v>[4.9</v>
      </c>
      <c r="AH23" s="203" t="str">
        <f>IF('Cell Numbers'!AH15=0,"",((IF(VLOOKUP('Cell Numbers'!AH15,Cells!$A$7:$F$122,5)=AH$11,"[",""))&amp;(IF(AND(VLOOKUP('Cell Numbers'!AH15,Cells!$A$7:$F$122,5)&lt;&gt;AH$11,VLOOKUP('Cell Numbers'!AH15,Cells!$A$7:$F$122,6)&lt;&gt;AH$11),"---",(ROUND(VLOOKUP('Cell Numbers'!AH15,Cells!$A$7:$P$122,16),1)))&amp;(IF(VLOOKUP('Cell Numbers'!AH15,Cells!$A$7:$F$122,6)=AH$11,"]","")))))</f>
        <v>---</v>
      </c>
      <c r="AI23" s="203" t="str">
        <f>IF('Cell Numbers'!AI15=0,"",((IF(VLOOKUP('Cell Numbers'!AI15,Cells!$A$7:$F$122,5)=AI$11,"[",""))&amp;(IF(AND(VLOOKUP('Cell Numbers'!AI15,Cells!$A$7:$F$122,5)&lt;&gt;AI$11,VLOOKUP('Cell Numbers'!AI15,Cells!$A$7:$F$122,6)&lt;&gt;AI$11),"---",(ROUND(VLOOKUP('Cell Numbers'!AI15,Cells!$A$7:$P$122,16),1)))&amp;(IF(VLOOKUP('Cell Numbers'!AI15,Cells!$A$7:$F$122,6)=AI$11,"]","")))))</f>
        <v>---</v>
      </c>
      <c r="AJ23" s="203" t="str">
        <f>IF('Cell Numbers'!AJ15=0,"",((IF(VLOOKUP('Cell Numbers'!AJ15,Cells!$A$7:$F$122,5)=AJ$11,"[",""))&amp;(IF(AND(VLOOKUP('Cell Numbers'!AJ15,Cells!$A$7:$F$122,5)&lt;&gt;AJ$11,VLOOKUP('Cell Numbers'!AJ15,Cells!$A$7:$F$122,6)&lt;&gt;AJ$11),"---",(ROUND(VLOOKUP('Cell Numbers'!AJ15,Cells!$A$7:$P$122,16),1)))&amp;(IF(VLOOKUP('Cell Numbers'!AJ15,Cells!$A$7:$F$122,6)=AJ$11,"]","")))))</f>
        <v>---</v>
      </c>
      <c r="AK23" s="203" t="str">
        <f>IF('Cell Numbers'!AK15=0,"",((IF(VLOOKUP('Cell Numbers'!AK15,Cells!$A$7:$F$122,5)=AK$11,"[",""))&amp;(IF(AND(VLOOKUP('Cell Numbers'!AK15,Cells!$A$7:$F$122,5)&lt;&gt;AK$11,VLOOKUP('Cell Numbers'!AK15,Cells!$A$7:$F$122,6)&lt;&gt;AK$11),"---",(ROUND(VLOOKUP('Cell Numbers'!AK15,Cells!$A$7:$P$122,16),1)))&amp;(IF(VLOOKUP('Cell Numbers'!AK15,Cells!$A$7:$F$122,6)=AK$11,"]","")))))</f>
        <v>---</v>
      </c>
      <c r="AL23" s="203" t="str">
        <f>IF('Cell Numbers'!AL15=0,"",((IF(VLOOKUP('Cell Numbers'!AL15,Cells!$A$7:$F$122,5)=AL$11,"[",""))&amp;(IF(AND(VLOOKUP('Cell Numbers'!AL15,Cells!$A$7:$F$122,5)&lt;&gt;AL$11,VLOOKUP('Cell Numbers'!AL15,Cells!$A$7:$F$122,6)&lt;&gt;AL$11),"---",(ROUND(VLOOKUP('Cell Numbers'!AL15,Cells!$A$7:$P$122,16),1)))&amp;(IF(VLOOKUP('Cell Numbers'!AL15,Cells!$A$7:$F$122,6)=AL$11,"]","")))))</f>
        <v>---</v>
      </c>
      <c r="AM23" s="203" t="str">
        <f>IF('Cell Numbers'!AM15=0,"",((IF(VLOOKUP('Cell Numbers'!AM15,Cells!$A$7:$F$122,5)=AM$11,"[",""))&amp;(IF(AND(VLOOKUP('Cell Numbers'!AM15,Cells!$A$7:$F$122,5)&lt;&gt;AM$11,VLOOKUP('Cell Numbers'!AM15,Cells!$A$7:$F$122,6)&lt;&gt;AM$11),"---",(ROUND(VLOOKUP('Cell Numbers'!AM15,Cells!$A$7:$P$122,16),1)))&amp;(IF(VLOOKUP('Cell Numbers'!AM15,Cells!$A$7:$F$122,6)=AM$11,"]","")))))</f>
        <v>4.9]</v>
      </c>
    </row>
    <row r="24" spans="1:39" x14ac:dyDescent="0.25">
      <c r="A24" t="s">
        <v>59</v>
      </c>
      <c r="B24" t="s">
        <v>77</v>
      </c>
      <c r="C24" s="8" t="s">
        <v>351</v>
      </c>
      <c r="D24" s="203" t="str">
        <f>IF('Cell Numbers'!D16=0,"",((IF(VLOOKUP('Cell Numbers'!D16,Cells!$A$7:$F$122,5)=D$11,"[",""))&amp;(IF(AND(VLOOKUP('Cell Numbers'!D16,Cells!$A$7:$F$122,5)&lt;&gt;D$11,VLOOKUP('Cell Numbers'!D16,Cells!$A$7:$F$122,6)&lt;&gt;D$11),"---",(ROUND(VLOOKUP('Cell Numbers'!D16,Cells!$A$7:$P$122,16),1)))&amp;(IF(VLOOKUP('Cell Numbers'!D16,Cells!$A$7:$F$122,6)=D$11,"]","")))))</f>
        <v>[-7.6</v>
      </c>
      <c r="E24" s="203" t="str">
        <f>IF('Cell Numbers'!E16=0,"",((IF(VLOOKUP('Cell Numbers'!E16,Cells!$A$7:$F$122,5)=E$11,"[",""))&amp;(IF(AND(VLOOKUP('Cell Numbers'!E16,Cells!$A$7:$F$122,5)&lt;&gt;E$11,VLOOKUP('Cell Numbers'!E16,Cells!$A$7:$F$122,6)&lt;&gt;E$11),"---",(ROUND(VLOOKUP('Cell Numbers'!E16,Cells!$A$7:$P$122,16),1)))&amp;(IF(VLOOKUP('Cell Numbers'!E16,Cells!$A$7:$F$122,6)=E$11,"]","")))))</f>
        <v>---</v>
      </c>
      <c r="F24" s="203" t="str">
        <f>IF('Cell Numbers'!F16=0,"",((IF(VLOOKUP('Cell Numbers'!F16,Cells!$A$7:$F$122,5)=F$11,"[",""))&amp;(IF(AND(VLOOKUP('Cell Numbers'!F16,Cells!$A$7:$F$122,5)&lt;&gt;F$11,VLOOKUP('Cell Numbers'!F16,Cells!$A$7:$F$122,6)&lt;&gt;F$11),"---",(ROUND(VLOOKUP('Cell Numbers'!F16,Cells!$A$7:$P$122,16),1)))&amp;(IF(VLOOKUP('Cell Numbers'!F16,Cells!$A$7:$F$122,6)=F$11,"]","")))))</f>
        <v>---</v>
      </c>
      <c r="G24" s="203" t="str">
        <f>IF('Cell Numbers'!G16=0,"",((IF(VLOOKUP('Cell Numbers'!G16,Cells!$A$7:$F$122,5)=G$11,"[",""))&amp;(IF(AND(VLOOKUP('Cell Numbers'!G16,Cells!$A$7:$F$122,5)&lt;&gt;G$11,VLOOKUP('Cell Numbers'!G16,Cells!$A$7:$F$122,6)&lt;&gt;G$11),"---",(ROUND(VLOOKUP('Cell Numbers'!G16,Cells!$A$7:$P$122,16),1)))&amp;(IF(VLOOKUP('Cell Numbers'!G16,Cells!$A$7:$F$122,6)=G$11,"]","")))))</f>
        <v>---</v>
      </c>
      <c r="H24" s="203" t="str">
        <f>IF('Cell Numbers'!H16=0,"",((IF(VLOOKUP('Cell Numbers'!H16,Cells!$A$7:$F$122,5)=H$11,"[",""))&amp;(IF(AND(VLOOKUP('Cell Numbers'!H16,Cells!$A$7:$F$122,5)&lt;&gt;H$11,VLOOKUP('Cell Numbers'!H16,Cells!$A$7:$F$122,6)&lt;&gt;H$11),"---",(ROUND(VLOOKUP('Cell Numbers'!H16,Cells!$A$7:$P$122,16),1)))&amp;(IF(VLOOKUP('Cell Numbers'!H16,Cells!$A$7:$F$122,6)=H$11,"]","")))))</f>
        <v>---</v>
      </c>
      <c r="I24" s="203" t="str">
        <f>IF('Cell Numbers'!I16=0,"",((IF(VLOOKUP('Cell Numbers'!I16,Cells!$A$7:$F$122,5)=I$11,"[",""))&amp;(IF(AND(VLOOKUP('Cell Numbers'!I16,Cells!$A$7:$F$122,5)&lt;&gt;I$11,VLOOKUP('Cell Numbers'!I16,Cells!$A$7:$F$122,6)&lt;&gt;I$11),"---",(ROUND(VLOOKUP('Cell Numbers'!I16,Cells!$A$7:$P$122,16),1)))&amp;(IF(VLOOKUP('Cell Numbers'!I16,Cells!$A$7:$F$122,6)=I$11,"]","")))))</f>
        <v>-7.6]</v>
      </c>
      <c r="J24" s="203" t="str">
        <f>IF('Cell Numbers'!J16=0,"",((IF(VLOOKUP('Cell Numbers'!J16,Cells!$A$7:$F$122,5)=J$11,"[",""))&amp;(IF(AND(VLOOKUP('Cell Numbers'!J16,Cells!$A$7:$F$122,5)&lt;&gt;J$11,VLOOKUP('Cell Numbers'!J16,Cells!$A$7:$F$122,6)&lt;&gt;J$11),"---",(ROUND(VLOOKUP('Cell Numbers'!J16,Cells!$A$7:$P$122,16),1)))&amp;(IF(VLOOKUP('Cell Numbers'!J16,Cells!$A$7:$F$122,6)=J$11,"]","")))))</f>
        <v>[-11.3</v>
      </c>
      <c r="K24" s="203" t="str">
        <f>IF('Cell Numbers'!K16=0,"",((IF(VLOOKUP('Cell Numbers'!K16,Cells!$A$7:$F$122,5)=K$11,"[",""))&amp;(IF(AND(VLOOKUP('Cell Numbers'!K16,Cells!$A$7:$F$122,5)&lt;&gt;K$11,VLOOKUP('Cell Numbers'!K16,Cells!$A$7:$F$122,6)&lt;&gt;K$11),"---",(ROUND(VLOOKUP('Cell Numbers'!K16,Cells!$A$7:$P$122,16),1)))&amp;(IF(VLOOKUP('Cell Numbers'!K16,Cells!$A$7:$F$122,6)=K$11,"]","")))))</f>
        <v>---</v>
      </c>
      <c r="L24" s="203" t="str">
        <f>IF('Cell Numbers'!L16=0,"",((IF(VLOOKUP('Cell Numbers'!L16,Cells!$A$7:$F$122,5)=L$11,"[",""))&amp;(IF(AND(VLOOKUP('Cell Numbers'!L16,Cells!$A$7:$F$122,5)&lt;&gt;L$11,VLOOKUP('Cell Numbers'!L16,Cells!$A$7:$F$122,6)&lt;&gt;L$11),"---",(ROUND(VLOOKUP('Cell Numbers'!L16,Cells!$A$7:$P$122,16),1)))&amp;(IF(VLOOKUP('Cell Numbers'!L16,Cells!$A$7:$F$122,6)=L$11,"]","")))))</f>
        <v>-11.3]</v>
      </c>
      <c r="M24" s="203" t="str">
        <f>IF('Cell Numbers'!M16=0,"",((IF(VLOOKUP('Cell Numbers'!M16,Cells!$A$7:$F$122,5)=M$11,"[",""))&amp;(IF(AND(VLOOKUP('Cell Numbers'!M16,Cells!$A$7:$F$122,5)&lt;&gt;M$11,VLOOKUP('Cell Numbers'!M16,Cells!$A$7:$F$122,6)&lt;&gt;M$11),"---",(ROUND(VLOOKUP('Cell Numbers'!M16,Cells!$A$7:$P$122,16),1)))&amp;(IF(VLOOKUP('Cell Numbers'!M16,Cells!$A$7:$F$122,6)=M$11,"]","")))))</f>
        <v>[-11.9</v>
      </c>
      <c r="N24" s="203" t="str">
        <f>IF('Cell Numbers'!N16=0,"",((IF(VLOOKUP('Cell Numbers'!N16,Cells!$A$7:$F$122,5)=N$11,"[",""))&amp;(IF(AND(VLOOKUP('Cell Numbers'!N16,Cells!$A$7:$F$122,5)&lt;&gt;N$11,VLOOKUP('Cell Numbers'!N16,Cells!$A$7:$F$122,6)&lt;&gt;N$11),"---",(ROUND(VLOOKUP('Cell Numbers'!N16,Cells!$A$7:$P$122,16),1)))&amp;(IF(VLOOKUP('Cell Numbers'!N16,Cells!$A$7:$F$122,6)=N$11,"]","")))))</f>
        <v>-11.9]</v>
      </c>
      <c r="O24" s="203" t="str">
        <f>IF('Cell Numbers'!O16=0,"",((IF(VLOOKUP('Cell Numbers'!O16,Cells!$A$7:$F$122,5)=O$11,"[",""))&amp;(IF(AND(VLOOKUP('Cell Numbers'!O16,Cells!$A$7:$F$122,5)&lt;&gt;O$11,VLOOKUP('Cell Numbers'!O16,Cells!$A$7:$F$122,6)&lt;&gt;O$11),"---",(ROUND(VLOOKUP('Cell Numbers'!O16,Cells!$A$7:$P$122,16),1)))&amp;(IF(VLOOKUP('Cell Numbers'!O16,Cells!$A$7:$F$122,6)=O$11,"]","")))))</f>
        <v>[-8.1</v>
      </c>
      <c r="P24" s="203" t="str">
        <f>IF('Cell Numbers'!P16=0,"",((IF(VLOOKUP('Cell Numbers'!P16,Cells!$A$7:$F$122,5)=P$11,"[",""))&amp;(IF(AND(VLOOKUP('Cell Numbers'!P16,Cells!$A$7:$F$122,5)&lt;&gt;P$11,VLOOKUP('Cell Numbers'!P16,Cells!$A$7:$F$122,6)&lt;&gt;P$11),"---",(ROUND(VLOOKUP('Cell Numbers'!P16,Cells!$A$7:$P$122,16),1)))&amp;(IF(VLOOKUP('Cell Numbers'!P16,Cells!$A$7:$F$122,6)=P$11,"]","")))))</f>
        <v>-8.1]</v>
      </c>
      <c r="Q24" s="203" t="str">
        <f>IF('Cell Numbers'!Q16=0,"",((IF(VLOOKUP('Cell Numbers'!Q16,Cells!$A$7:$F$122,5)=Q$11,"[",""))&amp;(IF(AND(VLOOKUP('Cell Numbers'!Q16,Cells!$A$7:$F$122,5)&lt;&gt;Q$11,VLOOKUP('Cell Numbers'!Q16,Cells!$A$7:$F$122,6)&lt;&gt;Q$11),"---",(ROUND(VLOOKUP('Cell Numbers'!Q16,Cells!$A$7:$P$122,16),1)))&amp;(IF(VLOOKUP('Cell Numbers'!Q16,Cells!$A$7:$F$122,6)=Q$11,"]","")))))</f>
        <v>[-10.4</v>
      </c>
      <c r="R24" s="203" t="str">
        <f>IF('Cell Numbers'!R16=0,"",((IF(VLOOKUP('Cell Numbers'!R16,Cells!$A$7:$F$122,5)=R$11,"[",""))&amp;(IF(AND(VLOOKUP('Cell Numbers'!R16,Cells!$A$7:$F$122,5)&lt;&gt;R$11,VLOOKUP('Cell Numbers'!R16,Cells!$A$7:$F$122,6)&lt;&gt;R$11),"---",(ROUND(VLOOKUP('Cell Numbers'!R16,Cells!$A$7:$P$122,16),1)))&amp;(IF(VLOOKUP('Cell Numbers'!R16,Cells!$A$7:$F$122,6)=R$11,"]","")))))</f>
        <v>-10.4]</v>
      </c>
      <c r="S24" s="203" t="str">
        <f>IF('Cell Numbers'!S16=0,"",((IF(VLOOKUP('Cell Numbers'!S16,Cells!$A$7:$F$122,5)=S$11,"[",""))&amp;(IF(AND(VLOOKUP('Cell Numbers'!S16,Cells!$A$7:$F$122,5)&lt;&gt;S$11,VLOOKUP('Cell Numbers'!S16,Cells!$A$7:$F$122,6)&lt;&gt;S$11),"---",(ROUND(VLOOKUP('Cell Numbers'!S16,Cells!$A$7:$P$122,16),1)))&amp;(IF(VLOOKUP('Cell Numbers'!S16,Cells!$A$7:$F$122,6)=S$11,"]","")))))</f>
        <v>[-9.7</v>
      </c>
      <c r="T24" s="203" t="str">
        <f>IF('Cell Numbers'!T16=0,"",((IF(VLOOKUP('Cell Numbers'!T16,Cells!$A$7:$F$122,5)=T$11,"[",""))&amp;(IF(AND(VLOOKUP('Cell Numbers'!T16,Cells!$A$7:$F$122,5)&lt;&gt;T$11,VLOOKUP('Cell Numbers'!T16,Cells!$A$7:$F$122,6)&lt;&gt;T$11),"---",(ROUND(VLOOKUP('Cell Numbers'!T16,Cells!$A$7:$P$122,16),1)))&amp;(IF(VLOOKUP('Cell Numbers'!T16,Cells!$A$7:$F$122,6)=T$11,"]","")))))</f>
        <v>---</v>
      </c>
      <c r="U24" s="203" t="str">
        <f>IF('Cell Numbers'!U16=0,"",((IF(VLOOKUP('Cell Numbers'!U16,Cells!$A$7:$F$122,5)=U$11,"[",""))&amp;(IF(AND(VLOOKUP('Cell Numbers'!U16,Cells!$A$7:$F$122,5)&lt;&gt;U$11,VLOOKUP('Cell Numbers'!U16,Cells!$A$7:$F$122,6)&lt;&gt;U$11),"---",(ROUND(VLOOKUP('Cell Numbers'!U16,Cells!$A$7:$P$122,16),1)))&amp;(IF(VLOOKUP('Cell Numbers'!U16,Cells!$A$7:$F$122,6)=U$11,"]","")))))</f>
        <v>-9.7]</v>
      </c>
      <c r="V24" s="203" t="str">
        <f>IF('Cell Numbers'!V16=0,"",((IF(VLOOKUP('Cell Numbers'!V16,Cells!$A$7:$F$122,5)=V$11,"[",""))&amp;(IF(AND(VLOOKUP('Cell Numbers'!V16,Cells!$A$7:$F$122,5)&lt;&gt;V$11,VLOOKUP('Cell Numbers'!V16,Cells!$A$7:$F$122,6)&lt;&gt;V$11),"---",(ROUND(VLOOKUP('Cell Numbers'!V16,Cells!$A$7:$P$122,16),1)))&amp;(IF(VLOOKUP('Cell Numbers'!V16,Cells!$A$7:$F$122,6)=V$11,"]","")))))</f>
        <v>[-2.9</v>
      </c>
      <c r="W24" s="203" t="str">
        <f>IF('Cell Numbers'!W16=0,"",((IF(VLOOKUP('Cell Numbers'!W16,Cells!$A$7:$F$122,5)=W$11,"[",""))&amp;(IF(AND(VLOOKUP('Cell Numbers'!W16,Cells!$A$7:$F$122,5)&lt;&gt;W$11,VLOOKUP('Cell Numbers'!W16,Cells!$A$7:$F$122,6)&lt;&gt;W$11),"---",(ROUND(VLOOKUP('Cell Numbers'!W16,Cells!$A$7:$P$122,16),1)))&amp;(IF(VLOOKUP('Cell Numbers'!W16,Cells!$A$7:$F$122,6)=W$11,"]","")))))</f>
        <v>-2.9]</v>
      </c>
      <c r="X24" s="203" t="str">
        <f>IF('Cell Numbers'!X16=0,"",((IF(VLOOKUP('Cell Numbers'!X16,Cells!$A$7:$F$122,5)=X$11,"[",""))&amp;(IF(AND(VLOOKUP('Cell Numbers'!X16,Cells!$A$7:$F$122,5)&lt;&gt;X$11,VLOOKUP('Cell Numbers'!X16,Cells!$A$7:$F$122,6)&lt;&gt;X$11),"---",(ROUND(VLOOKUP('Cell Numbers'!X16,Cells!$A$7:$P$122,16),1)))&amp;(IF(VLOOKUP('Cell Numbers'!X16,Cells!$A$7:$F$122,6)=X$11,"]","")))))</f>
        <v>[-0.3</v>
      </c>
      <c r="Y24" s="203" t="str">
        <f>IF('Cell Numbers'!Y16=0,"",((IF(VLOOKUP('Cell Numbers'!Y16,Cells!$A$7:$F$122,5)=Y$11,"[",""))&amp;(IF(AND(VLOOKUP('Cell Numbers'!Y16,Cells!$A$7:$F$122,5)&lt;&gt;Y$11,VLOOKUP('Cell Numbers'!Y16,Cells!$A$7:$F$122,6)&lt;&gt;Y$11),"---",(ROUND(VLOOKUP('Cell Numbers'!Y16,Cells!$A$7:$P$122,16),1)))&amp;(IF(VLOOKUP('Cell Numbers'!Y16,Cells!$A$7:$F$122,6)=Y$11,"]","")))))</f>
        <v>-0.3]</v>
      </c>
      <c r="Z24" s="203" t="str">
        <f>IF('Cell Numbers'!Z16=0,"",((IF(VLOOKUP('Cell Numbers'!Z16,Cells!$A$7:$F$122,5)=Z$11,"[",""))&amp;(IF(AND(VLOOKUP('Cell Numbers'!Z16,Cells!$A$7:$F$122,5)&lt;&gt;Z$11,VLOOKUP('Cell Numbers'!Z16,Cells!$A$7:$F$122,6)&lt;&gt;Z$11),"---",(ROUND(VLOOKUP('Cell Numbers'!Z16,Cells!$A$7:$P$122,16),1)))&amp;(IF(VLOOKUP('Cell Numbers'!Z16,Cells!$A$7:$F$122,6)=Z$11,"]","")))))</f>
        <v>[0.9</v>
      </c>
      <c r="AA24" s="203" t="str">
        <f>IF('Cell Numbers'!AA16=0,"",((IF(VLOOKUP('Cell Numbers'!AA16,Cells!$A$7:$F$122,5)=AA$11,"[",""))&amp;(IF(AND(VLOOKUP('Cell Numbers'!AA16,Cells!$A$7:$F$122,5)&lt;&gt;AA$11,VLOOKUP('Cell Numbers'!AA16,Cells!$A$7:$F$122,6)&lt;&gt;AA$11),"---",(ROUND(VLOOKUP('Cell Numbers'!AA16,Cells!$A$7:$P$122,16),1)))&amp;(IF(VLOOKUP('Cell Numbers'!AA16,Cells!$A$7:$F$122,6)=AA$11,"]","")))))</f>
        <v>0.9]</v>
      </c>
      <c r="AB24" s="203" t="str">
        <f>IF('Cell Numbers'!AB16=0,"",((IF(VLOOKUP('Cell Numbers'!AB16,Cells!$A$7:$F$122,5)=AB$11,"[",""))&amp;(IF(AND(VLOOKUP('Cell Numbers'!AB16,Cells!$A$7:$F$122,5)&lt;&gt;AB$11,VLOOKUP('Cell Numbers'!AB16,Cells!$A$7:$F$122,6)&lt;&gt;AB$11),"---",(ROUND(VLOOKUP('Cell Numbers'!AB16,Cells!$A$7:$P$122,16),1)))&amp;(IF(VLOOKUP('Cell Numbers'!AB16,Cells!$A$7:$F$122,6)=AB$11,"]","")))))</f>
        <v>[2.5]</v>
      </c>
      <c r="AC24" s="203" t="str">
        <f>IF('Cell Numbers'!AC16=0,"",((IF(VLOOKUP('Cell Numbers'!AC16,Cells!$A$7:$F$122,5)=AC$11,"[",""))&amp;(IF(AND(VLOOKUP('Cell Numbers'!AC16,Cells!$A$7:$F$122,5)&lt;&gt;AC$11,VLOOKUP('Cell Numbers'!AC16,Cells!$A$7:$F$122,6)&lt;&gt;AC$11),"---",(ROUND(VLOOKUP('Cell Numbers'!AC16,Cells!$A$7:$P$122,16),1)))&amp;(IF(VLOOKUP('Cell Numbers'!AC16,Cells!$A$7:$F$122,6)=AC$11,"]","")))))</f>
        <v>[0.4]</v>
      </c>
      <c r="AD24" s="203" t="str">
        <f>IF('Cell Numbers'!AD16=0,"",((IF(VLOOKUP('Cell Numbers'!AD16,Cells!$A$7:$F$122,5)=AD$11,"[",""))&amp;(IF(AND(VLOOKUP('Cell Numbers'!AD16,Cells!$A$7:$F$122,5)&lt;&gt;AD$11,VLOOKUP('Cell Numbers'!AD16,Cells!$A$7:$F$122,6)&lt;&gt;AD$11),"---",(ROUND(VLOOKUP('Cell Numbers'!AD16,Cells!$A$7:$P$122,16),1)))&amp;(IF(VLOOKUP('Cell Numbers'!AD16,Cells!$A$7:$F$122,6)=AD$11,"]","")))))</f>
        <v>[2.2]</v>
      </c>
      <c r="AE24" s="203" t="str">
        <f>IF('Cell Numbers'!AE16=0,"",((IF(VLOOKUP('Cell Numbers'!AE16,Cells!$A$7:$F$122,5)=AE$11,"[",""))&amp;(IF(AND(VLOOKUP('Cell Numbers'!AE16,Cells!$A$7:$F$122,5)&lt;&gt;AE$11,VLOOKUP('Cell Numbers'!AE16,Cells!$A$7:$F$122,6)&lt;&gt;AE$11),"---",(ROUND(VLOOKUP('Cell Numbers'!AE16,Cells!$A$7:$P$122,16),1)))&amp;(IF(VLOOKUP('Cell Numbers'!AE16,Cells!$A$7:$F$122,6)=AE$11,"]","")))))</f>
        <v>[4.7]</v>
      </c>
      <c r="AF24" s="203" t="str">
        <f>IF('Cell Numbers'!AF16=0,"",((IF(VLOOKUP('Cell Numbers'!AF16,Cells!$A$7:$F$122,5)=AF$11,"[",""))&amp;(IF(AND(VLOOKUP('Cell Numbers'!AF16,Cells!$A$7:$F$122,5)&lt;&gt;AF$11,VLOOKUP('Cell Numbers'!AF16,Cells!$A$7:$F$122,6)&lt;&gt;AF$11),"---",(ROUND(VLOOKUP('Cell Numbers'!AF16,Cells!$A$7:$P$122,16),1)))&amp;(IF(VLOOKUP('Cell Numbers'!AF16,Cells!$A$7:$F$122,6)=AF$11,"]","")))))</f>
        <v>[2.2]</v>
      </c>
      <c r="AG24" s="203" t="str">
        <f>IF('Cell Numbers'!AG16=0,"",((IF(VLOOKUP('Cell Numbers'!AG16,Cells!$A$7:$F$122,5)=AG$11,"[",""))&amp;(IF(AND(VLOOKUP('Cell Numbers'!AG16,Cells!$A$7:$F$122,5)&lt;&gt;AG$11,VLOOKUP('Cell Numbers'!AG16,Cells!$A$7:$F$122,6)&lt;&gt;AG$11),"---",(ROUND(VLOOKUP('Cell Numbers'!AG16,Cells!$A$7:$P$122,16),1)))&amp;(IF(VLOOKUP('Cell Numbers'!AG16,Cells!$A$7:$F$122,6)=AG$11,"]","")))))</f>
        <v>[5</v>
      </c>
      <c r="AH24" s="203" t="str">
        <f>IF('Cell Numbers'!AH16=0,"",((IF(VLOOKUP('Cell Numbers'!AH16,Cells!$A$7:$F$122,5)=AH$11,"[",""))&amp;(IF(AND(VLOOKUP('Cell Numbers'!AH16,Cells!$A$7:$F$122,5)&lt;&gt;AH$11,VLOOKUP('Cell Numbers'!AH16,Cells!$A$7:$F$122,6)&lt;&gt;AH$11),"---",(ROUND(VLOOKUP('Cell Numbers'!AH16,Cells!$A$7:$P$122,16),1)))&amp;(IF(VLOOKUP('Cell Numbers'!AH16,Cells!$A$7:$F$122,6)=AH$11,"]","")))))</f>
        <v>5]</v>
      </c>
      <c r="AI24" s="203" t="str">
        <f>IF('Cell Numbers'!AI16=0,"",((IF(VLOOKUP('Cell Numbers'!AI16,Cells!$A$7:$F$122,5)=AI$11,"[",""))&amp;(IF(AND(VLOOKUP('Cell Numbers'!AI16,Cells!$A$7:$F$122,5)&lt;&gt;AI$11,VLOOKUP('Cell Numbers'!AI16,Cells!$A$7:$F$122,6)&lt;&gt;AI$11),"---",(ROUND(VLOOKUP('Cell Numbers'!AI16,Cells!$A$7:$P$122,16),1)))&amp;(IF(VLOOKUP('Cell Numbers'!AI16,Cells!$A$7:$F$122,6)=AI$11,"]","")))))</f>
        <v>[3.9</v>
      </c>
      <c r="AJ24" s="203" t="str">
        <f>IF('Cell Numbers'!AJ16=0,"",((IF(VLOOKUP('Cell Numbers'!AJ16,Cells!$A$7:$F$122,5)=AJ$11,"[",""))&amp;(IF(AND(VLOOKUP('Cell Numbers'!AJ16,Cells!$A$7:$F$122,5)&lt;&gt;AJ$11,VLOOKUP('Cell Numbers'!AJ16,Cells!$A$7:$F$122,6)&lt;&gt;AJ$11),"---",(ROUND(VLOOKUP('Cell Numbers'!AJ16,Cells!$A$7:$P$122,16),1)))&amp;(IF(VLOOKUP('Cell Numbers'!AJ16,Cells!$A$7:$F$122,6)=AJ$11,"]","")))))</f>
        <v>---</v>
      </c>
      <c r="AK24" s="203" t="str">
        <f>IF('Cell Numbers'!AK16=0,"",((IF(VLOOKUP('Cell Numbers'!AK16,Cells!$A$7:$F$122,5)=AK$11,"[",""))&amp;(IF(AND(VLOOKUP('Cell Numbers'!AK16,Cells!$A$7:$F$122,5)&lt;&gt;AK$11,VLOOKUP('Cell Numbers'!AK16,Cells!$A$7:$F$122,6)&lt;&gt;AK$11),"---",(ROUND(VLOOKUP('Cell Numbers'!AK16,Cells!$A$7:$P$122,16),1)))&amp;(IF(VLOOKUP('Cell Numbers'!AK16,Cells!$A$7:$F$122,6)=AK$11,"]","")))))</f>
        <v>---</v>
      </c>
      <c r="AL24" s="203" t="str">
        <f>IF('Cell Numbers'!AL16=0,"",((IF(VLOOKUP('Cell Numbers'!AL16,Cells!$A$7:$F$122,5)=AL$11,"[",""))&amp;(IF(AND(VLOOKUP('Cell Numbers'!AL16,Cells!$A$7:$F$122,5)&lt;&gt;AL$11,VLOOKUP('Cell Numbers'!AL16,Cells!$A$7:$F$122,6)&lt;&gt;AL$11),"---",(ROUND(VLOOKUP('Cell Numbers'!AL16,Cells!$A$7:$P$122,16),1)))&amp;(IF(VLOOKUP('Cell Numbers'!AL16,Cells!$A$7:$F$122,6)=AL$11,"]","")))))</f>
        <v>---</v>
      </c>
      <c r="AM24" s="203" t="str">
        <f>IF('Cell Numbers'!AM16=0,"",((IF(VLOOKUP('Cell Numbers'!AM16,Cells!$A$7:$F$122,5)=AM$11,"[",""))&amp;(IF(AND(VLOOKUP('Cell Numbers'!AM16,Cells!$A$7:$F$122,5)&lt;&gt;AM$11,VLOOKUP('Cell Numbers'!AM16,Cells!$A$7:$F$122,6)&lt;&gt;AM$11),"---",(ROUND(VLOOKUP('Cell Numbers'!AM16,Cells!$A$7:$P$122,16),1)))&amp;(IF(VLOOKUP('Cell Numbers'!AM16,Cells!$A$7:$F$122,6)=AM$11,"]","")))))</f>
        <v>3.9]</v>
      </c>
    </row>
    <row r="25" spans="1:39" x14ac:dyDescent="0.25">
      <c r="A25" t="s">
        <v>59</v>
      </c>
      <c r="B25" t="s">
        <v>77</v>
      </c>
      <c r="C25" s="8" t="s">
        <v>352</v>
      </c>
      <c r="D25" s="203" t="str">
        <f>IF('Cell Numbers'!D17=0,"",((IF(VLOOKUP('Cell Numbers'!D17,Cells!$A$7:$F$122,5)=D$11,"[",""))&amp;(IF(AND(VLOOKUP('Cell Numbers'!D17,Cells!$A$7:$F$122,5)&lt;&gt;D$11,VLOOKUP('Cell Numbers'!D17,Cells!$A$7:$F$122,6)&lt;&gt;D$11),"---",(ROUND(VLOOKUP('Cell Numbers'!D17,Cells!$A$7:$P$122,16),1)))&amp;(IF(VLOOKUP('Cell Numbers'!D17,Cells!$A$7:$F$122,6)=D$11,"]","")))))</f>
        <v>[-6.9</v>
      </c>
      <c r="E25" s="203" t="str">
        <f>IF('Cell Numbers'!E17=0,"",((IF(VLOOKUP('Cell Numbers'!E17,Cells!$A$7:$F$122,5)=E$11,"[",""))&amp;(IF(AND(VLOOKUP('Cell Numbers'!E17,Cells!$A$7:$F$122,5)&lt;&gt;E$11,VLOOKUP('Cell Numbers'!E17,Cells!$A$7:$F$122,6)&lt;&gt;E$11),"---",(ROUND(VLOOKUP('Cell Numbers'!E17,Cells!$A$7:$P$122,16),1)))&amp;(IF(VLOOKUP('Cell Numbers'!E17,Cells!$A$7:$F$122,6)=E$11,"]","")))))</f>
        <v>---</v>
      </c>
      <c r="F25" s="203" t="str">
        <f>IF('Cell Numbers'!F17=0,"",((IF(VLOOKUP('Cell Numbers'!F17,Cells!$A$7:$F$122,5)=F$11,"[",""))&amp;(IF(AND(VLOOKUP('Cell Numbers'!F17,Cells!$A$7:$F$122,5)&lt;&gt;F$11,VLOOKUP('Cell Numbers'!F17,Cells!$A$7:$F$122,6)&lt;&gt;F$11),"---",(ROUND(VLOOKUP('Cell Numbers'!F17,Cells!$A$7:$P$122,16),1)))&amp;(IF(VLOOKUP('Cell Numbers'!F17,Cells!$A$7:$F$122,6)=F$11,"]","")))))</f>
        <v>---</v>
      </c>
      <c r="G25" s="203" t="str">
        <f>IF('Cell Numbers'!G17=0,"",((IF(VLOOKUP('Cell Numbers'!G17,Cells!$A$7:$F$122,5)=G$11,"[",""))&amp;(IF(AND(VLOOKUP('Cell Numbers'!G17,Cells!$A$7:$F$122,5)&lt;&gt;G$11,VLOOKUP('Cell Numbers'!G17,Cells!$A$7:$F$122,6)&lt;&gt;G$11),"---",(ROUND(VLOOKUP('Cell Numbers'!G17,Cells!$A$7:$P$122,16),1)))&amp;(IF(VLOOKUP('Cell Numbers'!G17,Cells!$A$7:$F$122,6)=G$11,"]","")))))</f>
        <v>---</v>
      </c>
      <c r="H25" s="203" t="str">
        <f>IF('Cell Numbers'!H17=0,"",((IF(VLOOKUP('Cell Numbers'!H17,Cells!$A$7:$F$122,5)=H$11,"[",""))&amp;(IF(AND(VLOOKUP('Cell Numbers'!H17,Cells!$A$7:$F$122,5)&lt;&gt;H$11,VLOOKUP('Cell Numbers'!H17,Cells!$A$7:$F$122,6)&lt;&gt;H$11),"---",(ROUND(VLOOKUP('Cell Numbers'!H17,Cells!$A$7:$P$122,16),1)))&amp;(IF(VLOOKUP('Cell Numbers'!H17,Cells!$A$7:$F$122,6)=H$11,"]","")))))</f>
        <v>---</v>
      </c>
      <c r="I25" s="203" t="str">
        <f>IF('Cell Numbers'!I17=0,"",((IF(VLOOKUP('Cell Numbers'!I17,Cells!$A$7:$F$122,5)=I$11,"[",""))&amp;(IF(AND(VLOOKUP('Cell Numbers'!I17,Cells!$A$7:$F$122,5)&lt;&gt;I$11,VLOOKUP('Cell Numbers'!I17,Cells!$A$7:$F$122,6)&lt;&gt;I$11),"---",(ROUND(VLOOKUP('Cell Numbers'!I17,Cells!$A$7:$P$122,16),1)))&amp;(IF(VLOOKUP('Cell Numbers'!I17,Cells!$A$7:$F$122,6)=I$11,"]","")))))</f>
        <v>---</v>
      </c>
      <c r="J25" s="203" t="str">
        <f>IF('Cell Numbers'!J17=0,"",((IF(VLOOKUP('Cell Numbers'!J17,Cells!$A$7:$F$122,5)=J$11,"[",""))&amp;(IF(AND(VLOOKUP('Cell Numbers'!J17,Cells!$A$7:$F$122,5)&lt;&gt;J$11,VLOOKUP('Cell Numbers'!J17,Cells!$A$7:$F$122,6)&lt;&gt;J$11),"---",(ROUND(VLOOKUP('Cell Numbers'!J17,Cells!$A$7:$P$122,16),1)))&amp;(IF(VLOOKUP('Cell Numbers'!J17,Cells!$A$7:$F$122,6)=J$11,"]","")))))</f>
        <v>---</v>
      </c>
      <c r="K25" s="203" t="str">
        <f>IF('Cell Numbers'!K17=0,"",((IF(VLOOKUP('Cell Numbers'!K17,Cells!$A$7:$F$122,5)=K$11,"[",""))&amp;(IF(AND(VLOOKUP('Cell Numbers'!K17,Cells!$A$7:$F$122,5)&lt;&gt;K$11,VLOOKUP('Cell Numbers'!K17,Cells!$A$7:$F$122,6)&lt;&gt;K$11),"---",(ROUND(VLOOKUP('Cell Numbers'!K17,Cells!$A$7:$P$122,16),1)))&amp;(IF(VLOOKUP('Cell Numbers'!K17,Cells!$A$7:$F$122,6)=K$11,"]","")))))</f>
        <v>---</v>
      </c>
      <c r="L25" s="203" t="str">
        <f>IF('Cell Numbers'!L17=0,"",((IF(VLOOKUP('Cell Numbers'!L17,Cells!$A$7:$F$122,5)=L$11,"[",""))&amp;(IF(AND(VLOOKUP('Cell Numbers'!L17,Cells!$A$7:$F$122,5)&lt;&gt;L$11,VLOOKUP('Cell Numbers'!L17,Cells!$A$7:$F$122,6)&lt;&gt;L$11),"---",(ROUND(VLOOKUP('Cell Numbers'!L17,Cells!$A$7:$P$122,16),1)))&amp;(IF(VLOOKUP('Cell Numbers'!L17,Cells!$A$7:$F$122,6)=L$11,"]","")))))</f>
        <v>---</v>
      </c>
      <c r="M25" s="203" t="str">
        <f>IF('Cell Numbers'!M17=0,"",((IF(VLOOKUP('Cell Numbers'!M17,Cells!$A$7:$F$122,5)=M$11,"[",""))&amp;(IF(AND(VLOOKUP('Cell Numbers'!M17,Cells!$A$7:$F$122,5)&lt;&gt;M$11,VLOOKUP('Cell Numbers'!M17,Cells!$A$7:$F$122,6)&lt;&gt;M$11),"---",(ROUND(VLOOKUP('Cell Numbers'!M17,Cells!$A$7:$P$122,16),1)))&amp;(IF(VLOOKUP('Cell Numbers'!M17,Cells!$A$7:$F$122,6)=M$11,"]","")))))</f>
        <v>-6.9]</v>
      </c>
      <c r="N25" s="203" t="str">
        <f>IF('Cell Numbers'!N17=0,"",((IF(VLOOKUP('Cell Numbers'!N17,Cells!$A$7:$F$122,5)=N$11,"[",""))&amp;(IF(AND(VLOOKUP('Cell Numbers'!N17,Cells!$A$7:$F$122,5)&lt;&gt;N$11,VLOOKUP('Cell Numbers'!N17,Cells!$A$7:$F$122,6)&lt;&gt;N$11),"---",(ROUND(VLOOKUP('Cell Numbers'!N17,Cells!$A$7:$P$122,16),1)))&amp;(IF(VLOOKUP('Cell Numbers'!N17,Cells!$A$7:$F$122,6)=N$11,"]","")))))</f>
        <v>[-6.3</v>
      </c>
      <c r="O25" s="203" t="str">
        <f>IF('Cell Numbers'!O17=0,"",((IF(VLOOKUP('Cell Numbers'!O17,Cells!$A$7:$F$122,5)=O$11,"[",""))&amp;(IF(AND(VLOOKUP('Cell Numbers'!O17,Cells!$A$7:$F$122,5)&lt;&gt;O$11,VLOOKUP('Cell Numbers'!O17,Cells!$A$7:$F$122,6)&lt;&gt;O$11),"---",(ROUND(VLOOKUP('Cell Numbers'!O17,Cells!$A$7:$P$122,16),1)))&amp;(IF(VLOOKUP('Cell Numbers'!O17,Cells!$A$7:$F$122,6)=O$11,"]","")))))</f>
        <v>---</v>
      </c>
      <c r="P25" s="203" t="str">
        <f>IF('Cell Numbers'!P17=0,"",((IF(VLOOKUP('Cell Numbers'!P17,Cells!$A$7:$F$122,5)=P$11,"[",""))&amp;(IF(AND(VLOOKUP('Cell Numbers'!P17,Cells!$A$7:$F$122,5)&lt;&gt;P$11,VLOOKUP('Cell Numbers'!P17,Cells!$A$7:$F$122,6)&lt;&gt;P$11),"---",(ROUND(VLOOKUP('Cell Numbers'!P17,Cells!$A$7:$P$122,16),1)))&amp;(IF(VLOOKUP('Cell Numbers'!P17,Cells!$A$7:$F$122,6)=P$11,"]","")))))</f>
        <v>---</v>
      </c>
      <c r="Q25" s="203" t="str">
        <f>IF('Cell Numbers'!Q17=0,"",((IF(VLOOKUP('Cell Numbers'!Q17,Cells!$A$7:$F$122,5)=Q$11,"[",""))&amp;(IF(AND(VLOOKUP('Cell Numbers'!Q17,Cells!$A$7:$F$122,5)&lt;&gt;Q$11,VLOOKUP('Cell Numbers'!Q17,Cells!$A$7:$F$122,6)&lt;&gt;Q$11),"---",(ROUND(VLOOKUP('Cell Numbers'!Q17,Cells!$A$7:$P$122,16),1)))&amp;(IF(VLOOKUP('Cell Numbers'!Q17,Cells!$A$7:$F$122,6)=Q$11,"]","")))))</f>
        <v>-6.3]</v>
      </c>
      <c r="R25" s="203" t="str">
        <f>IF('Cell Numbers'!R17=0,"",((IF(VLOOKUP('Cell Numbers'!R17,Cells!$A$7:$F$122,5)=R$11,"[",""))&amp;(IF(AND(VLOOKUP('Cell Numbers'!R17,Cells!$A$7:$F$122,5)&lt;&gt;R$11,VLOOKUP('Cell Numbers'!R17,Cells!$A$7:$F$122,6)&lt;&gt;R$11),"---",(ROUND(VLOOKUP('Cell Numbers'!R17,Cells!$A$7:$P$122,16),1)))&amp;(IF(VLOOKUP('Cell Numbers'!R17,Cells!$A$7:$F$122,6)=R$11,"]","")))))</f>
        <v>[-3.7</v>
      </c>
      <c r="S25" s="203" t="str">
        <f>IF('Cell Numbers'!S17=0,"",((IF(VLOOKUP('Cell Numbers'!S17,Cells!$A$7:$F$122,5)=S$11,"[",""))&amp;(IF(AND(VLOOKUP('Cell Numbers'!S17,Cells!$A$7:$F$122,5)&lt;&gt;S$11,VLOOKUP('Cell Numbers'!S17,Cells!$A$7:$F$122,6)&lt;&gt;S$11),"---",(ROUND(VLOOKUP('Cell Numbers'!S17,Cells!$A$7:$P$122,16),1)))&amp;(IF(VLOOKUP('Cell Numbers'!S17,Cells!$A$7:$F$122,6)=S$11,"]","")))))</f>
        <v>---</v>
      </c>
      <c r="T25" s="203" t="str">
        <f>IF('Cell Numbers'!T17=0,"",((IF(VLOOKUP('Cell Numbers'!T17,Cells!$A$7:$F$122,5)=T$11,"[",""))&amp;(IF(AND(VLOOKUP('Cell Numbers'!T17,Cells!$A$7:$F$122,5)&lt;&gt;T$11,VLOOKUP('Cell Numbers'!T17,Cells!$A$7:$F$122,6)&lt;&gt;T$11),"---",(ROUND(VLOOKUP('Cell Numbers'!T17,Cells!$A$7:$P$122,16),1)))&amp;(IF(VLOOKUP('Cell Numbers'!T17,Cells!$A$7:$F$122,6)=T$11,"]","")))))</f>
        <v>-3.7]</v>
      </c>
      <c r="U25" s="203" t="str">
        <f>IF('Cell Numbers'!U17=0,"",((IF(VLOOKUP('Cell Numbers'!U17,Cells!$A$7:$F$122,5)=U$11,"[",""))&amp;(IF(AND(VLOOKUP('Cell Numbers'!U17,Cells!$A$7:$F$122,5)&lt;&gt;U$11,VLOOKUP('Cell Numbers'!U17,Cells!$A$7:$F$122,6)&lt;&gt;U$11),"---",(ROUND(VLOOKUP('Cell Numbers'!U17,Cells!$A$7:$P$122,16),1)))&amp;(IF(VLOOKUP('Cell Numbers'!U17,Cells!$A$7:$F$122,6)=U$11,"]","")))))</f>
        <v>[-4.1</v>
      </c>
      <c r="V25" s="203" t="str">
        <f>IF('Cell Numbers'!V17=0,"",((IF(VLOOKUP('Cell Numbers'!V17,Cells!$A$7:$F$122,5)=V$11,"[",""))&amp;(IF(AND(VLOOKUP('Cell Numbers'!V17,Cells!$A$7:$F$122,5)&lt;&gt;V$11,VLOOKUP('Cell Numbers'!V17,Cells!$A$7:$F$122,6)&lt;&gt;V$11),"---",(ROUND(VLOOKUP('Cell Numbers'!V17,Cells!$A$7:$P$122,16),1)))&amp;(IF(VLOOKUP('Cell Numbers'!V17,Cells!$A$7:$F$122,6)=V$11,"]","")))))</f>
        <v>---</v>
      </c>
      <c r="W25" s="203" t="str">
        <f>IF('Cell Numbers'!W17=0,"",((IF(VLOOKUP('Cell Numbers'!W17,Cells!$A$7:$F$122,5)=W$11,"[",""))&amp;(IF(AND(VLOOKUP('Cell Numbers'!W17,Cells!$A$7:$F$122,5)&lt;&gt;W$11,VLOOKUP('Cell Numbers'!W17,Cells!$A$7:$F$122,6)&lt;&gt;W$11),"---",(ROUND(VLOOKUP('Cell Numbers'!W17,Cells!$A$7:$P$122,16),1)))&amp;(IF(VLOOKUP('Cell Numbers'!W17,Cells!$A$7:$F$122,6)=W$11,"]","")))))</f>
        <v>-4.1]</v>
      </c>
      <c r="X25" s="203" t="str">
        <f>IF('Cell Numbers'!X17=0,"",((IF(VLOOKUP('Cell Numbers'!X17,Cells!$A$7:$F$122,5)=X$11,"[",""))&amp;(IF(AND(VLOOKUP('Cell Numbers'!X17,Cells!$A$7:$F$122,5)&lt;&gt;X$11,VLOOKUP('Cell Numbers'!X17,Cells!$A$7:$F$122,6)&lt;&gt;X$11),"---",(ROUND(VLOOKUP('Cell Numbers'!X17,Cells!$A$7:$P$122,16),1)))&amp;(IF(VLOOKUP('Cell Numbers'!X17,Cells!$A$7:$F$122,6)=X$11,"]","")))))</f>
        <v>[-1.9</v>
      </c>
      <c r="Y25" s="203" t="str">
        <f>IF('Cell Numbers'!Y17=0,"",((IF(VLOOKUP('Cell Numbers'!Y17,Cells!$A$7:$F$122,5)=Y$11,"[",""))&amp;(IF(AND(VLOOKUP('Cell Numbers'!Y17,Cells!$A$7:$F$122,5)&lt;&gt;Y$11,VLOOKUP('Cell Numbers'!Y17,Cells!$A$7:$F$122,6)&lt;&gt;Y$11),"---",(ROUND(VLOOKUP('Cell Numbers'!Y17,Cells!$A$7:$P$122,16),1)))&amp;(IF(VLOOKUP('Cell Numbers'!Y17,Cells!$A$7:$F$122,6)=Y$11,"]","")))))</f>
        <v>---</v>
      </c>
      <c r="Z25" s="203" t="str">
        <f>IF('Cell Numbers'!Z17=0,"",((IF(VLOOKUP('Cell Numbers'!Z17,Cells!$A$7:$F$122,5)=Z$11,"[",""))&amp;(IF(AND(VLOOKUP('Cell Numbers'!Z17,Cells!$A$7:$F$122,5)&lt;&gt;Z$11,VLOOKUP('Cell Numbers'!Z17,Cells!$A$7:$F$122,6)&lt;&gt;Z$11),"---",(ROUND(VLOOKUP('Cell Numbers'!Z17,Cells!$A$7:$P$122,16),1)))&amp;(IF(VLOOKUP('Cell Numbers'!Z17,Cells!$A$7:$F$122,6)=Z$11,"]","")))))</f>
        <v>-1.9]</v>
      </c>
      <c r="AA25" s="203" t="str">
        <f>IF('Cell Numbers'!AA17=0,"",((IF(VLOOKUP('Cell Numbers'!AA17,Cells!$A$7:$F$122,5)=AA$11,"[",""))&amp;(IF(AND(VLOOKUP('Cell Numbers'!AA17,Cells!$A$7:$F$122,5)&lt;&gt;AA$11,VLOOKUP('Cell Numbers'!AA17,Cells!$A$7:$F$122,6)&lt;&gt;AA$11),"---",(ROUND(VLOOKUP('Cell Numbers'!AA17,Cells!$A$7:$P$122,16),1)))&amp;(IF(VLOOKUP('Cell Numbers'!AA17,Cells!$A$7:$F$122,6)=AA$11,"]","")))))</f>
        <v>[0.9</v>
      </c>
      <c r="AB25" s="203" t="str">
        <f>IF('Cell Numbers'!AB17=0,"",((IF(VLOOKUP('Cell Numbers'!AB17,Cells!$A$7:$F$122,5)=AB$11,"[",""))&amp;(IF(AND(VLOOKUP('Cell Numbers'!AB17,Cells!$A$7:$F$122,5)&lt;&gt;AB$11,VLOOKUP('Cell Numbers'!AB17,Cells!$A$7:$F$122,6)&lt;&gt;AB$11),"---",(ROUND(VLOOKUP('Cell Numbers'!AB17,Cells!$A$7:$P$122,16),1)))&amp;(IF(VLOOKUP('Cell Numbers'!AB17,Cells!$A$7:$F$122,6)=AB$11,"]","")))))</f>
        <v>0.9]</v>
      </c>
      <c r="AC25" s="203" t="str">
        <f>IF('Cell Numbers'!AC17=0,"",((IF(VLOOKUP('Cell Numbers'!AC17,Cells!$A$7:$F$122,5)=AC$11,"[",""))&amp;(IF(AND(VLOOKUP('Cell Numbers'!AC17,Cells!$A$7:$F$122,5)&lt;&gt;AC$11,VLOOKUP('Cell Numbers'!AC17,Cells!$A$7:$F$122,6)&lt;&gt;AC$11),"---",(ROUND(VLOOKUP('Cell Numbers'!AC17,Cells!$A$7:$P$122,16),1)))&amp;(IF(VLOOKUP('Cell Numbers'!AC17,Cells!$A$7:$F$122,6)=AC$11,"]","")))))</f>
        <v>[0.9</v>
      </c>
      <c r="AD25" s="203" t="str">
        <f>IF('Cell Numbers'!AD17=0,"",((IF(VLOOKUP('Cell Numbers'!AD17,Cells!$A$7:$F$122,5)=AD$11,"[",""))&amp;(IF(AND(VLOOKUP('Cell Numbers'!AD17,Cells!$A$7:$F$122,5)&lt;&gt;AD$11,VLOOKUP('Cell Numbers'!AD17,Cells!$A$7:$F$122,6)&lt;&gt;AD$11),"---",(ROUND(VLOOKUP('Cell Numbers'!AD17,Cells!$A$7:$P$122,16),1)))&amp;(IF(VLOOKUP('Cell Numbers'!AD17,Cells!$A$7:$F$122,6)=AD$11,"]","")))))</f>
        <v>0.9]</v>
      </c>
      <c r="AE25" s="203" t="str">
        <f>IF('Cell Numbers'!AE17=0,"",((IF(VLOOKUP('Cell Numbers'!AE17,Cells!$A$7:$F$122,5)=AE$11,"[",""))&amp;(IF(AND(VLOOKUP('Cell Numbers'!AE17,Cells!$A$7:$F$122,5)&lt;&gt;AE$11,VLOOKUP('Cell Numbers'!AE17,Cells!$A$7:$F$122,6)&lt;&gt;AE$11),"---",(ROUND(VLOOKUP('Cell Numbers'!AE17,Cells!$A$7:$P$122,16),1)))&amp;(IF(VLOOKUP('Cell Numbers'!AE17,Cells!$A$7:$F$122,6)=AE$11,"]","")))))</f>
        <v>[2]</v>
      </c>
      <c r="AF25" s="203" t="str">
        <f>IF('Cell Numbers'!AF17=0,"",((IF(VLOOKUP('Cell Numbers'!AF17,Cells!$A$7:$F$122,5)=AF$11,"[",""))&amp;(IF(AND(VLOOKUP('Cell Numbers'!AF17,Cells!$A$7:$F$122,5)&lt;&gt;AF$11,VLOOKUP('Cell Numbers'!AF17,Cells!$A$7:$F$122,6)&lt;&gt;AF$11),"---",(ROUND(VLOOKUP('Cell Numbers'!AF17,Cells!$A$7:$P$122,16),1)))&amp;(IF(VLOOKUP('Cell Numbers'!AF17,Cells!$A$7:$F$122,6)=AF$11,"]","")))))</f>
        <v>[4.5]</v>
      </c>
      <c r="AG25" s="203" t="str">
        <f>IF('Cell Numbers'!AG17=0,"",((IF(VLOOKUP('Cell Numbers'!AG17,Cells!$A$7:$F$122,5)=AG$11,"[",""))&amp;(IF(AND(VLOOKUP('Cell Numbers'!AG17,Cells!$A$7:$F$122,5)&lt;&gt;AG$11,VLOOKUP('Cell Numbers'!AG17,Cells!$A$7:$F$122,6)&lt;&gt;AG$11),"---",(ROUND(VLOOKUP('Cell Numbers'!AG17,Cells!$A$7:$P$122,16),1)))&amp;(IF(VLOOKUP('Cell Numbers'!AG17,Cells!$A$7:$F$122,6)=AG$11,"]","")))))</f>
        <v>[3.9</v>
      </c>
      <c r="AH25" s="203" t="str">
        <f>IF('Cell Numbers'!AH17=0,"",((IF(VLOOKUP('Cell Numbers'!AH17,Cells!$A$7:$F$122,5)=AH$11,"[",""))&amp;(IF(AND(VLOOKUP('Cell Numbers'!AH17,Cells!$A$7:$F$122,5)&lt;&gt;AH$11,VLOOKUP('Cell Numbers'!AH17,Cells!$A$7:$F$122,6)&lt;&gt;AH$11),"---",(ROUND(VLOOKUP('Cell Numbers'!AH17,Cells!$A$7:$P$122,16),1)))&amp;(IF(VLOOKUP('Cell Numbers'!AH17,Cells!$A$7:$F$122,6)=AH$11,"]","")))))</f>
        <v>3.9]</v>
      </c>
      <c r="AI25" s="203" t="str">
        <f>IF('Cell Numbers'!AI17=0,"",((IF(VLOOKUP('Cell Numbers'!AI17,Cells!$A$7:$F$122,5)=AI$11,"[",""))&amp;(IF(AND(VLOOKUP('Cell Numbers'!AI17,Cells!$A$7:$F$122,5)&lt;&gt;AI$11,VLOOKUP('Cell Numbers'!AI17,Cells!$A$7:$F$122,6)&lt;&gt;AI$11),"---",(ROUND(VLOOKUP('Cell Numbers'!AI17,Cells!$A$7:$P$122,16),1)))&amp;(IF(VLOOKUP('Cell Numbers'!AI17,Cells!$A$7:$F$122,6)=AI$11,"]","")))))</f>
        <v>[2.9</v>
      </c>
      <c r="AJ25" s="203" t="str">
        <f>IF('Cell Numbers'!AJ17=0,"",((IF(VLOOKUP('Cell Numbers'!AJ17,Cells!$A$7:$F$122,5)=AJ$11,"[",""))&amp;(IF(AND(VLOOKUP('Cell Numbers'!AJ17,Cells!$A$7:$F$122,5)&lt;&gt;AJ$11,VLOOKUP('Cell Numbers'!AJ17,Cells!$A$7:$F$122,6)&lt;&gt;AJ$11),"---",(ROUND(VLOOKUP('Cell Numbers'!AJ17,Cells!$A$7:$P$122,16),1)))&amp;(IF(VLOOKUP('Cell Numbers'!AJ17,Cells!$A$7:$F$122,6)=AJ$11,"]","")))))</f>
        <v>---</v>
      </c>
      <c r="AK25" s="203" t="str">
        <f>IF('Cell Numbers'!AK17=0,"",((IF(VLOOKUP('Cell Numbers'!AK17,Cells!$A$7:$F$122,5)=AK$11,"[",""))&amp;(IF(AND(VLOOKUP('Cell Numbers'!AK17,Cells!$A$7:$F$122,5)&lt;&gt;AK$11,VLOOKUP('Cell Numbers'!AK17,Cells!$A$7:$F$122,6)&lt;&gt;AK$11),"---",(ROUND(VLOOKUP('Cell Numbers'!AK17,Cells!$A$7:$P$122,16),1)))&amp;(IF(VLOOKUP('Cell Numbers'!AK17,Cells!$A$7:$F$122,6)=AK$11,"]","")))))</f>
        <v>---</v>
      </c>
      <c r="AL25" s="203" t="str">
        <f>IF('Cell Numbers'!AL17=0,"",((IF(VLOOKUP('Cell Numbers'!AL17,Cells!$A$7:$F$122,5)=AL$11,"[",""))&amp;(IF(AND(VLOOKUP('Cell Numbers'!AL17,Cells!$A$7:$F$122,5)&lt;&gt;AL$11,VLOOKUP('Cell Numbers'!AL17,Cells!$A$7:$F$122,6)&lt;&gt;AL$11),"---",(ROUND(VLOOKUP('Cell Numbers'!AL17,Cells!$A$7:$P$122,16),1)))&amp;(IF(VLOOKUP('Cell Numbers'!AL17,Cells!$A$7:$F$122,6)=AL$11,"]","")))))</f>
        <v>---</v>
      </c>
      <c r="AM25" s="203" t="str">
        <f>IF('Cell Numbers'!AM17=0,"",((IF(VLOOKUP('Cell Numbers'!AM17,Cells!$A$7:$F$122,5)=AM$11,"[",""))&amp;(IF(AND(VLOOKUP('Cell Numbers'!AM17,Cells!$A$7:$F$122,5)&lt;&gt;AM$11,VLOOKUP('Cell Numbers'!AM17,Cells!$A$7:$F$122,6)&lt;&gt;AM$11),"---",(ROUND(VLOOKUP('Cell Numbers'!AM17,Cells!$A$7:$P$122,16),1)))&amp;(IF(VLOOKUP('Cell Numbers'!AM17,Cells!$A$7:$F$122,6)=AM$11,"]","")))))</f>
        <v>2.9]</v>
      </c>
    </row>
    <row r="26" spans="1:39" x14ac:dyDescent="0.25">
      <c r="A26" t="s">
        <v>59</v>
      </c>
      <c r="B26" t="s">
        <v>77</v>
      </c>
      <c r="C26" s="8" t="s">
        <v>353</v>
      </c>
      <c r="D26" s="203" t="str">
        <f>IF('Cell Numbers'!D18=0,"",((IF(VLOOKUP('Cell Numbers'!D18,Cells!$A$7:$F$122,5)=D$11,"[",""))&amp;(IF(AND(VLOOKUP('Cell Numbers'!D18,Cells!$A$7:$F$122,5)&lt;&gt;D$11,VLOOKUP('Cell Numbers'!D18,Cells!$A$7:$F$122,6)&lt;&gt;D$11),"---",(ROUND(VLOOKUP('Cell Numbers'!D18,Cells!$A$7:$P$122,16),1)))&amp;(IF(VLOOKUP('Cell Numbers'!D18,Cells!$A$7:$F$122,6)=D$11,"]","")))))</f>
        <v>[-8.3</v>
      </c>
      <c r="E26" s="203" t="str">
        <f>IF('Cell Numbers'!E18=0,"",((IF(VLOOKUP('Cell Numbers'!E18,Cells!$A$7:$F$122,5)=E$11,"[",""))&amp;(IF(AND(VLOOKUP('Cell Numbers'!E18,Cells!$A$7:$F$122,5)&lt;&gt;E$11,VLOOKUP('Cell Numbers'!E18,Cells!$A$7:$F$122,6)&lt;&gt;E$11),"---",(ROUND(VLOOKUP('Cell Numbers'!E18,Cells!$A$7:$P$122,16),1)))&amp;(IF(VLOOKUP('Cell Numbers'!E18,Cells!$A$7:$F$122,6)=E$11,"]","")))))</f>
        <v>---</v>
      </c>
      <c r="F26" s="203" t="str">
        <f>IF('Cell Numbers'!F18=0,"",((IF(VLOOKUP('Cell Numbers'!F18,Cells!$A$7:$F$122,5)=F$11,"[",""))&amp;(IF(AND(VLOOKUP('Cell Numbers'!F18,Cells!$A$7:$F$122,5)&lt;&gt;F$11,VLOOKUP('Cell Numbers'!F18,Cells!$A$7:$F$122,6)&lt;&gt;F$11),"---",(ROUND(VLOOKUP('Cell Numbers'!F18,Cells!$A$7:$P$122,16),1)))&amp;(IF(VLOOKUP('Cell Numbers'!F18,Cells!$A$7:$F$122,6)=F$11,"]","")))))</f>
        <v>---</v>
      </c>
      <c r="G26" s="203" t="str">
        <f>IF('Cell Numbers'!G18=0,"",((IF(VLOOKUP('Cell Numbers'!G18,Cells!$A$7:$F$122,5)=G$11,"[",""))&amp;(IF(AND(VLOOKUP('Cell Numbers'!G18,Cells!$A$7:$F$122,5)&lt;&gt;G$11,VLOOKUP('Cell Numbers'!G18,Cells!$A$7:$F$122,6)&lt;&gt;G$11),"---",(ROUND(VLOOKUP('Cell Numbers'!G18,Cells!$A$7:$P$122,16),1)))&amp;(IF(VLOOKUP('Cell Numbers'!G18,Cells!$A$7:$F$122,6)=G$11,"]","")))))</f>
        <v>---</v>
      </c>
      <c r="H26" s="203" t="str">
        <f>IF('Cell Numbers'!H18=0,"",((IF(VLOOKUP('Cell Numbers'!H18,Cells!$A$7:$F$122,5)=H$11,"[",""))&amp;(IF(AND(VLOOKUP('Cell Numbers'!H18,Cells!$A$7:$F$122,5)&lt;&gt;H$11,VLOOKUP('Cell Numbers'!H18,Cells!$A$7:$F$122,6)&lt;&gt;H$11),"---",(ROUND(VLOOKUP('Cell Numbers'!H18,Cells!$A$7:$P$122,16),1)))&amp;(IF(VLOOKUP('Cell Numbers'!H18,Cells!$A$7:$F$122,6)=H$11,"]","")))))</f>
        <v>---</v>
      </c>
      <c r="I26" s="203" t="str">
        <f>IF('Cell Numbers'!I18=0,"",((IF(VLOOKUP('Cell Numbers'!I18,Cells!$A$7:$F$122,5)=I$11,"[",""))&amp;(IF(AND(VLOOKUP('Cell Numbers'!I18,Cells!$A$7:$F$122,5)&lt;&gt;I$11,VLOOKUP('Cell Numbers'!I18,Cells!$A$7:$F$122,6)&lt;&gt;I$11),"---",(ROUND(VLOOKUP('Cell Numbers'!I18,Cells!$A$7:$P$122,16),1)))&amp;(IF(VLOOKUP('Cell Numbers'!I18,Cells!$A$7:$F$122,6)=I$11,"]","")))))</f>
        <v>---</v>
      </c>
      <c r="J26" s="203" t="str">
        <f>IF('Cell Numbers'!J18=0,"",((IF(VLOOKUP('Cell Numbers'!J18,Cells!$A$7:$F$122,5)=J$11,"[",""))&amp;(IF(AND(VLOOKUP('Cell Numbers'!J18,Cells!$A$7:$F$122,5)&lt;&gt;J$11,VLOOKUP('Cell Numbers'!J18,Cells!$A$7:$F$122,6)&lt;&gt;J$11),"---",(ROUND(VLOOKUP('Cell Numbers'!J18,Cells!$A$7:$P$122,16),1)))&amp;(IF(VLOOKUP('Cell Numbers'!J18,Cells!$A$7:$F$122,6)=J$11,"]","")))))</f>
        <v>---</v>
      </c>
      <c r="K26" s="203" t="str">
        <f>IF('Cell Numbers'!K18=0,"",((IF(VLOOKUP('Cell Numbers'!K18,Cells!$A$7:$F$122,5)=K$11,"[",""))&amp;(IF(AND(VLOOKUP('Cell Numbers'!K18,Cells!$A$7:$F$122,5)&lt;&gt;K$11,VLOOKUP('Cell Numbers'!K18,Cells!$A$7:$F$122,6)&lt;&gt;K$11),"---",(ROUND(VLOOKUP('Cell Numbers'!K18,Cells!$A$7:$P$122,16),1)))&amp;(IF(VLOOKUP('Cell Numbers'!K18,Cells!$A$7:$F$122,6)=K$11,"]","")))))</f>
        <v>---</v>
      </c>
      <c r="L26" s="203" t="str">
        <f>IF('Cell Numbers'!L18=0,"",((IF(VLOOKUP('Cell Numbers'!L18,Cells!$A$7:$F$122,5)=L$11,"[",""))&amp;(IF(AND(VLOOKUP('Cell Numbers'!L18,Cells!$A$7:$F$122,5)&lt;&gt;L$11,VLOOKUP('Cell Numbers'!L18,Cells!$A$7:$F$122,6)&lt;&gt;L$11),"---",(ROUND(VLOOKUP('Cell Numbers'!L18,Cells!$A$7:$P$122,16),1)))&amp;(IF(VLOOKUP('Cell Numbers'!L18,Cells!$A$7:$F$122,6)=L$11,"]","")))))</f>
        <v>---</v>
      </c>
      <c r="M26" s="203" t="str">
        <f>IF('Cell Numbers'!M18=0,"",((IF(VLOOKUP('Cell Numbers'!M18,Cells!$A$7:$F$122,5)=M$11,"[",""))&amp;(IF(AND(VLOOKUP('Cell Numbers'!M18,Cells!$A$7:$F$122,5)&lt;&gt;M$11,VLOOKUP('Cell Numbers'!M18,Cells!$A$7:$F$122,6)&lt;&gt;M$11),"---",(ROUND(VLOOKUP('Cell Numbers'!M18,Cells!$A$7:$P$122,16),1)))&amp;(IF(VLOOKUP('Cell Numbers'!M18,Cells!$A$7:$F$122,6)=M$11,"]","")))))</f>
        <v>---</v>
      </c>
      <c r="N26" s="203" t="str">
        <f>IF('Cell Numbers'!N18=0,"",((IF(VLOOKUP('Cell Numbers'!N18,Cells!$A$7:$F$122,5)=N$11,"[",""))&amp;(IF(AND(VLOOKUP('Cell Numbers'!N18,Cells!$A$7:$F$122,5)&lt;&gt;N$11,VLOOKUP('Cell Numbers'!N18,Cells!$A$7:$F$122,6)&lt;&gt;N$11),"---",(ROUND(VLOOKUP('Cell Numbers'!N18,Cells!$A$7:$P$122,16),1)))&amp;(IF(VLOOKUP('Cell Numbers'!N18,Cells!$A$7:$F$122,6)=N$11,"]","")))))</f>
        <v>---</v>
      </c>
      <c r="O26" s="203" t="str">
        <f>IF('Cell Numbers'!O18=0,"",((IF(VLOOKUP('Cell Numbers'!O18,Cells!$A$7:$F$122,5)=O$11,"[",""))&amp;(IF(AND(VLOOKUP('Cell Numbers'!O18,Cells!$A$7:$F$122,5)&lt;&gt;O$11,VLOOKUP('Cell Numbers'!O18,Cells!$A$7:$F$122,6)&lt;&gt;O$11),"---",(ROUND(VLOOKUP('Cell Numbers'!O18,Cells!$A$7:$P$122,16),1)))&amp;(IF(VLOOKUP('Cell Numbers'!O18,Cells!$A$7:$F$122,6)=O$11,"]","")))))</f>
        <v>-8.3]</v>
      </c>
      <c r="P26" s="203" t="str">
        <f>IF('Cell Numbers'!P18=0,"",((IF(VLOOKUP('Cell Numbers'!P18,Cells!$A$7:$F$122,5)=P$11,"[",""))&amp;(IF(AND(VLOOKUP('Cell Numbers'!P18,Cells!$A$7:$F$122,5)&lt;&gt;P$11,VLOOKUP('Cell Numbers'!P18,Cells!$A$7:$F$122,6)&lt;&gt;P$11),"---",(ROUND(VLOOKUP('Cell Numbers'!P18,Cells!$A$7:$P$122,16),1)))&amp;(IF(VLOOKUP('Cell Numbers'!P18,Cells!$A$7:$F$122,6)=P$11,"]","")))))</f>
        <v>[-1.6</v>
      </c>
      <c r="Q26" s="203" t="str">
        <f>IF('Cell Numbers'!Q18=0,"",((IF(VLOOKUP('Cell Numbers'!Q18,Cells!$A$7:$F$122,5)=Q$11,"[",""))&amp;(IF(AND(VLOOKUP('Cell Numbers'!Q18,Cells!$A$7:$F$122,5)&lt;&gt;Q$11,VLOOKUP('Cell Numbers'!Q18,Cells!$A$7:$F$122,6)&lt;&gt;Q$11),"---",(ROUND(VLOOKUP('Cell Numbers'!Q18,Cells!$A$7:$P$122,16),1)))&amp;(IF(VLOOKUP('Cell Numbers'!Q18,Cells!$A$7:$F$122,6)=Q$11,"]","")))))</f>
        <v>---</v>
      </c>
      <c r="R26" s="203" t="str">
        <f>IF('Cell Numbers'!R18=0,"",((IF(VLOOKUP('Cell Numbers'!R18,Cells!$A$7:$F$122,5)=R$11,"[",""))&amp;(IF(AND(VLOOKUP('Cell Numbers'!R18,Cells!$A$7:$F$122,5)&lt;&gt;R$11,VLOOKUP('Cell Numbers'!R18,Cells!$A$7:$F$122,6)&lt;&gt;R$11),"---",(ROUND(VLOOKUP('Cell Numbers'!R18,Cells!$A$7:$P$122,16),1)))&amp;(IF(VLOOKUP('Cell Numbers'!R18,Cells!$A$7:$F$122,6)=R$11,"]","")))))</f>
        <v>---</v>
      </c>
      <c r="S26" s="203" t="str">
        <f>IF('Cell Numbers'!S18=0,"",((IF(VLOOKUP('Cell Numbers'!S18,Cells!$A$7:$F$122,5)=S$11,"[",""))&amp;(IF(AND(VLOOKUP('Cell Numbers'!S18,Cells!$A$7:$F$122,5)&lt;&gt;S$11,VLOOKUP('Cell Numbers'!S18,Cells!$A$7:$F$122,6)&lt;&gt;S$11),"---",(ROUND(VLOOKUP('Cell Numbers'!S18,Cells!$A$7:$P$122,16),1)))&amp;(IF(VLOOKUP('Cell Numbers'!S18,Cells!$A$7:$F$122,6)=S$11,"]","")))))</f>
        <v>---</v>
      </c>
      <c r="T26" s="203" t="str">
        <f>IF('Cell Numbers'!T18=0,"",((IF(VLOOKUP('Cell Numbers'!T18,Cells!$A$7:$F$122,5)=T$11,"[",""))&amp;(IF(AND(VLOOKUP('Cell Numbers'!T18,Cells!$A$7:$F$122,5)&lt;&gt;T$11,VLOOKUP('Cell Numbers'!T18,Cells!$A$7:$F$122,6)&lt;&gt;T$11),"---",(ROUND(VLOOKUP('Cell Numbers'!T18,Cells!$A$7:$P$122,16),1)))&amp;(IF(VLOOKUP('Cell Numbers'!T18,Cells!$A$7:$F$122,6)=T$11,"]","")))))</f>
        <v>---</v>
      </c>
      <c r="U26" s="203" t="str">
        <f>IF('Cell Numbers'!U18=0,"",((IF(VLOOKUP('Cell Numbers'!U18,Cells!$A$7:$F$122,5)=U$11,"[",""))&amp;(IF(AND(VLOOKUP('Cell Numbers'!U18,Cells!$A$7:$F$122,5)&lt;&gt;U$11,VLOOKUP('Cell Numbers'!U18,Cells!$A$7:$F$122,6)&lt;&gt;U$11),"---",(ROUND(VLOOKUP('Cell Numbers'!U18,Cells!$A$7:$P$122,16),1)))&amp;(IF(VLOOKUP('Cell Numbers'!U18,Cells!$A$7:$F$122,6)=U$11,"]","")))))</f>
        <v>---</v>
      </c>
      <c r="V26" s="203" t="str">
        <f>IF('Cell Numbers'!V18=0,"",((IF(VLOOKUP('Cell Numbers'!V18,Cells!$A$7:$F$122,5)=V$11,"[",""))&amp;(IF(AND(VLOOKUP('Cell Numbers'!V18,Cells!$A$7:$F$122,5)&lt;&gt;V$11,VLOOKUP('Cell Numbers'!V18,Cells!$A$7:$F$122,6)&lt;&gt;V$11),"---",(ROUND(VLOOKUP('Cell Numbers'!V18,Cells!$A$7:$P$122,16),1)))&amp;(IF(VLOOKUP('Cell Numbers'!V18,Cells!$A$7:$F$122,6)=V$11,"]","")))))</f>
        <v>---</v>
      </c>
      <c r="W26" s="203" t="str">
        <f>IF('Cell Numbers'!W18=0,"",((IF(VLOOKUP('Cell Numbers'!W18,Cells!$A$7:$F$122,5)=W$11,"[",""))&amp;(IF(AND(VLOOKUP('Cell Numbers'!W18,Cells!$A$7:$F$122,5)&lt;&gt;W$11,VLOOKUP('Cell Numbers'!W18,Cells!$A$7:$F$122,6)&lt;&gt;W$11),"---",(ROUND(VLOOKUP('Cell Numbers'!W18,Cells!$A$7:$P$122,16),1)))&amp;(IF(VLOOKUP('Cell Numbers'!W18,Cells!$A$7:$F$122,6)=W$11,"]","")))))</f>
        <v>-1.6]</v>
      </c>
      <c r="X26" s="203" t="str">
        <f>IF('Cell Numbers'!X18=0,"",((IF(VLOOKUP('Cell Numbers'!X18,Cells!$A$7:$F$122,5)=X$11,"[",""))&amp;(IF(AND(VLOOKUP('Cell Numbers'!X18,Cells!$A$7:$F$122,5)&lt;&gt;X$11,VLOOKUP('Cell Numbers'!X18,Cells!$A$7:$F$122,6)&lt;&gt;X$11),"---",(ROUND(VLOOKUP('Cell Numbers'!X18,Cells!$A$7:$P$122,16),1)))&amp;(IF(VLOOKUP('Cell Numbers'!X18,Cells!$A$7:$F$122,6)=X$11,"]","")))))</f>
        <v>[1.3</v>
      </c>
      <c r="Y26" s="203" t="str">
        <f>IF('Cell Numbers'!Y18=0,"",((IF(VLOOKUP('Cell Numbers'!Y18,Cells!$A$7:$F$122,5)=Y$11,"[",""))&amp;(IF(AND(VLOOKUP('Cell Numbers'!Y18,Cells!$A$7:$F$122,5)&lt;&gt;Y$11,VLOOKUP('Cell Numbers'!Y18,Cells!$A$7:$F$122,6)&lt;&gt;Y$11),"---",(ROUND(VLOOKUP('Cell Numbers'!Y18,Cells!$A$7:$P$122,16),1)))&amp;(IF(VLOOKUP('Cell Numbers'!Y18,Cells!$A$7:$F$122,6)=Y$11,"]","")))))</f>
        <v>---</v>
      </c>
      <c r="Z26" s="203" t="str">
        <f>IF('Cell Numbers'!Z18=0,"",((IF(VLOOKUP('Cell Numbers'!Z18,Cells!$A$7:$F$122,5)=Z$11,"[",""))&amp;(IF(AND(VLOOKUP('Cell Numbers'!Z18,Cells!$A$7:$F$122,5)&lt;&gt;Z$11,VLOOKUP('Cell Numbers'!Z18,Cells!$A$7:$F$122,6)&lt;&gt;Z$11),"---",(ROUND(VLOOKUP('Cell Numbers'!Z18,Cells!$A$7:$P$122,16),1)))&amp;(IF(VLOOKUP('Cell Numbers'!Z18,Cells!$A$7:$F$122,6)=Z$11,"]","")))))</f>
        <v>1.3]</v>
      </c>
      <c r="AA26" s="203" t="str">
        <f>IF('Cell Numbers'!AA18=0,"",((IF(VLOOKUP('Cell Numbers'!AA18,Cells!$A$7:$F$122,5)=AA$11,"[",""))&amp;(IF(AND(VLOOKUP('Cell Numbers'!AA18,Cells!$A$7:$F$122,5)&lt;&gt;AA$11,VLOOKUP('Cell Numbers'!AA18,Cells!$A$7:$F$122,6)&lt;&gt;AA$11),"---",(ROUND(VLOOKUP('Cell Numbers'!AA18,Cells!$A$7:$P$122,16),1)))&amp;(IF(VLOOKUP('Cell Numbers'!AA18,Cells!$A$7:$F$122,6)=AA$11,"]","")))))</f>
        <v>[2.2</v>
      </c>
      <c r="AB26" s="203" t="str">
        <f>IF('Cell Numbers'!AB18=0,"",((IF(VLOOKUP('Cell Numbers'!AB18,Cells!$A$7:$F$122,5)=AB$11,"[",""))&amp;(IF(AND(VLOOKUP('Cell Numbers'!AB18,Cells!$A$7:$F$122,5)&lt;&gt;AB$11,VLOOKUP('Cell Numbers'!AB18,Cells!$A$7:$F$122,6)&lt;&gt;AB$11),"---",(ROUND(VLOOKUP('Cell Numbers'!AB18,Cells!$A$7:$P$122,16),1)))&amp;(IF(VLOOKUP('Cell Numbers'!AB18,Cells!$A$7:$F$122,6)=AB$11,"]","")))))</f>
        <v>2.2]</v>
      </c>
      <c r="AC26" s="203" t="str">
        <f>IF('Cell Numbers'!AC18=0,"",((IF(VLOOKUP('Cell Numbers'!AC18,Cells!$A$7:$F$122,5)=AC$11,"[",""))&amp;(IF(AND(VLOOKUP('Cell Numbers'!AC18,Cells!$A$7:$F$122,5)&lt;&gt;AC$11,VLOOKUP('Cell Numbers'!AC18,Cells!$A$7:$F$122,6)&lt;&gt;AC$11),"---",(ROUND(VLOOKUP('Cell Numbers'!AC18,Cells!$A$7:$P$122,16),1)))&amp;(IF(VLOOKUP('Cell Numbers'!AC18,Cells!$A$7:$F$122,6)=AC$11,"]","")))))</f>
        <v>[0.8</v>
      </c>
      <c r="AD26" s="203" t="str">
        <f>IF('Cell Numbers'!AD18=0,"",((IF(VLOOKUP('Cell Numbers'!AD18,Cells!$A$7:$F$122,5)=AD$11,"[",""))&amp;(IF(AND(VLOOKUP('Cell Numbers'!AD18,Cells!$A$7:$F$122,5)&lt;&gt;AD$11,VLOOKUP('Cell Numbers'!AD18,Cells!$A$7:$F$122,6)&lt;&gt;AD$11),"---",(ROUND(VLOOKUP('Cell Numbers'!AD18,Cells!$A$7:$P$122,16),1)))&amp;(IF(VLOOKUP('Cell Numbers'!AD18,Cells!$A$7:$F$122,6)=AD$11,"]","")))))</f>
        <v>0.8]</v>
      </c>
      <c r="AE26" s="203" t="str">
        <f>IF('Cell Numbers'!AE18=0,"",((IF(VLOOKUP('Cell Numbers'!AE18,Cells!$A$7:$F$122,5)=AE$11,"[",""))&amp;(IF(AND(VLOOKUP('Cell Numbers'!AE18,Cells!$A$7:$F$122,5)&lt;&gt;AE$11,VLOOKUP('Cell Numbers'!AE18,Cells!$A$7:$F$122,6)&lt;&gt;AE$11),"---",(ROUND(VLOOKUP('Cell Numbers'!AE18,Cells!$A$7:$P$122,16),1)))&amp;(IF(VLOOKUP('Cell Numbers'!AE18,Cells!$A$7:$F$122,6)=AE$11,"]","")))))</f>
        <v>[3</v>
      </c>
      <c r="AF26" s="203" t="str">
        <f>IF('Cell Numbers'!AF18=0,"",((IF(VLOOKUP('Cell Numbers'!AF18,Cells!$A$7:$F$122,5)=AF$11,"[",""))&amp;(IF(AND(VLOOKUP('Cell Numbers'!AF18,Cells!$A$7:$F$122,5)&lt;&gt;AF$11,VLOOKUP('Cell Numbers'!AF18,Cells!$A$7:$F$122,6)&lt;&gt;AF$11),"---",(ROUND(VLOOKUP('Cell Numbers'!AF18,Cells!$A$7:$P$122,16),1)))&amp;(IF(VLOOKUP('Cell Numbers'!AF18,Cells!$A$7:$F$122,6)=AF$11,"]","")))))</f>
        <v>3]</v>
      </c>
      <c r="AG26" s="203" t="str">
        <f>IF('Cell Numbers'!AG18=0,"",((IF(VLOOKUP('Cell Numbers'!AG18,Cells!$A$7:$F$122,5)=AG$11,"[",""))&amp;(IF(AND(VLOOKUP('Cell Numbers'!AG18,Cells!$A$7:$F$122,5)&lt;&gt;AG$11,VLOOKUP('Cell Numbers'!AG18,Cells!$A$7:$F$122,6)&lt;&gt;AG$11),"---",(ROUND(VLOOKUP('Cell Numbers'!AG18,Cells!$A$7:$P$122,16),1)))&amp;(IF(VLOOKUP('Cell Numbers'!AG18,Cells!$A$7:$F$122,6)=AG$11,"]","")))))</f>
        <v>[1.5</v>
      </c>
      <c r="AH26" s="203" t="str">
        <f>IF('Cell Numbers'!AH18=0,"",((IF(VLOOKUP('Cell Numbers'!AH18,Cells!$A$7:$F$122,5)=AH$11,"[",""))&amp;(IF(AND(VLOOKUP('Cell Numbers'!AH18,Cells!$A$7:$F$122,5)&lt;&gt;AH$11,VLOOKUP('Cell Numbers'!AH18,Cells!$A$7:$F$122,6)&lt;&gt;AH$11),"---",(ROUND(VLOOKUP('Cell Numbers'!AH18,Cells!$A$7:$P$122,16),1)))&amp;(IF(VLOOKUP('Cell Numbers'!AH18,Cells!$A$7:$F$122,6)=AH$11,"]","")))))</f>
        <v>---</v>
      </c>
      <c r="AI26" s="203" t="str">
        <f>IF('Cell Numbers'!AI18=0,"",((IF(VLOOKUP('Cell Numbers'!AI18,Cells!$A$7:$F$122,5)=AI$11,"[",""))&amp;(IF(AND(VLOOKUP('Cell Numbers'!AI18,Cells!$A$7:$F$122,5)&lt;&gt;AI$11,VLOOKUP('Cell Numbers'!AI18,Cells!$A$7:$F$122,6)&lt;&gt;AI$11),"---",(ROUND(VLOOKUP('Cell Numbers'!AI18,Cells!$A$7:$P$122,16),1)))&amp;(IF(VLOOKUP('Cell Numbers'!AI18,Cells!$A$7:$F$122,6)=AI$11,"]","")))))</f>
        <v>---</v>
      </c>
      <c r="AJ26" s="203" t="str">
        <f>IF('Cell Numbers'!AJ18=0,"",((IF(VLOOKUP('Cell Numbers'!AJ18,Cells!$A$7:$F$122,5)=AJ$11,"[",""))&amp;(IF(AND(VLOOKUP('Cell Numbers'!AJ18,Cells!$A$7:$F$122,5)&lt;&gt;AJ$11,VLOOKUP('Cell Numbers'!AJ18,Cells!$A$7:$F$122,6)&lt;&gt;AJ$11),"---",(ROUND(VLOOKUP('Cell Numbers'!AJ18,Cells!$A$7:$P$122,16),1)))&amp;(IF(VLOOKUP('Cell Numbers'!AJ18,Cells!$A$7:$F$122,6)=AJ$11,"]","")))))</f>
        <v>---</v>
      </c>
      <c r="AK26" s="203" t="str">
        <f>IF('Cell Numbers'!AK18=0,"",((IF(VLOOKUP('Cell Numbers'!AK18,Cells!$A$7:$F$122,5)=AK$11,"[",""))&amp;(IF(AND(VLOOKUP('Cell Numbers'!AK18,Cells!$A$7:$F$122,5)&lt;&gt;AK$11,VLOOKUP('Cell Numbers'!AK18,Cells!$A$7:$F$122,6)&lt;&gt;AK$11),"---",(ROUND(VLOOKUP('Cell Numbers'!AK18,Cells!$A$7:$P$122,16),1)))&amp;(IF(VLOOKUP('Cell Numbers'!AK18,Cells!$A$7:$F$122,6)=AK$11,"]","")))))</f>
        <v>---</v>
      </c>
      <c r="AL26" s="203" t="str">
        <f>IF('Cell Numbers'!AL18=0,"",((IF(VLOOKUP('Cell Numbers'!AL18,Cells!$A$7:$F$122,5)=AL$11,"[",""))&amp;(IF(AND(VLOOKUP('Cell Numbers'!AL18,Cells!$A$7:$F$122,5)&lt;&gt;AL$11,VLOOKUP('Cell Numbers'!AL18,Cells!$A$7:$F$122,6)&lt;&gt;AL$11),"---",(ROUND(VLOOKUP('Cell Numbers'!AL18,Cells!$A$7:$P$122,16),1)))&amp;(IF(VLOOKUP('Cell Numbers'!AL18,Cells!$A$7:$F$122,6)=AL$11,"]","")))))</f>
        <v>---</v>
      </c>
      <c r="AM26" s="203" t="str">
        <f>IF('Cell Numbers'!AM18=0,"",((IF(VLOOKUP('Cell Numbers'!AM18,Cells!$A$7:$F$122,5)=AM$11,"[",""))&amp;(IF(AND(VLOOKUP('Cell Numbers'!AM18,Cells!$A$7:$F$122,5)&lt;&gt;AM$11,VLOOKUP('Cell Numbers'!AM18,Cells!$A$7:$F$122,6)&lt;&gt;AM$11),"---",(ROUND(VLOOKUP('Cell Numbers'!AM18,Cells!$A$7:$P$122,16),1)))&amp;(IF(VLOOKUP('Cell Numbers'!AM18,Cells!$A$7:$F$122,6)=AM$11,"]","")))))</f>
        <v>1.5]</v>
      </c>
    </row>
    <row r="27" spans="1:39" x14ac:dyDescent="0.25">
      <c r="A27" t="s">
        <v>59</v>
      </c>
      <c r="B27" t="s">
        <v>77</v>
      </c>
      <c r="C27" s="8" t="s">
        <v>198</v>
      </c>
      <c r="D27" s="203" t="str">
        <f>IF('Cell Numbers'!D19=0,"",((IF(VLOOKUP('Cell Numbers'!D19,Cells!$A$7:$F$122,5)=D$11,"[",""))&amp;(IF(AND(VLOOKUP('Cell Numbers'!D19,Cells!$A$7:$F$122,5)&lt;&gt;D$11,VLOOKUP('Cell Numbers'!D19,Cells!$A$7:$F$122,6)&lt;&gt;D$11),"---",(ROUND(VLOOKUP('Cell Numbers'!D19,Cells!$A$7:$P$122,16),1)))&amp;(IF(VLOOKUP('Cell Numbers'!D19,Cells!$A$7:$F$122,6)=D$11,"]","")))))</f>
        <v>[-8.9</v>
      </c>
      <c r="E27" s="203" t="str">
        <f>IF('Cell Numbers'!E19=0,"",((IF(VLOOKUP('Cell Numbers'!E19,Cells!$A$7:$F$122,5)=E$11,"[",""))&amp;(IF(AND(VLOOKUP('Cell Numbers'!E19,Cells!$A$7:$F$122,5)&lt;&gt;E$11,VLOOKUP('Cell Numbers'!E19,Cells!$A$7:$F$122,6)&lt;&gt;E$11),"---",(ROUND(VLOOKUP('Cell Numbers'!E19,Cells!$A$7:$P$122,16),1)))&amp;(IF(VLOOKUP('Cell Numbers'!E19,Cells!$A$7:$F$122,6)=E$11,"]","")))))</f>
        <v>---</v>
      </c>
      <c r="F27" s="203" t="str">
        <f>IF('Cell Numbers'!F19=0,"",((IF(VLOOKUP('Cell Numbers'!F19,Cells!$A$7:$F$122,5)=F$11,"[",""))&amp;(IF(AND(VLOOKUP('Cell Numbers'!F19,Cells!$A$7:$F$122,5)&lt;&gt;F$11,VLOOKUP('Cell Numbers'!F19,Cells!$A$7:$F$122,6)&lt;&gt;F$11),"---",(ROUND(VLOOKUP('Cell Numbers'!F19,Cells!$A$7:$P$122,16),1)))&amp;(IF(VLOOKUP('Cell Numbers'!F19,Cells!$A$7:$F$122,6)=F$11,"]","")))))</f>
        <v>---</v>
      </c>
      <c r="G27" s="203" t="str">
        <f>IF('Cell Numbers'!G19=0,"",((IF(VLOOKUP('Cell Numbers'!G19,Cells!$A$7:$F$122,5)=G$11,"[",""))&amp;(IF(AND(VLOOKUP('Cell Numbers'!G19,Cells!$A$7:$F$122,5)&lt;&gt;G$11,VLOOKUP('Cell Numbers'!G19,Cells!$A$7:$F$122,6)&lt;&gt;G$11),"---",(ROUND(VLOOKUP('Cell Numbers'!G19,Cells!$A$7:$P$122,16),1)))&amp;(IF(VLOOKUP('Cell Numbers'!G19,Cells!$A$7:$F$122,6)=G$11,"]","")))))</f>
        <v>---</v>
      </c>
      <c r="H27" s="203" t="str">
        <f>IF('Cell Numbers'!H19=0,"",((IF(VLOOKUP('Cell Numbers'!H19,Cells!$A$7:$F$122,5)=H$11,"[",""))&amp;(IF(AND(VLOOKUP('Cell Numbers'!H19,Cells!$A$7:$F$122,5)&lt;&gt;H$11,VLOOKUP('Cell Numbers'!H19,Cells!$A$7:$F$122,6)&lt;&gt;H$11),"---",(ROUND(VLOOKUP('Cell Numbers'!H19,Cells!$A$7:$P$122,16),1)))&amp;(IF(VLOOKUP('Cell Numbers'!H19,Cells!$A$7:$F$122,6)=H$11,"]","")))))</f>
        <v>---</v>
      </c>
      <c r="I27" s="203" t="str">
        <f>IF('Cell Numbers'!I19=0,"",((IF(VLOOKUP('Cell Numbers'!I19,Cells!$A$7:$F$122,5)=I$11,"[",""))&amp;(IF(AND(VLOOKUP('Cell Numbers'!I19,Cells!$A$7:$F$122,5)&lt;&gt;I$11,VLOOKUP('Cell Numbers'!I19,Cells!$A$7:$F$122,6)&lt;&gt;I$11),"---",(ROUND(VLOOKUP('Cell Numbers'!I19,Cells!$A$7:$P$122,16),1)))&amp;(IF(VLOOKUP('Cell Numbers'!I19,Cells!$A$7:$F$122,6)=I$11,"]","")))))</f>
        <v>---</v>
      </c>
      <c r="J27" s="203" t="str">
        <f>IF('Cell Numbers'!J19=0,"",((IF(VLOOKUP('Cell Numbers'!J19,Cells!$A$7:$F$122,5)=J$11,"[",""))&amp;(IF(AND(VLOOKUP('Cell Numbers'!J19,Cells!$A$7:$F$122,5)&lt;&gt;J$11,VLOOKUP('Cell Numbers'!J19,Cells!$A$7:$F$122,6)&lt;&gt;J$11),"---",(ROUND(VLOOKUP('Cell Numbers'!J19,Cells!$A$7:$P$122,16),1)))&amp;(IF(VLOOKUP('Cell Numbers'!J19,Cells!$A$7:$F$122,6)=J$11,"]","")))))</f>
        <v>---</v>
      </c>
      <c r="K27" s="203" t="str">
        <f>IF('Cell Numbers'!K19=0,"",((IF(VLOOKUP('Cell Numbers'!K19,Cells!$A$7:$F$122,5)=K$11,"[",""))&amp;(IF(AND(VLOOKUP('Cell Numbers'!K19,Cells!$A$7:$F$122,5)&lt;&gt;K$11,VLOOKUP('Cell Numbers'!K19,Cells!$A$7:$F$122,6)&lt;&gt;K$11),"---",(ROUND(VLOOKUP('Cell Numbers'!K19,Cells!$A$7:$P$122,16),1)))&amp;(IF(VLOOKUP('Cell Numbers'!K19,Cells!$A$7:$F$122,6)=K$11,"]","")))))</f>
        <v>---</v>
      </c>
      <c r="L27" s="203" t="str">
        <f>IF('Cell Numbers'!L19=0,"",((IF(VLOOKUP('Cell Numbers'!L19,Cells!$A$7:$F$122,5)=L$11,"[",""))&amp;(IF(AND(VLOOKUP('Cell Numbers'!L19,Cells!$A$7:$F$122,5)&lt;&gt;L$11,VLOOKUP('Cell Numbers'!L19,Cells!$A$7:$F$122,6)&lt;&gt;L$11),"---",(ROUND(VLOOKUP('Cell Numbers'!L19,Cells!$A$7:$P$122,16),1)))&amp;(IF(VLOOKUP('Cell Numbers'!L19,Cells!$A$7:$F$122,6)=L$11,"]","")))))</f>
        <v>---</v>
      </c>
      <c r="M27" s="203" t="str">
        <f>IF('Cell Numbers'!M19=0,"",((IF(VLOOKUP('Cell Numbers'!M19,Cells!$A$7:$F$122,5)=M$11,"[",""))&amp;(IF(AND(VLOOKUP('Cell Numbers'!M19,Cells!$A$7:$F$122,5)&lt;&gt;M$11,VLOOKUP('Cell Numbers'!M19,Cells!$A$7:$F$122,6)&lt;&gt;M$11),"---",(ROUND(VLOOKUP('Cell Numbers'!M19,Cells!$A$7:$P$122,16),1)))&amp;(IF(VLOOKUP('Cell Numbers'!M19,Cells!$A$7:$F$122,6)=M$11,"]","")))))</f>
        <v>---</v>
      </c>
      <c r="N27" s="203" t="str">
        <f>IF('Cell Numbers'!N19=0,"",((IF(VLOOKUP('Cell Numbers'!N19,Cells!$A$7:$F$122,5)=N$11,"[",""))&amp;(IF(AND(VLOOKUP('Cell Numbers'!N19,Cells!$A$7:$F$122,5)&lt;&gt;N$11,VLOOKUP('Cell Numbers'!N19,Cells!$A$7:$F$122,6)&lt;&gt;N$11),"---",(ROUND(VLOOKUP('Cell Numbers'!N19,Cells!$A$7:$P$122,16),1)))&amp;(IF(VLOOKUP('Cell Numbers'!N19,Cells!$A$7:$F$122,6)=N$11,"]","")))))</f>
        <v>---</v>
      </c>
      <c r="O27" s="203" t="str">
        <f>IF('Cell Numbers'!O19=0,"",((IF(VLOOKUP('Cell Numbers'!O19,Cells!$A$7:$F$122,5)=O$11,"[",""))&amp;(IF(AND(VLOOKUP('Cell Numbers'!O19,Cells!$A$7:$F$122,5)&lt;&gt;O$11,VLOOKUP('Cell Numbers'!O19,Cells!$A$7:$F$122,6)&lt;&gt;O$11),"---",(ROUND(VLOOKUP('Cell Numbers'!O19,Cells!$A$7:$P$122,16),1)))&amp;(IF(VLOOKUP('Cell Numbers'!O19,Cells!$A$7:$F$122,6)=O$11,"]","")))))</f>
        <v>---</v>
      </c>
      <c r="P27" s="203" t="str">
        <f>IF('Cell Numbers'!P19=0,"",((IF(VLOOKUP('Cell Numbers'!P19,Cells!$A$7:$F$122,5)=P$11,"[",""))&amp;(IF(AND(VLOOKUP('Cell Numbers'!P19,Cells!$A$7:$F$122,5)&lt;&gt;P$11,VLOOKUP('Cell Numbers'!P19,Cells!$A$7:$F$122,6)&lt;&gt;P$11),"---",(ROUND(VLOOKUP('Cell Numbers'!P19,Cells!$A$7:$P$122,16),1)))&amp;(IF(VLOOKUP('Cell Numbers'!P19,Cells!$A$7:$F$122,6)=P$11,"]","")))))</f>
        <v>---</v>
      </c>
      <c r="Q27" s="203" t="str">
        <f>IF('Cell Numbers'!Q19=0,"",((IF(VLOOKUP('Cell Numbers'!Q19,Cells!$A$7:$F$122,5)=Q$11,"[",""))&amp;(IF(AND(VLOOKUP('Cell Numbers'!Q19,Cells!$A$7:$F$122,5)&lt;&gt;Q$11,VLOOKUP('Cell Numbers'!Q19,Cells!$A$7:$F$122,6)&lt;&gt;Q$11),"---",(ROUND(VLOOKUP('Cell Numbers'!Q19,Cells!$A$7:$P$122,16),1)))&amp;(IF(VLOOKUP('Cell Numbers'!Q19,Cells!$A$7:$F$122,6)=Q$11,"]","")))))</f>
        <v>---</v>
      </c>
      <c r="R27" s="203" t="str">
        <f>IF('Cell Numbers'!R19=0,"",((IF(VLOOKUP('Cell Numbers'!R19,Cells!$A$7:$F$122,5)=R$11,"[",""))&amp;(IF(AND(VLOOKUP('Cell Numbers'!R19,Cells!$A$7:$F$122,5)&lt;&gt;R$11,VLOOKUP('Cell Numbers'!R19,Cells!$A$7:$F$122,6)&lt;&gt;R$11),"---",(ROUND(VLOOKUP('Cell Numbers'!R19,Cells!$A$7:$P$122,16),1)))&amp;(IF(VLOOKUP('Cell Numbers'!R19,Cells!$A$7:$F$122,6)=R$11,"]","")))))</f>
        <v>---</v>
      </c>
      <c r="S27" s="203" t="str">
        <f>IF('Cell Numbers'!S19=0,"",((IF(VLOOKUP('Cell Numbers'!S19,Cells!$A$7:$F$122,5)=S$11,"[",""))&amp;(IF(AND(VLOOKUP('Cell Numbers'!S19,Cells!$A$7:$F$122,5)&lt;&gt;S$11,VLOOKUP('Cell Numbers'!S19,Cells!$A$7:$F$122,6)&lt;&gt;S$11),"---",(ROUND(VLOOKUP('Cell Numbers'!S19,Cells!$A$7:$P$122,16),1)))&amp;(IF(VLOOKUP('Cell Numbers'!S19,Cells!$A$7:$F$122,6)=S$11,"]","")))))</f>
        <v>---</v>
      </c>
      <c r="T27" s="203" t="str">
        <f>IF('Cell Numbers'!T19=0,"",((IF(VLOOKUP('Cell Numbers'!T19,Cells!$A$7:$F$122,5)=T$11,"[",""))&amp;(IF(AND(VLOOKUP('Cell Numbers'!T19,Cells!$A$7:$F$122,5)&lt;&gt;T$11,VLOOKUP('Cell Numbers'!T19,Cells!$A$7:$F$122,6)&lt;&gt;T$11),"---",(ROUND(VLOOKUP('Cell Numbers'!T19,Cells!$A$7:$P$122,16),1)))&amp;(IF(VLOOKUP('Cell Numbers'!T19,Cells!$A$7:$F$122,6)=T$11,"]","")))))</f>
        <v>---</v>
      </c>
      <c r="U27" s="203" t="str">
        <f>IF('Cell Numbers'!U19=0,"",((IF(VLOOKUP('Cell Numbers'!U19,Cells!$A$7:$F$122,5)=U$11,"[",""))&amp;(IF(AND(VLOOKUP('Cell Numbers'!U19,Cells!$A$7:$F$122,5)&lt;&gt;U$11,VLOOKUP('Cell Numbers'!U19,Cells!$A$7:$F$122,6)&lt;&gt;U$11),"---",(ROUND(VLOOKUP('Cell Numbers'!U19,Cells!$A$7:$P$122,16),1)))&amp;(IF(VLOOKUP('Cell Numbers'!U19,Cells!$A$7:$F$122,6)=U$11,"]","")))))</f>
        <v>---</v>
      </c>
      <c r="V27" s="203" t="str">
        <f>IF('Cell Numbers'!V19=0,"",((IF(VLOOKUP('Cell Numbers'!V19,Cells!$A$7:$F$122,5)=V$11,"[",""))&amp;(IF(AND(VLOOKUP('Cell Numbers'!V19,Cells!$A$7:$F$122,5)&lt;&gt;V$11,VLOOKUP('Cell Numbers'!V19,Cells!$A$7:$F$122,6)&lt;&gt;V$11),"---",(ROUND(VLOOKUP('Cell Numbers'!V19,Cells!$A$7:$P$122,16),1)))&amp;(IF(VLOOKUP('Cell Numbers'!V19,Cells!$A$7:$F$122,6)=V$11,"]","")))))</f>
        <v>---</v>
      </c>
      <c r="W27" s="203" t="str">
        <f>IF('Cell Numbers'!W19=0,"",((IF(VLOOKUP('Cell Numbers'!W19,Cells!$A$7:$F$122,5)=W$11,"[",""))&amp;(IF(AND(VLOOKUP('Cell Numbers'!W19,Cells!$A$7:$F$122,5)&lt;&gt;W$11,VLOOKUP('Cell Numbers'!W19,Cells!$A$7:$F$122,6)&lt;&gt;W$11),"---",(ROUND(VLOOKUP('Cell Numbers'!W19,Cells!$A$7:$P$122,16),1)))&amp;(IF(VLOOKUP('Cell Numbers'!W19,Cells!$A$7:$F$122,6)=W$11,"]","")))))</f>
        <v>---</v>
      </c>
      <c r="X27" s="203" t="str">
        <f>IF('Cell Numbers'!X19=0,"",((IF(VLOOKUP('Cell Numbers'!X19,Cells!$A$7:$F$122,5)=X$11,"[",""))&amp;(IF(AND(VLOOKUP('Cell Numbers'!X19,Cells!$A$7:$F$122,5)&lt;&gt;X$11,VLOOKUP('Cell Numbers'!X19,Cells!$A$7:$F$122,6)&lt;&gt;X$11),"---",(ROUND(VLOOKUP('Cell Numbers'!X19,Cells!$A$7:$P$122,16),1)))&amp;(IF(VLOOKUP('Cell Numbers'!X19,Cells!$A$7:$F$122,6)=X$11,"]","")))))</f>
        <v>---</v>
      </c>
      <c r="Y27" s="203" t="str">
        <f>IF('Cell Numbers'!Y19=0,"",((IF(VLOOKUP('Cell Numbers'!Y19,Cells!$A$7:$F$122,5)=Y$11,"[",""))&amp;(IF(AND(VLOOKUP('Cell Numbers'!Y19,Cells!$A$7:$F$122,5)&lt;&gt;Y$11,VLOOKUP('Cell Numbers'!Y19,Cells!$A$7:$F$122,6)&lt;&gt;Y$11),"---",(ROUND(VLOOKUP('Cell Numbers'!Y19,Cells!$A$7:$P$122,16),1)))&amp;(IF(VLOOKUP('Cell Numbers'!Y19,Cells!$A$7:$F$122,6)=Y$11,"]","")))))</f>
        <v>---</v>
      </c>
      <c r="Z27" s="203" t="str">
        <f>IF('Cell Numbers'!Z19=0,"",((IF(VLOOKUP('Cell Numbers'!Z19,Cells!$A$7:$F$122,5)=Z$11,"[",""))&amp;(IF(AND(VLOOKUP('Cell Numbers'!Z19,Cells!$A$7:$F$122,5)&lt;&gt;Z$11,VLOOKUP('Cell Numbers'!Z19,Cells!$A$7:$F$122,6)&lt;&gt;Z$11),"---",(ROUND(VLOOKUP('Cell Numbers'!Z19,Cells!$A$7:$P$122,16),1)))&amp;(IF(VLOOKUP('Cell Numbers'!Z19,Cells!$A$7:$F$122,6)=Z$11,"]","")))))</f>
        <v>---</v>
      </c>
      <c r="AA27" s="203" t="str">
        <f>IF('Cell Numbers'!AA19=0,"",((IF(VLOOKUP('Cell Numbers'!AA19,Cells!$A$7:$F$122,5)=AA$11,"[",""))&amp;(IF(AND(VLOOKUP('Cell Numbers'!AA19,Cells!$A$7:$F$122,5)&lt;&gt;AA$11,VLOOKUP('Cell Numbers'!AA19,Cells!$A$7:$F$122,6)&lt;&gt;AA$11),"---",(ROUND(VLOOKUP('Cell Numbers'!AA19,Cells!$A$7:$P$122,16),1)))&amp;(IF(VLOOKUP('Cell Numbers'!AA19,Cells!$A$7:$F$122,6)=AA$11,"]","")))))</f>
        <v>---</v>
      </c>
      <c r="AB27" s="203" t="str">
        <f>IF('Cell Numbers'!AB19=0,"",((IF(VLOOKUP('Cell Numbers'!AB19,Cells!$A$7:$F$122,5)=AB$11,"[",""))&amp;(IF(AND(VLOOKUP('Cell Numbers'!AB19,Cells!$A$7:$F$122,5)&lt;&gt;AB$11,VLOOKUP('Cell Numbers'!AB19,Cells!$A$7:$F$122,6)&lt;&gt;AB$11),"---",(ROUND(VLOOKUP('Cell Numbers'!AB19,Cells!$A$7:$P$122,16),1)))&amp;(IF(VLOOKUP('Cell Numbers'!AB19,Cells!$A$7:$F$122,6)=AB$11,"]","")))))</f>
        <v>---</v>
      </c>
      <c r="AC27" s="203" t="str">
        <f>IF('Cell Numbers'!AC19=0,"",((IF(VLOOKUP('Cell Numbers'!AC19,Cells!$A$7:$F$122,5)=AC$11,"[",""))&amp;(IF(AND(VLOOKUP('Cell Numbers'!AC19,Cells!$A$7:$F$122,5)&lt;&gt;AC$11,VLOOKUP('Cell Numbers'!AC19,Cells!$A$7:$F$122,6)&lt;&gt;AC$11),"---",(ROUND(VLOOKUP('Cell Numbers'!AC19,Cells!$A$7:$P$122,16),1)))&amp;(IF(VLOOKUP('Cell Numbers'!AC19,Cells!$A$7:$F$122,6)=AC$11,"]","")))))</f>
        <v>-8.9]</v>
      </c>
      <c r="AD27" s="203" t="str">
        <f>IF('Cell Numbers'!AD19=0,"",((IF(VLOOKUP('Cell Numbers'!AD19,Cells!$A$7:$F$122,5)=AD$11,"[",""))&amp;(IF(AND(VLOOKUP('Cell Numbers'!AD19,Cells!$A$7:$F$122,5)&lt;&gt;AD$11,VLOOKUP('Cell Numbers'!AD19,Cells!$A$7:$F$122,6)&lt;&gt;AD$11),"---",(ROUND(VLOOKUP('Cell Numbers'!AD19,Cells!$A$7:$P$122,16),1)))&amp;(IF(VLOOKUP('Cell Numbers'!AD19,Cells!$A$7:$F$122,6)=AD$11,"]","")))))</f>
        <v>[-2.2</v>
      </c>
      <c r="AE27" s="203" t="str">
        <f>IF('Cell Numbers'!AE19=0,"",((IF(VLOOKUP('Cell Numbers'!AE19,Cells!$A$7:$F$122,5)=AE$11,"[",""))&amp;(IF(AND(VLOOKUP('Cell Numbers'!AE19,Cells!$A$7:$F$122,5)&lt;&gt;AE$11,VLOOKUP('Cell Numbers'!AE19,Cells!$A$7:$F$122,6)&lt;&gt;AE$11),"---",(ROUND(VLOOKUP('Cell Numbers'!AE19,Cells!$A$7:$P$122,16),1)))&amp;(IF(VLOOKUP('Cell Numbers'!AE19,Cells!$A$7:$F$122,6)=AE$11,"]","")))))</f>
        <v>---</v>
      </c>
      <c r="AF27" s="203" t="str">
        <f>IF('Cell Numbers'!AF19=0,"",((IF(VLOOKUP('Cell Numbers'!AF19,Cells!$A$7:$F$122,5)=AF$11,"[",""))&amp;(IF(AND(VLOOKUP('Cell Numbers'!AF19,Cells!$A$7:$F$122,5)&lt;&gt;AF$11,VLOOKUP('Cell Numbers'!AF19,Cells!$A$7:$F$122,6)&lt;&gt;AF$11),"---",(ROUND(VLOOKUP('Cell Numbers'!AF19,Cells!$A$7:$P$122,16),1)))&amp;(IF(VLOOKUP('Cell Numbers'!AF19,Cells!$A$7:$F$122,6)=AF$11,"]","")))))</f>
        <v>---</v>
      </c>
      <c r="AG27" s="203" t="str">
        <f>IF('Cell Numbers'!AG19=0,"",((IF(VLOOKUP('Cell Numbers'!AG19,Cells!$A$7:$F$122,5)=AG$11,"[",""))&amp;(IF(AND(VLOOKUP('Cell Numbers'!AG19,Cells!$A$7:$F$122,5)&lt;&gt;AG$11,VLOOKUP('Cell Numbers'!AG19,Cells!$A$7:$F$122,6)&lt;&gt;AG$11),"---",(ROUND(VLOOKUP('Cell Numbers'!AG19,Cells!$A$7:$P$122,16),1)))&amp;(IF(VLOOKUP('Cell Numbers'!AG19,Cells!$A$7:$F$122,6)=AG$11,"]","")))))</f>
        <v>---</v>
      </c>
      <c r="AH27" s="203" t="str">
        <f>IF('Cell Numbers'!AH19=0,"",((IF(VLOOKUP('Cell Numbers'!AH19,Cells!$A$7:$F$122,5)=AH$11,"[",""))&amp;(IF(AND(VLOOKUP('Cell Numbers'!AH19,Cells!$A$7:$F$122,5)&lt;&gt;AH$11,VLOOKUP('Cell Numbers'!AH19,Cells!$A$7:$F$122,6)&lt;&gt;AH$11),"---",(ROUND(VLOOKUP('Cell Numbers'!AH19,Cells!$A$7:$P$122,16),1)))&amp;(IF(VLOOKUP('Cell Numbers'!AH19,Cells!$A$7:$F$122,6)=AH$11,"]","")))))</f>
        <v>---</v>
      </c>
      <c r="AI27" s="203" t="str">
        <f>IF('Cell Numbers'!AI19=0,"",((IF(VLOOKUP('Cell Numbers'!AI19,Cells!$A$7:$F$122,5)=AI$11,"[",""))&amp;(IF(AND(VLOOKUP('Cell Numbers'!AI19,Cells!$A$7:$F$122,5)&lt;&gt;AI$11,VLOOKUP('Cell Numbers'!AI19,Cells!$A$7:$F$122,6)&lt;&gt;AI$11),"---",(ROUND(VLOOKUP('Cell Numbers'!AI19,Cells!$A$7:$P$122,16),1)))&amp;(IF(VLOOKUP('Cell Numbers'!AI19,Cells!$A$7:$F$122,6)=AI$11,"]","")))))</f>
        <v>---</v>
      </c>
      <c r="AJ27" s="203" t="str">
        <f>IF('Cell Numbers'!AJ19=0,"",((IF(VLOOKUP('Cell Numbers'!AJ19,Cells!$A$7:$F$122,5)=AJ$11,"[",""))&amp;(IF(AND(VLOOKUP('Cell Numbers'!AJ19,Cells!$A$7:$F$122,5)&lt;&gt;AJ$11,VLOOKUP('Cell Numbers'!AJ19,Cells!$A$7:$F$122,6)&lt;&gt;AJ$11),"---",(ROUND(VLOOKUP('Cell Numbers'!AJ19,Cells!$A$7:$P$122,16),1)))&amp;(IF(VLOOKUP('Cell Numbers'!AJ19,Cells!$A$7:$F$122,6)=AJ$11,"]","")))))</f>
        <v>---</v>
      </c>
      <c r="AK27" s="203" t="str">
        <f>IF('Cell Numbers'!AK19=0,"",((IF(VLOOKUP('Cell Numbers'!AK19,Cells!$A$7:$F$122,5)=AK$11,"[",""))&amp;(IF(AND(VLOOKUP('Cell Numbers'!AK19,Cells!$A$7:$F$122,5)&lt;&gt;AK$11,VLOOKUP('Cell Numbers'!AK19,Cells!$A$7:$F$122,6)&lt;&gt;AK$11),"---",(ROUND(VLOOKUP('Cell Numbers'!AK19,Cells!$A$7:$P$122,16),1)))&amp;(IF(VLOOKUP('Cell Numbers'!AK19,Cells!$A$7:$F$122,6)=AK$11,"]","")))))</f>
        <v>---</v>
      </c>
      <c r="AL27" s="203" t="str">
        <f>IF('Cell Numbers'!AL19=0,"",((IF(VLOOKUP('Cell Numbers'!AL19,Cells!$A$7:$F$122,5)=AL$11,"[",""))&amp;(IF(AND(VLOOKUP('Cell Numbers'!AL19,Cells!$A$7:$F$122,5)&lt;&gt;AL$11,VLOOKUP('Cell Numbers'!AL19,Cells!$A$7:$F$122,6)&lt;&gt;AL$11),"---",(ROUND(VLOOKUP('Cell Numbers'!AL19,Cells!$A$7:$P$122,16),1)))&amp;(IF(VLOOKUP('Cell Numbers'!AL19,Cells!$A$7:$F$122,6)=AL$11,"]","")))))</f>
        <v>---</v>
      </c>
      <c r="AM27" s="203" t="str">
        <f>IF('Cell Numbers'!AM19=0,"",((IF(VLOOKUP('Cell Numbers'!AM19,Cells!$A$7:$F$122,5)=AM$11,"[",""))&amp;(IF(AND(VLOOKUP('Cell Numbers'!AM19,Cells!$A$7:$F$122,5)&lt;&gt;AM$11,VLOOKUP('Cell Numbers'!AM19,Cells!$A$7:$F$122,6)&lt;&gt;AM$11),"---",(ROUND(VLOOKUP('Cell Numbers'!AM19,Cells!$A$7:$P$122,16),1)))&amp;(IF(VLOOKUP('Cell Numbers'!AM19,Cells!$A$7:$F$122,6)=AM$11,"]","")))))</f>
        <v>-2.2]</v>
      </c>
    </row>
    <row r="28" spans="1:39" x14ac:dyDescent="0.25">
      <c r="A28" t="s">
        <v>82</v>
      </c>
      <c r="B28" t="s">
        <v>78</v>
      </c>
      <c r="C28" s="8" t="s">
        <v>347</v>
      </c>
      <c r="D28" s="203" t="str">
        <f>IF('Cell Numbers'!D20=0,"",((IF(VLOOKUP('Cell Numbers'!D20,Cells!$A$7:$F$122,5)=D$11,"[",""))&amp;(IF(AND(VLOOKUP('Cell Numbers'!D20,Cells!$A$7:$F$122,5)&lt;&gt;D$11,VLOOKUP('Cell Numbers'!D20,Cells!$A$7:$F$122,6)&lt;&gt;D$11),"---",(ROUND(VLOOKUP('Cell Numbers'!D20,Cells!$A$7:$P$122,16),1)))&amp;(IF(VLOOKUP('Cell Numbers'!D20,Cells!$A$7:$F$122,6)=D$11,"]","")))))</f>
        <v>[1.8</v>
      </c>
      <c r="E28" s="203" t="str">
        <f>IF('Cell Numbers'!E20=0,"",((IF(VLOOKUP('Cell Numbers'!E20,Cells!$A$7:$F$122,5)=E$11,"[",""))&amp;(IF(AND(VLOOKUP('Cell Numbers'!E20,Cells!$A$7:$F$122,5)&lt;&gt;E$11,VLOOKUP('Cell Numbers'!E20,Cells!$A$7:$F$122,6)&lt;&gt;E$11),"---",(ROUND(VLOOKUP('Cell Numbers'!E20,Cells!$A$7:$P$122,16),1)))&amp;(IF(VLOOKUP('Cell Numbers'!E20,Cells!$A$7:$F$122,6)=E$11,"]","")))))</f>
        <v>---</v>
      </c>
      <c r="F28" s="203" t="str">
        <f>IF('Cell Numbers'!F20=0,"",((IF(VLOOKUP('Cell Numbers'!F20,Cells!$A$7:$F$122,5)=F$11,"[",""))&amp;(IF(AND(VLOOKUP('Cell Numbers'!F20,Cells!$A$7:$F$122,5)&lt;&gt;F$11,VLOOKUP('Cell Numbers'!F20,Cells!$A$7:$F$122,6)&lt;&gt;F$11),"---",(ROUND(VLOOKUP('Cell Numbers'!F20,Cells!$A$7:$P$122,16),1)))&amp;(IF(VLOOKUP('Cell Numbers'!F20,Cells!$A$7:$F$122,6)=F$11,"]","")))))</f>
        <v>---</v>
      </c>
      <c r="G28" s="203" t="str">
        <f>IF('Cell Numbers'!G20=0,"",((IF(VLOOKUP('Cell Numbers'!G20,Cells!$A$7:$F$122,5)=G$11,"[",""))&amp;(IF(AND(VLOOKUP('Cell Numbers'!G20,Cells!$A$7:$F$122,5)&lt;&gt;G$11,VLOOKUP('Cell Numbers'!G20,Cells!$A$7:$F$122,6)&lt;&gt;G$11),"---",(ROUND(VLOOKUP('Cell Numbers'!G20,Cells!$A$7:$P$122,16),1)))&amp;(IF(VLOOKUP('Cell Numbers'!G20,Cells!$A$7:$F$122,6)=G$11,"]","")))))</f>
        <v>---</v>
      </c>
      <c r="H28" s="203" t="str">
        <f>IF('Cell Numbers'!H20=0,"",((IF(VLOOKUP('Cell Numbers'!H20,Cells!$A$7:$F$122,5)=H$11,"[",""))&amp;(IF(AND(VLOOKUP('Cell Numbers'!H20,Cells!$A$7:$F$122,5)&lt;&gt;H$11,VLOOKUP('Cell Numbers'!H20,Cells!$A$7:$F$122,6)&lt;&gt;H$11),"---",(ROUND(VLOOKUP('Cell Numbers'!H20,Cells!$A$7:$P$122,16),1)))&amp;(IF(VLOOKUP('Cell Numbers'!H20,Cells!$A$7:$F$122,6)=H$11,"]","")))))</f>
        <v>---</v>
      </c>
      <c r="I28" s="203" t="str">
        <f>IF('Cell Numbers'!I20=0,"",((IF(VLOOKUP('Cell Numbers'!I20,Cells!$A$7:$F$122,5)=I$11,"[",""))&amp;(IF(AND(VLOOKUP('Cell Numbers'!I20,Cells!$A$7:$F$122,5)&lt;&gt;I$11,VLOOKUP('Cell Numbers'!I20,Cells!$A$7:$F$122,6)&lt;&gt;I$11),"---",(ROUND(VLOOKUP('Cell Numbers'!I20,Cells!$A$7:$P$122,16),1)))&amp;(IF(VLOOKUP('Cell Numbers'!I20,Cells!$A$7:$F$122,6)=I$11,"]","")))))</f>
        <v>---</v>
      </c>
      <c r="J28" s="203" t="str">
        <f>IF('Cell Numbers'!J20=0,"",((IF(VLOOKUP('Cell Numbers'!J20,Cells!$A$7:$F$122,5)=J$11,"[",""))&amp;(IF(AND(VLOOKUP('Cell Numbers'!J20,Cells!$A$7:$F$122,5)&lt;&gt;J$11,VLOOKUP('Cell Numbers'!J20,Cells!$A$7:$F$122,6)&lt;&gt;J$11),"---",(ROUND(VLOOKUP('Cell Numbers'!J20,Cells!$A$7:$P$122,16),1)))&amp;(IF(VLOOKUP('Cell Numbers'!J20,Cells!$A$7:$F$122,6)=J$11,"]","")))))</f>
        <v>---</v>
      </c>
      <c r="K28" s="203" t="str">
        <f>IF('Cell Numbers'!K20=0,"",((IF(VLOOKUP('Cell Numbers'!K20,Cells!$A$7:$F$122,5)=K$11,"[",""))&amp;(IF(AND(VLOOKUP('Cell Numbers'!K20,Cells!$A$7:$F$122,5)&lt;&gt;K$11,VLOOKUP('Cell Numbers'!K20,Cells!$A$7:$F$122,6)&lt;&gt;K$11),"---",(ROUND(VLOOKUP('Cell Numbers'!K20,Cells!$A$7:$P$122,16),1)))&amp;(IF(VLOOKUP('Cell Numbers'!K20,Cells!$A$7:$F$122,6)=K$11,"]","")))))</f>
        <v>---</v>
      </c>
      <c r="L28" s="203" t="str">
        <f>IF('Cell Numbers'!L20=0,"",((IF(VLOOKUP('Cell Numbers'!L20,Cells!$A$7:$F$122,5)=L$11,"[",""))&amp;(IF(AND(VLOOKUP('Cell Numbers'!L20,Cells!$A$7:$F$122,5)&lt;&gt;L$11,VLOOKUP('Cell Numbers'!L20,Cells!$A$7:$F$122,6)&lt;&gt;L$11),"---",(ROUND(VLOOKUP('Cell Numbers'!L20,Cells!$A$7:$P$122,16),1)))&amp;(IF(VLOOKUP('Cell Numbers'!L20,Cells!$A$7:$F$122,6)=L$11,"]","")))))</f>
        <v>---</v>
      </c>
      <c r="M28" s="203" t="str">
        <f>IF('Cell Numbers'!M20=0,"",((IF(VLOOKUP('Cell Numbers'!M20,Cells!$A$7:$F$122,5)=M$11,"[",""))&amp;(IF(AND(VLOOKUP('Cell Numbers'!M20,Cells!$A$7:$F$122,5)&lt;&gt;M$11,VLOOKUP('Cell Numbers'!M20,Cells!$A$7:$F$122,6)&lt;&gt;M$11),"---",(ROUND(VLOOKUP('Cell Numbers'!M20,Cells!$A$7:$P$122,16),1)))&amp;(IF(VLOOKUP('Cell Numbers'!M20,Cells!$A$7:$F$122,6)=M$11,"]","")))))</f>
        <v>---</v>
      </c>
      <c r="N28" s="203" t="str">
        <f>IF('Cell Numbers'!N20=0,"",((IF(VLOOKUP('Cell Numbers'!N20,Cells!$A$7:$F$122,5)=N$11,"[",""))&amp;(IF(AND(VLOOKUP('Cell Numbers'!N20,Cells!$A$7:$F$122,5)&lt;&gt;N$11,VLOOKUP('Cell Numbers'!N20,Cells!$A$7:$F$122,6)&lt;&gt;N$11),"---",(ROUND(VLOOKUP('Cell Numbers'!N20,Cells!$A$7:$P$122,16),1)))&amp;(IF(VLOOKUP('Cell Numbers'!N20,Cells!$A$7:$F$122,6)=N$11,"]","")))))</f>
        <v>---</v>
      </c>
      <c r="O28" s="203" t="str">
        <f>IF('Cell Numbers'!O20=0,"",((IF(VLOOKUP('Cell Numbers'!O20,Cells!$A$7:$F$122,5)=O$11,"[",""))&amp;(IF(AND(VLOOKUP('Cell Numbers'!O20,Cells!$A$7:$F$122,5)&lt;&gt;O$11,VLOOKUP('Cell Numbers'!O20,Cells!$A$7:$F$122,6)&lt;&gt;O$11),"---",(ROUND(VLOOKUP('Cell Numbers'!O20,Cells!$A$7:$P$122,16),1)))&amp;(IF(VLOOKUP('Cell Numbers'!O20,Cells!$A$7:$F$122,6)=O$11,"]","")))))</f>
        <v>1.8]</v>
      </c>
      <c r="P28" s="203" t="str">
        <f>IF('Cell Numbers'!P20=0,"",((IF(VLOOKUP('Cell Numbers'!P20,Cells!$A$7:$F$122,5)=P$11,"[",""))&amp;(IF(AND(VLOOKUP('Cell Numbers'!P20,Cells!$A$7:$F$122,5)&lt;&gt;P$11,VLOOKUP('Cell Numbers'!P20,Cells!$A$7:$F$122,6)&lt;&gt;P$11),"---",(ROUND(VLOOKUP('Cell Numbers'!P20,Cells!$A$7:$P$122,16),1)))&amp;(IF(VLOOKUP('Cell Numbers'!P20,Cells!$A$7:$F$122,6)=P$11,"]","")))))</f>
        <v/>
      </c>
      <c r="Q28" s="203" t="str">
        <f>IF('Cell Numbers'!Q20=0,"",((IF(VLOOKUP('Cell Numbers'!Q20,Cells!$A$7:$F$122,5)=Q$11,"[",""))&amp;(IF(AND(VLOOKUP('Cell Numbers'!Q20,Cells!$A$7:$F$122,5)&lt;&gt;Q$11,VLOOKUP('Cell Numbers'!Q20,Cells!$A$7:$F$122,6)&lt;&gt;Q$11),"---",(ROUND(VLOOKUP('Cell Numbers'!Q20,Cells!$A$7:$P$122,16),1)))&amp;(IF(VLOOKUP('Cell Numbers'!Q20,Cells!$A$7:$F$122,6)=Q$11,"]","")))))</f>
        <v/>
      </c>
      <c r="R28" s="203" t="str">
        <f>IF('Cell Numbers'!R20=0,"",((IF(VLOOKUP('Cell Numbers'!R20,Cells!$A$7:$F$122,5)=R$11,"[",""))&amp;(IF(AND(VLOOKUP('Cell Numbers'!R20,Cells!$A$7:$F$122,5)&lt;&gt;R$11,VLOOKUP('Cell Numbers'!R20,Cells!$A$7:$F$122,6)&lt;&gt;R$11),"---",(ROUND(VLOOKUP('Cell Numbers'!R20,Cells!$A$7:$P$122,16),1)))&amp;(IF(VLOOKUP('Cell Numbers'!R20,Cells!$A$7:$F$122,6)=R$11,"]","")))))</f>
        <v/>
      </c>
      <c r="S28" s="203" t="str">
        <f>IF('Cell Numbers'!S20=0,"",((IF(VLOOKUP('Cell Numbers'!S20,Cells!$A$7:$F$122,5)=S$11,"[",""))&amp;(IF(AND(VLOOKUP('Cell Numbers'!S20,Cells!$A$7:$F$122,5)&lt;&gt;S$11,VLOOKUP('Cell Numbers'!S20,Cells!$A$7:$F$122,6)&lt;&gt;S$11),"---",(ROUND(VLOOKUP('Cell Numbers'!S20,Cells!$A$7:$P$122,16),1)))&amp;(IF(VLOOKUP('Cell Numbers'!S20,Cells!$A$7:$F$122,6)=S$11,"]","")))))</f>
        <v/>
      </c>
      <c r="T28" s="203" t="str">
        <f>IF('Cell Numbers'!T20=0,"",((IF(VLOOKUP('Cell Numbers'!T20,Cells!$A$7:$F$122,5)=T$11,"[",""))&amp;(IF(AND(VLOOKUP('Cell Numbers'!T20,Cells!$A$7:$F$122,5)&lt;&gt;T$11,VLOOKUP('Cell Numbers'!T20,Cells!$A$7:$F$122,6)&lt;&gt;T$11),"---",(ROUND(VLOOKUP('Cell Numbers'!T20,Cells!$A$7:$P$122,16),1)))&amp;(IF(VLOOKUP('Cell Numbers'!T20,Cells!$A$7:$F$122,6)=T$11,"]","")))))</f>
        <v/>
      </c>
      <c r="U28" s="203" t="str">
        <f>IF('Cell Numbers'!U20=0,"",((IF(VLOOKUP('Cell Numbers'!U20,Cells!$A$7:$F$122,5)=U$11,"[",""))&amp;(IF(AND(VLOOKUP('Cell Numbers'!U20,Cells!$A$7:$F$122,5)&lt;&gt;U$11,VLOOKUP('Cell Numbers'!U20,Cells!$A$7:$F$122,6)&lt;&gt;U$11),"---",(ROUND(VLOOKUP('Cell Numbers'!U20,Cells!$A$7:$P$122,16),1)))&amp;(IF(VLOOKUP('Cell Numbers'!U20,Cells!$A$7:$F$122,6)=U$11,"]","")))))</f>
        <v/>
      </c>
      <c r="V28" s="203" t="str">
        <f>IF('Cell Numbers'!V20=0,"",((IF(VLOOKUP('Cell Numbers'!V20,Cells!$A$7:$F$122,5)=V$11,"[",""))&amp;(IF(AND(VLOOKUP('Cell Numbers'!V20,Cells!$A$7:$F$122,5)&lt;&gt;V$11,VLOOKUP('Cell Numbers'!V20,Cells!$A$7:$F$122,6)&lt;&gt;V$11),"---",(ROUND(VLOOKUP('Cell Numbers'!V20,Cells!$A$7:$P$122,16),1)))&amp;(IF(VLOOKUP('Cell Numbers'!V20,Cells!$A$7:$F$122,6)=V$11,"]","")))))</f>
        <v/>
      </c>
      <c r="W28" s="203" t="str">
        <f>IF('Cell Numbers'!W20=0,"",((IF(VLOOKUP('Cell Numbers'!W20,Cells!$A$7:$F$122,5)=W$11,"[",""))&amp;(IF(AND(VLOOKUP('Cell Numbers'!W20,Cells!$A$7:$F$122,5)&lt;&gt;W$11,VLOOKUP('Cell Numbers'!W20,Cells!$A$7:$F$122,6)&lt;&gt;W$11),"---",(ROUND(VLOOKUP('Cell Numbers'!W20,Cells!$A$7:$P$122,16),1)))&amp;(IF(VLOOKUP('Cell Numbers'!W20,Cells!$A$7:$F$122,6)=W$11,"]","")))))</f>
        <v/>
      </c>
      <c r="X28" s="203" t="str">
        <f>IF('Cell Numbers'!X20=0,"",((IF(VLOOKUP('Cell Numbers'!X20,Cells!$A$7:$F$122,5)=X$11,"[",""))&amp;(IF(AND(VLOOKUP('Cell Numbers'!X20,Cells!$A$7:$F$122,5)&lt;&gt;X$11,VLOOKUP('Cell Numbers'!X20,Cells!$A$7:$F$122,6)&lt;&gt;X$11),"---",(ROUND(VLOOKUP('Cell Numbers'!X20,Cells!$A$7:$P$122,16),1)))&amp;(IF(VLOOKUP('Cell Numbers'!X20,Cells!$A$7:$F$122,6)=X$11,"]","")))))</f>
        <v/>
      </c>
      <c r="Y28" s="203" t="str">
        <f>IF('Cell Numbers'!Y20=0,"",((IF(VLOOKUP('Cell Numbers'!Y20,Cells!$A$7:$F$122,5)=Y$11,"[",""))&amp;(IF(AND(VLOOKUP('Cell Numbers'!Y20,Cells!$A$7:$F$122,5)&lt;&gt;Y$11,VLOOKUP('Cell Numbers'!Y20,Cells!$A$7:$F$122,6)&lt;&gt;Y$11),"---",(ROUND(VLOOKUP('Cell Numbers'!Y20,Cells!$A$7:$P$122,16),1)))&amp;(IF(VLOOKUP('Cell Numbers'!Y20,Cells!$A$7:$F$122,6)=Y$11,"]","")))))</f>
        <v/>
      </c>
      <c r="Z28" s="203" t="str">
        <f>IF('Cell Numbers'!Z20=0,"",((IF(VLOOKUP('Cell Numbers'!Z20,Cells!$A$7:$F$122,5)=Z$11,"[",""))&amp;(IF(AND(VLOOKUP('Cell Numbers'!Z20,Cells!$A$7:$F$122,5)&lt;&gt;Z$11,VLOOKUP('Cell Numbers'!Z20,Cells!$A$7:$F$122,6)&lt;&gt;Z$11),"---",(ROUND(VLOOKUP('Cell Numbers'!Z20,Cells!$A$7:$P$122,16),1)))&amp;(IF(VLOOKUP('Cell Numbers'!Z20,Cells!$A$7:$F$122,6)=Z$11,"]","")))))</f>
        <v/>
      </c>
      <c r="AA28" s="203" t="str">
        <f>IF('Cell Numbers'!AA20=0,"",((IF(VLOOKUP('Cell Numbers'!AA20,Cells!$A$7:$F$122,5)=AA$11,"[",""))&amp;(IF(AND(VLOOKUP('Cell Numbers'!AA20,Cells!$A$7:$F$122,5)&lt;&gt;AA$11,VLOOKUP('Cell Numbers'!AA20,Cells!$A$7:$F$122,6)&lt;&gt;AA$11),"---",(ROUND(VLOOKUP('Cell Numbers'!AA20,Cells!$A$7:$P$122,16),1)))&amp;(IF(VLOOKUP('Cell Numbers'!AA20,Cells!$A$7:$F$122,6)=AA$11,"]","")))))</f>
        <v/>
      </c>
      <c r="AB28" s="203" t="str">
        <f>IF('Cell Numbers'!AB20=0,"",((IF(VLOOKUP('Cell Numbers'!AB20,Cells!$A$7:$F$122,5)=AB$11,"[",""))&amp;(IF(AND(VLOOKUP('Cell Numbers'!AB20,Cells!$A$7:$F$122,5)&lt;&gt;AB$11,VLOOKUP('Cell Numbers'!AB20,Cells!$A$7:$F$122,6)&lt;&gt;AB$11),"---",(ROUND(VLOOKUP('Cell Numbers'!AB20,Cells!$A$7:$P$122,16),1)))&amp;(IF(VLOOKUP('Cell Numbers'!AB20,Cells!$A$7:$F$122,6)=AB$11,"]","")))))</f>
        <v/>
      </c>
      <c r="AC28" s="203" t="str">
        <f>IF('Cell Numbers'!AC20=0,"",((IF(VLOOKUP('Cell Numbers'!AC20,Cells!$A$7:$F$122,5)=AC$11,"[",""))&amp;(IF(AND(VLOOKUP('Cell Numbers'!AC20,Cells!$A$7:$F$122,5)&lt;&gt;AC$11,VLOOKUP('Cell Numbers'!AC20,Cells!$A$7:$F$122,6)&lt;&gt;AC$11),"---",(ROUND(VLOOKUP('Cell Numbers'!AC20,Cells!$A$7:$P$122,16),1)))&amp;(IF(VLOOKUP('Cell Numbers'!AC20,Cells!$A$7:$F$122,6)=AC$11,"]","")))))</f>
        <v/>
      </c>
      <c r="AD28" s="203" t="str">
        <f>IF('Cell Numbers'!AD20=0,"",((IF(VLOOKUP('Cell Numbers'!AD20,Cells!$A$7:$F$122,5)=AD$11,"[",""))&amp;(IF(AND(VLOOKUP('Cell Numbers'!AD20,Cells!$A$7:$F$122,5)&lt;&gt;AD$11,VLOOKUP('Cell Numbers'!AD20,Cells!$A$7:$F$122,6)&lt;&gt;AD$11),"---",(ROUND(VLOOKUP('Cell Numbers'!AD20,Cells!$A$7:$P$122,16),1)))&amp;(IF(VLOOKUP('Cell Numbers'!AD20,Cells!$A$7:$F$122,6)=AD$11,"]","")))))</f>
        <v/>
      </c>
      <c r="AE28" s="203" t="str">
        <f>IF('Cell Numbers'!AE20=0,"",((IF(VLOOKUP('Cell Numbers'!AE20,Cells!$A$7:$F$122,5)=AE$11,"[",""))&amp;(IF(AND(VLOOKUP('Cell Numbers'!AE20,Cells!$A$7:$F$122,5)&lt;&gt;AE$11,VLOOKUP('Cell Numbers'!AE20,Cells!$A$7:$F$122,6)&lt;&gt;AE$11),"---",(ROUND(VLOOKUP('Cell Numbers'!AE20,Cells!$A$7:$P$122,16),1)))&amp;(IF(VLOOKUP('Cell Numbers'!AE20,Cells!$A$7:$F$122,6)=AE$11,"]","")))))</f>
        <v/>
      </c>
      <c r="AF28" s="203" t="str">
        <f>IF('Cell Numbers'!AF20=0,"",((IF(VLOOKUP('Cell Numbers'!AF20,Cells!$A$7:$F$122,5)=AF$11,"[",""))&amp;(IF(AND(VLOOKUP('Cell Numbers'!AF20,Cells!$A$7:$F$122,5)&lt;&gt;AF$11,VLOOKUP('Cell Numbers'!AF20,Cells!$A$7:$F$122,6)&lt;&gt;AF$11),"---",(ROUND(VLOOKUP('Cell Numbers'!AF20,Cells!$A$7:$P$122,16),1)))&amp;(IF(VLOOKUP('Cell Numbers'!AF20,Cells!$A$7:$F$122,6)=AF$11,"]","")))))</f>
        <v/>
      </c>
      <c r="AG28" s="203" t="str">
        <f>IF('Cell Numbers'!AG20=0,"",((IF(VLOOKUP('Cell Numbers'!AG20,Cells!$A$7:$F$122,5)=AG$11,"[",""))&amp;(IF(AND(VLOOKUP('Cell Numbers'!AG20,Cells!$A$7:$F$122,5)&lt;&gt;AG$11,VLOOKUP('Cell Numbers'!AG20,Cells!$A$7:$F$122,6)&lt;&gt;AG$11),"---",(ROUND(VLOOKUP('Cell Numbers'!AG20,Cells!$A$7:$P$122,16),1)))&amp;(IF(VLOOKUP('Cell Numbers'!AG20,Cells!$A$7:$F$122,6)=AG$11,"]","")))))</f>
        <v/>
      </c>
      <c r="AH28" s="203" t="str">
        <f>IF('Cell Numbers'!AH20=0,"",((IF(VLOOKUP('Cell Numbers'!AH20,Cells!$A$7:$F$122,5)=AH$11,"[",""))&amp;(IF(AND(VLOOKUP('Cell Numbers'!AH20,Cells!$A$7:$F$122,5)&lt;&gt;AH$11,VLOOKUP('Cell Numbers'!AH20,Cells!$A$7:$F$122,6)&lt;&gt;AH$11),"---",(ROUND(VLOOKUP('Cell Numbers'!AH20,Cells!$A$7:$P$122,16),1)))&amp;(IF(VLOOKUP('Cell Numbers'!AH20,Cells!$A$7:$F$122,6)=AH$11,"]","")))))</f>
        <v/>
      </c>
      <c r="AI28" s="203" t="str">
        <f>IF('Cell Numbers'!AI20=0,"",((IF(VLOOKUP('Cell Numbers'!AI20,Cells!$A$7:$F$122,5)=AI$11,"[",""))&amp;(IF(AND(VLOOKUP('Cell Numbers'!AI20,Cells!$A$7:$F$122,5)&lt;&gt;AI$11,VLOOKUP('Cell Numbers'!AI20,Cells!$A$7:$F$122,6)&lt;&gt;AI$11),"---",(ROUND(VLOOKUP('Cell Numbers'!AI20,Cells!$A$7:$P$122,16),1)))&amp;(IF(VLOOKUP('Cell Numbers'!AI20,Cells!$A$7:$F$122,6)=AI$11,"]","")))))</f>
        <v/>
      </c>
      <c r="AJ28" s="203" t="str">
        <f>IF('Cell Numbers'!AJ20=0,"",((IF(VLOOKUP('Cell Numbers'!AJ20,Cells!$A$7:$F$122,5)=AJ$11,"[",""))&amp;(IF(AND(VLOOKUP('Cell Numbers'!AJ20,Cells!$A$7:$F$122,5)&lt;&gt;AJ$11,VLOOKUP('Cell Numbers'!AJ20,Cells!$A$7:$F$122,6)&lt;&gt;AJ$11),"---",(ROUND(VLOOKUP('Cell Numbers'!AJ20,Cells!$A$7:$P$122,16),1)))&amp;(IF(VLOOKUP('Cell Numbers'!AJ20,Cells!$A$7:$F$122,6)=AJ$11,"]","")))))</f>
        <v/>
      </c>
      <c r="AK28" s="203" t="str">
        <f>IF('Cell Numbers'!AK20=0,"",((IF(VLOOKUP('Cell Numbers'!AK20,Cells!$A$7:$F$122,5)=AK$11,"[",""))&amp;(IF(AND(VLOOKUP('Cell Numbers'!AK20,Cells!$A$7:$F$122,5)&lt;&gt;AK$11,VLOOKUP('Cell Numbers'!AK20,Cells!$A$7:$F$122,6)&lt;&gt;AK$11),"---",(ROUND(VLOOKUP('Cell Numbers'!AK20,Cells!$A$7:$P$122,16),1)))&amp;(IF(VLOOKUP('Cell Numbers'!AK20,Cells!$A$7:$F$122,6)=AK$11,"]","")))))</f>
        <v/>
      </c>
      <c r="AL28" s="203" t="str">
        <f>IF('Cell Numbers'!AL20=0,"",((IF(VLOOKUP('Cell Numbers'!AL20,Cells!$A$7:$F$122,5)=AL$11,"[",""))&amp;(IF(AND(VLOOKUP('Cell Numbers'!AL20,Cells!$A$7:$F$122,5)&lt;&gt;AL$11,VLOOKUP('Cell Numbers'!AL20,Cells!$A$7:$F$122,6)&lt;&gt;AL$11),"---",(ROUND(VLOOKUP('Cell Numbers'!AL20,Cells!$A$7:$P$122,16),1)))&amp;(IF(VLOOKUP('Cell Numbers'!AL20,Cells!$A$7:$F$122,6)=AL$11,"]","")))))</f>
        <v/>
      </c>
      <c r="AM28" s="203" t="str">
        <f>IF('Cell Numbers'!AM20=0,"",((IF(VLOOKUP('Cell Numbers'!AM20,Cells!$A$7:$F$122,5)=AM$11,"[",""))&amp;(IF(AND(VLOOKUP('Cell Numbers'!AM20,Cells!$A$7:$F$122,5)&lt;&gt;AM$11,VLOOKUP('Cell Numbers'!AM20,Cells!$A$7:$F$122,6)&lt;&gt;AM$11),"---",(ROUND(VLOOKUP('Cell Numbers'!AM20,Cells!$A$7:$P$122,16),1)))&amp;(IF(VLOOKUP('Cell Numbers'!AM20,Cells!$A$7:$F$122,6)=AM$11,"]","")))))</f>
        <v/>
      </c>
    </row>
    <row r="29" spans="1:39" x14ac:dyDescent="0.25">
      <c r="A29" t="s">
        <v>82</v>
      </c>
      <c r="B29" t="s">
        <v>78</v>
      </c>
      <c r="C29" s="8" t="s">
        <v>348</v>
      </c>
      <c r="D29" s="203" t="str">
        <f>IF('Cell Numbers'!D21=0,"",((IF(VLOOKUP('Cell Numbers'!D21,Cells!$A$7:$F$122,5)=D$11,"[",""))&amp;(IF(AND(VLOOKUP('Cell Numbers'!D21,Cells!$A$7:$F$122,5)&lt;&gt;D$11,VLOOKUP('Cell Numbers'!D21,Cells!$A$7:$F$122,6)&lt;&gt;D$11),"---",(ROUND(VLOOKUP('Cell Numbers'!D21,Cells!$A$7:$P$122,16),1)))&amp;(IF(VLOOKUP('Cell Numbers'!D21,Cells!$A$7:$F$122,6)=D$11,"]","")))))</f>
        <v>[-2.4</v>
      </c>
      <c r="E29" s="203" t="str">
        <f>IF('Cell Numbers'!E21=0,"",((IF(VLOOKUP('Cell Numbers'!E21,Cells!$A$7:$F$122,5)=E$11,"[",""))&amp;(IF(AND(VLOOKUP('Cell Numbers'!E21,Cells!$A$7:$F$122,5)&lt;&gt;E$11,VLOOKUP('Cell Numbers'!E21,Cells!$A$7:$F$122,6)&lt;&gt;E$11),"---",(ROUND(VLOOKUP('Cell Numbers'!E21,Cells!$A$7:$P$122,16),1)))&amp;(IF(VLOOKUP('Cell Numbers'!E21,Cells!$A$7:$F$122,6)=E$11,"]","")))))</f>
        <v>---</v>
      </c>
      <c r="F29" s="203" t="str">
        <f>IF('Cell Numbers'!F21=0,"",((IF(VLOOKUP('Cell Numbers'!F21,Cells!$A$7:$F$122,5)=F$11,"[",""))&amp;(IF(AND(VLOOKUP('Cell Numbers'!F21,Cells!$A$7:$F$122,5)&lt;&gt;F$11,VLOOKUP('Cell Numbers'!F21,Cells!$A$7:$F$122,6)&lt;&gt;F$11),"---",(ROUND(VLOOKUP('Cell Numbers'!F21,Cells!$A$7:$P$122,16),1)))&amp;(IF(VLOOKUP('Cell Numbers'!F21,Cells!$A$7:$F$122,6)=F$11,"]","")))))</f>
        <v>---</v>
      </c>
      <c r="G29" s="203" t="str">
        <f>IF('Cell Numbers'!G21=0,"",((IF(VLOOKUP('Cell Numbers'!G21,Cells!$A$7:$F$122,5)=G$11,"[",""))&amp;(IF(AND(VLOOKUP('Cell Numbers'!G21,Cells!$A$7:$F$122,5)&lt;&gt;G$11,VLOOKUP('Cell Numbers'!G21,Cells!$A$7:$F$122,6)&lt;&gt;G$11),"---",(ROUND(VLOOKUP('Cell Numbers'!G21,Cells!$A$7:$P$122,16),1)))&amp;(IF(VLOOKUP('Cell Numbers'!G21,Cells!$A$7:$F$122,6)=G$11,"]","")))))</f>
        <v>---</v>
      </c>
      <c r="H29" s="203" t="str">
        <f>IF('Cell Numbers'!H21=0,"",((IF(VLOOKUP('Cell Numbers'!H21,Cells!$A$7:$F$122,5)=H$11,"[",""))&amp;(IF(AND(VLOOKUP('Cell Numbers'!H21,Cells!$A$7:$F$122,5)&lt;&gt;H$11,VLOOKUP('Cell Numbers'!H21,Cells!$A$7:$F$122,6)&lt;&gt;H$11),"---",(ROUND(VLOOKUP('Cell Numbers'!H21,Cells!$A$7:$P$122,16),1)))&amp;(IF(VLOOKUP('Cell Numbers'!H21,Cells!$A$7:$F$122,6)=H$11,"]","")))))</f>
        <v>---</v>
      </c>
      <c r="I29" s="203" t="str">
        <f>IF('Cell Numbers'!I21=0,"",((IF(VLOOKUP('Cell Numbers'!I21,Cells!$A$7:$F$122,5)=I$11,"[",""))&amp;(IF(AND(VLOOKUP('Cell Numbers'!I21,Cells!$A$7:$F$122,5)&lt;&gt;I$11,VLOOKUP('Cell Numbers'!I21,Cells!$A$7:$F$122,6)&lt;&gt;I$11),"---",(ROUND(VLOOKUP('Cell Numbers'!I21,Cells!$A$7:$P$122,16),1)))&amp;(IF(VLOOKUP('Cell Numbers'!I21,Cells!$A$7:$F$122,6)=I$11,"]","")))))</f>
        <v>---</v>
      </c>
      <c r="J29" s="203" t="str">
        <f>IF('Cell Numbers'!J21=0,"",((IF(VLOOKUP('Cell Numbers'!J21,Cells!$A$7:$F$122,5)=J$11,"[",""))&amp;(IF(AND(VLOOKUP('Cell Numbers'!J21,Cells!$A$7:$F$122,5)&lt;&gt;J$11,VLOOKUP('Cell Numbers'!J21,Cells!$A$7:$F$122,6)&lt;&gt;J$11),"---",(ROUND(VLOOKUP('Cell Numbers'!J21,Cells!$A$7:$P$122,16),1)))&amp;(IF(VLOOKUP('Cell Numbers'!J21,Cells!$A$7:$F$122,6)=J$11,"]","")))))</f>
        <v>---</v>
      </c>
      <c r="K29" s="203" t="str">
        <f>IF('Cell Numbers'!K21=0,"",((IF(VLOOKUP('Cell Numbers'!K21,Cells!$A$7:$F$122,5)=K$11,"[",""))&amp;(IF(AND(VLOOKUP('Cell Numbers'!K21,Cells!$A$7:$F$122,5)&lt;&gt;K$11,VLOOKUP('Cell Numbers'!K21,Cells!$A$7:$F$122,6)&lt;&gt;K$11),"---",(ROUND(VLOOKUP('Cell Numbers'!K21,Cells!$A$7:$P$122,16),1)))&amp;(IF(VLOOKUP('Cell Numbers'!K21,Cells!$A$7:$F$122,6)=K$11,"]","")))))</f>
        <v>---</v>
      </c>
      <c r="L29" s="203" t="str">
        <f>IF('Cell Numbers'!L21=0,"",((IF(VLOOKUP('Cell Numbers'!L21,Cells!$A$7:$F$122,5)=L$11,"[",""))&amp;(IF(AND(VLOOKUP('Cell Numbers'!L21,Cells!$A$7:$F$122,5)&lt;&gt;L$11,VLOOKUP('Cell Numbers'!L21,Cells!$A$7:$F$122,6)&lt;&gt;L$11),"---",(ROUND(VLOOKUP('Cell Numbers'!L21,Cells!$A$7:$P$122,16),1)))&amp;(IF(VLOOKUP('Cell Numbers'!L21,Cells!$A$7:$F$122,6)=L$11,"]","")))))</f>
        <v>---</v>
      </c>
      <c r="M29" s="203" t="str">
        <f>IF('Cell Numbers'!M21=0,"",((IF(VLOOKUP('Cell Numbers'!M21,Cells!$A$7:$F$122,5)=M$11,"[",""))&amp;(IF(AND(VLOOKUP('Cell Numbers'!M21,Cells!$A$7:$F$122,5)&lt;&gt;M$11,VLOOKUP('Cell Numbers'!M21,Cells!$A$7:$F$122,6)&lt;&gt;M$11),"---",(ROUND(VLOOKUP('Cell Numbers'!M21,Cells!$A$7:$P$122,16),1)))&amp;(IF(VLOOKUP('Cell Numbers'!M21,Cells!$A$7:$F$122,6)=M$11,"]","")))))</f>
        <v>---</v>
      </c>
      <c r="N29" s="203" t="str">
        <f>IF('Cell Numbers'!N21=0,"",((IF(VLOOKUP('Cell Numbers'!N21,Cells!$A$7:$F$122,5)=N$11,"[",""))&amp;(IF(AND(VLOOKUP('Cell Numbers'!N21,Cells!$A$7:$F$122,5)&lt;&gt;N$11,VLOOKUP('Cell Numbers'!N21,Cells!$A$7:$F$122,6)&lt;&gt;N$11),"---",(ROUND(VLOOKUP('Cell Numbers'!N21,Cells!$A$7:$P$122,16),1)))&amp;(IF(VLOOKUP('Cell Numbers'!N21,Cells!$A$7:$F$122,6)=N$11,"]","")))))</f>
        <v>---</v>
      </c>
      <c r="O29" s="203" t="str">
        <f>IF('Cell Numbers'!O21=0,"",((IF(VLOOKUP('Cell Numbers'!O21,Cells!$A$7:$F$122,5)=O$11,"[",""))&amp;(IF(AND(VLOOKUP('Cell Numbers'!O21,Cells!$A$7:$F$122,5)&lt;&gt;O$11,VLOOKUP('Cell Numbers'!O21,Cells!$A$7:$F$122,6)&lt;&gt;O$11),"---",(ROUND(VLOOKUP('Cell Numbers'!O21,Cells!$A$7:$P$122,16),1)))&amp;(IF(VLOOKUP('Cell Numbers'!O21,Cells!$A$7:$F$122,6)=O$11,"]","")))))</f>
        <v>---</v>
      </c>
      <c r="P29" s="203" t="str">
        <f>IF('Cell Numbers'!P21=0,"",((IF(VLOOKUP('Cell Numbers'!P21,Cells!$A$7:$F$122,5)=P$11,"[",""))&amp;(IF(AND(VLOOKUP('Cell Numbers'!P21,Cells!$A$7:$F$122,5)&lt;&gt;P$11,VLOOKUP('Cell Numbers'!P21,Cells!$A$7:$F$122,6)&lt;&gt;P$11),"---",(ROUND(VLOOKUP('Cell Numbers'!P21,Cells!$A$7:$P$122,16),1)))&amp;(IF(VLOOKUP('Cell Numbers'!P21,Cells!$A$7:$F$122,6)=P$11,"]","")))))</f>
        <v>---</v>
      </c>
      <c r="Q29" s="203" t="str">
        <f>IF('Cell Numbers'!Q21=0,"",((IF(VLOOKUP('Cell Numbers'!Q21,Cells!$A$7:$F$122,5)=Q$11,"[",""))&amp;(IF(AND(VLOOKUP('Cell Numbers'!Q21,Cells!$A$7:$F$122,5)&lt;&gt;Q$11,VLOOKUP('Cell Numbers'!Q21,Cells!$A$7:$F$122,6)&lt;&gt;Q$11),"---",(ROUND(VLOOKUP('Cell Numbers'!Q21,Cells!$A$7:$P$122,16),1)))&amp;(IF(VLOOKUP('Cell Numbers'!Q21,Cells!$A$7:$F$122,6)=Q$11,"]","")))))</f>
        <v>---</v>
      </c>
      <c r="R29" s="203" t="str">
        <f>IF('Cell Numbers'!R21=0,"",((IF(VLOOKUP('Cell Numbers'!R21,Cells!$A$7:$F$122,5)=R$11,"[",""))&amp;(IF(AND(VLOOKUP('Cell Numbers'!R21,Cells!$A$7:$F$122,5)&lt;&gt;R$11,VLOOKUP('Cell Numbers'!R21,Cells!$A$7:$F$122,6)&lt;&gt;R$11),"---",(ROUND(VLOOKUP('Cell Numbers'!R21,Cells!$A$7:$P$122,16),1)))&amp;(IF(VLOOKUP('Cell Numbers'!R21,Cells!$A$7:$F$122,6)=R$11,"]","")))))</f>
        <v>---</v>
      </c>
      <c r="S29" s="203" t="str">
        <f>IF('Cell Numbers'!S21=0,"",((IF(VLOOKUP('Cell Numbers'!S21,Cells!$A$7:$F$122,5)=S$11,"[",""))&amp;(IF(AND(VLOOKUP('Cell Numbers'!S21,Cells!$A$7:$F$122,5)&lt;&gt;S$11,VLOOKUP('Cell Numbers'!S21,Cells!$A$7:$F$122,6)&lt;&gt;S$11),"---",(ROUND(VLOOKUP('Cell Numbers'!S21,Cells!$A$7:$P$122,16),1)))&amp;(IF(VLOOKUP('Cell Numbers'!S21,Cells!$A$7:$F$122,6)=S$11,"]","")))))</f>
        <v>---</v>
      </c>
      <c r="T29" s="203" t="str">
        <f>IF('Cell Numbers'!T21=0,"",((IF(VLOOKUP('Cell Numbers'!T21,Cells!$A$7:$F$122,5)=T$11,"[",""))&amp;(IF(AND(VLOOKUP('Cell Numbers'!T21,Cells!$A$7:$F$122,5)&lt;&gt;T$11,VLOOKUP('Cell Numbers'!T21,Cells!$A$7:$F$122,6)&lt;&gt;T$11),"---",(ROUND(VLOOKUP('Cell Numbers'!T21,Cells!$A$7:$P$122,16),1)))&amp;(IF(VLOOKUP('Cell Numbers'!T21,Cells!$A$7:$F$122,6)=T$11,"]","")))))</f>
        <v>---</v>
      </c>
      <c r="U29" s="203" t="str">
        <f>IF('Cell Numbers'!U21=0,"",((IF(VLOOKUP('Cell Numbers'!U21,Cells!$A$7:$F$122,5)=U$11,"[",""))&amp;(IF(AND(VLOOKUP('Cell Numbers'!U21,Cells!$A$7:$F$122,5)&lt;&gt;U$11,VLOOKUP('Cell Numbers'!U21,Cells!$A$7:$F$122,6)&lt;&gt;U$11),"---",(ROUND(VLOOKUP('Cell Numbers'!U21,Cells!$A$7:$P$122,16),1)))&amp;(IF(VLOOKUP('Cell Numbers'!U21,Cells!$A$7:$F$122,6)=U$11,"]","")))))</f>
        <v>---</v>
      </c>
      <c r="V29" s="203" t="str">
        <f>IF('Cell Numbers'!V21=0,"",((IF(VLOOKUP('Cell Numbers'!V21,Cells!$A$7:$F$122,5)=V$11,"[",""))&amp;(IF(AND(VLOOKUP('Cell Numbers'!V21,Cells!$A$7:$F$122,5)&lt;&gt;V$11,VLOOKUP('Cell Numbers'!V21,Cells!$A$7:$F$122,6)&lt;&gt;V$11),"---",(ROUND(VLOOKUP('Cell Numbers'!V21,Cells!$A$7:$P$122,16),1)))&amp;(IF(VLOOKUP('Cell Numbers'!V21,Cells!$A$7:$F$122,6)=V$11,"]","")))))</f>
        <v>---</v>
      </c>
      <c r="W29" s="203" t="str">
        <f>IF('Cell Numbers'!W21=0,"",((IF(VLOOKUP('Cell Numbers'!W21,Cells!$A$7:$F$122,5)=W$11,"[",""))&amp;(IF(AND(VLOOKUP('Cell Numbers'!W21,Cells!$A$7:$F$122,5)&lt;&gt;W$11,VLOOKUP('Cell Numbers'!W21,Cells!$A$7:$F$122,6)&lt;&gt;W$11),"---",(ROUND(VLOOKUP('Cell Numbers'!W21,Cells!$A$7:$P$122,16),1)))&amp;(IF(VLOOKUP('Cell Numbers'!W21,Cells!$A$7:$F$122,6)=W$11,"]","")))))</f>
        <v>---</v>
      </c>
      <c r="X29" s="203" t="str">
        <f>IF('Cell Numbers'!X21=0,"",((IF(VLOOKUP('Cell Numbers'!X21,Cells!$A$7:$F$122,5)=X$11,"[",""))&amp;(IF(AND(VLOOKUP('Cell Numbers'!X21,Cells!$A$7:$F$122,5)&lt;&gt;X$11,VLOOKUP('Cell Numbers'!X21,Cells!$A$7:$F$122,6)&lt;&gt;X$11),"---",(ROUND(VLOOKUP('Cell Numbers'!X21,Cells!$A$7:$P$122,16),1)))&amp;(IF(VLOOKUP('Cell Numbers'!X21,Cells!$A$7:$F$122,6)=X$11,"]","")))))</f>
        <v>---</v>
      </c>
      <c r="Y29" s="203" t="str">
        <f>IF('Cell Numbers'!Y21=0,"",((IF(VLOOKUP('Cell Numbers'!Y21,Cells!$A$7:$F$122,5)=Y$11,"[",""))&amp;(IF(AND(VLOOKUP('Cell Numbers'!Y21,Cells!$A$7:$F$122,5)&lt;&gt;Y$11,VLOOKUP('Cell Numbers'!Y21,Cells!$A$7:$F$122,6)&lt;&gt;Y$11),"---",(ROUND(VLOOKUP('Cell Numbers'!Y21,Cells!$A$7:$P$122,16),1)))&amp;(IF(VLOOKUP('Cell Numbers'!Y21,Cells!$A$7:$F$122,6)=Y$11,"]","")))))</f>
        <v>-2.4]</v>
      </c>
      <c r="Z29" s="203" t="str">
        <f>IF('Cell Numbers'!Z21=0,"",((IF(VLOOKUP('Cell Numbers'!Z21,Cells!$A$7:$F$122,5)=Z$11,"[",""))&amp;(IF(AND(VLOOKUP('Cell Numbers'!Z21,Cells!$A$7:$F$122,5)&lt;&gt;Z$11,VLOOKUP('Cell Numbers'!Z21,Cells!$A$7:$F$122,6)&lt;&gt;Z$11),"---",(ROUND(VLOOKUP('Cell Numbers'!Z21,Cells!$A$7:$P$122,16),1)))&amp;(IF(VLOOKUP('Cell Numbers'!Z21,Cells!$A$7:$F$122,6)=Z$11,"]","")))))</f>
        <v/>
      </c>
      <c r="AA29" s="203" t="str">
        <f>IF('Cell Numbers'!AA21=0,"",((IF(VLOOKUP('Cell Numbers'!AA21,Cells!$A$7:$F$122,5)=AA$11,"[",""))&amp;(IF(AND(VLOOKUP('Cell Numbers'!AA21,Cells!$A$7:$F$122,5)&lt;&gt;AA$11,VLOOKUP('Cell Numbers'!AA21,Cells!$A$7:$F$122,6)&lt;&gt;AA$11),"---",(ROUND(VLOOKUP('Cell Numbers'!AA21,Cells!$A$7:$P$122,16),1)))&amp;(IF(VLOOKUP('Cell Numbers'!AA21,Cells!$A$7:$F$122,6)=AA$11,"]","")))))</f>
        <v/>
      </c>
      <c r="AB29" s="203" t="str">
        <f>IF('Cell Numbers'!AB21=0,"",((IF(VLOOKUP('Cell Numbers'!AB21,Cells!$A$7:$F$122,5)=AB$11,"[",""))&amp;(IF(AND(VLOOKUP('Cell Numbers'!AB21,Cells!$A$7:$F$122,5)&lt;&gt;AB$11,VLOOKUP('Cell Numbers'!AB21,Cells!$A$7:$F$122,6)&lt;&gt;AB$11),"---",(ROUND(VLOOKUP('Cell Numbers'!AB21,Cells!$A$7:$P$122,16),1)))&amp;(IF(VLOOKUP('Cell Numbers'!AB21,Cells!$A$7:$F$122,6)=AB$11,"]","")))))</f>
        <v/>
      </c>
      <c r="AC29" s="203" t="str">
        <f>IF('Cell Numbers'!AC21=0,"",((IF(VLOOKUP('Cell Numbers'!AC21,Cells!$A$7:$F$122,5)=AC$11,"[",""))&amp;(IF(AND(VLOOKUP('Cell Numbers'!AC21,Cells!$A$7:$F$122,5)&lt;&gt;AC$11,VLOOKUP('Cell Numbers'!AC21,Cells!$A$7:$F$122,6)&lt;&gt;AC$11),"---",(ROUND(VLOOKUP('Cell Numbers'!AC21,Cells!$A$7:$P$122,16),1)))&amp;(IF(VLOOKUP('Cell Numbers'!AC21,Cells!$A$7:$F$122,6)=AC$11,"]","")))))</f>
        <v/>
      </c>
      <c r="AD29" s="203" t="str">
        <f>IF('Cell Numbers'!AD21=0,"",((IF(VLOOKUP('Cell Numbers'!AD21,Cells!$A$7:$F$122,5)=AD$11,"[",""))&amp;(IF(AND(VLOOKUP('Cell Numbers'!AD21,Cells!$A$7:$F$122,5)&lt;&gt;AD$11,VLOOKUP('Cell Numbers'!AD21,Cells!$A$7:$F$122,6)&lt;&gt;AD$11),"---",(ROUND(VLOOKUP('Cell Numbers'!AD21,Cells!$A$7:$P$122,16),1)))&amp;(IF(VLOOKUP('Cell Numbers'!AD21,Cells!$A$7:$F$122,6)=AD$11,"]","")))))</f>
        <v/>
      </c>
      <c r="AE29" s="203" t="str">
        <f>IF('Cell Numbers'!AE21=0,"",((IF(VLOOKUP('Cell Numbers'!AE21,Cells!$A$7:$F$122,5)=AE$11,"[",""))&amp;(IF(AND(VLOOKUP('Cell Numbers'!AE21,Cells!$A$7:$F$122,5)&lt;&gt;AE$11,VLOOKUP('Cell Numbers'!AE21,Cells!$A$7:$F$122,6)&lt;&gt;AE$11),"---",(ROUND(VLOOKUP('Cell Numbers'!AE21,Cells!$A$7:$P$122,16),1)))&amp;(IF(VLOOKUP('Cell Numbers'!AE21,Cells!$A$7:$F$122,6)=AE$11,"]","")))))</f>
        <v/>
      </c>
      <c r="AF29" s="203" t="str">
        <f>IF('Cell Numbers'!AF21=0,"",((IF(VLOOKUP('Cell Numbers'!AF21,Cells!$A$7:$F$122,5)=AF$11,"[",""))&amp;(IF(AND(VLOOKUP('Cell Numbers'!AF21,Cells!$A$7:$F$122,5)&lt;&gt;AF$11,VLOOKUP('Cell Numbers'!AF21,Cells!$A$7:$F$122,6)&lt;&gt;AF$11),"---",(ROUND(VLOOKUP('Cell Numbers'!AF21,Cells!$A$7:$P$122,16),1)))&amp;(IF(VLOOKUP('Cell Numbers'!AF21,Cells!$A$7:$F$122,6)=AF$11,"]","")))))</f>
        <v/>
      </c>
      <c r="AG29" s="203" t="str">
        <f>IF('Cell Numbers'!AG21=0,"",((IF(VLOOKUP('Cell Numbers'!AG21,Cells!$A$7:$F$122,5)=AG$11,"[",""))&amp;(IF(AND(VLOOKUP('Cell Numbers'!AG21,Cells!$A$7:$F$122,5)&lt;&gt;AG$11,VLOOKUP('Cell Numbers'!AG21,Cells!$A$7:$F$122,6)&lt;&gt;AG$11),"---",(ROUND(VLOOKUP('Cell Numbers'!AG21,Cells!$A$7:$P$122,16),1)))&amp;(IF(VLOOKUP('Cell Numbers'!AG21,Cells!$A$7:$F$122,6)=AG$11,"]","")))))</f>
        <v/>
      </c>
      <c r="AH29" s="203" t="str">
        <f>IF('Cell Numbers'!AH21=0,"",((IF(VLOOKUP('Cell Numbers'!AH21,Cells!$A$7:$F$122,5)=AH$11,"[",""))&amp;(IF(AND(VLOOKUP('Cell Numbers'!AH21,Cells!$A$7:$F$122,5)&lt;&gt;AH$11,VLOOKUP('Cell Numbers'!AH21,Cells!$A$7:$F$122,6)&lt;&gt;AH$11),"---",(ROUND(VLOOKUP('Cell Numbers'!AH21,Cells!$A$7:$P$122,16),1)))&amp;(IF(VLOOKUP('Cell Numbers'!AH21,Cells!$A$7:$F$122,6)=AH$11,"]","")))))</f>
        <v/>
      </c>
      <c r="AI29" s="203" t="str">
        <f>IF('Cell Numbers'!AI21=0,"",((IF(VLOOKUP('Cell Numbers'!AI21,Cells!$A$7:$F$122,5)=AI$11,"[",""))&amp;(IF(AND(VLOOKUP('Cell Numbers'!AI21,Cells!$A$7:$F$122,5)&lt;&gt;AI$11,VLOOKUP('Cell Numbers'!AI21,Cells!$A$7:$F$122,6)&lt;&gt;AI$11),"---",(ROUND(VLOOKUP('Cell Numbers'!AI21,Cells!$A$7:$P$122,16),1)))&amp;(IF(VLOOKUP('Cell Numbers'!AI21,Cells!$A$7:$F$122,6)=AI$11,"]","")))))</f>
        <v/>
      </c>
      <c r="AJ29" s="203" t="str">
        <f>IF('Cell Numbers'!AJ21=0,"",((IF(VLOOKUP('Cell Numbers'!AJ21,Cells!$A$7:$F$122,5)=AJ$11,"[",""))&amp;(IF(AND(VLOOKUP('Cell Numbers'!AJ21,Cells!$A$7:$F$122,5)&lt;&gt;AJ$11,VLOOKUP('Cell Numbers'!AJ21,Cells!$A$7:$F$122,6)&lt;&gt;AJ$11),"---",(ROUND(VLOOKUP('Cell Numbers'!AJ21,Cells!$A$7:$P$122,16),1)))&amp;(IF(VLOOKUP('Cell Numbers'!AJ21,Cells!$A$7:$F$122,6)=AJ$11,"]","")))))</f>
        <v/>
      </c>
      <c r="AK29" s="203" t="str">
        <f>IF('Cell Numbers'!AK21=0,"",((IF(VLOOKUP('Cell Numbers'!AK21,Cells!$A$7:$F$122,5)=AK$11,"[",""))&amp;(IF(AND(VLOOKUP('Cell Numbers'!AK21,Cells!$A$7:$F$122,5)&lt;&gt;AK$11,VLOOKUP('Cell Numbers'!AK21,Cells!$A$7:$F$122,6)&lt;&gt;AK$11),"---",(ROUND(VLOOKUP('Cell Numbers'!AK21,Cells!$A$7:$P$122,16),1)))&amp;(IF(VLOOKUP('Cell Numbers'!AK21,Cells!$A$7:$F$122,6)=AK$11,"]","")))))</f>
        <v/>
      </c>
      <c r="AL29" s="203" t="str">
        <f>IF('Cell Numbers'!AL21=0,"",((IF(VLOOKUP('Cell Numbers'!AL21,Cells!$A$7:$F$122,5)=AL$11,"[",""))&amp;(IF(AND(VLOOKUP('Cell Numbers'!AL21,Cells!$A$7:$F$122,5)&lt;&gt;AL$11,VLOOKUP('Cell Numbers'!AL21,Cells!$A$7:$F$122,6)&lt;&gt;AL$11),"---",(ROUND(VLOOKUP('Cell Numbers'!AL21,Cells!$A$7:$P$122,16),1)))&amp;(IF(VLOOKUP('Cell Numbers'!AL21,Cells!$A$7:$F$122,6)=AL$11,"]","")))))</f>
        <v/>
      </c>
      <c r="AM29" s="203" t="str">
        <f>IF('Cell Numbers'!AM21=0,"",((IF(VLOOKUP('Cell Numbers'!AM21,Cells!$A$7:$F$122,5)=AM$11,"[",""))&amp;(IF(AND(VLOOKUP('Cell Numbers'!AM21,Cells!$A$7:$F$122,5)&lt;&gt;AM$11,VLOOKUP('Cell Numbers'!AM21,Cells!$A$7:$F$122,6)&lt;&gt;AM$11),"---",(ROUND(VLOOKUP('Cell Numbers'!AM21,Cells!$A$7:$P$122,16),1)))&amp;(IF(VLOOKUP('Cell Numbers'!AM21,Cells!$A$7:$F$122,6)=AM$11,"]","")))))</f>
        <v/>
      </c>
    </row>
    <row r="30" spans="1:39" x14ac:dyDescent="0.25">
      <c r="A30" t="s">
        <v>82</v>
      </c>
      <c r="B30" t="s">
        <v>78</v>
      </c>
      <c r="C30" s="8" t="s">
        <v>349</v>
      </c>
      <c r="D30" s="203" t="str">
        <f>IF('Cell Numbers'!D22=0,"",((IF(VLOOKUP('Cell Numbers'!D22,Cells!$A$7:$F$122,5)=D$11,"[",""))&amp;(IF(AND(VLOOKUP('Cell Numbers'!D22,Cells!$A$7:$F$122,5)&lt;&gt;D$11,VLOOKUP('Cell Numbers'!D22,Cells!$A$7:$F$122,6)&lt;&gt;D$11),"---",(ROUND(VLOOKUP('Cell Numbers'!D22,Cells!$A$7:$P$122,16),1)))&amp;(IF(VLOOKUP('Cell Numbers'!D22,Cells!$A$7:$F$122,6)=D$11,"]","")))))</f>
        <v>[-1</v>
      </c>
      <c r="E30" s="203" t="str">
        <f>IF('Cell Numbers'!E22=0,"",((IF(VLOOKUP('Cell Numbers'!E22,Cells!$A$7:$F$122,5)=E$11,"[",""))&amp;(IF(AND(VLOOKUP('Cell Numbers'!E22,Cells!$A$7:$F$122,5)&lt;&gt;E$11,VLOOKUP('Cell Numbers'!E22,Cells!$A$7:$F$122,6)&lt;&gt;E$11),"---",(ROUND(VLOOKUP('Cell Numbers'!E22,Cells!$A$7:$P$122,16),1)))&amp;(IF(VLOOKUP('Cell Numbers'!E22,Cells!$A$7:$F$122,6)=E$11,"]","")))))</f>
        <v>---</v>
      </c>
      <c r="F30" s="203" t="str">
        <f>IF('Cell Numbers'!F22=0,"",((IF(VLOOKUP('Cell Numbers'!F22,Cells!$A$7:$F$122,5)=F$11,"[",""))&amp;(IF(AND(VLOOKUP('Cell Numbers'!F22,Cells!$A$7:$F$122,5)&lt;&gt;F$11,VLOOKUP('Cell Numbers'!F22,Cells!$A$7:$F$122,6)&lt;&gt;F$11),"---",(ROUND(VLOOKUP('Cell Numbers'!F22,Cells!$A$7:$P$122,16),1)))&amp;(IF(VLOOKUP('Cell Numbers'!F22,Cells!$A$7:$F$122,6)=F$11,"]","")))))</f>
        <v>---</v>
      </c>
      <c r="G30" s="203" t="str">
        <f>IF('Cell Numbers'!G22=0,"",((IF(VLOOKUP('Cell Numbers'!G22,Cells!$A$7:$F$122,5)=G$11,"[",""))&amp;(IF(AND(VLOOKUP('Cell Numbers'!G22,Cells!$A$7:$F$122,5)&lt;&gt;G$11,VLOOKUP('Cell Numbers'!G22,Cells!$A$7:$F$122,6)&lt;&gt;G$11),"---",(ROUND(VLOOKUP('Cell Numbers'!G22,Cells!$A$7:$P$122,16),1)))&amp;(IF(VLOOKUP('Cell Numbers'!G22,Cells!$A$7:$F$122,6)=G$11,"]","")))))</f>
        <v>---</v>
      </c>
      <c r="H30" s="203" t="str">
        <f>IF('Cell Numbers'!H22=0,"",((IF(VLOOKUP('Cell Numbers'!H22,Cells!$A$7:$F$122,5)=H$11,"[",""))&amp;(IF(AND(VLOOKUP('Cell Numbers'!H22,Cells!$A$7:$F$122,5)&lt;&gt;H$11,VLOOKUP('Cell Numbers'!H22,Cells!$A$7:$F$122,6)&lt;&gt;H$11),"---",(ROUND(VLOOKUP('Cell Numbers'!H22,Cells!$A$7:$P$122,16),1)))&amp;(IF(VLOOKUP('Cell Numbers'!H22,Cells!$A$7:$F$122,6)=H$11,"]","")))))</f>
        <v>---</v>
      </c>
      <c r="I30" s="203" t="str">
        <f>IF('Cell Numbers'!I22=0,"",((IF(VLOOKUP('Cell Numbers'!I22,Cells!$A$7:$F$122,5)=I$11,"[",""))&amp;(IF(AND(VLOOKUP('Cell Numbers'!I22,Cells!$A$7:$F$122,5)&lt;&gt;I$11,VLOOKUP('Cell Numbers'!I22,Cells!$A$7:$F$122,6)&lt;&gt;I$11),"---",(ROUND(VLOOKUP('Cell Numbers'!I22,Cells!$A$7:$P$122,16),1)))&amp;(IF(VLOOKUP('Cell Numbers'!I22,Cells!$A$7:$F$122,6)=I$11,"]","")))))</f>
        <v>---</v>
      </c>
      <c r="J30" s="203" t="str">
        <f>IF('Cell Numbers'!J22=0,"",((IF(VLOOKUP('Cell Numbers'!J22,Cells!$A$7:$F$122,5)=J$11,"[",""))&amp;(IF(AND(VLOOKUP('Cell Numbers'!J22,Cells!$A$7:$F$122,5)&lt;&gt;J$11,VLOOKUP('Cell Numbers'!J22,Cells!$A$7:$F$122,6)&lt;&gt;J$11),"---",(ROUND(VLOOKUP('Cell Numbers'!J22,Cells!$A$7:$P$122,16),1)))&amp;(IF(VLOOKUP('Cell Numbers'!J22,Cells!$A$7:$F$122,6)=J$11,"]","")))))</f>
        <v>---</v>
      </c>
      <c r="K30" s="203" t="str">
        <f>IF('Cell Numbers'!K22=0,"",((IF(VLOOKUP('Cell Numbers'!K22,Cells!$A$7:$F$122,5)=K$11,"[",""))&amp;(IF(AND(VLOOKUP('Cell Numbers'!K22,Cells!$A$7:$F$122,5)&lt;&gt;K$11,VLOOKUP('Cell Numbers'!K22,Cells!$A$7:$F$122,6)&lt;&gt;K$11),"---",(ROUND(VLOOKUP('Cell Numbers'!K22,Cells!$A$7:$P$122,16),1)))&amp;(IF(VLOOKUP('Cell Numbers'!K22,Cells!$A$7:$F$122,6)=K$11,"]","")))))</f>
        <v>---</v>
      </c>
      <c r="L30" s="203" t="str">
        <f>IF('Cell Numbers'!L22=0,"",((IF(VLOOKUP('Cell Numbers'!L22,Cells!$A$7:$F$122,5)=L$11,"[",""))&amp;(IF(AND(VLOOKUP('Cell Numbers'!L22,Cells!$A$7:$F$122,5)&lt;&gt;L$11,VLOOKUP('Cell Numbers'!L22,Cells!$A$7:$F$122,6)&lt;&gt;L$11),"---",(ROUND(VLOOKUP('Cell Numbers'!L22,Cells!$A$7:$P$122,16),1)))&amp;(IF(VLOOKUP('Cell Numbers'!L22,Cells!$A$7:$F$122,6)=L$11,"]","")))))</f>
        <v>---</v>
      </c>
      <c r="M30" s="203" t="str">
        <f>IF('Cell Numbers'!M22=0,"",((IF(VLOOKUP('Cell Numbers'!M22,Cells!$A$7:$F$122,5)=M$11,"[",""))&amp;(IF(AND(VLOOKUP('Cell Numbers'!M22,Cells!$A$7:$F$122,5)&lt;&gt;M$11,VLOOKUP('Cell Numbers'!M22,Cells!$A$7:$F$122,6)&lt;&gt;M$11),"---",(ROUND(VLOOKUP('Cell Numbers'!M22,Cells!$A$7:$P$122,16),1)))&amp;(IF(VLOOKUP('Cell Numbers'!M22,Cells!$A$7:$F$122,6)=M$11,"]","")))))</f>
        <v>---</v>
      </c>
      <c r="N30" s="203" t="str">
        <f>IF('Cell Numbers'!N22=0,"",((IF(VLOOKUP('Cell Numbers'!N22,Cells!$A$7:$F$122,5)=N$11,"[",""))&amp;(IF(AND(VLOOKUP('Cell Numbers'!N22,Cells!$A$7:$F$122,5)&lt;&gt;N$11,VLOOKUP('Cell Numbers'!N22,Cells!$A$7:$F$122,6)&lt;&gt;N$11),"---",(ROUND(VLOOKUP('Cell Numbers'!N22,Cells!$A$7:$P$122,16),1)))&amp;(IF(VLOOKUP('Cell Numbers'!N22,Cells!$A$7:$F$122,6)=N$11,"]","")))))</f>
        <v>---</v>
      </c>
      <c r="O30" s="203" t="str">
        <f>IF('Cell Numbers'!O22=0,"",((IF(VLOOKUP('Cell Numbers'!O22,Cells!$A$7:$F$122,5)=O$11,"[",""))&amp;(IF(AND(VLOOKUP('Cell Numbers'!O22,Cells!$A$7:$F$122,5)&lt;&gt;O$11,VLOOKUP('Cell Numbers'!O22,Cells!$A$7:$F$122,6)&lt;&gt;O$11),"---",(ROUND(VLOOKUP('Cell Numbers'!O22,Cells!$A$7:$P$122,16),1)))&amp;(IF(VLOOKUP('Cell Numbers'!O22,Cells!$A$7:$F$122,6)=O$11,"]","")))))</f>
        <v>---</v>
      </c>
      <c r="P30" s="203" t="str">
        <f>IF('Cell Numbers'!P22=0,"",((IF(VLOOKUP('Cell Numbers'!P22,Cells!$A$7:$F$122,5)=P$11,"[",""))&amp;(IF(AND(VLOOKUP('Cell Numbers'!P22,Cells!$A$7:$F$122,5)&lt;&gt;P$11,VLOOKUP('Cell Numbers'!P22,Cells!$A$7:$F$122,6)&lt;&gt;P$11),"---",(ROUND(VLOOKUP('Cell Numbers'!P22,Cells!$A$7:$P$122,16),1)))&amp;(IF(VLOOKUP('Cell Numbers'!P22,Cells!$A$7:$F$122,6)=P$11,"]","")))))</f>
        <v>---</v>
      </c>
      <c r="Q30" s="203" t="str">
        <f>IF('Cell Numbers'!Q22=0,"",((IF(VLOOKUP('Cell Numbers'!Q22,Cells!$A$7:$F$122,5)=Q$11,"[",""))&amp;(IF(AND(VLOOKUP('Cell Numbers'!Q22,Cells!$A$7:$F$122,5)&lt;&gt;Q$11,VLOOKUP('Cell Numbers'!Q22,Cells!$A$7:$F$122,6)&lt;&gt;Q$11),"---",(ROUND(VLOOKUP('Cell Numbers'!Q22,Cells!$A$7:$P$122,16),1)))&amp;(IF(VLOOKUP('Cell Numbers'!Q22,Cells!$A$7:$F$122,6)=Q$11,"]","")))))</f>
        <v>---</v>
      </c>
      <c r="R30" s="203" t="str">
        <f>IF('Cell Numbers'!R22=0,"",((IF(VLOOKUP('Cell Numbers'!R22,Cells!$A$7:$F$122,5)=R$11,"[",""))&amp;(IF(AND(VLOOKUP('Cell Numbers'!R22,Cells!$A$7:$F$122,5)&lt;&gt;R$11,VLOOKUP('Cell Numbers'!R22,Cells!$A$7:$F$122,6)&lt;&gt;R$11),"---",(ROUND(VLOOKUP('Cell Numbers'!R22,Cells!$A$7:$P$122,16),1)))&amp;(IF(VLOOKUP('Cell Numbers'!R22,Cells!$A$7:$F$122,6)=R$11,"]","")))))</f>
        <v>---</v>
      </c>
      <c r="S30" s="203" t="str">
        <f>IF('Cell Numbers'!S22=0,"",((IF(VLOOKUP('Cell Numbers'!S22,Cells!$A$7:$F$122,5)=S$11,"[",""))&amp;(IF(AND(VLOOKUP('Cell Numbers'!S22,Cells!$A$7:$F$122,5)&lt;&gt;S$11,VLOOKUP('Cell Numbers'!S22,Cells!$A$7:$F$122,6)&lt;&gt;S$11),"---",(ROUND(VLOOKUP('Cell Numbers'!S22,Cells!$A$7:$P$122,16),1)))&amp;(IF(VLOOKUP('Cell Numbers'!S22,Cells!$A$7:$F$122,6)=S$11,"]","")))))</f>
        <v>---</v>
      </c>
      <c r="T30" s="203" t="str">
        <f>IF('Cell Numbers'!T22=0,"",((IF(VLOOKUP('Cell Numbers'!T22,Cells!$A$7:$F$122,5)=T$11,"[",""))&amp;(IF(AND(VLOOKUP('Cell Numbers'!T22,Cells!$A$7:$F$122,5)&lt;&gt;T$11,VLOOKUP('Cell Numbers'!T22,Cells!$A$7:$F$122,6)&lt;&gt;T$11),"---",(ROUND(VLOOKUP('Cell Numbers'!T22,Cells!$A$7:$P$122,16),1)))&amp;(IF(VLOOKUP('Cell Numbers'!T22,Cells!$A$7:$F$122,6)=T$11,"]","")))))</f>
        <v>---</v>
      </c>
      <c r="U30" s="203" t="str">
        <f>IF('Cell Numbers'!U22=0,"",((IF(VLOOKUP('Cell Numbers'!U22,Cells!$A$7:$F$122,5)=U$11,"[",""))&amp;(IF(AND(VLOOKUP('Cell Numbers'!U22,Cells!$A$7:$F$122,5)&lt;&gt;U$11,VLOOKUP('Cell Numbers'!U22,Cells!$A$7:$F$122,6)&lt;&gt;U$11),"---",(ROUND(VLOOKUP('Cell Numbers'!U22,Cells!$A$7:$P$122,16),1)))&amp;(IF(VLOOKUP('Cell Numbers'!U22,Cells!$A$7:$F$122,6)=U$11,"]","")))))</f>
        <v>---</v>
      </c>
      <c r="V30" s="203" t="str">
        <f>IF('Cell Numbers'!V22=0,"",((IF(VLOOKUP('Cell Numbers'!V22,Cells!$A$7:$F$122,5)=V$11,"[",""))&amp;(IF(AND(VLOOKUP('Cell Numbers'!V22,Cells!$A$7:$F$122,5)&lt;&gt;V$11,VLOOKUP('Cell Numbers'!V22,Cells!$A$7:$F$122,6)&lt;&gt;V$11),"---",(ROUND(VLOOKUP('Cell Numbers'!V22,Cells!$A$7:$P$122,16),1)))&amp;(IF(VLOOKUP('Cell Numbers'!V22,Cells!$A$7:$F$122,6)=V$11,"]","")))))</f>
        <v>---</v>
      </c>
      <c r="W30" s="203" t="str">
        <f>IF('Cell Numbers'!W22=0,"",((IF(VLOOKUP('Cell Numbers'!W22,Cells!$A$7:$F$122,5)=W$11,"[",""))&amp;(IF(AND(VLOOKUP('Cell Numbers'!W22,Cells!$A$7:$F$122,5)&lt;&gt;W$11,VLOOKUP('Cell Numbers'!W22,Cells!$A$7:$F$122,6)&lt;&gt;W$11),"---",(ROUND(VLOOKUP('Cell Numbers'!W22,Cells!$A$7:$P$122,16),1)))&amp;(IF(VLOOKUP('Cell Numbers'!W22,Cells!$A$7:$F$122,6)=W$11,"]","")))))</f>
        <v>---</v>
      </c>
      <c r="X30" s="203" t="str">
        <f>IF('Cell Numbers'!X22=0,"",((IF(VLOOKUP('Cell Numbers'!X22,Cells!$A$7:$F$122,5)=X$11,"[",""))&amp;(IF(AND(VLOOKUP('Cell Numbers'!X22,Cells!$A$7:$F$122,5)&lt;&gt;X$11,VLOOKUP('Cell Numbers'!X22,Cells!$A$7:$F$122,6)&lt;&gt;X$11),"---",(ROUND(VLOOKUP('Cell Numbers'!X22,Cells!$A$7:$P$122,16),1)))&amp;(IF(VLOOKUP('Cell Numbers'!X22,Cells!$A$7:$F$122,6)=X$11,"]","")))))</f>
        <v>---</v>
      </c>
      <c r="Y30" s="203" t="str">
        <f>IF('Cell Numbers'!Y22=0,"",((IF(VLOOKUP('Cell Numbers'!Y22,Cells!$A$7:$F$122,5)=Y$11,"[",""))&amp;(IF(AND(VLOOKUP('Cell Numbers'!Y22,Cells!$A$7:$F$122,5)&lt;&gt;Y$11,VLOOKUP('Cell Numbers'!Y22,Cells!$A$7:$F$122,6)&lt;&gt;Y$11),"---",(ROUND(VLOOKUP('Cell Numbers'!Y22,Cells!$A$7:$P$122,16),1)))&amp;(IF(VLOOKUP('Cell Numbers'!Y22,Cells!$A$7:$F$122,6)=Y$11,"]","")))))</f>
        <v>---</v>
      </c>
      <c r="Z30" s="203" t="str">
        <f>IF('Cell Numbers'!Z22=0,"",((IF(VLOOKUP('Cell Numbers'!Z22,Cells!$A$7:$F$122,5)=Z$11,"[",""))&amp;(IF(AND(VLOOKUP('Cell Numbers'!Z22,Cells!$A$7:$F$122,5)&lt;&gt;Z$11,VLOOKUP('Cell Numbers'!Z22,Cells!$A$7:$F$122,6)&lt;&gt;Z$11),"---",(ROUND(VLOOKUP('Cell Numbers'!Z22,Cells!$A$7:$P$122,16),1)))&amp;(IF(VLOOKUP('Cell Numbers'!Z22,Cells!$A$7:$F$122,6)=Z$11,"]","")))))</f>
        <v>---</v>
      </c>
      <c r="AA30" s="203" t="str">
        <f>IF('Cell Numbers'!AA22=0,"",((IF(VLOOKUP('Cell Numbers'!AA22,Cells!$A$7:$F$122,5)=AA$11,"[",""))&amp;(IF(AND(VLOOKUP('Cell Numbers'!AA22,Cells!$A$7:$F$122,5)&lt;&gt;AA$11,VLOOKUP('Cell Numbers'!AA22,Cells!$A$7:$F$122,6)&lt;&gt;AA$11),"---",(ROUND(VLOOKUP('Cell Numbers'!AA22,Cells!$A$7:$P$122,16),1)))&amp;(IF(VLOOKUP('Cell Numbers'!AA22,Cells!$A$7:$F$122,6)=AA$11,"]","")))))</f>
        <v>---</v>
      </c>
      <c r="AB30" s="203" t="str">
        <f>IF('Cell Numbers'!AB22=0,"",((IF(VLOOKUP('Cell Numbers'!AB22,Cells!$A$7:$F$122,5)=AB$11,"[",""))&amp;(IF(AND(VLOOKUP('Cell Numbers'!AB22,Cells!$A$7:$F$122,5)&lt;&gt;AB$11,VLOOKUP('Cell Numbers'!AB22,Cells!$A$7:$F$122,6)&lt;&gt;AB$11),"---",(ROUND(VLOOKUP('Cell Numbers'!AB22,Cells!$A$7:$P$122,16),1)))&amp;(IF(VLOOKUP('Cell Numbers'!AB22,Cells!$A$7:$F$122,6)=AB$11,"]","")))))</f>
        <v>---</v>
      </c>
      <c r="AC30" s="203" t="str">
        <f>IF('Cell Numbers'!AC22=0,"",((IF(VLOOKUP('Cell Numbers'!AC22,Cells!$A$7:$F$122,5)=AC$11,"[",""))&amp;(IF(AND(VLOOKUP('Cell Numbers'!AC22,Cells!$A$7:$F$122,5)&lt;&gt;AC$11,VLOOKUP('Cell Numbers'!AC22,Cells!$A$7:$F$122,6)&lt;&gt;AC$11),"---",(ROUND(VLOOKUP('Cell Numbers'!AC22,Cells!$A$7:$P$122,16),1)))&amp;(IF(VLOOKUP('Cell Numbers'!AC22,Cells!$A$7:$F$122,6)=AC$11,"]","")))))</f>
        <v>---</v>
      </c>
      <c r="AD30" s="203" t="str">
        <f>IF('Cell Numbers'!AD22=0,"",((IF(VLOOKUP('Cell Numbers'!AD22,Cells!$A$7:$F$122,5)=AD$11,"[",""))&amp;(IF(AND(VLOOKUP('Cell Numbers'!AD22,Cells!$A$7:$F$122,5)&lt;&gt;AD$11,VLOOKUP('Cell Numbers'!AD22,Cells!$A$7:$F$122,6)&lt;&gt;AD$11),"---",(ROUND(VLOOKUP('Cell Numbers'!AD22,Cells!$A$7:$P$122,16),1)))&amp;(IF(VLOOKUP('Cell Numbers'!AD22,Cells!$A$7:$F$122,6)=AD$11,"]","")))))</f>
        <v>---</v>
      </c>
      <c r="AE30" s="203" t="str">
        <f>IF('Cell Numbers'!AE22=0,"",((IF(VLOOKUP('Cell Numbers'!AE22,Cells!$A$7:$F$122,5)=AE$11,"[",""))&amp;(IF(AND(VLOOKUP('Cell Numbers'!AE22,Cells!$A$7:$F$122,5)&lt;&gt;AE$11,VLOOKUP('Cell Numbers'!AE22,Cells!$A$7:$F$122,6)&lt;&gt;AE$11),"---",(ROUND(VLOOKUP('Cell Numbers'!AE22,Cells!$A$7:$P$122,16),1)))&amp;(IF(VLOOKUP('Cell Numbers'!AE22,Cells!$A$7:$F$122,6)=AE$11,"]","")))))</f>
        <v>---</v>
      </c>
      <c r="AF30" s="203" t="str">
        <f>IF('Cell Numbers'!AF22=0,"",((IF(VLOOKUP('Cell Numbers'!AF22,Cells!$A$7:$F$122,5)=AF$11,"[",""))&amp;(IF(AND(VLOOKUP('Cell Numbers'!AF22,Cells!$A$7:$F$122,5)&lt;&gt;AF$11,VLOOKUP('Cell Numbers'!AF22,Cells!$A$7:$F$122,6)&lt;&gt;AF$11),"---",(ROUND(VLOOKUP('Cell Numbers'!AF22,Cells!$A$7:$P$122,16),1)))&amp;(IF(VLOOKUP('Cell Numbers'!AF22,Cells!$A$7:$F$122,6)=AF$11,"]","")))))</f>
        <v>---</v>
      </c>
      <c r="AG30" s="203" t="str">
        <f>IF('Cell Numbers'!AG22=0,"",((IF(VLOOKUP('Cell Numbers'!AG22,Cells!$A$7:$F$122,5)=AG$11,"[",""))&amp;(IF(AND(VLOOKUP('Cell Numbers'!AG22,Cells!$A$7:$F$122,5)&lt;&gt;AG$11,VLOOKUP('Cell Numbers'!AG22,Cells!$A$7:$F$122,6)&lt;&gt;AG$11),"---",(ROUND(VLOOKUP('Cell Numbers'!AG22,Cells!$A$7:$P$122,16),1)))&amp;(IF(VLOOKUP('Cell Numbers'!AG22,Cells!$A$7:$F$122,6)=AG$11,"]","")))))</f>
        <v>---</v>
      </c>
      <c r="AH30" s="203" t="str">
        <f>IF('Cell Numbers'!AH22=0,"",((IF(VLOOKUP('Cell Numbers'!AH22,Cells!$A$7:$F$122,5)=AH$11,"[",""))&amp;(IF(AND(VLOOKUP('Cell Numbers'!AH22,Cells!$A$7:$F$122,5)&lt;&gt;AH$11,VLOOKUP('Cell Numbers'!AH22,Cells!$A$7:$F$122,6)&lt;&gt;AH$11),"---",(ROUND(VLOOKUP('Cell Numbers'!AH22,Cells!$A$7:$P$122,16),1)))&amp;(IF(VLOOKUP('Cell Numbers'!AH22,Cells!$A$7:$F$122,6)=AH$11,"]","")))))</f>
        <v>---</v>
      </c>
      <c r="AI30" s="203" t="str">
        <f>IF('Cell Numbers'!AI22=0,"",((IF(VLOOKUP('Cell Numbers'!AI22,Cells!$A$7:$F$122,5)=AI$11,"[",""))&amp;(IF(AND(VLOOKUP('Cell Numbers'!AI22,Cells!$A$7:$F$122,5)&lt;&gt;AI$11,VLOOKUP('Cell Numbers'!AI22,Cells!$A$7:$F$122,6)&lt;&gt;AI$11),"---",(ROUND(VLOOKUP('Cell Numbers'!AI22,Cells!$A$7:$P$122,16),1)))&amp;(IF(VLOOKUP('Cell Numbers'!AI22,Cells!$A$7:$F$122,6)=AI$11,"]","")))))</f>
        <v>-1]</v>
      </c>
      <c r="AJ30" s="203" t="str">
        <f>IF('Cell Numbers'!AJ22=0,"",((IF(VLOOKUP('Cell Numbers'!AJ22,Cells!$A$7:$F$122,5)=AJ$11,"[",""))&amp;(IF(AND(VLOOKUP('Cell Numbers'!AJ22,Cells!$A$7:$F$122,5)&lt;&gt;AJ$11,VLOOKUP('Cell Numbers'!AJ22,Cells!$A$7:$F$122,6)&lt;&gt;AJ$11),"---",(ROUND(VLOOKUP('Cell Numbers'!AJ22,Cells!$A$7:$P$122,16),1)))&amp;(IF(VLOOKUP('Cell Numbers'!AJ22,Cells!$A$7:$F$122,6)=AJ$11,"]","")))))</f>
        <v/>
      </c>
      <c r="AK30" s="203" t="str">
        <f>IF('Cell Numbers'!AK22=0,"",((IF(VLOOKUP('Cell Numbers'!AK22,Cells!$A$7:$F$122,5)=AK$11,"[",""))&amp;(IF(AND(VLOOKUP('Cell Numbers'!AK22,Cells!$A$7:$F$122,5)&lt;&gt;AK$11,VLOOKUP('Cell Numbers'!AK22,Cells!$A$7:$F$122,6)&lt;&gt;AK$11),"---",(ROUND(VLOOKUP('Cell Numbers'!AK22,Cells!$A$7:$P$122,16),1)))&amp;(IF(VLOOKUP('Cell Numbers'!AK22,Cells!$A$7:$F$122,6)=AK$11,"]","")))))</f>
        <v/>
      </c>
      <c r="AL30" s="203" t="str">
        <f>IF('Cell Numbers'!AL22=0,"",((IF(VLOOKUP('Cell Numbers'!AL22,Cells!$A$7:$F$122,5)=AL$11,"[",""))&amp;(IF(AND(VLOOKUP('Cell Numbers'!AL22,Cells!$A$7:$F$122,5)&lt;&gt;AL$11,VLOOKUP('Cell Numbers'!AL22,Cells!$A$7:$F$122,6)&lt;&gt;AL$11),"---",(ROUND(VLOOKUP('Cell Numbers'!AL22,Cells!$A$7:$P$122,16),1)))&amp;(IF(VLOOKUP('Cell Numbers'!AL22,Cells!$A$7:$F$122,6)=AL$11,"]","")))))</f>
        <v/>
      </c>
      <c r="AM30" s="203" t="str">
        <f>IF('Cell Numbers'!AM22=0,"",((IF(VLOOKUP('Cell Numbers'!AM22,Cells!$A$7:$F$122,5)=AM$11,"[",""))&amp;(IF(AND(VLOOKUP('Cell Numbers'!AM22,Cells!$A$7:$F$122,5)&lt;&gt;AM$11,VLOOKUP('Cell Numbers'!AM22,Cells!$A$7:$F$122,6)&lt;&gt;AM$11),"---",(ROUND(VLOOKUP('Cell Numbers'!AM22,Cells!$A$7:$P$122,16),1)))&amp;(IF(VLOOKUP('Cell Numbers'!AM22,Cells!$A$7:$F$122,6)=AM$11,"]","")))))</f>
        <v/>
      </c>
    </row>
    <row r="31" spans="1:39" x14ac:dyDescent="0.25">
      <c r="A31" t="s">
        <v>82</v>
      </c>
      <c r="B31" t="s">
        <v>78</v>
      </c>
      <c r="C31" s="8" t="s">
        <v>350</v>
      </c>
      <c r="D31" s="203" t="str">
        <f>IF('Cell Numbers'!D23=0,"",((IF(VLOOKUP('Cell Numbers'!D23,Cells!$A$7:$F$122,5)=D$11,"[",""))&amp;(IF(AND(VLOOKUP('Cell Numbers'!D23,Cells!$A$7:$F$122,5)&lt;&gt;D$11,VLOOKUP('Cell Numbers'!D23,Cells!$A$7:$F$122,6)&lt;&gt;D$11),"---",(ROUND(VLOOKUP('Cell Numbers'!D23,Cells!$A$7:$P$122,16),1)))&amp;(IF(VLOOKUP('Cell Numbers'!D23,Cells!$A$7:$F$122,6)=D$11,"]","")))))</f>
        <v>[-2</v>
      </c>
      <c r="E31" s="203" t="str">
        <f>IF('Cell Numbers'!E23=0,"",((IF(VLOOKUP('Cell Numbers'!E23,Cells!$A$7:$F$122,5)=E$11,"[",""))&amp;(IF(AND(VLOOKUP('Cell Numbers'!E23,Cells!$A$7:$F$122,5)&lt;&gt;E$11,VLOOKUP('Cell Numbers'!E23,Cells!$A$7:$F$122,6)&lt;&gt;E$11),"---",(ROUND(VLOOKUP('Cell Numbers'!E23,Cells!$A$7:$P$122,16),1)))&amp;(IF(VLOOKUP('Cell Numbers'!E23,Cells!$A$7:$F$122,6)=E$11,"]","")))))</f>
        <v>---</v>
      </c>
      <c r="F31" s="203" t="str">
        <f>IF('Cell Numbers'!F23=0,"",((IF(VLOOKUP('Cell Numbers'!F23,Cells!$A$7:$F$122,5)=F$11,"[",""))&amp;(IF(AND(VLOOKUP('Cell Numbers'!F23,Cells!$A$7:$F$122,5)&lt;&gt;F$11,VLOOKUP('Cell Numbers'!F23,Cells!$A$7:$F$122,6)&lt;&gt;F$11),"---",(ROUND(VLOOKUP('Cell Numbers'!F23,Cells!$A$7:$P$122,16),1)))&amp;(IF(VLOOKUP('Cell Numbers'!F23,Cells!$A$7:$F$122,6)=F$11,"]","")))))</f>
        <v>---</v>
      </c>
      <c r="G31" s="203" t="str">
        <f>IF('Cell Numbers'!G23=0,"",((IF(VLOOKUP('Cell Numbers'!G23,Cells!$A$7:$F$122,5)=G$11,"[",""))&amp;(IF(AND(VLOOKUP('Cell Numbers'!G23,Cells!$A$7:$F$122,5)&lt;&gt;G$11,VLOOKUP('Cell Numbers'!G23,Cells!$A$7:$F$122,6)&lt;&gt;G$11),"---",(ROUND(VLOOKUP('Cell Numbers'!G23,Cells!$A$7:$P$122,16),1)))&amp;(IF(VLOOKUP('Cell Numbers'!G23,Cells!$A$7:$F$122,6)=G$11,"]","")))))</f>
        <v>---</v>
      </c>
      <c r="H31" s="203" t="str">
        <f>IF('Cell Numbers'!H23=0,"",((IF(VLOOKUP('Cell Numbers'!H23,Cells!$A$7:$F$122,5)=H$11,"[",""))&amp;(IF(AND(VLOOKUP('Cell Numbers'!H23,Cells!$A$7:$F$122,5)&lt;&gt;H$11,VLOOKUP('Cell Numbers'!H23,Cells!$A$7:$F$122,6)&lt;&gt;H$11),"---",(ROUND(VLOOKUP('Cell Numbers'!H23,Cells!$A$7:$P$122,16),1)))&amp;(IF(VLOOKUP('Cell Numbers'!H23,Cells!$A$7:$F$122,6)=H$11,"]","")))))</f>
        <v>---</v>
      </c>
      <c r="I31" s="203" t="str">
        <f>IF('Cell Numbers'!I23=0,"",((IF(VLOOKUP('Cell Numbers'!I23,Cells!$A$7:$F$122,5)=I$11,"[",""))&amp;(IF(AND(VLOOKUP('Cell Numbers'!I23,Cells!$A$7:$F$122,5)&lt;&gt;I$11,VLOOKUP('Cell Numbers'!I23,Cells!$A$7:$F$122,6)&lt;&gt;I$11),"---",(ROUND(VLOOKUP('Cell Numbers'!I23,Cells!$A$7:$P$122,16),1)))&amp;(IF(VLOOKUP('Cell Numbers'!I23,Cells!$A$7:$F$122,6)=I$11,"]","")))))</f>
        <v>---</v>
      </c>
      <c r="J31" s="203" t="str">
        <f>IF('Cell Numbers'!J23=0,"",((IF(VLOOKUP('Cell Numbers'!J23,Cells!$A$7:$F$122,5)=J$11,"[",""))&amp;(IF(AND(VLOOKUP('Cell Numbers'!J23,Cells!$A$7:$F$122,5)&lt;&gt;J$11,VLOOKUP('Cell Numbers'!J23,Cells!$A$7:$F$122,6)&lt;&gt;J$11),"---",(ROUND(VLOOKUP('Cell Numbers'!J23,Cells!$A$7:$P$122,16),1)))&amp;(IF(VLOOKUP('Cell Numbers'!J23,Cells!$A$7:$F$122,6)=J$11,"]","")))))</f>
        <v>---</v>
      </c>
      <c r="K31" s="203" t="str">
        <f>IF('Cell Numbers'!K23=0,"",((IF(VLOOKUP('Cell Numbers'!K23,Cells!$A$7:$F$122,5)=K$11,"[",""))&amp;(IF(AND(VLOOKUP('Cell Numbers'!K23,Cells!$A$7:$F$122,5)&lt;&gt;K$11,VLOOKUP('Cell Numbers'!K23,Cells!$A$7:$F$122,6)&lt;&gt;K$11),"---",(ROUND(VLOOKUP('Cell Numbers'!K23,Cells!$A$7:$P$122,16),1)))&amp;(IF(VLOOKUP('Cell Numbers'!K23,Cells!$A$7:$F$122,6)=K$11,"]","")))))</f>
        <v>---</v>
      </c>
      <c r="L31" s="203" t="str">
        <f>IF('Cell Numbers'!L23=0,"",((IF(VLOOKUP('Cell Numbers'!L23,Cells!$A$7:$F$122,5)=L$11,"[",""))&amp;(IF(AND(VLOOKUP('Cell Numbers'!L23,Cells!$A$7:$F$122,5)&lt;&gt;L$11,VLOOKUP('Cell Numbers'!L23,Cells!$A$7:$F$122,6)&lt;&gt;L$11),"---",(ROUND(VLOOKUP('Cell Numbers'!L23,Cells!$A$7:$P$122,16),1)))&amp;(IF(VLOOKUP('Cell Numbers'!L23,Cells!$A$7:$F$122,6)=L$11,"]","")))))</f>
        <v>---</v>
      </c>
      <c r="M31" s="203" t="str">
        <f>IF('Cell Numbers'!M23=0,"",((IF(VLOOKUP('Cell Numbers'!M23,Cells!$A$7:$F$122,5)=M$11,"[",""))&amp;(IF(AND(VLOOKUP('Cell Numbers'!M23,Cells!$A$7:$F$122,5)&lt;&gt;M$11,VLOOKUP('Cell Numbers'!M23,Cells!$A$7:$F$122,6)&lt;&gt;M$11),"---",(ROUND(VLOOKUP('Cell Numbers'!M23,Cells!$A$7:$P$122,16),1)))&amp;(IF(VLOOKUP('Cell Numbers'!M23,Cells!$A$7:$F$122,6)=M$11,"]","")))))</f>
        <v>---</v>
      </c>
      <c r="N31" s="203" t="str">
        <f>IF('Cell Numbers'!N23=0,"",((IF(VLOOKUP('Cell Numbers'!N23,Cells!$A$7:$F$122,5)=N$11,"[",""))&amp;(IF(AND(VLOOKUP('Cell Numbers'!N23,Cells!$A$7:$F$122,5)&lt;&gt;N$11,VLOOKUP('Cell Numbers'!N23,Cells!$A$7:$F$122,6)&lt;&gt;N$11),"---",(ROUND(VLOOKUP('Cell Numbers'!N23,Cells!$A$7:$P$122,16),1)))&amp;(IF(VLOOKUP('Cell Numbers'!N23,Cells!$A$7:$F$122,6)=N$11,"]","")))))</f>
        <v>---</v>
      </c>
      <c r="O31" s="203" t="str">
        <f>IF('Cell Numbers'!O23=0,"",((IF(VLOOKUP('Cell Numbers'!O23,Cells!$A$7:$F$122,5)=O$11,"[",""))&amp;(IF(AND(VLOOKUP('Cell Numbers'!O23,Cells!$A$7:$F$122,5)&lt;&gt;O$11,VLOOKUP('Cell Numbers'!O23,Cells!$A$7:$F$122,6)&lt;&gt;O$11),"---",(ROUND(VLOOKUP('Cell Numbers'!O23,Cells!$A$7:$P$122,16),1)))&amp;(IF(VLOOKUP('Cell Numbers'!O23,Cells!$A$7:$F$122,6)=O$11,"]","")))))</f>
        <v>---</v>
      </c>
      <c r="P31" s="203" t="str">
        <f>IF('Cell Numbers'!P23=0,"",((IF(VLOOKUP('Cell Numbers'!P23,Cells!$A$7:$F$122,5)=P$11,"[",""))&amp;(IF(AND(VLOOKUP('Cell Numbers'!P23,Cells!$A$7:$F$122,5)&lt;&gt;P$11,VLOOKUP('Cell Numbers'!P23,Cells!$A$7:$F$122,6)&lt;&gt;P$11),"---",(ROUND(VLOOKUP('Cell Numbers'!P23,Cells!$A$7:$P$122,16),1)))&amp;(IF(VLOOKUP('Cell Numbers'!P23,Cells!$A$7:$F$122,6)=P$11,"]","")))))</f>
        <v>---</v>
      </c>
      <c r="Q31" s="203" t="str">
        <f>IF('Cell Numbers'!Q23=0,"",((IF(VLOOKUP('Cell Numbers'!Q23,Cells!$A$7:$F$122,5)=Q$11,"[",""))&amp;(IF(AND(VLOOKUP('Cell Numbers'!Q23,Cells!$A$7:$F$122,5)&lt;&gt;Q$11,VLOOKUP('Cell Numbers'!Q23,Cells!$A$7:$F$122,6)&lt;&gt;Q$11),"---",(ROUND(VLOOKUP('Cell Numbers'!Q23,Cells!$A$7:$P$122,16),1)))&amp;(IF(VLOOKUP('Cell Numbers'!Q23,Cells!$A$7:$F$122,6)=Q$11,"]","")))))</f>
        <v>---</v>
      </c>
      <c r="R31" s="203" t="str">
        <f>IF('Cell Numbers'!R23=0,"",((IF(VLOOKUP('Cell Numbers'!R23,Cells!$A$7:$F$122,5)=R$11,"[",""))&amp;(IF(AND(VLOOKUP('Cell Numbers'!R23,Cells!$A$7:$F$122,5)&lt;&gt;R$11,VLOOKUP('Cell Numbers'!R23,Cells!$A$7:$F$122,6)&lt;&gt;R$11),"---",(ROUND(VLOOKUP('Cell Numbers'!R23,Cells!$A$7:$P$122,16),1)))&amp;(IF(VLOOKUP('Cell Numbers'!R23,Cells!$A$7:$F$122,6)=R$11,"]","")))))</f>
        <v>---</v>
      </c>
      <c r="S31" s="203" t="str">
        <f>IF('Cell Numbers'!S23=0,"",((IF(VLOOKUP('Cell Numbers'!S23,Cells!$A$7:$F$122,5)=S$11,"[",""))&amp;(IF(AND(VLOOKUP('Cell Numbers'!S23,Cells!$A$7:$F$122,5)&lt;&gt;S$11,VLOOKUP('Cell Numbers'!S23,Cells!$A$7:$F$122,6)&lt;&gt;S$11),"---",(ROUND(VLOOKUP('Cell Numbers'!S23,Cells!$A$7:$P$122,16),1)))&amp;(IF(VLOOKUP('Cell Numbers'!S23,Cells!$A$7:$F$122,6)=S$11,"]","")))))</f>
        <v>---</v>
      </c>
      <c r="T31" s="203" t="str">
        <f>IF('Cell Numbers'!T23=0,"",((IF(VLOOKUP('Cell Numbers'!T23,Cells!$A$7:$F$122,5)=T$11,"[",""))&amp;(IF(AND(VLOOKUP('Cell Numbers'!T23,Cells!$A$7:$F$122,5)&lt;&gt;T$11,VLOOKUP('Cell Numbers'!T23,Cells!$A$7:$F$122,6)&lt;&gt;T$11),"---",(ROUND(VLOOKUP('Cell Numbers'!T23,Cells!$A$7:$P$122,16),1)))&amp;(IF(VLOOKUP('Cell Numbers'!T23,Cells!$A$7:$F$122,6)=T$11,"]","")))))</f>
        <v>---</v>
      </c>
      <c r="U31" s="203" t="str">
        <f>IF('Cell Numbers'!U23=0,"",((IF(VLOOKUP('Cell Numbers'!U23,Cells!$A$7:$F$122,5)=U$11,"[",""))&amp;(IF(AND(VLOOKUP('Cell Numbers'!U23,Cells!$A$7:$F$122,5)&lt;&gt;U$11,VLOOKUP('Cell Numbers'!U23,Cells!$A$7:$F$122,6)&lt;&gt;U$11),"---",(ROUND(VLOOKUP('Cell Numbers'!U23,Cells!$A$7:$P$122,16),1)))&amp;(IF(VLOOKUP('Cell Numbers'!U23,Cells!$A$7:$F$122,6)=U$11,"]","")))))</f>
        <v>---</v>
      </c>
      <c r="V31" s="203" t="str">
        <f>IF('Cell Numbers'!V23=0,"",((IF(VLOOKUP('Cell Numbers'!V23,Cells!$A$7:$F$122,5)=V$11,"[",""))&amp;(IF(AND(VLOOKUP('Cell Numbers'!V23,Cells!$A$7:$F$122,5)&lt;&gt;V$11,VLOOKUP('Cell Numbers'!V23,Cells!$A$7:$F$122,6)&lt;&gt;V$11),"---",(ROUND(VLOOKUP('Cell Numbers'!V23,Cells!$A$7:$P$122,16),1)))&amp;(IF(VLOOKUP('Cell Numbers'!V23,Cells!$A$7:$F$122,6)=V$11,"]","")))))</f>
        <v>---</v>
      </c>
      <c r="W31" s="203" t="str">
        <f>IF('Cell Numbers'!W23=0,"",((IF(VLOOKUP('Cell Numbers'!W23,Cells!$A$7:$F$122,5)=W$11,"[",""))&amp;(IF(AND(VLOOKUP('Cell Numbers'!W23,Cells!$A$7:$F$122,5)&lt;&gt;W$11,VLOOKUP('Cell Numbers'!W23,Cells!$A$7:$F$122,6)&lt;&gt;W$11),"---",(ROUND(VLOOKUP('Cell Numbers'!W23,Cells!$A$7:$P$122,16),1)))&amp;(IF(VLOOKUP('Cell Numbers'!W23,Cells!$A$7:$F$122,6)=W$11,"]","")))))</f>
        <v>---</v>
      </c>
      <c r="X31" s="203" t="str">
        <f>IF('Cell Numbers'!X23=0,"",((IF(VLOOKUP('Cell Numbers'!X23,Cells!$A$7:$F$122,5)=X$11,"[",""))&amp;(IF(AND(VLOOKUP('Cell Numbers'!X23,Cells!$A$7:$F$122,5)&lt;&gt;X$11,VLOOKUP('Cell Numbers'!X23,Cells!$A$7:$F$122,6)&lt;&gt;X$11),"---",(ROUND(VLOOKUP('Cell Numbers'!X23,Cells!$A$7:$P$122,16),1)))&amp;(IF(VLOOKUP('Cell Numbers'!X23,Cells!$A$7:$F$122,6)=X$11,"]","")))))</f>
        <v>---</v>
      </c>
      <c r="Y31" s="203" t="str">
        <f>IF('Cell Numbers'!Y23=0,"",((IF(VLOOKUP('Cell Numbers'!Y23,Cells!$A$7:$F$122,5)=Y$11,"[",""))&amp;(IF(AND(VLOOKUP('Cell Numbers'!Y23,Cells!$A$7:$F$122,5)&lt;&gt;Y$11,VLOOKUP('Cell Numbers'!Y23,Cells!$A$7:$F$122,6)&lt;&gt;Y$11),"---",(ROUND(VLOOKUP('Cell Numbers'!Y23,Cells!$A$7:$P$122,16),1)))&amp;(IF(VLOOKUP('Cell Numbers'!Y23,Cells!$A$7:$F$122,6)=Y$11,"]","")))))</f>
        <v>---</v>
      </c>
      <c r="Z31" s="203" t="str">
        <f>IF('Cell Numbers'!Z23=0,"",((IF(VLOOKUP('Cell Numbers'!Z23,Cells!$A$7:$F$122,5)=Z$11,"[",""))&amp;(IF(AND(VLOOKUP('Cell Numbers'!Z23,Cells!$A$7:$F$122,5)&lt;&gt;Z$11,VLOOKUP('Cell Numbers'!Z23,Cells!$A$7:$F$122,6)&lt;&gt;Z$11),"---",(ROUND(VLOOKUP('Cell Numbers'!Z23,Cells!$A$7:$P$122,16),1)))&amp;(IF(VLOOKUP('Cell Numbers'!Z23,Cells!$A$7:$F$122,6)=Z$11,"]","")))))</f>
        <v>---</v>
      </c>
      <c r="AA31" s="203" t="str">
        <f>IF('Cell Numbers'!AA23=0,"",((IF(VLOOKUP('Cell Numbers'!AA23,Cells!$A$7:$F$122,5)=AA$11,"[",""))&amp;(IF(AND(VLOOKUP('Cell Numbers'!AA23,Cells!$A$7:$F$122,5)&lt;&gt;AA$11,VLOOKUP('Cell Numbers'!AA23,Cells!$A$7:$F$122,6)&lt;&gt;AA$11),"---",(ROUND(VLOOKUP('Cell Numbers'!AA23,Cells!$A$7:$P$122,16),1)))&amp;(IF(VLOOKUP('Cell Numbers'!AA23,Cells!$A$7:$F$122,6)=AA$11,"]","")))))</f>
        <v>---</v>
      </c>
      <c r="AB31" s="203" t="str">
        <f>IF('Cell Numbers'!AB23=0,"",((IF(VLOOKUP('Cell Numbers'!AB23,Cells!$A$7:$F$122,5)=AB$11,"[",""))&amp;(IF(AND(VLOOKUP('Cell Numbers'!AB23,Cells!$A$7:$F$122,5)&lt;&gt;AB$11,VLOOKUP('Cell Numbers'!AB23,Cells!$A$7:$F$122,6)&lt;&gt;AB$11),"---",(ROUND(VLOOKUP('Cell Numbers'!AB23,Cells!$A$7:$P$122,16),1)))&amp;(IF(VLOOKUP('Cell Numbers'!AB23,Cells!$A$7:$F$122,6)=AB$11,"]","")))))</f>
        <v>---</v>
      </c>
      <c r="AC31" s="203" t="str">
        <f>IF('Cell Numbers'!AC23=0,"",((IF(VLOOKUP('Cell Numbers'!AC23,Cells!$A$7:$F$122,5)=AC$11,"[",""))&amp;(IF(AND(VLOOKUP('Cell Numbers'!AC23,Cells!$A$7:$F$122,5)&lt;&gt;AC$11,VLOOKUP('Cell Numbers'!AC23,Cells!$A$7:$F$122,6)&lt;&gt;AC$11),"---",(ROUND(VLOOKUP('Cell Numbers'!AC23,Cells!$A$7:$P$122,16),1)))&amp;(IF(VLOOKUP('Cell Numbers'!AC23,Cells!$A$7:$F$122,6)=AC$11,"]","")))))</f>
        <v>---</v>
      </c>
      <c r="AD31" s="203" t="str">
        <f>IF('Cell Numbers'!AD23=0,"",((IF(VLOOKUP('Cell Numbers'!AD23,Cells!$A$7:$F$122,5)=AD$11,"[",""))&amp;(IF(AND(VLOOKUP('Cell Numbers'!AD23,Cells!$A$7:$F$122,5)&lt;&gt;AD$11,VLOOKUP('Cell Numbers'!AD23,Cells!$A$7:$F$122,6)&lt;&gt;AD$11),"---",(ROUND(VLOOKUP('Cell Numbers'!AD23,Cells!$A$7:$P$122,16),1)))&amp;(IF(VLOOKUP('Cell Numbers'!AD23,Cells!$A$7:$F$122,6)=AD$11,"]","")))))</f>
        <v>---</v>
      </c>
      <c r="AE31" s="203" t="str">
        <f>IF('Cell Numbers'!AE23=0,"",((IF(VLOOKUP('Cell Numbers'!AE23,Cells!$A$7:$F$122,5)=AE$11,"[",""))&amp;(IF(AND(VLOOKUP('Cell Numbers'!AE23,Cells!$A$7:$F$122,5)&lt;&gt;AE$11,VLOOKUP('Cell Numbers'!AE23,Cells!$A$7:$F$122,6)&lt;&gt;AE$11),"---",(ROUND(VLOOKUP('Cell Numbers'!AE23,Cells!$A$7:$P$122,16),1)))&amp;(IF(VLOOKUP('Cell Numbers'!AE23,Cells!$A$7:$F$122,6)=AE$11,"]","")))))</f>
        <v>---</v>
      </c>
      <c r="AF31" s="203" t="str">
        <f>IF('Cell Numbers'!AF23=0,"",((IF(VLOOKUP('Cell Numbers'!AF23,Cells!$A$7:$F$122,5)=AF$11,"[",""))&amp;(IF(AND(VLOOKUP('Cell Numbers'!AF23,Cells!$A$7:$F$122,5)&lt;&gt;AF$11,VLOOKUP('Cell Numbers'!AF23,Cells!$A$7:$F$122,6)&lt;&gt;AF$11),"---",(ROUND(VLOOKUP('Cell Numbers'!AF23,Cells!$A$7:$P$122,16),1)))&amp;(IF(VLOOKUP('Cell Numbers'!AF23,Cells!$A$7:$F$122,6)=AF$11,"]","")))))</f>
        <v>---</v>
      </c>
      <c r="AG31" s="203" t="str">
        <f>IF('Cell Numbers'!AG23=0,"",((IF(VLOOKUP('Cell Numbers'!AG23,Cells!$A$7:$F$122,5)=AG$11,"[",""))&amp;(IF(AND(VLOOKUP('Cell Numbers'!AG23,Cells!$A$7:$F$122,5)&lt;&gt;AG$11,VLOOKUP('Cell Numbers'!AG23,Cells!$A$7:$F$122,6)&lt;&gt;AG$11),"---",(ROUND(VLOOKUP('Cell Numbers'!AG23,Cells!$A$7:$P$122,16),1)))&amp;(IF(VLOOKUP('Cell Numbers'!AG23,Cells!$A$7:$F$122,6)=AG$11,"]","")))))</f>
        <v>---</v>
      </c>
      <c r="AH31" s="203" t="str">
        <f>IF('Cell Numbers'!AH23=0,"",((IF(VLOOKUP('Cell Numbers'!AH23,Cells!$A$7:$F$122,5)=AH$11,"[",""))&amp;(IF(AND(VLOOKUP('Cell Numbers'!AH23,Cells!$A$7:$F$122,5)&lt;&gt;AH$11,VLOOKUP('Cell Numbers'!AH23,Cells!$A$7:$F$122,6)&lt;&gt;AH$11),"---",(ROUND(VLOOKUP('Cell Numbers'!AH23,Cells!$A$7:$P$122,16),1)))&amp;(IF(VLOOKUP('Cell Numbers'!AH23,Cells!$A$7:$F$122,6)=AH$11,"]","")))))</f>
        <v>---</v>
      </c>
      <c r="AI31" s="203" t="str">
        <f>IF('Cell Numbers'!AI23=0,"",((IF(VLOOKUP('Cell Numbers'!AI23,Cells!$A$7:$F$122,5)=AI$11,"[",""))&amp;(IF(AND(VLOOKUP('Cell Numbers'!AI23,Cells!$A$7:$F$122,5)&lt;&gt;AI$11,VLOOKUP('Cell Numbers'!AI23,Cells!$A$7:$F$122,6)&lt;&gt;AI$11),"---",(ROUND(VLOOKUP('Cell Numbers'!AI23,Cells!$A$7:$P$122,16),1)))&amp;(IF(VLOOKUP('Cell Numbers'!AI23,Cells!$A$7:$F$122,6)=AI$11,"]","")))))</f>
        <v>---</v>
      </c>
      <c r="AJ31" s="203" t="str">
        <f>IF('Cell Numbers'!AJ23=0,"",((IF(VLOOKUP('Cell Numbers'!AJ23,Cells!$A$7:$F$122,5)=AJ$11,"[",""))&amp;(IF(AND(VLOOKUP('Cell Numbers'!AJ23,Cells!$A$7:$F$122,5)&lt;&gt;AJ$11,VLOOKUP('Cell Numbers'!AJ23,Cells!$A$7:$F$122,6)&lt;&gt;AJ$11),"---",(ROUND(VLOOKUP('Cell Numbers'!AJ23,Cells!$A$7:$P$122,16),1)))&amp;(IF(VLOOKUP('Cell Numbers'!AJ23,Cells!$A$7:$F$122,6)=AJ$11,"]","")))))</f>
        <v>---</v>
      </c>
      <c r="AK31" s="203" t="str">
        <f>IF('Cell Numbers'!AK23=0,"",((IF(VLOOKUP('Cell Numbers'!AK23,Cells!$A$7:$F$122,5)=AK$11,"[",""))&amp;(IF(AND(VLOOKUP('Cell Numbers'!AK23,Cells!$A$7:$F$122,5)&lt;&gt;AK$11,VLOOKUP('Cell Numbers'!AK23,Cells!$A$7:$F$122,6)&lt;&gt;AK$11),"---",(ROUND(VLOOKUP('Cell Numbers'!AK23,Cells!$A$7:$P$122,16),1)))&amp;(IF(VLOOKUP('Cell Numbers'!AK23,Cells!$A$7:$F$122,6)=AK$11,"]","")))))</f>
        <v>---</v>
      </c>
      <c r="AL31" s="203" t="str">
        <f>IF('Cell Numbers'!AL23=0,"",((IF(VLOOKUP('Cell Numbers'!AL23,Cells!$A$7:$F$122,5)=AL$11,"[",""))&amp;(IF(AND(VLOOKUP('Cell Numbers'!AL23,Cells!$A$7:$F$122,5)&lt;&gt;AL$11,VLOOKUP('Cell Numbers'!AL23,Cells!$A$7:$F$122,6)&lt;&gt;AL$11),"---",(ROUND(VLOOKUP('Cell Numbers'!AL23,Cells!$A$7:$P$122,16),1)))&amp;(IF(VLOOKUP('Cell Numbers'!AL23,Cells!$A$7:$F$122,6)=AL$11,"]","")))))</f>
        <v>---</v>
      </c>
      <c r="AM31" s="203" t="str">
        <f>IF('Cell Numbers'!AM23=0,"",((IF(VLOOKUP('Cell Numbers'!AM23,Cells!$A$7:$F$122,5)=AM$11,"[",""))&amp;(IF(AND(VLOOKUP('Cell Numbers'!AM23,Cells!$A$7:$F$122,5)&lt;&gt;AM$11,VLOOKUP('Cell Numbers'!AM23,Cells!$A$7:$F$122,6)&lt;&gt;AM$11),"---",(ROUND(VLOOKUP('Cell Numbers'!AM23,Cells!$A$7:$P$122,16),1)))&amp;(IF(VLOOKUP('Cell Numbers'!AM23,Cells!$A$7:$F$122,6)=AM$11,"]","")))))</f>
        <v>-2]</v>
      </c>
    </row>
    <row r="32" spans="1:39" x14ac:dyDescent="0.25">
      <c r="A32" t="s">
        <v>82</v>
      </c>
      <c r="B32" t="s">
        <v>78</v>
      </c>
      <c r="C32" s="8" t="s">
        <v>351</v>
      </c>
      <c r="D32" s="203" t="str">
        <f>IF('Cell Numbers'!D24=0,"",((IF(VLOOKUP('Cell Numbers'!D24,Cells!$A$7:$F$122,5)=D$11,"[",""))&amp;(IF(AND(VLOOKUP('Cell Numbers'!D24,Cells!$A$7:$F$122,5)&lt;&gt;D$11,VLOOKUP('Cell Numbers'!D24,Cells!$A$7:$F$122,6)&lt;&gt;D$11),"---",(ROUND(VLOOKUP('Cell Numbers'!D24,Cells!$A$7:$P$122,16),1)))&amp;(IF(VLOOKUP('Cell Numbers'!D24,Cells!$A$7:$F$122,6)=D$11,"]","")))))</f>
        <v>[-2.6</v>
      </c>
      <c r="E32" s="203" t="str">
        <f>IF('Cell Numbers'!E24=0,"",((IF(VLOOKUP('Cell Numbers'!E24,Cells!$A$7:$F$122,5)=E$11,"[",""))&amp;(IF(AND(VLOOKUP('Cell Numbers'!E24,Cells!$A$7:$F$122,5)&lt;&gt;E$11,VLOOKUP('Cell Numbers'!E24,Cells!$A$7:$F$122,6)&lt;&gt;E$11),"---",(ROUND(VLOOKUP('Cell Numbers'!E24,Cells!$A$7:$P$122,16),1)))&amp;(IF(VLOOKUP('Cell Numbers'!E24,Cells!$A$7:$F$122,6)=E$11,"]","")))))</f>
        <v>---</v>
      </c>
      <c r="F32" s="203" t="str">
        <f>IF('Cell Numbers'!F24=0,"",((IF(VLOOKUP('Cell Numbers'!F24,Cells!$A$7:$F$122,5)=F$11,"[",""))&amp;(IF(AND(VLOOKUP('Cell Numbers'!F24,Cells!$A$7:$F$122,5)&lt;&gt;F$11,VLOOKUP('Cell Numbers'!F24,Cells!$A$7:$F$122,6)&lt;&gt;F$11),"---",(ROUND(VLOOKUP('Cell Numbers'!F24,Cells!$A$7:$P$122,16),1)))&amp;(IF(VLOOKUP('Cell Numbers'!F24,Cells!$A$7:$F$122,6)=F$11,"]","")))))</f>
        <v>---</v>
      </c>
      <c r="G32" s="203" t="str">
        <f>IF('Cell Numbers'!G24=0,"",((IF(VLOOKUP('Cell Numbers'!G24,Cells!$A$7:$F$122,5)=G$11,"[",""))&amp;(IF(AND(VLOOKUP('Cell Numbers'!G24,Cells!$A$7:$F$122,5)&lt;&gt;G$11,VLOOKUP('Cell Numbers'!G24,Cells!$A$7:$F$122,6)&lt;&gt;G$11),"---",(ROUND(VLOOKUP('Cell Numbers'!G24,Cells!$A$7:$P$122,16),1)))&amp;(IF(VLOOKUP('Cell Numbers'!G24,Cells!$A$7:$F$122,6)=G$11,"]","")))))</f>
        <v>---</v>
      </c>
      <c r="H32" s="203" t="str">
        <f>IF('Cell Numbers'!H24=0,"",((IF(VLOOKUP('Cell Numbers'!H24,Cells!$A$7:$F$122,5)=H$11,"[",""))&amp;(IF(AND(VLOOKUP('Cell Numbers'!H24,Cells!$A$7:$F$122,5)&lt;&gt;H$11,VLOOKUP('Cell Numbers'!H24,Cells!$A$7:$F$122,6)&lt;&gt;H$11),"---",(ROUND(VLOOKUP('Cell Numbers'!H24,Cells!$A$7:$P$122,16),1)))&amp;(IF(VLOOKUP('Cell Numbers'!H24,Cells!$A$7:$F$122,6)=H$11,"]","")))))</f>
        <v>---</v>
      </c>
      <c r="I32" s="203" t="str">
        <f>IF('Cell Numbers'!I24=0,"",((IF(VLOOKUP('Cell Numbers'!I24,Cells!$A$7:$F$122,5)=I$11,"[",""))&amp;(IF(AND(VLOOKUP('Cell Numbers'!I24,Cells!$A$7:$F$122,5)&lt;&gt;I$11,VLOOKUP('Cell Numbers'!I24,Cells!$A$7:$F$122,6)&lt;&gt;I$11),"---",(ROUND(VLOOKUP('Cell Numbers'!I24,Cells!$A$7:$P$122,16),1)))&amp;(IF(VLOOKUP('Cell Numbers'!I24,Cells!$A$7:$F$122,6)=I$11,"]","")))))</f>
        <v>---</v>
      </c>
      <c r="J32" s="203" t="str">
        <f>IF('Cell Numbers'!J24=0,"",((IF(VLOOKUP('Cell Numbers'!J24,Cells!$A$7:$F$122,5)=J$11,"[",""))&amp;(IF(AND(VLOOKUP('Cell Numbers'!J24,Cells!$A$7:$F$122,5)&lt;&gt;J$11,VLOOKUP('Cell Numbers'!J24,Cells!$A$7:$F$122,6)&lt;&gt;J$11),"---",(ROUND(VLOOKUP('Cell Numbers'!J24,Cells!$A$7:$P$122,16),1)))&amp;(IF(VLOOKUP('Cell Numbers'!J24,Cells!$A$7:$F$122,6)=J$11,"]","")))))</f>
        <v>---</v>
      </c>
      <c r="K32" s="203" t="str">
        <f>IF('Cell Numbers'!K24=0,"",((IF(VLOOKUP('Cell Numbers'!K24,Cells!$A$7:$F$122,5)=K$11,"[",""))&amp;(IF(AND(VLOOKUP('Cell Numbers'!K24,Cells!$A$7:$F$122,5)&lt;&gt;K$11,VLOOKUP('Cell Numbers'!K24,Cells!$A$7:$F$122,6)&lt;&gt;K$11),"---",(ROUND(VLOOKUP('Cell Numbers'!K24,Cells!$A$7:$P$122,16),1)))&amp;(IF(VLOOKUP('Cell Numbers'!K24,Cells!$A$7:$F$122,6)=K$11,"]","")))))</f>
        <v>---</v>
      </c>
      <c r="L32" s="203" t="str">
        <f>IF('Cell Numbers'!L24=0,"",((IF(VLOOKUP('Cell Numbers'!L24,Cells!$A$7:$F$122,5)=L$11,"[",""))&amp;(IF(AND(VLOOKUP('Cell Numbers'!L24,Cells!$A$7:$F$122,5)&lt;&gt;L$11,VLOOKUP('Cell Numbers'!L24,Cells!$A$7:$F$122,6)&lt;&gt;L$11),"---",(ROUND(VLOOKUP('Cell Numbers'!L24,Cells!$A$7:$P$122,16),1)))&amp;(IF(VLOOKUP('Cell Numbers'!L24,Cells!$A$7:$F$122,6)=L$11,"]","")))))</f>
        <v>---</v>
      </c>
      <c r="M32" s="203" t="str">
        <f>IF('Cell Numbers'!M24=0,"",((IF(VLOOKUP('Cell Numbers'!M24,Cells!$A$7:$F$122,5)=M$11,"[",""))&amp;(IF(AND(VLOOKUP('Cell Numbers'!M24,Cells!$A$7:$F$122,5)&lt;&gt;M$11,VLOOKUP('Cell Numbers'!M24,Cells!$A$7:$F$122,6)&lt;&gt;M$11),"---",(ROUND(VLOOKUP('Cell Numbers'!M24,Cells!$A$7:$P$122,16),1)))&amp;(IF(VLOOKUP('Cell Numbers'!M24,Cells!$A$7:$F$122,6)=M$11,"]","")))))</f>
        <v>---</v>
      </c>
      <c r="N32" s="203" t="str">
        <f>IF('Cell Numbers'!N24=0,"",((IF(VLOOKUP('Cell Numbers'!N24,Cells!$A$7:$F$122,5)=N$11,"[",""))&amp;(IF(AND(VLOOKUP('Cell Numbers'!N24,Cells!$A$7:$F$122,5)&lt;&gt;N$11,VLOOKUP('Cell Numbers'!N24,Cells!$A$7:$F$122,6)&lt;&gt;N$11),"---",(ROUND(VLOOKUP('Cell Numbers'!N24,Cells!$A$7:$P$122,16),1)))&amp;(IF(VLOOKUP('Cell Numbers'!N24,Cells!$A$7:$F$122,6)=N$11,"]","")))))</f>
        <v>---</v>
      </c>
      <c r="O32" s="203" t="str">
        <f>IF('Cell Numbers'!O24=0,"",((IF(VLOOKUP('Cell Numbers'!O24,Cells!$A$7:$F$122,5)=O$11,"[",""))&amp;(IF(AND(VLOOKUP('Cell Numbers'!O24,Cells!$A$7:$F$122,5)&lt;&gt;O$11,VLOOKUP('Cell Numbers'!O24,Cells!$A$7:$F$122,6)&lt;&gt;O$11),"---",(ROUND(VLOOKUP('Cell Numbers'!O24,Cells!$A$7:$P$122,16),1)))&amp;(IF(VLOOKUP('Cell Numbers'!O24,Cells!$A$7:$F$122,6)=O$11,"]","")))))</f>
        <v>---</v>
      </c>
      <c r="P32" s="203" t="str">
        <f>IF('Cell Numbers'!P24=0,"",((IF(VLOOKUP('Cell Numbers'!P24,Cells!$A$7:$F$122,5)=P$11,"[",""))&amp;(IF(AND(VLOOKUP('Cell Numbers'!P24,Cells!$A$7:$F$122,5)&lt;&gt;P$11,VLOOKUP('Cell Numbers'!P24,Cells!$A$7:$F$122,6)&lt;&gt;P$11),"---",(ROUND(VLOOKUP('Cell Numbers'!P24,Cells!$A$7:$P$122,16),1)))&amp;(IF(VLOOKUP('Cell Numbers'!P24,Cells!$A$7:$F$122,6)=P$11,"]","")))))</f>
        <v>---</v>
      </c>
      <c r="Q32" s="203" t="str">
        <f>IF('Cell Numbers'!Q24=0,"",((IF(VLOOKUP('Cell Numbers'!Q24,Cells!$A$7:$F$122,5)=Q$11,"[",""))&amp;(IF(AND(VLOOKUP('Cell Numbers'!Q24,Cells!$A$7:$F$122,5)&lt;&gt;Q$11,VLOOKUP('Cell Numbers'!Q24,Cells!$A$7:$F$122,6)&lt;&gt;Q$11),"---",(ROUND(VLOOKUP('Cell Numbers'!Q24,Cells!$A$7:$P$122,16),1)))&amp;(IF(VLOOKUP('Cell Numbers'!Q24,Cells!$A$7:$F$122,6)=Q$11,"]","")))))</f>
        <v>---</v>
      </c>
      <c r="R32" s="203" t="str">
        <f>IF('Cell Numbers'!R24=0,"",((IF(VLOOKUP('Cell Numbers'!R24,Cells!$A$7:$F$122,5)=R$11,"[",""))&amp;(IF(AND(VLOOKUP('Cell Numbers'!R24,Cells!$A$7:$F$122,5)&lt;&gt;R$11,VLOOKUP('Cell Numbers'!R24,Cells!$A$7:$F$122,6)&lt;&gt;R$11),"---",(ROUND(VLOOKUP('Cell Numbers'!R24,Cells!$A$7:$P$122,16),1)))&amp;(IF(VLOOKUP('Cell Numbers'!R24,Cells!$A$7:$F$122,6)=R$11,"]","")))))</f>
        <v>---</v>
      </c>
      <c r="S32" s="203" t="str">
        <f>IF('Cell Numbers'!S24=0,"",((IF(VLOOKUP('Cell Numbers'!S24,Cells!$A$7:$F$122,5)=S$11,"[",""))&amp;(IF(AND(VLOOKUP('Cell Numbers'!S24,Cells!$A$7:$F$122,5)&lt;&gt;S$11,VLOOKUP('Cell Numbers'!S24,Cells!$A$7:$F$122,6)&lt;&gt;S$11),"---",(ROUND(VLOOKUP('Cell Numbers'!S24,Cells!$A$7:$P$122,16),1)))&amp;(IF(VLOOKUP('Cell Numbers'!S24,Cells!$A$7:$F$122,6)=S$11,"]","")))))</f>
        <v>---</v>
      </c>
      <c r="T32" s="203" t="str">
        <f>IF('Cell Numbers'!T24=0,"",((IF(VLOOKUP('Cell Numbers'!T24,Cells!$A$7:$F$122,5)=T$11,"[",""))&amp;(IF(AND(VLOOKUP('Cell Numbers'!T24,Cells!$A$7:$F$122,5)&lt;&gt;T$11,VLOOKUP('Cell Numbers'!T24,Cells!$A$7:$F$122,6)&lt;&gt;T$11),"---",(ROUND(VLOOKUP('Cell Numbers'!T24,Cells!$A$7:$P$122,16),1)))&amp;(IF(VLOOKUP('Cell Numbers'!T24,Cells!$A$7:$F$122,6)=T$11,"]","")))))</f>
        <v>---</v>
      </c>
      <c r="U32" s="203" t="str">
        <f>IF('Cell Numbers'!U24=0,"",((IF(VLOOKUP('Cell Numbers'!U24,Cells!$A$7:$F$122,5)=U$11,"[",""))&amp;(IF(AND(VLOOKUP('Cell Numbers'!U24,Cells!$A$7:$F$122,5)&lt;&gt;U$11,VLOOKUP('Cell Numbers'!U24,Cells!$A$7:$F$122,6)&lt;&gt;U$11),"---",(ROUND(VLOOKUP('Cell Numbers'!U24,Cells!$A$7:$P$122,16),1)))&amp;(IF(VLOOKUP('Cell Numbers'!U24,Cells!$A$7:$F$122,6)=U$11,"]","")))))</f>
        <v>---</v>
      </c>
      <c r="V32" s="203" t="str">
        <f>IF('Cell Numbers'!V24=0,"",((IF(VLOOKUP('Cell Numbers'!V24,Cells!$A$7:$F$122,5)=V$11,"[",""))&amp;(IF(AND(VLOOKUP('Cell Numbers'!V24,Cells!$A$7:$F$122,5)&lt;&gt;V$11,VLOOKUP('Cell Numbers'!V24,Cells!$A$7:$F$122,6)&lt;&gt;V$11),"---",(ROUND(VLOOKUP('Cell Numbers'!V24,Cells!$A$7:$P$122,16),1)))&amp;(IF(VLOOKUP('Cell Numbers'!V24,Cells!$A$7:$F$122,6)=V$11,"]","")))))</f>
        <v>---</v>
      </c>
      <c r="W32" s="203" t="str">
        <f>IF('Cell Numbers'!W24=0,"",((IF(VLOOKUP('Cell Numbers'!W24,Cells!$A$7:$F$122,5)=W$11,"[",""))&amp;(IF(AND(VLOOKUP('Cell Numbers'!W24,Cells!$A$7:$F$122,5)&lt;&gt;W$11,VLOOKUP('Cell Numbers'!W24,Cells!$A$7:$F$122,6)&lt;&gt;W$11),"---",(ROUND(VLOOKUP('Cell Numbers'!W24,Cells!$A$7:$P$122,16),1)))&amp;(IF(VLOOKUP('Cell Numbers'!W24,Cells!$A$7:$F$122,6)=W$11,"]","")))))</f>
        <v>---</v>
      </c>
      <c r="X32" s="203" t="str">
        <f>IF('Cell Numbers'!X24=0,"",((IF(VLOOKUP('Cell Numbers'!X24,Cells!$A$7:$F$122,5)=X$11,"[",""))&amp;(IF(AND(VLOOKUP('Cell Numbers'!X24,Cells!$A$7:$F$122,5)&lt;&gt;X$11,VLOOKUP('Cell Numbers'!X24,Cells!$A$7:$F$122,6)&lt;&gt;X$11),"---",(ROUND(VLOOKUP('Cell Numbers'!X24,Cells!$A$7:$P$122,16),1)))&amp;(IF(VLOOKUP('Cell Numbers'!X24,Cells!$A$7:$F$122,6)=X$11,"]","")))))</f>
        <v>---</v>
      </c>
      <c r="Y32" s="203" t="str">
        <f>IF('Cell Numbers'!Y24=0,"",((IF(VLOOKUP('Cell Numbers'!Y24,Cells!$A$7:$F$122,5)=Y$11,"[",""))&amp;(IF(AND(VLOOKUP('Cell Numbers'!Y24,Cells!$A$7:$F$122,5)&lt;&gt;Y$11,VLOOKUP('Cell Numbers'!Y24,Cells!$A$7:$F$122,6)&lt;&gt;Y$11),"---",(ROUND(VLOOKUP('Cell Numbers'!Y24,Cells!$A$7:$P$122,16),1)))&amp;(IF(VLOOKUP('Cell Numbers'!Y24,Cells!$A$7:$F$122,6)=Y$11,"]","")))))</f>
        <v>---</v>
      </c>
      <c r="Z32" s="203" t="str">
        <f>IF('Cell Numbers'!Z24=0,"",((IF(VLOOKUP('Cell Numbers'!Z24,Cells!$A$7:$F$122,5)=Z$11,"[",""))&amp;(IF(AND(VLOOKUP('Cell Numbers'!Z24,Cells!$A$7:$F$122,5)&lt;&gt;Z$11,VLOOKUP('Cell Numbers'!Z24,Cells!$A$7:$F$122,6)&lt;&gt;Z$11),"---",(ROUND(VLOOKUP('Cell Numbers'!Z24,Cells!$A$7:$P$122,16),1)))&amp;(IF(VLOOKUP('Cell Numbers'!Z24,Cells!$A$7:$F$122,6)=Z$11,"]","")))))</f>
        <v>---</v>
      </c>
      <c r="AA32" s="203" t="str">
        <f>IF('Cell Numbers'!AA24=0,"",((IF(VLOOKUP('Cell Numbers'!AA24,Cells!$A$7:$F$122,5)=AA$11,"[",""))&amp;(IF(AND(VLOOKUP('Cell Numbers'!AA24,Cells!$A$7:$F$122,5)&lt;&gt;AA$11,VLOOKUP('Cell Numbers'!AA24,Cells!$A$7:$F$122,6)&lt;&gt;AA$11),"---",(ROUND(VLOOKUP('Cell Numbers'!AA24,Cells!$A$7:$P$122,16),1)))&amp;(IF(VLOOKUP('Cell Numbers'!AA24,Cells!$A$7:$F$122,6)=AA$11,"]","")))))</f>
        <v>---</v>
      </c>
      <c r="AB32" s="203" t="str">
        <f>IF('Cell Numbers'!AB24=0,"",((IF(VLOOKUP('Cell Numbers'!AB24,Cells!$A$7:$F$122,5)=AB$11,"[",""))&amp;(IF(AND(VLOOKUP('Cell Numbers'!AB24,Cells!$A$7:$F$122,5)&lt;&gt;AB$11,VLOOKUP('Cell Numbers'!AB24,Cells!$A$7:$F$122,6)&lt;&gt;AB$11),"---",(ROUND(VLOOKUP('Cell Numbers'!AB24,Cells!$A$7:$P$122,16),1)))&amp;(IF(VLOOKUP('Cell Numbers'!AB24,Cells!$A$7:$F$122,6)=AB$11,"]","")))))</f>
        <v>---</v>
      </c>
      <c r="AC32" s="203" t="str">
        <f>IF('Cell Numbers'!AC24=0,"",((IF(VLOOKUP('Cell Numbers'!AC24,Cells!$A$7:$F$122,5)=AC$11,"[",""))&amp;(IF(AND(VLOOKUP('Cell Numbers'!AC24,Cells!$A$7:$F$122,5)&lt;&gt;AC$11,VLOOKUP('Cell Numbers'!AC24,Cells!$A$7:$F$122,6)&lt;&gt;AC$11),"---",(ROUND(VLOOKUP('Cell Numbers'!AC24,Cells!$A$7:$P$122,16),1)))&amp;(IF(VLOOKUP('Cell Numbers'!AC24,Cells!$A$7:$F$122,6)=AC$11,"]","")))))</f>
        <v>---</v>
      </c>
      <c r="AD32" s="203" t="str">
        <f>IF('Cell Numbers'!AD24=0,"",((IF(VLOOKUP('Cell Numbers'!AD24,Cells!$A$7:$F$122,5)=AD$11,"[",""))&amp;(IF(AND(VLOOKUP('Cell Numbers'!AD24,Cells!$A$7:$F$122,5)&lt;&gt;AD$11,VLOOKUP('Cell Numbers'!AD24,Cells!$A$7:$F$122,6)&lt;&gt;AD$11),"---",(ROUND(VLOOKUP('Cell Numbers'!AD24,Cells!$A$7:$P$122,16),1)))&amp;(IF(VLOOKUP('Cell Numbers'!AD24,Cells!$A$7:$F$122,6)=AD$11,"]","")))))</f>
        <v>---</v>
      </c>
      <c r="AE32" s="203" t="str">
        <f>IF('Cell Numbers'!AE24=0,"",((IF(VLOOKUP('Cell Numbers'!AE24,Cells!$A$7:$F$122,5)=AE$11,"[",""))&amp;(IF(AND(VLOOKUP('Cell Numbers'!AE24,Cells!$A$7:$F$122,5)&lt;&gt;AE$11,VLOOKUP('Cell Numbers'!AE24,Cells!$A$7:$F$122,6)&lt;&gt;AE$11),"---",(ROUND(VLOOKUP('Cell Numbers'!AE24,Cells!$A$7:$P$122,16),1)))&amp;(IF(VLOOKUP('Cell Numbers'!AE24,Cells!$A$7:$F$122,6)=AE$11,"]","")))))</f>
        <v>---</v>
      </c>
      <c r="AF32" s="203" t="str">
        <f>IF('Cell Numbers'!AF24=0,"",((IF(VLOOKUP('Cell Numbers'!AF24,Cells!$A$7:$F$122,5)=AF$11,"[",""))&amp;(IF(AND(VLOOKUP('Cell Numbers'!AF24,Cells!$A$7:$F$122,5)&lt;&gt;AF$11,VLOOKUP('Cell Numbers'!AF24,Cells!$A$7:$F$122,6)&lt;&gt;AF$11),"---",(ROUND(VLOOKUP('Cell Numbers'!AF24,Cells!$A$7:$P$122,16),1)))&amp;(IF(VLOOKUP('Cell Numbers'!AF24,Cells!$A$7:$F$122,6)=AF$11,"]","")))))</f>
        <v>---</v>
      </c>
      <c r="AG32" s="203" t="str">
        <f>IF('Cell Numbers'!AG24=0,"",((IF(VLOOKUP('Cell Numbers'!AG24,Cells!$A$7:$F$122,5)=AG$11,"[",""))&amp;(IF(AND(VLOOKUP('Cell Numbers'!AG24,Cells!$A$7:$F$122,5)&lt;&gt;AG$11,VLOOKUP('Cell Numbers'!AG24,Cells!$A$7:$F$122,6)&lt;&gt;AG$11),"---",(ROUND(VLOOKUP('Cell Numbers'!AG24,Cells!$A$7:$P$122,16),1)))&amp;(IF(VLOOKUP('Cell Numbers'!AG24,Cells!$A$7:$F$122,6)=AG$11,"]","")))))</f>
        <v>---</v>
      </c>
      <c r="AH32" s="203" t="str">
        <f>IF('Cell Numbers'!AH24=0,"",((IF(VLOOKUP('Cell Numbers'!AH24,Cells!$A$7:$F$122,5)=AH$11,"[",""))&amp;(IF(AND(VLOOKUP('Cell Numbers'!AH24,Cells!$A$7:$F$122,5)&lt;&gt;AH$11,VLOOKUP('Cell Numbers'!AH24,Cells!$A$7:$F$122,6)&lt;&gt;AH$11),"---",(ROUND(VLOOKUP('Cell Numbers'!AH24,Cells!$A$7:$P$122,16),1)))&amp;(IF(VLOOKUP('Cell Numbers'!AH24,Cells!$A$7:$F$122,6)=AH$11,"]","")))))</f>
        <v>---</v>
      </c>
      <c r="AI32" s="203" t="str">
        <f>IF('Cell Numbers'!AI24=0,"",((IF(VLOOKUP('Cell Numbers'!AI24,Cells!$A$7:$F$122,5)=AI$11,"[",""))&amp;(IF(AND(VLOOKUP('Cell Numbers'!AI24,Cells!$A$7:$F$122,5)&lt;&gt;AI$11,VLOOKUP('Cell Numbers'!AI24,Cells!$A$7:$F$122,6)&lt;&gt;AI$11),"---",(ROUND(VLOOKUP('Cell Numbers'!AI24,Cells!$A$7:$P$122,16),1)))&amp;(IF(VLOOKUP('Cell Numbers'!AI24,Cells!$A$7:$F$122,6)=AI$11,"]","")))))</f>
        <v>---</v>
      </c>
      <c r="AJ32" s="203" t="str">
        <f>IF('Cell Numbers'!AJ24=0,"",((IF(VLOOKUP('Cell Numbers'!AJ24,Cells!$A$7:$F$122,5)=AJ$11,"[",""))&amp;(IF(AND(VLOOKUP('Cell Numbers'!AJ24,Cells!$A$7:$F$122,5)&lt;&gt;AJ$11,VLOOKUP('Cell Numbers'!AJ24,Cells!$A$7:$F$122,6)&lt;&gt;AJ$11),"---",(ROUND(VLOOKUP('Cell Numbers'!AJ24,Cells!$A$7:$P$122,16),1)))&amp;(IF(VLOOKUP('Cell Numbers'!AJ24,Cells!$A$7:$F$122,6)=AJ$11,"]","")))))</f>
        <v>---</v>
      </c>
      <c r="AK32" s="203" t="str">
        <f>IF('Cell Numbers'!AK24=0,"",((IF(VLOOKUP('Cell Numbers'!AK24,Cells!$A$7:$F$122,5)=AK$11,"[",""))&amp;(IF(AND(VLOOKUP('Cell Numbers'!AK24,Cells!$A$7:$F$122,5)&lt;&gt;AK$11,VLOOKUP('Cell Numbers'!AK24,Cells!$A$7:$F$122,6)&lt;&gt;AK$11),"---",(ROUND(VLOOKUP('Cell Numbers'!AK24,Cells!$A$7:$P$122,16),1)))&amp;(IF(VLOOKUP('Cell Numbers'!AK24,Cells!$A$7:$F$122,6)=AK$11,"]","")))))</f>
        <v>---</v>
      </c>
      <c r="AL32" s="203" t="str">
        <f>IF('Cell Numbers'!AL24=0,"",((IF(VLOOKUP('Cell Numbers'!AL24,Cells!$A$7:$F$122,5)=AL$11,"[",""))&amp;(IF(AND(VLOOKUP('Cell Numbers'!AL24,Cells!$A$7:$F$122,5)&lt;&gt;AL$11,VLOOKUP('Cell Numbers'!AL24,Cells!$A$7:$F$122,6)&lt;&gt;AL$11),"---",(ROUND(VLOOKUP('Cell Numbers'!AL24,Cells!$A$7:$P$122,16),1)))&amp;(IF(VLOOKUP('Cell Numbers'!AL24,Cells!$A$7:$F$122,6)=AL$11,"]","")))))</f>
        <v>---</v>
      </c>
      <c r="AM32" s="203" t="str">
        <f>IF('Cell Numbers'!AM24=0,"",((IF(VLOOKUP('Cell Numbers'!AM24,Cells!$A$7:$F$122,5)=AM$11,"[",""))&amp;(IF(AND(VLOOKUP('Cell Numbers'!AM24,Cells!$A$7:$F$122,5)&lt;&gt;AM$11,VLOOKUP('Cell Numbers'!AM24,Cells!$A$7:$F$122,6)&lt;&gt;AM$11),"---",(ROUND(VLOOKUP('Cell Numbers'!AM24,Cells!$A$7:$P$122,16),1)))&amp;(IF(VLOOKUP('Cell Numbers'!AM24,Cells!$A$7:$F$122,6)=AM$11,"]","")))))</f>
        <v>-2.6]</v>
      </c>
    </row>
    <row r="33" spans="1:39" x14ac:dyDescent="0.25">
      <c r="A33" t="s">
        <v>82</v>
      </c>
      <c r="B33" t="s">
        <v>78</v>
      </c>
      <c r="C33" s="8" t="s">
        <v>352</v>
      </c>
      <c r="D33" s="203" t="str">
        <f>IF('Cell Numbers'!D25=0,"",((IF(VLOOKUP('Cell Numbers'!D25,Cells!$A$7:$F$122,5)=D$11,"[",""))&amp;(IF(AND(VLOOKUP('Cell Numbers'!D25,Cells!$A$7:$F$122,5)&lt;&gt;D$11,VLOOKUP('Cell Numbers'!D25,Cells!$A$7:$F$122,6)&lt;&gt;D$11),"---",(ROUND(VLOOKUP('Cell Numbers'!D25,Cells!$A$7:$P$122,16),1)))&amp;(IF(VLOOKUP('Cell Numbers'!D25,Cells!$A$7:$F$122,6)=D$11,"]","")))))</f>
        <v>[3.9</v>
      </c>
      <c r="E33" s="203" t="str">
        <f>IF('Cell Numbers'!E25=0,"",((IF(VLOOKUP('Cell Numbers'!E25,Cells!$A$7:$F$122,5)=E$11,"[",""))&amp;(IF(AND(VLOOKUP('Cell Numbers'!E25,Cells!$A$7:$F$122,5)&lt;&gt;E$11,VLOOKUP('Cell Numbers'!E25,Cells!$A$7:$F$122,6)&lt;&gt;E$11),"---",(ROUND(VLOOKUP('Cell Numbers'!E25,Cells!$A$7:$P$122,16),1)))&amp;(IF(VLOOKUP('Cell Numbers'!E25,Cells!$A$7:$F$122,6)=E$11,"]","")))))</f>
        <v>---</v>
      </c>
      <c r="F33" s="203" t="str">
        <f>IF('Cell Numbers'!F25=0,"",((IF(VLOOKUP('Cell Numbers'!F25,Cells!$A$7:$F$122,5)=F$11,"[",""))&amp;(IF(AND(VLOOKUP('Cell Numbers'!F25,Cells!$A$7:$F$122,5)&lt;&gt;F$11,VLOOKUP('Cell Numbers'!F25,Cells!$A$7:$F$122,6)&lt;&gt;F$11),"---",(ROUND(VLOOKUP('Cell Numbers'!F25,Cells!$A$7:$P$122,16),1)))&amp;(IF(VLOOKUP('Cell Numbers'!F25,Cells!$A$7:$F$122,6)=F$11,"]","")))))</f>
        <v>---</v>
      </c>
      <c r="G33" s="203" t="str">
        <f>IF('Cell Numbers'!G25=0,"",((IF(VLOOKUP('Cell Numbers'!G25,Cells!$A$7:$F$122,5)=G$11,"[",""))&amp;(IF(AND(VLOOKUP('Cell Numbers'!G25,Cells!$A$7:$F$122,5)&lt;&gt;G$11,VLOOKUP('Cell Numbers'!G25,Cells!$A$7:$F$122,6)&lt;&gt;G$11),"---",(ROUND(VLOOKUP('Cell Numbers'!G25,Cells!$A$7:$P$122,16),1)))&amp;(IF(VLOOKUP('Cell Numbers'!G25,Cells!$A$7:$F$122,6)=G$11,"]","")))))</f>
        <v>---</v>
      </c>
      <c r="H33" s="203" t="str">
        <f>IF('Cell Numbers'!H25=0,"",((IF(VLOOKUP('Cell Numbers'!H25,Cells!$A$7:$F$122,5)=H$11,"[",""))&amp;(IF(AND(VLOOKUP('Cell Numbers'!H25,Cells!$A$7:$F$122,5)&lt;&gt;H$11,VLOOKUP('Cell Numbers'!H25,Cells!$A$7:$F$122,6)&lt;&gt;H$11),"---",(ROUND(VLOOKUP('Cell Numbers'!H25,Cells!$A$7:$P$122,16),1)))&amp;(IF(VLOOKUP('Cell Numbers'!H25,Cells!$A$7:$F$122,6)=H$11,"]","")))))</f>
        <v>---</v>
      </c>
      <c r="I33" s="203" t="str">
        <f>IF('Cell Numbers'!I25=0,"",((IF(VLOOKUP('Cell Numbers'!I25,Cells!$A$7:$F$122,5)=I$11,"[",""))&amp;(IF(AND(VLOOKUP('Cell Numbers'!I25,Cells!$A$7:$F$122,5)&lt;&gt;I$11,VLOOKUP('Cell Numbers'!I25,Cells!$A$7:$F$122,6)&lt;&gt;I$11),"---",(ROUND(VLOOKUP('Cell Numbers'!I25,Cells!$A$7:$P$122,16),1)))&amp;(IF(VLOOKUP('Cell Numbers'!I25,Cells!$A$7:$F$122,6)=I$11,"]","")))))</f>
        <v>---</v>
      </c>
      <c r="J33" s="203" t="str">
        <f>IF('Cell Numbers'!J25=0,"",((IF(VLOOKUP('Cell Numbers'!J25,Cells!$A$7:$F$122,5)=J$11,"[",""))&amp;(IF(AND(VLOOKUP('Cell Numbers'!J25,Cells!$A$7:$F$122,5)&lt;&gt;J$11,VLOOKUP('Cell Numbers'!J25,Cells!$A$7:$F$122,6)&lt;&gt;J$11),"---",(ROUND(VLOOKUP('Cell Numbers'!J25,Cells!$A$7:$P$122,16),1)))&amp;(IF(VLOOKUP('Cell Numbers'!J25,Cells!$A$7:$F$122,6)=J$11,"]","")))))</f>
        <v>---</v>
      </c>
      <c r="K33" s="203" t="str">
        <f>IF('Cell Numbers'!K25=0,"",((IF(VLOOKUP('Cell Numbers'!K25,Cells!$A$7:$F$122,5)=K$11,"[",""))&amp;(IF(AND(VLOOKUP('Cell Numbers'!K25,Cells!$A$7:$F$122,5)&lt;&gt;K$11,VLOOKUP('Cell Numbers'!K25,Cells!$A$7:$F$122,6)&lt;&gt;K$11),"---",(ROUND(VLOOKUP('Cell Numbers'!K25,Cells!$A$7:$P$122,16),1)))&amp;(IF(VLOOKUP('Cell Numbers'!K25,Cells!$A$7:$F$122,6)=K$11,"]","")))))</f>
        <v>---</v>
      </c>
      <c r="L33" s="203" t="str">
        <f>IF('Cell Numbers'!L25=0,"",((IF(VLOOKUP('Cell Numbers'!L25,Cells!$A$7:$F$122,5)=L$11,"[",""))&amp;(IF(AND(VLOOKUP('Cell Numbers'!L25,Cells!$A$7:$F$122,5)&lt;&gt;L$11,VLOOKUP('Cell Numbers'!L25,Cells!$A$7:$F$122,6)&lt;&gt;L$11),"---",(ROUND(VLOOKUP('Cell Numbers'!L25,Cells!$A$7:$P$122,16),1)))&amp;(IF(VLOOKUP('Cell Numbers'!L25,Cells!$A$7:$F$122,6)=L$11,"]","")))))</f>
        <v>---</v>
      </c>
      <c r="M33" s="203" t="str">
        <f>IF('Cell Numbers'!M25=0,"",((IF(VLOOKUP('Cell Numbers'!M25,Cells!$A$7:$F$122,5)=M$11,"[",""))&amp;(IF(AND(VLOOKUP('Cell Numbers'!M25,Cells!$A$7:$F$122,5)&lt;&gt;M$11,VLOOKUP('Cell Numbers'!M25,Cells!$A$7:$F$122,6)&lt;&gt;M$11),"---",(ROUND(VLOOKUP('Cell Numbers'!M25,Cells!$A$7:$P$122,16),1)))&amp;(IF(VLOOKUP('Cell Numbers'!M25,Cells!$A$7:$F$122,6)=M$11,"]","")))))</f>
        <v>---</v>
      </c>
      <c r="N33" s="203" t="str">
        <f>IF('Cell Numbers'!N25=0,"",((IF(VLOOKUP('Cell Numbers'!N25,Cells!$A$7:$F$122,5)=N$11,"[",""))&amp;(IF(AND(VLOOKUP('Cell Numbers'!N25,Cells!$A$7:$F$122,5)&lt;&gt;N$11,VLOOKUP('Cell Numbers'!N25,Cells!$A$7:$F$122,6)&lt;&gt;N$11),"---",(ROUND(VLOOKUP('Cell Numbers'!N25,Cells!$A$7:$P$122,16),1)))&amp;(IF(VLOOKUP('Cell Numbers'!N25,Cells!$A$7:$F$122,6)=N$11,"]","")))))</f>
        <v>---</v>
      </c>
      <c r="O33" s="203" t="str">
        <f>IF('Cell Numbers'!O25=0,"",((IF(VLOOKUP('Cell Numbers'!O25,Cells!$A$7:$F$122,5)=O$11,"[",""))&amp;(IF(AND(VLOOKUP('Cell Numbers'!O25,Cells!$A$7:$F$122,5)&lt;&gt;O$11,VLOOKUP('Cell Numbers'!O25,Cells!$A$7:$F$122,6)&lt;&gt;O$11),"---",(ROUND(VLOOKUP('Cell Numbers'!O25,Cells!$A$7:$P$122,16),1)))&amp;(IF(VLOOKUP('Cell Numbers'!O25,Cells!$A$7:$F$122,6)=O$11,"]","")))))</f>
        <v>---</v>
      </c>
      <c r="P33" s="203" t="str">
        <f>IF('Cell Numbers'!P25=0,"",((IF(VLOOKUP('Cell Numbers'!P25,Cells!$A$7:$F$122,5)=P$11,"[",""))&amp;(IF(AND(VLOOKUP('Cell Numbers'!P25,Cells!$A$7:$F$122,5)&lt;&gt;P$11,VLOOKUP('Cell Numbers'!P25,Cells!$A$7:$F$122,6)&lt;&gt;P$11),"---",(ROUND(VLOOKUP('Cell Numbers'!P25,Cells!$A$7:$P$122,16),1)))&amp;(IF(VLOOKUP('Cell Numbers'!P25,Cells!$A$7:$F$122,6)=P$11,"]","")))))</f>
        <v>---</v>
      </c>
      <c r="Q33" s="203" t="str">
        <f>IF('Cell Numbers'!Q25=0,"",((IF(VLOOKUP('Cell Numbers'!Q25,Cells!$A$7:$F$122,5)=Q$11,"[",""))&amp;(IF(AND(VLOOKUP('Cell Numbers'!Q25,Cells!$A$7:$F$122,5)&lt;&gt;Q$11,VLOOKUP('Cell Numbers'!Q25,Cells!$A$7:$F$122,6)&lt;&gt;Q$11),"---",(ROUND(VLOOKUP('Cell Numbers'!Q25,Cells!$A$7:$P$122,16),1)))&amp;(IF(VLOOKUP('Cell Numbers'!Q25,Cells!$A$7:$F$122,6)=Q$11,"]","")))))</f>
        <v>---</v>
      </c>
      <c r="R33" s="203" t="str">
        <f>IF('Cell Numbers'!R25=0,"",((IF(VLOOKUP('Cell Numbers'!R25,Cells!$A$7:$F$122,5)=R$11,"[",""))&amp;(IF(AND(VLOOKUP('Cell Numbers'!R25,Cells!$A$7:$F$122,5)&lt;&gt;R$11,VLOOKUP('Cell Numbers'!R25,Cells!$A$7:$F$122,6)&lt;&gt;R$11),"---",(ROUND(VLOOKUP('Cell Numbers'!R25,Cells!$A$7:$P$122,16),1)))&amp;(IF(VLOOKUP('Cell Numbers'!R25,Cells!$A$7:$F$122,6)=R$11,"]","")))))</f>
        <v>---</v>
      </c>
      <c r="S33" s="203" t="str">
        <f>IF('Cell Numbers'!S25=0,"",((IF(VLOOKUP('Cell Numbers'!S25,Cells!$A$7:$F$122,5)=S$11,"[",""))&amp;(IF(AND(VLOOKUP('Cell Numbers'!S25,Cells!$A$7:$F$122,5)&lt;&gt;S$11,VLOOKUP('Cell Numbers'!S25,Cells!$A$7:$F$122,6)&lt;&gt;S$11),"---",(ROUND(VLOOKUP('Cell Numbers'!S25,Cells!$A$7:$P$122,16),1)))&amp;(IF(VLOOKUP('Cell Numbers'!S25,Cells!$A$7:$F$122,6)=S$11,"]","")))))</f>
        <v>---</v>
      </c>
      <c r="T33" s="203" t="str">
        <f>IF('Cell Numbers'!T25=0,"",((IF(VLOOKUP('Cell Numbers'!T25,Cells!$A$7:$F$122,5)=T$11,"[",""))&amp;(IF(AND(VLOOKUP('Cell Numbers'!T25,Cells!$A$7:$F$122,5)&lt;&gt;T$11,VLOOKUP('Cell Numbers'!T25,Cells!$A$7:$F$122,6)&lt;&gt;T$11),"---",(ROUND(VLOOKUP('Cell Numbers'!T25,Cells!$A$7:$P$122,16),1)))&amp;(IF(VLOOKUP('Cell Numbers'!T25,Cells!$A$7:$F$122,6)=T$11,"]","")))))</f>
        <v>---</v>
      </c>
      <c r="U33" s="203" t="str">
        <f>IF('Cell Numbers'!U25=0,"",((IF(VLOOKUP('Cell Numbers'!U25,Cells!$A$7:$F$122,5)=U$11,"[",""))&amp;(IF(AND(VLOOKUP('Cell Numbers'!U25,Cells!$A$7:$F$122,5)&lt;&gt;U$11,VLOOKUP('Cell Numbers'!U25,Cells!$A$7:$F$122,6)&lt;&gt;U$11),"---",(ROUND(VLOOKUP('Cell Numbers'!U25,Cells!$A$7:$P$122,16),1)))&amp;(IF(VLOOKUP('Cell Numbers'!U25,Cells!$A$7:$F$122,6)=U$11,"]","")))))</f>
        <v>---</v>
      </c>
      <c r="V33" s="203" t="str">
        <f>IF('Cell Numbers'!V25=0,"",((IF(VLOOKUP('Cell Numbers'!V25,Cells!$A$7:$F$122,5)=V$11,"[",""))&amp;(IF(AND(VLOOKUP('Cell Numbers'!V25,Cells!$A$7:$F$122,5)&lt;&gt;V$11,VLOOKUP('Cell Numbers'!V25,Cells!$A$7:$F$122,6)&lt;&gt;V$11),"---",(ROUND(VLOOKUP('Cell Numbers'!V25,Cells!$A$7:$P$122,16),1)))&amp;(IF(VLOOKUP('Cell Numbers'!V25,Cells!$A$7:$F$122,6)=V$11,"]","")))))</f>
        <v>---</v>
      </c>
      <c r="W33" s="203" t="str">
        <f>IF('Cell Numbers'!W25=0,"",((IF(VLOOKUP('Cell Numbers'!W25,Cells!$A$7:$F$122,5)=W$11,"[",""))&amp;(IF(AND(VLOOKUP('Cell Numbers'!W25,Cells!$A$7:$F$122,5)&lt;&gt;W$11,VLOOKUP('Cell Numbers'!W25,Cells!$A$7:$F$122,6)&lt;&gt;W$11),"---",(ROUND(VLOOKUP('Cell Numbers'!W25,Cells!$A$7:$P$122,16),1)))&amp;(IF(VLOOKUP('Cell Numbers'!W25,Cells!$A$7:$F$122,6)=W$11,"]","")))))</f>
        <v>---</v>
      </c>
      <c r="X33" s="203" t="str">
        <f>IF('Cell Numbers'!X25=0,"",((IF(VLOOKUP('Cell Numbers'!X25,Cells!$A$7:$F$122,5)=X$11,"[",""))&amp;(IF(AND(VLOOKUP('Cell Numbers'!X25,Cells!$A$7:$F$122,5)&lt;&gt;X$11,VLOOKUP('Cell Numbers'!X25,Cells!$A$7:$F$122,6)&lt;&gt;X$11),"---",(ROUND(VLOOKUP('Cell Numbers'!X25,Cells!$A$7:$P$122,16),1)))&amp;(IF(VLOOKUP('Cell Numbers'!X25,Cells!$A$7:$F$122,6)=X$11,"]","")))))</f>
        <v>---</v>
      </c>
      <c r="Y33" s="203" t="str">
        <f>IF('Cell Numbers'!Y25=0,"",((IF(VLOOKUP('Cell Numbers'!Y25,Cells!$A$7:$F$122,5)=Y$11,"[",""))&amp;(IF(AND(VLOOKUP('Cell Numbers'!Y25,Cells!$A$7:$F$122,5)&lt;&gt;Y$11,VLOOKUP('Cell Numbers'!Y25,Cells!$A$7:$F$122,6)&lt;&gt;Y$11),"---",(ROUND(VLOOKUP('Cell Numbers'!Y25,Cells!$A$7:$P$122,16),1)))&amp;(IF(VLOOKUP('Cell Numbers'!Y25,Cells!$A$7:$F$122,6)=Y$11,"]","")))))</f>
        <v>---</v>
      </c>
      <c r="Z33" s="203" t="str">
        <f>IF('Cell Numbers'!Z25=0,"",((IF(VLOOKUP('Cell Numbers'!Z25,Cells!$A$7:$F$122,5)=Z$11,"[",""))&amp;(IF(AND(VLOOKUP('Cell Numbers'!Z25,Cells!$A$7:$F$122,5)&lt;&gt;Z$11,VLOOKUP('Cell Numbers'!Z25,Cells!$A$7:$F$122,6)&lt;&gt;Z$11),"---",(ROUND(VLOOKUP('Cell Numbers'!Z25,Cells!$A$7:$P$122,16),1)))&amp;(IF(VLOOKUP('Cell Numbers'!Z25,Cells!$A$7:$F$122,6)=Z$11,"]","")))))</f>
        <v>---</v>
      </c>
      <c r="AA33" s="203" t="str">
        <f>IF('Cell Numbers'!AA25=0,"",((IF(VLOOKUP('Cell Numbers'!AA25,Cells!$A$7:$F$122,5)=AA$11,"[",""))&amp;(IF(AND(VLOOKUP('Cell Numbers'!AA25,Cells!$A$7:$F$122,5)&lt;&gt;AA$11,VLOOKUP('Cell Numbers'!AA25,Cells!$A$7:$F$122,6)&lt;&gt;AA$11),"---",(ROUND(VLOOKUP('Cell Numbers'!AA25,Cells!$A$7:$P$122,16),1)))&amp;(IF(VLOOKUP('Cell Numbers'!AA25,Cells!$A$7:$F$122,6)=AA$11,"]","")))))</f>
        <v>---</v>
      </c>
      <c r="AB33" s="203" t="str">
        <f>IF('Cell Numbers'!AB25=0,"",((IF(VLOOKUP('Cell Numbers'!AB25,Cells!$A$7:$F$122,5)=AB$11,"[",""))&amp;(IF(AND(VLOOKUP('Cell Numbers'!AB25,Cells!$A$7:$F$122,5)&lt;&gt;AB$11,VLOOKUP('Cell Numbers'!AB25,Cells!$A$7:$F$122,6)&lt;&gt;AB$11),"---",(ROUND(VLOOKUP('Cell Numbers'!AB25,Cells!$A$7:$P$122,16),1)))&amp;(IF(VLOOKUP('Cell Numbers'!AB25,Cells!$A$7:$F$122,6)=AB$11,"]","")))))</f>
        <v>---</v>
      </c>
      <c r="AC33" s="203" t="str">
        <f>IF('Cell Numbers'!AC25=0,"",((IF(VLOOKUP('Cell Numbers'!AC25,Cells!$A$7:$F$122,5)=AC$11,"[",""))&amp;(IF(AND(VLOOKUP('Cell Numbers'!AC25,Cells!$A$7:$F$122,5)&lt;&gt;AC$11,VLOOKUP('Cell Numbers'!AC25,Cells!$A$7:$F$122,6)&lt;&gt;AC$11),"---",(ROUND(VLOOKUP('Cell Numbers'!AC25,Cells!$A$7:$P$122,16),1)))&amp;(IF(VLOOKUP('Cell Numbers'!AC25,Cells!$A$7:$F$122,6)=AC$11,"]","")))))</f>
        <v>---</v>
      </c>
      <c r="AD33" s="203" t="str">
        <f>IF('Cell Numbers'!AD25=0,"",((IF(VLOOKUP('Cell Numbers'!AD25,Cells!$A$7:$F$122,5)=AD$11,"[",""))&amp;(IF(AND(VLOOKUP('Cell Numbers'!AD25,Cells!$A$7:$F$122,5)&lt;&gt;AD$11,VLOOKUP('Cell Numbers'!AD25,Cells!$A$7:$F$122,6)&lt;&gt;AD$11),"---",(ROUND(VLOOKUP('Cell Numbers'!AD25,Cells!$A$7:$P$122,16),1)))&amp;(IF(VLOOKUP('Cell Numbers'!AD25,Cells!$A$7:$F$122,6)=AD$11,"]","")))))</f>
        <v>---</v>
      </c>
      <c r="AE33" s="203" t="str">
        <f>IF('Cell Numbers'!AE25=0,"",((IF(VLOOKUP('Cell Numbers'!AE25,Cells!$A$7:$F$122,5)=AE$11,"[",""))&amp;(IF(AND(VLOOKUP('Cell Numbers'!AE25,Cells!$A$7:$F$122,5)&lt;&gt;AE$11,VLOOKUP('Cell Numbers'!AE25,Cells!$A$7:$F$122,6)&lt;&gt;AE$11),"---",(ROUND(VLOOKUP('Cell Numbers'!AE25,Cells!$A$7:$P$122,16),1)))&amp;(IF(VLOOKUP('Cell Numbers'!AE25,Cells!$A$7:$F$122,6)=AE$11,"]","")))))</f>
        <v>---</v>
      </c>
      <c r="AF33" s="203" t="str">
        <f>IF('Cell Numbers'!AF25=0,"",((IF(VLOOKUP('Cell Numbers'!AF25,Cells!$A$7:$F$122,5)=AF$11,"[",""))&amp;(IF(AND(VLOOKUP('Cell Numbers'!AF25,Cells!$A$7:$F$122,5)&lt;&gt;AF$11,VLOOKUP('Cell Numbers'!AF25,Cells!$A$7:$F$122,6)&lt;&gt;AF$11),"---",(ROUND(VLOOKUP('Cell Numbers'!AF25,Cells!$A$7:$P$122,16),1)))&amp;(IF(VLOOKUP('Cell Numbers'!AF25,Cells!$A$7:$F$122,6)=AF$11,"]","")))))</f>
        <v>---</v>
      </c>
      <c r="AG33" s="203" t="str">
        <f>IF('Cell Numbers'!AG25=0,"",((IF(VLOOKUP('Cell Numbers'!AG25,Cells!$A$7:$F$122,5)=AG$11,"[",""))&amp;(IF(AND(VLOOKUP('Cell Numbers'!AG25,Cells!$A$7:$F$122,5)&lt;&gt;AG$11,VLOOKUP('Cell Numbers'!AG25,Cells!$A$7:$F$122,6)&lt;&gt;AG$11),"---",(ROUND(VLOOKUP('Cell Numbers'!AG25,Cells!$A$7:$P$122,16),1)))&amp;(IF(VLOOKUP('Cell Numbers'!AG25,Cells!$A$7:$F$122,6)=AG$11,"]","")))))</f>
        <v>---</v>
      </c>
      <c r="AH33" s="203" t="str">
        <f>IF('Cell Numbers'!AH25=0,"",((IF(VLOOKUP('Cell Numbers'!AH25,Cells!$A$7:$F$122,5)=AH$11,"[",""))&amp;(IF(AND(VLOOKUP('Cell Numbers'!AH25,Cells!$A$7:$F$122,5)&lt;&gt;AH$11,VLOOKUP('Cell Numbers'!AH25,Cells!$A$7:$F$122,6)&lt;&gt;AH$11),"---",(ROUND(VLOOKUP('Cell Numbers'!AH25,Cells!$A$7:$P$122,16),1)))&amp;(IF(VLOOKUP('Cell Numbers'!AH25,Cells!$A$7:$F$122,6)=AH$11,"]","")))))</f>
        <v>---</v>
      </c>
      <c r="AI33" s="203" t="str">
        <f>IF('Cell Numbers'!AI25=0,"",((IF(VLOOKUP('Cell Numbers'!AI25,Cells!$A$7:$F$122,5)=AI$11,"[",""))&amp;(IF(AND(VLOOKUP('Cell Numbers'!AI25,Cells!$A$7:$F$122,5)&lt;&gt;AI$11,VLOOKUP('Cell Numbers'!AI25,Cells!$A$7:$F$122,6)&lt;&gt;AI$11),"---",(ROUND(VLOOKUP('Cell Numbers'!AI25,Cells!$A$7:$P$122,16),1)))&amp;(IF(VLOOKUP('Cell Numbers'!AI25,Cells!$A$7:$F$122,6)=AI$11,"]","")))))</f>
        <v>---</v>
      </c>
      <c r="AJ33" s="203" t="str">
        <f>IF('Cell Numbers'!AJ25=0,"",((IF(VLOOKUP('Cell Numbers'!AJ25,Cells!$A$7:$F$122,5)=AJ$11,"[",""))&amp;(IF(AND(VLOOKUP('Cell Numbers'!AJ25,Cells!$A$7:$F$122,5)&lt;&gt;AJ$11,VLOOKUP('Cell Numbers'!AJ25,Cells!$A$7:$F$122,6)&lt;&gt;AJ$11),"---",(ROUND(VLOOKUP('Cell Numbers'!AJ25,Cells!$A$7:$P$122,16),1)))&amp;(IF(VLOOKUP('Cell Numbers'!AJ25,Cells!$A$7:$F$122,6)=AJ$11,"]","")))))</f>
        <v>---</v>
      </c>
      <c r="AK33" s="203" t="str">
        <f>IF('Cell Numbers'!AK25=0,"",((IF(VLOOKUP('Cell Numbers'!AK25,Cells!$A$7:$F$122,5)=AK$11,"[",""))&amp;(IF(AND(VLOOKUP('Cell Numbers'!AK25,Cells!$A$7:$F$122,5)&lt;&gt;AK$11,VLOOKUP('Cell Numbers'!AK25,Cells!$A$7:$F$122,6)&lt;&gt;AK$11),"---",(ROUND(VLOOKUP('Cell Numbers'!AK25,Cells!$A$7:$P$122,16),1)))&amp;(IF(VLOOKUP('Cell Numbers'!AK25,Cells!$A$7:$F$122,6)=AK$11,"]","")))))</f>
        <v>---</v>
      </c>
      <c r="AL33" s="203" t="str">
        <f>IF('Cell Numbers'!AL25=0,"",((IF(VLOOKUP('Cell Numbers'!AL25,Cells!$A$7:$F$122,5)=AL$11,"[",""))&amp;(IF(AND(VLOOKUP('Cell Numbers'!AL25,Cells!$A$7:$F$122,5)&lt;&gt;AL$11,VLOOKUP('Cell Numbers'!AL25,Cells!$A$7:$F$122,6)&lt;&gt;AL$11),"---",(ROUND(VLOOKUP('Cell Numbers'!AL25,Cells!$A$7:$P$122,16),1)))&amp;(IF(VLOOKUP('Cell Numbers'!AL25,Cells!$A$7:$F$122,6)=AL$11,"]","")))))</f>
        <v>---</v>
      </c>
      <c r="AM33" s="203" t="str">
        <f>IF('Cell Numbers'!AM25=0,"",((IF(VLOOKUP('Cell Numbers'!AM25,Cells!$A$7:$F$122,5)=AM$11,"[",""))&amp;(IF(AND(VLOOKUP('Cell Numbers'!AM25,Cells!$A$7:$F$122,5)&lt;&gt;AM$11,VLOOKUP('Cell Numbers'!AM25,Cells!$A$7:$F$122,6)&lt;&gt;AM$11),"---",(ROUND(VLOOKUP('Cell Numbers'!AM25,Cells!$A$7:$P$122,16),1)))&amp;(IF(VLOOKUP('Cell Numbers'!AM25,Cells!$A$7:$F$122,6)=AM$11,"]","")))))</f>
        <v>3.9]</v>
      </c>
    </row>
    <row r="34" spans="1:39" ht="15.4" customHeight="1" x14ac:dyDescent="0.25">
      <c r="A34" t="s">
        <v>82</v>
      </c>
      <c r="B34" t="s">
        <v>78</v>
      </c>
      <c r="C34" s="8" t="s">
        <v>353</v>
      </c>
      <c r="D34" s="203" t="str">
        <f>IF('Cell Numbers'!D26=0,"",((IF(VLOOKUP('Cell Numbers'!D26,Cells!$A$7:$F$122,5)=D$11,"[",""))&amp;(IF(AND(VLOOKUP('Cell Numbers'!D26,Cells!$A$7:$F$122,5)&lt;&gt;D$11,VLOOKUP('Cell Numbers'!D26,Cells!$A$7:$F$122,6)&lt;&gt;D$11),"---",(ROUND(VLOOKUP('Cell Numbers'!D26,Cells!$A$7:$P$122,16),1)))&amp;(IF(VLOOKUP('Cell Numbers'!D26,Cells!$A$7:$F$122,6)=D$11,"]","")))))</f>
        <v>[2.8</v>
      </c>
      <c r="E34" s="203" t="str">
        <f>IF('Cell Numbers'!E26=0,"",((IF(VLOOKUP('Cell Numbers'!E26,Cells!$A$7:$F$122,5)=E$11,"[",""))&amp;(IF(AND(VLOOKUP('Cell Numbers'!E26,Cells!$A$7:$F$122,5)&lt;&gt;E$11,VLOOKUP('Cell Numbers'!E26,Cells!$A$7:$F$122,6)&lt;&gt;E$11),"---",(ROUND(VLOOKUP('Cell Numbers'!E26,Cells!$A$7:$P$122,16),1)))&amp;(IF(VLOOKUP('Cell Numbers'!E26,Cells!$A$7:$F$122,6)=E$11,"]","")))))</f>
        <v>---</v>
      </c>
      <c r="F34" s="203" t="str">
        <f>IF('Cell Numbers'!F26=0,"",((IF(VLOOKUP('Cell Numbers'!F26,Cells!$A$7:$F$122,5)=F$11,"[",""))&amp;(IF(AND(VLOOKUP('Cell Numbers'!F26,Cells!$A$7:$F$122,5)&lt;&gt;F$11,VLOOKUP('Cell Numbers'!F26,Cells!$A$7:$F$122,6)&lt;&gt;F$11),"---",(ROUND(VLOOKUP('Cell Numbers'!F26,Cells!$A$7:$P$122,16),1)))&amp;(IF(VLOOKUP('Cell Numbers'!F26,Cells!$A$7:$F$122,6)=F$11,"]","")))))</f>
        <v>---</v>
      </c>
      <c r="G34" s="203" t="str">
        <f>IF('Cell Numbers'!G26=0,"",((IF(VLOOKUP('Cell Numbers'!G26,Cells!$A$7:$F$122,5)=G$11,"[",""))&amp;(IF(AND(VLOOKUP('Cell Numbers'!G26,Cells!$A$7:$F$122,5)&lt;&gt;G$11,VLOOKUP('Cell Numbers'!G26,Cells!$A$7:$F$122,6)&lt;&gt;G$11),"---",(ROUND(VLOOKUP('Cell Numbers'!G26,Cells!$A$7:$P$122,16),1)))&amp;(IF(VLOOKUP('Cell Numbers'!G26,Cells!$A$7:$F$122,6)=G$11,"]","")))))</f>
        <v>---</v>
      </c>
      <c r="H34" s="203" t="str">
        <f>IF('Cell Numbers'!H26=0,"",((IF(VLOOKUP('Cell Numbers'!H26,Cells!$A$7:$F$122,5)=H$11,"[",""))&amp;(IF(AND(VLOOKUP('Cell Numbers'!H26,Cells!$A$7:$F$122,5)&lt;&gt;H$11,VLOOKUP('Cell Numbers'!H26,Cells!$A$7:$F$122,6)&lt;&gt;H$11),"---",(ROUND(VLOOKUP('Cell Numbers'!H26,Cells!$A$7:$P$122,16),1)))&amp;(IF(VLOOKUP('Cell Numbers'!H26,Cells!$A$7:$F$122,6)=H$11,"]","")))))</f>
        <v>---</v>
      </c>
      <c r="I34" s="203" t="str">
        <f>IF('Cell Numbers'!I26=0,"",((IF(VLOOKUP('Cell Numbers'!I26,Cells!$A$7:$F$122,5)=I$11,"[",""))&amp;(IF(AND(VLOOKUP('Cell Numbers'!I26,Cells!$A$7:$F$122,5)&lt;&gt;I$11,VLOOKUP('Cell Numbers'!I26,Cells!$A$7:$F$122,6)&lt;&gt;I$11),"---",(ROUND(VLOOKUP('Cell Numbers'!I26,Cells!$A$7:$P$122,16),1)))&amp;(IF(VLOOKUP('Cell Numbers'!I26,Cells!$A$7:$F$122,6)=I$11,"]","")))))</f>
        <v>---</v>
      </c>
      <c r="J34" s="203" t="str">
        <f>IF('Cell Numbers'!J26=0,"",((IF(VLOOKUP('Cell Numbers'!J26,Cells!$A$7:$F$122,5)=J$11,"[",""))&amp;(IF(AND(VLOOKUP('Cell Numbers'!J26,Cells!$A$7:$F$122,5)&lt;&gt;J$11,VLOOKUP('Cell Numbers'!J26,Cells!$A$7:$F$122,6)&lt;&gt;J$11),"---",(ROUND(VLOOKUP('Cell Numbers'!J26,Cells!$A$7:$P$122,16),1)))&amp;(IF(VLOOKUP('Cell Numbers'!J26,Cells!$A$7:$F$122,6)=J$11,"]","")))))</f>
        <v>---</v>
      </c>
      <c r="K34" s="203" t="str">
        <f>IF('Cell Numbers'!K26=0,"",((IF(VLOOKUP('Cell Numbers'!K26,Cells!$A$7:$F$122,5)=K$11,"[",""))&amp;(IF(AND(VLOOKUP('Cell Numbers'!K26,Cells!$A$7:$F$122,5)&lt;&gt;K$11,VLOOKUP('Cell Numbers'!K26,Cells!$A$7:$F$122,6)&lt;&gt;K$11),"---",(ROUND(VLOOKUP('Cell Numbers'!K26,Cells!$A$7:$P$122,16),1)))&amp;(IF(VLOOKUP('Cell Numbers'!K26,Cells!$A$7:$F$122,6)=K$11,"]","")))))</f>
        <v>---</v>
      </c>
      <c r="L34" s="203" t="str">
        <f>IF('Cell Numbers'!L26=0,"",((IF(VLOOKUP('Cell Numbers'!L26,Cells!$A$7:$F$122,5)=L$11,"[",""))&amp;(IF(AND(VLOOKUP('Cell Numbers'!L26,Cells!$A$7:$F$122,5)&lt;&gt;L$11,VLOOKUP('Cell Numbers'!L26,Cells!$A$7:$F$122,6)&lt;&gt;L$11),"---",(ROUND(VLOOKUP('Cell Numbers'!L26,Cells!$A$7:$P$122,16),1)))&amp;(IF(VLOOKUP('Cell Numbers'!L26,Cells!$A$7:$F$122,6)=L$11,"]","")))))</f>
        <v>---</v>
      </c>
      <c r="M34" s="203" t="str">
        <f>IF('Cell Numbers'!M26=0,"",((IF(VLOOKUP('Cell Numbers'!M26,Cells!$A$7:$F$122,5)=M$11,"[",""))&amp;(IF(AND(VLOOKUP('Cell Numbers'!M26,Cells!$A$7:$F$122,5)&lt;&gt;M$11,VLOOKUP('Cell Numbers'!M26,Cells!$A$7:$F$122,6)&lt;&gt;M$11),"---",(ROUND(VLOOKUP('Cell Numbers'!M26,Cells!$A$7:$P$122,16),1)))&amp;(IF(VLOOKUP('Cell Numbers'!M26,Cells!$A$7:$F$122,6)=M$11,"]","")))))</f>
        <v>---</v>
      </c>
      <c r="N34" s="203" t="str">
        <f>IF('Cell Numbers'!N26=0,"",((IF(VLOOKUP('Cell Numbers'!N26,Cells!$A$7:$F$122,5)=N$11,"[",""))&amp;(IF(AND(VLOOKUP('Cell Numbers'!N26,Cells!$A$7:$F$122,5)&lt;&gt;N$11,VLOOKUP('Cell Numbers'!N26,Cells!$A$7:$F$122,6)&lt;&gt;N$11),"---",(ROUND(VLOOKUP('Cell Numbers'!N26,Cells!$A$7:$P$122,16),1)))&amp;(IF(VLOOKUP('Cell Numbers'!N26,Cells!$A$7:$F$122,6)=N$11,"]","")))))</f>
        <v>---</v>
      </c>
      <c r="O34" s="203" t="str">
        <f>IF('Cell Numbers'!O26=0,"",((IF(VLOOKUP('Cell Numbers'!O26,Cells!$A$7:$F$122,5)=O$11,"[",""))&amp;(IF(AND(VLOOKUP('Cell Numbers'!O26,Cells!$A$7:$F$122,5)&lt;&gt;O$11,VLOOKUP('Cell Numbers'!O26,Cells!$A$7:$F$122,6)&lt;&gt;O$11),"---",(ROUND(VLOOKUP('Cell Numbers'!O26,Cells!$A$7:$P$122,16),1)))&amp;(IF(VLOOKUP('Cell Numbers'!O26,Cells!$A$7:$F$122,6)=O$11,"]","")))))</f>
        <v>---</v>
      </c>
      <c r="P34" s="203" t="str">
        <f>IF('Cell Numbers'!P26=0,"",((IF(VLOOKUP('Cell Numbers'!P26,Cells!$A$7:$F$122,5)=P$11,"[",""))&amp;(IF(AND(VLOOKUP('Cell Numbers'!P26,Cells!$A$7:$F$122,5)&lt;&gt;P$11,VLOOKUP('Cell Numbers'!P26,Cells!$A$7:$F$122,6)&lt;&gt;P$11),"---",(ROUND(VLOOKUP('Cell Numbers'!P26,Cells!$A$7:$P$122,16),1)))&amp;(IF(VLOOKUP('Cell Numbers'!P26,Cells!$A$7:$F$122,6)=P$11,"]","")))))</f>
        <v>---</v>
      </c>
      <c r="Q34" s="203" t="str">
        <f>IF('Cell Numbers'!Q26=0,"",((IF(VLOOKUP('Cell Numbers'!Q26,Cells!$A$7:$F$122,5)=Q$11,"[",""))&amp;(IF(AND(VLOOKUP('Cell Numbers'!Q26,Cells!$A$7:$F$122,5)&lt;&gt;Q$11,VLOOKUP('Cell Numbers'!Q26,Cells!$A$7:$F$122,6)&lt;&gt;Q$11),"---",(ROUND(VLOOKUP('Cell Numbers'!Q26,Cells!$A$7:$P$122,16),1)))&amp;(IF(VLOOKUP('Cell Numbers'!Q26,Cells!$A$7:$F$122,6)=Q$11,"]","")))))</f>
        <v>---</v>
      </c>
      <c r="R34" s="203" t="str">
        <f>IF('Cell Numbers'!R26=0,"",((IF(VLOOKUP('Cell Numbers'!R26,Cells!$A$7:$F$122,5)=R$11,"[",""))&amp;(IF(AND(VLOOKUP('Cell Numbers'!R26,Cells!$A$7:$F$122,5)&lt;&gt;R$11,VLOOKUP('Cell Numbers'!R26,Cells!$A$7:$F$122,6)&lt;&gt;R$11),"---",(ROUND(VLOOKUP('Cell Numbers'!R26,Cells!$A$7:$P$122,16),1)))&amp;(IF(VLOOKUP('Cell Numbers'!R26,Cells!$A$7:$F$122,6)=R$11,"]","")))))</f>
        <v>---</v>
      </c>
      <c r="S34" s="203" t="str">
        <f>IF('Cell Numbers'!S26=0,"",((IF(VLOOKUP('Cell Numbers'!S26,Cells!$A$7:$F$122,5)=S$11,"[",""))&amp;(IF(AND(VLOOKUP('Cell Numbers'!S26,Cells!$A$7:$F$122,5)&lt;&gt;S$11,VLOOKUP('Cell Numbers'!S26,Cells!$A$7:$F$122,6)&lt;&gt;S$11),"---",(ROUND(VLOOKUP('Cell Numbers'!S26,Cells!$A$7:$P$122,16),1)))&amp;(IF(VLOOKUP('Cell Numbers'!S26,Cells!$A$7:$F$122,6)=S$11,"]","")))))</f>
        <v>---</v>
      </c>
      <c r="T34" s="203" t="str">
        <f>IF('Cell Numbers'!T26=0,"",((IF(VLOOKUP('Cell Numbers'!T26,Cells!$A$7:$F$122,5)=T$11,"[",""))&amp;(IF(AND(VLOOKUP('Cell Numbers'!T26,Cells!$A$7:$F$122,5)&lt;&gt;T$11,VLOOKUP('Cell Numbers'!T26,Cells!$A$7:$F$122,6)&lt;&gt;T$11),"---",(ROUND(VLOOKUP('Cell Numbers'!T26,Cells!$A$7:$P$122,16),1)))&amp;(IF(VLOOKUP('Cell Numbers'!T26,Cells!$A$7:$F$122,6)=T$11,"]","")))))</f>
        <v>---</v>
      </c>
      <c r="U34" s="203" t="str">
        <f>IF('Cell Numbers'!U26=0,"",((IF(VLOOKUP('Cell Numbers'!U26,Cells!$A$7:$F$122,5)=U$11,"[",""))&amp;(IF(AND(VLOOKUP('Cell Numbers'!U26,Cells!$A$7:$F$122,5)&lt;&gt;U$11,VLOOKUP('Cell Numbers'!U26,Cells!$A$7:$F$122,6)&lt;&gt;U$11),"---",(ROUND(VLOOKUP('Cell Numbers'!U26,Cells!$A$7:$P$122,16),1)))&amp;(IF(VLOOKUP('Cell Numbers'!U26,Cells!$A$7:$F$122,6)=U$11,"]","")))))</f>
        <v>---</v>
      </c>
      <c r="V34" s="203" t="str">
        <f>IF('Cell Numbers'!V26=0,"",((IF(VLOOKUP('Cell Numbers'!V26,Cells!$A$7:$F$122,5)=V$11,"[",""))&amp;(IF(AND(VLOOKUP('Cell Numbers'!V26,Cells!$A$7:$F$122,5)&lt;&gt;V$11,VLOOKUP('Cell Numbers'!V26,Cells!$A$7:$F$122,6)&lt;&gt;V$11),"---",(ROUND(VLOOKUP('Cell Numbers'!V26,Cells!$A$7:$P$122,16),1)))&amp;(IF(VLOOKUP('Cell Numbers'!V26,Cells!$A$7:$F$122,6)=V$11,"]","")))))</f>
        <v>---</v>
      </c>
      <c r="W34" s="203" t="str">
        <f>IF('Cell Numbers'!W26=0,"",((IF(VLOOKUP('Cell Numbers'!W26,Cells!$A$7:$F$122,5)=W$11,"[",""))&amp;(IF(AND(VLOOKUP('Cell Numbers'!W26,Cells!$A$7:$F$122,5)&lt;&gt;W$11,VLOOKUP('Cell Numbers'!W26,Cells!$A$7:$F$122,6)&lt;&gt;W$11),"---",(ROUND(VLOOKUP('Cell Numbers'!W26,Cells!$A$7:$P$122,16),1)))&amp;(IF(VLOOKUP('Cell Numbers'!W26,Cells!$A$7:$F$122,6)=W$11,"]","")))))</f>
        <v>---</v>
      </c>
      <c r="X34" s="203" t="str">
        <f>IF('Cell Numbers'!X26=0,"",((IF(VLOOKUP('Cell Numbers'!X26,Cells!$A$7:$F$122,5)=X$11,"[",""))&amp;(IF(AND(VLOOKUP('Cell Numbers'!X26,Cells!$A$7:$F$122,5)&lt;&gt;X$11,VLOOKUP('Cell Numbers'!X26,Cells!$A$7:$F$122,6)&lt;&gt;X$11),"---",(ROUND(VLOOKUP('Cell Numbers'!X26,Cells!$A$7:$P$122,16),1)))&amp;(IF(VLOOKUP('Cell Numbers'!X26,Cells!$A$7:$F$122,6)=X$11,"]","")))))</f>
        <v>---</v>
      </c>
      <c r="Y34" s="203" t="str">
        <f>IF('Cell Numbers'!Y26=0,"",((IF(VLOOKUP('Cell Numbers'!Y26,Cells!$A$7:$F$122,5)=Y$11,"[",""))&amp;(IF(AND(VLOOKUP('Cell Numbers'!Y26,Cells!$A$7:$F$122,5)&lt;&gt;Y$11,VLOOKUP('Cell Numbers'!Y26,Cells!$A$7:$F$122,6)&lt;&gt;Y$11),"---",(ROUND(VLOOKUP('Cell Numbers'!Y26,Cells!$A$7:$P$122,16),1)))&amp;(IF(VLOOKUP('Cell Numbers'!Y26,Cells!$A$7:$F$122,6)=Y$11,"]","")))))</f>
        <v>---</v>
      </c>
      <c r="Z34" s="203" t="str">
        <f>IF('Cell Numbers'!Z26=0,"",((IF(VLOOKUP('Cell Numbers'!Z26,Cells!$A$7:$F$122,5)=Z$11,"[",""))&amp;(IF(AND(VLOOKUP('Cell Numbers'!Z26,Cells!$A$7:$F$122,5)&lt;&gt;Z$11,VLOOKUP('Cell Numbers'!Z26,Cells!$A$7:$F$122,6)&lt;&gt;Z$11),"---",(ROUND(VLOOKUP('Cell Numbers'!Z26,Cells!$A$7:$P$122,16),1)))&amp;(IF(VLOOKUP('Cell Numbers'!Z26,Cells!$A$7:$F$122,6)=Z$11,"]","")))))</f>
        <v>---</v>
      </c>
      <c r="AA34" s="203" t="str">
        <f>IF('Cell Numbers'!AA26=0,"",((IF(VLOOKUP('Cell Numbers'!AA26,Cells!$A$7:$F$122,5)=AA$11,"[",""))&amp;(IF(AND(VLOOKUP('Cell Numbers'!AA26,Cells!$A$7:$F$122,5)&lt;&gt;AA$11,VLOOKUP('Cell Numbers'!AA26,Cells!$A$7:$F$122,6)&lt;&gt;AA$11),"---",(ROUND(VLOOKUP('Cell Numbers'!AA26,Cells!$A$7:$P$122,16),1)))&amp;(IF(VLOOKUP('Cell Numbers'!AA26,Cells!$A$7:$F$122,6)=AA$11,"]","")))))</f>
        <v>---</v>
      </c>
      <c r="AB34" s="203" t="str">
        <f>IF('Cell Numbers'!AB26=0,"",((IF(VLOOKUP('Cell Numbers'!AB26,Cells!$A$7:$F$122,5)=AB$11,"[",""))&amp;(IF(AND(VLOOKUP('Cell Numbers'!AB26,Cells!$A$7:$F$122,5)&lt;&gt;AB$11,VLOOKUP('Cell Numbers'!AB26,Cells!$A$7:$F$122,6)&lt;&gt;AB$11),"---",(ROUND(VLOOKUP('Cell Numbers'!AB26,Cells!$A$7:$P$122,16),1)))&amp;(IF(VLOOKUP('Cell Numbers'!AB26,Cells!$A$7:$F$122,6)=AB$11,"]","")))))</f>
        <v>---</v>
      </c>
      <c r="AC34" s="203" t="str">
        <f>IF('Cell Numbers'!AC26=0,"",((IF(VLOOKUP('Cell Numbers'!AC26,Cells!$A$7:$F$122,5)=AC$11,"[",""))&amp;(IF(AND(VLOOKUP('Cell Numbers'!AC26,Cells!$A$7:$F$122,5)&lt;&gt;AC$11,VLOOKUP('Cell Numbers'!AC26,Cells!$A$7:$F$122,6)&lt;&gt;AC$11),"---",(ROUND(VLOOKUP('Cell Numbers'!AC26,Cells!$A$7:$P$122,16),1)))&amp;(IF(VLOOKUP('Cell Numbers'!AC26,Cells!$A$7:$F$122,6)=AC$11,"]","")))))</f>
        <v>---</v>
      </c>
      <c r="AD34" s="203" t="str">
        <f>IF('Cell Numbers'!AD26=0,"",((IF(VLOOKUP('Cell Numbers'!AD26,Cells!$A$7:$F$122,5)=AD$11,"[",""))&amp;(IF(AND(VLOOKUP('Cell Numbers'!AD26,Cells!$A$7:$F$122,5)&lt;&gt;AD$11,VLOOKUP('Cell Numbers'!AD26,Cells!$A$7:$F$122,6)&lt;&gt;AD$11),"---",(ROUND(VLOOKUP('Cell Numbers'!AD26,Cells!$A$7:$P$122,16),1)))&amp;(IF(VLOOKUP('Cell Numbers'!AD26,Cells!$A$7:$F$122,6)=AD$11,"]","")))))</f>
        <v>---</v>
      </c>
      <c r="AE34" s="203" t="str">
        <f>IF('Cell Numbers'!AE26=0,"",((IF(VLOOKUP('Cell Numbers'!AE26,Cells!$A$7:$F$122,5)=AE$11,"[",""))&amp;(IF(AND(VLOOKUP('Cell Numbers'!AE26,Cells!$A$7:$F$122,5)&lt;&gt;AE$11,VLOOKUP('Cell Numbers'!AE26,Cells!$A$7:$F$122,6)&lt;&gt;AE$11),"---",(ROUND(VLOOKUP('Cell Numbers'!AE26,Cells!$A$7:$P$122,16),1)))&amp;(IF(VLOOKUP('Cell Numbers'!AE26,Cells!$A$7:$F$122,6)=AE$11,"]","")))))</f>
        <v>---</v>
      </c>
      <c r="AF34" s="203" t="str">
        <f>IF('Cell Numbers'!AF26=0,"",((IF(VLOOKUP('Cell Numbers'!AF26,Cells!$A$7:$F$122,5)=AF$11,"[",""))&amp;(IF(AND(VLOOKUP('Cell Numbers'!AF26,Cells!$A$7:$F$122,5)&lt;&gt;AF$11,VLOOKUP('Cell Numbers'!AF26,Cells!$A$7:$F$122,6)&lt;&gt;AF$11),"---",(ROUND(VLOOKUP('Cell Numbers'!AF26,Cells!$A$7:$P$122,16),1)))&amp;(IF(VLOOKUP('Cell Numbers'!AF26,Cells!$A$7:$F$122,6)=AF$11,"]","")))))</f>
        <v>---</v>
      </c>
      <c r="AG34" s="203" t="str">
        <f>IF('Cell Numbers'!AG26=0,"",((IF(VLOOKUP('Cell Numbers'!AG26,Cells!$A$7:$F$122,5)=AG$11,"[",""))&amp;(IF(AND(VLOOKUP('Cell Numbers'!AG26,Cells!$A$7:$F$122,5)&lt;&gt;AG$11,VLOOKUP('Cell Numbers'!AG26,Cells!$A$7:$F$122,6)&lt;&gt;AG$11),"---",(ROUND(VLOOKUP('Cell Numbers'!AG26,Cells!$A$7:$P$122,16),1)))&amp;(IF(VLOOKUP('Cell Numbers'!AG26,Cells!$A$7:$F$122,6)=AG$11,"]","")))))</f>
        <v>---</v>
      </c>
      <c r="AH34" s="203" t="str">
        <f>IF('Cell Numbers'!AH26=0,"",((IF(VLOOKUP('Cell Numbers'!AH26,Cells!$A$7:$F$122,5)=AH$11,"[",""))&amp;(IF(AND(VLOOKUP('Cell Numbers'!AH26,Cells!$A$7:$F$122,5)&lt;&gt;AH$11,VLOOKUP('Cell Numbers'!AH26,Cells!$A$7:$F$122,6)&lt;&gt;AH$11),"---",(ROUND(VLOOKUP('Cell Numbers'!AH26,Cells!$A$7:$P$122,16),1)))&amp;(IF(VLOOKUP('Cell Numbers'!AH26,Cells!$A$7:$F$122,6)=AH$11,"]","")))))</f>
        <v>---</v>
      </c>
      <c r="AI34" s="203" t="str">
        <f>IF('Cell Numbers'!AI26=0,"",((IF(VLOOKUP('Cell Numbers'!AI26,Cells!$A$7:$F$122,5)=AI$11,"[",""))&amp;(IF(AND(VLOOKUP('Cell Numbers'!AI26,Cells!$A$7:$F$122,5)&lt;&gt;AI$11,VLOOKUP('Cell Numbers'!AI26,Cells!$A$7:$F$122,6)&lt;&gt;AI$11),"---",(ROUND(VLOOKUP('Cell Numbers'!AI26,Cells!$A$7:$P$122,16),1)))&amp;(IF(VLOOKUP('Cell Numbers'!AI26,Cells!$A$7:$F$122,6)=AI$11,"]","")))))</f>
        <v>---</v>
      </c>
      <c r="AJ34" s="203" t="str">
        <f>IF('Cell Numbers'!AJ26=0,"",((IF(VLOOKUP('Cell Numbers'!AJ26,Cells!$A$7:$F$122,5)=AJ$11,"[",""))&amp;(IF(AND(VLOOKUP('Cell Numbers'!AJ26,Cells!$A$7:$F$122,5)&lt;&gt;AJ$11,VLOOKUP('Cell Numbers'!AJ26,Cells!$A$7:$F$122,6)&lt;&gt;AJ$11),"---",(ROUND(VLOOKUP('Cell Numbers'!AJ26,Cells!$A$7:$P$122,16),1)))&amp;(IF(VLOOKUP('Cell Numbers'!AJ26,Cells!$A$7:$F$122,6)=AJ$11,"]","")))))</f>
        <v>---</v>
      </c>
      <c r="AK34" s="203" t="str">
        <f>IF('Cell Numbers'!AK26=0,"",((IF(VLOOKUP('Cell Numbers'!AK26,Cells!$A$7:$F$122,5)=AK$11,"[",""))&amp;(IF(AND(VLOOKUP('Cell Numbers'!AK26,Cells!$A$7:$F$122,5)&lt;&gt;AK$11,VLOOKUP('Cell Numbers'!AK26,Cells!$A$7:$F$122,6)&lt;&gt;AK$11),"---",(ROUND(VLOOKUP('Cell Numbers'!AK26,Cells!$A$7:$P$122,16),1)))&amp;(IF(VLOOKUP('Cell Numbers'!AK26,Cells!$A$7:$F$122,6)=AK$11,"]","")))))</f>
        <v>---</v>
      </c>
      <c r="AL34" s="203" t="str">
        <f>IF('Cell Numbers'!AL26=0,"",((IF(VLOOKUP('Cell Numbers'!AL26,Cells!$A$7:$F$122,5)=AL$11,"[",""))&amp;(IF(AND(VLOOKUP('Cell Numbers'!AL26,Cells!$A$7:$F$122,5)&lt;&gt;AL$11,VLOOKUP('Cell Numbers'!AL26,Cells!$A$7:$F$122,6)&lt;&gt;AL$11),"---",(ROUND(VLOOKUP('Cell Numbers'!AL26,Cells!$A$7:$P$122,16),1)))&amp;(IF(VLOOKUP('Cell Numbers'!AL26,Cells!$A$7:$F$122,6)=AL$11,"]","")))))</f>
        <v>---</v>
      </c>
      <c r="AM34" s="203" t="str">
        <f>IF('Cell Numbers'!AM26=0,"",((IF(VLOOKUP('Cell Numbers'!AM26,Cells!$A$7:$F$122,5)=AM$11,"[",""))&amp;(IF(AND(VLOOKUP('Cell Numbers'!AM26,Cells!$A$7:$F$122,5)&lt;&gt;AM$11,VLOOKUP('Cell Numbers'!AM26,Cells!$A$7:$F$122,6)&lt;&gt;AM$11),"---",(ROUND(VLOOKUP('Cell Numbers'!AM26,Cells!$A$7:$P$122,16),1)))&amp;(IF(VLOOKUP('Cell Numbers'!AM26,Cells!$A$7:$F$122,6)=AM$11,"]","")))))</f>
        <v>2.8]</v>
      </c>
    </row>
    <row r="35" spans="1:39" x14ac:dyDescent="0.25">
      <c r="A35" t="s">
        <v>82</v>
      </c>
      <c r="B35" t="s">
        <v>78</v>
      </c>
      <c r="C35" s="8" t="s">
        <v>198</v>
      </c>
      <c r="D35" s="203" t="str">
        <f>IF('Cell Numbers'!D27=0,"",((IF(VLOOKUP('Cell Numbers'!D27,Cells!$A$7:$F$122,5)=D$11,"[",""))&amp;(IF(AND(VLOOKUP('Cell Numbers'!D27,Cells!$A$7:$F$122,5)&lt;&gt;D$11,VLOOKUP('Cell Numbers'!D27,Cells!$A$7:$F$122,6)&lt;&gt;D$11),"---",(ROUND(VLOOKUP('Cell Numbers'!D27,Cells!$A$7:$P$122,16),1)))&amp;(IF(VLOOKUP('Cell Numbers'!D27,Cells!$A$7:$F$122,6)=D$11,"]","")))))</f>
        <v>[-1.1</v>
      </c>
      <c r="E35" s="203" t="str">
        <f>IF('Cell Numbers'!E27=0,"",((IF(VLOOKUP('Cell Numbers'!E27,Cells!$A$7:$F$122,5)=E$11,"[",""))&amp;(IF(AND(VLOOKUP('Cell Numbers'!E27,Cells!$A$7:$F$122,5)&lt;&gt;E$11,VLOOKUP('Cell Numbers'!E27,Cells!$A$7:$F$122,6)&lt;&gt;E$11),"---",(ROUND(VLOOKUP('Cell Numbers'!E27,Cells!$A$7:$P$122,16),1)))&amp;(IF(VLOOKUP('Cell Numbers'!E27,Cells!$A$7:$F$122,6)=E$11,"]","")))))</f>
        <v>---</v>
      </c>
      <c r="F35" s="203" t="str">
        <f>IF('Cell Numbers'!F27=0,"",((IF(VLOOKUP('Cell Numbers'!F27,Cells!$A$7:$F$122,5)=F$11,"[",""))&amp;(IF(AND(VLOOKUP('Cell Numbers'!F27,Cells!$A$7:$F$122,5)&lt;&gt;F$11,VLOOKUP('Cell Numbers'!F27,Cells!$A$7:$F$122,6)&lt;&gt;F$11),"---",(ROUND(VLOOKUP('Cell Numbers'!F27,Cells!$A$7:$P$122,16),1)))&amp;(IF(VLOOKUP('Cell Numbers'!F27,Cells!$A$7:$F$122,6)=F$11,"]","")))))</f>
        <v>---</v>
      </c>
      <c r="G35" s="203" t="str">
        <f>IF('Cell Numbers'!G27=0,"",((IF(VLOOKUP('Cell Numbers'!G27,Cells!$A$7:$F$122,5)=G$11,"[",""))&amp;(IF(AND(VLOOKUP('Cell Numbers'!G27,Cells!$A$7:$F$122,5)&lt;&gt;G$11,VLOOKUP('Cell Numbers'!G27,Cells!$A$7:$F$122,6)&lt;&gt;G$11),"---",(ROUND(VLOOKUP('Cell Numbers'!G27,Cells!$A$7:$P$122,16),1)))&amp;(IF(VLOOKUP('Cell Numbers'!G27,Cells!$A$7:$F$122,6)=G$11,"]","")))))</f>
        <v>---</v>
      </c>
      <c r="H35" s="203" t="str">
        <f>IF('Cell Numbers'!H27=0,"",((IF(VLOOKUP('Cell Numbers'!H27,Cells!$A$7:$F$122,5)=H$11,"[",""))&amp;(IF(AND(VLOOKUP('Cell Numbers'!H27,Cells!$A$7:$F$122,5)&lt;&gt;H$11,VLOOKUP('Cell Numbers'!H27,Cells!$A$7:$F$122,6)&lt;&gt;H$11),"---",(ROUND(VLOOKUP('Cell Numbers'!H27,Cells!$A$7:$P$122,16),1)))&amp;(IF(VLOOKUP('Cell Numbers'!H27,Cells!$A$7:$F$122,6)=H$11,"]","")))))</f>
        <v>---</v>
      </c>
      <c r="I35" s="203" t="str">
        <f>IF('Cell Numbers'!I27=0,"",((IF(VLOOKUP('Cell Numbers'!I27,Cells!$A$7:$F$122,5)=I$11,"[",""))&amp;(IF(AND(VLOOKUP('Cell Numbers'!I27,Cells!$A$7:$F$122,5)&lt;&gt;I$11,VLOOKUP('Cell Numbers'!I27,Cells!$A$7:$F$122,6)&lt;&gt;I$11),"---",(ROUND(VLOOKUP('Cell Numbers'!I27,Cells!$A$7:$P$122,16),1)))&amp;(IF(VLOOKUP('Cell Numbers'!I27,Cells!$A$7:$F$122,6)=I$11,"]","")))))</f>
        <v>---</v>
      </c>
      <c r="J35" s="203" t="str">
        <f>IF('Cell Numbers'!J27=0,"",((IF(VLOOKUP('Cell Numbers'!J27,Cells!$A$7:$F$122,5)=J$11,"[",""))&amp;(IF(AND(VLOOKUP('Cell Numbers'!J27,Cells!$A$7:$F$122,5)&lt;&gt;J$11,VLOOKUP('Cell Numbers'!J27,Cells!$A$7:$F$122,6)&lt;&gt;J$11),"---",(ROUND(VLOOKUP('Cell Numbers'!J27,Cells!$A$7:$P$122,16),1)))&amp;(IF(VLOOKUP('Cell Numbers'!J27,Cells!$A$7:$F$122,6)=J$11,"]","")))))</f>
        <v>---</v>
      </c>
      <c r="K35" s="203" t="str">
        <f>IF('Cell Numbers'!K27=0,"",((IF(VLOOKUP('Cell Numbers'!K27,Cells!$A$7:$F$122,5)=K$11,"[",""))&amp;(IF(AND(VLOOKUP('Cell Numbers'!K27,Cells!$A$7:$F$122,5)&lt;&gt;K$11,VLOOKUP('Cell Numbers'!K27,Cells!$A$7:$F$122,6)&lt;&gt;K$11),"---",(ROUND(VLOOKUP('Cell Numbers'!K27,Cells!$A$7:$P$122,16),1)))&amp;(IF(VLOOKUP('Cell Numbers'!K27,Cells!$A$7:$F$122,6)=K$11,"]","")))))</f>
        <v>---</v>
      </c>
      <c r="L35" s="203" t="str">
        <f>IF('Cell Numbers'!L27=0,"",((IF(VLOOKUP('Cell Numbers'!L27,Cells!$A$7:$F$122,5)=L$11,"[",""))&amp;(IF(AND(VLOOKUP('Cell Numbers'!L27,Cells!$A$7:$F$122,5)&lt;&gt;L$11,VLOOKUP('Cell Numbers'!L27,Cells!$A$7:$F$122,6)&lt;&gt;L$11),"---",(ROUND(VLOOKUP('Cell Numbers'!L27,Cells!$A$7:$P$122,16),1)))&amp;(IF(VLOOKUP('Cell Numbers'!L27,Cells!$A$7:$F$122,6)=L$11,"]","")))))</f>
        <v>---</v>
      </c>
      <c r="M35" s="203" t="str">
        <f>IF('Cell Numbers'!M27=0,"",((IF(VLOOKUP('Cell Numbers'!M27,Cells!$A$7:$F$122,5)=M$11,"[",""))&amp;(IF(AND(VLOOKUP('Cell Numbers'!M27,Cells!$A$7:$F$122,5)&lt;&gt;M$11,VLOOKUP('Cell Numbers'!M27,Cells!$A$7:$F$122,6)&lt;&gt;M$11),"---",(ROUND(VLOOKUP('Cell Numbers'!M27,Cells!$A$7:$P$122,16),1)))&amp;(IF(VLOOKUP('Cell Numbers'!M27,Cells!$A$7:$F$122,6)=M$11,"]","")))))</f>
        <v>---</v>
      </c>
      <c r="N35" s="203" t="str">
        <f>IF('Cell Numbers'!N27=0,"",((IF(VLOOKUP('Cell Numbers'!N27,Cells!$A$7:$F$122,5)=N$11,"[",""))&amp;(IF(AND(VLOOKUP('Cell Numbers'!N27,Cells!$A$7:$F$122,5)&lt;&gt;N$11,VLOOKUP('Cell Numbers'!N27,Cells!$A$7:$F$122,6)&lt;&gt;N$11),"---",(ROUND(VLOOKUP('Cell Numbers'!N27,Cells!$A$7:$P$122,16),1)))&amp;(IF(VLOOKUP('Cell Numbers'!N27,Cells!$A$7:$F$122,6)=N$11,"]","")))))</f>
        <v>---</v>
      </c>
      <c r="O35" s="203" t="str">
        <f>IF('Cell Numbers'!O27=0,"",((IF(VLOOKUP('Cell Numbers'!O27,Cells!$A$7:$F$122,5)=O$11,"[",""))&amp;(IF(AND(VLOOKUP('Cell Numbers'!O27,Cells!$A$7:$F$122,5)&lt;&gt;O$11,VLOOKUP('Cell Numbers'!O27,Cells!$A$7:$F$122,6)&lt;&gt;O$11),"---",(ROUND(VLOOKUP('Cell Numbers'!O27,Cells!$A$7:$P$122,16),1)))&amp;(IF(VLOOKUP('Cell Numbers'!O27,Cells!$A$7:$F$122,6)=O$11,"]","")))))</f>
        <v>---</v>
      </c>
      <c r="P35" s="203" t="str">
        <f>IF('Cell Numbers'!P27=0,"",((IF(VLOOKUP('Cell Numbers'!P27,Cells!$A$7:$F$122,5)=P$11,"[",""))&amp;(IF(AND(VLOOKUP('Cell Numbers'!P27,Cells!$A$7:$F$122,5)&lt;&gt;P$11,VLOOKUP('Cell Numbers'!P27,Cells!$A$7:$F$122,6)&lt;&gt;P$11),"---",(ROUND(VLOOKUP('Cell Numbers'!P27,Cells!$A$7:$P$122,16),1)))&amp;(IF(VLOOKUP('Cell Numbers'!P27,Cells!$A$7:$F$122,6)=P$11,"]","")))))</f>
        <v>---</v>
      </c>
      <c r="Q35" s="203" t="str">
        <f>IF('Cell Numbers'!Q27=0,"",((IF(VLOOKUP('Cell Numbers'!Q27,Cells!$A$7:$F$122,5)=Q$11,"[",""))&amp;(IF(AND(VLOOKUP('Cell Numbers'!Q27,Cells!$A$7:$F$122,5)&lt;&gt;Q$11,VLOOKUP('Cell Numbers'!Q27,Cells!$A$7:$F$122,6)&lt;&gt;Q$11),"---",(ROUND(VLOOKUP('Cell Numbers'!Q27,Cells!$A$7:$P$122,16),1)))&amp;(IF(VLOOKUP('Cell Numbers'!Q27,Cells!$A$7:$F$122,6)=Q$11,"]","")))))</f>
        <v>---</v>
      </c>
      <c r="R35" s="203" t="str">
        <f>IF('Cell Numbers'!R27=0,"",((IF(VLOOKUP('Cell Numbers'!R27,Cells!$A$7:$F$122,5)=R$11,"[",""))&amp;(IF(AND(VLOOKUP('Cell Numbers'!R27,Cells!$A$7:$F$122,5)&lt;&gt;R$11,VLOOKUP('Cell Numbers'!R27,Cells!$A$7:$F$122,6)&lt;&gt;R$11),"---",(ROUND(VLOOKUP('Cell Numbers'!R27,Cells!$A$7:$P$122,16),1)))&amp;(IF(VLOOKUP('Cell Numbers'!R27,Cells!$A$7:$F$122,6)=R$11,"]","")))))</f>
        <v>---</v>
      </c>
      <c r="S35" s="203" t="str">
        <f>IF('Cell Numbers'!S27=0,"",((IF(VLOOKUP('Cell Numbers'!S27,Cells!$A$7:$F$122,5)=S$11,"[",""))&amp;(IF(AND(VLOOKUP('Cell Numbers'!S27,Cells!$A$7:$F$122,5)&lt;&gt;S$11,VLOOKUP('Cell Numbers'!S27,Cells!$A$7:$F$122,6)&lt;&gt;S$11),"---",(ROUND(VLOOKUP('Cell Numbers'!S27,Cells!$A$7:$P$122,16),1)))&amp;(IF(VLOOKUP('Cell Numbers'!S27,Cells!$A$7:$F$122,6)=S$11,"]","")))))</f>
        <v>---</v>
      </c>
      <c r="T35" s="203" t="str">
        <f>IF('Cell Numbers'!T27=0,"",((IF(VLOOKUP('Cell Numbers'!T27,Cells!$A$7:$F$122,5)=T$11,"[",""))&amp;(IF(AND(VLOOKUP('Cell Numbers'!T27,Cells!$A$7:$F$122,5)&lt;&gt;T$11,VLOOKUP('Cell Numbers'!T27,Cells!$A$7:$F$122,6)&lt;&gt;T$11),"---",(ROUND(VLOOKUP('Cell Numbers'!T27,Cells!$A$7:$P$122,16),1)))&amp;(IF(VLOOKUP('Cell Numbers'!T27,Cells!$A$7:$F$122,6)=T$11,"]","")))))</f>
        <v>---</v>
      </c>
      <c r="U35" s="203" t="str">
        <f>IF('Cell Numbers'!U27=0,"",((IF(VLOOKUP('Cell Numbers'!U27,Cells!$A$7:$F$122,5)=U$11,"[",""))&amp;(IF(AND(VLOOKUP('Cell Numbers'!U27,Cells!$A$7:$F$122,5)&lt;&gt;U$11,VLOOKUP('Cell Numbers'!U27,Cells!$A$7:$F$122,6)&lt;&gt;U$11),"---",(ROUND(VLOOKUP('Cell Numbers'!U27,Cells!$A$7:$P$122,16),1)))&amp;(IF(VLOOKUP('Cell Numbers'!U27,Cells!$A$7:$F$122,6)=U$11,"]","")))))</f>
        <v>---</v>
      </c>
      <c r="V35" s="203" t="str">
        <f>IF('Cell Numbers'!V27=0,"",((IF(VLOOKUP('Cell Numbers'!V27,Cells!$A$7:$F$122,5)=V$11,"[",""))&amp;(IF(AND(VLOOKUP('Cell Numbers'!V27,Cells!$A$7:$F$122,5)&lt;&gt;V$11,VLOOKUP('Cell Numbers'!V27,Cells!$A$7:$F$122,6)&lt;&gt;V$11),"---",(ROUND(VLOOKUP('Cell Numbers'!V27,Cells!$A$7:$P$122,16),1)))&amp;(IF(VLOOKUP('Cell Numbers'!V27,Cells!$A$7:$F$122,6)=V$11,"]","")))))</f>
        <v>---</v>
      </c>
      <c r="W35" s="203" t="str">
        <f>IF('Cell Numbers'!W27=0,"",((IF(VLOOKUP('Cell Numbers'!W27,Cells!$A$7:$F$122,5)=W$11,"[",""))&amp;(IF(AND(VLOOKUP('Cell Numbers'!W27,Cells!$A$7:$F$122,5)&lt;&gt;W$11,VLOOKUP('Cell Numbers'!W27,Cells!$A$7:$F$122,6)&lt;&gt;W$11),"---",(ROUND(VLOOKUP('Cell Numbers'!W27,Cells!$A$7:$P$122,16),1)))&amp;(IF(VLOOKUP('Cell Numbers'!W27,Cells!$A$7:$F$122,6)=W$11,"]","")))))</f>
        <v>---</v>
      </c>
      <c r="X35" s="203" t="str">
        <f>IF('Cell Numbers'!X27=0,"",((IF(VLOOKUP('Cell Numbers'!X27,Cells!$A$7:$F$122,5)=X$11,"[",""))&amp;(IF(AND(VLOOKUP('Cell Numbers'!X27,Cells!$A$7:$F$122,5)&lt;&gt;X$11,VLOOKUP('Cell Numbers'!X27,Cells!$A$7:$F$122,6)&lt;&gt;X$11),"---",(ROUND(VLOOKUP('Cell Numbers'!X27,Cells!$A$7:$P$122,16),1)))&amp;(IF(VLOOKUP('Cell Numbers'!X27,Cells!$A$7:$F$122,6)=X$11,"]","")))))</f>
        <v>---</v>
      </c>
      <c r="Y35" s="203" t="str">
        <f>IF('Cell Numbers'!Y27=0,"",((IF(VLOOKUP('Cell Numbers'!Y27,Cells!$A$7:$F$122,5)=Y$11,"[",""))&amp;(IF(AND(VLOOKUP('Cell Numbers'!Y27,Cells!$A$7:$F$122,5)&lt;&gt;Y$11,VLOOKUP('Cell Numbers'!Y27,Cells!$A$7:$F$122,6)&lt;&gt;Y$11),"---",(ROUND(VLOOKUP('Cell Numbers'!Y27,Cells!$A$7:$P$122,16),1)))&amp;(IF(VLOOKUP('Cell Numbers'!Y27,Cells!$A$7:$F$122,6)=Y$11,"]","")))))</f>
        <v>---</v>
      </c>
      <c r="Z35" s="203" t="str">
        <f>IF('Cell Numbers'!Z27=0,"",((IF(VLOOKUP('Cell Numbers'!Z27,Cells!$A$7:$F$122,5)=Z$11,"[",""))&amp;(IF(AND(VLOOKUP('Cell Numbers'!Z27,Cells!$A$7:$F$122,5)&lt;&gt;Z$11,VLOOKUP('Cell Numbers'!Z27,Cells!$A$7:$F$122,6)&lt;&gt;Z$11),"---",(ROUND(VLOOKUP('Cell Numbers'!Z27,Cells!$A$7:$P$122,16),1)))&amp;(IF(VLOOKUP('Cell Numbers'!Z27,Cells!$A$7:$F$122,6)=Z$11,"]","")))))</f>
        <v>---</v>
      </c>
      <c r="AA35" s="203" t="str">
        <f>IF('Cell Numbers'!AA27=0,"",((IF(VLOOKUP('Cell Numbers'!AA27,Cells!$A$7:$F$122,5)=AA$11,"[",""))&amp;(IF(AND(VLOOKUP('Cell Numbers'!AA27,Cells!$A$7:$F$122,5)&lt;&gt;AA$11,VLOOKUP('Cell Numbers'!AA27,Cells!$A$7:$F$122,6)&lt;&gt;AA$11),"---",(ROUND(VLOOKUP('Cell Numbers'!AA27,Cells!$A$7:$P$122,16),1)))&amp;(IF(VLOOKUP('Cell Numbers'!AA27,Cells!$A$7:$F$122,6)=AA$11,"]","")))))</f>
        <v>---</v>
      </c>
      <c r="AB35" s="203" t="str">
        <f>IF('Cell Numbers'!AB27=0,"",((IF(VLOOKUP('Cell Numbers'!AB27,Cells!$A$7:$F$122,5)=AB$11,"[",""))&amp;(IF(AND(VLOOKUP('Cell Numbers'!AB27,Cells!$A$7:$F$122,5)&lt;&gt;AB$11,VLOOKUP('Cell Numbers'!AB27,Cells!$A$7:$F$122,6)&lt;&gt;AB$11),"---",(ROUND(VLOOKUP('Cell Numbers'!AB27,Cells!$A$7:$P$122,16),1)))&amp;(IF(VLOOKUP('Cell Numbers'!AB27,Cells!$A$7:$F$122,6)=AB$11,"]","")))))</f>
        <v>---</v>
      </c>
      <c r="AC35" s="203" t="str">
        <f>IF('Cell Numbers'!AC27=0,"",((IF(VLOOKUP('Cell Numbers'!AC27,Cells!$A$7:$F$122,5)=AC$11,"[",""))&amp;(IF(AND(VLOOKUP('Cell Numbers'!AC27,Cells!$A$7:$F$122,5)&lt;&gt;AC$11,VLOOKUP('Cell Numbers'!AC27,Cells!$A$7:$F$122,6)&lt;&gt;AC$11),"---",(ROUND(VLOOKUP('Cell Numbers'!AC27,Cells!$A$7:$P$122,16),1)))&amp;(IF(VLOOKUP('Cell Numbers'!AC27,Cells!$A$7:$F$122,6)=AC$11,"]","")))))</f>
        <v>---</v>
      </c>
      <c r="AD35" s="203" t="str">
        <f>IF('Cell Numbers'!AD27=0,"",((IF(VLOOKUP('Cell Numbers'!AD27,Cells!$A$7:$F$122,5)=AD$11,"[",""))&amp;(IF(AND(VLOOKUP('Cell Numbers'!AD27,Cells!$A$7:$F$122,5)&lt;&gt;AD$11,VLOOKUP('Cell Numbers'!AD27,Cells!$A$7:$F$122,6)&lt;&gt;AD$11),"---",(ROUND(VLOOKUP('Cell Numbers'!AD27,Cells!$A$7:$P$122,16),1)))&amp;(IF(VLOOKUP('Cell Numbers'!AD27,Cells!$A$7:$F$122,6)=AD$11,"]","")))))</f>
        <v>---</v>
      </c>
      <c r="AE35" s="203" t="str">
        <f>IF('Cell Numbers'!AE27=0,"",((IF(VLOOKUP('Cell Numbers'!AE27,Cells!$A$7:$F$122,5)=AE$11,"[",""))&amp;(IF(AND(VLOOKUP('Cell Numbers'!AE27,Cells!$A$7:$F$122,5)&lt;&gt;AE$11,VLOOKUP('Cell Numbers'!AE27,Cells!$A$7:$F$122,6)&lt;&gt;AE$11),"---",(ROUND(VLOOKUP('Cell Numbers'!AE27,Cells!$A$7:$P$122,16),1)))&amp;(IF(VLOOKUP('Cell Numbers'!AE27,Cells!$A$7:$F$122,6)=AE$11,"]","")))))</f>
        <v>---</v>
      </c>
      <c r="AF35" s="203" t="str">
        <f>IF('Cell Numbers'!AF27=0,"",((IF(VLOOKUP('Cell Numbers'!AF27,Cells!$A$7:$F$122,5)=AF$11,"[",""))&amp;(IF(AND(VLOOKUP('Cell Numbers'!AF27,Cells!$A$7:$F$122,5)&lt;&gt;AF$11,VLOOKUP('Cell Numbers'!AF27,Cells!$A$7:$F$122,6)&lt;&gt;AF$11),"---",(ROUND(VLOOKUP('Cell Numbers'!AF27,Cells!$A$7:$P$122,16),1)))&amp;(IF(VLOOKUP('Cell Numbers'!AF27,Cells!$A$7:$F$122,6)=AF$11,"]","")))))</f>
        <v>---</v>
      </c>
      <c r="AG35" s="203" t="str">
        <f>IF('Cell Numbers'!AG27=0,"",((IF(VLOOKUP('Cell Numbers'!AG27,Cells!$A$7:$F$122,5)=AG$11,"[",""))&amp;(IF(AND(VLOOKUP('Cell Numbers'!AG27,Cells!$A$7:$F$122,5)&lt;&gt;AG$11,VLOOKUP('Cell Numbers'!AG27,Cells!$A$7:$F$122,6)&lt;&gt;AG$11),"---",(ROUND(VLOOKUP('Cell Numbers'!AG27,Cells!$A$7:$P$122,16),1)))&amp;(IF(VLOOKUP('Cell Numbers'!AG27,Cells!$A$7:$F$122,6)=AG$11,"]","")))))</f>
        <v>---</v>
      </c>
      <c r="AH35" s="203" t="str">
        <f>IF('Cell Numbers'!AH27=0,"",((IF(VLOOKUP('Cell Numbers'!AH27,Cells!$A$7:$F$122,5)=AH$11,"[",""))&amp;(IF(AND(VLOOKUP('Cell Numbers'!AH27,Cells!$A$7:$F$122,5)&lt;&gt;AH$11,VLOOKUP('Cell Numbers'!AH27,Cells!$A$7:$F$122,6)&lt;&gt;AH$11),"---",(ROUND(VLOOKUP('Cell Numbers'!AH27,Cells!$A$7:$P$122,16),1)))&amp;(IF(VLOOKUP('Cell Numbers'!AH27,Cells!$A$7:$F$122,6)=AH$11,"]","")))))</f>
        <v>---</v>
      </c>
      <c r="AI35" s="203" t="str">
        <f>IF('Cell Numbers'!AI27=0,"",((IF(VLOOKUP('Cell Numbers'!AI27,Cells!$A$7:$F$122,5)=AI$11,"[",""))&amp;(IF(AND(VLOOKUP('Cell Numbers'!AI27,Cells!$A$7:$F$122,5)&lt;&gt;AI$11,VLOOKUP('Cell Numbers'!AI27,Cells!$A$7:$F$122,6)&lt;&gt;AI$11),"---",(ROUND(VLOOKUP('Cell Numbers'!AI27,Cells!$A$7:$P$122,16),1)))&amp;(IF(VLOOKUP('Cell Numbers'!AI27,Cells!$A$7:$F$122,6)=AI$11,"]","")))))</f>
        <v>---</v>
      </c>
      <c r="AJ35" s="203" t="str">
        <f>IF('Cell Numbers'!AJ27=0,"",((IF(VLOOKUP('Cell Numbers'!AJ27,Cells!$A$7:$F$122,5)=AJ$11,"[",""))&amp;(IF(AND(VLOOKUP('Cell Numbers'!AJ27,Cells!$A$7:$F$122,5)&lt;&gt;AJ$11,VLOOKUP('Cell Numbers'!AJ27,Cells!$A$7:$F$122,6)&lt;&gt;AJ$11),"---",(ROUND(VLOOKUP('Cell Numbers'!AJ27,Cells!$A$7:$P$122,16),1)))&amp;(IF(VLOOKUP('Cell Numbers'!AJ27,Cells!$A$7:$F$122,6)=AJ$11,"]","")))))</f>
        <v>---</v>
      </c>
      <c r="AK35" s="203" t="str">
        <f>IF('Cell Numbers'!AK27=0,"",((IF(VLOOKUP('Cell Numbers'!AK27,Cells!$A$7:$F$122,5)=AK$11,"[",""))&amp;(IF(AND(VLOOKUP('Cell Numbers'!AK27,Cells!$A$7:$F$122,5)&lt;&gt;AK$11,VLOOKUP('Cell Numbers'!AK27,Cells!$A$7:$F$122,6)&lt;&gt;AK$11),"---",(ROUND(VLOOKUP('Cell Numbers'!AK27,Cells!$A$7:$P$122,16),1)))&amp;(IF(VLOOKUP('Cell Numbers'!AK27,Cells!$A$7:$F$122,6)=AK$11,"]","")))))</f>
        <v>---</v>
      </c>
      <c r="AL35" s="203" t="str">
        <f>IF('Cell Numbers'!AL27=0,"",((IF(VLOOKUP('Cell Numbers'!AL27,Cells!$A$7:$F$122,5)=AL$11,"[",""))&amp;(IF(AND(VLOOKUP('Cell Numbers'!AL27,Cells!$A$7:$F$122,5)&lt;&gt;AL$11,VLOOKUP('Cell Numbers'!AL27,Cells!$A$7:$F$122,6)&lt;&gt;AL$11),"---",(ROUND(VLOOKUP('Cell Numbers'!AL27,Cells!$A$7:$P$122,16),1)))&amp;(IF(VLOOKUP('Cell Numbers'!AL27,Cells!$A$7:$F$122,6)=AL$11,"]","")))))</f>
        <v>---</v>
      </c>
      <c r="AM35" s="203" t="str">
        <f>IF('Cell Numbers'!AM27=0,"",((IF(VLOOKUP('Cell Numbers'!AM27,Cells!$A$7:$F$122,5)=AM$11,"[",""))&amp;(IF(AND(VLOOKUP('Cell Numbers'!AM27,Cells!$A$7:$F$122,5)&lt;&gt;AM$11,VLOOKUP('Cell Numbers'!AM27,Cells!$A$7:$F$122,6)&lt;&gt;AM$11),"---",(ROUND(VLOOKUP('Cell Numbers'!AM27,Cells!$A$7:$P$122,16),1)))&amp;(IF(VLOOKUP('Cell Numbers'!AM27,Cells!$A$7:$F$122,6)=AM$11,"]","")))))</f>
        <v>-1.1]</v>
      </c>
    </row>
    <row r="36" spans="1:39" x14ac:dyDescent="0.25">
      <c r="A36" t="s">
        <v>59</v>
      </c>
      <c r="B36" t="s">
        <v>78</v>
      </c>
      <c r="C36" s="8" t="s">
        <v>347</v>
      </c>
      <c r="D36" s="203" t="str">
        <f>IF('Cell Numbers'!D28=0,"",((IF(VLOOKUP('Cell Numbers'!D28,Cells!$A$7:$F$122,5)=D$11,"[",""))&amp;(IF(AND(VLOOKUP('Cell Numbers'!D28,Cells!$A$7:$F$122,5)&lt;&gt;D$11,VLOOKUP('Cell Numbers'!D28,Cells!$A$7:$F$122,6)&lt;&gt;D$11),"---",(ROUND(VLOOKUP('Cell Numbers'!D28,Cells!$A$7:$P$122,16),1)))&amp;(IF(VLOOKUP('Cell Numbers'!D28,Cells!$A$7:$F$122,6)=D$11,"]","")))))</f>
        <v>[4</v>
      </c>
      <c r="E36" s="203" t="str">
        <f>IF('Cell Numbers'!E28=0,"",((IF(VLOOKUP('Cell Numbers'!E28,Cells!$A$7:$F$122,5)=E$11,"[",""))&amp;(IF(AND(VLOOKUP('Cell Numbers'!E28,Cells!$A$7:$F$122,5)&lt;&gt;E$11,VLOOKUP('Cell Numbers'!E28,Cells!$A$7:$F$122,6)&lt;&gt;E$11),"---",(ROUND(VLOOKUP('Cell Numbers'!E28,Cells!$A$7:$P$122,16),1)))&amp;(IF(VLOOKUP('Cell Numbers'!E28,Cells!$A$7:$F$122,6)=E$11,"]","")))))</f>
        <v>---</v>
      </c>
      <c r="F36" s="203" t="str">
        <f>IF('Cell Numbers'!F28=0,"",((IF(VLOOKUP('Cell Numbers'!F28,Cells!$A$7:$F$122,5)=F$11,"[",""))&amp;(IF(AND(VLOOKUP('Cell Numbers'!F28,Cells!$A$7:$F$122,5)&lt;&gt;F$11,VLOOKUP('Cell Numbers'!F28,Cells!$A$7:$F$122,6)&lt;&gt;F$11),"---",(ROUND(VLOOKUP('Cell Numbers'!F28,Cells!$A$7:$P$122,16),1)))&amp;(IF(VLOOKUP('Cell Numbers'!F28,Cells!$A$7:$F$122,6)=F$11,"]","")))))</f>
        <v>---</v>
      </c>
      <c r="G36" s="203" t="str">
        <f>IF('Cell Numbers'!G28=0,"",((IF(VLOOKUP('Cell Numbers'!G28,Cells!$A$7:$F$122,5)=G$11,"[",""))&amp;(IF(AND(VLOOKUP('Cell Numbers'!G28,Cells!$A$7:$F$122,5)&lt;&gt;G$11,VLOOKUP('Cell Numbers'!G28,Cells!$A$7:$F$122,6)&lt;&gt;G$11),"---",(ROUND(VLOOKUP('Cell Numbers'!G28,Cells!$A$7:$P$122,16),1)))&amp;(IF(VLOOKUP('Cell Numbers'!G28,Cells!$A$7:$F$122,6)=G$11,"]","")))))</f>
        <v>---</v>
      </c>
      <c r="H36" s="203" t="str">
        <f>IF('Cell Numbers'!H28=0,"",((IF(VLOOKUP('Cell Numbers'!H28,Cells!$A$7:$F$122,5)=H$11,"[",""))&amp;(IF(AND(VLOOKUP('Cell Numbers'!H28,Cells!$A$7:$F$122,5)&lt;&gt;H$11,VLOOKUP('Cell Numbers'!H28,Cells!$A$7:$F$122,6)&lt;&gt;H$11),"---",(ROUND(VLOOKUP('Cell Numbers'!H28,Cells!$A$7:$P$122,16),1)))&amp;(IF(VLOOKUP('Cell Numbers'!H28,Cells!$A$7:$F$122,6)=H$11,"]","")))))</f>
        <v>---</v>
      </c>
      <c r="I36" s="203" t="str">
        <f>IF('Cell Numbers'!I28=0,"",((IF(VLOOKUP('Cell Numbers'!I28,Cells!$A$7:$F$122,5)=I$11,"[",""))&amp;(IF(AND(VLOOKUP('Cell Numbers'!I28,Cells!$A$7:$F$122,5)&lt;&gt;I$11,VLOOKUP('Cell Numbers'!I28,Cells!$A$7:$F$122,6)&lt;&gt;I$11),"---",(ROUND(VLOOKUP('Cell Numbers'!I28,Cells!$A$7:$P$122,16),1)))&amp;(IF(VLOOKUP('Cell Numbers'!I28,Cells!$A$7:$F$122,6)=I$11,"]","")))))</f>
        <v>---</v>
      </c>
      <c r="J36" s="203" t="str">
        <f>IF('Cell Numbers'!J28=0,"",((IF(VLOOKUP('Cell Numbers'!J28,Cells!$A$7:$F$122,5)=J$11,"[",""))&amp;(IF(AND(VLOOKUP('Cell Numbers'!J28,Cells!$A$7:$F$122,5)&lt;&gt;J$11,VLOOKUP('Cell Numbers'!J28,Cells!$A$7:$F$122,6)&lt;&gt;J$11),"---",(ROUND(VLOOKUP('Cell Numbers'!J28,Cells!$A$7:$P$122,16),1)))&amp;(IF(VLOOKUP('Cell Numbers'!J28,Cells!$A$7:$F$122,6)=J$11,"]","")))))</f>
        <v>---</v>
      </c>
      <c r="K36" s="203" t="str">
        <f>IF('Cell Numbers'!K28=0,"",((IF(VLOOKUP('Cell Numbers'!K28,Cells!$A$7:$F$122,5)=K$11,"[",""))&amp;(IF(AND(VLOOKUP('Cell Numbers'!K28,Cells!$A$7:$F$122,5)&lt;&gt;K$11,VLOOKUP('Cell Numbers'!K28,Cells!$A$7:$F$122,6)&lt;&gt;K$11),"---",(ROUND(VLOOKUP('Cell Numbers'!K28,Cells!$A$7:$P$122,16),1)))&amp;(IF(VLOOKUP('Cell Numbers'!K28,Cells!$A$7:$F$122,6)=K$11,"]","")))))</f>
        <v>---</v>
      </c>
      <c r="L36" s="203" t="str">
        <f>IF('Cell Numbers'!L28=0,"",((IF(VLOOKUP('Cell Numbers'!L28,Cells!$A$7:$F$122,5)=L$11,"[",""))&amp;(IF(AND(VLOOKUP('Cell Numbers'!L28,Cells!$A$7:$F$122,5)&lt;&gt;L$11,VLOOKUP('Cell Numbers'!L28,Cells!$A$7:$F$122,6)&lt;&gt;L$11),"---",(ROUND(VLOOKUP('Cell Numbers'!L28,Cells!$A$7:$P$122,16),1)))&amp;(IF(VLOOKUP('Cell Numbers'!L28,Cells!$A$7:$F$122,6)=L$11,"]","")))))</f>
        <v>---</v>
      </c>
      <c r="M36" s="203" t="str">
        <f>IF('Cell Numbers'!M28=0,"",((IF(VLOOKUP('Cell Numbers'!M28,Cells!$A$7:$F$122,5)=M$11,"[",""))&amp;(IF(AND(VLOOKUP('Cell Numbers'!M28,Cells!$A$7:$F$122,5)&lt;&gt;M$11,VLOOKUP('Cell Numbers'!M28,Cells!$A$7:$F$122,6)&lt;&gt;M$11),"---",(ROUND(VLOOKUP('Cell Numbers'!M28,Cells!$A$7:$P$122,16),1)))&amp;(IF(VLOOKUP('Cell Numbers'!M28,Cells!$A$7:$F$122,6)=M$11,"]","")))))</f>
        <v>---</v>
      </c>
      <c r="N36" s="203" t="str">
        <f>IF('Cell Numbers'!N28=0,"",((IF(VLOOKUP('Cell Numbers'!N28,Cells!$A$7:$F$122,5)=N$11,"[",""))&amp;(IF(AND(VLOOKUP('Cell Numbers'!N28,Cells!$A$7:$F$122,5)&lt;&gt;N$11,VLOOKUP('Cell Numbers'!N28,Cells!$A$7:$F$122,6)&lt;&gt;N$11),"---",(ROUND(VLOOKUP('Cell Numbers'!N28,Cells!$A$7:$P$122,16),1)))&amp;(IF(VLOOKUP('Cell Numbers'!N28,Cells!$A$7:$F$122,6)=N$11,"]","")))))</f>
        <v>---</v>
      </c>
      <c r="O36" s="203" t="str">
        <f>IF('Cell Numbers'!O28=0,"",((IF(VLOOKUP('Cell Numbers'!O28,Cells!$A$7:$F$122,5)=O$11,"[",""))&amp;(IF(AND(VLOOKUP('Cell Numbers'!O28,Cells!$A$7:$F$122,5)&lt;&gt;O$11,VLOOKUP('Cell Numbers'!O28,Cells!$A$7:$F$122,6)&lt;&gt;O$11),"---",(ROUND(VLOOKUP('Cell Numbers'!O28,Cells!$A$7:$P$122,16),1)))&amp;(IF(VLOOKUP('Cell Numbers'!O28,Cells!$A$7:$F$122,6)=O$11,"]","")))))</f>
        <v>4]</v>
      </c>
      <c r="P36" s="203" t="str">
        <f>IF('Cell Numbers'!P28=0,"",((IF(VLOOKUP('Cell Numbers'!P28,Cells!$A$7:$F$122,5)=P$11,"[",""))&amp;(IF(AND(VLOOKUP('Cell Numbers'!P28,Cells!$A$7:$F$122,5)&lt;&gt;P$11,VLOOKUP('Cell Numbers'!P28,Cells!$A$7:$F$122,6)&lt;&gt;P$11),"---",(ROUND(VLOOKUP('Cell Numbers'!P28,Cells!$A$7:$P$122,16),1)))&amp;(IF(VLOOKUP('Cell Numbers'!P28,Cells!$A$7:$F$122,6)=P$11,"]","")))))</f>
        <v/>
      </c>
      <c r="Q36" s="203" t="str">
        <f>IF('Cell Numbers'!Q28=0,"",((IF(VLOOKUP('Cell Numbers'!Q28,Cells!$A$7:$F$122,5)=Q$11,"[",""))&amp;(IF(AND(VLOOKUP('Cell Numbers'!Q28,Cells!$A$7:$F$122,5)&lt;&gt;Q$11,VLOOKUP('Cell Numbers'!Q28,Cells!$A$7:$F$122,6)&lt;&gt;Q$11),"---",(ROUND(VLOOKUP('Cell Numbers'!Q28,Cells!$A$7:$P$122,16),1)))&amp;(IF(VLOOKUP('Cell Numbers'!Q28,Cells!$A$7:$F$122,6)=Q$11,"]","")))))</f>
        <v/>
      </c>
      <c r="R36" s="203" t="str">
        <f>IF('Cell Numbers'!R28=0,"",((IF(VLOOKUP('Cell Numbers'!R28,Cells!$A$7:$F$122,5)=R$11,"[",""))&amp;(IF(AND(VLOOKUP('Cell Numbers'!R28,Cells!$A$7:$F$122,5)&lt;&gt;R$11,VLOOKUP('Cell Numbers'!R28,Cells!$A$7:$F$122,6)&lt;&gt;R$11),"---",(ROUND(VLOOKUP('Cell Numbers'!R28,Cells!$A$7:$P$122,16),1)))&amp;(IF(VLOOKUP('Cell Numbers'!R28,Cells!$A$7:$F$122,6)=R$11,"]","")))))</f>
        <v/>
      </c>
      <c r="S36" s="203" t="str">
        <f>IF('Cell Numbers'!S28=0,"",((IF(VLOOKUP('Cell Numbers'!S28,Cells!$A$7:$F$122,5)=S$11,"[",""))&amp;(IF(AND(VLOOKUP('Cell Numbers'!S28,Cells!$A$7:$F$122,5)&lt;&gt;S$11,VLOOKUP('Cell Numbers'!S28,Cells!$A$7:$F$122,6)&lt;&gt;S$11),"---",(ROUND(VLOOKUP('Cell Numbers'!S28,Cells!$A$7:$P$122,16),1)))&amp;(IF(VLOOKUP('Cell Numbers'!S28,Cells!$A$7:$F$122,6)=S$11,"]","")))))</f>
        <v/>
      </c>
      <c r="T36" s="203" t="str">
        <f>IF('Cell Numbers'!T28=0,"",((IF(VLOOKUP('Cell Numbers'!T28,Cells!$A$7:$F$122,5)=T$11,"[",""))&amp;(IF(AND(VLOOKUP('Cell Numbers'!T28,Cells!$A$7:$F$122,5)&lt;&gt;T$11,VLOOKUP('Cell Numbers'!T28,Cells!$A$7:$F$122,6)&lt;&gt;T$11),"---",(ROUND(VLOOKUP('Cell Numbers'!T28,Cells!$A$7:$P$122,16),1)))&amp;(IF(VLOOKUP('Cell Numbers'!T28,Cells!$A$7:$F$122,6)=T$11,"]","")))))</f>
        <v/>
      </c>
      <c r="U36" s="203" t="str">
        <f>IF('Cell Numbers'!U28=0,"",((IF(VLOOKUP('Cell Numbers'!U28,Cells!$A$7:$F$122,5)=U$11,"[",""))&amp;(IF(AND(VLOOKUP('Cell Numbers'!U28,Cells!$A$7:$F$122,5)&lt;&gt;U$11,VLOOKUP('Cell Numbers'!U28,Cells!$A$7:$F$122,6)&lt;&gt;U$11),"---",(ROUND(VLOOKUP('Cell Numbers'!U28,Cells!$A$7:$P$122,16),1)))&amp;(IF(VLOOKUP('Cell Numbers'!U28,Cells!$A$7:$F$122,6)=U$11,"]","")))))</f>
        <v/>
      </c>
      <c r="V36" s="203" t="str">
        <f>IF('Cell Numbers'!V28=0,"",((IF(VLOOKUP('Cell Numbers'!V28,Cells!$A$7:$F$122,5)=V$11,"[",""))&amp;(IF(AND(VLOOKUP('Cell Numbers'!V28,Cells!$A$7:$F$122,5)&lt;&gt;V$11,VLOOKUP('Cell Numbers'!V28,Cells!$A$7:$F$122,6)&lt;&gt;V$11),"---",(ROUND(VLOOKUP('Cell Numbers'!V28,Cells!$A$7:$P$122,16),1)))&amp;(IF(VLOOKUP('Cell Numbers'!V28,Cells!$A$7:$F$122,6)=V$11,"]","")))))</f>
        <v/>
      </c>
      <c r="W36" s="203" t="str">
        <f>IF('Cell Numbers'!W28=0,"",((IF(VLOOKUP('Cell Numbers'!W28,Cells!$A$7:$F$122,5)=W$11,"[",""))&amp;(IF(AND(VLOOKUP('Cell Numbers'!W28,Cells!$A$7:$F$122,5)&lt;&gt;W$11,VLOOKUP('Cell Numbers'!W28,Cells!$A$7:$F$122,6)&lt;&gt;W$11),"---",(ROUND(VLOOKUP('Cell Numbers'!W28,Cells!$A$7:$P$122,16),1)))&amp;(IF(VLOOKUP('Cell Numbers'!W28,Cells!$A$7:$F$122,6)=W$11,"]","")))))</f>
        <v/>
      </c>
      <c r="X36" s="203" t="str">
        <f>IF('Cell Numbers'!X28=0,"",((IF(VLOOKUP('Cell Numbers'!X28,Cells!$A$7:$F$122,5)=X$11,"[",""))&amp;(IF(AND(VLOOKUP('Cell Numbers'!X28,Cells!$A$7:$F$122,5)&lt;&gt;X$11,VLOOKUP('Cell Numbers'!X28,Cells!$A$7:$F$122,6)&lt;&gt;X$11),"---",(ROUND(VLOOKUP('Cell Numbers'!X28,Cells!$A$7:$P$122,16),1)))&amp;(IF(VLOOKUP('Cell Numbers'!X28,Cells!$A$7:$F$122,6)=X$11,"]","")))))</f>
        <v/>
      </c>
      <c r="Y36" s="203" t="str">
        <f>IF('Cell Numbers'!Y28=0,"",((IF(VLOOKUP('Cell Numbers'!Y28,Cells!$A$7:$F$122,5)=Y$11,"[",""))&amp;(IF(AND(VLOOKUP('Cell Numbers'!Y28,Cells!$A$7:$F$122,5)&lt;&gt;Y$11,VLOOKUP('Cell Numbers'!Y28,Cells!$A$7:$F$122,6)&lt;&gt;Y$11),"---",(ROUND(VLOOKUP('Cell Numbers'!Y28,Cells!$A$7:$P$122,16),1)))&amp;(IF(VLOOKUP('Cell Numbers'!Y28,Cells!$A$7:$F$122,6)=Y$11,"]","")))))</f>
        <v/>
      </c>
      <c r="Z36" s="203" t="str">
        <f>IF('Cell Numbers'!Z28=0,"",((IF(VLOOKUP('Cell Numbers'!Z28,Cells!$A$7:$F$122,5)=Z$11,"[",""))&amp;(IF(AND(VLOOKUP('Cell Numbers'!Z28,Cells!$A$7:$F$122,5)&lt;&gt;Z$11,VLOOKUP('Cell Numbers'!Z28,Cells!$A$7:$F$122,6)&lt;&gt;Z$11),"---",(ROUND(VLOOKUP('Cell Numbers'!Z28,Cells!$A$7:$P$122,16),1)))&amp;(IF(VLOOKUP('Cell Numbers'!Z28,Cells!$A$7:$F$122,6)=Z$11,"]","")))))</f>
        <v/>
      </c>
      <c r="AA36" s="203" t="str">
        <f>IF('Cell Numbers'!AA28=0,"",((IF(VLOOKUP('Cell Numbers'!AA28,Cells!$A$7:$F$122,5)=AA$11,"[",""))&amp;(IF(AND(VLOOKUP('Cell Numbers'!AA28,Cells!$A$7:$F$122,5)&lt;&gt;AA$11,VLOOKUP('Cell Numbers'!AA28,Cells!$A$7:$F$122,6)&lt;&gt;AA$11),"---",(ROUND(VLOOKUP('Cell Numbers'!AA28,Cells!$A$7:$P$122,16),1)))&amp;(IF(VLOOKUP('Cell Numbers'!AA28,Cells!$A$7:$F$122,6)=AA$11,"]","")))))</f>
        <v/>
      </c>
      <c r="AB36" s="203" t="str">
        <f>IF('Cell Numbers'!AB28=0,"",((IF(VLOOKUP('Cell Numbers'!AB28,Cells!$A$7:$F$122,5)=AB$11,"[",""))&amp;(IF(AND(VLOOKUP('Cell Numbers'!AB28,Cells!$A$7:$F$122,5)&lt;&gt;AB$11,VLOOKUP('Cell Numbers'!AB28,Cells!$A$7:$F$122,6)&lt;&gt;AB$11),"---",(ROUND(VLOOKUP('Cell Numbers'!AB28,Cells!$A$7:$P$122,16),1)))&amp;(IF(VLOOKUP('Cell Numbers'!AB28,Cells!$A$7:$F$122,6)=AB$11,"]","")))))</f>
        <v/>
      </c>
      <c r="AC36" s="203" t="str">
        <f>IF('Cell Numbers'!AC28=0,"",((IF(VLOOKUP('Cell Numbers'!AC28,Cells!$A$7:$F$122,5)=AC$11,"[",""))&amp;(IF(AND(VLOOKUP('Cell Numbers'!AC28,Cells!$A$7:$F$122,5)&lt;&gt;AC$11,VLOOKUP('Cell Numbers'!AC28,Cells!$A$7:$F$122,6)&lt;&gt;AC$11),"---",(ROUND(VLOOKUP('Cell Numbers'!AC28,Cells!$A$7:$P$122,16),1)))&amp;(IF(VLOOKUP('Cell Numbers'!AC28,Cells!$A$7:$F$122,6)=AC$11,"]","")))))</f>
        <v/>
      </c>
      <c r="AD36" s="203" t="str">
        <f>IF('Cell Numbers'!AD28=0,"",((IF(VLOOKUP('Cell Numbers'!AD28,Cells!$A$7:$F$122,5)=AD$11,"[",""))&amp;(IF(AND(VLOOKUP('Cell Numbers'!AD28,Cells!$A$7:$F$122,5)&lt;&gt;AD$11,VLOOKUP('Cell Numbers'!AD28,Cells!$A$7:$F$122,6)&lt;&gt;AD$11),"---",(ROUND(VLOOKUP('Cell Numbers'!AD28,Cells!$A$7:$P$122,16),1)))&amp;(IF(VLOOKUP('Cell Numbers'!AD28,Cells!$A$7:$F$122,6)=AD$11,"]","")))))</f>
        <v/>
      </c>
      <c r="AE36" s="203" t="str">
        <f>IF('Cell Numbers'!AE28=0,"",((IF(VLOOKUP('Cell Numbers'!AE28,Cells!$A$7:$F$122,5)=AE$11,"[",""))&amp;(IF(AND(VLOOKUP('Cell Numbers'!AE28,Cells!$A$7:$F$122,5)&lt;&gt;AE$11,VLOOKUP('Cell Numbers'!AE28,Cells!$A$7:$F$122,6)&lt;&gt;AE$11),"---",(ROUND(VLOOKUP('Cell Numbers'!AE28,Cells!$A$7:$P$122,16),1)))&amp;(IF(VLOOKUP('Cell Numbers'!AE28,Cells!$A$7:$F$122,6)=AE$11,"]","")))))</f>
        <v/>
      </c>
      <c r="AF36" s="203" t="str">
        <f>IF('Cell Numbers'!AF28=0,"",((IF(VLOOKUP('Cell Numbers'!AF28,Cells!$A$7:$F$122,5)=AF$11,"[",""))&amp;(IF(AND(VLOOKUP('Cell Numbers'!AF28,Cells!$A$7:$F$122,5)&lt;&gt;AF$11,VLOOKUP('Cell Numbers'!AF28,Cells!$A$7:$F$122,6)&lt;&gt;AF$11),"---",(ROUND(VLOOKUP('Cell Numbers'!AF28,Cells!$A$7:$P$122,16),1)))&amp;(IF(VLOOKUP('Cell Numbers'!AF28,Cells!$A$7:$F$122,6)=AF$11,"]","")))))</f>
        <v/>
      </c>
      <c r="AG36" s="203" t="str">
        <f>IF('Cell Numbers'!AG28=0,"",((IF(VLOOKUP('Cell Numbers'!AG28,Cells!$A$7:$F$122,5)=AG$11,"[",""))&amp;(IF(AND(VLOOKUP('Cell Numbers'!AG28,Cells!$A$7:$F$122,5)&lt;&gt;AG$11,VLOOKUP('Cell Numbers'!AG28,Cells!$A$7:$F$122,6)&lt;&gt;AG$11),"---",(ROUND(VLOOKUP('Cell Numbers'!AG28,Cells!$A$7:$P$122,16),1)))&amp;(IF(VLOOKUP('Cell Numbers'!AG28,Cells!$A$7:$F$122,6)=AG$11,"]","")))))</f>
        <v/>
      </c>
      <c r="AH36" s="203" t="str">
        <f>IF('Cell Numbers'!AH28=0,"",((IF(VLOOKUP('Cell Numbers'!AH28,Cells!$A$7:$F$122,5)=AH$11,"[",""))&amp;(IF(AND(VLOOKUP('Cell Numbers'!AH28,Cells!$A$7:$F$122,5)&lt;&gt;AH$11,VLOOKUP('Cell Numbers'!AH28,Cells!$A$7:$F$122,6)&lt;&gt;AH$11),"---",(ROUND(VLOOKUP('Cell Numbers'!AH28,Cells!$A$7:$P$122,16),1)))&amp;(IF(VLOOKUP('Cell Numbers'!AH28,Cells!$A$7:$F$122,6)=AH$11,"]","")))))</f>
        <v/>
      </c>
      <c r="AI36" s="203" t="str">
        <f>IF('Cell Numbers'!AI28=0,"",((IF(VLOOKUP('Cell Numbers'!AI28,Cells!$A$7:$F$122,5)=AI$11,"[",""))&amp;(IF(AND(VLOOKUP('Cell Numbers'!AI28,Cells!$A$7:$F$122,5)&lt;&gt;AI$11,VLOOKUP('Cell Numbers'!AI28,Cells!$A$7:$F$122,6)&lt;&gt;AI$11),"---",(ROUND(VLOOKUP('Cell Numbers'!AI28,Cells!$A$7:$P$122,16),1)))&amp;(IF(VLOOKUP('Cell Numbers'!AI28,Cells!$A$7:$F$122,6)=AI$11,"]","")))))</f>
        <v/>
      </c>
      <c r="AJ36" s="203" t="str">
        <f>IF('Cell Numbers'!AJ28=0,"",((IF(VLOOKUP('Cell Numbers'!AJ28,Cells!$A$7:$F$122,5)=AJ$11,"[",""))&amp;(IF(AND(VLOOKUP('Cell Numbers'!AJ28,Cells!$A$7:$F$122,5)&lt;&gt;AJ$11,VLOOKUP('Cell Numbers'!AJ28,Cells!$A$7:$F$122,6)&lt;&gt;AJ$11),"---",(ROUND(VLOOKUP('Cell Numbers'!AJ28,Cells!$A$7:$P$122,16),1)))&amp;(IF(VLOOKUP('Cell Numbers'!AJ28,Cells!$A$7:$F$122,6)=AJ$11,"]","")))))</f>
        <v/>
      </c>
      <c r="AK36" s="203" t="str">
        <f>IF('Cell Numbers'!AK28=0,"",((IF(VLOOKUP('Cell Numbers'!AK28,Cells!$A$7:$F$122,5)=AK$11,"[",""))&amp;(IF(AND(VLOOKUP('Cell Numbers'!AK28,Cells!$A$7:$F$122,5)&lt;&gt;AK$11,VLOOKUP('Cell Numbers'!AK28,Cells!$A$7:$F$122,6)&lt;&gt;AK$11),"---",(ROUND(VLOOKUP('Cell Numbers'!AK28,Cells!$A$7:$P$122,16),1)))&amp;(IF(VLOOKUP('Cell Numbers'!AK28,Cells!$A$7:$F$122,6)=AK$11,"]","")))))</f>
        <v/>
      </c>
      <c r="AL36" s="203" t="str">
        <f>IF('Cell Numbers'!AL28=0,"",((IF(VLOOKUP('Cell Numbers'!AL28,Cells!$A$7:$F$122,5)=AL$11,"[",""))&amp;(IF(AND(VLOOKUP('Cell Numbers'!AL28,Cells!$A$7:$F$122,5)&lt;&gt;AL$11,VLOOKUP('Cell Numbers'!AL28,Cells!$A$7:$F$122,6)&lt;&gt;AL$11),"---",(ROUND(VLOOKUP('Cell Numbers'!AL28,Cells!$A$7:$P$122,16),1)))&amp;(IF(VLOOKUP('Cell Numbers'!AL28,Cells!$A$7:$F$122,6)=AL$11,"]","")))))</f>
        <v/>
      </c>
      <c r="AM36" s="203" t="str">
        <f>IF('Cell Numbers'!AM28=0,"",((IF(VLOOKUP('Cell Numbers'!AM28,Cells!$A$7:$F$122,5)=AM$11,"[",""))&amp;(IF(AND(VLOOKUP('Cell Numbers'!AM28,Cells!$A$7:$F$122,5)&lt;&gt;AM$11,VLOOKUP('Cell Numbers'!AM28,Cells!$A$7:$F$122,6)&lt;&gt;AM$11),"---",(ROUND(VLOOKUP('Cell Numbers'!AM28,Cells!$A$7:$P$122,16),1)))&amp;(IF(VLOOKUP('Cell Numbers'!AM28,Cells!$A$7:$F$122,6)=AM$11,"]","")))))</f>
        <v/>
      </c>
    </row>
    <row r="37" spans="1:39" x14ac:dyDescent="0.25">
      <c r="A37" t="s">
        <v>59</v>
      </c>
      <c r="B37" t="s">
        <v>78</v>
      </c>
      <c r="C37" s="8" t="s">
        <v>348</v>
      </c>
      <c r="D37" s="203" t="str">
        <f>IF('Cell Numbers'!D29=0,"",((IF(VLOOKUP('Cell Numbers'!D29,Cells!$A$7:$F$122,5)=D$11,"[",""))&amp;(IF(AND(VLOOKUP('Cell Numbers'!D29,Cells!$A$7:$F$122,5)&lt;&gt;D$11,VLOOKUP('Cell Numbers'!D29,Cells!$A$7:$F$122,6)&lt;&gt;D$11),"---",(ROUND(VLOOKUP('Cell Numbers'!D29,Cells!$A$7:$P$122,16),1)))&amp;(IF(VLOOKUP('Cell Numbers'!D29,Cells!$A$7:$F$122,6)=D$11,"]","")))))</f>
        <v>[0.7</v>
      </c>
      <c r="E37" s="203" t="str">
        <f>IF('Cell Numbers'!E29=0,"",((IF(VLOOKUP('Cell Numbers'!E29,Cells!$A$7:$F$122,5)=E$11,"[",""))&amp;(IF(AND(VLOOKUP('Cell Numbers'!E29,Cells!$A$7:$F$122,5)&lt;&gt;E$11,VLOOKUP('Cell Numbers'!E29,Cells!$A$7:$F$122,6)&lt;&gt;E$11),"---",(ROUND(VLOOKUP('Cell Numbers'!E29,Cells!$A$7:$P$122,16),1)))&amp;(IF(VLOOKUP('Cell Numbers'!E29,Cells!$A$7:$F$122,6)=E$11,"]","")))))</f>
        <v>---</v>
      </c>
      <c r="F37" s="203" t="str">
        <f>IF('Cell Numbers'!F29=0,"",((IF(VLOOKUP('Cell Numbers'!F29,Cells!$A$7:$F$122,5)=F$11,"[",""))&amp;(IF(AND(VLOOKUP('Cell Numbers'!F29,Cells!$A$7:$F$122,5)&lt;&gt;F$11,VLOOKUP('Cell Numbers'!F29,Cells!$A$7:$F$122,6)&lt;&gt;F$11),"---",(ROUND(VLOOKUP('Cell Numbers'!F29,Cells!$A$7:$P$122,16),1)))&amp;(IF(VLOOKUP('Cell Numbers'!F29,Cells!$A$7:$F$122,6)=F$11,"]","")))))</f>
        <v>---</v>
      </c>
      <c r="G37" s="203" t="str">
        <f>IF('Cell Numbers'!G29=0,"",((IF(VLOOKUP('Cell Numbers'!G29,Cells!$A$7:$F$122,5)=G$11,"[",""))&amp;(IF(AND(VLOOKUP('Cell Numbers'!G29,Cells!$A$7:$F$122,5)&lt;&gt;G$11,VLOOKUP('Cell Numbers'!G29,Cells!$A$7:$F$122,6)&lt;&gt;G$11),"---",(ROUND(VLOOKUP('Cell Numbers'!G29,Cells!$A$7:$P$122,16),1)))&amp;(IF(VLOOKUP('Cell Numbers'!G29,Cells!$A$7:$F$122,6)=G$11,"]","")))))</f>
        <v>---</v>
      </c>
      <c r="H37" s="203" t="str">
        <f>IF('Cell Numbers'!H29=0,"",((IF(VLOOKUP('Cell Numbers'!H29,Cells!$A$7:$F$122,5)=H$11,"[",""))&amp;(IF(AND(VLOOKUP('Cell Numbers'!H29,Cells!$A$7:$F$122,5)&lt;&gt;H$11,VLOOKUP('Cell Numbers'!H29,Cells!$A$7:$F$122,6)&lt;&gt;H$11),"---",(ROUND(VLOOKUP('Cell Numbers'!H29,Cells!$A$7:$P$122,16),1)))&amp;(IF(VLOOKUP('Cell Numbers'!H29,Cells!$A$7:$F$122,6)=H$11,"]","")))))</f>
        <v>---</v>
      </c>
      <c r="I37" s="203" t="str">
        <f>IF('Cell Numbers'!I29=0,"",((IF(VLOOKUP('Cell Numbers'!I29,Cells!$A$7:$F$122,5)=I$11,"[",""))&amp;(IF(AND(VLOOKUP('Cell Numbers'!I29,Cells!$A$7:$F$122,5)&lt;&gt;I$11,VLOOKUP('Cell Numbers'!I29,Cells!$A$7:$F$122,6)&lt;&gt;I$11),"---",(ROUND(VLOOKUP('Cell Numbers'!I29,Cells!$A$7:$P$122,16),1)))&amp;(IF(VLOOKUP('Cell Numbers'!I29,Cells!$A$7:$F$122,6)=I$11,"]","")))))</f>
        <v>---</v>
      </c>
      <c r="J37" s="203" t="str">
        <f>IF('Cell Numbers'!J29=0,"",((IF(VLOOKUP('Cell Numbers'!J29,Cells!$A$7:$F$122,5)=J$11,"[",""))&amp;(IF(AND(VLOOKUP('Cell Numbers'!J29,Cells!$A$7:$F$122,5)&lt;&gt;J$11,VLOOKUP('Cell Numbers'!J29,Cells!$A$7:$F$122,6)&lt;&gt;J$11),"---",(ROUND(VLOOKUP('Cell Numbers'!J29,Cells!$A$7:$P$122,16),1)))&amp;(IF(VLOOKUP('Cell Numbers'!J29,Cells!$A$7:$F$122,6)=J$11,"]","")))))</f>
        <v>---</v>
      </c>
      <c r="K37" s="203" t="str">
        <f>IF('Cell Numbers'!K29=0,"",((IF(VLOOKUP('Cell Numbers'!K29,Cells!$A$7:$F$122,5)=K$11,"[",""))&amp;(IF(AND(VLOOKUP('Cell Numbers'!K29,Cells!$A$7:$F$122,5)&lt;&gt;K$11,VLOOKUP('Cell Numbers'!K29,Cells!$A$7:$F$122,6)&lt;&gt;K$11),"---",(ROUND(VLOOKUP('Cell Numbers'!K29,Cells!$A$7:$P$122,16),1)))&amp;(IF(VLOOKUP('Cell Numbers'!K29,Cells!$A$7:$F$122,6)=K$11,"]","")))))</f>
        <v>---</v>
      </c>
      <c r="L37" s="203" t="str">
        <f>IF('Cell Numbers'!L29=0,"",((IF(VLOOKUP('Cell Numbers'!L29,Cells!$A$7:$F$122,5)=L$11,"[",""))&amp;(IF(AND(VLOOKUP('Cell Numbers'!L29,Cells!$A$7:$F$122,5)&lt;&gt;L$11,VLOOKUP('Cell Numbers'!L29,Cells!$A$7:$F$122,6)&lt;&gt;L$11),"---",(ROUND(VLOOKUP('Cell Numbers'!L29,Cells!$A$7:$P$122,16),1)))&amp;(IF(VLOOKUP('Cell Numbers'!L29,Cells!$A$7:$F$122,6)=L$11,"]","")))))</f>
        <v>---</v>
      </c>
      <c r="M37" s="203" t="str">
        <f>IF('Cell Numbers'!M29=0,"",((IF(VLOOKUP('Cell Numbers'!M29,Cells!$A$7:$F$122,5)=M$11,"[",""))&amp;(IF(AND(VLOOKUP('Cell Numbers'!M29,Cells!$A$7:$F$122,5)&lt;&gt;M$11,VLOOKUP('Cell Numbers'!M29,Cells!$A$7:$F$122,6)&lt;&gt;M$11),"---",(ROUND(VLOOKUP('Cell Numbers'!M29,Cells!$A$7:$P$122,16),1)))&amp;(IF(VLOOKUP('Cell Numbers'!M29,Cells!$A$7:$F$122,6)=M$11,"]","")))))</f>
        <v>---</v>
      </c>
      <c r="N37" s="203" t="str">
        <f>IF('Cell Numbers'!N29=0,"",((IF(VLOOKUP('Cell Numbers'!N29,Cells!$A$7:$F$122,5)=N$11,"[",""))&amp;(IF(AND(VLOOKUP('Cell Numbers'!N29,Cells!$A$7:$F$122,5)&lt;&gt;N$11,VLOOKUP('Cell Numbers'!N29,Cells!$A$7:$F$122,6)&lt;&gt;N$11),"---",(ROUND(VLOOKUP('Cell Numbers'!N29,Cells!$A$7:$P$122,16),1)))&amp;(IF(VLOOKUP('Cell Numbers'!N29,Cells!$A$7:$F$122,6)=N$11,"]","")))))</f>
        <v>---</v>
      </c>
      <c r="O37" s="203" t="str">
        <f>IF('Cell Numbers'!O29=0,"",((IF(VLOOKUP('Cell Numbers'!O29,Cells!$A$7:$F$122,5)=O$11,"[",""))&amp;(IF(AND(VLOOKUP('Cell Numbers'!O29,Cells!$A$7:$F$122,5)&lt;&gt;O$11,VLOOKUP('Cell Numbers'!O29,Cells!$A$7:$F$122,6)&lt;&gt;O$11),"---",(ROUND(VLOOKUP('Cell Numbers'!O29,Cells!$A$7:$P$122,16),1)))&amp;(IF(VLOOKUP('Cell Numbers'!O29,Cells!$A$7:$F$122,6)=O$11,"]","")))))</f>
        <v>---</v>
      </c>
      <c r="P37" s="203" t="str">
        <f>IF('Cell Numbers'!P29=0,"",((IF(VLOOKUP('Cell Numbers'!P29,Cells!$A$7:$F$122,5)=P$11,"[",""))&amp;(IF(AND(VLOOKUP('Cell Numbers'!P29,Cells!$A$7:$F$122,5)&lt;&gt;P$11,VLOOKUP('Cell Numbers'!P29,Cells!$A$7:$F$122,6)&lt;&gt;P$11),"---",(ROUND(VLOOKUP('Cell Numbers'!P29,Cells!$A$7:$P$122,16),1)))&amp;(IF(VLOOKUP('Cell Numbers'!P29,Cells!$A$7:$F$122,6)=P$11,"]","")))))</f>
        <v>---</v>
      </c>
      <c r="Q37" s="203" t="str">
        <f>IF('Cell Numbers'!Q29=0,"",((IF(VLOOKUP('Cell Numbers'!Q29,Cells!$A$7:$F$122,5)=Q$11,"[",""))&amp;(IF(AND(VLOOKUP('Cell Numbers'!Q29,Cells!$A$7:$F$122,5)&lt;&gt;Q$11,VLOOKUP('Cell Numbers'!Q29,Cells!$A$7:$F$122,6)&lt;&gt;Q$11),"---",(ROUND(VLOOKUP('Cell Numbers'!Q29,Cells!$A$7:$P$122,16),1)))&amp;(IF(VLOOKUP('Cell Numbers'!Q29,Cells!$A$7:$F$122,6)=Q$11,"]","")))))</f>
        <v>---</v>
      </c>
      <c r="R37" s="203" t="str">
        <f>IF('Cell Numbers'!R29=0,"",((IF(VLOOKUP('Cell Numbers'!R29,Cells!$A$7:$F$122,5)=R$11,"[",""))&amp;(IF(AND(VLOOKUP('Cell Numbers'!R29,Cells!$A$7:$F$122,5)&lt;&gt;R$11,VLOOKUP('Cell Numbers'!R29,Cells!$A$7:$F$122,6)&lt;&gt;R$11),"---",(ROUND(VLOOKUP('Cell Numbers'!R29,Cells!$A$7:$P$122,16),1)))&amp;(IF(VLOOKUP('Cell Numbers'!R29,Cells!$A$7:$F$122,6)=R$11,"]","")))))</f>
        <v>---</v>
      </c>
      <c r="S37" s="203" t="str">
        <f>IF('Cell Numbers'!S29=0,"",((IF(VLOOKUP('Cell Numbers'!S29,Cells!$A$7:$F$122,5)=S$11,"[",""))&amp;(IF(AND(VLOOKUP('Cell Numbers'!S29,Cells!$A$7:$F$122,5)&lt;&gt;S$11,VLOOKUP('Cell Numbers'!S29,Cells!$A$7:$F$122,6)&lt;&gt;S$11),"---",(ROUND(VLOOKUP('Cell Numbers'!S29,Cells!$A$7:$P$122,16),1)))&amp;(IF(VLOOKUP('Cell Numbers'!S29,Cells!$A$7:$F$122,6)=S$11,"]","")))))</f>
        <v>---</v>
      </c>
      <c r="T37" s="203" t="str">
        <f>IF('Cell Numbers'!T29=0,"",((IF(VLOOKUP('Cell Numbers'!T29,Cells!$A$7:$F$122,5)=T$11,"[",""))&amp;(IF(AND(VLOOKUP('Cell Numbers'!T29,Cells!$A$7:$F$122,5)&lt;&gt;T$11,VLOOKUP('Cell Numbers'!T29,Cells!$A$7:$F$122,6)&lt;&gt;T$11),"---",(ROUND(VLOOKUP('Cell Numbers'!T29,Cells!$A$7:$P$122,16),1)))&amp;(IF(VLOOKUP('Cell Numbers'!T29,Cells!$A$7:$F$122,6)=T$11,"]","")))))</f>
        <v>---</v>
      </c>
      <c r="U37" s="203" t="str">
        <f>IF('Cell Numbers'!U29=0,"",((IF(VLOOKUP('Cell Numbers'!U29,Cells!$A$7:$F$122,5)=U$11,"[",""))&amp;(IF(AND(VLOOKUP('Cell Numbers'!U29,Cells!$A$7:$F$122,5)&lt;&gt;U$11,VLOOKUP('Cell Numbers'!U29,Cells!$A$7:$F$122,6)&lt;&gt;U$11),"---",(ROUND(VLOOKUP('Cell Numbers'!U29,Cells!$A$7:$P$122,16),1)))&amp;(IF(VLOOKUP('Cell Numbers'!U29,Cells!$A$7:$F$122,6)=U$11,"]","")))))</f>
        <v>---</v>
      </c>
      <c r="V37" s="203" t="str">
        <f>IF('Cell Numbers'!V29=0,"",((IF(VLOOKUP('Cell Numbers'!V29,Cells!$A$7:$F$122,5)=V$11,"[",""))&amp;(IF(AND(VLOOKUP('Cell Numbers'!V29,Cells!$A$7:$F$122,5)&lt;&gt;V$11,VLOOKUP('Cell Numbers'!V29,Cells!$A$7:$F$122,6)&lt;&gt;V$11),"---",(ROUND(VLOOKUP('Cell Numbers'!V29,Cells!$A$7:$P$122,16),1)))&amp;(IF(VLOOKUP('Cell Numbers'!V29,Cells!$A$7:$F$122,6)=V$11,"]","")))))</f>
        <v>---</v>
      </c>
      <c r="W37" s="203" t="str">
        <f>IF('Cell Numbers'!W29=0,"",((IF(VLOOKUP('Cell Numbers'!W29,Cells!$A$7:$F$122,5)=W$11,"[",""))&amp;(IF(AND(VLOOKUP('Cell Numbers'!W29,Cells!$A$7:$F$122,5)&lt;&gt;W$11,VLOOKUP('Cell Numbers'!W29,Cells!$A$7:$F$122,6)&lt;&gt;W$11),"---",(ROUND(VLOOKUP('Cell Numbers'!W29,Cells!$A$7:$P$122,16),1)))&amp;(IF(VLOOKUP('Cell Numbers'!W29,Cells!$A$7:$F$122,6)=W$11,"]","")))))</f>
        <v>---</v>
      </c>
      <c r="X37" s="203" t="str">
        <f>IF('Cell Numbers'!X29=0,"",((IF(VLOOKUP('Cell Numbers'!X29,Cells!$A$7:$F$122,5)=X$11,"[",""))&amp;(IF(AND(VLOOKUP('Cell Numbers'!X29,Cells!$A$7:$F$122,5)&lt;&gt;X$11,VLOOKUP('Cell Numbers'!X29,Cells!$A$7:$F$122,6)&lt;&gt;X$11),"---",(ROUND(VLOOKUP('Cell Numbers'!X29,Cells!$A$7:$P$122,16),1)))&amp;(IF(VLOOKUP('Cell Numbers'!X29,Cells!$A$7:$F$122,6)=X$11,"]","")))))</f>
        <v>---</v>
      </c>
      <c r="Y37" s="203" t="str">
        <f>IF('Cell Numbers'!Y29=0,"",((IF(VLOOKUP('Cell Numbers'!Y29,Cells!$A$7:$F$122,5)=Y$11,"[",""))&amp;(IF(AND(VLOOKUP('Cell Numbers'!Y29,Cells!$A$7:$F$122,5)&lt;&gt;Y$11,VLOOKUP('Cell Numbers'!Y29,Cells!$A$7:$F$122,6)&lt;&gt;Y$11),"---",(ROUND(VLOOKUP('Cell Numbers'!Y29,Cells!$A$7:$P$122,16),1)))&amp;(IF(VLOOKUP('Cell Numbers'!Y29,Cells!$A$7:$F$122,6)=Y$11,"]","")))))</f>
        <v>0.7]</v>
      </c>
      <c r="Z37" s="203" t="str">
        <f>IF('Cell Numbers'!Z29=0,"",((IF(VLOOKUP('Cell Numbers'!Z29,Cells!$A$7:$F$122,5)=Z$11,"[",""))&amp;(IF(AND(VLOOKUP('Cell Numbers'!Z29,Cells!$A$7:$F$122,5)&lt;&gt;Z$11,VLOOKUP('Cell Numbers'!Z29,Cells!$A$7:$F$122,6)&lt;&gt;Z$11),"---",(ROUND(VLOOKUP('Cell Numbers'!Z29,Cells!$A$7:$P$122,16),1)))&amp;(IF(VLOOKUP('Cell Numbers'!Z29,Cells!$A$7:$F$122,6)=Z$11,"]","")))))</f>
        <v/>
      </c>
      <c r="AA37" s="203" t="str">
        <f>IF('Cell Numbers'!AA29=0,"",((IF(VLOOKUP('Cell Numbers'!AA29,Cells!$A$7:$F$122,5)=AA$11,"[",""))&amp;(IF(AND(VLOOKUP('Cell Numbers'!AA29,Cells!$A$7:$F$122,5)&lt;&gt;AA$11,VLOOKUP('Cell Numbers'!AA29,Cells!$A$7:$F$122,6)&lt;&gt;AA$11),"---",(ROUND(VLOOKUP('Cell Numbers'!AA29,Cells!$A$7:$P$122,16),1)))&amp;(IF(VLOOKUP('Cell Numbers'!AA29,Cells!$A$7:$F$122,6)=AA$11,"]","")))))</f>
        <v/>
      </c>
      <c r="AB37" s="203" t="str">
        <f>IF('Cell Numbers'!AB29=0,"",((IF(VLOOKUP('Cell Numbers'!AB29,Cells!$A$7:$F$122,5)=AB$11,"[",""))&amp;(IF(AND(VLOOKUP('Cell Numbers'!AB29,Cells!$A$7:$F$122,5)&lt;&gt;AB$11,VLOOKUP('Cell Numbers'!AB29,Cells!$A$7:$F$122,6)&lt;&gt;AB$11),"---",(ROUND(VLOOKUP('Cell Numbers'!AB29,Cells!$A$7:$P$122,16),1)))&amp;(IF(VLOOKUP('Cell Numbers'!AB29,Cells!$A$7:$F$122,6)=AB$11,"]","")))))</f>
        <v/>
      </c>
      <c r="AC37" s="203" t="str">
        <f>IF('Cell Numbers'!AC29=0,"",((IF(VLOOKUP('Cell Numbers'!AC29,Cells!$A$7:$F$122,5)=AC$11,"[",""))&amp;(IF(AND(VLOOKUP('Cell Numbers'!AC29,Cells!$A$7:$F$122,5)&lt;&gt;AC$11,VLOOKUP('Cell Numbers'!AC29,Cells!$A$7:$F$122,6)&lt;&gt;AC$11),"---",(ROUND(VLOOKUP('Cell Numbers'!AC29,Cells!$A$7:$P$122,16),1)))&amp;(IF(VLOOKUP('Cell Numbers'!AC29,Cells!$A$7:$F$122,6)=AC$11,"]","")))))</f>
        <v/>
      </c>
      <c r="AD37" s="203" t="str">
        <f>IF('Cell Numbers'!AD29=0,"",((IF(VLOOKUP('Cell Numbers'!AD29,Cells!$A$7:$F$122,5)=AD$11,"[",""))&amp;(IF(AND(VLOOKUP('Cell Numbers'!AD29,Cells!$A$7:$F$122,5)&lt;&gt;AD$11,VLOOKUP('Cell Numbers'!AD29,Cells!$A$7:$F$122,6)&lt;&gt;AD$11),"---",(ROUND(VLOOKUP('Cell Numbers'!AD29,Cells!$A$7:$P$122,16),1)))&amp;(IF(VLOOKUP('Cell Numbers'!AD29,Cells!$A$7:$F$122,6)=AD$11,"]","")))))</f>
        <v/>
      </c>
      <c r="AE37" s="203" t="str">
        <f>IF('Cell Numbers'!AE29=0,"",((IF(VLOOKUP('Cell Numbers'!AE29,Cells!$A$7:$F$122,5)=AE$11,"[",""))&amp;(IF(AND(VLOOKUP('Cell Numbers'!AE29,Cells!$A$7:$F$122,5)&lt;&gt;AE$11,VLOOKUP('Cell Numbers'!AE29,Cells!$A$7:$F$122,6)&lt;&gt;AE$11),"---",(ROUND(VLOOKUP('Cell Numbers'!AE29,Cells!$A$7:$P$122,16),1)))&amp;(IF(VLOOKUP('Cell Numbers'!AE29,Cells!$A$7:$F$122,6)=AE$11,"]","")))))</f>
        <v/>
      </c>
      <c r="AF37" s="203" t="str">
        <f>IF('Cell Numbers'!AF29=0,"",((IF(VLOOKUP('Cell Numbers'!AF29,Cells!$A$7:$F$122,5)=AF$11,"[",""))&amp;(IF(AND(VLOOKUP('Cell Numbers'!AF29,Cells!$A$7:$F$122,5)&lt;&gt;AF$11,VLOOKUP('Cell Numbers'!AF29,Cells!$A$7:$F$122,6)&lt;&gt;AF$11),"---",(ROUND(VLOOKUP('Cell Numbers'!AF29,Cells!$A$7:$P$122,16),1)))&amp;(IF(VLOOKUP('Cell Numbers'!AF29,Cells!$A$7:$F$122,6)=AF$11,"]","")))))</f>
        <v/>
      </c>
      <c r="AG37" s="203" t="str">
        <f>IF('Cell Numbers'!AG29=0,"",((IF(VLOOKUP('Cell Numbers'!AG29,Cells!$A$7:$F$122,5)=AG$11,"[",""))&amp;(IF(AND(VLOOKUP('Cell Numbers'!AG29,Cells!$A$7:$F$122,5)&lt;&gt;AG$11,VLOOKUP('Cell Numbers'!AG29,Cells!$A$7:$F$122,6)&lt;&gt;AG$11),"---",(ROUND(VLOOKUP('Cell Numbers'!AG29,Cells!$A$7:$P$122,16),1)))&amp;(IF(VLOOKUP('Cell Numbers'!AG29,Cells!$A$7:$F$122,6)=AG$11,"]","")))))</f>
        <v/>
      </c>
      <c r="AH37" s="203" t="str">
        <f>IF('Cell Numbers'!AH29=0,"",((IF(VLOOKUP('Cell Numbers'!AH29,Cells!$A$7:$F$122,5)=AH$11,"[",""))&amp;(IF(AND(VLOOKUP('Cell Numbers'!AH29,Cells!$A$7:$F$122,5)&lt;&gt;AH$11,VLOOKUP('Cell Numbers'!AH29,Cells!$A$7:$F$122,6)&lt;&gt;AH$11),"---",(ROUND(VLOOKUP('Cell Numbers'!AH29,Cells!$A$7:$P$122,16),1)))&amp;(IF(VLOOKUP('Cell Numbers'!AH29,Cells!$A$7:$F$122,6)=AH$11,"]","")))))</f>
        <v/>
      </c>
      <c r="AI37" s="203" t="str">
        <f>IF('Cell Numbers'!AI29=0,"",((IF(VLOOKUP('Cell Numbers'!AI29,Cells!$A$7:$F$122,5)=AI$11,"[",""))&amp;(IF(AND(VLOOKUP('Cell Numbers'!AI29,Cells!$A$7:$F$122,5)&lt;&gt;AI$11,VLOOKUP('Cell Numbers'!AI29,Cells!$A$7:$F$122,6)&lt;&gt;AI$11),"---",(ROUND(VLOOKUP('Cell Numbers'!AI29,Cells!$A$7:$P$122,16),1)))&amp;(IF(VLOOKUP('Cell Numbers'!AI29,Cells!$A$7:$F$122,6)=AI$11,"]","")))))</f>
        <v/>
      </c>
      <c r="AJ37" s="203" t="str">
        <f>IF('Cell Numbers'!AJ29=0,"",((IF(VLOOKUP('Cell Numbers'!AJ29,Cells!$A$7:$F$122,5)=AJ$11,"[",""))&amp;(IF(AND(VLOOKUP('Cell Numbers'!AJ29,Cells!$A$7:$F$122,5)&lt;&gt;AJ$11,VLOOKUP('Cell Numbers'!AJ29,Cells!$A$7:$F$122,6)&lt;&gt;AJ$11),"---",(ROUND(VLOOKUP('Cell Numbers'!AJ29,Cells!$A$7:$P$122,16),1)))&amp;(IF(VLOOKUP('Cell Numbers'!AJ29,Cells!$A$7:$F$122,6)=AJ$11,"]","")))))</f>
        <v/>
      </c>
      <c r="AK37" s="203" t="str">
        <f>IF('Cell Numbers'!AK29=0,"",((IF(VLOOKUP('Cell Numbers'!AK29,Cells!$A$7:$F$122,5)=AK$11,"[",""))&amp;(IF(AND(VLOOKUP('Cell Numbers'!AK29,Cells!$A$7:$F$122,5)&lt;&gt;AK$11,VLOOKUP('Cell Numbers'!AK29,Cells!$A$7:$F$122,6)&lt;&gt;AK$11),"---",(ROUND(VLOOKUP('Cell Numbers'!AK29,Cells!$A$7:$P$122,16),1)))&amp;(IF(VLOOKUP('Cell Numbers'!AK29,Cells!$A$7:$F$122,6)=AK$11,"]","")))))</f>
        <v/>
      </c>
      <c r="AL37" s="203" t="str">
        <f>IF('Cell Numbers'!AL29=0,"",((IF(VLOOKUP('Cell Numbers'!AL29,Cells!$A$7:$F$122,5)=AL$11,"[",""))&amp;(IF(AND(VLOOKUP('Cell Numbers'!AL29,Cells!$A$7:$F$122,5)&lt;&gt;AL$11,VLOOKUP('Cell Numbers'!AL29,Cells!$A$7:$F$122,6)&lt;&gt;AL$11),"---",(ROUND(VLOOKUP('Cell Numbers'!AL29,Cells!$A$7:$P$122,16),1)))&amp;(IF(VLOOKUP('Cell Numbers'!AL29,Cells!$A$7:$F$122,6)=AL$11,"]","")))))</f>
        <v/>
      </c>
      <c r="AM37" s="203" t="str">
        <f>IF('Cell Numbers'!AM29=0,"",((IF(VLOOKUP('Cell Numbers'!AM29,Cells!$A$7:$F$122,5)=AM$11,"[",""))&amp;(IF(AND(VLOOKUP('Cell Numbers'!AM29,Cells!$A$7:$F$122,5)&lt;&gt;AM$11,VLOOKUP('Cell Numbers'!AM29,Cells!$A$7:$F$122,6)&lt;&gt;AM$11),"---",(ROUND(VLOOKUP('Cell Numbers'!AM29,Cells!$A$7:$P$122,16),1)))&amp;(IF(VLOOKUP('Cell Numbers'!AM29,Cells!$A$7:$F$122,6)=AM$11,"]","")))))</f>
        <v/>
      </c>
    </row>
    <row r="38" spans="1:39" x14ac:dyDescent="0.25">
      <c r="A38" t="s">
        <v>59</v>
      </c>
      <c r="B38" t="s">
        <v>78</v>
      </c>
      <c r="C38" s="8" t="s">
        <v>349</v>
      </c>
      <c r="D38" s="203" t="str">
        <f>IF('Cell Numbers'!D30=0,"",((IF(VLOOKUP('Cell Numbers'!D30,Cells!$A$7:$F$122,5)=D$11,"[",""))&amp;(IF(AND(VLOOKUP('Cell Numbers'!D30,Cells!$A$7:$F$122,5)&lt;&gt;D$11,VLOOKUP('Cell Numbers'!D30,Cells!$A$7:$F$122,6)&lt;&gt;D$11),"---",(ROUND(VLOOKUP('Cell Numbers'!D30,Cells!$A$7:$P$122,16),1)))&amp;(IF(VLOOKUP('Cell Numbers'!D30,Cells!$A$7:$F$122,6)=D$11,"]","")))))</f>
        <v>[-5.3</v>
      </c>
      <c r="E38" s="203" t="str">
        <f>IF('Cell Numbers'!E30=0,"",((IF(VLOOKUP('Cell Numbers'!E30,Cells!$A$7:$F$122,5)=E$11,"[",""))&amp;(IF(AND(VLOOKUP('Cell Numbers'!E30,Cells!$A$7:$F$122,5)&lt;&gt;E$11,VLOOKUP('Cell Numbers'!E30,Cells!$A$7:$F$122,6)&lt;&gt;E$11),"---",(ROUND(VLOOKUP('Cell Numbers'!E30,Cells!$A$7:$P$122,16),1)))&amp;(IF(VLOOKUP('Cell Numbers'!E30,Cells!$A$7:$F$122,6)=E$11,"]","")))))</f>
        <v>---</v>
      </c>
      <c r="F38" s="203" t="str">
        <f>IF('Cell Numbers'!F30=0,"",((IF(VLOOKUP('Cell Numbers'!F30,Cells!$A$7:$F$122,5)=F$11,"[",""))&amp;(IF(AND(VLOOKUP('Cell Numbers'!F30,Cells!$A$7:$F$122,5)&lt;&gt;F$11,VLOOKUP('Cell Numbers'!F30,Cells!$A$7:$F$122,6)&lt;&gt;F$11),"---",(ROUND(VLOOKUP('Cell Numbers'!F30,Cells!$A$7:$P$122,16),1)))&amp;(IF(VLOOKUP('Cell Numbers'!F30,Cells!$A$7:$F$122,6)=F$11,"]","")))))</f>
        <v>---</v>
      </c>
      <c r="G38" s="203" t="str">
        <f>IF('Cell Numbers'!G30=0,"",((IF(VLOOKUP('Cell Numbers'!G30,Cells!$A$7:$F$122,5)=G$11,"[",""))&amp;(IF(AND(VLOOKUP('Cell Numbers'!G30,Cells!$A$7:$F$122,5)&lt;&gt;G$11,VLOOKUP('Cell Numbers'!G30,Cells!$A$7:$F$122,6)&lt;&gt;G$11),"---",(ROUND(VLOOKUP('Cell Numbers'!G30,Cells!$A$7:$P$122,16),1)))&amp;(IF(VLOOKUP('Cell Numbers'!G30,Cells!$A$7:$F$122,6)=G$11,"]","")))))</f>
        <v>---</v>
      </c>
      <c r="H38" s="203" t="str">
        <f>IF('Cell Numbers'!H30=0,"",((IF(VLOOKUP('Cell Numbers'!H30,Cells!$A$7:$F$122,5)=H$11,"[",""))&amp;(IF(AND(VLOOKUP('Cell Numbers'!H30,Cells!$A$7:$F$122,5)&lt;&gt;H$11,VLOOKUP('Cell Numbers'!H30,Cells!$A$7:$F$122,6)&lt;&gt;H$11),"---",(ROUND(VLOOKUP('Cell Numbers'!H30,Cells!$A$7:$P$122,16),1)))&amp;(IF(VLOOKUP('Cell Numbers'!H30,Cells!$A$7:$F$122,6)=H$11,"]","")))))</f>
        <v>---</v>
      </c>
      <c r="I38" s="203" t="str">
        <f>IF('Cell Numbers'!I30=0,"",((IF(VLOOKUP('Cell Numbers'!I30,Cells!$A$7:$F$122,5)=I$11,"[",""))&amp;(IF(AND(VLOOKUP('Cell Numbers'!I30,Cells!$A$7:$F$122,5)&lt;&gt;I$11,VLOOKUP('Cell Numbers'!I30,Cells!$A$7:$F$122,6)&lt;&gt;I$11),"---",(ROUND(VLOOKUP('Cell Numbers'!I30,Cells!$A$7:$P$122,16),1)))&amp;(IF(VLOOKUP('Cell Numbers'!I30,Cells!$A$7:$F$122,6)=I$11,"]","")))))</f>
        <v>---</v>
      </c>
      <c r="J38" s="203" t="str">
        <f>IF('Cell Numbers'!J30=0,"",((IF(VLOOKUP('Cell Numbers'!J30,Cells!$A$7:$F$122,5)=J$11,"[",""))&amp;(IF(AND(VLOOKUP('Cell Numbers'!J30,Cells!$A$7:$F$122,5)&lt;&gt;J$11,VLOOKUP('Cell Numbers'!J30,Cells!$A$7:$F$122,6)&lt;&gt;J$11),"---",(ROUND(VLOOKUP('Cell Numbers'!J30,Cells!$A$7:$P$122,16),1)))&amp;(IF(VLOOKUP('Cell Numbers'!J30,Cells!$A$7:$F$122,6)=J$11,"]","")))))</f>
        <v>---</v>
      </c>
      <c r="K38" s="203" t="str">
        <f>IF('Cell Numbers'!K30=0,"",((IF(VLOOKUP('Cell Numbers'!K30,Cells!$A$7:$F$122,5)=K$11,"[",""))&amp;(IF(AND(VLOOKUP('Cell Numbers'!K30,Cells!$A$7:$F$122,5)&lt;&gt;K$11,VLOOKUP('Cell Numbers'!K30,Cells!$A$7:$F$122,6)&lt;&gt;K$11),"---",(ROUND(VLOOKUP('Cell Numbers'!K30,Cells!$A$7:$P$122,16),1)))&amp;(IF(VLOOKUP('Cell Numbers'!K30,Cells!$A$7:$F$122,6)=K$11,"]","")))))</f>
        <v>---</v>
      </c>
      <c r="L38" s="203" t="str">
        <f>IF('Cell Numbers'!L30=0,"",((IF(VLOOKUP('Cell Numbers'!L30,Cells!$A$7:$F$122,5)=L$11,"[",""))&amp;(IF(AND(VLOOKUP('Cell Numbers'!L30,Cells!$A$7:$F$122,5)&lt;&gt;L$11,VLOOKUP('Cell Numbers'!L30,Cells!$A$7:$F$122,6)&lt;&gt;L$11),"---",(ROUND(VLOOKUP('Cell Numbers'!L30,Cells!$A$7:$P$122,16),1)))&amp;(IF(VLOOKUP('Cell Numbers'!L30,Cells!$A$7:$F$122,6)=L$11,"]","")))))</f>
        <v>---</v>
      </c>
      <c r="M38" s="203" t="str">
        <f>IF('Cell Numbers'!M30=0,"",((IF(VLOOKUP('Cell Numbers'!M30,Cells!$A$7:$F$122,5)=M$11,"[",""))&amp;(IF(AND(VLOOKUP('Cell Numbers'!M30,Cells!$A$7:$F$122,5)&lt;&gt;M$11,VLOOKUP('Cell Numbers'!M30,Cells!$A$7:$F$122,6)&lt;&gt;M$11),"---",(ROUND(VLOOKUP('Cell Numbers'!M30,Cells!$A$7:$P$122,16),1)))&amp;(IF(VLOOKUP('Cell Numbers'!M30,Cells!$A$7:$F$122,6)=M$11,"]","")))))</f>
        <v>---</v>
      </c>
      <c r="N38" s="203" t="str">
        <f>IF('Cell Numbers'!N30=0,"",((IF(VLOOKUP('Cell Numbers'!N30,Cells!$A$7:$F$122,5)=N$11,"[",""))&amp;(IF(AND(VLOOKUP('Cell Numbers'!N30,Cells!$A$7:$F$122,5)&lt;&gt;N$11,VLOOKUP('Cell Numbers'!N30,Cells!$A$7:$F$122,6)&lt;&gt;N$11),"---",(ROUND(VLOOKUP('Cell Numbers'!N30,Cells!$A$7:$P$122,16),1)))&amp;(IF(VLOOKUP('Cell Numbers'!N30,Cells!$A$7:$F$122,6)=N$11,"]","")))))</f>
        <v>---</v>
      </c>
      <c r="O38" s="203" t="str">
        <f>IF('Cell Numbers'!O30=0,"",((IF(VLOOKUP('Cell Numbers'!O30,Cells!$A$7:$F$122,5)=O$11,"[",""))&amp;(IF(AND(VLOOKUP('Cell Numbers'!O30,Cells!$A$7:$F$122,5)&lt;&gt;O$11,VLOOKUP('Cell Numbers'!O30,Cells!$A$7:$F$122,6)&lt;&gt;O$11),"---",(ROUND(VLOOKUP('Cell Numbers'!O30,Cells!$A$7:$P$122,16),1)))&amp;(IF(VLOOKUP('Cell Numbers'!O30,Cells!$A$7:$F$122,6)=O$11,"]","")))))</f>
        <v>---</v>
      </c>
      <c r="P38" s="203" t="str">
        <f>IF('Cell Numbers'!P30=0,"",((IF(VLOOKUP('Cell Numbers'!P30,Cells!$A$7:$F$122,5)=P$11,"[",""))&amp;(IF(AND(VLOOKUP('Cell Numbers'!P30,Cells!$A$7:$F$122,5)&lt;&gt;P$11,VLOOKUP('Cell Numbers'!P30,Cells!$A$7:$F$122,6)&lt;&gt;P$11),"---",(ROUND(VLOOKUP('Cell Numbers'!P30,Cells!$A$7:$P$122,16),1)))&amp;(IF(VLOOKUP('Cell Numbers'!P30,Cells!$A$7:$F$122,6)=P$11,"]","")))))</f>
        <v>---</v>
      </c>
      <c r="Q38" s="203" t="str">
        <f>IF('Cell Numbers'!Q30=0,"",((IF(VLOOKUP('Cell Numbers'!Q30,Cells!$A$7:$F$122,5)=Q$11,"[",""))&amp;(IF(AND(VLOOKUP('Cell Numbers'!Q30,Cells!$A$7:$F$122,5)&lt;&gt;Q$11,VLOOKUP('Cell Numbers'!Q30,Cells!$A$7:$F$122,6)&lt;&gt;Q$11),"---",(ROUND(VLOOKUP('Cell Numbers'!Q30,Cells!$A$7:$P$122,16),1)))&amp;(IF(VLOOKUP('Cell Numbers'!Q30,Cells!$A$7:$F$122,6)=Q$11,"]","")))))</f>
        <v>---</v>
      </c>
      <c r="R38" s="203" t="str">
        <f>IF('Cell Numbers'!R30=0,"",((IF(VLOOKUP('Cell Numbers'!R30,Cells!$A$7:$F$122,5)=R$11,"[",""))&amp;(IF(AND(VLOOKUP('Cell Numbers'!R30,Cells!$A$7:$F$122,5)&lt;&gt;R$11,VLOOKUP('Cell Numbers'!R30,Cells!$A$7:$F$122,6)&lt;&gt;R$11),"---",(ROUND(VLOOKUP('Cell Numbers'!R30,Cells!$A$7:$P$122,16),1)))&amp;(IF(VLOOKUP('Cell Numbers'!R30,Cells!$A$7:$F$122,6)=R$11,"]","")))))</f>
        <v>---</v>
      </c>
      <c r="S38" s="203" t="str">
        <f>IF('Cell Numbers'!S30=0,"",((IF(VLOOKUP('Cell Numbers'!S30,Cells!$A$7:$F$122,5)=S$11,"[",""))&amp;(IF(AND(VLOOKUP('Cell Numbers'!S30,Cells!$A$7:$F$122,5)&lt;&gt;S$11,VLOOKUP('Cell Numbers'!S30,Cells!$A$7:$F$122,6)&lt;&gt;S$11),"---",(ROUND(VLOOKUP('Cell Numbers'!S30,Cells!$A$7:$P$122,16),1)))&amp;(IF(VLOOKUP('Cell Numbers'!S30,Cells!$A$7:$F$122,6)=S$11,"]","")))))</f>
        <v>---</v>
      </c>
      <c r="T38" s="203" t="str">
        <f>IF('Cell Numbers'!T30=0,"",((IF(VLOOKUP('Cell Numbers'!T30,Cells!$A$7:$F$122,5)=T$11,"[",""))&amp;(IF(AND(VLOOKUP('Cell Numbers'!T30,Cells!$A$7:$F$122,5)&lt;&gt;T$11,VLOOKUP('Cell Numbers'!T30,Cells!$A$7:$F$122,6)&lt;&gt;T$11),"---",(ROUND(VLOOKUP('Cell Numbers'!T30,Cells!$A$7:$P$122,16),1)))&amp;(IF(VLOOKUP('Cell Numbers'!T30,Cells!$A$7:$F$122,6)=T$11,"]","")))))</f>
        <v>---</v>
      </c>
      <c r="U38" s="203" t="str">
        <f>IF('Cell Numbers'!U30=0,"",((IF(VLOOKUP('Cell Numbers'!U30,Cells!$A$7:$F$122,5)=U$11,"[",""))&amp;(IF(AND(VLOOKUP('Cell Numbers'!U30,Cells!$A$7:$F$122,5)&lt;&gt;U$11,VLOOKUP('Cell Numbers'!U30,Cells!$A$7:$F$122,6)&lt;&gt;U$11),"---",(ROUND(VLOOKUP('Cell Numbers'!U30,Cells!$A$7:$P$122,16),1)))&amp;(IF(VLOOKUP('Cell Numbers'!U30,Cells!$A$7:$F$122,6)=U$11,"]","")))))</f>
        <v>---</v>
      </c>
      <c r="V38" s="203" t="str">
        <f>IF('Cell Numbers'!V30=0,"",((IF(VLOOKUP('Cell Numbers'!V30,Cells!$A$7:$F$122,5)=V$11,"[",""))&amp;(IF(AND(VLOOKUP('Cell Numbers'!V30,Cells!$A$7:$F$122,5)&lt;&gt;V$11,VLOOKUP('Cell Numbers'!V30,Cells!$A$7:$F$122,6)&lt;&gt;V$11),"---",(ROUND(VLOOKUP('Cell Numbers'!V30,Cells!$A$7:$P$122,16),1)))&amp;(IF(VLOOKUP('Cell Numbers'!V30,Cells!$A$7:$F$122,6)=V$11,"]","")))))</f>
        <v>---</v>
      </c>
      <c r="W38" s="203" t="str">
        <f>IF('Cell Numbers'!W30=0,"",((IF(VLOOKUP('Cell Numbers'!W30,Cells!$A$7:$F$122,5)=W$11,"[",""))&amp;(IF(AND(VLOOKUP('Cell Numbers'!W30,Cells!$A$7:$F$122,5)&lt;&gt;W$11,VLOOKUP('Cell Numbers'!W30,Cells!$A$7:$F$122,6)&lt;&gt;W$11),"---",(ROUND(VLOOKUP('Cell Numbers'!W30,Cells!$A$7:$P$122,16),1)))&amp;(IF(VLOOKUP('Cell Numbers'!W30,Cells!$A$7:$F$122,6)=W$11,"]","")))))</f>
        <v>---</v>
      </c>
      <c r="X38" s="203" t="str">
        <f>IF('Cell Numbers'!X30=0,"",((IF(VLOOKUP('Cell Numbers'!X30,Cells!$A$7:$F$122,5)=X$11,"[",""))&amp;(IF(AND(VLOOKUP('Cell Numbers'!X30,Cells!$A$7:$F$122,5)&lt;&gt;X$11,VLOOKUP('Cell Numbers'!X30,Cells!$A$7:$F$122,6)&lt;&gt;X$11),"---",(ROUND(VLOOKUP('Cell Numbers'!X30,Cells!$A$7:$P$122,16),1)))&amp;(IF(VLOOKUP('Cell Numbers'!X30,Cells!$A$7:$F$122,6)=X$11,"]","")))))</f>
        <v>---</v>
      </c>
      <c r="Y38" s="203" t="str">
        <f>IF('Cell Numbers'!Y30=0,"",((IF(VLOOKUP('Cell Numbers'!Y30,Cells!$A$7:$F$122,5)=Y$11,"[",""))&amp;(IF(AND(VLOOKUP('Cell Numbers'!Y30,Cells!$A$7:$F$122,5)&lt;&gt;Y$11,VLOOKUP('Cell Numbers'!Y30,Cells!$A$7:$F$122,6)&lt;&gt;Y$11),"---",(ROUND(VLOOKUP('Cell Numbers'!Y30,Cells!$A$7:$P$122,16),1)))&amp;(IF(VLOOKUP('Cell Numbers'!Y30,Cells!$A$7:$F$122,6)=Y$11,"]","")))))</f>
        <v>---</v>
      </c>
      <c r="Z38" s="203" t="str">
        <f>IF('Cell Numbers'!Z30=0,"",((IF(VLOOKUP('Cell Numbers'!Z30,Cells!$A$7:$F$122,5)=Z$11,"[",""))&amp;(IF(AND(VLOOKUP('Cell Numbers'!Z30,Cells!$A$7:$F$122,5)&lt;&gt;Z$11,VLOOKUP('Cell Numbers'!Z30,Cells!$A$7:$F$122,6)&lt;&gt;Z$11),"---",(ROUND(VLOOKUP('Cell Numbers'!Z30,Cells!$A$7:$P$122,16),1)))&amp;(IF(VLOOKUP('Cell Numbers'!Z30,Cells!$A$7:$F$122,6)=Z$11,"]","")))))</f>
        <v>---</v>
      </c>
      <c r="AA38" s="203" t="str">
        <f>IF('Cell Numbers'!AA30=0,"",((IF(VLOOKUP('Cell Numbers'!AA30,Cells!$A$7:$F$122,5)=AA$11,"[",""))&amp;(IF(AND(VLOOKUP('Cell Numbers'!AA30,Cells!$A$7:$F$122,5)&lt;&gt;AA$11,VLOOKUP('Cell Numbers'!AA30,Cells!$A$7:$F$122,6)&lt;&gt;AA$11),"---",(ROUND(VLOOKUP('Cell Numbers'!AA30,Cells!$A$7:$P$122,16),1)))&amp;(IF(VLOOKUP('Cell Numbers'!AA30,Cells!$A$7:$F$122,6)=AA$11,"]","")))))</f>
        <v>---</v>
      </c>
      <c r="AB38" s="203" t="str">
        <f>IF('Cell Numbers'!AB30=0,"",((IF(VLOOKUP('Cell Numbers'!AB30,Cells!$A$7:$F$122,5)=AB$11,"[",""))&amp;(IF(AND(VLOOKUP('Cell Numbers'!AB30,Cells!$A$7:$F$122,5)&lt;&gt;AB$11,VLOOKUP('Cell Numbers'!AB30,Cells!$A$7:$F$122,6)&lt;&gt;AB$11),"---",(ROUND(VLOOKUP('Cell Numbers'!AB30,Cells!$A$7:$P$122,16),1)))&amp;(IF(VLOOKUP('Cell Numbers'!AB30,Cells!$A$7:$F$122,6)=AB$11,"]","")))))</f>
        <v>---</v>
      </c>
      <c r="AC38" s="203" t="str">
        <f>IF('Cell Numbers'!AC30=0,"",((IF(VLOOKUP('Cell Numbers'!AC30,Cells!$A$7:$F$122,5)=AC$11,"[",""))&amp;(IF(AND(VLOOKUP('Cell Numbers'!AC30,Cells!$A$7:$F$122,5)&lt;&gt;AC$11,VLOOKUP('Cell Numbers'!AC30,Cells!$A$7:$F$122,6)&lt;&gt;AC$11),"---",(ROUND(VLOOKUP('Cell Numbers'!AC30,Cells!$A$7:$P$122,16),1)))&amp;(IF(VLOOKUP('Cell Numbers'!AC30,Cells!$A$7:$F$122,6)=AC$11,"]","")))))</f>
        <v>---</v>
      </c>
      <c r="AD38" s="203" t="str">
        <f>IF('Cell Numbers'!AD30=0,"",((IF(VLOOKUP('Cell Numbers'!AD30,Cells!$A$7:$F$122,5)=AD$11,"[",""))&amp;(IF(AND(VLOOKUP('Cell Numbers'!AD30,Cells!$A$7:$F$122,5)&lt;&gt;AD$11,VLOOKUP('Cell Numbers'!AD30,Cells!$A$7:$F$122,6)&lt;&gt;AD$11),"---",(ROUND(VLOOKUP('Cell Numbers'!AD30,Cells!$A$7:$P$122,16),1)))&amp;(IF(VLOOKUP('Cell Numbers'!AD30,Cells!$A$7:$F$122,6)=AD$11,"]","")))))</f>
        <v>---</v>
      </c>
      <c r="AE38" s="203" t="str">
        <f>IF('Cell Numbers'!AE30=0,"",((IF(VLOOKUP('Cell Numbers'!AE30,Cells!$A$7:$F$122,5)=AE$11,"[",""))&amp;(IF(AND(VLOOKUP('Cell Numbers'!AE30,Cells!$A$7:$F$122,5)&lt;&gt;AE$11,VLOOKUP('Cell Numbers'!AE30,Cells!$A$7:$F$122,6)&lt;&gt;AE$11),"---",(ROUND(VLOOKUP('Cell Numbers'!AE30,Cells!$A$7:$P$122,16),1)))&amp;(IF(VLOOKUP('Cell Numbers'!AE30,Cells!$A$7:$F$122,6)=AE$11,"]","")))))</f>
        <v>---</v>
      </c>
      <c r="AF38" s="203" t="str">
        <f>IF('Cell Numbers'!AF30=0,"",((IF(VLOOKUP('Cell Numbers'!AF30,Cells!$A$7:$F$122,5)=AF$11,"[",""))&amp;(IF(AND(VLOOKUP('Cell Numbers'!AF30,Cells!$A$7:$F$122,5)&lt;&gt;AF$11,VLOOKUP('Cell Numbers'!AF30,Cells!$A$7:$F$122,6)&lt;&gt;AF$11),"---",(ROUND(VLOOKUP('Cell Numbers'!AF30,Cells!$A$7:$P$122,16),1)))&amp;(IF(VLOOKUP('Cell Numbers'!AF30,Cells!$A$7:$F$122,6)=AF$11,"]","")))))</f>
        <v>---</v>
      </c>
      <c r="AG38" s="203" t="str">
        <f>IF('Cell Numbers'!AG30=0,"",((IF(VLOOKUP('Cell Numbers'!AG30,Cells!$A$7:$F$122,5)=AG$11,"[",""))&amp;(IF(AND(VLOOKUP('Cell Numbers'!AG30,Cells!$A$7:$F$122,5)&lt;&gt;AG$11,VLOOKUP('Cell Numbers'!AG30,Cells!$A$7:$F$122,6)&lt;&gt;AG$11),"---",(ROUND(VLOOKUP('Cell Numbers'!AG30,Cells!$A$7:$P$122,16),1)))&amp;(IF(VLOOKUP('Cell Numbers'!AG30,Cells!$A$7:$F$122,6)=AG$11,"]","")))))</f>
        <v>---</v>
      </c>
      <c r="AH38" s="203" t="str">
        <f>IF('Cell Numbers'!AH30=0,"",((IF(VLOOKUP('Cell Numbers'!AH30,Cells!$A$7:$F$122,5)=AH$11,"[",""))&amp;(IF(AND(VLOOKUP('Cell Numbers'!AH30,Cells!$A$7:$F$122,5)&lt;&gt;AH$11,VLOOKUP('Cell Numbers'!AH30,Cells!$A$7:$F$122,6)&lt;&gt;AH$11),"---",(ROUND(VLOOKUP('Cell Numbers'!AH30,Cells!$A$7:$P$122,16),1)))&amp;(IF(VLOOKUP('Cell Numbers'!AH30,Cells!$A$7:$F$122,6)=AH$11,"]","")))))</f>
        <v>---</v>
      </c>
      <c r="AI38" s="203" t="str">
        <f>IF('Cell Numbers'!AI30=0,"",((IF(VLOOKUP('Cell Numbers'!AI30,Cells!$A$7:$F$122,5)=AI$11,"[",""))&amp;(IF(AND(VLOOKUP('Cell Numbers'!AI30,Cells!$A$7:$F$122,5)&lt;&gt;AI$11,VLOOKUP('Cell Numbers'!AI30,Cells!$A$7:$F$122,6)&lt;&gt;AI$11),"---",(ROUND(VLOOKUP('Cell Numbers'!AI30,Cells!$A$7:$P$122,16),1)))&amp;(IF(VLOOKUP('Cell Numbers'!AI30,Cells!$A$7:$F$122,6)=AI$11,"]","")))))</f>
        <v>-5.3]</v>
      </c>
      <c r="AJ38" s="203" t="str">
        <f>IF('Cell Numbers'!AJ30=0,"",((IF(VLOOKUP('Cell Numbers'!AJ30,Cells!$A$7:$F$122,5)=AJ$11,"[",""))&amp;(IF(AND(VLOOKUP('Cell Numbers'!AJ30,Cells!$A$7:$F$122,5)&lt;&gt;AJ$11,VLOOKUP('Cell Numbers'!AJ30,Cells!$A$7:$F$122,6)&lt;&gt;AJ$11),"---",(ROUND(VLOOKUP('Cell Numbers'!AJ30,Cells!$A$7:$P$122,16),1)))&amp;(IF(VLOOKUP('Cell Numbers'!AJ30,Cells!$A$7:$F$122,6)=AJ$11,"]","")))))</f>
        <v/>
      </c>
      <c r="AK38" s="203" t="str">
        <f>IF('Cell Numbers'!AK30=0,"",((IF(VLOOKUP('Cell Numbers'!AK30,Cells!$A$7:$F$122,5)=AK$11,"[",""))&amp;(IF(AND(VLOOKUP('Cell Numbers'!AK30,Cells!$A$7:$F$122,5)&lt;&gt;AK$11,VLOOKUP('Cell Numbers'!AK30,Cells!$A$7:$F$122,6)&lt;&gt;AK$11),"---",(ROUND(VLOOKUP('Cell Numbers'!AK30,Cells!$A$7:$P$122,16),1)))&amp;(IF(VLOOKUP('Cell Numbers'!AK30,Cells!$A$7:$F$122,6)=AK$11,"]","")))))</f>
        <v/>
      </c>
      <c r="AL38" s="203" t="str">
        <f>IF('Cell Numbers'!AL30=0,"",((IF(VLOOKUP('Cell Numbers'!AL30,Cells!$A$7:$F$122,5)=AL$11,"[",""))&amp;(IF(AND(VLOOKUP('Cell Numbers'!AL30,Cells!$A$7:$F$122,5)&lt;&gt;AL$11,VLOOKUP('Cell Numbers'!AL30,Cells!$A$7:$F$122,6)&lt;&gt;AL$11),"---",(ROUND(VLOOKUP('Cell Numbers'!AL30,Cells!$A$7:$P$122,16),1)))&amp;(IF(VLOOKUP('Cell Numbers'!AL30,Cells!$A$7:$F$122,6)=AL$11,"]","")))))</f>
        <v/>
      </c>
      <c r="AM38" s="203" t="str">
        <f>IF('Cell Numbers'!AM30=0,"",((IF(VLOOKUP('Cell Numbers'!AM30,Cells!$A$7:$F$122,5)=AM$11,"[",""))&amp;(IF(AND(VLOOKUP('Cell Numbers'!AM30,Cells!$A$7:$F$122,5)&lt;&gt;AM$11,VLOOKUP('Cell Numbers'!AM30,Cells!$A$7:$F$122,6)&lt;&gt;AM$11),"---",(ROUND(VLOOKUP('Cell Numbers'!AM30,Cells!$A$7:$P$122,16),1)))&amp;(IF(VLOOKUP('Cell Numbers'!AM30,Cells!$A$7:$F$122,6)=AM$11,"]","")))))</f>
        <v/>
      </c>
    </row>
    <row r="39" spans="1:39" x14ac:dyDescent="0.25">
      <c r="A39" t="s">
        <v>59</v>
      </c>
      <c r="B39" t="s">
        <v>78</v>
      </c>
      <c r="C39" s="8" t="s">
        <v>350</v>
      </c>
      <c r="D39" s="203" t="str">
        <f>IF('Cell Numbers'!D31=0,"",((IF(VLOOKUP('Cell Numbers'!D31,Cells!$A$7:$F$122,5)=D$11,"[",""))&amp;(IF(AND(VLOOKUP('Cell Numbers'!D31,Cells!$A$7:$F$122,5)&lt;&gt;D$11,VLOOKUP('Cell Numbers'!D31,Cells!$A$7:$F$122,6)&lt;&gt;D$11),"---",(ROUND(VLOOKUP('Cell Numbers'!D31,Cells!$A$7:$P$122,16),1)))&amp;(IF(VLOOKUP('Cell Numbers'!D31,Cells!$A$7:$F$122,6)=D$11,"]","")))))</f>
        <v>[-3.1</v>
      </c>
      <c r="E39" s="203" t="str">
        <f>IF('Cell Numbers'!E31=0,"",((IF(VLOOKUP('Cell Numbers'!E31,Cells!$A$7:$F$122,5)=E$11,"[",""))&amp;(IF(AND(VLOOKUP('Cell Numbers'!E31,Cells!$A$7:$F$122,5)&lt;&gt;E$11,VLOOKUP('Cell Numbers'!E31,Cells!$A$7:$F$122,6)&lt;&gt;E$11),"---",(ROUND(VLOOKUP('Cell Numbers'!E31,Cells!$A$7:$P$122,16),1)))&amp;(IF(VLOOKUP('Cell Numbers'!E31,Cells!$A$7:$F$122,6)=E$11,"]","")))))</f>
        <v>---</v>
      </c>
      <c r="F39" s="203" t="str">
        <f>IF('Cell Numbers'!F31=0,"",((IF(VLOOKUP('Cell Numbers'!F31,Cells!$A$7:$F$122,5)=F$11,"[",""))&amp;(IF(AND(VLOOKUP('Cell Numbers'!F31,Cells!$A$7:$F$122,5)&lt;&gt;F$11,VLOOKUP('Cell Numbers'!F31,Cells!$A$7:$F$122,6)&lt;&gt;F$11),"---",(ROUND(VLOOKUP('Cell Numbers'!F31,Cells!$A$7:$P$122,16),1)))&amp;(IF(VLOOKUP('Cell Numbers'!F31,Cells!$A$7:$F$122,6)=F$11,"]","")))))</f>
        <v>---</v>
      </c>
      <c r="G39" s="203" t="str">
        <f>IF('Cell Numbers'!G31=0,"",((IF(VLOOKUP('Cell Numbers'!G31,Cells!$A$7:$F$122,5)=G$11,"[",""))&amp;(IF(AND(VLOOKUP('Cell Numbers'!G31,Cells!$A$7:$F$122,5)&lt;&gt;G$11,VLOOKUP('Cell Numbers'!G31,Cells!$A$7:$F$122,6)&lt;&gt;G$11),"---",(ROUND(VLOOKUP('Cell Numbers'!G31,Cells!$A$7:$P$122,16),1)))&amp;(IF(VLOOKUP('Cell Numbers'!G31,Cells!$A$7:$F$122,6)=G$11,"]","")))))</f>
        <v>---</v>
      </c>
      <c r="H39" s="203" t="str">
        <f>IF('Cell Numbers'!H31=0,"",((IF(VLOOKUP('Cell Numbers'!H31,Cells!$A$7:$F$122,5)=H$11,"[",""))&amp;(IF(AND(VLOOKUP('Cell Numbers'!H31,Cells!$A$7:$F$122,5)&lt;&gt;H$11,VLOOKUP('Cell Numbers'!H31,Cells!$A$7:$F$122,6)&lt;&gt;H$11),"---",(ROUND(VLOOKUP('Cell Numbers'!H31,Cells!$A$7:$P$122,16),1)))&amp;(IF(VLOOKUP('Cell Numbers'!H31,Cells!$A$7:$F$122,6)=H$11,"]","")))))</f>
        <v>---</v>
      </c>
      <c r="I39" s="203" t="str">
        <f>IF('Cell Numbers'!I31=0,"",((IF(VLOOKUP('Cell Numbers'!I31,Cells!$A$7:$F$122,5)=I$11,"[",""))&amp;(IF(AND(VLOOKUP('Cell Numbers'!I31,Cells!$A$7:$F$122,5)&lt;&gt;I$11,VLOOKUP('Cell Numbers'!I31,Cells!$A$7:$F$122,6)&lt;&gt;I$11),"---",(ROUND(VLOOKUP('Cell Numbers'!I31,Cells!$A$7:$P$122,16),1)))&amp;(IF(VLOOKUP('Cell Numbers'!I31,Cells!$A$7:$F$122,6)=I$11,"]","")))))</f>
        <v>---</v>
      </c>
      <c r="J39" s="203" t="str">
        <f>IF('Cell Numbers'!J31=0,"",((IF(VLOOKUP('Cell Numbers'!J31,Cells!$A$7:$F$122,5)=J$11,"[",""))&amp;(IF(AND(VLOOKUP('Cell Numbers'!J31,Cells!$A$7:$F$122,5)&lt;&gt;J$11,VLOOKUP('Cell Numbers'!J31,Cells!$A$7:$F$122,6)&lt;&gt;J$11),"---",(ROUND(VLOOKUP('Cell Numbers'!J31,Cells!$A$7:$P$122,16),1)))&amp;(IF(VLOOKUP('Cell Numbers'!J31,Cells!$A$7:$F$122,6)=J$11,"]","")))))</f>
        <v>---</v>
      </c>
      <c r="K39" s="203" t="str">
        <f>IF('Cell Numbers'!K31=0,"",((IF(VLOOKUP('Cell Numbers'!K31,Cells!$A$7:$F$122,5)=K$11,"[",""))&amp;(IF(AND(VLOOKUP('Cell Numbers'!K31,Cells!$A$7:$F$122,5)&lt;&gt;K$11,VLOOKUP('Cell Numbers'!K31,Cells!$A$7:$F$122,6)&lt;&gt;K$11),"---",(ROUND(VLOOKUP('Cell Numbers'!K31,Cells!$A$7:$P$122,16),1)))&amp;(IF(VLOOKUP('Cell Numbers'!K31,Cells!$A$7:$F$122,6)=K$11,"]","")))))</f>
        <v>---</v>
      </c>
      <c r="L39" s="203" t="str">
        <f>IF('Cell Numbers'!L31=0,"",((IF(VLOOKUP('Cell Numbers'!L31,Cells!$A$7:$F$122,5)=L$11,"[",""))&amp;(IF(AND(VLOOKUP('Cell Numbers'!L31,Cells!$A$7:$F$122,5)&lt;&gt;L$11,VLOOKUP('Cell Numbers'!L31,Cells!$A$7:$F$122,6)&lt;&gt;L$11),"---",(ROUND(VLOOKUP('Cell Numbers'!L31,Cells!$A$7:$P$122,16),1)))&amp;(IF(VLOOKUP('Cell Numbers'!L31,Cells!$A$7:$F$122,6)=L$11,"]","")))))</f>
        <v>---</v>
      </c>
      <c r="M39" s="203" t="str">
        <f>IF('Cell Numbers'!M31=0,"",((IF(VLOOKUP('Cell Numbers'!M31,Cells!$A$7:$F$122,5)=M$11,"[",""))&amp;(IF(AND(VLOOKUP('Cell Numbers'!M31,Cells!$A$7:$F$122,5)&lt;&gt;M$11,VLOOKUP('Cell Numbers'!M31,Cells!$A$7:$F$122,6)&lt;&gt;M$11),"---",(ROUND(VLOOKUP('Cell Numbers'!M31,Cells!$A$7:$P$122,16),1)))&amp;(IF(VLOOKUP('Cell Numbers'!M31,Cells!$A$7:$F$122,6)=M$11,"]","")))))</f>
        <v>---</v>
      </c>
      <c r="N39" s="203" t="str">
        <f>IF('Cell Numbers'!N31=0,"",((IF(VLOOKUP('Cell Numbers'!N31,Cells!$A$7:$F$122,5)=N$11,"[",""))&amp;(IF(AND(VLOOKUP('Cell Numbers'!N31,Cells!$A$7:$F$122,5)&lt;&gt;N$11,VLOOKUP('Cell Numbers'!N31,Cells!$A$7:$F$122,6)&lt;&gt;N$11),"---",(ROUND(VLOOKUP('Cell Numbers'!N31,Cells!$A$7:$P$122,16),1)))&amp;(IF(VLOOKUP('Cell Numbers'!N31,Cells!$A$7:$F$122,6)=N$11,"]","")))))</f>
        <v>---</v>
      </c>
      <c r="O39" s="203" t="str">
        <f>IF('Cell Numbers'!O31=0,"",((IF(VLOOKUP('Cell Numbers'!O31,Cells!$A$7:$F$122,5)=O$11,"[",""))&amp;(IF(AND(VLOOKUP('Cell Numbers'!O31,Cells!$A$7:$F$122,5)&lt;&gt;O$11,VLOOKUP('Cell Numbers'!O31,Cells!$A$7:$F$122,6)&lt;&gt;O$11),"---",(ROUND(VLOOKUP('Cell Numbers'!O31,Cells!$A$7:$P$122,16),1)))&amp;(IF(VLOOKUP('Cell Numbers'!O31,Cells!$A$7:$F$122,6)=O$11,"]","")))))</f>
        <v>---</v>
      </c>
      <c r="P39" s="203" t="str">
        <f>IF('Cell Numbers'!P31=0,"",((IF(VLOOKUP('Cell Numbers'!P31,Cells!$A$7:$F$122,5)=P$11,"[",""))&amp;(IF(AND(VLOOKUP('Cell Numbers'!P31,Cells!$A$7:$F$122,5)&lt;&gt;P$11,VLOOKUP('Cell Numbers'!P31,Cells!$A$7:$F$122,6)&lt;&gt;P$11),"---",(ROUND(VLOOKUP('Cell Numbers'!P31,Cells!$A$7:$P$122,16),1)))&amp;(IF(VLOOKUP('Cell Numbers'!P31,Cells!$A$7:$F$122,6)=P$11,"]","")))))</f>
        <v>---</v>
      </c>
      <c r="Q39" s="203" t="str">
        <f>IF('Cell Numbers'!Q31=0,"",((IF(VLOOKUP('Cell Numbers'!Q31,Cells!$A$7:$F$122,5)=Q$11,"[",""))&amp;(IF(AND(VLOOKUP('Cell Numbers'!Q31,Cells!$A$7:$F$122,5)&lt;&gt;Q$11,VLOOKUP('Cell Numbers'!Q31,Cells!$A$7:$F$122,6)&lt;&gt;Q$11),"---",(ROUND(VLOOKUP('Cell Numbers'!Q31,Cells!$A$7:$P$122,16),1)))&amp;(IF(VLOOKUP('Cell Numbers'!Q31,Cells!$A$7:$F$122,6)=Q$11,"]","")))))</f>
        <v>---</v>
      </c>
      <c r="R39" s="203" t="str">
        <f>IF('Cell Numbers'!R31=0,"",((IF(VLOOKUP('Cell Numbers'!R31,Cells!$A$7:$F$122,5)=R$11,"[",""))&amp;(IF(AND(VLOOKUP('Cell Numbers'!R31,Cells!$A$7:$F$122,5)&lt;&gt;R$11,VLOOKUP('Cell Numbers'!R31,Cells!$A$7:$F$122,6)&lt;&gt;R$11),"---",(ROUND(VLOOKUP('Cell Numbers'!R31,Cells!$A$7:$P$122,16),1)))&amp;(IF(VLOOKUP('Cell Numbers'!R31,Cells!$A$7:$F$122,6)=R$11,"]","")))))</f>
        <v>-3.1]</v>
      </c>
      <c r="S39" s="203" t="str">
        <f>IF('Cell Numbers'!S31=0,"",((IF(VLOOKUP('Cell Numbers'!S31,Cells!$A$7:$F$122,5)=S$11,"[",""))&amp;(IF(AND(VLOOKUP('Cell Numbers'!S31,Cells!$A$7:$F$122,5)&lt;&gt;S$11,VLOOKUP('Cell Numbers'!S31,Cells!$A$7:$F$122,6)&lt;&gt;S$11),"---",(ROUND(VLOOKUP('Cell Numbers'!S31,Cells!$A$7:$P$122,16),1)))&amp;(IF(VLOOKUP('Cell Numbers'!S31,Cells!$A$7:$F$122,6)=S$11,"]","")))))</f>
        <v>[1.9</v>
      </c>
      <c r="T39" s="203" t="str">
        <f>IF('Cell Numbers'!T31=0,"",((IF(VLOOKUP('Cell Numbers'!T31,Cells!$A$7:$F$122,5)=T$11,"[",""))&amp;(IF(AND(VLOOKUP('Cell Numbers'!T31,Cells!$A$7:$F$122,5)&lt;&gt;T$11,VLOOKUP('Cell Numbers'!T31,Cells!$A$7:$F$122,6)&lt;&gt;T$11),"---",(ROUND(VLOOKUP('Cell Numbers'!T31,Cells!$A$7:$P$122,16),1)))&amp;(IF(VLOOKUP('Cell Numbers'!T31,Cells!$A$7:$F$122,6)=T$11,"]","")))))</f>
        <v>---</v>
      </c>
      <c r="U39" s="203" t="str">
        <f>IF('Cell Numbers'!U31=0,"",((IF(VLOOKUP('Cell Numbers'!U31,Cells!$A$7:$F$122,5)=U$11,"[",""))&amp;(IF(AND(VLOOKUP('Cell Numbers'!U31,Cells!$A$7:$F$122,5)&lt;&gt;U$11,VLOOKUP('Cell Numbers'!U31,Cells!$A$7:$F$122,6)&lt;&gt;U$11),"---",(ROUND(VLOOKUP('Cell Numbers'!U31,Cells!$A$7:$P$122,16),1)))&amp;(IF(VLOOKUP('Cell Numbers'!U31,Cells!$A$7:$F$122,6)=U$11,"]","")))))</f>
        <v>---</v>
      </c>
      <c r="V39" s="203" t="str">
        <f>IF('Cell Numbers'!V31=0,"",((IF(VLOOKUP('Cell Numbers'!V31,Cells!$A$7:$F$122,5)=V$11,"[",""))&amp;(IF(AND(VLOOKUP('Cell Numbers'!V31,Cells!$A$7:$F$122,5)&lt;&gt;V$11,VLOOKUP('Cell Numbers'!V31,Cells!$A$7:$F$122,6)&lt;&gt;V$11),"---",(ROUND(VLOOKUP('Cell Numbers'!V31,Cells!$A$7:$P$122,16),1)))&amp;(IF(VLOOKUP('Cell Numbers'!V31,Cells!$A$7:$F$122,6)=V$11,"]","")))))</f>
        <v>---</v>
      </c>
      <c r="W39" s="203" t="str">
        <f>IF('Cell Numbers'!W31=0,"",((IF(VLOOKUP('Cell Numbers'!W31,Cells!$A$7:$F$122,5)=W$11,"[",""))&amp;(IF(AND(VLOOKUP('Cell Numbers'!W31,Cells!$A$7:$F$122,5)&lt;&gt;W$11,VLOOKUP('Cell Numbers'!W31,Cells!$A$7:$F$122,6)&lt;&gt;W$11),"---",(ROUND(VLOOKUP('Cell Numbers'!W31,Cells!$A$7:$P$122,16),1)))&amp;(IF(VLOOKUP('Cell Numbers'!W31,Cells!$A$7:$F$122,6)=W$11,"]","")))))</f>
        <v>---</v>
      </c>
      <c r="X39" s="203" t="str">
        <f>IF('Cell Numbers'!X31=0,"",((IF(VLOOKUP('Cell Numbers'!X31,Cells!$A$7:$F$122,5)=X$11,"[",""))&amp;(IF(AND(VLOOKUP('Cell Numbers'!X31,Cells!$A$7:$F$122,5)&lt;&gt;X$11,VLOOKUP('Cell Numbers'!X31,Cells!$A$7:$F$122,6)&lt;&gt;X$11),"---",(ROUND(VLOOKUP('Cell Numbers'!X31,Cells!$A$7:$P$122,16),1)))&amp;(IF(VLOOKUP('Cell Numbers'!X31,Cells!$A$7:$F$122,6)=X$11,"]","")))))</f>
        <v>---</v>
      </c>
      <c r="Y39" s="203" t="str">
        <f>IF('Cell Numbers'!Y31=0,"",((IF(VLOOKUP('Cell Numbers'!Y31,Cells!$A$7:$F$122,5)=Y$11,"[",""))&amp;(IF(AND(VLOOKUP('Cell Numbers'!Y31,Cells!$A$7:$F$122,5)&lt;&gt;Y$11,VLOOKUP('Cell Numbers'!Y31,Cells!$A$7:$F$122,6)&lt;&gt;Y$11),"---",(ROUND(VLOOKUP('Cell Numbers'!Y31,Cells!$A$7:$P$122,16),1)))&amp;(IF(VLOOKUP('Cell Numbers'!Y31,Cells!$A$7:$F$122,6)=Y$11,"]","")))))</f>
        <v>1.9]</v>
      </c>
      <c r="Z39" s="203" t="str">
        <f>IF('Cell Numbers'!Z31=0,"",((IF(VLOOKUP('Cell Numbers'!Z31,Cells!$A$7:$F$122,5)=Z$11,"[",""))&amp;(IF(AND(VLOOKUP('Cell Numbers'!Z31,Cells!$A$7:$F$122,5)&lt;&gt;Z$11,VLOOKUP('Cell Numbers'!Z31,Cells!$A$7:$F$122,6)&lt;&gt;Z$11),"---",(ROUND(VLOOKUP('Cell Numbers'!Z31,Cells!$A$7:$P$122,16),1)))&amp;(IF(VLOOKUP('Cell Numbers'!Z31,Cells!$A$7:$F$122,6)=Z$11,"]","")))))</f>
        <v>[4.6</v>
      </c>
      <c r="AA39" s="203" t="str">
        <f>IF('Cell Numbers'!AA31=0,"",((IF(VLOOKUP('Cell Numbers'!AA31,Cells!$A$7:$F$122,5)=AA$11,"[",""))&amp;(IF(AND(VLOOKUP('Cell Numbers'!AA31,Cells!$A$7:$F$122,5)&lt;&gt;AA$11,VLOOKUP('Cell Numbers'!AA31,Cells!$A$7:$F$122,6)&lt;&gt;AA$11),"---",(ROUND(VLOOKUP('Cell Numbers'!AA31,Cells!$A$7:$P$122,16),1)))&amp;(IF(VLOOKUP('Cell Numbers'!AA31,Cells!$A$7:$F$122,6)=AA$11,"]","")))))</f>
        <v>---</v>
      </c>
      <c r="AB39" s="203" t="str">
        <f>IF('Cell Numbers'!AB31=0,"",((IF(VLOOKUP('Cell Numbers'!AB31,Cells!$A$7:$F$122,5)=AB$11,"[",""))&amp;(IF(AND(VLOOKUP('Cell Numbers'!AB31,Cells!$A$7:$F$122,5)&lt;&gt;AB$11,VLOOKUP('Cell Numbers'!AB31,Cells!$A$7:$F$122,6)&lt;&gt;AB$11),"---",(ROUND(VLOOKUP('Cell Numbers'!AB31,Cells!$A$7:$P$122,16),1)))&amp;(IF(VLOOKUP('Cell Numbers'!AB31,Cells!$A$7:$F$122,6)=AB$11,"]","")))))</f>
        <v>---</v>
      </c>
      <c r="AC39" s="203" t="str">
        <f>IF('Cell Numbers'!AC31=0,"",((IF(VLOOKUP('Cell Numbers'!AC31,Cells!$A$7:$F$122,5)=AC$11,"[",""))&amp;(IF(AND(VLOOKUP('Cell Numbers'!AC31,Cells!$A$7:$F$122,5)&lt;&gt;AC$11,VLOOKUP('Cell Numbers'!AC31,Cells!$A$7:$F$122,6)&lt;&gt;AC$11),"---",(ROUND(VLOOKUP('Cell Numbers'!AC31,Cells!$A$7:$P$122,16),1)))&amp;(IF(VLOOKUP('Cell Numbers'!AC31,Cells!$A$7:$F$122,6)=AC$11,"]","")))))</f>
        <v>4.6]</v>
      </c>
      <c r="AD39" s="203" t="str">
        <f>IF('Cell Numbers'!AD31=0,"",((IF(VLOOKUP('Cell Numbers'!AD31,Cells!$A$7:$F$122,5)=AD$11,"[",""))&amp;(IF(AND(VLOOKUP('Cell Numbers'!AD31,Cells!$A$7:$F$122,5)&lt;&gt;AD$11,VLOOKUP('Cell Numbers'!AD31,Cells!$A$7:$F$122,6)&lt;&gt;AD$11),"---",(ROUND(VLOOKUP('Cell Numbers'!AD31,Cells!$A$7:$P$122,16),1)))&amp;(IF(VLOOKUP('Cell Numbers'!AD31,Cells!$A$7:$F$122,6)=AD$11,"]","")))))</f>
        <v>[10.3</v>
      </c>
      <c r="AE39" s="203" t="str">
        <f>IF('Cell Numbers'!AE31=0,"",((IF(VLOOKUP('Cell Numbers'!AE31,Cells!$A$7:$F$122,5)=AE$11,"[",""))&amp;(IF(AND(VLOOKUP('Cell Numbers'!AE31,Cells!$A$7:$F$122,5)&lt;&gt;AE$11,VLOOKUP('Cell Numbers'!AE31,Cells!$A$7:$F$122,6)&lt;&gt;AE$11),"---",(ROUND(VLOOKUP('Cell Numbers'!AE31,Cells!$A$7:$P$122,16),1)))&amp;(IF(VLOOKUP('Cell Numbers'!AE31,Cells!$A$7:$F$122,6)=AE$11,"]","")))))</f>
        <v>---</v>
      </c>
      <c r="AF39" s="203" t="str">
        <f>IF('Cell Numbers'!AF31=0,"",((IF(VLOOKUP('Cell Numbers'!AF31,Cells!$A$7:$F$122,5)=AF$11,"[",""))&amp;(IF(AND(VLOOKUP('Cell Numbers'!AF31,Cells!$A$7:$F$122,5)&lt;&gt;AF$11,VLOOKUP('Cell Numbers'!AF31,Cells!$A$7:$F$122,6)&lt;&gt;AF$11),"---",(ROUND(VLOOKUP('Cell Numbers'!AF31,Cells!$A$7:$P$122,16),1)))&amp;(IF(VLOOKUP('Cell Numbers'!AF31,Cells!$A$7:$F$122,6)=AF$11,"]","")))))</f>
        <v>---</v>
      </c>
      <c r="AG39" s="203" t="str">
        <f>IF('Cell Numbers'!AG31=0,"",((IF(VLOOKUP('Cell Numbers'!AG31,Cells!$A$7:$F$122,5)=AG$11,"[",""))&amp;(IF(AND(VLOOKUP('Cell Numbers'!AG31,Cells!$A$7:$F$122,5)&lt;&gt;AG$11,VLOOKUP('Cell Numbers'!AG31,Cells!$A$7:$F$122,6)&lt;&gt;AG$11),"---",(ROUND(VLOOKUP('Cell Numbers'!AG31,Cells!$A$7:$P$122,16),1)))&amp;(IF(VLOOKUP('Cell Numbers'!AG31,Cells!$A$7:$F$122,6)=AG$11,"]","")))))</f>
        <v>---</v>
      </c>
      <c r="AH39" s="203" t="str">
        <f>IF('Cell Numbers'!AH31=0,"",((IF(VLOOKUP('Cell Numbers'!AH31,Cells!$A$7:$F$122,5)=AH$11,"[",""))&amp;(IF(AND(VLOOKUP('Cell Numbers'!AH31,Cells!$A$7:$F$122,5)&lt;&gt;AH$11,VLOOKUP('Cell Numbers'!AH31,Cells!$A$7:$F$122,6)&lt;&gt;AH$11),"---",(ROUND(VLOOKUP('Cell Numbers'!AH31,Cells!$A$7:$P$122,16),1)))&amp;(IF(VLOOKUP('Cell Numbers'!AH31,Cells!$A$7:$F$122,6)=AH$11,"]","")))))</f>
        <v>---</v>
      </c>
      <c r="AI39" s="203" t="str">
        <f>IF('Cell Numbers'!AI31=0,"",((IF(VLOOKUP('Cell Numbers'!AI31,Cells!$A$7:$F$122,5)=AI$11,"[",""))&amp;(IF(AND(VLOOKUP('Cell Numbers'!AI31,Cells!$A$7:$F$122,5)&lt;&gt;AI$11,VLOOKUP('Cell Numbers'!AI31,Cells!$A$7:$F$122,6)&lt;&gt;AI$11),"---",(ROUND(VLOOKUP('Cell Numbers'!AI31,Cells!$A$7:$P$122,16),1)))&amp;(IF(VLOOKUP('Cell Numbers'!AI31,Cells!$A$7:$F$122,6)=AI$11,"]","")))))</f>
        <v>---</v>
      </c>
      <c r="AJ39" s="203" t="str">
        <f>IF('Cell Numbers'!AJ31=0,"",((IF(VLOOKUP('Cell Numbers'!AJ31,Cells!$A$7:$F$122,5)=AJ$11,"[",""))&amp;(IF(AND(VLOOKUP('Cell Numbers'!AJ31,Cells!$A$7:$F$122,5)&lt;&gt;AJ$11,VLOOKUP('Cell Numbers'!AJ31,Cells!$A$7:$F$122,6)&lt;&gt;AJ$11),"---",(ROUND(VLOOKUP('Cell Numbers'!AJ31,Cells!$A$7:$P$122,16),1)))&amp;(IF(VLOOKUP('Cell Numbers'!AJ31,Cells!$A$7:$F$122,6)=AJ$11,"]","")))))</f>
        <v>---</v>
      </c>
      <c r="AK39" s="203" t="str">
        <f>IF('Cell Numbers'!AK31=0,"",((IF(VLOOKUP('Cell Numbers'!AK31,Cells!$A$7:$F$122,5)=AK$11,"[",""))&amp;(IF(AND(VLOOKUP('Cell Numbers'!AK31,Cells!$A$7:$F$122,5)&lt;&gt;AK$11,VLOOKUP('Cell Numbers'!AK31,Cells!$A$7:$F$122,6)&lt;&gt;AK$11),"---",(ROUND(VLOOKUP('Cell Numbers'!AK31,Cells!$A$7:$P$122,16),1)))&amp;(IF(VLOOKUP('Cell Numbers'!AK31,Cells!$A$7:$F$122,6)=AK$11,"]","")))))</f>
        <v>---</v>
      </c>
      <c r="AL39" s="203" t="str">
        <f>IF('Cell Numbers'!AL31=0,"",((IF(VLOOKUP('Cell Numbers'!AL31,Cells!$A$7:$F$122,5)=AL$11,"[",""))&amp;(IF(AND(VLOOKUP('Cell Numbers'!AL31,Cells!$A$7:$F$122,5)&lt;&gt;AL$11,VLOOKUP('Cell Numbers'!AL31,Cells!$A$7:$F$122,6)&lt;&gt;AL$11),"---",(ROUND(VLOOKUP('Cell Numbers'!AL31,Cells!$A$7:$P$122,16),1)))&amp;(IF(VLOOKUP('Cell Numbers'!AL31,Cells!$A$7:$F$122,6)=AL$11,"]","")))))</f>
        <v>---</v>
      </c>
      <c r="AM39" s="203" t="str">
        <f>IF('Cell Numbers'!AM31=0,"",((IF(VLOOKUP('Cell Numbers'!AM31,Cells!$A$7:$F$122,5)=AM$11,"[",""))&amp;(IF(AND(VLOOKUP('Cell Numbers'!AM31,Cells!$A$7:$F$122,5)&lt;&gt;AM$11,VLOOKUP('Cell Numbers'!AM31,Cells!$A$7:$F$122,6)&lt;&gt;AM$11),"---",(ROUND(VLOOKUP('Cell Numbers'!AM31,Cells!$A$7:$P$122,16),1)))&amp;(IF(VLOOKUP('Cell Numbers'!AM31,Cells!$A$7:$F$122,6)=AM$11,"]","")))))</f>
        <v>10.3]</v>
      </c>
    </row>
    <row r="40" spans="1:39" x14ac:dyDescent="0.25">
      <c r="A40" t="s">
        <v>59</v>
      </c>
      <c r="B40" t="s">
        <v>78</v>
      </c>
      <c r="C40" s="8" t="s">
        <v>351</v>
      </c>
      <c r="D40" s="203" t="str">
        <f>IF('Cell Numbers'!D32=0,"",((IF(VLOOKUP('Cell Numbers'!D32,Cells!$A$7:$F$122,5)=D$11,"[",""))&amp;(IF(AND(VLOOKUP('Cell Numbers'!D32,Cells!$A$7:$F$122,5)&lt;&gt;D$11,VLOOKUP('Cell Numbers'!D32,Cells!$A$7:$F$122,6)&lt;&gt;D$11),"---",(ROUND(VLOOKUP('Cell Numbers'!D32,Cells!$A$7:$P$122,16),1)))&amp;(IF(VLOOKUP('Cell Numbers'!D32,Cells!$A$7:$F$122,6)=D$11,"]","")))))</f>
        <v>[-7.6</v>
      </c>
      <c r="E40" s="203" t="str">
        <f>IF('Cell Numbers'!E32=0,"",((IF(VLOOKUP('Cell Numbers'!E32,Cells!$A$7:$F$122,5)=E$11,"[",""))&amp;(IF(AND(VLOOKUP('Cell Numbers'!E32,Cells!$A$7:$F$122,5)&lt;&gt;E$11,VLOOKUP('Cell Numbers'!E32,Cells!$A$7:$F$122,6)&lt;&gt;E$11),"---",(ROUND(VLOOKUP('Cell Numbers'!E32,Cells!$A$7:$P$122,16),1)))&amp;(IF(VLOOKUP('Cell Numbers'!E32,Cells!$A$7:$F$122,6)=E$11,"]","")))))</f>
        <v>---</v>
      </c>
      <c r="F40" s="203" t="str">
        <f>IF('Cell Numbers'!F32=0,"",((IF(VLOOKUP('Cell Numbers'!F32,Cells!$A$7:$F$122,5)=F$11,"[",""))&amp;(IF(AND(VLOOKUP('Cell Numbers'!F32,Cells!$A$7:$F$122,5)&lt;&gt;F$11,VLOOKUP('Cell Numbers'!F32,Cells!$A$7:$F$122,6)&lt;&gt;F$11),"---",(ROUND(VLOOKUP('Cell Numbers'!F32,Cells!$A$7:$P$122,16),1)))&amp;(IF(VLOOKUP('Cell Numbers'!F32,Cells!$A$7:$F$122,6)=F$11,"]","")))))</f>
        <v>---</v>
      </c>
      <c r="G40" s="203" t="str">
        <f>IF('Cell Numbers'!G32=0,"",((IF(VLOOKUP('Cell Numbers'!G32,Cells!$A$7:$F$122,5)=G$11,"[",""))&amp;(IF(AND(VLOOKUP('Cell Numbers'!G32,Cells!$A$7:$F$122,5)&lt;&gt;G$11,VLOOKUP('Cell Numbers'!G32,Cells!$A$7:$F$122,6)&lt;&gt;G$11),"---",(ROUND(VLOOKUP('Cell Numbers'!G32,Cells!$A$7:$P$122,16),1)))&amp;(IF(VLOOKUP('Cell Numbers'!G32,Cells!$A$7:$F$122,6)=G$11,"]","")))))</f>
        <v>---</v>
      </c>
      <c r="H40" s="203" t="str">
        <f>IF('Cell Numbers'!H32=0,"",((IF(VLOOKUP('Cell Numbers'!H32,Cells!$A$7:$F$122,5)=H$11,"[",""))&amp;(IF(AND(VLOOKUP('Cell Numbers'!H32,Cells!$A$7:$F$122,5)&lt;&gt;H$11,VLOOKUP('Cell Numbers'!H32,Cells!$A$7:$F$122,6)&lt;&gt;H$11),"---",(ROUND(VLOOKUP('Cell Numbers'!H32,Cells!$A$7:$P$122,16),1)))&amp;(IF(VLOOKUP('Cell Numbers'!H32,Cells!$A$7:$F$122,6)=H$11,"]","")))))</f>
        <v>---</v>
      </c>
      <c r="I40" s="203" t="str">
        <f>IF('Cell Numbers'!I32=0,"",((IF(VLOOKUP('Cell Numbers'!I32,Cells!$A$7:$F$122,5)=I$11,"[",""))&amp;(IF(AND(VLOOKUP('Cell Numbers'!I32,Cells!$A$7:$F$122,5)&lt;&gt;I$11,VLOOKUP('Cell Numbers'!I32,Cells!$A$7:$F$122,6)&lt;&gt;I$11),"---",(ROUND(VLOOKUP('Cell Numbers'!I32,Cells!$A$7:$P$122,16),1)))&amp;(IF(VLOOKUP('Cell Numbers'!I32,Cells!$A$7:$F$122,6)=I$11,"]","")))))</f>
        <v>---</v>
      </c>
      <c r="J40" s="203" t="str">
        <f>IF('Cell Numbers'!J32=0,"",((IF(VLOOKUP('Cell Numbers'!J32,Cells!$A$7:$F$122,5)=J$11,"[",""))&amp;(IF(AND(VLOOKUP('Cell Numbers'!J32,Cells!$A$7:$F$122,5)&lt;&gt;J$11,VLOOKUP('Cell Numbers'!J32,Cells!$A$7:$F$122,6)&lt;&gt;J$11),"---",(ROUND(VLOOKUP('Cell Numbers'!J32,Cells!$A$7:$P$122,16),1)))&amp;(IF(VLOOKUP('Cell Numbers'!J32,Cells!$A$7:$F$122,6)=J$11,"]","")))))</f>
        <v>---</v>
      </c>
      <c r="K40" s="203" t="str">
        <f>IF('Cell Numbers'!K32=0,"",((IF(VLOOKUP('Cell Numbers'!K32,Cells!$A$7:$F$122,5)=K$11,"[",""))&amp;(IF(AND(VLOOKUP('Cell Numbers'!K32,Cells!$A$7:$F$122,5)&lt;&gt;K$11,VLOOKUP('Cell Numbers'!K32,Cells!$A$7:$F$122,6)&lt;&gt;K$11),"---",(ROUND(VLOOKUP('Cell Numbers'!K32,Cells!$A$7:$P$122,16),1)))&amp;(IF(VLOOKUP('Cell Numbers'!K32,Cells!$A$7:$F$122,6)=K$11,"]","")))))</f>
        <v>---</v>
      </c>
      <c r="L40" s="203" t="str">
        <f>IF('Cell Numbers'!L32=0,"",((IF(VLOOKUP('Cell Numbers'!L32,Cells!$A$7:$F$122,5)=L$11,"[",""))&amp;(IF(AND(VLOOKUP('Cell Numbers'!L32,Cells!$A$7:$F$122,5)&lt;&gt;L$11,VLOOKUP('Cell Numbers'!L32,Cells!$A$7:$F$122,6)&lt;&gt;L$11),"---",(ROUND(VLOOKUP('Cell Numbers'!L32,Cells!$A$7:$P$122,16),1)))&amp;(IF(VLOOKUP('Cell Numbers'!L32,Cells!$A$7:$F$122,6)=L$11,"]","")))))</f>
        <v>---</v>
      </c>
      <c r="M40" s="203" t="str">
        <f>IF('Cell Numbers'!M32=0,"",((IF(VLOOKUP('Cell Numbers'!M32,Cells!$A$7:$F$122,5)=M$11,"[",""))&amp;(IF(AND(VLOOKUP('Cell Numbers'!M32,Cells!$A$7:$F$122,5)&lt;&gt;M$11,VLOOKUP('Cell Numbers'!M32,Cells!$A$7:$F$122,6)&lt;&gt;M$11),"---",(ROUND(VLOOKUP('Cell Numbers'!M32,Cells!$A$7:$P$122,16),1)))&amp;(IF(VLOOKUP('Cell Numbers'!M32,Cells!$A$7:$F$122,6)=M$11,"]","")))))</f>
        <v>---</v>
      </c>
      <c r="N40" s="203" t="str">
        <f>IF('Cell Numbers'!N32=0,"",((IF(VLOOKUP('Cell Numbers'!N32,Cells!$A$7:$F$122,5)=N$11,"[",""))&amp;(IF(AND(VLOOKUP('Cell Numbers'!N32,Cells!$A$7:$F$122,5)&lt;&gt;N$11,VLOOKUP('Cell Numbers'!N32,Cells!$A$7:$F$122,6)&lt;&gt;N$11),"---",(ROUND(VLOOKUP('Cell Numbers'!N32,Cells!$A$7:$P$122,16),1)))&amp;(IF(VLOOKUP('Cell Numbers'!N32,Cells!$A$7:$F$122,6)=N$11,"]","")))))</f>
        <v>---</v>
      </c>
      <c r="O40" s="203" t="str">
        <f>IF('Cell Numbers'!O32=0,"",((IF(VLOOKUP('Cell Numbers'!O32,Cells!$A$7:$F$122,5)=O$11,"[",""))&amp;(IF(AND(VLOOKUP('Cell Numbers'!O32,Cells!$A$7:$F$122,5)&lt;&gt;O$11,VLOOKUP('Cell Numbers'!O32,Cells!$A$7:$F$122,6)&lt;&gt;O$11),"---",(ROUND(VLOOKUP('Cell Numbers'!O32,Cells!$A$7:$P$122,16),1)))&amp;(IF(VLOOKUP('Cell Numbers'!O32,Cells!$A$7:$F$122,6)=O$11,"]","")))))</f>
        <v>---</v>
      </c>
      <c r="P40" s="203" t="str">
        <f>IF('Cell Numbers'!P32=0,"",((IF(VLOOKUP('Cell Numbers'!P32,Cells!$A$7:$F$122,5)=P$11,"[",""))&amp;(IF(AND(VLOOKUP('Cell Numbers'!P32,Cells!$A$7:$F$122,5)&lt;&gt;P$11,VLOOKUP('Cell Numbers'!P32,Cells!$A$7:$F$122,6)&lt;&gt;P$11),"---",(ROUND(VLOOKUP('Cell Numbers'!P32,Cells!$A$7:$P$122,16),1)))&amp;(IF(VLOOKUP('Cell Numbers'!P32,Cells!$A$7:$F$122,6)=P$11,"]","")))))</f>
        <v>---</v>
      </c>
      <c r="Q40" s="203" t="str">
        <f>IF('Cell Numbers'!Q32=0,"",((IF(VLOOKUP('Cell Numbers'!Q32,Cells!$A$7:$F$122,5)=Q$11,"[",""))&amp;(IF(AND(VLOOKUP('Cell Numbers'!Q32,Cells!$A$7:$F$122,5)&lt;&gt;Q$11,VLOOKUP('Cell Numbers'!Q32,Cells!$A$7:$F$122,6)&lt;&gt;Q$11),"---",(ROUND(VLOOKUP('Cell Numbers'!Q32,Cells!$A$7:$P$122,16),1)))&amp;(IF(VLOOKUP('Cell Numbers'!Q32,Cells!$A$7:$F$122,6)=Q$11,"]","")))))</f>
        <v>---</v>
      </c>
      <c r="R40" s="203" t="str">
        <f>IF('Cell Numbers'!R32=0,"",((IF(VLOOKUP('Cell Numbers'!R32,Cells!$A$7:$F$122,5)=R$11,"[",""))&amp;(IF(AND(VLOOKUP('Cell Numbers'!R32,Cells!$A$7:$F$122,5)&lt;&gt;R$11,VLOOKUP('Cell Numbers'!R32,Cells!$A$7:$F$122,6)&lt;&gt;R$11),"---",(ROUND(VLOOKUP('Cell Numbers'!R32,Cells!$A$7:$P$122,16),1)))&amp;(IF(VLOOKUP('Cell Numbers'!R32,Cells!$A$7:$F$122,6)=R$11,"]","")))))</f>
        <v>---</v>
      </c>
      <c r="S40" s="203" t="str">
        <f>IF('Cell Numbers'!S32=0,"",((IF(VLOOKUP('Cell Numbers'!S32,Cells!$A$7:$F$122,5)=S$11,"[",""))&amp;(IF(AND(VLOOKUP('Cell Numbers'!S32,Cells!$A$7:$F$122,5)&lt;&gt;S$11,VLOOKUP('Cell Numbers'!S32,Cells!$A$7:$F$122,6)&lt;&gt;S$11),"---",(ROUND(VLOOKUP('Cell Numbers'!S32,Cells!$A$7:$P$122,16),1)))&amp;(IF(VLOOKUP('Cell Numbers'!S32,Cells!$A$7:$F$122,6)=S$11,"]","")))))</f>
        <v>---</v>
      </c>
      <c r="T40" s="203" t="str">
        <f>IF('Cell Numbers'!T32=0,"",((IF(VLOOKUP('Cell Numbers'!T32,Cells!$A$7:$F$122,5)=T$11,"[",""))&amp;(IF(AND(VLOOKUP('Cell Numbers'!T32,Cells!$A$7:$F$122,5)&lt;&gt;T$11,VLOOKUP('Cell Numbers'!T32,Cells!$A$7:$F$122,6)&lt;&gt;T$11),"---",(ROUND(VLOOKUP('Cell Numbers'!T32,Cells!$A$7:$P$122,16),1)))&amp;(IF(VLOOKUP('Cell Numbers'!T32,Cells!$A$7:$F$122,6)=T$11,"]","")))))</f>
        <v>-7.6]</v>
      </c>
      <c r="U40" s="203" t="str">
        <f>IF('Cell Numbers'!U32=0,"",((IF(VLOOKUP('Cell Numbers'!U32,Cells!$A$7:$F$122,5)=U$11,"[",""))&amp;(IF(AND(VLOOKUP('Cell Numbers'!U32,Cells!$A$7:$F$122,5)&lt;&gt;U$11,VLOOKUP('Cell Numbers'!U32,Cells!$A$7:$F$122,6)&lt;&gt;U$11),"---",(ROUND(VLOOKUP('Cell Numbers'!U32,Cells!$A$7:$P$122,16),1)))&amp;(IF(VLOOKUP('Cell Numbers'!U32,Cells!$A$7:$F$122,6)=U$11,"]","")))))</f>
        <v>[0.9</v>
      </c>
      <c r="V40" s="203" t="str">
        <f>IF('Cell Numbers'!V32=0,"",((IF(VLOOKUP('Cell Numbers'!V32,Cells!$A$7:$F$122,5)=V$11,"[",""))&amp;(IF(AND(VLOOKUP('Cell Numbers'!V32,Cells!$A$7:$F$122,5)&lt;&gt;V$11,VLOOKUP('Cell Numbers'!V32,Cells!$A$7:$F$122,6)&lt;&gt;V$11),"---",(ROUND(VLOOKUP('Cell Numbers'!V32,Cells!$A$7:$P$122,16),1)))&amp;(IF(VLOOKUP('Cell Numbers'!V32,Cells!$A$7:$F$122,6)=V$11,"]","")))))</f>
        <v>---</v>
      </c>
      <c r="W40" s="203" t="str">
        <f>IF('Cell Numbers'!W32=0,"",((IF(VLOOKUP('Cell Numbers'!W32,Cells!$A$7:$F$122,5)=W$11,"[",""))&amp;(IF(AND(VLOOKUP('Cell Numbers'!W32,Cells!$A$7:$F$122,5)&lt;&gt;W$11,VLOOKUP('Cell Numbers'!W32,Cells!$A$7:$F$122,6)&lt;&gt;W$11),"---",(ROUND(VLOOKUP('Cell Numbers'!W32,Cells!$A$7:$P$122,16),1)))&amp;(IF(VLOOKUP('Cell Numbers'!W32,Cells!$A$7:$F$122,6)=W$11,"]","")))))</f>
        <v>---</v>
      </c>
      <c r="X40" s="203" t="str">
        <f>IF('Cell Numbers'!X32=0,"",((IF(VLOOKUP('Cell Numbers'!X32,Cells!$A$7:$F$122,5)=X$11,"[",""))&amp;(IF(AND(VLOOKUP('Cell Numbers'!X32,Cells!$A$7:$F$122,5)&lt;&gt;X$11,VLOOKUP('Cell Numbers'!X32,Cells!$A$7:$F$122,6)&lt;&gt;X$11),"---",(ROUND(VLOOKUP('Cell Numbers'!X32,Cells!$A$7:$P$122,16),1)))&amp;(IF(VLOOKUP('Cell Numbers'!X32,Cells!$A$7:$F$122,6)=X$11,"]","")))))</f>
        <v>---</v>
      </c>
      <c r="Y40" s="203" t="str">
        <f>IF('Cell Numbers'!Y32=0,"",((IF(VLOOKUP('Cell Numbers'!Y32,Cells!$A$7:$F$122,5)=Y$11,"[",""))&amp;(IF(AND(VLOOKUP('Cell Numbers'!Y32,Cells!$A$7:$F$122,5)&lt;&gt;Y$11,VLOOKUP('Cell Numbers'!Y32,Cells!$A$7:$F$122,6)&lt;&gt;Y$11),"---",(ROUND(VLOOKUP('Cell Numbers'!Y32,Cells!$A$7:$P$122,16),1)))&amp;(IF(VLOOKUP('Cell Numbers'!Y32,Cells!$A$7:$F$122,6)=Y$11,"]","")))))</f>
        <v>---</v>
      </c>
      <c r="Z40" s="203" t="str">
        <f>IF('Cell Numbers'!Z32=0,"",((IF(VLOOKUP('Cell Numbers'!Z32,Cells!$A$7:$F$122,5)=Z$11,"[",""))&amp;(IF(AND(VLOOKUP('Cell Numbers'!Z32,Cells!$A$7:$F$122,5)&lt;&gt;Z$11,VLOOKUP('Cell Numbers'!Z32,Cells!$A$7:$F$122,6)&lt;&gt;Z$11),"---",(ROUND(VLOOKUP('Cell Numbers'!Z32,Cells!$A$7:$P$122,16),1)))&amp;(IF(VLOOKUP('Cell Numbers'!Z32,Cells!$A$7:$F$122,6)=Z$11,"]","")))))</f>
        <v>0.9]</v>
      </c>
      <c r="AA40" s="203" t="str">
        <f>IF('Cell Numbers'!AA32=0,"",((IF(VLOOKUP('Cell Numbers'!AA32,Cells!$A$7:$F$122,5)=AA$11,"[",""))&amp;(IF(AND(VLOOKUP('Cell Numbers'!AA32,Cells!$A$7:$F$122,5)&lt;&gt;AA$11,VLOOKUP('Cell Numbers'!AA32,Cells!$A$7:$F$122,6)&lt;&gt;AA$11),"---",(ROUND(VLOOKUP('Cell Numbers'!AA32,Cells!$A$7:$P$122,16),1)))&amp;(IF(VLOOKUP('Cell Numbers'!AA32,Cells!$A$7:$F$122,6)=AA$11,"]","")))))</f>
        <v>[4.4</v>
      </c>
      <c r="AB40" s="203" t="str">
        <f>IF('Cell Numbers'!AB32=0,"",((IF(VLOOKUP('Cell Numbers'!AB32,Cells!$A$7:$F$122,5)=AB$11,"[",""))&amp;(IF(AND(VLOOKUP('Cell Numbers'!AB32,Cells!$A$7:$F$122,5)&lt;&gt;AB$11,VLOOKUP('Cell Numbers'!AB32,Cells!$A$7:$F$122,6)&lt;&gt;AB$11),"---",(ROUND(VLOOKUP('Cell Numbers'!AB32,Cells!$A$7:$P$122,16),1)))&amp;(IF(VLOOKUP('Cell Numbers'!AB32,Cells!$A$7:$F$122,6)=AB$11,"]","")))))</f>
        <v>---</v>
      </c>
      <c r="AC40" s="203" t="str">
        <f>IF('Cell Numbers'!AC32=0,"",((IF(VLOOKUP('Cell Numbers'!AC32,Cells!$A$7:$F$122,5)=AC$11,"[",""))&amp;(IF(AND(VLOOKUP('Cell Numbers'!AC32,Cells!$A$7:$F$122,5)&lt;&gt;AC$11,VLOOKUP('Cell Numbers'!AC32,Cells!$A$7:$F$122,6)&lt;&gt;AC$11),"---",(ROUND(VLOOKUP('Cell Numbers'!AC32,Cells!$A$7:$P$122,16),1)))&amp;(IF(VLOOKUP('Cell Numbers'!AC32,Cells!$A$7:$F$122,6)=AC$11,"]","")))))</f>
        <v>4.4]</v>
      </c>
      <c r="AD40" s="203" t="str">
        <f>IF('Cell Numbers'!AD32=0,"",((IF(VLOOKUP('Cell Numbers'!AD32,Cells!$A$7:$F$122,5)=AD$11,"[",""))&amp;(IF(AND(VLOOKUP('Cell Numbers'!AD32,Cells!$A$7:$F$122,5)&lt;&gt;AD$11,VLOOKUP('Cell Numbers'!AD32,Cells!$A$7:$F$122,6)&lt;&gt;AD$11),"---",(ROUND(VLOOKUP('Cell Numbers'!AD32,Cells!$A$7:$P$122,16),1)))&amp;(IF(VLOOKUP('Cell Numbers'!AD32,Cells!$A$7:$F$122,6)=AD$11,"]","")))))</f>
        <v>[6</v>
      </c>
      <c r="AE40" s="203" t="str">
        <f>IF('Cell Numbers'!AE32=0,"",((IF(VLOOKUP('Cell Numbers'!AE32,Cells!$A$7:$F$122,5)=AE$11,"[",""))&amp;(IF(AND(VLOOKUP('Cell Numbers'!AE32,Cells!$A$7:$F$122,5)&lt;&gt;AE$11,VLOOKUP('Cell Numbers'!AE32,Cells!$A$7:$F$122,6)&lt;&gt;AE$11),"---",(ROUND(VLOOKUP('Cell Numbers'!AE32,Cells!$A$7:$P$122,16),1)))&amp;(IF(VLOOKUP('Cell Numbers'!AE32,Cells!$A$7:$F$122,6)=AE$11,"]","")))))</f>
        <v>6]</v>
      </c>
      <c r="AF40" s="203" t="str">
        <f>IF('Cell Numbers'!AF32=0,"",((IF(VLOOKUP('Cell Numbers'!AF32,Cells!$A$7:$F$122,5)=AF$11,"[",""))&amp;(IF(AND(VLOOKUP('Cell Numbers'!AF32,Cells!$A$7:$F$122,5)&lt;&gt;AF$11,VLOOKUP('Cell Numbers'!AF32,Cells!$A$7:$F$122,6)&lt;&gt;AF$11),"---",(ROUND(VLOOKUP('Cell Numbers'!AF32,Cells!$A$7:$P$122,16),1)))&amp;(IF(VLOOKUP('Cell Numbers'!AF32,Cells!$A$7:$F$122,6)=AF$11,"]","")))))</f>
        <v>[5.4</v>
      </c>
      <c r="AG40" s="203" t="str">
        <f>IF('Cell Numbers'!AG32=0,"",((IF(VLOOKUP('Cell Numbers'!AG32,Cells!$A$7:$F$122,5)=AG$11,"[",""))&amp;(IF(AND(VLOOKUP('Cell Numbers'!AG32,Cells!$A$7:$F$122,5)&lt;&gt;AG$11,VLOOKUP('Cell Numbers'!AG32,Cells!$A$7:$F$122,6)&lt;&gt;AG$11),"---",(ROUND(VLOOKUP('Cell Numbers'!AG32,Cells!$A$7:$P$122,16),1)))&amp;(IF(VLOOKUP('Cell Numbers'!AG32,Cells!$A$7:$F$122,6)=AG$11,"]","")))))</f>
        <v>5.4]</v>
      </c>
      <c r="AH40" s="203" t="str">
        <f>IF('Cell Numbers'!AH32=0,"",((IF(VLOOKUP('Cell Numbers'!AH32,Cells!$A$7:$F$122,5)=AH$11,"[",""))&amp;(IF(AND(VLOOKUP('Cell Numbers'!AH32,Cells!$A$7:$F$122,5)&lt;&gt;AH$11,VLOOKUP('Cell Numbers'!AH32,Cells!$A$7:$F$122,6)&lt;&gt;AH$11),"---",(ROUND(VLOOKUP('Cell Numbers'!AH32,Cells!$A$7:$P$122,16),1)))&amp;(IF(VLOOKUP('Cell Numbers'!AH32,Cells!$A$7:$F$122,6)=AH$11,"]","")))))</f>
        <v>[2.6</v>
      </c>
      <c r="AI40" s="203" t="str">
        <f>IF('Cell Numbers'!AI32=0,"",((IF(VLOOKUP('Cell Numbers'!AI32,Cells!$A$7:$F$122,5)=AI$11,"[",""))&amp;(IF(AND(VLOOKUP('Cell Numbers'!AI32,Cells!$A$7:$F$122,5)&lt;&gt;AI$11,VLOOKUP('Cell Numbers'!AI32,Cells!$A$7:$F$122,6)&lt;&gt;AI$11),"---",(ROUND(VLOOKUP('Cell Numbers'!AI32,Cells!$A$7:$P$122,16),1)))&amp;(IF(VLOOKUP('Cell Numbers'!AI32,Cells!$A$7:$F$122,6)=AI$11,"]","")))))</f>
        <v>---</v>
      </c>
      <c r="AJ40" s="203" t="str">
        <f>IF('Cell Numbers'!AJ32=0,"",((IF(VLOOKUP('Cell Numbers'!AJ32,Cells!$A$7:$F$122,5)=AJ$11,"[",""))&amp;(IF(AND(VLOOKUP('Cell Numbers'!AJ32,Cells!$A$7:$F$122,5)&lt;&gt;AJ$11,VLOOKUP('Cell Numbers'!AJ32,Cells!$A$7:$F$122,6)&lt;&gt;AJ$11),"---",(ROUND(VLOOKUP('Cell Numbers'!AJ32,Cells!$A$7:$P$122,16),1)))&amp;(IF(VLOOKUP('Cell Numbers'!AJ32,Cells!$A$7:$F$122,6)=AJ$11,"]","")))))</f>
        <v>---</v>
      </c>
      <c r="AK40" s="203" t="str">
        <f>IF('Cell Numbers'!AK32=0,"",((IF(VLOOKUP('Cell Numbers'!AK32,Cells!$A$7:$F$122,5)=AK$11,"[",""))&amp;(IF(AND(VLOOKUP('Cell Numbers'!AK32,Cells!$A$7:$F$122,5)&lt;&gt;AK$11,VLOOKUP('Cell Numbers'!AK32,Cells!$A$7:$F$122,6)&lt;&gt;AK$11),"---",(ROUND(VLOOKUP('Cell Numbers'!AK32,Cells!$A$7:$P$122,16),1)))&amp;(IF(VLOOKUP('Cell Numbers'!AK32,Cells!$A$7:$F$122,6)=AK$11,"]","")))))</f>
        <v>---</v>
      </c>
      <c r="AL40" s="203" t="str">
        <f>IF('Cell Numbers'!AL32=0,"",((IF(VLOOKUP('Cell Numbers'!AL32,Cells!$A$7:$F$122,5)=AL$11,"[",""))&amp;(IF(AND(VLOOKUP('Cell Numbers'!AL32,Cells!$A$7:$F$122,5)&lt;&gt;AL$11,VLOOKUP('Cell Numbers'!AL32,Cells!$A$7:$F$122,6)&lt;&gt;AL$11),"---",(ROUND(VLOOKUP('Cell Numbers'!AL32,Cells!$A$7:$P$122,16),1)))&amp;(IF(VLOOKUP('Cell Numbers'!AL32,Cells!$A$7:$F$122,6)=AL$11,"]","")))))</f>
        <v>---</v>
      </c>
      <c r="AM40" s="203" t="str">
        <f>IF('Cell Numbers'!AM32=0,"",((IF(VLOOKUP('Cell Numbers'!AM32,Cells!$A$7:$F$122,5)=AM$11,"[",""))&amp;(IF(AND(VLOOKUP('Cell Numbers'!AM32,Cells!$A$7:$F$122,5)&lt;&gt;AM$11,VLOOKUP('Cell Numbers'!AM32,Cells!$A$7:$F$122,6)&lt;&gt;AM$11),"---",(ROUND(VLOOKUP('Cell Numbers'!AM32,Cells!$A$7:$P$122,16),1)))&amp;(IF(VLOOKUP('Cell Numbers'!AM32,Cells!$A$7:$F$122,6)=AM$11,"]","")))))</f>
        <v>2.6]</v>
      </c>
    </row>
    <row r="41" spans="1:39" x14ac:dyDescent="0.25">
      <c r="A41" t="s">
        <v>59</v>
      </c>
      <c r="B41" t="s">
        <v>78</v>
      </c>
      <c r="C41" s="8" t="s">
        <v>352</v>
      </c>
      <c r="D41" s="203" t="str">
        <f>IF('Cell Numbers'!D33=0,"",((IF(VLOOKUP('Cell Numbers'!D33,Cells!$A$7:$F$122,5)=D$11,"[",""))&amp;(IF(AND(VLOOKUP('Cell Numbers'!D33,Cells!$A$7:$F$122,5)&lt;&gt;D$11,VLOOKUP('Cell Numbers'!D33,Cells!$A$7:$F$122,6)&lt;&gt;D$11),"---",(ROUND(VLOOKUP('Cell Numbers'!D33,Cells!$A$7:$P$122,16),1)))&amp;(IF(VLOOKUP('Cell Numbers'!D33,Cells!$A$7:$F$122,6)=D$11,"]","")))))</f>
        <v>[1.6</v>
      </c>
      <c r="E41" s="203" t="str">
        <f>IF('Cell Numbers'!E33=0,"",((IF(VLOOKUP('Cell Numbers'!E33,Cells!$A$7:$F$122,5)=E$11,"[",""))&amp;(IF(AND(VLOOKUP('Cell Numbers'!E33,Cells!$A$7:$F$122,5)&lt;&gt;E$11,VLOOKUP('Cell Numbers'!E33,Cells!$A$7:$F$122,6)&lt;&gt;E$11),"---",(ROUND(VLOOKUP('Cell Numbers'!E33,Cells!$A$7:$P$122,16),1)))&amp;(IF(VLOOKUP('Cell Numbers'!E33,Cells!$A$7:$F$122,6)=E$11,"]","")))))</f>
        <v>---</v>
      </c>
      <c r="F41" s="203" t="str">
        <f>IF('Cell Numbers'!F33=0,"",((IF(VLOOKUP('Cell Numbers'!F33,Cells!$A$7:$F$122,5)=F$11,"[",""))&amp;(IF(AND(VLOOKUP('Cell Numbers'!F33,Cells!$A$7:$F$122,5)&lt;&gt;F$11,VLOOKUP('Cell Numbers'!F33,Cells!$A$7:$F$122,6)&lt;&gt;F$11),"---",(ROUND(VLOOKUP('Cell Numbers'!F33,Cells!$A$7:$P$122,16),1)))&amp;(IF(VLOOKUP('Cell Numbers'!F33,Cells!$A$7:$F$122,6)=F$11,"]","")))))</f>
        <v>---</v>
      </c>
      <c r="G41" s="203" t="str">
        <f>IF('Cell Numbers'!G33=0,"",((IF(VLOOKUP('Cell Numbers'!G33,Cells!$A$7:$F$122,5)=G$11,"[",""))&amp;(IF(AND(VLOOKUP('Cell Numbers'!G33,Cells!$A$7:$F$122,5)&lt;&gt;G$11,VLOOKUP('Cell Numbers'!G33,Cells!$A$7:$F$122,6)&lt;&gt;G$11),"---",(ROUND(VLOOKUP('Cell Numbers'!G33,Cells!$A$7:$P$122,16),1)))&amp;(IF(VLOOKUP('Cell Numbers'!G33,Cells!$A$7:$F$122,6)=G$11,"]","")))))</f>
        <v>---</v>
      </c>
      <c r="H41" s="203" t="str">
        <f>IF('Cell Numbers'!H33=0,"",((IF(VLOOKUP('Cell Numbers'!H33,Cells!$A$7:$F$122,5)=H$11,"[",""))&amp;(IF(AND(VLOOKUP('Cell Numbers'!H33,Cells!$A$7:$F$122,5)&lt;&gt;H$11,VLOOKUP('Cell Numbers'!H33,Cells!$A$7:$F$122,6)&lt;&gt;H$11),"---",(ROUND(VLOOKUP('Cell Numbers'!H33,Cells!$A$7:$P$122,16),1)))&amp;(IF(VLOOKUP('Cell Numbers'!H33,Cells!$A$7:$F$122,6)=H$11,"]","")))))</f>
        <v>---</v>
      </c>
      <c r="I41" s="203" t="str">
        <f>IF('Cell Numbers'!I33=0,"",((IF(VLOOKUP('Cell Numbers'!I33,Cells!$A$7:$F$122,5)=I$11,"[",""))&amp;(IF(AND(VLOOKUP('Cell Numbers'!I33,Cells!$A$7:$F$122,5)&lt;&gt;I$11,VLOOKUP('Cell Numbers'!I33,Cells!$A$7:$F$122,6)&lt;&gt;I$11),"---",(ROUND(VLOOKUP('Cell Numbers'!I33,Cells!$A$7:$P$122,16),1)))&amp;(IF(VLOOKUP('Cell Numbers'!I33,Cells!$A$7:$F$122,6)=I$11,"]","")))))</f>
        <v>---</v>
      </c>
      <c r="J41" s="203" t="str">
        <f>IF('Cell Numbers'!J33=0,"",((IF(VLOOKUP('Cell Numbers'!J33,Cells!$A$7:$F$122,5)=J$11,"[",""))&amp;(IF(AND(VLOOKUP('Cell Numbers'!J33,Cells!$A$7:$F$122,5)&lt;&gt;J$11,VLOOKUP('Cell Numbers'!J33,Cells!$A$7:$F$122,6)&lt;&gt;J$11),"---",(ROUND(VLOOKUP('Cell Numbers'!J33,Cells!$A$7:$P$122,16),1)))&amp;(IF(VLOOKUP('Cell Numbers'!J33,Cells!$A$7:$F$122,6)=J$11,"]","")))))</f>
        <v>---</v>
      </c>
      <c r="K41" s="203" t="str">
        <f>IF('Cell Numbers'!K33=0,"",((IF(VLOOKUP('Cell Numbers'!K33,Cells!$A$7:$F$122,5)=K$11,"[",""))&amp;(IF(AND(VLOOKUP('Cell Numbers'!K33,Cells!$A$7:$F$122,5)&lt;&gt;K$11,VLOOKUP('Cell Numbers'!K33,Cells!$A$7:$F$122,6)&lt;&gt;K$11),"---",(ROUND(VLOOKUP('Cell Numbers'!K33,Cells!$A$7:$P$122,16),1)))&amp;(IF(VLOOKUP('Cell Numbers'!K33,Cells!$A$7:$F$122,6)=K$11,"]","")))))</f>
        <v>---</v>
      </c>
      <c r="L41" s="203" t="str">
        <f>IF('Cell Numbers'!L33=0,"",((IF(VLOOKUP('Cell Numbers'!L33,Cells!$A$7:$F$122,5)=L$11,"[",""))&amp;(IF(AND(VLOOKUP('Cell Numbers'!L33,Cells!$A$7:$F$122,5)&lt;&gt;L$11,VLOOKUP('Cell Numbers'!L33,Cells!$A$7:$F$122,6)&lt;&gt;L$11),"---",(ROUND(VLOOKUP('Cell Numbers'!L33,Cells!$A$7:$P$122,16),1)))&amp;(IF(VLOOKUP('Cell Numbers'!L33,Cells!$A$7:$F$122,6)=L$11,"]","")))))</f>
        <v>---</v>
      </c>
      <c r="M41" s="203" t="str">
        <f>IF('Cell Numbers'!M33=0,"",((IF(VLOOKUP('Cell Numbers'!M33,Cells!$A$7:$F$122,5)=M$11,"[",""))&amp;(IF(AND(VLOOKUP('Cell Numbers'!M33,Cells!$A$7:$F$122,5)&lt;&gt;M$11,VLOOKUP('Cell Numbers'!M33,Cells!$A$7:$F$122,6)&lt;&gt;M$11),"---",(ROUND(VLOOKUP('Cell Numbers'!M33,Cells!$A$7:$P$122,16),1)))&amp;(IF(VLOOKUP('Cell Numbers'!M33,Cells!$A$7:$F$122,6)=M$11,"]","")))))</f>
        <v>---</v>
      </c>
      <c r="N41" s="203" t="str">
        <f>IF('Cell Numbers'!N33=0,"",((IF(VLOOKUP('Cell Numbers'!N33,Cells!$A$7:$F$122,5)=N$11,"[",""))&amp;(IF(AND(VLOOKUP('Cell Numbers'!N33,Cells!$A$7:$F$122,5)&lt;&gt;N$11,VLOOKUP('Cell Numbers'!N33,Cells!$A$7:$F$122,6)&lt;&gt;N$11),"---",(ROUND(VLOOKUP('Cell Numbers'!N33,Cells!$A$7:$P$122,16),1)))&amp;(IF(VLOOKUP('Cell Numbers'!N33,Cells!$A$7:$F$122,6)=N$11,"]","")))))</f>
        <v>---</v>
      </c>
      <c r="O41" s="203" t="str">
        <f>IF('Cell Numbers'!O33=0,"",((IF(VLOOKUP('Cell Numbers'!O33,Cells!$A$7:$F$122,5)=O$11,"[",""))&amp;(IF(AND(VLOOKUP('Cell Numbers'!O33,Cells!$A$7:$F$122,5)&lt;&gt;O$11,VLOOKUP('Cell Numbers'!O33,Cells!$A$7:$F$122,6)&lt;&gt;O$11),"---",(ROUND(VLOOKUP('Cell Numbers'!O33,Cells!$A$7:$P$122,16),1)))&amp;(IF(VLOOKUP('Cell Numbers'!O33,Cells!$A$7:$F$122,6)=O$11,"]","")))))</f>
        <v>---</v>
      </c>
      <c r="P41" s="203" t="str">
        <f>IF('Cell Numbers'!P33=0,"",((IF(VLOOKUP('Cell Numbers'!P33,Cells!$A$7:$F$122,5)=P$11,"[",""))&amp;(IF(AND(VLOOKUP('Cell Numbers'!P33,Cells!$A$7:$F$122,5)&lt;&gt;P$11,VLOOKUP('Cell Numbers'!P33,Cells!$A$7:$F$122,6)&lt;&gt;P$11),"---",(ROUND(VLOOKUP('Cell Numbers'!P33,Cells!$A$7:$P$122,16),1)))&amp;(IF(VLOOKUP('Cell Numbers'!P33,Cells!$A$7:$F$122,6)=P$11,"]","")))))</f>
        <v>---</v>
      </c>
      <c r="Q41" s="203" t="str">
        <f>IF('Cell Numbers'!Q33=0,"",((IF(VLOOKUP('Cell Numbers'!Q33,Cells!$A$7:$F$122,5)=Q$11,"[",""))&amp;(IF(AND(VLOOKUP('Cell Numbers'!Q33,Cells!$A$7:$F$122,5)&lt;&gt;Q$11,VLOOKUP('Cell Numbers'!Q33,Cells!$A$7:$F$122,6)&lt;&gt;Q$11),"---",(ROUND(VLOOKUP('Cell Numbers'!Q33,Cells!$A$7:$P$122,16),1)))&amp;(IF(VLOOKUP('Cell Numbers'!Q33,Cells!$A$7:$F$122,6)=Q$11,"]","")))))</f>
        <v>---</v>
      </c>
      <c r="R41" s="203" t="str">
        <f>IF('Cell Numbers'!R33=0,"",((IF(VLOOKUP('Cell Numbers'!R33,Cells!$A$7:$F$122,5)=R$11,"[",""))&amp;(IF(AND(VLOOKUP('Cell Numbers'!R33,Cells!$A$7:$F$122,5)&lt;&gt;R$11,VLOOKUP('Cell Numbers'!R33,Cells!$A$7:$F$122,6)&lt;&gt;R$11),"---",(ROUND(VLOOKUP('Cell Numbers'!R33,Cells!$A$7:$P$122,16),1)))&amp;(IF(VLOOKUP('Cell Numbers'!R33,Cells!$A$7:$F$122,6)=R$11,"]","")))))</f>
        <v>---</v>
      </c>
      <c r="S41" s="203" t="str">
        <f>IF('Cell Numbers'!S33=0,"",((IF(VLOOKUP('Cell Numbers'!S33,Cells!$A$7:$F$122,5)=S$11,"[",""))&amp;(IF(AND(VLOOKUP('Cell Numbers'!S33,Cells!$A$7:$F$122,5)&lt;&gt;S$11,VLOOKUP('Cell Numbers'!S33,Cells!$A$7:$F$122,6)&lt;&gt;S$11),"---",(ROUND(VLOOKUP('Cell Numbers'!S33,Cells!$A$7:$P$122,16),1)))&amp;(IF(VLOOKUP('Cell Numbers'!S33,Cells!$A$7:$F$122,6)=S$11,"]","")))))</f>
        <v>---</v>
      </c>
      <c r="T41" s="203" t="str">
        <f>IF('Cell Numbers'!T33=0,"",((IF(VLOOKUP('Cell Numbers'!T33,Cells!$A$7:$F$122,5)=T$11,"[",""))&amp;(IF(AND(VLOOKUP('Cell Numbers'!T33,Cells!$A$7:$F$122,5)&lt;&gt;T$11,VLOOKUP('Cell Numbers'!T33,Cells!$A$7:$F$122,6)&lt;&gt;T$11),"---",(ROUND(VLOOKUP('Cell Numbers'!T33,Cells!$A$7:$P$122,16),1)))&amp;(IF(VLOOKUP('Cell Numbers'!T33,Cells!$A$7:$F$122,6)=T$11,"]","")))))</f>
        <v>---</v>
      </c>
      <c r="U41" s="203" t="str">
        <f>IF('Cell Numbers'!U33=0,"",((IF(VLOOKUP('Cell Numbers'!U33,Cells!$A$7:$F$122,5)=U$11,"[",""))&amp;(IF(AND(VLOOKUP('Cell Numbers'!U33,Cells!$A$7:$F$122,5)&lt;&gt;U$11,VLOOKUP('Cell Numbers'!U33,Cells!$A$7:$F$122,6)&lt;&gt;U$11),"---",(ROUND(VLOOKUP('Cell Numbers'!U33,Cells!$A$7:$P$122,16),1)))&amp;(IF(VLOOKUP('Cell Numbers'!U33,Cells!$A$7:$F$122,6)=U$11,"]","")))))</f>
        <v>---</v>
      </c>
      <c r="V41" s="203" t="str">
        <f>IF('Cell Numbers'!V33=0,"",((IF(VLOOKUP('Cell Numbers'!V33,Cells!$A$7:$F$122,5)=V$11,"[",""))&amp;(IF(AND(VLOOKUP('Cell Numbers'!V33,Cells!$A$7:$F$122,5)&lt;&gt;V$11,VLOOKUP('Cell Numbers'!V33,Cells!$A$7:$F$122,6)&lt;&gt;V$11),"---",(ROUND(VLOOKUP('Cell Numbers'!V33,Cells!$A$7:$P$122,16),1)))&amp;(IF(VLOOKUP('Cell Numbers'!V33,Cells!$A$7:$F$122,6)=V$11,"]","")))))</f>
        <v>---</v>
      </c>
      <c r="W41" s="203" t="str">
        <f>IF('Cell Numbers'!W33=0,"",((IF(VLOOKUP('Cell Numbers'!W33,Cells!$A$7:$F$122,5)=W$11,"[",""))&amp;(IF(AND(VLOOKUP('Cell Numbers'!W33,Cells!$A$7:$F$122,5)&lt;&gt;W$11,VLOOKUP('Cell Numbers'!W33,Cells!$A$7:$F$122,6)&lt;&gt;W$11),"---",(ROUND(VLOOKUP('Cell Numbers'!W33,Cells!$A$7:$P$122,16),1)))&amp;(IF(VLOOKUP('Cell Numbers'!W33,Cells!$A$7:$F$122,6)=W$11,"]","")))))</f>
        <v>---</v>
      </c>
      <c r="X41" s="203" t="str">
        <f>IF('Cell Numbers'!X33=0,"",((IF(VLOOKUP('Cell Numbers'!X33,Cells!$A$7:$F$122,5)=X$11,"[",""))&amp;(IF(AND(VLOOKUP('Cell Numbers'!X33,Cells!$A$7:$F$122,5)&lt;&gt;X$11,VLOOKUP('Cell Numbers'!X33,Cells!$A$7:$F$122,6)&lt;&gt;X$11),"---",(ROUND(VLOOKUP('Cell Numbers'!X33,Cells!$A$7:$P$122,16),1)))&amp;(IF(VLOOKUP('Cell Numbers'!X33,Cells!$A$7:$F$122,6)=X$11,"]","")))))</f>
        <v>---</v>
      </c>
      <c r="Y41" s="203" t="str">
        <f>IF('Cell Numbers'!Y33=0,"",((IF(VLOOKUP('Cell Numbers'!Y33,Cells!$A$7:$F$122,5)=Y$11,"[",""))&amp;(IF(AND(VLOOKUP('Cell Numbers'!Y33,Cells!$A$7:$F$122,5)&lt;&gt;Y$11,VLOOKUP('Cell Numbers'!Y33,Cells!$A$7:$F$122,6)&lt;&gt;Y$11),"---",(ROUND(VLOOKUP('Cell Numbers'!Y33,Cells!$A$7:$P$122,16),1)))&amp;(IF(VLOOKUP('Cell Numbers'!Y33,Cells!$A$7:$F$122,6)=Y$11,"]","")))))</f>
        <v>---</v>
      </c>
      <c r="Z41" s="203" t="str">
        <f>IF('Cell Numbers'!Z33=0,"",((IF(VLOOKUP('Cell Numbers'!Z33,Cells!$A$7:$F$122,5)=Z$11,"[",""))&amp;(IF(AND(VLOOKUP('Cell Numbers'!Z33,Cells!$A$7:$F$122,5)&lt;&gt;Z$11,VLOOKUP('Cell Numbers'!Z33,Cells!$A$7:$F$122,6)&lt;&gt;Z$11),"---",(ROUND(VLOOKUP('Cell Numbers'!Z33,Cells!$A$7:$P$122,16),1)))&amp;(IF(VLOOKUP('Cell Numbers'!Z33,Cells!$A$7:$F$122,6)=Z$11,"]","")))))</f>
        <v>---</v>
      </c>
      <c r="AA41" s="203" t="str">
        <f>IF('Cell Numbers'!AA33=0,"",((IF(VLOOKUP('Cell Numbers'!AA33,Cells!$A$7:$F$122,5)=AA$11,"[",""))&amp;(IF(AND(VLOOKUP('Cell Numbers'!AA33,Cells!$A$7:$F$122,5)&lt;&gt;AA$11,VLOOKUP('Cell Numbers'!AA33,Cells!$A$7:$F$122,6)&lt;&gt;AA$11),"---",(ROUND(VLOOKUP('Cell Numbers'!AA33,Cells!$A$7:$P$122,16),1)))&amp;(IF(VLOOKUP('Cell Numbers'!AA33,Cells!$A$7:$F$122,6)=AA$11,"]","")))))</f>
        <v>1.6]</v>
      </c>
      <c r="AB41" s="203" t="str">
        <f>IF('Cell Numbers'!AB33=0,"",((IF(VLOOKUP('Cell Numbers'!AB33,Cells!$A$7:$F$122,5)=AB$11,"[",""))&amp;(IF(AND(VLOOKUP('Cell Numbers'!AB33,Cells!$A$7:$F$122,5)&lt;&gt;AB$11,VLOOKUP('Cell Numbers'!AB33,Cells!$A$7:$F$122,6)&lt;&gt;AB$11),"---",(ROUND(VLOOKUP('Cell Numbers'!AB33,Cells!$A$7:$P$122,16),1)))&amp;(IF(VLOOKUP('Cell Numbers'!AB33,Cells!$A$7:$F$122,6)=AB$11,"]","")))))</f>
        <v>[5.4</v>
      </c>
      <c r="AC41" s="203" t="str">
        <f>IF('Cell Numbers'!AC33=0,"",((IF(VLOOKUP('Cell Numbers'!AC33,Cells!$A$7:$F$122,5)=AC$11,"[",""))&amp;(IF(AND(VLOOKUP('Cell Numbers'!AC33,Cells!$A$7:$F$122,5)&lt;&gt;AC$11,VLOOKUP('Cell Numbers'!AC33,Cells!$A$7:$F$122,6)&lt;&gt;AC$11),"---",(ROUND(VLOOKUP('Cell Numbers'!AC33,Cells!$A$7:$P$122,16),1)))&amp;(IF(VLOOKUP('Cell Numbers'!AC33,Cells!$A$7:$F$122,6)=AC$11,"]","")))))</f>
        <v>---</v>
      </c>
      <c r="AD41" s="203" t="str">
        <f>IF('Cell Numbers'!AD33=0,"",((IF(VLOOKUP('Cell Numbers'!AD33,Cells!$A$7:$F$122,5)=AD$11,"[",""))&amp;(IF(AND(VLOOKUP('Cell Numbers'!AD33,Cells!$A$7:$F$122,5)&lt;&gt;AD$11,VLOOKUP('Cell Numbers'!AD33,Cells!$A$7:$F$122,6)&lt;&gt;AD$11),"---",(ROUND(VLOOKUP('Cell Numbers'!AD33,Cells!$A$7:$P$122,16),1)))&amp;(IF(VLOOKUP('Cell Numbers'!AD33,Cells!$A$7:$F$122,6)=AD$11,"]","")))))</f>
        <v>---</v>
      </c>
      <c r="AE41" s="203" t="str">
        <f>IF('Cell Numbers'!AE33=0,"",((IF(VLOOKUP('Cell Numbers'!AE33,Cells!$A$7:$F$122,5)=AE$11,"[",""))&amp;(IF(AND(VLOOKUP('Cell Numbers'!AE33,Cells!$A$7:$F$122,5)&lt;&gt;AE$11,VLOOKUP('Cell Numbers'!AE33,Cells!$A$7:$F$122,6)&lt;&gt;AE$11),"---",(ROUND(VLOOKUP('Cell Numbers'!AE33,Cells!$A$7:$P$122,16),1)))&amp;(IF(VLOOKUP('Cell Numbers'!AE33,Cells!$A$7:$F$122,6)=AE$11,"]","")))))</f>
        <v>5.4]</v>
      </c>
      <c r="AF41" s="203" t="str">
        <f>IF('Cell Numbers'!AF33=0,"",((IF(VLOOKUP('Cell Numbers'!AF33,Cells!$A$7:$F$122,5)=AF$11,"[",""))&amp;(IF(AND(VLOOKUP('Cell Numbers'!AF33,Cells!$A$7:$F$122,5)&lt;&gt;AF$11,VLOOKUP('Cell Numbers'!AF33,Cells!$A$7:$F$122,6)&lt;&gt;AF$11),"---",(ROUND(VLOOKUP('Cell Numbers'!AF33,Cells!$A$7:$P$122,16),1)))&amp;(IF(VLOOKUP('Cell Numbers'!AF33,Cells!$A$7:$F$122,6)=AF$11,"]","")))))</f>
        <v>[6</v>
      </c>
      <c r="AG41" s="203" t="str">
        <f>IF('Cell Numbers'!AG33=0,"",((IF(VLOOKUP('Cell Numbers'!AG33,Cells!$A$7:$F$122,5)=AG$11,"[",""))&amp;(IF(AND(VLOOKUP('Cell Numbers'!AG33,Cells!$A$7:$F$122,5)&lt;&gt;AG$11,VLOOKUP('Cell Numbers'!AG33,Cells!$A$7:$F$122,6)&lt;&gt;AG$11),"---",(ROUND(VLOOKUP('Cell Numbers'!AG33,Cells!$A$7:$P$122,16),1)))&amp;(IF(VLOOKUP('Cell Numbers'!AG33,Cells!$A$7:$F$122,6)=AG$11,"]","")))))</f>
        <v>---</v>
      </c>
      <c r="AH41" s="203" t="str">
        <f>IF('Cell Numbers'!AH33=0,"",((IF(VLOOKUP('Cell Numbers'!AH33,Cells!$A$7:$F$122,5)=AH$11,"[",""))&amp;(IF(AND(VLOOKUP('Cell Numbers'!AH33,Cells!$A$7:$F$122,5)&lt;&gt;AH$11,VLOOKUP('Cell Numbers'!AH33,Cells!$A$7:$F$122,6)&lt;&gt;AH$11),"---",(ROUND(VLOOKUP('Cell Numbers'!AH33,Cells!$A$7:$P$122,16),1)))&amp;(IF(VLOOKUP('Cell Numbers'!AH33,Cells!$A$7:$F$122,6)=AH$11,"]","")))))</f>
        <v>---</v>
      </c>
      <c r="AI41" s="203" t="str">
        <f>IF('Cell Numbers'!AI33=0,"",((IF(VLOOKUP('Cell Numbers'!AI33,Cells!$A$7:$F$122,5)=AI$11,"[",""))&amp;(IF(AND(VLOOKUP('Cell Numbers'!AI33,Cells!$A$7:$F$122,5)&lt;&gt;AI$11,VLOOKUP('Cell Numbers'!AI33,Cells!$A$7:$F$122,6)&lt;&gt;AI$11),"---",(ROUND(VLOOKUP('Cell Numbers'!AI33,Cells!$A$7:$P$122,16),1)))&amp;(IF(VLOOKUP('Cell Numbers'!AI33,Cells!$A$7:$F$122,6)=AI$11,"]","")))))</f>
        <v>---</v>
      </c>
      <c r="AJ41" s="203" t="str">
        <f>IF('Cell Numbers'!AJ33=0,"",((IF(VLOOKUP('Cell Numbers'!AJ33,Cells!$A$7:$F$122,5)=AJ$11,"[",""))&amp;(IF(AND(VLOOKUP('Cell Numbers'!AJ33,Cells!$A$7:$F$122,5)&lt;&gt;AJ$11,VLOOKUP('Cell Numbers'!AJ33,Cells!$A$7:$F$122,6)&lt;&gt;AJ$11),"---",(ROUND(VLOOKUP('Cell Numbers'!AJ33,Cells!$A$7:$P$122,16),1)))&amp;(IF(VLOOKUP('Cell Numbers'!AJ33,Cells!$A$7:$F$122,6)=AJ$11,"]","")))))</f>
        <v>---</v>
      </c>
      <c r="AK41" s="203" t="str">
        <f>IF('Cell Numbers'!AK33=0,"",((IF(VLOOKUP('Cell Numbers'!AK33,Cells!$A$7:$F$122,5)=AK$11,"[",""))&amp;(IF(AND(VLOOKUP('Cell Numbers'!AK33,Cells!$A$7:$F$122,5)&lt;&gt;AK$11,VLOOKUP('Cell Numbers'!AK33,Cells!$A$7:$F$122,6)&lt;&gt;AK$11),"---",(ROUND(VLOOKUP('Cell Numbers'!AK33,Cells!$A$7:$P$122,16),1)))&amp;(IF(VLOOKUP('Cell Numbers'!AK33,Cells!$A$7:$F$122,6)=AK$11,"]","")))))</f>
        <v>---</v>
      </c>
      <c r="AL41" s="203" t="str">
        <f>IF('Cell Numbers'!AL33=0,"",((IF(VLOOKUP('Cell Numbers'!AL33,Cells!$A$7:$F$122,5)=AL$11,"[",""))&amp;(IF(AND(VLOOKUP('Cell Numbers'!AL33,Cells!$A$7:$F$122,5)&lt;&gt;AL$11,VLOOKUP('Cell Numbers'!AL33,Cells!$A$7:$F$122,6)&lt;&gt;AL$11),"---",(ROUND(VLOOKUP('Cell Numbers'!AL33,Cells!$A$7:$P$122,16),1)))&amp;(IF(VLOOKUP('Cell Numbers'!AL33,Cells!$A$7:$F$122,6)=AL$11,"]","")))))</f>
        <v>---</v>
      </c>
      <c r="AM41" s="203" t="str">
        <f>IF('Cell Numbers'!AM33=0,"",((IF(VLOOKUP('Cell Numbers'!AM33,Cells!$A$7:$F$122,5)=AM$11,"[",""))&amp;(IF(AND(VLOOKUP('Cell Numbers'!AM33,Cells!$A$7:$F$122,5)&lt;&gt;AM$11,VLOOKUP('Cell Numbers'!AM33,Cells!$A$7:$F$122,6)&lt;&gt;AM$11),"---",(ROUND(VLOOKUP('Cell Numbers'!AM33,Cells!$A$7:$P$122,16),1)))&amp;(IF(VLOOKUP('Cell Numbers'!AM33,Cells!$A$7:$F$122,6)=AM$11,"]","")))))</f>
        <v>6]</v>
      </c>
    </row>
    <row r="42" spans="1:39" ht="13.5" customHeight="1" x14ac:dyDescent="0.25">
      <c r="A42" t="s">
        <v>59</v>
      </c>
      <c r="B42" t="s">
        <v>78</v>
      </c>
      <c r="C42" s="8" t="s">
        <v>353</v>
      </c>
      <c r="D42" s="203" t="str">
        <f>IF('Cell Numbers'!D34=0,"",((IF(VLOOKUP('Cell Numbers'!D34,Cells!$A$7:$F$122,5)=D$11,"[",""))&amp;(IF(AND(VLOOKUP('Cell Numbers'!D34,Cells!$A$7:$F$122,5)&lt;&gt;D$11,VLOOKUP('Cell Numbers'!D34,Cells!$A$7:$F$122,6)&lt;&gt;D$11),"---",(ROUND(VLOOKUP('Cell Numbers'!D34,Cells!$A$7:$P$122,16),1)))&amp;(IF(VLOOKUP('Cell Numbers'!D34,Cells!$A$7:$F$122,6)=D$11,"]","")))))</f>
        <v>[7.3</v>
      </c>
      <c r="E42" s="203" t="str">
        <f>IF('Cell Numbers'!E34=0,"",((IF(VLOOKUP('Cell Numbers'!E34,Cells!$A$7:$F$122,5)=E$11,"[",""))&amp;(IF(AND(VLOOKUP('Cell Numbers'!E34,Cells!$A$7:$F$122,5)&lt;&gt;E$11,VLOOKUP('Cell Numbers'!E34,Cells!$A$7:$F$122,6)&lt;&gt;E$11),"---",(ROUND(VLOOKUP('Cell Numbers'!E34,Cells!$A$7:$P$122,16),1)))&amp;(IF(VLOOKUP('Cell Numbers'!E34,Cells!$A$7:$F$122,6)=E$11,"]","")))))</f>
        <v>---</v>
      </c>
      <c r="F42" s="203" t="str">
        <f>IF('Cell Numbers'!F34=0,"",((IF(VLOOKUP('Cell Numbers'!F34,Cells!$A$7:$F$122,5)=F$11,"[",""))&amp;(IF(AND(VLOOKUP('Cell Numbers'!F34,Cells!$A$7:$F$122,5)&lt;&gt;F$11,VLOOKUP('Cell Numbers'!F34,Cells!$A$7:$F$122,6)&lt;&gt;F$11),"---",(ROUND(VLOOKUP('Cell Numbers'!F34,Cells!$A$7:$P$122,16),1)))&amp;(IF(VLOOKUP('Cell Numbers'!F34,Cells!$A$7:$F$122,6)=F$11,"]","")))))</f>
        <v>---</v>
      </c>
      <c r="G42" s="203" t="str">
        <f>IF('Cell Numbers'!G34=0,"",((IF(VLOOKUP('Cell Numbers'!G34,Cells!$A$7:$F$122,5)=G$11,"[",""))&amp;(IF(AND(VLOOKUP('Cell Numbers'!G34,Cells!$A$7:$F$122,5)&lt;&gt;G$11,VLOOKUP('Cell Numbers'!G34,Cells!$A$7:$F$122,6)&lt;&gt;G$11),"---",(ROUND(VLOOKUP('Cell Numbers'!G34,Cells!$A$7:$P$122,16),1)))&amp;(IF(VLOOKUP('Cell Numbers'!G34,Cells!$A$7:$F$122,6)=G$11,"]","")))))</f>
        <v>---</v>
      </c>
      <c r="H42" s="203" t="str">
        <f>IF('Cell Numbers'!H34=0,"",((IF(VLOOKUP('Cell Numbers'!H34,Cells!$A$7:$F$122,5)=H$11,"[",""))&amp;(IF(AND(VLOOKUP('Cell Numbers'!H34,Cells!$A$7:$F$122,5)&lt;&gt;H$11,VLOOKUP('Cell Numbers'!H34,Cells!$A$7:$F$122,6)&lt;&gt;H$11),"---",(ROUND(VLOOKUP('Cell Numbers'!H34,Cells!$A$7:$P$122,16),1)))&amp;(IF(VLOOKUP('Cell Numbers'!H34,Cells!$A$7:$F$122,6)=H$11,"]","")))))</f>
        <v>---</v>
      </c>
      <c r="I42" s="203" t="str">
        <f>IF('Cell Numbers'!I34=0,"",((IF(VLOOKUP('Cell Numbers'!I34,Cells!$A$7:$F$122,5)=I$11,"[",""))&amp;(IF(AND(VLOOKUP('Cell Numbers'!I34,Cells!$A$7:$F$122,5)&lt;&gt;I$11,VLOOKUP('Cell Numbers'!I34,Cells!$A$7:$F$122,6)&lt;&gt;I$11),"---",(ROUND(VLOOKUP('Cell Numbers'!I34,Cells!$A$7:$P$122,16),1)))&amp;(IF(VLOOKUP('Cell Numbers'!I34,Cells!$A$7:$F$122,6)=I$11,"]","")))))</f>
        <v>---</v>
      </c>
      <c r="J42" s="203" t="str">
        <f>IF('Cell Numbers'!J34=0,"",((IF(VLOOKUP('Cell Numbers'!J34,Cells!$A$7:$F$122,5)=J$11,"[",""))&amp;(IF(AND(VLOOKUP('Cell Numbers'!J34,Cells!$A$7:$F$122,5)&lt;&gt;J$11,VLOOKUP('Cell Numbers'!J34,Cells!$A$7:$F$122,6)&lt;&gt;J$11),"---",(ROUND(VLOOKUP('Cell Numbers'!J34,Cells!$A$7:$P$122,16),1)))&amp;(IF(VLOOKUP('Cell Numbers'!J34,Cells!$A$7:$F$122,6)=J$11,"]","")))))</f>
        <v>---</v>
      </c>
      <c r="K42" s="203" t="str">
        <f>IF('Cell Numbers'!K34=0,"",((IF(VLOOKUP('Cell Numbers'!K34,Cells!$A$7:$F$122,5)=K$11,"[",""))&amp;(IF(AND(VLOOKUP('Cell Numbers'!K34,Cells!$A$7:$F$122,5)&lt;&gt;K$11,VLOOKUP('Cell Numbers'!K34,Cells!$A$7:$F$122,6)&lt;&gt;K$11),"---",(ROUND(VLOOKUP('Cell Numbers'!K34,Cells!$A$7:$P$122,16),1)))&amp;(IF(VLOOKUP('Cell Numbers'!K34,Cells!$A$7:$F$122,6)=K$11,"]","")))))</f>
        <v>---</v>
      </c>
      <c r="L42" s="203" t="str">
        <f>IF('Cell Numbers'!L34=0,"",((IF(VLOOKUP('Cell Numbers'!L34,Cells!$A$7:$F$122,5)=L$11,"[",""))&amp;(IF(AND(VLOOKUP('Cell Numbers'!L34,Cells!$A$7:$F$122,5)&lt;&gt;L$11,VLOOKUP('Cell Numbers'!L34,Cells!$A$7:$F$122,6)&lt;&gt;L$11),"---",(ROUND(VLOOKUP('Cell Numbers'!L34,Cells!$A$7:$P$122,16),1)))&amp;(IF(VLOOKUP('Cell Numbers'!L34,Cells!$A$7:$F$122,6)=L$11,"]","")))))</f>
        <v>---</v>
      </c>
      <c r="M42" s="203" t="str">
        <f>IF('Cell Numbers'!M34=0,"",((IF(VLOOKUP('Cell Numbers'!M34,Cells!$A$7:$F$122,5)=M$11,"[",""))&amp;(IF(AND(VLOOKUP('Cell Numbers'!M34,Cells!$A$7:$F$122,5)&lt;&gt;M$11,VLOOKUP('Cell Numbers'!M34,Cells!$A$7:$F$122,6)&lt;&gt;M$11),"---",(ROUND(VLOOKUP('Cell Numbers'!M34,Cells!$A$7:$P$122,16),1)))&amp;(IF(VLOOKUP('Cell Numbers'!M34,Cells!$A$7:$F$122,6)=M$11,"]","")))))</f>
        <v>---</v>
      </c>
      <c r="N42" s="203" t="str">
        <f>IF('Cell Numbers'!N34=0,"",((IF(VLOOKUP('Cell Numbers'!N34,Cells!$A$7:$F$122,5)=N$11,"[",""))&amp;(IF(AND(VLOOKUP('Cell Numbers'!N34,Cells!$A$7:$F$122,5)&lt;&gt;N$11,VLOOKUP('Cell Numbers'!N34,Cells!$A$7:$F$122,6)&lt;&gt;N$11),"---",(ROUND(VLOOKUP('Cell Numbers'!N34,Cells!$A$7:$P$122,16),1)))&amp;(IF(VLOOKUP('Cell Numbers'!N34,Cells!$A$7:$F$122,6)=N$11,"]","")))))</f>
        <v>---</v>
      </c>
      <c r="O42" s="203" t="str">
        <f>IF('Cell Numbers'!O34=0,"",((IF(VLOOKUP('Cell Numbers'!O34,Cells!$A$7:$F$122,5)=O$11,"[",""))&amp;(IF(AND(VLOOKUP('Cell Numbers'!O34,Cells!$A$7:$F$122,5)&lt;&gt;O$11,VLOOKUP('Cell Numbers'!O34,Cells!$A$7:$F$122,6)&lt;&gt;O$11),"---",(ROUND(VLOOKUP('Cell Numbers'!O34,Cells!$A$7:$P$122,16),1)))&amp;(IF(VLOOKUP('Cell Numbers'!O34,Cells!$A$7:$F$122,6)=O$11,"]","")))))</f>
        <v>---</v>
      </c>
      <c r="P42" s="203" t="str">
        <f>IF('Cell Numbers'!P34=0,"",((IF(VLOOKUP('Cell Numbers'!P34,Cells!$A$7:$F$122,5)=P$11,"[",""))&amp;(IF(AND(VLOOKUP('Cell Numbers'!P34,Cells!$A$7:$F$122,5)&lt;&gt;P$11,VLOOKUP('Cell Numbers'!P34,Cells!$A$7:$F$122,6)&lt;&gt;P$11),"---",(ROUND(VLOOKUP('Cell Numbers'!P34,Cells!$A$7:$P$122,16),1)))&amp;(IF(VLOOKUP('Cell Numbers'!P34,Cells!$A$7:$F$122,6)=P$11,"]","")))))</f>
        <v>---</v>
      </c>
      <c r="Q42" s="203" t="str">
        <f>IF('Cell Numbers'!Q34=0,"",((IF(VLOOKUP('Cell Numbers'!Q34,Cells!$A$7:$F$122,5)=Q$11,"[",""))&amp;(IF(AND(VLOOKUP('Cell Numbers'!Q34,Cells!$A$7:$F$122,5)&lt;&gt;Q$11,VLOOKUP('Cell Numbers'!Q34,Cells!$A$7:$F$122,6)&lt;&gt;Q$11),"---",(ROUND(VLOOKUP('Cell Numbers'!Q34,Cells!$A$7:$P$122,16),1)))&amp;(IF(VLOOKUP('Cell Numbers'!Q34,Cells!$A$7:$F$122,6)=Q$11,"]","")))))</f>
        <v>---</v>
      </c>
      <c r="R42" s="203" t="str">
        <f>IF('Cell Numbers'!R34=0,"",((IF(VLOOKUP('Cell Numbers'!R34,Cells!$A$7:$F$122,5)=R$11,"[",""))&amp;(IF(AND(VLOOKUP('Cell Numbers'!R34,Cells!$A$7:$F$122,5)&lt;&gt;R$11,VLOOKUP('Cell Numbers'!R34,Cells!$A$7:$F$122,6)&lt;&gt;R$11),"---",(ROUND(VLOOKUP('Cell Numbers'!R34,Cells!$A$7:$P$122,16),1)))&amp;(IF(VLOOKUP('Cell Numbers'!R34,Cells!$A$7:$F$122,6)=R$11,"]","")))))</f>
        <v>---</v>
      </c>
      <c r="S42" s="203" t="str">
        <f>IF('Cell Numbers'!S34=0,"",((IF(VLOOKUP('Cell Numbers'!S34,Cells!$A$7:$F$122,5)=S$11,"[",""))&amp;(IF(AND(VLOOKUP('Cell Numbers'!S34,Cells!$A$7:$F$122,5)&lt;&gt;S$11,VLOOKUP('Cell Numbers'!S34,Cells!$A$7:$F$122,6)&lt;&gt;S$11),"---",(ROUND(VLOOKUP('Cell Numbers'!S34,Cells!$A$7:$P$122,16),1)))&amp;(IF(VLOOKUP('Cell Numbers'!S34,Cells!$A$7:$F$122,6)=S$11,"]","")))))</f>
        <v>---</v>
      </c>
      <c r="T42" s="203" t="str">
        <f>IF('Cell Numbers'!T34=0,"",((IF(VLOOKUP('Cell Numbers'!T34,Cells!$A$7:$F$122,5)=T$11,"[",""))&amp;(IF(AND(VLOOKUP('Cell Numbers'!T34,Cells!$A$7:$F$122,5)&lt;&gt;T$11,VLOOKUP('Cell Numbers'!T34,Cells!$A$7:$F$122,6)&lt;&gt;T$11),"---",(ROUND(VLOOKUP('Cell Numbers'!T34,Cells!$A$7:$P$122,16),1)))&amp;(IF(VLOOKUP('Cell Numbers'!T34,Cells!$A$7:$F$122,6)=T$11,"]","")))))</f>
        <v>---</v>
      </c>
      <c r="U42" s="203" t="str">
        <f>IF('Cell Numbers'!U34=0,"",((IF(VLOOKUP('Cell Numbers'!U34,Cells!$A$7:$F$122,5)=U$11,"[",""))&amp;(IF(AND(VLOOKUP('Cell Numbers'!U34,Cells!$A$7:$F$122,5)&lt;&gt;U$11,VLOOKUP('Cell Numbers'!U34,Cells!$A$7:$F$122,6)&lt;&gt;U$11),"---",(ROUND(VLOOKUP('Cell Numbers'!U34,Cells!$A$7:$P$122,16),1)))&amp;(IF(VLOOKUP('Cell Numbers'!U34,Cells!$A$7:$F$122,6)=U$11,"]","")))))</f>
        <v>---</v>
      </c>
      <c r="V42" s="203" t="str">
        <f>IF('Cell Numbers'!V34=0,"",((IF(VLOOKUP('Cell Numbers'!V34,Cells!$A$7:$F$122,5)=V$11,"[",""))&amp;(IF(AND(VLOOKUP('Cell Numbers'!V34,Cells!$A$7:$F$122,5)&lt;&gt;V$11,VLOOKUP('Cell Numbers'!V34,Cells!$A$7:$F$122,6)&lt;&gt;V$11),"---",(ROUND(VLOOKUP('Cell Numbers'!V34,Cells!$A$7:$P$122,16),1)))&amp;(IF(VLOOKUP('Cell Numbers'!V34,Cells!$A$7:$F$122,6)=V$11,"]","")))))</f>
        <v>---</v>
      </c>
      <c r="W42" s="203" t="str">
        <f>IF('Cell Numbers'!W34=0,"",((IF(VLOOKUP('Cell Numbers'!W34,Cells!$A$7:$F$122,5)=W$11,"[",""))&amp;(IF(AND(VLOOKUP('Cell Numbers'!W34,Cells!$A$7:$F$122,5)&lt;&gt;W$11,VLOOKUP('Cell Numbers'!W34,Cells!$A$7:$F$122,6)&lt;&gt;W$11),"---",(ROUND(VLOOKUP('Cell Numbers'!W34,Cells!$A$7:$P$122,16),1)))&amp;(IF(VLOOKUP('Cell Numbers'!W34,Cells!$A$7:$F$122,6)=W$11,"]","")))))</f>
        <v>---</v>
      </c>
      <c r="X42" s="203" t="str">
        <f>IF('Cell Numbers'!X34=0,"",((IF(VLOOKUP('Cell Numbers'!X34,Cells!$A$7:$F$122,5)=X$11,"[",""))&amp;(IF(AND(VLOOKUP('Cell Numbers'!X34,Cells!$A$7:$F$122,5)&lt;&gt;X$11,VLOOKUP('Cell Numbers'!X34,Cells!$A$7:$F$122,6)&lt;&gt;X$11),"---",(ROUND(VLOOKUP('Cell Numbers'!X34,Cells!$A$7:$P$122,16),1)))&amp;(IF(VLOOKUP('Cell Numbers'!X34,Cells!$A$7:$F$122,6)=X$11,"]","")))))</f>
        <v>---</v>
      </c>
      <c r="Y42" s="203" t="str">
        <f>IF('Cell Numbers'!Y34=0,"",((IF(VLOOKUP('Cell Numbers'!Y34,Cells!$A$7:$F$122,5)=Y$11,"[",""))&amp;(IF(AND(VLOOKUP('Cell Numbers'!Y34,Cells!$A$7:$F$122,5)&lt;&gt;Y$11,VLOOKUP('Cell Numbers'!Y34,Cells!$A$7:$F$122,6)&lt;&gt;Y$11),"---",(ROUND(VLOOKUP('Cell Numbers'!Y34,Cells!$A$7:$P$122,16),1)))&amp;(IF(VLOOKUP('Cell Numbers'!Y34,Cells!$A$7:$F$122,6)=Y$11,"]","")))))</f>
        <v>---</v>
      </c>
      <c r="Z42" s="203" t="str">
        <f>IF('Cell Numbers'!Z34=0,"",((IF(VLOOKUP('Cell Numbers'!Z34,Cells!$A$7:$F$122,5)=Z$11,"[",""))&amp;(IF(AND(VLOOKUP('Cell Numbers'!Z34,Cells!$A$7:$F$122,5)&lt;&gt;Z$11,VLOOKUP('Cell Numbers'!Z34,Cells!$A$7:$F$122,6)&lt;&gt;Z$11),"---",(ROUND(VLOOKUP('Cell Numbers'!Z34,Cells!$A$7:$P$122,16),1)))&amp;(IF(VLOOKUP('Cell Numbers'!Z34,Cells!$A$7:$F$122,6)=Z$11,"]","")))))</f>
        <v>---</v>
      </c>
      <c r="AA42" s="203" t="str">
        <f>IF('Cell Numbers'!AA34=0,"",((IF(VLOOKUP('Cell Numbers'!AA34,Cells!$A$7:$F$122,5)=AA$11,"[",""))&amp;(IF(AND(VLOOKUP('Cell Numbers'!AA34,Cells!$A$7:$F$122,5)&lt;&gt;AA$11,VLOOKUP('Cell Numbers'!AA34,Cells!$A$7:$F$122,6)&lt;&gt;AA$11),"---",(ROUND(VLOOKUP('Cell Numbers'!AA34,Cells!$A$7:$P$122,16),1)))&amp;(IF(VLOOKUP('Cell Numbers'!AA34,Cells!$A$7:$F$122,6)=AA$11,"]","")))))</f>
        <v>---</v>
      </c>
      <c r="AB42" s="203" t="str">
        <f>IF('Cell Numbers'!AB34=0,"",((IF(VLOOKUP('Cell Numbers'!AB34,Cells!$A$7:$F$122,5)=AB$11,"[",""))&amp;(IF(AND(VLOOKUP('Cell Numbers'!AB34,Cells!$A$7:$F$122,5)&lt;&gt;AB$11,VLOOKUP('Cell Numbers'!AB34,Cells!$A$7:$F$122,6)&lt;&gt;AB$11),"---",(ROUND(VLOOKUP('Cell Numbers'!AB34,Cells!$A$7:$P$122,16),1)))&amp;(IF(VLOOKUP('Cell Numbers'!AB34,Cells!$A$7:$F$122,6)=AB$11,"]","")))))</f>
        <v>---</v>
      </c>
      <c r="AC42" s="203" t="str">
        <f>IF('Cell Numbers'!AC34=0,"",((IF(VLOOKUP('Cell Numbers'!AC34,Cells!$A$7:$F$122,5)=AC$11,"[",""))&amp;(IF(AND(VLOOKUP('Cell Numbers'!AC34,Cells!$A$7:$F$122,5)&lt;&gt;AC$11,VLOOKUP('Cell Numbers'!AC34,Cells!$A$7:$F$122,6)&lt;&gt;AC$11),"---",(ROUND(VLOOKUP('Cell Numbers'!AC34,Cells!$A$7:$P$122,16),1)))&amp;(IF(VLOOKUP('Cell Numbers'!AC34,Cells!$A$7:$F$122,6)=AC$11,"]","")))))</f>
        <v>---</v>
      </c>
      <c r="AD42" s="203" t="str">
        <f>IF('Cell Numbers'!AD34=0,"",((IF(VLOOKUP('Cell Numbers'!AD34,Cells!$A$7:$F$122,5)=AD$11,"[",""))&amp;(IF(AND(VLOOKUP('Cell Numbers'!AD34,Cells!$A$7:$F$122,5)&lt;&gt;AD$11,VLOOKUP('Cell Numbers'!AD34,Cells!$A$7:$F$122,6)&lt;&gt;AD$11),"---",(ROUND(VLOOKUP('Cell Numbers'!AD34,Cells!$A$7:$P$122,16),1)))&amp;(IF(VLOOKUP('Cell Numbers'!AD34,Cells!$A$7:$F$122,6)=AD$11,"]","")))))</f>
        <v>---</v>
      </c>
      <c r="AE42" s="203" t="str">
        <f>IF('Cell Numbers'!AE34=0,"",((IF(VLOOKUP('Cell Numbers'!AE34,Cells!$A$7:$F$122,5)=AE$11,"[",""))&amp;(IF(AND(VLOOKUP('Cell Numbers'!AE34,Cells!$A$7:$F$122,5)&lt;&gt;AE$11,VLOOKUP('Cell Numbers'!AE34,Cells!$A$7:$F$122,6)&lt;&gt;AE$11),"---",(ROUND(VLOOKUP('Cell Numbers'!AE34,Cells!$A$7:$P$122,16),1)))&amp;(IF(VLOOKUP('Cell Numbers'!AE34,Cells!$A$7:$F$122,6)=AE$11,"]","")))))</f>
        <v>---</v>
      </c>
      <c r="AF42" s="203" t="str">
        <f>IF('Cell Numbers'!AF34=0,"",((IF(VLOOKUP('Cell Numbers'!AF34,Cells!$A$7:$F$122,5)=AF$11,"[",""))&amp;(IF(AND(VLOOKUP('Cell Numbers'!AF34,Cells!$A$7:$F$122,5)&lt;&gt;AF$11,VLOOKUP('Cell Numbers'!AF34,Cells!$A$7:$F$122,6)&lt;&gt;AF$11),"---",(ROUND(VLOOKUP('Cell Numbers'!AF34,Cells!$A$7:$P$122,16),1)))&amp;(IF(VLOOKUP('Cell Numbers'!AF34,Cells!$A$7:$F$122,6)=AF$11,"]","")))))</f>
        <v>---</v>
      </c>
      <c r="AG42" s="203" t="str">
        <f>IF('Cell Numbers'!AG34=0,"",((IF(VLOOKUP('Cell Numbers'!AG34,Cells!$A$7:$F$122,5)=AG$11,"[",""))&amp;(IF(AND(VLOOKUP('Cell Numbers'!AG34,Cells!$A$7:$F$122,5)&lt;&gt;AG$11,VLOOKUP('Cell Numbers'!AG34,Cells!$A$7:$F$122,6)&lt;&gt;AG$11),"---",(ROUND(VLOOKUP('Cell Numbers'!AG34,Cells!$A$7:$P$122,16),1)))&amp;(IF(VLOOKUP('Cell Numbers'!AG34,Cells!$A$7:$F$122,6)=AG$11,"]","")))))</f>
        <v>---</v>
      </c>
      <c r="AH42" s="203" t="str">
        <f>IF('Cell Numbers'!AH34=0,"",((IF(VLOOKUP('Cell Numbers'!AH34,Cells!$A$7:$F$122,5)=AH$11,"[",""))&amp;(IF(AND(VLOOKUP('Cell Numbers'!AH34,Cells!$A$7:$F$122,5)&lt;&gt;AH$11,VLOOKUP('Cell Numbers'!AH34,Cells!$A$7:$F$122,6)&lt;&gt;AH$11),"---",(ROUND(VLOOKUP('Cell Numbers'!AH34,Cells!$A$7:$P$122,16),1)))&amp;(IF(VLOOKUP('Cell Numbers'!AH34,Cells!$A$7:$F$122,6)=AH$11,"]","")))))</f>
        <v>---</v>
      </c>
      <c r="AI42" s="203" t="str">
        <f>IF('Cell Numbers'!AI34=0,"",((IF(VLOOKUP('Cell Numbers'!AI34,Cells!$A$7:$F$122,5)=AI$11,"[",""))&amp;(IF(AND(VLOOKUP('Cell Numbers'!AI34,Cells!$A$7:$F$122,5)&lt;&gt;AI$11,VLOOKUP('Cell Numbers'!AI34,Cells!$A$7:$F$122,6)&lt;&gt;AI$11),"---",(ROUND(VLOOKUP('Cell Numbers'!AI34,Cells!$A$7:$P$122,16),1)))&amp;(IF(VLOOKUP('Cell Numbers'!AI34,Cells!$A$7:$F$122,6)=AI$11,"]","")))))</f>
        <v>---</v>
      </c>
      <c r="AJ42" s="203" t="str">
        <f>IF('Cell Numbers'!AJ34=0,"",((IF(VLOOKUP('Cell Numbers'!AJ34,Cells!$A$7:$F$122,5)=AJ$11,"[",""))&amp;(IF(AND(VLOOKUP('Cell Numbers'!AJ34,Cells!$A$7:$F$122,5)&lt;&gt;AJ$11,VLOOKUP('Cell Numbers'!AJ34,Cells!$A$7:$F$122,6)&lt;&gt;AJ$11),"---",(ROUND(VLOOKUP('Cell Numbers'!AJ34,Cells!$A$7:$P$122,16),1)))&amp;(IF(VLOOKUP('Cell Numbers'!AJ34,Cells!$A$7:$F$122,6)=AJ$11,"]","")))))</f>
        <v>---</v>
      </c>
      <c r="AK42" s="203" t="str">
        <f>IF('Cell Numbers'!AK34=0,"",((IF(VLOOKUP('Cell Numbers'!AK34,Cells!$A$7:$F$122,5)=AK$11,"[",""))&amp;(IF(AND(VLOOKUP('Cell Numbers'!AK34,Cells!$A$7:$F$122,5)&lt;&gt;AK$11,VLOOKUP('Cell Numbers'!AK34,Cells!$A$7:$F$122,6)&lt;&gt;AK$11),"---",(ROUND(VLOOKUP('Cell Numbers'!AK34,Cells!$A$7:$P$122,16),1)))&amp;(IF(VLOOKUP('Cell Numbers'!AK34,Cells!$A$7:$F$122,6)=AK$11,"]","")))))</f>
        <v>---</v>
      </c>
      <c r="AL42" s="203" t="str">
        <f>IF('Cell Numbers'!AL34=0,"",((IF(VLOOKUP('Cell Numbers'!AL34,Cells!$A$7:$F$122,5)=AL$11,"[",""))&amp;(IF(AND(VLOOKUP('Cell Numbers'!AL34,Cells!$A$7:$F$122,5)&lt;&gt;AL$11,VLOOKUP('Cell Numbers'!AL34,Cells!$A$7:$F$122,6)&lt;&gt;AL$11),"---",(ROUND(VLOOKUP('Cell Numbers'!AL34,Cells!$A$7:$P$122,16),1)))&amp;(IF(VLOOKUP('Cell Numbers'!AL34,Cells!$A$7:$F$122,6)=AL$11,"]","")))))</f>
        <v>---</v>
      </c>
      <c r="AM42" s="203" t="str">
        <f>IF('Cell Numbers'!AM34=0,"",((IF(VLOOKUP('Cell Numbers'!AM34,Cells!$A$7:$F$122,5)=AM$11,"[",""))&amp;(IF(AND(VLOOKUP('Cell Numbers'!AM34,Cells!$A$7:$F$122,5)&lt;&gt;AM$11,VLOOKUP('Cell Numbers'!AM34,Cells!$A$7:$F$122,6)&lt;&gt;AM$11),"---",(ROUND(VLOOKUP('Cell Numbers'!AM34,Cells!$A$7:$P$122,16),1)))&amp;(IF(VLOOKUP('Cell Numbers'!AM34,Cells!$A$7:$F$122,6)=AM$11,"]","")))))</f>
        <v>7.3]</v>
      </c>
    </row>
    <row r="43" spans="1:39" ht="13.5" customHeight="1" x14ac:dyDescent="0.25">
      <c r="A43" t="s">
        <v>59</v>
      </c>
      <c r="B43" t="s">
        <v>78</v>
      </c>
      <c r="C43" s="8" t="s">
        <v>198</v>
      </c>
      <c r="D43" s="203" t="str">
        <f>IF('Cell Numbers'!D35=0,"",((IF(VLOOKUP('Cell Numbers'!D35,Cells!$A$7:$F$122,5)=D$11,"[",""))&amp;(IF(AND(VLOOKUP('Cell Numbers'!D35,Cells!$A$7:$F$122,5)&lt;&gt;D$11,VLOOKUP('Cell Numbers'!D35,Cells!$A$7:$F$122,6)&lt;&gt;D$11),"---",(ROUND(VLOOKUP('Cell Numbers'!D35,Cells!$A$7:$P$122,16),1)))&amp;(IF(VLOOKUP('Cell Numbers'!D35,Cells!$A$7:$F$122,6)=D$11,"]","")))))</f>
        <v>[-1.2</v>
      </c>
      <c r="E43" s="203" t="str">
        <f>IF('Cell Numbers'!E35=0,"",((IF(VLOOKUP('Cell Numbers'!E35,Cells!$A$7:$F$122,5)=E$11,"[",""))&amp;(IF(AND(VLOOKUP('Cell Numbers'!E35,Cells!$A$7:$F$122,5)&lt;&gt;E$11,VLOOKUP('Cell Numbers'!E35,Cells!$A$7:$F$122,6)&lt;&gt;E$11),"---",(ROUND(VLOOKUP('Cell Numbers'!E35,Cells!$A$7:$P$122,16),1)))&amp;(IF(VLOOKUP('Cell Numbers'!E35,Cells!$A$7:$F$122,6)=E$11,"]","")))))</f>
        <v>---</v>
      </c>
      <c r="F43" s="203" t="str">
        <f>IF('Cell Numbers'!F35=0,"",((IF(VLOOKUP('Cell Numbers'!F35,Cells!$A$7:$F$122,5)=F$11,"[",""))&amp;(IF(AND(VLOOKUP('Cell Numbers'!F35,Cells!$A$7:$F$122,5)&lt;&gt;F$11,VLOOKUP('Cell Numbers'!F35,Cells!$A$7:$F$122,6)&lt;&gt;F$11),"---",(ROUND(VLOOKUP('Cell Numbers'!F35,Cells!$A$7:$P$122,16),1)))&amp;(IF(VLOOKUP('Cell Numbers'!F35,Cells!$A$7:$F$122,6)=F$11,"]","")))))</f>
        <v>---</v>
      </c>
      <c r="G43" s="203" t="str">
        <f>IF('Cell Numbers'!G35=0,"",((IF(VLOOKUP('Cell Numbers'!G35,Cells!$A$7:$F$122,5)=G$11,"[",""))&amp;(IF(AND(VLOOKUP('Cell Numbers'!G35,Cells!$A$7:$F$122,5)&lt;&gt;G$11,VLOOKUP('Cell Numbers'!G35,Cells!$A$7:$F$122,6)&lt;&gt;G$11),"---",(ROUND(VLOOKUP('Cell Numbers'!G35,Cells!$A$7:$P$122,16),1)))&amp;(IF(VLOOKUP('Cell Numbers'!G35,Cells!$A$7:$F$122,6)=G$11,"]","")))))</f>
        <v>---</v>
      </c>
      <c r="H43" s="203" t="str">
        <f>IF('Cell Numbers'!H35=0,"",((IF(VLOOKUP('Cell Numbers'!H35,Cells!$A$7:$F$122,5)=H$11,"[",""))&amp;(IF(AND(VLOOKUP('Cell Numbers'!H35,Cells!$A$7:$F$122,5)&lt;&gt;H$11,VLOOKUP('Cell Numbers'!H35,Cells!$A$7:$F$122,6)&lt;&gt;H$11),"---",(ROUND(VLOOKUP('Cell Numbers'!H35,Cells!$A$7:$P$122,16),1)))&amp;(IF(VLOOKUP('Cell Numbers'!H35,Cells!$A$7:$F$122,6)=H$11,"]","")))))</f>
        <v>---</v>
      </c>
      <c r="I43" s="203" t="str">
        <f>IF('Cell Numbers'!I35=0,"",((IF(VLOOKUP('Cell Numbers'!I35,Cells!$A$7:$F$122,5)=I$11,"[",""))&amp;(IF(AND(VLOOKUP('Cell Numbers'!I35,Cells!$A$7:$F$122,5)&lt;&gt;I$11,VLOOKUP('Cell Numbers'!I35,Cells!$A$7:$F$122,6)&lt;&gt;I$11),"---",(ROUND(VLOOKUP('Cell Numbers'!I35,Cells!$A$7:$P$122,16),1)))&amp;(IF(VLOOKUP('Cell Numbers'!I35,Cells!$A$7:$F$122,6)=I$11,"]","")))))</f>
        <v>---</v>
      </c>
      <c r="J43" s="203" t="str">
        <f>IF('Cell Numbers'!J35=0,"",((IF(VLOOKUP('Cell Numbers'!J35,Cells!$A$7:$F$122,5)=J$11,"[",""))&amp;(IF(AND(VLOOKUP('Cell Numbers'!J35,Cells!$A$7:$F$122,5)&lt;&gt;J$11,VLOOKUP('Cell Numbers'!J35,Cells!$A$7:$F$122,6)&lt;&gt;J$11),"---",(ROUND(VLOOKUP('Cell Numbers'!J35,Cells!$A$7:$P$122,16),1)))&amp;(IF(VLOOKUP('Cell Numbers'!J35,Cells!$A$7:$F$122,6)=J$11,"]","")))))</f>
        <v>---</v>
      </c>
      <c r="K43" s="203" t="str">
        <f>IF('Cell Numbers'!K35=0,"",((IF(VLOOKUP('Cell Numbers'!K35,Cells!$A$7:$F$122,5)=K$11,"[",""))&amp;(IF(AND(VLOOKUP('Cell Numbers'!K35,Cells!$A$7:$F$122,5)&lt;&gt;K$11,VLOOKUP('Cell Numbers'!K35,Cells!$A$7:$F$122,6)&lt;&gt;K$11),"---",(ROUND(VLOOKUP('Cell Numbers'!K35,Cells!$A$7:$P$122,16),1)))&amp;(IF(VLOOKUP('Cell Numbers'!K35,Cells!$A$7:$F$122,6)=K$11,"]","")))))</f>
        <v>---</v>
      </c>
      <c r="L43" s="203" t="str">
        <f>IF('Cell Numbers'!L35=0,"",((IF(VLOOKUP('Cell Numbers'!L35,Cells!$A$7:$F$122,5)=L$11,"[",""))&amp;(IF(AND(VLOOKUP('Cell Numbers'!L35,Cells!$A$7:$F$122,5)&lt;&gt;L$11,VLOOKUP('Cell Numbers'!L35,Cells!$A$7:$F$122,6)&lt;&gt;L$11),"---",(ROUND(VLOOKUP('Cell Numbers'!L35,Cells!$A$7:$P$122,16),1)))&amp;(IF(VLOOKUP('Cell Numbers'!L35,Cells!$A$7:$F$122,6)=L$11,"]","")))))</f>
        <v>---</v>
      </c>
      <c r="M43" s="203" t="str">
        <f>IF('Cell Numbers'!M35=0,"",((IF(VLOOKUP('Cell Numbers'!M35,Cells!$A$7:$F$122,5)=M$11,"[",""))&amp;(IF(AND(VLOOKUP('Cell Numbers'!M35,Cells!$A$7:$F$122,5)&lt;&gt;M$11,VLOOKUP('Cell Numbers'!M35,Cells!$A$7:$F$122,6)&lt;&gt;M$11),"---",(ROUND(VLOOKUP('Cell Numbers'!M35,Cells!$A$7:$P$122,16),1)))&amp;(IF(VLOOKUP('Cell Numbers'!M35,Cells!$A$7:$F$122,6)=M$11,"]","")))))</f>
        <v>---</v>
      </c>
      <c r="N43" s="203" t="str">
        <f>IF('Cell Numbers'!N35=0,"",((IF(VLOOKUP('Cell Numbers'!N35,Cells!$A$7:$F$122,5)=N$11,"[",""))&amp;(IF(AND(VLOOKUP('Cell Numbers'!N35,Cells!$A$7:$F$122,5)&lt;&gt;N$11,VLOOKUP('Cell Numbers'!N35,Cells!$A$7:$F$122,6)&lt;&gt;N$11),"---",(ROUND(VLOOKUP('Cell Numbers'!N35,Cells!$A$7:$P$122,16),1)))&amp;(IF(VLOOKUP('Cell Numbers'!N35,Cells!$A$7:$F$122,6)=N$11,"]","")))))</f>
        <v>---</v>
      </c>
      <c r="O43" s="203" t="str">
        <f>IF('Cell Numbers'!O35=0,"",((IF(VLOOKUP('Cell Numbers'!O35,Cells!$A$7:$F$122,5)=O$11,"[",""))&amp;(IF(AND(VLOOKUP('Cell Numbers'!O35,Cells!$A$7:$F$122,5)&lt;&gt;O$11,VLOOKUP('Cell Numbers'!O35,Cells!$A$7:$F$122,6)&lt;&gt;O$11),"---",(ROUND(VLOOKUP('Cell Numbers'!O35,Cells!$A$7:$P$122,16),1)))&amp;(IF(VLOOKUP('Cell Numbers'!O35,Cells!$A$7:$F$122,6)=O$11,"]","")))))</f>
        <v>---</v>
      </c>
      <c r="P43" s="203" t="str">
        <f>IF('Cell Numbers'!P35=0,"",((IF(VLOOKUP('Cell Numbers'!P35,Cells!$A$7:$F$122,5)=P$11,"[",""))&amp;(IF(AND(VLOOKUP('Cell Numbers'!P35,Cells!$A$7:$F$122,5)&lt;&gt;P$11,VLOOKUP('Cell Numbers'!P35,Cells!$A$7:$F$122,6)&lt;&gt;P$11),"---",(ROUND(VLOOKUP('Cell Numbers'!P35,Cells!$A$7:$P$122,16),1)))&amp;(IF(VLOOKUP('Cell Numbers'!P35,Cells!$A$7:$F$122,6)=P$11,"]","")))))</f>
        <v>---</v>
      </c>
      <c r="Q43" s="203" t="str">
        <f>IF('Cell Numbers'!Q35=0,"",((IF(VLOOKUP('Cell Numbers'!Q35,Cells!$A$7:$F$122,5)=Q$11,"[",""))&amp;(IF(AND(VLOOKUP('Cell Numbers'!Q35,Cells!$A$7:$F$122,5)&lt;&gt;Q$11,VLOOKUP('Cell Numbers'!Q35,Cells!$A$7:$F$122,6)&lt;&gt;Q$11),"---",(ROUND(VLOOKUP('Cell Numbers'!Q35,Cells!$A$7:$P$122,16),1)))&amp;(IF(VLOOKUP('Cell Numbers'!Q35,Cells!$A$7:$F$122,6)=Q$11,"]","")))))</f>
        <v>---</v>
      </c>
      <c r="R43" s="203" t="str">
        <f>IF('Cell Numbers'!R35=0,"",((IF(VLOOKUP('Cell Numbers'!R35,Cells!$A$7:$F$122,5)=R$11,"[",""))&amp;(IF(AND(VLOOKUP('Cell Numbers'!R35,Cells!$A$7:$F$122,5)&lt;&gt;R$11,VLOOKUP('Cell Numbers'!R35,Cells!$A$7:$F$122,6)&lt;&gt;R$11),"---",(ROUND(VLOOKUP('Cell Numbers'!R35,Cells!$A$7:$P$122,16),1)))&amp;(IF(VLOOKUP('Cell Numbers'!R35,Cells!$A$7:$F$122,6)=R$11,"]","")))))</f>
        <v>---</v>
      </c>
      <c r="S43" s="203" t="str">
        <f>IF('Cell Numbers'!S35=0,"",((IF(VLOOKUP('Cell Numbers'!S35,Cells!$A$7:$F$122,5)=S$11,"[",""))&amp;(IF(AND(VLOOKUP('Cell Numbers'!S35,Cells!$A$7:$F$122,5)&lt;&gt;S$11,VLOOKUP('Cell Numbers'!S35,Cells!$A$7:$F$122,6)&lt;&gt;S$11),"---",(ROUND(VLOOKUP('Cell Numbers'!S35,Cells!$A$7:$P$122,16),1)))&amp;(IF(VLOOKUP('Cell Numbers'!S35,Cells!$A$7:$F$122,6)=S$11,"]","")))))</f>
        <v>---</v>
      </c>
      <c r="T43" s="203" t="str">
        <f>IF('Cell Numbers'!T35=0,"",((IF(VLOOKUP('Cell Numbers'!T35,Cells!$A$7:$F$122,5)=T$11,"[",""))&amp;(IF(AND(VLOOKUP('Cell Numbers'!T35,Cells!$A$7:$F$122,5)&lt;&gt;T$11,VLOOKUP('Cell Numbers'!T35,Cells!$A$7:$F$122,6)&lt;&gt;T$11),"---",(ROUND(VLOOKUP('Cell Numbers'!T35,Cells!$A$7:$P$122,16),1)))&amp;(IF(VLOOKUP('Cell Numbers'!T35,Cells!$A$7:$F$122,6)=T$11,"]","")))))</f>
        <v>---</v>
      </c>
      <c r="U43" s="203" t="str">
        <f>IF('Cell Numbers'!U35=0,"",((IF(VLOOKUP('Cell Numbers'!U35,Cells!$A$7:$F$122,5)=U$11,"[",""))&amp;(IF(AND(VLOOKUP('Cell Numbers'!U35,Cells!$A$7:$F$122,5)&lt;&gt;U$11,VLOOKUP('Cell Numbers'!U35,Cells!$A$7:$F$122,6)&lt;&gt;U$11),"---",(ROUND(VLOOKUP('Cell Numbers'!U35,Cells!$A$7:$P$122,16),1)))&amp;(IF(VLOOKUP('Cell Numbers'!U35,Cells!$A$7:$F$122,6)=U$11,"]","")))))</f>
        <v>---</v>
      </c>
      <c r="V43" s="203" t="str">
        <f>IF('Cell Numbers'!V35=0,"",((IF(VLOOKUP('Cell Numbers'!V35,Cells!$A$7:$F$122,5)=V$11,"[",""))&amp;(IF(AND(VLOOKUP('Cell Numbers'!V35,Cells!$A$7:$F$122,5)&lt;&gt;V$11,VLOOKUP('Cell Numbers'!V35,Cells!$A$7:$F$122,6)&lt;&gt;V$11),"---",(ROUND(VLOOKUP('Cell Numbers'!V35,Cells!$A$7:$P$122,16),1)))&amp;(IF(VLOOKUP('Cell Numbers'!V35,Cells!$A$7:$F$122,6)=V$11,"]","")))))</f>
        <v>---</v>
      </c>
      <c r="W43" s="203" t="str">
        <f>IF('Cell Numbers'!W35=0,"",((IF(VLOOKUP('Cell Numbers'!W35,Cells!$A$7:$F$122,5)=W$11,"[",""))&amp;(IF(AND(VLOOKUP('Cell Numbers'!W35,Cells!$A$7:$F$122,5)&lt;&gt;W$11,VLOOKUP('Cell Numbers'!W35,Cells!$A$7:$F$122,6)&lt;&gt;W$11),"---",(ROUND(VLOOKUP('Cell Numbers'!W35,Cells!$A$7:$P$122,16),1)))&amp;(IF(VLOOKUP('Cell Numbers'!W35,Cells!$A$7:$F$122,6)=W$11,"]","")))))</f>
        <v>---</v>
      </c>
      <c r="X43" s="203" t="str">
        <f>IF('Cell Numbers'!X35=0,"",((IF(VLOOKUP('Cell Numbers'!X35,Cells!$A$7:$F$122,5)=X$11,"[",""))&amp;(IF(AND(VLOOKUP('Cell Numbers'!X35,Cells!$A$7:$F$122,5)&lt;&gt;X$11,VLOOKUP('Cell Numbers'!X35,Cells!$A$7:$F$122,6)&lt;&gt;X$11),"---",(ROUND(VLOOKUP('Cell Numbers'!X35,Cells!$A$7:$P$122,16),1)))&amp;(IF(VLOOKUP('Cell Numbers'!X35,Cells!$A$7:$F$122,6)=X$11,"]","")))))</f>
        <v>---</v>
      </c>
      <c r="Y43" s="203" t="str">
        <f>IF('Cell Numbers'!Y35=0,"",((IF(VLOOKUP('Cell Numbers'!Y35,Cells!$A$7:$F$122,5)=Y$11,"[",""))&amp;(IF(AND(VLOOKUP('Cell Numbers'!Y35,Cells!$A$7:$F$122,5)&lt;&gt;Y$11,VLOOKUP('Cell Numbers'!Y35,Cells!$A$7:$F$122,6)&lt;&gt;Y$11),"---",(ROUND(VLOOKUP('Cell Numbers'!Y35,Cells!$A$7:$P$122,16),1)))&amp;(IF(VLOOKUP('Cell Numbers'!Y35,Cells!$A$7:$F$122,6)=Y$11,"]","")))))</f>
        <v>---</v>
      </c>
      <c r="Z43" s="203" t="str">
        <f>IF('Cell Numbers'!Z35=0,"",((IF(VLOOKUP('Cell Numbers'!Z35,Cells!$A$7:$F$122,5)=Z$11,"[",""))&amp;(IF(AND(VLOOKUP('Cell Numbers'!Z35,Cells!$A$7:$F$122,5)&lt;&gt;Z$11,VLOOKUP('Cell Numbers'!Z35,Cells!$A$7:$F$122,6)&lt;&gt;Z$11),"---",(ROUND(VLOOKUP('Cell Numbers'!Z35,Cells!$A$7:$P$122,16),1)))&amp;(IF(VLOOKUP('Cell Numbers'!Z35,Cells!$A$7:$F$122,6)=Z$11,"]","")))))</f>
        <v>---</v>
      </c>
      <c r="AA43" s="203" t="str">
        <f>IF('Cell Numbers'!AA35=0,"",((IF(VLOOKUP('Cell Numbers'!AA35,Cells!$A$7:$F$122,5)=AA$11,"[",""))&amp;(IF(AND(VLOOKUP('Cell Numbers'!AA35,Cells!$A$7:$F$122,5)&lt;&gt;AA$11,VLOOKUP('Cell Numbers'!AA35,Cells!$A$7:$F$122,6)&lt;&gt;AA$11),"---",(ROUND(VLOOKUP('Cell Numbers'!AA35,Cells!$A$7:$P$122,16),1)))&amp;(IF(VLOOKUP('Cell Numbers'!AA35,Cells!$A$7:$F$122,6)=AA$11,"]","")))))</f>
        <v>---</v>
      </c>
      <c r="AB43" s="203" t="str">
        <f>IF('Cell Numbers'!AB35=0,"",((IF(VLOOKUP('Cell Numbers'!AB35,Cells!$A$7:$F$122,5)=AB$11,"[",""))&amp;(IF(AND(VLOOKUP('Cell Numbers'!AB35,Cells!$A$7:$F$122,5)&lt;&gt;AB$11,VLOOKUP('Cell Numbers'!AB35,Cells!$A$7:$F$122,6)&lt;&gt;AB$11),"---",(ROUND(VLOOKUP('Cell Numbers'!AB35,Cells!$A$7:$P$122,16),1)))&amp;(IF(VLOOKUP('Cell Numbers'!AB35,Cells!$A$7:$F$122,6)=AB$11,"]","")))))</f>
        <v>---</v>
      </c>
      <c r="AC43" s="203" t="str">
        <f>IF('Cell Numbers'!AC35=0,"",((IF(VLOOKUP('Cell Numbers'!AC35,Cells!$A$7:$F$122,5)=AC$11,"[",""))&amp;(IF(AND(VLOOKUP('Cell Numbers'!AC35,Cells!$A$7:$F$122,5)&lt;&gt;AC$11,VLOOKUP('Cell Numbers'!AC35,Cells!$A$7:$F$122,6)&lt;&gt;AC$11),"---",(ROUND(VLOOKUP('Cell Numbers'!AC35,Cells!$A$7:$P$122,16),1)))&amp;(IF(VLOOKUP('Cell Numbers'!AC35,Cells!$A$7:$F$122,6)=AC$11,"]","")))))</f>
        <v>---</v>
      </c>
      <c r="AD43" s="203" t="str">
        <f>IF('Cell Numbers'!AD35=0,"",((IF(VLOOKUP('Cell Numbers'!AD35,Cells!$A$7:$F$122,5)=AD$11,"[",""))&amp;(IF(AND(VLOOKUP('Cell Numbers'!AD35,Cells!$A$7:$F$122,5)&lt;&gt;AD$11,VLOOKUP('Cell Numbers'!AD35,Cells!$A$7:$F$122,6)&lt;&gt;AD$11),"---",(ROUND(VLOOKUP('Cell Numbers'!AD35,Cells!$A$7:$P$122,16),1)))&amp;(IF(VLOOKUP('Cell Numbers'!AD35,Cells!$A$7:$F$122,6)=AD$11,"]","")))))</f>
        <v>---</v>
      </c>
      <c r="AE43" s="203" t="str">
        <f>IF('Cell Numbers'!AE35=0,"",((IF(VLOOKUP('Cell Numbers'!AE35,Cells!$A$7:$F$122,5)=AE$11,"[",""))&amp;(IF(AND(VLOOKUP('Cell Numbers'!AE35,Cells!$A$7:$F$122,5)&lt;&gt;AE$11,VLOOKUP('Cell Numbers'!AE35,Cells!$A$7:$F$122,6)&lt;&gt;AE$11),"---",(ROUND(VLOOKUP('Cell Numbers'!AE35,Cells!$A$7:$P$122,16),1)))&amp;(IF(VLOOKUP('Cell Numbers'!AE35,Cells!$A$7:$F$122,6)=AE$11,"]","")))))</f>
        <v>---</v>
      </c>
      <c r="AF43" s="203" t="str">
        <f>IF('Cell Numbers'!AF35=0,"",((IF(VLOOKUP('Cell Numbers'!AF35,Cells!$A$7:$F$122,5)=AF$11,"[",""))&amp;(IF(AND(VLOOKUP('Cell Numbers'!AF35,Cells!$A$7:$F$122,5)&lt;&gt;AF$11,VLOOKUP('Cell Numbers'!AF35,Cells!$A$7:$F$122,6)&lt;&gt;AF$11),"---",(ROUND(VLOOKUP('Cell Numbers'!AF35,Cells!$A$7:$P$122,16),1)))&amp;(IF(VLOOKUP('Cell Numbers'!AF35,Cells!$A$7:$F$122,6)=AF$11,"]","")))))</f>
        <v>---</v>
      </c>
      <c r="AG43" s="203" t="str">
        <f>IF('Cell Numbers'!AG35=0,"",((IF(VLOOKUP('Cell Numbers'!AG35,Cells!$A$7:$F$122,5)=AG$11,"[",""))&amp;(IF(AND(VLOOKUP('Cell Numbers'!AG35,Cells!$A$7:$F$122,5)&lt;&gt;AG$11,VLOOKUP('Cell Numbers'!AG35,Cells!$A$7:$F$122,6)&lt;&gt;AG$11),"---",(ROUND(VLOOKUP('Cell Numbers'!AG35,Cells!$A$7:$P$122,16),1)))&amp;(IF(VLOOKUP('Cell Numbers'!AG35,Cells!$A$7:$F$122,6)=AG$11,"]","")))))</f>
        <v>---</v>
      </c>
      <c r="AH43" s="203" t="str">
        <f>IF('Cell Numbers'!AH35=0,"",((IF(VLOOKUP('Cell Numbers'!AH35,Cells!$A$7:$F$122,5)=AH$11,"[",""))&amp;(IF(AND(VLOOKUP('Cell Numbers'!AH35,Cells!$A$7:$F$122,5)&lt;&gt;AH$11,VLOOKUP('Cell Numbers'!AH35,Cells!$A$7:$F$122,6)&lt;&gt;AH$11),"---",(ROUND(VLOOKUP('Cell Numbers'!AH35,Cells!$A$7:$P$122,16),1)))&amp;(IF(VLOOKUP('Cell Numbers'!AH35,Cells!$A$7:$F$122,6)=AH$11,"]","")))))</f>
        <v>---</v>
      </c>
      <c r="AI43" s="203" t="str">
        <f>IF('Cell Numbers'!AI35=0,"",((IF(VLOOKUP('Cell Numbers'!AI35,Cells!$A$7:$F$122,5)=AI$11,"[",""))&amp;(IF(AND(VLOOKUP('Cell Numbers'!AI35,Cells!$A$7:$F$122,5)&lt;&gt;AI$11,VLOOKUP('Cell Numbers'!AI35,Cells!$A$7:$F$122,6)&lt;&gt;AI$11),"---",(ROUND(VLOOKUP('Cell Numbers'!AI35,Cells!$A$7:$P$122,16),1)))&amp;(IF(VLOOKUP('Cell Numbers'!AI35,Cells!$A$7:$F$122,6)=AI$11,"]","")))))</f>
        <v>---</v>
      </c>
      <c r="AJ43" s="203" t="str">
        <f>IF('Cell Numbers'!AJ35=0,"",((IF(VLOOKUP('Cell Numbers'!AJ35,Cells!$A$7:$F$122,5)=AJ$11,"[",""))&amp;(IF(AND(VLOOKUP('Cell Numbers'!AJ35,Cells!$A$7:$F$122,5)&lt;&gt;AJ$11,VLOOKUP('Cell Numbers'!AJ35,Cells!$A$7:$F$122,6)&lt;&gt;AJ$11),"---",(ROUND(VLOOKUP('Cell Numbers'!AJ35,Cells!$A$7:$P$122,16),1)))&amp;(IF(VLOOKUP('Cell Numbers'!AJ35,Cells!$A$7:$F$122,6)=AJ$11,"]","")))))</f>
        <v>---</v>
      </c>
      <c r="AK43" s="203" t="str">
        <f>IF('Cell Numbers'!AK35=0,"",((IF(VLOOKUP('Cell Numbers'!AK35,Cells!$A$7:$F$122,5)=AK$11,"[",""))&amp;(IF(AND(VLOOKUP('Cell Numbers'!AK35,Cells!$A$7:$F$122,5)&lt;&gt;AK$11,VLOOKUP('Cell Numbers'!AK35,Cells!$A$7:$F$122,6)&lt;&gt;AK$11),"---",(ROUND(VLOOKUP('Cell Numbers'!AK35,Cells!$A$7:$P$122,16),1)))&amp;(IF(VLOOKUP('Cell Numbers'!AK35,Cells!$A$7:$F$122,6)=AK$11,"]","")))))</f>
        <v>---</v>
      </c>
      <c r="AL43" s="203" t="str">
        <f>IF('Cell Numbers'!AL35=0,"",((IF(VLOOKUP('Cell Numbers'!AL35,Cells!$A$7:$F$122,5)=AL$11,"[",""))&amp;(IF(AND(VLOOKUP('Cell Numbers'!AL35,Cells!$A$7:$F$122,5)&lt;&gt;AL$11,VLOOKUP('Cell Numbers'!AL35,Cells!$A$7:$F$122,6)&lt;&gt;AL$11),"---",(ROUND(VLOOKUP('Cell Numbers'!AL35,Cells!$A$7:$P$122,16),1)))&amp;(IF(VLOOKUP('Cell Numbers'!AL35,Cells!$A$7:$F$122,6)=AL$11,"]","")))))</f>
        <v>---</v>
      </c>
      <c r="AM43" s="203" t="str">
        <f>IF('Cell Numbers'!AM35=0,"",((IF(VLOOKUP('Cell Numbers'!AM35,Cells!$A$7:$F$122,5)=AM$11,"[",""))&amp;(IF(AND(VLOOKUP('Cell Numbers'!AM35,Cells!$A$7:$F$122,5)&lt;&gt;AM$11,VLOOKUP('Cell Numbers'!AM35,Cells!$A$7:$F$122,6)&lt;&gt;AM$11),"---",(ROUND(VLOOKUP('Cell Numbers'!AM35,Cells!$A$7:$P$122,16),1)))&amp;(IF(VLOOKUP('Cell Numbers'!AM35,Cells!$A$7:$F$122,6)=AM$11,"]","")))))</f>
        <v>-1.2]</v>
      </c>
    </row>
    <row r="44" spans="1:39" x14ac:dyDescent="0.2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sheetData>
  <mergeCells count="24">
    <mergeCell ref="O7:S7"/>
    <mergeCell ref="T7:X7"/>
    <mergeCell ref="Y7:Z7"/>
    <mergeCell ref="AA7:AB7"/>
    <mergeCell ref="O8:S8"/>
    <mergeCell ref="T8:X8"/>
    <mergeCell ref="Y8:Z8"/>
    <mergeCell ref="AA8:AB8"/>
    <mergeCell ref="O5:S5"/>
    <mergeCell ref="T5:X5"/>
    <mergeCell ref="Y5:Z5"/>
    <mergeCell ref="AA5:AB5"/>
    <mergeCell ref="O6:S6"/>
    <mergeCell ref="T6:X6"/>
    <mergeCell ref="Y6:Z6"/>
    <mergeCell ref="AA6:AB6"/>
    <mergeCell ref="O3:S3"/>
    <mergeCell ref="T3:X3"/>
    <mergeCell ref="Y3:Z3"/>
    <mergeCell ref="AA3:AB3"/>
    <mergeCell ref="O4:S4"/>
    <mergeCell ref="T4:X4"/>
    <mergeCell ref="Y4:Z4"/>
    <mergeCell ref="AA4:AB4"/>
  </mergeCells>
  <conditionalFormatting sqref="AN13:XFD18 AN20:XFD26 AN28:XFD34 A28:C33 A20:C25 B35 A36:C41 AN36:XFD41 A27 A43:C43 A18:B18 A34:B34 A26:B26 A13:C17 AN43:XFD43 AM20:AM43">
    <cfRule type="cellIs" dxfId="38" priority="33" stopIfTrue="1" operator="equal">
      <formula>"In CI"</formula>
    </cfRule>
  </conditionalFormatting>
  <conditionalFormatting sqref="AN13:XFD18 AN20:XFD26 AN28:XFD34 A28:C33 A20:C25 B35 A36:C41 AN36:XFD41 A27 A43:C43 A18:B18 A34:B34 A26:B26 A13:C17 AN43:XFD43 AM20:AM43">
    <cfRule type="cellIs" dxfId="37" priority="31" stopIfTrue="1" operator="equal">
      <formula>"Above"</formula>
    </cfRule>
    <cfRule type="cellIs" dxfId="36" priority="32" stopIfTrue="1" operator="equal">
      <formula>"Below"</formula>
    </cfRule>
  </conditionalFormatting>
  <conditionalFormatting sqref="A19:B27 AN19:XFD27">
    <cfRule type="cellIs" dxfId="35" priority="28" stopIfTrue="1" operator="equal">
      <formula>"Above"</formula>
    </cfRule>
    <cfRule type="cellIs" dxfId="34" priority="29" stopIfTrue="1" operator="equal">
      <formula>"Below"</formula>
    </cfRule>
  </conditionalFormatting>
  <conditionalFormatting sqref="A19:B27 AN19:XFD27">
    <cfRule type="cellIs" dxfId="33" priority="30" stopIfTrue="1" operator="equal">
      <formula>"In CI"</formula>
    </cfRule>
  </conditionalFormatting>
  <conditionalFormatting sqref="A35 AN35:XFD35">
    <cfRule type="cellIs" dxfId="32" priority="25" stopIfTrue="1" operator="equal">
      <formula>"Above"</formula>
    </cfRule>
    <cfRule type="cellIs" dxfId="31" priority="26" stopIfTrue="1" operator="equal">
      <formula>"Below"</formula>
    </cfRule>
  </conditionalFormatting>
  <conditionalFormatting sqref="A35 AN35:XFD35">
    <cfRule type="cellIs" dxfId="30" priority="27" stopIfTrue="1" operator="equal">
      <formula>"In CI"</formula>
    </cfRule>
  </conditionalFormatting>
  <conditionalFormatting sqref="B27 AN27:XFD27">
    <cfRule type="cellIs" dxfId="29" priority="22" stopIfTrue="1" operator="equal">
      <formula>"Above"</formula>
    </cfRule>
    <cfRule type="cellIs" dxfId="28" priority="23" stopIfTrue="1" operator="equal">
      <formula>"Below"</formula>
    </cfRule>
  </conditionalFormatting>
  <conditionalFormatting sqref="B27 AN27:XFD27">
    <cfRule type="cellIs" dxfId="27" priority="24" stopIfTrue="1" operator="equal">
      <formula>"In CI"</formula>
    </cfRule>
  </conditionalFormatting>
  <conditionalFormatting sqref="AN42:XFD42 A42:C42">
    <cfRule type="cellIs" dxfId="26" priority="19" stopIfTrue="1" operator="equal">
      <formula>"Above"</formula>
    </cfRule>
    <cfRule type="cellIs" dxfId="25" priority="20" stopIfTrue="1" operator="equal">
      <formula>"Below"</formula>
    </cfRule>
  </conditionalFormatting>
  <conditionalFormatting sqref="AN42:XFD42 A42:C42">
    <cfRule type="cellIs" dxfId="24" priority="21" stopIfTrue="1" operator="equal">
      <formula>"In CI"</formula>
    </cfRule>
  </conditionalFormatting>
  <conditionalFormatting sqref="C19:C27">
    <cfRule type="cellIs" dxfId="23" priority="18" stopIfTrue="1" operator="equal">
      <formula>"Below"</formula>
    </cfRule>
  </conditionalFormatting>
  <conditionalFormatting sqref="C19:C27">
    <cfRule type="cellIs" dxfId="22" priority="16" stopIfTrue="1" operator="equal">
      <formula>"Above"</formula>
    </cfRule>
    <cfRule type="cellIs" dxfId="21" priority="17" stopIfTrue="1" operator="equal">
      <formula>"In CI"</formula>
    </cfRule>
  </conditionalFormatting>
  <conditionalFormatting sqref="C35">
    <cfRule type="cellIs" dxfId="20" priority="15" stopIfTrue="1" operator="equal">
      <formula>"Below"</formula>
    </cfRule>
  </conditionalFormatting>
  <conditionalFormatting sqref="C35">
    <cfRule type="cellIs" dxfId="19" priority="13" stopIfTrue="1" operator="equal">
      <formula>"Above"</formula>
    </cfRule>
    <cfRule type="cellIs" dxfId="18" priority="14" stopIfTrue="1" operator="equal">
      <formula>"In CI"</formula>
    </cfRule>
  </conditionalFormatting>
  <conditionalFormatting sqref="C27">
    <cfRule type="cellIs" dxfId="17" priority="12" stopIfTrue="1" operator="equal">
      <formula>"Below"</formula>
    </cfRule>
  </conditionalFormatting>
  <conditionalFormatting sqref="C27">
    <cfRule type="cellIs" dxfId="16" priority="10" stopIfTrue="1" operator="equal">
      <formula>"Above"</formula>
    </cfRule>
    <cfRule type="cellIs" dxfId="15" priority="11" stopIfTrue="1" operator="equal">
      <formula>"In CI"</formula>
    </cfRule>
  </conditionalFormatting>
  <conditionalFormatting sqref="AO12:XFD12 A12:C12">
    <cfRule type="cellIs" dxfId="14" priority="9" stopIfTrue="1" operator="equal">
      <formula>"In CI"</formula>
    </cfRule>
  </conditionalFormatting>
  <conditionalFormatting sqref="AO12:XFD12 A12:C12">
    <cfRule type="cellIs" dxfId="13" priority="7" stopIfTrue="1" operator="equal">
      <formula>"Above"</formula>
    </cfRule>
    <cfRule type="cellIs" dxfId="12" priority="8" stopIfTrue="1" operator="equal">
      <formula>"Below"</formula>
    </cfRule>
  </conditionalFormatting>
  <conditionalFormatting sqref="AM20:AM43">
    <cfRule type="colorScale" priority="4">
      <colorScale>
        <cfvo type="min"/>
        <cfvo type="percentile" val="50"/>
        <cfvo type="max"/>
        <color rgb="FFF8696B"/>
        <color rgb="FFFFEB84"/>
        <color rgb="FF63BE7B"/>
      </colorScale>
    </cfRule>
  </conditionalFormatting>
  <conditionalFormatting sqref="AM20:AM43">
    <cfRule type="colorScale" priority="5">
      <colorScale>
        <cfvo type="min"/>
        <cfvo type="percentile" val="50"/>
        <cfvo type="max"/>
        <color rgb="FF5A8AC6"/>
        <color rgb="FFFCFCFF"/>
        <color rgb="FFF8696B"/>
      </colorScale>
    </cfRule>
  </conditionalFormatting>
  <conditionalFormatting sqref="D12:AM43 AN12">
    <cfRule type="colorScale" priority="6">
      <colorScale>
        <cfvo type="min"/>
        <cfvo type="percentile" val="50"/>
        <cfvo type="max"/>
        <color rgb="FF5A8AC6"/>
        <color rgb="FFFCFCFF"/>
        <color rgb="FFF8696B"/>
      </colorScale>
    </cfRule>
  </conditionalFormatting>
  <conditionalFormatting sqref="D12:AM43 AN12">
    <cfRule type="colorScale" priority="38">
      <colorScale>
        <cfvo type="min"/>
        <cfvo type="percentile" val="50"/>
        <cfvo type="max"/>
        <color rgb="FFF8696B"/>
        <color rgb="FFFFEB84"/>
        <color rgb="FF63BE7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4" stopIfTrue="1" id="{AE490854-ABF6-45DB-AB3E-BCEC1E16E09B}">
            <xm:f>'Cell Numbers'!D42="Not Cred."</xm:f>
            <x14:dxf>
              <font>
                <color theme="1"/>
              </font>
              <fill>
                <patternFill>
                  <bgColor theme="8" tint="0.79998168889431442"/>
                </patternFill>
              </fill>
            </x14:dxf>
          </x14:cfRule>
          <x14:cfRule type="expression" priority="35" stopIfTrue="1" id="{44F769EF-7906-42A8-A2A4-EA83BC31EDF1}">
            <xm:f>'Cell Numbers'!D42="Below"</xm:f>
            <x14:dxf>
              <font>
                <color theme="1"/>
              </font>
              <fill>
                <patternFill>
                  <bgColor rgb="FFFF0000"/>
                </patternFill>
              </fill>
            </x14:dxf>
          </x14:cfRule>
          <x14:cfRule type="expression" priority="36" stopIfTrue="1" id="{2C5A10FD-429F-4F98-87AF-894EB571CCE8}">
            <xm:f>'Cell Numbers'!D42="In CI"</xm:f>
            <x14:dxf>
              <font>
                <color theme="0"/>
              </font>
              <fill>
                <patternFill>
                  <bgColor rgb="FF00B050"/>
                </patternFill>
              </fill>
            </x14:dxf>
          </x14:cfRule>
          <x14:cfRule type="expression" priority="37" stopIfTrue="1" id="{AAA10B9E-3B4D-4300-A1D7-919C25118508}">
            <xm:f>'Cell Numbers'!D42="Above"</xm:f>
            <x14:dxf>
              <font>
                <color auto="1"/>
              </font>
              <fill>
                <patternFill>
                  <bgColor rgb="FFFFFF00"/>
                </patternFill>
              </fill>
            </x14:dxf>
          </x14:cfRule>
          <xm:sqref>AN12 D12:AM19 D36:AM43</xm:sqref>
        </x14:conditionalFormatting>
        <x14:conditionalFormatting xmlns:xm="http://schemas.microsoft.com/office/excel/2006/main">
          <x14:cfRule type="expression" priority="437" stopIfTrue="1" id="{AE490854-ABF6-45DB-AB3E-BCEC1E16E09B}">
            <xm:f>'Cell Numbers'!D58="Not Cred."</xm:f>
            <x14:dxf>
              <font>
                <color theme="1"/>
              </font>
              <fill>
                <patternFill>
                  <bgColor theme="8" tint="0.79998168889431442"/>
                </patternFill>
              </fill>
            </x14:dxf>
          </x14:cfRule>
          <x14:cfRule type="expression" priority="438" stopIfTrue="1" id="{44F769EF-7906-42A8-A2A4-EA83BC31EDF1}">
            <xm:f>'Cell Numbers'!D58="Below"</xm:f>
            <x14:dxf>
              <font>
                <color theme="1"/>
              </font>
              <fill>
                <patternFill>
                  <bgColor rgb="FFFF0000"/>
                </patternFill>
              </fill>
            </x14:dxf>
          </x14:cfRule>
          <x14:cfRule type="expression" priority="439" stopIfTrue="1" id="{2C5A10FD-429F-4F98-87AF-894EB571CCE8}">
            <xm:f>'Cell Numbers'!D58="In CI"</xm:f>
            <x14:dxf>
              <font>
                <color theme="0"/>
              </font>
              <fill>
                <patternFill>
                  <bgColor rgb="FF00B050"/>
                </patternFill>
              </fill>
            </x14:dxf>
          </x14:cfRule>
          <x14:cfRule type="expression" priority="440" stopIfTrue="1" id="{AAA10B9E-3B4D-4300-A1D7-919C25118508}">
            <xm:f>'Cell Numbers'!D58="Above"</xm:f>
            <x14:dxf>
              <font>
                <color auto="1"/>
              </font>
              <fill>
                <patternFill>
                  <bgColor rgb="FFFFFF00"/>
                </patternFill>
              </fill>
            </x14:dxf>
          </x14:cfRule>
          <xm:sqref>D20:AM27</xm:sqref>
        </x14:conditionalFormatting>
        <x14:conditionalFormatting xmlns:xm="http://schemas.microsoft.com/office/excel/2006/main">
          <x14:cfRule type="expression" priority="491" stopIfTrue="1" id="{AE490854-ABF6-45DB-AB3E-BCEC1E16E09B}">
            <xm:f>'Cell Numbers'!D50="Not Cred."</xm:f>
            <x14:dxf>
              <font>
                <color theme="1"/>
              </font>
              <fill>
                <patternFill>
                  <bgColor theme="8" tint="0.79998168889431442"/>
                </patternFill>
              </fill>
            </x14:dxf>
          </x14:cfRule>
          <x14:cfRule type="expression" priority="492" stopIfTrue="1" id="{44F769EF-7906-42A8-A2A4-EA83BC31EDF1}">
            <xm:f>'Cell Numbers'!D50="Below"</xm:f>
            <x14:dxf>
              <font>
                <color theme="1"/>
              </font>
              <fill>
                <patternFill>
                  <bgColor rgb="FFFF0000"/>
                </patternFill>
              </fill>
            </x14:dxf>
          </x14:cfRule>
          <x14:cfRule type="expression" priority="493" stopIfTrue="1" id="{2C5A10FD-429F-4F98-87AF-894EB571CCE8}">
            <xm:f>'Cell Numbers'!D50="In CI"</xm:f>
            <x14:dxf>
              <font>
                <color theme="0"/>
              </font>
              <fill>
                <patternFill>
                  <bgColor rgb="FF00B050"/>
                </patternFill>
              </fill>
            </x14:dxf>
          </x14:cfRule>
          <x14:cfRule type="expression" priority="494" stopIfTrue="1" id="{AAA10B9E-3B4D-4300-A1D7-919C25118508}">
            <xm:f>'Cell Numbers'!D50="Above"</xm:f>
            <x14:dxf>
              <font>
                <color auto="1"/>
              </font>
              <fill>
                <patternFill>
                  <bgColor rgb="FFFFFF00"/>
                </patternFill>
              </fill>
            </x14:dxf>
          </x14:cfRule>
          <xm:sqref>D28:AM35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104"/>
  <sheetViews>
    <sheetView zoomScale="103" workbookViewId="0">
      <selection activeCell="B2" sqref="B2:C2"/>
    </sheetView>
  </sheetViews>
  <sheetFormatPr defaultColWidth="8.7109375" defaultRowHeight="15" x14ac:dyDescent="0.25"/>
  <cols>
    <col min="1" max="1" width="34.7109375" style="149" customWidth="1"/>
    <col min="2" max="8" width="17" customWidth="1"/>
    <col min="9" max="9" width="32.7109375" customWidth="1"/>
    <col min="10" max="10" width="12.7109375" customWidth="1"/>
    <col min="11" max="11" width="21.42578125" style="142" bestFit="1" customWidth="1"/>
    <col min="12" max="12" width="12.28515625" customWidth="1"/>
    <col min="13" max="14" width="12.7109375" customWidth="1"/>
    <col min="15" max="15" width="21.140625" customWidth="1"/>
    <col min="16" max="25" width="12.28515625" customWidth="1"/>
    <col min="26" max="28" width="21.140625" customWidth="1"/>
    <col min="29" max="29" width="11.7109375" bestFit="1" customWidth="1"/>
  </cols>
  <sheetData>
    <row r="1" spans="1:28" x14ac:dyDescent="0.25">
      <c r="A1" s="200" t="s">
        <v>302</v>
      </c>
      <c r="Q1" s="157">
        <f>TRUNC(_xlfn.NORM.DIST($B$7,$B$7,$B$24,FALSE)+3)</f>
        <v>10</v>
      </c>
    </row>
    <row r="2" spans="1:28" x14ac:dyDescent="0.25">
      <c r="A2" s="152" t="s">
        <v>221</v>
      </c>
      <c r="B2" s="238">
        <v>1</v>
      </c>
      <c r="C2" s="238"/>
      <c r="D2" s="152"/>
      <c r="E2" s="152"/>
      <c r="F2" s="152"/>
      <c r="G2" s="152"/>
      <c r="H2" s="152"/>
      <c r="I2" s="152"/>
    </row>
    <row r="3" spans="1:28" x14ac:dyDescent="0.25">
      <c r="A3" s="149" t="s">
        <v>159</v>
      </c>
      <c r="B3" s="233">
        <f>VLOOKUP(B$2,Cells!$A$7:$S$108,11)</f>
        <v>212227144.50101331</v>
      </c>
      <c r="C3" s="233"/>
      <c r="D3" s="151"/>
      <c r="E3" s="151"/>
      <c r="F3" s="151"/>
      <c r="G3" s="151"/>
      <c r="H3" s="151"/>
      <c r="I3" s="151"/>
      <c r="J3" t="s">
        <v>323</v>
      </c>
      <c r="K3" s="142" t="s">
        <v>328</v>
      </c>
      <c r="L3" t="s">
        <v>324</v>
      </c>
      <c r="N3" t="s">
        <v>328</v>
      </c>
      <c r="O3" t="s">
        <v>325</v>
      </c>
      <c r="Q3" t="s">
        <v>160</v>
      </c>
      <c r="S3" t="s">
        <v>331</v>
      </c>
      <c r="U3" t="s">
        <v>332</v>
      </c>
      <c r="W3" t="s">
        <v>333</v>
      </c>
    </row>
    <row r="4" spans="1:28" x14ac:dyDescent="0.25">
      <c r="A4" s="149" t="s">
        <v>200</v>
      </c>
      <c r="B4" s="233">
        <f>VLOOKUP(B$2,Cells!$A$7:$S$108,18)</f>
        <v>124897638987230.16</v>
      </c>
      <c r="C4" s="233"/>
      <c r="D4" s="151"/>
      <c r="E4" s="151"/>
      <c r="F4" s="151"/>
      <c r="G4" s="151"/>
      <c r="H4" s="151"/>
      <c r="I4" s="151"/>
      <c r="J4">
        <v>-13</v>
      </c>
      <c r="K4" s="142">
        <f t="shared" ref="K4:K67" si="0">$B$7+J4*$B$24</f>
        <v>0.1837209238704961</v>
      </c>
      <c r="L4">
        <f t="shared" ref="L4:L67" si="1">_xlfn.NORM.DIST(K4,$B$7,$B$24,FALSE)</f>
        <v>1.5189733744761607E-36</v>
      </c>
      <c r="M4" s="146">
        <f>0.65-$B$21</f>
        <v>-0.10406715142813783</v>
      </c>
      <c r="N4" s="146">
        <f t="shared" ref="N4:N67" si="2">MAX(0,M4+B$21)</f>
        <v>0.65</v>
      </c>
      <c r="O4" s="147">
        <f t="shared" ref="O4:O67" si="3">IF(M4&gt;=0,_xlfn.GAMMA.DIST(M4,$B$22,1/$B$23,FALSE),0)</f>
        <v>0</v>
      </c>
      <c r="Q4" s="145">
        <f>$B$7</f>
        <v>0.86829356081318876</v>
      </c>
      <c r="R4">
        <f>0</f>
        <v>0</v>
      </c>
      <c r="S4" s="145">
        <v>1</v>
      </c>
      <c r="T4">
        <f>0</f>
        <v>0</v>
      </c>
      <c r="U4" s="145">
        <f>B$13</f>
        <v>0.81826709888276128</v>
      </c>
      <c r="V4">
        <f>0</f>
        <v>0</v>
      </c>
      <c r="W4" s="145">
        <f>C$13</f>
        <v>0.91832002274361624</v>
      </c>
      <c r="X4">
        <f>0</f>
        <v>0</v>
      </c>
      <c r="Z4" s="147"/>
      <c r="AA4" s="147"/>
      <c r="AB4" s="147"/>
    </row>
    <row r="5" spans="1:28" x14ac:dyDescent="0.25">
      <c r="A5" s="149" t="s">
        <v>201</v>
      </c>
      <c r="B5" s="233">
        <f>VLOOKUP(B$2,Cells!$A$7:$S$108,19)</f>
        <v>1.2869776269035391E+21</v>
      </c>
      <c r="C5" s="233"/>
      <c r="D5" s="151"/>
      <c r="E5" s="151"/>
      <c r="F5" s="151"/>
      <c r="G5" s="151"/>
      <c r="H5" s="151"/>
      <c r="I5" s="151"/>
      <c r="J5">
        <f>J4+0.01</f>
        <v>-12.99</v>
      </c>
      <c r="K5" s="142">
        <f t="shared" si="0"/>
        <v>0.1842475182066059</v>
      </c>
      <c r="L5">
        <f t="shared" si="1"/>
        <v>1.729763502030479E-36</v>
      </c>
      <c r="M5">
        <f>M4+0.7/2100</f>
        <v>-0.10373381809480449</v>
      </c>
      <c r="N5" s="146">
        <f t="shared" si="2"/>
        <v>0.65033333333333332</v>
      </c>
      <c r="O5" s="147">
        <f t="shared" si="3"/>
        <v>0</v>
      </c>
      <c r="Q5" s="145">
        <f t="shared" ref="Q5:Q68" si="4">$B$7</f>
        <v>0.86829356081318876</v>
      </c>
      <c r="R5">
        <f>R4+(TRUNC(_xlfn.NORM.DIST($B$7,$B$7,$B$24,FALSE)+3))/200</f>
        <v>0.05</v>
      </c>
      <c r="S5" s="145">
        <v>1</v>
      </c>
      <c r="T5">
        <f>T4+(TRUNC(_xlfn.NORM.DIST($B$7,$B$7,$B$24,FALSE)+3))/200</f>
        <v>0.05</v>
      </c>
      <c r="U5" s="145">
        <f t="shared" ref="U5:U68" si="5">B$13</f>
        <v>0.81826709888276128</v>
      </c>
      <c r="V5">
        <f>V4+(TRUNC(_xlfn.NORM.DIST($B$7,$B$7,$B$24,FALSE)+3))/200</f>
        <v>0.05</v>
      </c>
      <c r="W5" s="145">
        <f t="shared" ref="W5:W68" si="6">C$13</f>
        <v>0.91832002274361624</v>
      </c>
      <c r="X5">
        <f>X4+(TRUNC(_xlfn.NORM.DIST($B$7,$B$7,$B$24,FALSE)+3))/200</f>
        <v>0.05</v>
      </c>
      <c r="Z5" s="147"/>
      <c r="AA5" s="147"/>
      <c r="AB5" s="147"/>
    </row>
    <row r="6" spans="1:28" x14ac:dyDescent="0.25">
      <c r="A6" s="149" t="s">
        <v>158</v>
      </c>
      <c r="B6" s="233">
        <f>VLOOKUP(B$2,Cells!$A$7:$S$108,10)</f>
        <v>184275463</v>
      </c>
      <c r="C6" s="233"/>
      <c r="D6" s="151"/>
      <c r="E6" s="151"/>
      <c r="F6" s="151"/>
      <c r="G6" s="151"/>
      <c r="H6" s="151"/>
      <c r="I6" s="151"/>
      <c r="J6">
        <f t="shared" ref="J6:J69" si="7">J5+0.01</f>
        <v>-12.98</v>
      </c>
      <c r="K6" s="142">
        <f t="shared" si="0"/>
        <v>0.18477411254271559</v>
      </c>
      <c r="L6">
        <f t="shared" si="1"/>
        <v>1.9696083091457424E-36</v>
      </c>
      <c r="M6">
        <f t="shared" ref="M6:M69" si="8">M5+0.7/2100</f>
        <v>-0.10340048476147115</v>
      </c>
      <c r="N6" s="146">
        <f t="shared" si="2"/>
        <v>0.65066666666666673</v>
      </c>
      <c r="O6" s="147">
        <f t="shared" si="3"/>
        <v>0</v>
      </c>
      <c r="Q6" s="145">
        <f t="shared" si="4"/>
        <v>0.86829356081318876</v>
      </c>
      <c r="R6">
        <f t="shared" ref="R6:X69" si="9">R5+(TRUNC(_xlfn.NORM.DIST($B$7,$B$7,$B$24,FALSE)+3))/200</f>
        <v>0.1</v>
      </c>
      <c r="S6" s="145">
        <v>1</v>
      </c>
      <c r="T6">
        <f t="shared" si="9"/>
        <v>0.1</v>
      </c>
      <c r="U6" s="145">
        <f t="shared" si="5"/>
        <v>0.81826709888276128</v>
      </c>
      <c r="V6">
        <f t="shared" si="9"/>
        <v>0.1</v>
      </c>
      <c r="W6" s="145">
        <f t="shared" si="6"/>
        <v>0.91832002274361624</v>
      </c>
      <c r="X6">
        <f t="shared" si="9"/>
        <v>0.1</v>
      </c>
      <c r="Z6" s="147"/>
      <c r="AA6" s="147"/>
      <c r="AB6" s="147"/>
    </row>
    <row r="7" spans="1:28" x14ac:dyDescent="0.25">
      <c r="A7" s="149" t="s">
        <v>160</v>
      </c>
      <c r="B7" s="237">
        <f>B6/B3</f>
        <v>0.86829356081318876</v>
      </c>
      <c r="C7" s="237"/>
      <c r="D7" s="148"/>
      <c r="E7" s="148"/>
      <c r="F7" s="148"/>
      <c r="G7" s="148"/>
      <c r="H7" s="148"/>
      <c r="I7" s="148"/>
      <c r="J7">
        <f t="shared" si="7"/>
        <v>-12.97</v>
      </c>
      <c r="K7" s="142">
        <f t="shared" si="0"/>
        <v>0.18530070687882538</v>
      </c>
      <c r="L7">
        <f t="shared" si="1"/>
        <v>2.2424851551148791E-36</v>
      </c>
      <c r="M7">
        <f t="shared" si="8"/>
        <v>-0.10306715142813781</v>
      </c>
      <c r="N7" s="146">
        <f t="shared" si="2"/>
        <v>0.65100000000000002</v>
      </c>
      <c r="O7" s="147">
        <f t="shared" si="3"/>
        <v>0</v>
      </c>
      <c r="Q7" s="145">
        <f t="shared" si="4"/>
        <v>0.86829356081318876</v>
      </c>
      <c r="R7">
        <f t="shared" si="9"/>
        <v>0.15000000000000002</v>
      </c>
      <c r="S7" s="145">
        <v>1</v>
      </c>
      <c r="T7">
        <f t="shared" si="9"/>
        <v>0.15000000000000002</v>
      </c>
      <c r="U7" s="145">
        <f t="shared" si="5"/>
        <v>0.81826709888276128</v>
      </c>
      <c r="V7">
        <f t="shared" si="9"/>
        <v>0.15000000000000002</v>
      </c>
      <c r="W7" s="145">
        <f t="shared" si="6"/>
        <v>0.91832002274361624</v>
      </c>
      <c r="X7">
        <f t="shared" si="9"/>
        <v>0.15000000000000002</v>
      </c>
      <c r="Z7" s="147"/>
      <c r="AA7" s="147"/>
      <c r="AB7" s="147"/>
    </row>
    <row r="8" spans="1:28" x14ac:dyDescent="0.25">
      <c r="A8" s="149" t="s">
        <v>207</v>
      </c>
      <c r="B8" s="235">
        <f>(B7-1)/(SQRT(B4)/B3)</f>
        <v>-2.5010986665712691</v>
      </c>
      <c r="C8" s="235"/>
      <c r="D8" s="150"/>
      <c r="E8" s="150"/>
      <c r="F8" s="150"/>
      <c r="G8" s="150"/>
      <c r="H8" s="150"/>
      <c r="I8" s="150"/>
      <c r="J8">
        <f t="shared" si="7"/>
        <v>-12.96</v>
      </c>
      <c r="K8" s="142">
        <f t="shared" si="0"/>
        <v>0.18582730121493507</v>
      </c>
      <c r="L8">
        <f t="shared" si="1"/>
        <v>2.5529120682209511E-36</v>
      </c>
      <c r="M8">
        <f t="shared" si="8"/>
        <v>-0.10273381809480447</v>
      </c>
      <c r="N8" s="146">
        <f t="shared" si="2"/>
        <v>0.65133333333333332</v>
      </c>
      <c r="O8" s="147">
        <f t="shared" si="3"/>
        <v>0</v>
      </c>
      <c r="Q8" s="145">
        <f t="shared" si="4"/>
        <v>0.86829356081318876</v>
      </c>
      <c r="R8">
        <f t="shared" si="9"/>
        <v>0.2</v>
      </c>
      <c r="S8" s="145">
        <v>1</v>
      </c>
      <c r="T8">
        <f t="shared" si="9"/>
        <v>0.2</v>
      </c>
      <c r="U8" s="145">
        <f t="shared" si="5"/>
        <v>0.81826709888276128</v>
      </c>
      <c r="V8">
        <f t="shared" si="9"/>
        <v>0.2</v>
      </c>
      <c r="W8" s="145">
        <f t="shared" si="6"/>
        <v>0.91832002274361624</v>
      </c>
      <c r="X8">
        <f t="shared" si="9"/>
        <v>0.2</v>
      </c>
      <c r="Z8" s="147"/>
      <c r="AA8" s="147"/>
      <c r="AB8" s="147"/>
    </row>
    <row r="9" spans="1:28" x14ac:dyDescent="0.25">
      <c r="A9" s="115" t="s">
        <v>199</v>
      </c>
      <c r="B9" s="116">
        <v>2.5000000000000001E-2</v>
      </c>
      <c r="C9" s="116">
        <v>0.97499999999999998</v>
      </c>
      <c r="D9" s="116"/>
      <c r="E9" s="116"/>
      <c r="F9" s="116"/>
      <c r="G9" s="116"/>
      <c r="H9" s="116"/>
      <c r="I9" s="116"/>
      <c r="J9">
        <f t="shared" si="7"/>
        <v>-12.950000000000001</v>
      </c>
      <c r="K9" s="142">
        <f t="shared" si="0"/>
        <v>0.18635389555104487</v>
      </c>
      <c r="L9">
        <f t="shared" si="1"/>
        <v>2.9060207198193515E-36</v>
      </c>
      <c r="M9">
        <f t="shared" si="8"/>
        <v>-0.10240048476147114</v>
      </c>
      <c r="N9" s="146">
        <f t="shared" si="2"/>
        <v>0.65166666666666673</v>
      </c>
      <c r="O9" s="147">
        <f t="shared" si="3"/>
        <v>0</v>
      </c>
      <c r="Q9" s="145">
        <f t="shared" si="4"/>
        <v>0.86829356081318876</v>
      </c>
      <c r="R9">
        <f t="shared" si="9"/>
        <v>0.25</v>
      </c>
      <c r="S9" s="145">
        <v>1</v>
      </c>
      <c r="T9">
        <f t="shared" si="9"/>
        <v>0.25</v>
      </c>
      <c r="U9" s="145">
        <f t="shared" si="5"/>
        <v>0.81826709888276128</v>
      </c>
      <c r="V9">
        <f t="shared" si="9"/>
        <v>0.25</v>
      </c>
      <c r="W9" s="145">
        <f t="shared" si="6"/>
        <v>0.91832002274361624</v>
      </c>
      <c r="X9">
        <f t="shared" si="9"/>
        <v>0.25</v>
      </c>
      <c r="Z9" s="147"/>
      <c r="AA9" s="147"/>
      <c r="AB9" s="147"/>
    </row>
    <row r="10" spans="1:28" x14ac:dyDescent="0.25">
      <c r="A10" s="74" t="s">
        <v>219</v>
      </c>
      <c r="B10" s="75">
        <f>B6-Cells!$B$4*(B4^0.5)</f>
        <v>173658489.83501673</v>
      </c>
      <c r="C10" s="75">
        <f>B6+Cells!$B$4*(B4^0.5)</f>
        <v>194892436.16498327</v>
      </c>
      <c r="D10" s="154"/>
      <c r="E10" s="154"/>
      <c r="F10" s="154"/>
      <c r="G10" s="154"/>
      <c r="H10" s="154"/>
      <c r="I10" s="154"/>
      <c r="J10">
        <f t="shared" si="7"/>
        <v>-12.940000000000001</v>
      </c>
      <c r="K10" s="142">
        <f t="shared" si="0"/>
        <v>0.18688048988715467</v>
      </c>
      <c r="L10">
        <f t="shared" si="1"/>
        <v>3.3076391763406474E-36</v>
      </c>
      <c r="M10">
        <f t="shared" si="8"/>
        <v>-0.1020671514281378</v>
      </c>
      <c r="N10" s="146">
        <f t="shared" si="2"/>
        <v>0.65200000000000002</v>
      </c>
      <c r="O10" s="147">
        <f t="shared" si="3"/>
        <v>0</v>
      </c>
      <c r="Q10" s="145">
        <f t="shared" si="4"/>
        <v>0.86829356081318876</v>
      </c>
      <c r="R10">
        <f t="shared" si="9"/>
        <v>0.3</v>
      </c>
      <c r="S10" s="145">
        <v>1</v>
      </c>
      <c r="T10">
        <f t="shared" si="9"/>
        <v>0.3</v>
      </c>
      <c r="U10" s="145">
        <f t="shared" si="5"/>
        <v>0.81826709888276128</v>
      </c>
      <c r="V10">
        <f t="shared" si="9"/>
        <v>0.3</v>
      </c>
      <c r="W10" s="145">
        <f t="shared" si="6"/>
        <v>0.91832002274361624</v>
      </c>
      <c r="X10">
        <f t="shared" si="9"/>
        <v>0.3</v>
      </c>
      <c r="Z10" s="147"/>
      <c r="AA10" s="147"/>
      <c r="AB10" s="147"/>
    </row>
    <row r="11" spans="1:28" s="2" customFormat="1" x14ac:dyDescent="0.25">
      <c r="A11" s="74" t="s">
        <v>326</v>
      </c>
      <c r="B11" s="75">
        <f>_xlfn.GAMMA.INV(0.025,$B$17,1/$B$18)+$B$16</f>
        <v>167560354.83134374</v>
      </c>
      <c r="C11" s="75">
        <f>_xlfn.GAMMA.INV(0.975,$B$17,1/$B$18)+$B$16</f>
        <v>210589554.13610291</v>
      </c>
      <c r="D11" s="154"/>
      <c r="E11" s="154"/>
      <c r="F11" s="154"/>
      <c r="G11" s="154"/>
      <c r="H11" s="154"/>
      <c r="I11" s="154"/>
      <c r="J11">
        <f t="shared" si="7"/>
        <v>-12.930000000000001</v>
      </c>
      <c r="K11" s="142">
        <f t="shared" si="0"/>
        <v>0.18740708422326435</v>
      </c>
      <c r="L11">
        <f t="shared" si="1"/>
        <v>3.7643857296899938E-36</v>
      </c>
      <c r="M11">
        <f t="shared" si="8"/>
        <v>-0.10173381809480446</v>
      </c>
      <c r="N11" s="146">
        <f t="shared" si="2"/>
        <v>0.65233333333333343</v>
      </c>
      <c r="O11" s="147">
        <f t="shared" si="3"/>
        <v>0</v>
      </c>
      <c r="P11"/>
      <c r="Q11" s="145">
        <f t="shared" si="4"/>
        <v>0.86829356081318876</v>
      </c>
      <c r="R11">
        <f t="shared" si="9"/>
        <v>0.35</v>
      </c>
      <c r="S11" s="145">
        <v>1</v>
      </c>
      <c r="T11">
        <f t="shared" si="9"/>
        <v>0.35</v>
      </c>
      <c r="U11" s="145">
        <f t="shared" si="5"/>
        <v>0.81826709888276128</v>
      </c>
      <c r="V11">
        <f t="shared" si="9"/>
        <v>0.35</v>
      </c>
      <c r="W11" s="145">
        <f t="shared" si="6"/>
        <v>0.91832002274361624</v>
      </c>
      <c r="X11">
        <f t="shared" si="9"/>
        <v>0.35</v>
      </c>
      <c r="Y11"/>
      <c r="Z11" s="147"/>
      <c r="AA11" s="147"/>
      <c r="AB11" s="147"/>
    </row>
    <row r="12" spans="1:28" x14ac:dyDescent="0.25">
      <c r="A12" s="74"/>
      <c r="B12" s="75"/>
      <c r="C12" s="75"/>
      <c r="D12" s="154"/>
      <c r="E12" s="154"/>
      <c r="F12" s="154"/>
      <c r="G12" s="154"/>
      <c r="H12" s="154"/>
      <c r="I12" s="154"/>
      <c r="J12">
        <f t="shared" si="7"/>
        <v>-12.920000000000002</v>
      </c>
      <c r="K12" s="142">
        <f t="shared" si="0"/>
        <v>0.18793367855937415</v>
      </c>
      <c r="L12">
        <f t="shared" si="1"/>
        <v>4.2837752781813756E-36</v>
      </c>
      <c r="M12">
        <f t="shared" si="8"/>
        <v>-0.10140048476147112</v>
      </c>
      <c r="N12" s="146">
        <f t="shared" si="2"/>
        <v>0.65266666666666673</v>
      </c>
      <c r="O12" s="147">
        <f t="shared" si="3"/>
        <v>0</v>
      </c>
      <c r="Q12" s="145">
        <f t="shared" si="4"/>
        <v>0.86829356081318876</v>
      </c>
      <c r="R12">
        <f t="shared" si="9"/>
        <v>0.39999999999999997</v>
      </c>
      <c r="S12" s="145">
        <v>1</v>
      </c>
      <c r="T12">
        <f t="shared" si="9"/>
        <v>0.39999999999999997</v>
      </c>
      <c r="U12" s="145">
        <f t="shared" si="5"/>
        <v>0.81826709888276128</v>
      </c>
      <c r="V12">
        <f t="shared" si="9"/>
        <v>0.39999999999999997</v>
      </c>
      <c r="W12" s="145">
        <f t="shared" si="6"/>
        <v>0.91832002274361624</v>
      </c>
      <c r="X12">
        <f t="shared" si="9"/>
        <v>0.39999999999999997</v>
      </c>
      <c r="Z12" s="147"/>
      <c r="AA12" s="147"/>
      <c r="AB12" s="147"/>
    </row>
    <row r="13" spans="1:28" x14ac:dyDescent="0.25">
      <c r="A13" s="74" t="s">
        <v>220</v>
      </c>
      <c r="B13" s="182">
        <f>B10/$B$3</f>
        <v>0.81826709888276128</v>
      </c>
      <c r="C13" s="182">
        <f>C10/$B$3</f>
        <v>0.91832002274361624</v>
      </c>
      <c r="D13" s="155"/>
      <c r="E13" s="155"/>
      <c r="F13" s="155"/>
      <c r="G13" s="155"/>
      <c r="H13" s="155"/>
      <c r="I13" s="155"/>
      <c r="J13">
        <f t="shared" si="7"/>
        <v>-12.910000000000002</v>
      </c>
      <c r="K13" s="142">
        <f t="shared" si="0"/>
        <v>0.18846027289548384</v>
      </c>
      <c r="L13">
        <f t="shared" si="1"/>
        <v>4.8743399242873688E-36</v>
      </c>
      <c r="M13">
        <f t="shared" si="8"/>
        <v>-0.10106715142813778</v>
      </c>
      <c r="N13" s="146">
        <f t="shared" si="2"/>
        <v>0.65300000000000002</v>
      </c>
      <c r="O13" s="147">
        <f t="shared" si="3"/>
        <v>0</v>
      </c>
      <c r="Q13" s="145">
        <f t="shared" si="4"/>
        <v>0.86829356081318876</v>
      </c>
      <c r="R13">
        <f t="shared" si="9"/>
        <v>0.44999999999999996</v>
      </c>
      <c r="S13" s="145">
        <v>1</v>
      </c>
      <c r="T13">
        <f t="shared" si="9"/>
        <v>0.44999999999999996</v>
      </c>
      <c r="U13" s="145">
        <f t="shared" si="5"/>
        <v>0.81826709888276128</v>
      </c>
      <c r="V13">
        <f t="shared" si="9"/>
        <v>0.44999999999999996</v>
      </c>
      <c r="W13" s="145">
        <f t="shared" si="6"/>
        <v>0.91832002274361624</v>
      </c>
      <c r="X13">
        <f t="shared" si="9"/>
        <v>0.44999999999999996</v>
      </c>
      <c r="Z13" s="147"/>
      <c r="AA13" s="147"/>
      <c r="AB13" s="147"/>
    </row>
    <row r="14" spans="1:28" x14ac:dyDescent="0.25">
      <c r="A14" s="74" t="s">
        <v>327</v>
      </c>
      <c r="B14" s="182">
        <f>B11/$B$3</f>
        <v>0.78953309778214398</v>
      </c>
      <c r="C14" s="182">
        <f>C11/$B$3</f>
        <v>0.99228378458014554</v>
      </c>
      <c r="D14" s="155"/>
      <c r="E14" s="155"/>
      <c r="F14" s="155"/>
      <c r="G14" s="155"/>
      <c r="H14" s="155"/>
      <c r="I14" s="155"/>
      <c r="J14">
        <f t="shared" si="7"/>
        <v>-12.900000000000002</v>
      </c>
      <c r="K14" s="142">
        <f t="shared" si="0"/>
        <v>0.18898686723159364</v>
      </c>
      <c r="L14">
        <f t="shared" si="1"/>
        <v>5.5457656750400971E-36</v>
      </c>
      <c r="M14">
        <f t="shared" si="8"/>
        <v>-0.10073381809480444</v>
      </c>
      <c r="N14" s="146">
        <f t="shared" si="2"/>
        <v>0.65333333333333343</v>
      </c>
      <c r="O14" s="147">
        <f t="shared" si="3"/>
        <v>0</v>
      </c>
      <c r="Q14" s="145">
        <f t="shared" si="4"/>
        <v>0.86829356081318876</v>
      </c>
      <c r="R14">
        <f t="shared" si="9"/>
        <v>0.49999999999999994</v>
      </c>
      <c r="S14" s="145">
        <v>1</v>
      </c>
      <c r="T14">
        <f t="shared" si="9"/>
        <v>0.49999999999999994</v>
      </c>
      <c r="U14" s="145">
        <f t="shared" si="5"/>
        <v>0.81826709888276128</v>
      </c>
      <c r="V14">
        <f t="shared" si="9"/>
        <v>0.49999999999999994</v>
      </c>
      <c r="W14" s="145">
        <f t="shared" si="6"/>
        <v>0.91832002274361624</v>
      </c>
      <c r="X14">
        <f t="shared" si="9"/>
        <v>0.49999999999999994</v>
      </c>
      <c r="Z14" s="147"/>
      <c r="AA14" s="147"/>
      <c r="AB14" s="147"/>
    </row>
    <row r="15" spans="1:28" x14ac:dyDescent="0.25">
      <c r="A15" s="234" t="s">
        <v>329</v>
      </c>
      <c r="B15" s="234"/>
      <c r="C15" s="234"/>
      <c r="D15" s="152"/>
      <c r="E15" s="152"/>
      <c r="F15" s="152"/>
      <c r="G15" s="152"/>
      <c r="H15" s="152"/>
      <c r="I15" s="152"/>
      <c r="J15">
        <f t="shared" si="7"/>
        <v>-12.890000000000002</v>
      </c>
      <c r="K15" s="142">
        <f t="shared" si="0"/>
        <v>0.18951346156770332</v>
      </c>
      <c r="L15">
        <f t="shared" si="1"/>
        <v>6.309047379174862E-36</v>
      </c>
      <c r="M15">
        <f t="shared" si="8"/>
        <v>-0.10040048476147111</v>
      </c>
      <c r="N15" s="146">
        <f t="shared" si="2"/>
        <v>0.65366666666666673</v>
      </c>
      <c r="O15" s="147">
        <f t="shared" si="3"/>
        <v>0</v>
      </c>
      <c r="Q15" s="145">
        <f t="shared" si="4"/>
        <v>0.86829356081318876</v>
      </c>
      <c r="R15">
        <f t="shared" si="9"/>
        <v>0.54999999999999993</v>
      </c>
      <c r="S15" s="145">
        <v>1</v>
      </c>
      <c r="T15">
        <f t="shared" si="9"/>
        <v>0.54999999999999993</v>
      </c>
      <c r="U15" s="145">
        <f t="shared" si="5"/>
        <v>0.81826709888276128</v>
      </c>
      <c r="V15">
        <f t="shared" si="9"/>
        <v>0.54999999999999993</v>
      </c>
      <c r="W15" s="145">
        <f t="shared" si="6"/>
        <v>0.91832002274361624</v>
      </c>
      <c r="X15">
        <f t="shared" si="9"/>
        <v>0.54999999999999993</v>
      </c>
      <c r="Z15" s="147"/>
      <c r="AA15" s="147"/>
      <c r="AB15" s="147"/>
    </row>
    <row r="16" spans="1:28" x14ac:dyDescent="0.25">
      <c r="A16" s="149" t="s">
        <v>343</v>
      </c>
      <c r="B16" s="236">
        <f>VLOOKUP($B$2,Cells!$A$7:$V$108,20)</f>
        <v>160033518.30960691</v>
      </c>
      <c r="C16" s="232"/>
      <c r="D16" s="149"/>
      <c r="E16" s="149"/>
      <c r="F16" s="149"/>
      <c r="G16" s="149"/>
      <c r="H16" s="149"/>
      <c r="I16" s="149"/>
      <c r="J16">
        <f t="shared" si="7"/>
        <v>-12.880000000000003</v>
      </c>
      <c r="K16" s="142">
        <f t="shared" si="0"/>
        <v>0.19004005590381312</v>
      </c>
      <c r="L16">
        <f t="shared" si="1"/>
        <v>7.1766643157921546E-36</v>
      </c>
      <c r="M16">
        <f t="shared" si="8"/>
        <v>-0.10006715142813777</v>
      </c>
      <c r="N16" s="146">
        <f t="shared" si="2"/>
        <v>0.65400000000000014</v>
      </c>
      <c r="O16" s="147">
        <f t="shared" si="3"/>
        <v>0</v>
      </c>
      <c r="Q16" s="145">
        <f t="shared" si="4"/>
        <v>0.86829356081318876</v>
      </c>
      <c r="R16">
        <f t="shared" si="9"/>
        <v>0.6</v>
      </c>
      <c r="S16" s="145">
        <v>1</v>
      </c>
      <c r="T16">
        <f t="shared" si="9"/>
        <v>0.6</v>
      </c>
      <c r="U16" s="145">
        <f t="shared" si="5"/>
        <v>0.81826709888276128</v>
      </c>
      <c r="V16">
        <f t="shared" si="9"/>
        <v>0.6</v>
      </c>
      <c r="W16" s="145">
        <f t="shared" si="6"/>
        <v>0.91832002274361624</v>
      </c>
      <c r="X16">
        <f t="shared" si="9"/>
        <v>0.6</v>
      </c>
      <c r="Z16" s="147"/>
      <c r="AA16" s="147"/>
      <c r="AB16" s="147"/>
    </row>
    <row r="17" spans="1:28" x14ac:dyDescent="0.25">
      <c r="A17" s="149" t="s">
        <v>223</v>
      </c>
      <c r="B17" s="232">
        <f>VLOOKUP($B$2,Cells!$A$7:$V$108,21)</f>
        <v>4.7052281142973627</v>
      </c>
      <c r="C17" s="232"/>
      <c r="D17" s="149"/>
      <c r="E17" s="149"/>
      <c r="F17" s="149"/>
      <c r="G17" s="149"/>
      <c r="H17" s="149"/>
      <c r="I17" s="149"/>
      <c r="J17">
        <f t="shared" si="7"/>
        <v>-12.870000000000003</v>
      </c>
      <c r="K17" s="142">
        <f t="shared" si="0"/>
        <v>0.19056665023992292</v>
      </c>
      <c r="L17">
        <f t="shared" si="1"/>
        <v>8.1627791666295576E-36</v>
      </c>
      <c r="M17">
        <f t="shared" si="8"/>
        <v>-9.973381809480443E-2</v>
      </c>
      <c r="N17" s="146">
        <f t="shared" si="2"/>
        <v>0.65433333333333343</v>
      </c>
      <c r="O17" s="147">
        <f t="shared" si="3"/>
        <v>0</v>
      </c>
      <c r="Q17" s="145">
        <f t="shared" si="4"/>
        <v>0.86829356081318876</v>
      </c>
      <c r="R17">
        <f t="shared" si="9"/>
        <v>0.65</v>
      </c>
      <c r="S17" s="145">
        <v>1</v>
      </c>
      <c r="T17">
        <f t="shared" si="9"/>
        <v>0.65</v>
      </c>
      <c r="U17" s="145">
        <f t="shared" si="5"/>
        <v>0.81826709888276128</v>
      </c>
      <c r="V17">
        <f t="shared" si="9"/>
        <v>0.65</v>
      </c>
      <c r="W17" s="145">
        <f t="shared" si="6"/>
        <v>0.91832002274361624</v>
      </c>
      <c r="X17">
        <f t="shared" si="9"/>
        <v>0.65</v>
      </c>
      <c r="Z17" s="147"/>
      <c r="AA17" s="147"/>
      <c r="AB17" s="147"/>
    </row>
    <row r="18" spans="1:28" x14ac:dyDescent="0.25">
      <c r="A18" s="149" t="s">
        <v>222</v>
      </c>
      <c r="B18" s="232">
        <f>VLOOKUP($B$2,Cells!$A$7:$V$108,22)</f>
        <v>1.9409449919923343E-7</v>
      </c>
      <c r="C18" s="232"/>
      <c r="D18" s="149"/>
      <c r="E18" s="149"/>
      <c r="F18" s="149"/>
      <c r="G18" s="149"/>
      <c r="H18" s="149"/>
      <c r="I18" s="149"/>
      <c r="J18">
        <f t="shared" si="7"/>
        <v>-12.860000000000003</v>
      </c>
      <c r="K18" s="142">
        <f t="shared" si="0"/>
        <v>0.19109324457603261</v>
      </c>
      <c r="L18">
        <f t="shared" si="1"/>
        <v>9.2834634627298631E-36</v>
      </c>
      <c r="M18">
        <f t="shared" si="8"/>
        <v>-9.9400484761471092E-2</v>
      </c>
      <c r="N18" s="146">
        <f t="shared" si="2"/>
        <v>0.65466666666666673</v>
      </c>
      <c r="O18" s="147">
        <f t="shared" si="3"/>
        <v>0</v>
      </c>
      <c r="Q18" s="145">
        <f t="shared" si="4"/>
        <v>0.86829356081318876</v>
      </c>
      <c r="R18">
        <f t="shared" si="9"/>
        <v>0.70000000000000007</v>
      </c>
      <c r="S18" s="145">
        <v>1</v>
      </c>
      <c r="T18">
        <f t="shared" si="9"/>
        <v>0.70000000000000007</v>
      </c>
      <c r="U18" s="145">
        <f t="shared" si="5"/>
        <v>0.81826709888276128</v>
      </c>
      <c r="V18">
        <f t="shared" si="9"/>
        <v>0.70000000000000007</v>
      </c>
      <c r="W18" s="145">
        <f t="shared" si="6"/>
        <v>0.91832002274361624</v>
      </c>
      <c r="X18">
        <f t="shared" si="9"/>
        <v>0.70000000000000007</v>
      </c>
      <c r="Z18" s="147"/>
      <c r="AA18" s="147"/>
      <c r="AB18" s="147"/>
    </row>
    <row r="19" spans="1:28" x14ac:dyDescent="0.25">
      <c r="A19" s="144"/>
      <c r="J19">
        <f t="shared" si="7"/>
        <v>-12.850000000000003</v>
      </c>
      <c r="K19" s="142">
        <f t="shared" si="0"/>
        <v>0.1916198389121424</v>
      </c>
      <c r="L19">
        <f t="shared" si="1"/>
        <v>1.0556953001698457E-35</v>
      </c>
      <c r="M19">
        <f t="shared" si="8"/>
        <v>-9.9067151428137754E-2</v>
      </c>
      <c r="N19" s="146">
        <f t="shared" si="2"/>
        <v>0.65500000000000014</v>
      </c>
      <c r="O19" s="147">
        <f t="shared" si="3"/>
        <v>0</v>
      </c>
      <c r="Q19" s="145">
        <f t="shared" si="4"/>
        <v>0.86829356081318876</v>
      </c>
      <c r="R19">
        <f t="shared" si="9"/>
        <v>0.75000000000000011</v>
      </c>
      <c r="S19" s="145">
        <v>1</v>
      </c>
      <c r="T19">
        <f t="shared" si="9"/>
        <v>0.75000000000000011</v>
      </c>
      <c r="U19" s="145">
        <f t="shared" si="5"/>
        <v>0.81826709888276128</v>
      </c>
      <c r="V19">
        <f t="shared" si="9"/>
        <v>0.75000000000000011</v>
      </c>
      <c r="W19" s="145">
        <f t="shared" si="6"/>
        <v>0.91832002274361624</v>
      </c>
      <c r="X19">
        <f t="shared" si="9"/>
        <v>0.75000000000000011</v>
      </c>
      <c r="Z19" s="147"/>
      <c r="AA19" s="147"/>
      <c r="AB19" s="147"/>
    </row>
    <row r="20" spans="1:28" x14ac:dyDescent="0.25">
      <c r="A20" s="234" t="s">
        <v>330</v>
      </c>
      <c r="B20" s="234"/>
      <c r="C20" s="234"/>
      <c r="D20" s="9"/>
      <c r="E20" s="158" t="s">
        <v>334</v>
      </c>
      <c r="F20" s="230" t="s">
        <v>160</v>
      </c>
      <c r="G20" s="230"/>
      <c r="H20" s="9"/>
      <c r="I20" s="9"/>
      <c r="J20">
        <f t="shared" si="7"/>
        <v>-12.840000000000003</v>
      </c>
      <c r="K20" s="142">
        <f t="shared" si="0"/>
        <v>0.19214643324825209</v>
      </c>
      <c r="L20">
        <f t="shared" si="1"/>
        <v>1.2003937189930909E-35</v>
      </c>
      <c r="M20">
        <f t="shared" si="8"/>
        <v>-9.8733818094804415E-2</v>
      </c>
      <c r="N20" s="146">
        <f t="shared" si="2"/>
        <v>0.65533333333333343</v>
      </c>
      <c r="O20" s="147">
        <f t="shared" si="3"/>
        <v>0</v>
      </c>
      <c r="Q20" s="145">
        <f t="shared" si="4"/>
        <v>0.86829356081318876</v>
      </c>
      <c r="R20">
        <f t="shared" si="9"/>
        <v>0.80000000000000016</v>
      </c>
      <c r="S20" s="145">
        <v>1</v>
      </c>
      <c r="T20">
        <f t="shared" si="9"/>
        <v>0.80000000000000016</v>
      </c>
      <c r="U20" s="145">
        <f t="shared" si="5"/>
        <v>0.81826709888276128</v>
      </c>
      <c r="V20">
        <f t="shared" si="9"/>
        <v>0.80000000000000016</v>
      </c>
      <c r="W20" s="145">
        <f t="shared" si="6"/>
        <v>0.91832002274361624</v>
      </c>
      <c r="X20">
        <f t="shared" si="9"/>
        <v>0.80000000000000016</v>
      </c>
      <c r="Z20" s="147"/>
      <c r="AA20" s="147"/>
      <c r="AB20" s="147"/>
    </row>
    <row r="21" spans="1:28" x14ac:dyDescent="0.25">
      <c r="A21" s="149" t="s">
        <v>343</v>
      </c>
      <c r="B21" s="231">
        <f>VLOOKUP($B$2,Cells!$A$7:$AI$108,33)</f>
        <v>0.75406715142813785</v>
      </c>
      <c r="C21" s="231"/>
      <c r="E21" s="159" t="s">
        <v>335</v>
      </c>
      <c r="F21" s="230" t="str">
        <f>"100%"</f>
        <v>100%</v>
      </c>
      <c r="G21" s="230"/>
      <c r="J21">
        <f t="shared" si="7"/>
        <v>-12.830000000000004</v>
      </c>
      <c r="K21" s="142">
        <f t="shared" si="0"/>
        <v>0.19267302758436189</v>
      </c>
      <c r="L21">
        <f t="shared" si="1"/>
        <v>1.3647886781941374E-35</v>
      </c>
      <c r="M21">
        <f t="shared" si="8"/>
        <v>-9.8400484761471077E-2</v>
      </c>
      <c r="N21" s="146">
        <f t="shared" si="2"/>
        <v>0.65566666666666673</v>
      </c>
      <c r="O21" s="147">
        <f t="shared" si="3"/>
        <v>0</v>
      </c>
      <c r="Q21" s="145">
        <f t="shared" si="4"/>
        <v>0.86829356081318876</v>
      </c>
      <c r="R21">
        <f t="shared" si="9"/>
        <v>0.8500000000000002</v>
      </c>
      <c r="S21" s="145">
        <v>1</v>
      </c>
      <c r="T21">
        <f t="shared" si="9"/>
        <v>0.8500000000000002</v>
      </c>
      <c r="U21" s="145">
        <f t="shared" si="5"/>
        <v>0.81826709888276128</v>
      </c>
      <c r="V21">
        <f t="shared" si="9"/>
        <v>0.8500000000000002</v>
      </c>
      <c r="W21" s="145">
        <f t="shared" si="6"/>
        <v>0.91832002274361624</v>
      </c>
      <c r="X21">
        <f t="shared" si="9"/>
        <v>0.8500000000000002</v>
      </c>
      <c r="Z21" s="147"/>
      <c r="AA21" s="147"/>
      <c r="AB21" s="147"/>
    </row>
    <row r="22" spans="1:28" x14ac:dyDescent="0.25">
      <c r="A22" s="149" t="s">
        <v>223</v>
      </c>
      <c r="B22" s="231">
        <f>VLOOKUP($B$2,Cells!$A$7:$AI$108,34)</f>
        <v>4.7052281142973635</v>
      </c>
      <c r="C22" s="231"/>
      <c r="E22" s="55" t="s">
        <v>336</v>
      </c>
      <c r="F22" s="230" t="s">
        <v>337</v>
      </c>
      <c r="G22" s="230"/>
      <c r="J22">
        <f t="shared" si="7"/>
        <v>-12.820000000000004</v>
      </c>
      <c r="K22" s="142">
        <f t="shared" si="0"/>
        <v>0.19319962192047169</v>
      </c>
      <c r="L22">
        <f t="shared" si="1"/>
        <v>1.5515425073936749E-35</v>
      </c>
      <c r="M22">
        <f t="shared" si="8"/>
        <v>-9.8067151428137739E-2</v>
      </c>
      <c r="N22" s="146">
        <f t="shared" si="2"/>
        <v>0.65600000000000014</v>
      </c>
      <c r="O22" s="147">
        <f t="shared" si="3"/>
        <v>0</v>
      </c>
      <c r="Q22" s="145">
        <f t="shared" si="4"/>
        <v>0.86829356081318876</v>
      </c>
      <c r="R22">
        <f t="shared" si="9"/>
        <v>0.90000000000000024</v>
      </c>
      <c r="S22" s="145">
        <v>1</v>
      </c>
      <c r="T22">
        <f t="shared" si="9"/>
        <v>0.90000000000000024</v>
      </c>
      <c r="U22" s="145">
        <f t="shared" si="5"/>
        <v>0.81826709888276128</v>
      </c>
      <c r="V22">
        <f t="shared" si="9"/>
        <v>0.90000000000000024</v>
      </c>
      <c r="W22" s="145">
        <f t="shared" si="6"/>
        <v>0.91832002274361624</v>
      </c>
      <c r="X22">
        <f t="shared" si="9"/>
        <v>0.90000000000000024</v>
      </c>
      <c r="Z22" s="147"/>
      <c r="AA22" s="147"/>
      <c r="AB22" s="147"/>
    </row>
    <row r="23" spans="1:28" x14ac:dyDescent="0.25">
      <c r="A23" s="149" t="s">
        <v>222</v>
      </c>
      <c r="B23" s="231">
        <f>VLOOKUP($B$2,Cells!$A$7:$AI$108,35)</f>
        <v>41.192121328407531</v>
      </c>
      <c r="C23" s="231"/>
      <c r="E23" s="160" t="s">
        <v>339</v>
      </c>
      <c r="F23" s="230" t="s">
        <v>338</v>
      </c>
      <c r="G23" s="230"/>
      <c r="J23">
        <f t="shared" si="7"/>
        <v>-12.810000000000004</v>
      </c>
      <c r="K23" s="142">
        <f t="shared" si="0"/>
        <v>0.19372621625658137</v>
      </c>
      <c r="L23">
        <f t="shared" si="1"/>
        <v>1.7636748269741129E-35</v>
      </c>
      <c r="M23">
        <f t="shared" si="8"/>
        <v>-9.7733818094804401E-2</v>
      </c>
      <c r="N23" s="146">
        <f t="shared" si="2"/>
        <v>0.65633333333333344</v>
      </c>
      <c r="O23" s="147">
        <f t="shared" si="3"/>
        <v>0</v>
      </c>
      <c r="Q23" s="145">
        <f t="shared" si="4"/>
        <v>0.86829356081318876</v>
      </c>
      <c r="R23">
        <f t="shared" si="9"/>
        <v>0.95000000000000029</v>
      </c>
      <c r="S23" s="145">
        <v>1</v>
      </c>
      <c r="T23">
        <f t="shared" si="9"/>
        <v>0.95000000000000029</v>
      </c>
      <c r="U23" s="145">
        <f t="shared" si="5"/>
        <v>0.81826709888276128</v>
      </c>
      <c r="V23">
        <f t="shared" si="9"/>
        <v>0.95000000000000029</v>
      </c>
      <c r="W23" s="145">
        <f t="shared" si="6"/>
        <v>0.91832002274361624</v>
      </c>
      <c r="X23">
        <f t="shared" si="9"/>
        <v>0.95000000000000029</v>
      </c>
      <c r="Z23" s="147"/>
      <c r="AA23" s="147"/>
      <c r="AB23" s="147"/>
    </row>
    <row r="24" spans="1:28" x14ac:dyDescent="0.25">
      <c r="A24" s="149" t="s">
        <v>322</v>
      </c>
      <c r="B24" s="232">
        <f>B4^0.5/B3</f>
        <v>5.2659433610976358E-2</v>
      </c>
      <c r="C24" s="232"/>
      <c r="E24" s="161" t="s">
        <v>340</v>
      </c>
      <c r="F24" s="230" t="s">
        <v>341</v>
      </c>
      <c r="G24" s="230"/>
      <c r="J24">
        <f t="shared" si="7"/>
        <v>-12.800000000000004</v>
      </c>
      <c r="K24" s="142">
        <f t="shared" si="0"/>
        <v>0.19425281059269117</v>
      </c>
      <c r="L24">
        <f t="shared" si="1"/>
        <v>2.0046101483803193E-35</v>
      </c>
      <c r="M24">
        <f t="shared" si="8"/>
        <v>-9.7400484761471062E-2</v>
      </c>
      <c r="N24" s="146">
        <f t="shared" si="2"/>
        <v>0.65666666666666673</v>
      </c>
      <c r="O24" s="147">
        <f t="shared" si="3"/>
        <v>0</v>
      </c>
      <c r="Q24" s="145">
        <f t="shared" si="4"/>
        <v>0.86829356081318876</v>
      </c>
      <c r="R24">
        <f t="shared" si="9"/>
        <v>1.0000000000000002</v>
      </c>
      <c r="S24" s="145">
        <v>1</v>
      </c>
      <c r="T24">
        <f t="shared" si="9"/>
        <v>1.0000000000000002</v>
      </c>
      <c r="U24" s="145">
        <f t="shared" si="5"/>
        <v>0.81826709888276128</v>
      </c>
      <c r="V24">
        <f t="shared" si="9"/>
        <v>1.0000000000000002</v>
      </c>
      <c r="W24" s="145">
        <f t="shared" si="6"/>
        <v>0.91832002274361624</v>
      </c>
      <c r="X24">
        <f t="shared" si="9"/>
        <v>1.0000000000000002</v>
      </c>
      <c r="Z24" s="147"/>
      <c r="AA24" s="147"/>
      <c r="AB24" s="147"/>
    </row>
    <row r="25" spans="1:28" x14ac:dyDescent="0.25">
      <c r="D25" s="152"/>
      <c r="E25" s="162" t="s">
        <v>344</v>
      </c>
      <c r="F25" s="230" t="s">
        <v>342</v>
      </c>
      <c r="G25" s="230"/>
      <c r="H25" s="152"/>
      <c r="I25" s="152"/>
      <c r="J25">
        <f t="shared" si="7"/>
        <v>-12.790000000000004</v>
      </c>
      <c r="K25" s="142">
        <f t="shared" si="0"/>
        <v>0.19477940492880086</v>
      </c>
      <c r="L25">
        <f t="shared" si="1"/>
        <v>2.2782317689423634E-35</v>
      </c>
      <c r="M25">
        <f t="shared" si="8"/>
        <v>-9.7067151428137724E-2</v>
      </c>
      <c r="N25" s="146">
        <f t="shared" si="2"/>
        <v>0.65700000000000014</v>
      </c>
      <c r="O25" s="147">
        <f t="shared" si="3"/>
        <v>0</v>
      </c>
      <c r="Q25" s="145">
        <f t="shared" si="4"/>
        <v>0.86829356081318876</v>
      </c>
      <c r="R25">
        <f t="shared" si="9"/>
        <v>1.0500000000000003</v>
      </c>
      <c r="S25" s="145">
        <v>1</v>
      </c>
      <c r="T25">
        <f t="shared" si="9"/>
        <v>1.0500000000000003</v>
      </c>
      <c r="U25" s="145">
        <f t="shared" si="5"/>
        <v>0.81826709888276128</v>
      </c>
      <c r="V25">
        <f t="shared" si="9"/>
        <v>1.0500000000000003</v>
      </c>
      <c r="W25" s="145">
        <f t="shared" si="6"/>
        <v>0.91832002274361624</v>
      </c>
      <c r="X25">
        <f t="shared" si="9"/>
        <v>1.0500000000000003</v>
      </c>
      <c r="Z25" s="147"/>
      <c r="AA25" s="147"/>
      <c r="AB25" s="147"/>
    </row>
    <row r="26" spans="1:28" x14ac:dyDescent="0.25">
      <c r="D26" s="153"/>
      <c r="E26" s="153"/>
      <c r="F26" s="153"/>
      <c r="G26" s="153"/>
      <c r="H26" s="153"/>
      <c r="I26" s="153"/>
      <c r="J26">
        <f t="shared" si="7"/>
        <v>-12.780000000000005</v>
      </c>
      <c r="K26" s="142">
        <f t="shared" si="0"/>
        <v>0.19530599926491066</v>
      </c>
      <c r="L26">
        <f t="shared" si="1"/>
        <v>2.58894278728611E-35</v>
      </c>
      <c r="M26">
        <f t="shared" si="8"/>
        <v>-9.6733818094804386E-2</v>
      </c>
      <c r="N26" s="146">
        <f t="shared" si="2"/>
        <v>0.65733333333333344</v>
      </c>
      <c r="O26" s="147">
        <f t="shared" si="3"/>
        <v>0</v>
      </c>
      <c r="Q26" s="145">
        <f t="shared" si="4"/>
        <v>0.86829356081318876</v>
      </c>
      <c r="R26">
        <f t="shared" si="9"/>
        <v>1.1000000000000003</v>
      </c>
      <c r="S26" s="145">
        <v>1</v>
      </c>
      <c r="T26">
        <f t="shared" si="9"/>
        <v>1.1000000000000003</v>
      </c>
      <c r="U26" s="145">
        <f t="shared" si="5"/>
        <v>0.81826709888276128</v>
      </c>
      <c r="V26">
        <f t="shared" si="9"/>
        <v>1.1000000000000003</v>
      </c>
      <c r="W26" s="145">
        <f t="shared" si="6"/>
        <v>0.91832002274361624</v>
      </c>
      <c r="X26">
        <f t="shared" si="9"/>
        <v>1.1000000000000003</v>
      </c>
      <c r="Z26" s="147"/>
      <c r="AA26" s="147"/>
      <c r="AB26" s="147"/>
    </row>
    <row r="27" spans="1:28" x14ac:dyDescent="0.25">
      <c r="D27" s="153"/>
      <c r="E27" s="3" t="s">
        <v>345</v>
      </c>
      <c r="F27" s="153"/>
      <c r="G27" s="153"/>
      <c r="H27" s="153"/>
      <c r="I27" s="153"/>
      <c r="J27">
        <f t="shared" si="7"/>
        <v>-12.770000000000005</v>
      </c>
      <c r="K27" s="142">
        <f t="shared" si="0"/>
        <v>0.19583259360102045</v>
      </c>
      <c r="L27">
        <f t="shared" si="1"/>
        <v>2.9417351729708568E-35</v>
      </c>
      <c r="M27">
        <f t="shared" si="8"/>
        <v>-9.6400484761471048E-2</v>
      </c>
      <c r="N27" s="146">
        <f t="shared" si="2"/>
        <v>0.65766666666666684</v>
      </c>
      <c r="O27" s="147">
        <f t="shared" si="3"/>
        <v>0</v>
      </c>
      <c r="Q27" s="145">
        <f t="shared" si="4"/>
        <v>0.86829356081318876</v>
      </c>
      <c r="R27">
        <f t="shared" si="9"/>
        <v>1.1500000000000004</v>
      </c>
      <c r="S27" s="145">
        <v>1</v>
      </c>
      <c r="T27">
        <f t="shared" si="9"/>
        <v>1.1500000000000004</v>
      </c>
      <c r="U27" s="145">
        <f t="shared" si="5"/>
        <v>0.81826709888276128</v>
      </c>
      <c r="V27">
        <f t="shared" si="9"/>
        <v>1.1500000000000004</v>
      </c>
      <c r="W27" s="145">
        <f t="shared" si="6"/>
        <v>0.91832002274361624</v>
      </c>
      <c r="X27">
        <f t="shared" si="9"/>
        <v>1.1500000000000004</v>
      </c>
      <c r="Z27" s="147"/>
      <c r="AA27" s="147"/>
      <c r="AB27" s="147"/>
    </row>
    <row r="28" spans="1:28" x14ac:dyDescent="0.25">
      <c r="D28" s="153"/>
      <c r="E28" s="153"/>
      <c r="F28" s="153"/>
      <c r="G28" s="153"/>
      <c r="H28" s="153"/>
      <c r="I28" s="153"/>
      <c r="J28">
        <f t="shared" si="7"/>
        <v>-12.760000000000005</v>
      </c>
      <c r="K28" s="142">
        <f t="shared" si="0"/>
        <v>0.19635918793713014</v>
      </c>
      <c r="L28">
        <f t="shared" si="1"/>
        <v>3.3422679454607889E-35</v>
      </c>
      <c r="M28">
        <f t="shared" si="8"/>
        <v>-9.6067151428137709E-2</v>
      </c>
      <c r="N28" s="146">
        <f t="shared" si="2"/>
        <v>0.65800000000000014</v>
      </c>
      <c r="O28" s="147">
        <f t="shared" si="3"/>
        <v>0</v>
      </c>
      <c r="Q28" s="145">
        <f t="shared" si="4"/>
        <v>0.86829356081318876</v>
      </c>
      <c r="R28">
        <f t="shared" si="9"/>
        <v>1.2000000000000004</v>
      </c>
      <c r="S28" s="145">
        <v>1</v>
      </c>
      <c r="T28">
        <f t="shared" si="9"/>
        <v>1.2000000000000004</v>
      </c>
      <c r="U28" s="145">
        <f t="shared" si="5"/>
        <v>0.81826709888276128</v>
      </c>
      <c r="V28">
        <f t="shared" si="9"/>
        <v>1.2000000000000004</v>
      </c>
      <c r="W28" s="145">
        <f t="shared" si="6"/>
        <v>0.91832002274361624</v>
      </c>
      <c r="X28">
        <f t="shared" si="9"/>
        <v>1.2000000000000004</v>
      </c>
      <c r="Z28" s="147"/>
      <c r="AA28" s="147"/>
      <c r="AB28" s="147"/>
    </row>
    <row r="29" spans="1:28" x14ac:dyDescent="0.25">
      <c r="D29" s="149"/>
      <c r="E29" s="149"/>
      <c r="F29" s="149"/>
      <c r="G29" s="149"/>
      <c r="H29" s="149"/>
      <c r="I29" s="149"/>
      <c r="J29">
        <f t="shared" si="7"/>
        <v>-12.750000000000005</v>
      </c>
      <c r="K29" s="142">
        <f t="shared" si="0"/>
        <v>0.19688578227323994</v>
      </c>
      <c r="L29">
        <f t="shared" si="1"/>
        <v>3.7969556546875503E-35</v>
      </c>
      <c r="M29">
        <f t="shared" si="8"/>
        <v>-9.5733818094804371E-2</v>
      </c>
      <c r="N29" s="146">
        <f t="shared" si="2"/>
        <v>0.65833333333333344</v>
      </c>
      <c r="O29" s="147">
        <f t="shared" si="3"/>
        <v>0</v>
      </c>
      <c r="Q29" s="145">
        <f t="shared" si="4"/>
        <v>0.86829356081318876</v>
      </c>
      <c r="R29">
        <f t="shared" si="9"/>
        <v>1.2500000000000004</v>
      </c>
      <c r="S29" s="145">
        <v>1</v>
      </c>
      <c r="T29">
        <f t="shared" si="9"/>
        <v>1.2500000000000004</v>
      </c>
      <c r="U29" s="145">
        <f t="shared" si="5"/>
        <v>0.81826709888276128</v>
      </c>
      <c r="V29">
        <f t="shared" si="9"/>
        <v>1.2500000000000004</v>
      </c>
      <c r="W29" s="145">
        <f t="shared" si="6"/>
        <v>0.91832002274361624</v>
      </c>
      <c r="X29">
        <f t="shared" si="9"/>
        <v>1.2500000000000004</v>
      </c>
      <c r="Z29" s="147"/>
      <c r="AA29" s="147"/>
      <c r="AB29" s="147"/>
    </row>
    <row r="30" spans="1:28" x14ac:dyDescent="0.25">
      <c r="B30" s="233"/>
      <c r="C30" s="233"/>
      <c r="D30" s="151"/>
      <c r="E30" s="151"/>
      <c r="F30" s="151"/>
      <c r="G30" s="151"/>
      <c r="H30" s="151"/>
      <c r="I30" s="151"/>
      <c r="J30">
        <f>J29+0.01</f>
        <v>-12.740000000000006</v>
      </c>
      <c r="K30" s="142">
        <f t="shared" si="0"/>
        <v>0.19741237660934963</v>
      </c>
      <c r="L30">
        <f t="shared" si="1"/>
        <v>4.3130685102908139E-35</v>
      </c>
      <c r="M30">
        <f>M29+0.7/2100</f>
        <v>-9.5400484761471033E-2</v>
      </c>
      <c r="N30" s="146">
        <f t="shared" si="2"/>
        <v>0.65866666666666684</v>
      </c>
      <c r="O30" s="147">
        <f t="shared" si="3"/>
        <v>0</v>
      </c>
      <c r="Q30" s="145">
        <f t="shared" si="4"/>
        <v>0.86829356081318876</v>
      </c>
      <c r="R30">
        <f>R29+(TRUNC(_xlfn.NORM.DIST($B$7,$B$7,$B$24,FALSE)+3))/200</f>
        <v>1.3000000000000005</v>
      </c>
      <c r="S30" s="145">
        <v>1</v>
      </c>
      <c r="T30">
        <f>T29+(TRUNC(_xlfn.NORM.DIST($B$7,$B$7,$B$24,FALSE)+3))/200</f>
        <v>1.3000000000000005</v>
      </c>
      <c r="U30" s="145">
        <f t="shared" si="5"/>
        <v>0.81826709888276128</v>
      </c>
      <c r="V30">
        <f>V29+(TRUNC(_xlfn.NORM.DIST($B$7,$B$7,$B$24,FALSE)+3))/200</f>
        <v>1.3000000000000005</v>
      </c>
      <c r="W30" s="145">
        <f t="shared" si="6"/>
        <v>0.91832002274361624</v>
      </c>
      <c r="X30">
        <f>X29+(TRUNC(_xlfn.NORM.DIST($B$7,$B$7,$B$24,FALSE)+3))/200</f>
        <v>1.3000000000000005</v>
      </c>
      <c r="Z30" s="147"/>
      <c r="AA30" s="147"/>
      <c r="AB30" s="147"/>
    </row>
    <row r="31" spans="1:28" x14ac:dyDescent="0.25">
      <c r="B31" s="232"/>
      <c r="C31" s="232"/>
      <c r="D31" s="149"/>
      <c r="F31" s="149"/>
      <c r="G31" s="149"/>
      <c r="H31" s="149"/>
      <c r="I31" s="149"/>
      <c r="J31">
        <f t="shared" si="7"/>
        <v>-12.730000000000006</v>
      </c>
      <c r="K31" s="142">
        <f t="shared" si="0"/>
        <v>0.19793897094545942</v>
      </c>
      <c r="L31">
        <f t="shared" si="1"/>
        <v>4.8988456814108668E-35</v>
      </c>
      <c r="M31">
        <f t="shared" si="8"/>
        <v>-9.5067151428137694E-2</v>
      </c>
      <c r="N31" s="146">
        <f t="shared" si="2"/>
        <v>0.65900000000000014</v>
      </c>
      <c r="O31" s="147">
        <f t="shared" si="3"/>
        <v>0</v>
      </c>
      <c r="Q31" s="145">
        <f t="shared" si="4"/>
        <v>0.86829356081318876</v>
      </c>
      <c r="R31">
        <f t="shared" si="9"/>
        <v>1.3500000000000005</v>
      </c>
      <c r="S31" s="145">
        <v>1</v>
      </c>
      <c r="T31">
        <f t="shared" si="9"/>
        <v>1.3500000000000005</v>
      </c>
      <c r="U31" s="145">
        <f t="shared" si="5"/>
        <v>0.81826709888276128</v>
      </c>
      <c r="V31">
        <f t="shared" si="9"/>
        <v>1.3500000000000005</v>
      </c>
      <c r="W31" s="145">
        <f t="shared" si="6"/>
        <v>0.91832002274361624</v>
      </c>
      <c r="X31">
        <f t="shared" si="9"/>
        <v>1.3500000000000005</v>
      </c>
      <c r="Z31" s="147"/>
      <c r="AA31" s="147"/>
      <c r="AB31" s="147"/>
    </row>
    <row r="32" spans="1:28" x14ac:dyDescent="0.25">
      <c r="J32">
        <f t="shared" si="7"/>
        <v>-12.720000000000006</v>
      </c>
      <c r="K32" s="142">
        <f t="shared" si="0"/>
        <v>0.19846556528156911</v>
      </c>
      <c r="L32">
        <f t="shared" si="1"/>
        <v>5.5636234861819029E-35</v>
      </c>
      <c r="M32">
        <f t="shared" si="8"/>
        <v>-9.4733818094804356E-2</v>
      </c>
      <c r="N32" s="146">
        <f t="shared" si="2"/>
        <v>0.65933333333333355</v>
      </c>
      <c r="O32" s="147">
        <f t="shared" si="3"/>
        <v>0</v>
      </c>
      <c r="Q32" s="145">
        <f t="shared" si="4"/>
        <v>0.86829356081318876</v>
      </c>
      <c r="R32">
        <f t="shared" si="9"/>
        <v>1.4000000000000006</v>
      </c>
      <c r="S32" s="145">
        <v>1</v>
      </c>
      <c r="T32">
        <f t="shared" si="9"/>
        <v>1.4000000000000006</v>
      </c>
      <c r="U32" s="145">
        <f t="shared" si="5"/>
        <v>0.81826709888276128</v>
      </c>
      <c r="V32">
        <f t="shared" si="9"/>
        <v>1.4000000000000006</v>
      </c>
      <c r="W32" s="145">
        <f t="shared" si="6"/>
        <v>0.91832002274361624</v>
      </c>
      <c r="X32">
        <f t="shared" si="9"/>
        <v>1.4000000000000006</v>
      </c>
      <c r="Z32" s="147"/>
      <c r="AA32" s="147"/>
      <c r="AB32" s="147"/>
    </row>
    <row r="33" spans="1:28" x14ac:dyDescent="0.25">
      <c r="J33">
        <f t="shared" si="7"/>
        <v>-12.710000000000006</v>
      </c>
      <c r="K33" s="142">
        <f t="shared" si="0"/>
        <v>0.19899215961767891</v>
      </c>
      <c r="L33">
        <f t="shared" si="1"/>
        <v>6.3179804127279687E-35</v>
      </c>
      <c r="M33">
        <f t="shared" si="8"/>
        <v>-9.4400484761471018E-2</v>
      </c>
      <c r="N33" s="146">
        <f t="shared" si="2"/>
        <v>0.65966666666666685</v>
      </c>
      <c r="O33" s="147">
        <f t="shared" si="3"/>
        <v>0</v>
      </c>
      <c r="Q33" s="145">
        <f t="shared" si="4"/>
        <v>0.86829356081318876</v>
      </c>
      <c r="R33">
        <f t="shared" si="9"/>
        <v>1.4500000000000006</v>
      </c>
      <c r="S33" s="145">
        <v>1</v>
      </c>
      <c r="T33">
        <f t="shared" si="9"/>
        <v>1.4500000000000006</v>
      </c>
      <c r="U33" s="145">
        <f t="shared" si="5"/>
        <v>0.81826709888276128</v>
      </c>
      <c r="V33">
        <f t="shared" si="9"/>
        <v>1.4500000000000006</v>
      </c>
      <c r="W33" s="145">
        <f t="shared" si="6"/>
        <v>0.91832002274361624</v>
      </c>
      <c r="X33">
        <f t="shared" si="9"/>
        <v>1.4500000000000006</v>
      </c>
      <c r="Z33" s="147"/>
      <c r="AA33" s="147"/>
      <c r="AB33" s="147"/>
    </row>
    <row r="34" spans="1:28" x14ac:dyDescent="0.25">
      <c r="J34">
        <f t="shared" si="7"/>
        <v>-12.700000000000006</v>
      </c>
      <c r="K34" s="142">
        <f t="shared" si="0"/>
        <v>0.19951875395378871</v>
      </c>
      <c r="L34">
        <f t="shared" si="1"/>
        <v>7.1739011647124222E-35</v>
      </c>
      <c r="M34">
        <f t="shared" si="8"/>
        <v>-9.406715142813768E-2</v>
      </c>
      <c r="N34" s="146">
        <f t="shared" si="2"/>
        <v>0.66000000000000014</v>
      </c>
      <c r="O34" s="147">
        <f t="shared" si="3"/>
        <v>0</v>
      </c>
      <c r="Q34" s="145">
        <f t="shared" si="4"/>
        <v>0.86829356081318876</v>
      </c>
      <c r="R34">
        <f t="shared" si="9"/>
        <v>1.5000000000000007</v>
      </c>
      <c r="S34" s="145">
        <v>1</v>
      </c>
      <c r="T34">
        <f t="shared" si="9"/>
        <v>1.5000000000000007</v>
      </c>
      <c r="U34" s="145">
        <f t="shared" si="5"/>
        <v>0.81826709888276128</v>
      </c>
      <c r="V34">
        <f t="shared" si="9"/>
        <v>1.5000000000000007</v>
      </c>
      <c r="W34" s="145">
        <f t="shared" si="6"/>
        <v>0.91832002274361624</v>
      </c>
      <c r="X34">
        <f t="shared" si="9"/>
        <v>1.5000000000000007</v>
      </c>
      <c r="Z34" s="147"/>
      <c r="AA34" s="147"/>
      <c r="AB34" s="147"/>
    </row>
    <row r="35" spans="1:28" x14ac:dyDescent="0.25">
      <c r="J35">
        <f t="shared" si="7"/>
        <v>-12.690000000000007</v>
      </c>
      <c r="K35" s="142">
        <f t="shared" si="0"/>
        <v>0.20004534828989839</v>
      </c>
      <c r="L35">
        <f t="shared" si="1"/>
        <v>8.1449622080050859E-35</v>
      </c>
      <c r="M35">
        <f t="shared" si="8"/>
        <v>-9.3733818094804341E-2</v>
      </c>
      <c r="N35" s="146">
        <f t="shared" si="2"/>
        <v>0.66033333333333355</v>
      </c>
      <c r="O35" s="147">
        <f t="shared" si="3"/>
        <v>0</v>
      </c>
      <c r="Q35" s="145">
        <f t="shared" si="4"/>
        <v>0.86829356081318876</v>
      </c>
      <c r="R35">
        <f t="shared" si="9"/>
        <v>1.5500000000000007</v>
      </c>
      <c r="S35" s="145">
        <v>1</v>
      </c>
      <c r="T35">
        <f t="shared" si="9"/>
        <v>1.5500000000000007</v>
      </c>
      <c r="U35" s="145">
        <f t="shared" si="5"/>
        <v>0.81826709888276128</v>
      </c>
      <c r="V35">
        <f t="shared" si="9"/>
        <v>1.5500000000000007</v>
      </c>
      <c r="W35" s="145">
        <f t="shared" si="6"/>
        <v>0.91832002274361624</v>
      </c>
      <c r="X35">
        <f t="shared" si="9"/>
        <v>1.5500000000000007</v>
      </c>
      <c r="Z35" s="147"/>
      <c r="AA35" s="147"/>
      <c r="AB35" s="147"/>
    </row>
    <row r="36" spans="1:28" x14ac:dyDescent="0.25">
      <c r="J36">
        <f t="shared" si="7"/>
        <v>-12.680000000000007</v>
      </c>
      <c r="K36" s="142">
        <f t="shared" si="0"/>
        <v>0.20057194262600819</v>
      </c>
      <c r="L36">
        <f t="shared" si="1"/>
        <v>9.2465416148850593E-35</v>
      </c>
      <c r="M36">
        <f t="shared" si="8"/>
        <v>-9.3400484761471003E-2</v>
      </c>
      <c r="N36" s="146">
        <f t="shared" si="2"/>
        <v>0.66066666666666685</v>
      </c>
      <c r="O36" s="147">
        <f t="shared" si="3"/>
        <v>0</v>
      </c>
      <c r="Q36" s="145">
        <f t="shared" si="4"/>
        <v>0.86829356081318876</v>
      </c>
      <c r="R36">
        <f t="shared" si="9"/>
        <v>1.6000000000000008</v>
      </c>
      <c r="S36" s="145">
        <v>1</v>
      </c>
      <c r="T36">
        <f t="shared" si="9"/>
        <v>1.6000000000000008</v>
      </c>
      <c r="U36" s="145">
        <f t="shared" si="5"/>
        <v>0.81826709888276128</v>
      </c>
      <c r="V36">
        <f t="shared" si="9"/>
        <v>1.6000000000000008</v>
      </c>
      <c r="W36" s="145">
        <f t="shared" si="6"/>
        <v>0.91832002274361624</v>
      </c>
      <c r="X36">
        <f t="shared" si="9"/>
        <v>1.6000000000000008</v>
      </c>
      <c r="Z36" s="147"/>
      <c r="AA36" s="147"/>
      <c r="AB36" s="147"/>
    </row>
    <row r="37" spans="1:28" x14ac:dyDescent="0.25">
      <c r="A37" s="67"/>
      <c r="B37" s="149"/>
      <c r="C37" s="149"/>
      <c r="D37" s="149"/>
      <c r="E37" s="149"/>
      <c r="F37" s="149"/>
      <c r="G37" s="149"/>
      <c r="H37" s="149"/>
      <c r="I37" s="149"/>
      <c r="J37">
        <f t="shared" si="7"/>
        <v>-12.670000000000007</v>
      </c>
      <c r="K37" s="142">
        <f t="shared" si="0"/>
        <v>0.20109853696211788</v>
      </c>
      <c r="L37">
        <f t="shared" si="1"/>
        <v>1.049605636304506E-34</v>
      </c>
      <c r="M37">
        <f t="shared" si="8"/>
        <v>-9.3067151428137665E-2</v>
      </c>
      <c r="N37" s="146">
        <f t="shared" si="2"/>
        <v>0.66100000000000014</v>
      </c>
      <c r="O37" s="147">
        <f t="shared" si="3"/>
        <v>0</v>
      </c>
      <c r="Q37" s="145">
        <f t="shared" si="4"/>
        <v>0.86829356081318876</v>
      </c>
      <c r="R37">
        <f t="shared" si="9"/>
        <v>1.6500000000000008</v>
      </c>
      <c r="S37" s="145">
        <v>1</v>
      </c>
      <c r="T37">
        <f t="shared" si="9"/>
        <v>1.6500000000000008</v>
      </c>
      <c r="U37" s="145">
        <f t="shared" si="5"/>
        <v>0.81826709888276128</v>
      </c>
      <c r="V37">
        <f t="shared" si="9"/>
        <v>1.6500000000000008</v>
      </c>
      <c r="W37" s="145">
        <f t="shared" si="6"/>
        <v>0.91832002274361624</v>
      </c>
      <c r="X37">
        <f t="shared" si="9"/>
        <v>1.6500000000000008</v>
      </c>
      <c r="Z37" s="147"/>
      <c r="AA37" s="147"/>
      <c r="AB37" s="147"/>
    </row>
    <row r="38" spans="1:28" x14ac:dyDescent="0.25">
      <c r="A38" s="67"/>
      <c r="B38" s="149"/>
      <c r="C38" s="149"/>
      <c r="D38" s="149"/>
      <c r="E38" s="149"/>
      <c r="F38" s="149"/>
      <c r="G38" s="149"/>
      <c r="H38" s="149"/>
      <c r="I38" s="149"/>
      <c r="J38">
        <f t="shared" si="7"/>
        <v>-12.660000000000007</v>
      </c>
      <c r="K38" s="142">
        <f t="shared" si="0"/>
        <v>0.20162513129822768</v>
      </c>
      <c r="L38">
        <f t="shared" si="1"/>
        <v>1.1913230653695854E-34</v>
      </c>
      <c r="M38">
        <f t="shared" si="8"/>
        <v>-9.2733818094804327E-2</v>
      </c>
      <c r="N38" s="146">
        <f t="shared" si="2"/>
        <v>0.66133333333333355</v>
      </c>
      <c r="O38" s="147">
        <f t="shared" si="3"/>
        <v>0</v>
      </c>
      <c r="Q38" s="145">
        <f t="shared" si="4"/>
        <v>0.86829356081318876</v>
      </c>
      <c r="R38">
        <f t="shared" si="9"/>
        <v>1.7000000000000008</v>
      </c>
      <c r="S38" s="145">
        <v>1</v>
      </c>
      <c r="T38">
        <f t="shared" si="9"/>
        <v>1.7000000000000008</v>
      </c>
      <c r="U38" s="145">
        <f t="shared" si="5"/>
        <v>0.81826709888276128</v>
      </c>
      <c r="V38">
        <f t="shared" si="9"/>
        <v>1.7000000000000008</v>
      </c>
      <c r="W38" s="145">
        <f t="shared" si="6"/>
        <v>0.91832002274361624</v>
      </c>
      <c r="X38">
        <f t="shared" si="9"/>
        <v>1.7000000000000008</v>
      </c>
      <c r="Z38" s="147"/>
      <c r="AA38" s="147"/>
      <c r="AB38" s="147"/>
    </row>
    <row r="39" spans="1:28" x14ac:dyDescent="0.25">
      <c r="A39" s="67"/>
      <c r="B39" s="149"/>
      <c r="C39" s="149"/>
      <c r="D39" s="149"/>
      <c r="E39" s="149"/>
      <c r="F39" s="149"/>
      <c r="G39" s="149"/>
      <c r="H39" s="149"/>
      <c r="I39" s="149"/>
      <c r="J39">
        <f t="shared" si="7"/>
        <v>-12.650000000000007</v>
      </c>
      <c r="K39" s="142">
        <f t="shared" si="0"/>
        <v>0.20215172563433748</v>
      </c>
      <c r="L39">
        <f t="shared" si="1"/>
        <v>1.35203992721442E-34</v>
      </c>
      <c r="M39">
        <f t="shared" si="8"/>
        <v>-9.2400484761470988E-2</v>
      </c>
      <c r="N39" s="146">
        <f t="shared" si="2"/>
        <v>0.66166666666666685</v>
      </c>
      <c r="O39" s="147">
        <f t="shared" si="3"/>
        <v>0</v>
      </c>
      <c r="Q39" s="145">
        <f t="shared" si="4"/>
        <v>0.86829356081318876</v>
      </c>
      <c r="R39">
        <f t="shared" si="9"/>
        <v>1.7500000000000009</v>
      </c>
      <c r="S39" s="145">
        <v>1</v>
      </c>
      <c r="T39">
        <f t="shared" si="9"/>
        <v>1.7500000000000009</v>
      </c>
      <c r="U39" s="145">
        <f t="shared" si="5"/>
        <v>0.81826709888276128</v>
      </c>
      <c r="V39">
        <f t="shared" si="9"/>
        <v>1.7500000000000009</v>
      </c>
      <c r="W39" s="145">
        <f t="shared" si="6"/>
        <v>0.91832002274361624</v>
      </c>
      <c r="X39">
        <f t="shared" si="9"/>
        <v>1.7500000000000009</v>
      </c>
      <c r="Z39" s="147"/>
      <c r="AA39" s="147"/>
      <c r="AB39" s="147"/>
    </row>
    <row r="40" spans="1:28" x14ac:dyDescent="0.25">
      <c r="A40" s="18"/>
      <c r="B40" s="229"/>
      <c r="J40">
        <f t="shared" si="7"/>
        <v>-12.640000000000008</v>
      </c>
      <c r="K40" s="142">
        <f t="shared" si="0"/>
        <v>0.20267831997044716</v>
      </c>
      <c r="L40">
        <f t="shared" si="1"/>
        <v>1.5342850531968584E-34</v>
      </c>
      <c r="M40">
        <f t="shared" si="8"/>
        <v>-9.206715142813765E-2</v>
      </c>
      <c r="N40" s="146">
        <f t="shared" si="2"/>
        <v>0.66200000000000014</v>
      </c>
      <c r="O40" s="147">
        <f t="shared" si="3"/>
        <v>0</v>
      </c>
      <c r="Q40" s="145">
        <f t="shared" si="4"/>
        <v>0.86829356081318876</v>
      </c>
      <c r="R40">
        <f t="shared" si="9"/>
        <v>1.8000000000000009</v>
      </c>
      <c r="S40" s="145">
        <v>1</v>
      </c>
      <c r="T40">
        <f t="shared" si="9"/>
        <v>1.8000000000000009</v>
      </c>
      <c r="U40" s="145">
        <f t="shared" si="5"/>
        <v>0.81826709888276128</v>
      </c>
      <c r="V40">
        <f t="shared" si="9"/>
        <v>1.8000000000000009</v>
      </c>
      <c r="W40" s="145">
        <f t="shared" si="6"/>
        <v>0.91832002274361624</v>
      </c>
      <c r="X40">
        <f t="shared" si="9"/>
        <v>1.8000000000000009</v>
      </c>
      <c r="Z40" s="147"/>
      <c r="AA40" s="147"/>
      <c r="AB40" s="147"/>
    </row>
    <row r="41" spans="1:28" x14ac:dyDescent="0.25">
      <c r="A41" s="152"/>
      <c r="B41" s="229"/>
      <c r="C41" s="152"/>
      <c r="D41" s="152"/>
      <c r="E41" s="152"/>
      <c r="F41" s="152"/>
      <c r="G41" s="152"/>
      <c r="H41" s="152"/>
      <c r="I41" s="152"/>
      <c r="J41">
        <f t="shared" si="7"/>
        <v>-12.630000000000008</v>
      </c>
      <c r="K41" s="142">
        <f t="shared" si="0"/>
        <v>0.20320491430655696</v>
      </c>
      <c r="L41">
        <f t="shared" si="1"/>
        <v>1.7409213927728472E-34</v>
      </c>
      <c r="M41">
        <f t="shared" si="8"/>
        <v>-9.1733818094804312E-2</v>
      </c>
      <c r="N41" s="146">
        <f t="shared" si="2"/>
        <v>0.66233333333333355</v>
      </c>
      <c r="O41" s="147">
        <f t="shared" si="3"/>
        <v>0</v>
      </c>
      <c r="Q41" s="145">
        <f t="shared" si="4"/>
        <v>0.86829356081318876</v>
      </c>
      <c r="R41">
        <f t="shared" si="9"/>
        <v>1.850000000000001</v>
      </c>
      <c r="S41" s="145">
        <v>1</v>
      </c>
      <c r="T41">
        <f t="shared" si="9"/>
        <v>1.850000000000001</v>
      </c>
      <c r="U41" s="145">
        <f t="shared" si="5"/>
        <v>0.81826709888276128</v>
      </c>
      <c r="V41">
        <f t="shared" si="9"/>
        <v>1.850000000000001</v>
      </c>
      <c r="W41" s="145">
        <f t="shared" si="6"/>
        <v>0.91832002274361624</v>
      </c>
      <c r="X41">
        <f t="shared" si="9"/>
        <v>1.850000000000001</v>
      </c>
      <c r="Z41" s="147"/>
      <c r="AA41" s="147"/>
      <c r="AB41" s="147"/>
    </row>
    <row r="42" spans="1:28" x14ac:dyDescent="0.25">
      <c r="B42" s="9"/>
      <c r="C42" s="73"/>
      <c r="D42" s="73"/>
      <c r="E42" s="73"/>
      <c r="F42" s="73"/>
      <c r="G42" s="73"/>
      <c r="H42" s="73"/>
      <c r="I42" s="73"/>
      <c r="J42">
        <f t="shared" si="7"/>
        <v>-12.620000000000008</v>
      </c>
      <c r="K42" s="142">
        <f t="shared" si="0"/>
        <v>0.20373150864266665</v>
      </c>
      <c r="L42">
        <f t="shared" si="1"/>
        <v>1.9751898279421335E-34</v>
      </c>
      <c r="M42">
        <f t="shared" si="8"/>
        <v>-9.1400484761470974E-2</v>
      </c>
      <c r="N42" s="146">
        <f t="shared" si="2"/>
        <v>0.66266666666666685</v>
      </c>
      <c r="O42" s="147">
        <f t="shared" si="3"/>
        <v>0</v>
      </c>
      <c r="Q42" s="145">
        <f t="shared" si="4"/>
        <v>0.86829356081318876</v>
      </c>
      <c r="R42">
        <f t="shared" si="9"/>
        <v>1.900000000000001</v>
      </c>
      <c r="S42" s="145">
        <v>1</v>
      </c>
      <c r="T42">
        <f t="shared" si="9"/>
        <v>1.900000000000001</v>
      </c>
      <c r="U42" s="145">
        <f t="shared" si="5"/>
        <v>0.81826709888276128</v>
      </c>
      <c r="V42">
        <f t="shared" si="9"/>
        <v>1.900000000000001</v>
      </c>
      <c r="W42" s="145">
        <f t="shared" si="6"/>
        <v>0.91832002274361624</v>
      </c>
      <c r="X42">
        <f t="shared" si="9"/>
        <v>1.900000000000001</v>
      </c>
      <c r="Z42" s="147"/>
      <c r="AA42" s="147"/>
      <c r="AB42" s="147"/>
    </row>
    <row r="43" spans="1:28" x14ac:dyDescent="0.25">
      <c r="B43" s="9"/>
      <c r="C43" s="73"/>
      <c r="D43" s="73"/>
      <c r="E43" s="73"/>
      <c r="F43" s="73"/>
      <c r="G43" s="73"/>
      <c r="H43" s="73"/>
      <c r="I43" s="73"/>
      <c r="J43">
        <f t="shared" si="7"/>
        <v>-12.610000000000008</v>
      </c>
      <c r="K43" s="142">
        <f t="shared" si="0"/>
        <v>0.20425810297877645</v>
      </c>
      <c r="L43">
        <f t="shared" si="1"/>
        <v>2.2407586894049042E-34</v>
      </c>
      <c r="M43">
        <f t="shared" si="8"/>
        <v>-9.1067151428137635E-2</v>
      </c>
      <c r="N43" s="146">
        <f t="shared" si="2"/>
        <v>0.66300000000000026</v>
      </c>
      <c r="O43" s="147">
        <f t="shared" si="3"/>
        <v>0</v>
      </c>
      <c r="Q43" s="145">
        <f t="shared" si="4"/>
        <v>0.86829356081318876</v>
      </c>
      <c r="R43">
        <f t="shared" si="9"/>
        <v>1.9500000000000011</v>
      </c>
      <c r="S43" s="145">
        <v>1</v>
      </c>
      <c r="T43">
        <f t="shared" si="9"/>
        <v>1.9500000000000011</v>
      </c>
      <c r="U43" s="145">
        <f t="shared" si="5"/>
        <v>0.81826709888276128</v>
      </c>
      <c r="V43">
        <f t="shared" si="9"/>
        <v>1.9500000000000011</v>
      </c>
      <c r="W43" s="145">
        <f t="shared" si="6"/>
        <v>0.91832002274361624</v>
      </c>
      <c r="X43">
        <f t="shared" si="9"/>
        <v>1.9500000000000011</v>
      </c>
      <c r="Z43" s="147"/>
      <c r="AA43" s="147"/>
      <c r="AB43" s="147"/>
    </row>
    <row r="44" spans="1:28" x14ac:dyDescent="0.25">
      <c r="B44" s="9"/>
      <c r="C44" s="73"/>
      <c r="D44" s="73"/>
      <c r="E44" s="73"/>
      <c r="F44" s="73"/>
      <c r="G44" s="73"/>
      <c r="H44" s="73"/>
      <c r="I44" s="73"/>
      <c r="J44">
        <f t="shared" si="7"/>
        <v>-12.600000000000009</v>
      </c>
      <c r="K44" s="142">
        <f t="shared" si="0"/>
        <v>0.20478469731488624</v>
      </c>
      <c r="L44">
        <f t="shared" si="1"/>
        <v>2.541779710625636E-34</v>
      </c>
      <c r="M44">
        <f t="shared" si="8"/>
        <v>-9.0733818094804297E-2</v>
      </c>
      <c r="N44" s="146">
        <f t="shared" si="2"/>
        <v>0.66333333333333355</v>
      </c>
      <c r="O44" s="147">
        <f t="shared" si="3"/>
        <v>0</v>
      </c>
      <c r="Q44" s="145">
        <f t="shared" si="4"/>
        <v>0.86829356081318876</v>
      </c>
      <c r="R44">
        <f t="shared" si="9"/>
        <v>2.0000000000000009</v>
      </c>
      <c r="S44" s="145">
        <v>1</v>
      </c>
      <c r="T44">
        <f t="shared" si="9"/>
        <v>2.0000000000000009</v>
      </c>
      <c r="U44" s="145">
        <f t="shared" si="5"/>
        <v>0.81826709888276128</v>
      </c>
      <c r="V44">
        <f t="shared" si="9"/>
        <v>2.0000000000000009</v>
      </c>
      <c r="W44" s="145">
        <f t="shared" si="6"/>
        <v>0.91832002274361624</v>
      </c>
      <c r="X44">
        <f t="shared" si="9"/>
        <v>2.0000000000000009</v>
      </c>
      <c r="Z44" s="147"/>
      <c r="AA44" s="147"/>
      <c r="AB44" s="147"/>
    </row>
    <row r="45" spans="1:28" x14ac:dyDescent="0.25">
      <c r="B45" s="9"/>
      <c r="C45" s="73"/>
      <c r="D45" s="73"/>
      <c r="E45" s="73"/>
      <c r="F45" s="73"/>
      <c r="G45" s="73"/>
      <c r="H45" s="73"/>
      <c r="I45" s="73"/>
      <c r="J45">
        <f t="shared" si="7"/>
        <v>-12.590000000000009</v>
      </c>
      <c r="K45" s="142">
        <f t="shared" si="0"/>
        <v>0.20531129165099593</v>
      </c>
      <c r="L45">
        <f t="shared" si="1"/>
        <v>2.8829512502999094E-34</v>
      </c>
      <c r="M45">
        <f t="shared" si="8"/>
        <v>-9.0400484761470959E-2</v>
      </c>
      <c r="N45" s="146">
        <f t="shared" si="2"/>
        <v>0.66366666666666685</v>
      </c>
      <c r="O45" s="147">
        <f t="shared" si="3"/>
        <v>0</v>
      </c>
      <c r="Q45" s="145">
        <f t="shared" si="4"/>
        <v>0.86829356081318876</v>
      </c>
      <c r="R45">
        <f t="shared" si="9"/>
        <v>2.0500000000000007</v>
      </c>
      <c r="S45" s="145">
        <v>1</v>
      </c>
      <c r="T45">
        <f t="shared" si="9"/>
        <v>2.0500000000000007</v>
      </c>
      <c r="U45" s="145">
        <f t="shared" si="5"/>
        <v>0.81826709888276128</v>
      </c>
      <c r="V45">
        <f t="shared" si="9"/>
        <v>2.0500000000000007</v>
      </c>
      <c r="W45" s="145">
        <f t="shared" si="6"/>
        <v>0.91832002274361624</v>
      </c>
      <c r="X45">
        <f t="shared" si="9"/>
        <v>2.0500000000000007</v>
      </c>
      <c r="Z45" s="147"/>
      <c r="AA45" s="147"/>
      <c r="AB45" s="147"/>
    </row>
    <row r="46" spans="1:28" x14ac:dyDescent="0.25">
      <c r="B46" s="9"/>
      <c r="C46" s="73"/>
      <c r="D46" s="73"/>
      <c r="E46" s="73"/>
      <c r="F46" s="73"/>
      <c r="G46" s="73"/>
      <c r="H46" s="73"/>
      <c r="I46" s="73"/>
      <c r="J46">
        <f t="shared" si="7"/>
        <v>-12.580000000000009</v>
      </c>
      <c r="K46" s="142">
        <f t="shared" si="0"/>
        <v>0.20583788598710573</v>
      </c>
      <c r="L46">
        <f t="shared" si="1"/>
        <v>3.2695897200017142E-34</v>
      </c>
      <c r="M46">
        <f t="shared" si="8"/>
        <v>-9.0067151428137621E-2</v>
      </c>
      <c r="N46" s="146">
        <f t="shared" si="2"/>
        <v>0.66400000000000026</v>
      </c>
      <c r="O46" s="147">
        <f t="shared" si="3"/>
        <v>0</v>
      </c>
      <c r="Q46" s="145">
        <f t="shared" si="4"/>
        <v>0.86829356081318876</v>
      </c>
      <c r="R46">
        <f t="shared" si="9"/>
        <v>2.1000000000000005</v>
      </c>
      <c r="S46" s="145">
        <v>1</v>
      </c>
      <c r="T46">
        <f t="shared" si="9"/>
        <v>2.1000000000000005</v>
      </c>
      <c r="U46" s="145">
        <f t="shared" si="5"/>
        <v>0.81826709888276128</v>
      </c>
      <c r="V46">
        <f t="shared" si="9"/>
        <v>2.1000000000000005</v>
      </c>
      <c r="W46" s="145">
        <f t="shared" si="6"/>
        <v>0.91832002274361624</v>
      </c>
      <c r="X46">
        <f t="shared" si="9"/>
        <v>2.1000000000000005</v>
      </c>
      <c r="Z46" s="147"/>
      <c r="AA46" s="147"/>
      <c r="AB46" s="147"/>
    </row>
    <row r="47" spans="1:28" x14ac:dyDescent="0.25">
      <c r="B47" s="9"/>
      <c r="C47" s="73"/>
      <c r="D47" s="73"/>
      <c r="E47" s="73"/>
      <c r="F47" s="73"/>
      <c r="G47" s="73"/>
      <c r="H47" s="73"/>
      <c r="I47" s="73"/>
      <c r="J47">
        <f t="shared" si="7"/>
        <v>-12.570000000000009</v>
      </c>
      <c r="K47" s="142">
        <f t="shared" si="0"/>
        <v>0.20636448032321542</v>
      </c>
      <c r="L47">
        <f t="shared" si="1"/>
        <v>3.7077102735554285E-34</v>
      </c>
      <c r="M47">
        <f t="shared" si="8"/>
        <v>-8.9733818094804282E-2</v>
      </c>
      <c r="N47" s="146">
        <f t="shared" si="2"/>
        <v>0.66433333333333355</v>
      </c>
      <c r="O47" s="147">
        <f t="shared" si="3"/>
        <v>0</v>
      </c>
      <c r="Q47" s="145">
        <f t="shared" si="4"/>
        <v>0.86829356081318876</v>
      </c>
      <c r="R47">
        <f t="shared" si="9"/>
        <v>2.1500000000000004</v>
      </c>
      <c r="S47" s="145">
        <v>1</v>
      </c>
      <c r="T47">
        <f t="shared" si="9"/>
        <v>2.1500000000000004</v>
      </c>
      <c r="U47" s="145">
        <f t="shared" si="5"/>
        <v>0.81826709888276128</v>
      </c>
      <c r="V47">
        <f t="shared" si="9"/>
        <v>2.1500000000000004</v>
      </c>
      <c r="W47" s="145">
        <f t="shared" si="6"/>
        <v>0.91832002274361624</v>
      </c>
      <c r="X47">
        <f t="shared" si="9"/>
        <v>2.1500000000000004</v>
      </c>
      <c r="Z47" s="147"/>
      <c r="AA47" s="147"/>
      <c r="AB47" s="147"/>
    </row>
    <row r="48" spans="1:28" x14ac:dyDescent="0.25">
      <c r="B48" s="9"/>
      <c r="C48" s="73"/>
      <c r="D48" s="73"/>
      <c r="E48" s="73"/>
      <c r="F48" s="73"/>
      <c r="G48" s="73"/>
      <c r="H48" s="73"/>
      <c r="I48" s="73"/>
      <c r="J48">
        <f t="shared" si="7"/>
        <v>-12.560000000000009</v>
      </c>
      <c r="K48" s="142">
        <f t="shared" si="0"/>
        <v>0.20689107465932521</v>
      </c>
      <c r="L48">
        <f t="shared" si="1"/>
        <v>4.2041179496390286E-34</v>
      </c>
      <c r="M48">
        <f t="shared" si="8"/>
        <v>-8.9400484761470944E-2</v>
      </c>
      <c r="N48" s="146">
        <f t="shared" si="2"/>
        <v>0.66466666666666696</v>
      </c>
      <c r="O48" s="147">
        <f t="shared" si="3"/>
        <v>0</v>
      </c>
      <c r="Q48" s="145">
        <f t="shared" si="4"/>
        <v>0.86829356081318876</v>
      </c>
      <c r="R48">
        <f t="shared" si="9"/>
        <v>2.2000000000000002</v>
      </c>
      <c r="S48" s="145">
        <v>1</v>
      </c>
      <c r="T48">
        <f t="shared" si="9"/>
        <v>2.2000000000000002</v>
      </c>
      <c r="U48" s="145">
        <f t="shared" si="5"/>
        <v>0.81826709888276128</v>
      </c>
      <c r="V48">
        <f t="shared" si="9"/>
        <v>2.2000000000000002</v>
      </c>
      <c r="W48" s="145">
        <f t="shared" si="6"/>
        <v>0.91832002274361624</v>
      </c>
      <c r="X48">
        <f t="shared" si="9"/>
        <v>2.2000000000000002</v>
      </c>
      <c r="Z48" s="147"/>
      <c r="AA48" s="147"/>
      <c r="AB48" s="147"/>
    </row>
    <row r="49" spans="2:29" x14ac:dyDescent="0.25">
      <c r="B49" s="9"/>
      <c r="C49" s="73"/>
      <c r="D49" s="73"/>
      <c r="E49" s="73"/>
      <c r="F49" s="73"/>
      <c r="G49" s="73"/>
      <c r="H49" s="73"/>
      <c r="I49" s="73"/>
      <c r="J49">
        <f t="shared" si="7"/>
        <v>-12.55000000000001</v>
      </c>
      <c r="K49" s="142">
        <f t="shared" si="0"/>
        <v>0.20741766899543501</v>
      </c>
      <c r="L49">
        <f t="shared" si="1"/>
        <v>4.7665106111776007E-34</v>
      </c>
      <c r="M49">
        <f t="shared" si="8"/>
        <v>-8.9067151428137606E-2</v>
      </c>
      <c r="N49" s="146">
        <f t="shared" si="2"/>
        <v>0.66500000000000026</v>
      </c>
      <c r="O49" s="147">
        <f t="shared" si="3"/>
        <v>0</v>
      </c>
      <c r="Q49" s="145">
        <f t="shared" si="4"/>
        <v>0.86829356081318876</v>
      </c>
      <c r="R49">
        <f t="shared" si="9"/>
        <v>2.25</v>
      </c>
      <c r="S49" s="145">
        <v>1</v>
      </c>
      <c r="T49">
        <f t="shared" si="9"/>
        <v>2.25</v>
      </c>
      <c r="U49" s="145">
        <f t="shared" si="5"/>
        <v>0.81826709888276128</v>
      </c>
      <c r="V49">
        <f t="shared" si="9"/>
        <v>2.25</v>
      </c>
      <c r="W49" s="145">
        <f t="shared" si="6"/>
        <v>0.91832002274361624</v>
      </c>
      <c r="X49">
        <f t="shared" si="9"/>
        <v>2.25</v>
      </c>
      <c r="Z49" s="147"/>
      <c r="AA49" s="147"/>
      <c r="AB49" s="147"/>
    </row>
    <row r="50" spans="2:29" x14ac:dyDescent="0.25">
      <c r="B50" s="9"/>
      <c r="C50" s="73"/>
      <c r="D50" s="73"/>
      <c r="E50" s="73"/>
      <c r="F50" s="73"/>
      <c r="G50" s="73"/>
      <c r="H50" s="73"/>
      <c r="I50" s="73"/>
      <c r="J50">
        <f t="shared" si="7"/>
        <v>-12.54000000000001</v>
      </c>
      <c r="K50" s="142">
        <f t="shared" si="0"/>
        <v>0.2079442633315447</v>
      </c>
      <c r="L50">
        <f t="shared" si="1"/>
        <v>5.4035951963887799E-34</v>
      </c>
      <c r="M50">
        <f t="shared" si="8"/>
        <v>-8.8733818094804268E-2</v>
      </c>
      <c r="N50" s="146">
        <f t="shared" si="2"/>
        <v>0.66533333333333355</v>
      </c>
      <c r="O50" s="147">
        <f t="shared" si="3"/>
        <v>0</v>
      </c>
      <c r="Q50" s="145">
        <f t="shared" si="4"/>
        <v>0.86829356081318876</v>
      </c>
      <c r="R50">
        <f t="shared" si="9"/>
        <v>2.2999999999999998</v>
      </c>
      <c r="S50" s="145">
        <v>1</v>
      </c>
      <c r="T50">
        <f t="shared" si="9"/>
        <v>2.2999999999999998</v>
      </c>
      <c r="U50" s="145">
        <f t="shared" si="5"/>
        <v>0.81826709888276128</v>
      </c>
      <c r="V50">
        <f t="shared" si="9"/>
        <v>2.2999999999999998</v>
      </c>
      <c r="W50" s="145">
        <f t="shared" si="6"/>
        <v>0.91832002274361624</v>
      </c>
      <c r="X50">
        <f t="shared" si="9"/>
        <v>2.2999999999999998</v>
      </c>
      <c r="Z50" s="147"/>
      <c r="AA50" s="147"/>
      <c r="AB50" s="147"/>
    </row>
    <row r="51" spans="2:29" x14ac:dyDescent="0.25">
      <c r="B51" s="9"/>
      <c r="C51" s="73"/>
      <c r="D51" s="73"/>
      <c r="E51" s="73"/>
      <c r="F51" s="73"/>
      <c r="G51" s="73"/>
      <c r="H51" s="73"/>
      <c r="I51" s="73"/>
      <c r="J51">
        <f t="shared" si="7"/>
        <v>-12.53000000000001</v>
      </c>
      <c r="K51" s="142">
        <f t="shared" si="0"/>
        <v>0.2084708576676545</v>
      </c>
      <c r="L51">
        <f t="shared" si="1"/>
        <v>6.1252189893076243E-34</v>
      </c>
      <c r="M51">
        <f t="shared" si="8"/>
        <v>-8.8400484761470929E-2</v>
      </c>
      <c r="N51" s="146">
        <f t="shared" si="2"/>
        <v>0.66566666666666696</v>
      </c>
      <c r="O51" s="147">
        <f t="shared" si="3"/>
        <v>0</v>
      </c>
      <c r="Q51" s="145">
        <f t="shared" si="4"/>
        <v>0.86829356081318876</v>
      </c>
      <c r="R51">
        <f t="shared" si="9"/>
        <v>2.3499999999999996</v>
      </c>
      <c r="S51" s="145">
        <v>1</v>
      </c>
      <c r="T51">
        <f t="shared" si="9"/>
        <v>2.3499999999999996</v>
      </c>
      <c r="U51" s="145">
        <f t="shared" si="5"/>
        <v>0.81826709888276128</v>
      </c>
      <c r="V51">
        <f t="shared" si="9"/>
        <v>2.3499999999999996</v>
      </c>
      <c r="W51" s="145">
        <f t="shared" si="6"/>
        <v>0.91832002274361624</v>
      </c>
      <c r="X51">
        <f t="shared" si="9"/>
        <v>2.3499999999999996</v>
      </c>
      <c r="Z51" s="147"/>
      <c r="AA51" s="147"/>
      <c r="AB51" s="147"/>
    </row>
    <row r="52" spans="2:29" x14ac:dyDescent="0.25">
      <c r="B52" s="9"/>
      <c r="C52" s="73"/>
      <c r="D52" s="73"/>
      <c r="E52" s="73"/>
      <c r="F52" s="73"/>
      <c r="G52" s="73"/>
      <c r="H52" s="73"/>
      <c r="I52" s="73"/>
      <c r="J52">
        <f t="shared" si="7"/>
        <v>-12.52000000000001</v>
      </c>
      <c r="K52" s="142">
        <f t="shared" si="0"/>
        <v>0.20899745200376418</v>
      </c>
      <c r="L52">
        <f t="shared" si="1"/>
        <v>6.9425178349525777E-34</v>
      </c>
      <c r="M52">
        <f t="shared" si="8"/>
        <v>-8.8067151428137591E-2</v>
      </c>
      <c r="N52" s="146">
        <f t="shared" si="2"/>
        <v>0.66600000000000026</v>
      </c>
      <c r="O52" s="147">
        <f t="shared" si="3"/>
        <v>0</v>
      </c>
      <c r="Q52" s="145">
        <f t="shared" si="4"/>
        <v>0.86829356081318876</v>
      </c>
      <c r="R52">
        <f t="shared" si="9"/>
        <v>2.3999999999999995</v>
      </c>
      <c r="S52" s="145">
        <v>1</v>
      </c>
      <c r="T52">
        <f t="shared" si="9"/>
        <v>2.3999999999999995</v>
      </c>
      <c r="U52" s="145">
        <f t="shared" si="5"/>
        <v>0.81826709888276128</v>
      </c>
      <c r="V52">
        <f t="shared" si="9"/>
        <v>2.3999999999999995</v>
      </c>
      <c r="W52" s="145">
        <f t="shared" si="6"/>
        <v>0.91832002274361624</v>
      </c>
      <c r="X52">
        <f t="shared" si="9"/>
        <v>2.3999999999999995</v>
      </c>
      <c r="Z52" s="147"/>
      <c r="AA52" s="147"/>
      <c r="AB52" s="147"/>
    </row>
    <row r="53" spans="2:29" x14ac:dyDescent="0.25">
      <c r="B53" s="9"/>
      <c r="C53" s="73"/>
      <c r="D53" s="73"/>
      <c r="E53" s="73"/>
      <c r="F53" s="73"/>
      <c r="G53" s="73"/>
      <c r="H53" s="73"/>
      <c r="I53" s="73"/>
      <c r="J53">
        <f t="shared" si="7"/>
        <v>-12.51000000000001</v>
      </c>
      <c r="K53" s="142">
        <f t="shared" si="0"/>
        <v>0.20952404633987398</v>
      </c>
      <c r="L53">
        <f t="shared" si="1"/>
        <v>7.868083469074252E-34</v>
      </c>
      <c r="M53">
        <f t="shared" si="8"/>
        <v>-8.7733818094804253E-2</v>
      </c>
      <c r="N53" s="146">
        <f t="shared" si="2"/>
        <v>0.66633333333333356</v>
      </c>
      <c r="O53" s="147">
        <f t="shared" si="3"/>
        <v>0</v>
      </c>
      <c r="P53" s="143"/>
      <c r="Q53" s="145">
        <f t="shared" si="4"/>
        <v>0.86829356081318876</v>
      </c>
      <c r="R53">
        <f t="shared" si="9"/>
        <v>2.4499999999999993</v>
      </c>
      <c r="S53" s="145">
        <v>1</v>
      </c>
      <c r="T53">
        <f t="shared" si="9"/>
        <v>2.4499999999999993</v>
      </c>
      <c r="U53" s="145">
        <f t="shared" si="5"/>
        <v>0.81826709888276128</v>
      </c>
      <c r="V53">
        <f t="shared" si="9"/>
        <v>2.4499999999999993</v>
      </c>
      <c r="W53" s="145">
        <f t="shared" si="6"/>
        <v>0.91832002274361624</v>
      </c>
      <c r="X53">
        <f t="shared" si="9"/>
        <v>2.4499999999999993</v>
      </c>
      <c r="Z53" s="147"/>
      <c r="AA53" s="147"/>
      <c r="AB53" s="147"/>
      <c r="AC53" s="146"/>
    </row>
    <row r="54" spans="2:29" x14ac:dyDescent="0.25">
      <c r="B54" s="9"/>
      <c r="C54" s="73"/>
      <c r="D54" s="73"/>
      <c r="E54" s="73"/>
      <c r="F54" s="73"/>
      <c r="G54" s="73"/>
      <c r="H54" s="73"/>
      <c r="I54" s="73"/>
      <c r="J54">
        <f t="shared" si="7"/>
        <v>-12.500000000000011</v>
      </c>
      <c r="K54" s="142">
        <f t="shared" si="0"/>
        <v>0.21005064067598367</v>
      </c>
      <c r="L54">
        <f t="shared" si="1"/>
        <v>8.9161524080573159E-34</v>
      </c>
      <c r="M54">
        <f t="shared" si="8"/>
        <v>-8.7400484761470915E-2</v>
      </c>
      <c r="N54" s="146">
        <f t="shared" si="2"/>
        <v>0.66666666666666696</v>
      </c>
      <c r="O54" s="147">
        <f t="shared" si="3"/>
        <v>0</v>
      </c>
      <c r="P54" s="7"/>
      <c r="Q54" s="145">
        <f t="shared" si="4"/>
        <v>0.86829356081318876</v>
      </c>
      <c r="R54">
        <f t="shared" si="9"/>
        <v>2.4999999999999991</v>
      </c>
      <c r="S54" s="145">
        <v>1</v>
      </c>
      <c r="T54">
        <f t="shared" si="9"/>
        <v>2.4999999999999991</v>
      </c>
      <c r="U54" s="145">
        <f t="shared" si="5"/>
        <v>0.81826709888276128</v>
      </c>
      <c r="V54">
        <f t="shared" si="9"/>
        <v>2.4999999999999991</v>
      </c>
      <c r="W54" s="145">
        <f t="shared" si="6"/>
        <v>0.91832002274361624</v>
      </c>
      <c r="X54">
        <f t="shared" si="9"/>
        <v>2.4999999999999991</v>
      </c>
      <c r="Z54" s="147"/>
      <c r="AA54" s="147"/>
      <c r="AB54" s="147"/>
      <c r="AC54" s="146"/>
    </row>
    <row r="55" spans="2:29" x14ac:dyDescent="0.25">
      <c r="B55" s="9"/>
      <c r="C55" s="73"/>
      <c r="D55" s="73"/>
      <c r="E55" s="73"/>
      <c r="F55" s="73"/>
      <c r="G55" s="73"/>
      <c r="H55" s="73"/>
      <c r="I55" s="73"/>
      <c r="J55">
        <f t="shared" si="7"/>
        <v>-12.490000000000011</v>
      </c>
      <c r="K55" s="142">
        <f t="shared" si="0"/>
        <v>0.21057723501209347</v>
      </c>
      <c r="L55">
        <f t="shared" si="1"/>
        <v>1.0102819154911997E-33</v>
      </c>
      <c r="M55">
        <f t="shared" si="8"/>
        <v>-8.7067151428137576E-2</v>
      </c>
      <c r="N55" s="146">
        <f t="shared" si="2"/>
        <v>0.66700000000000026</v>
      </c>
      <c r="O55" s="147">
        <f t="shared" si="3"/>
        <v>0</v>
      </c>
      <c r="Q55" s="145">
        <f t="shared" si="4"/>
        <v>0.86829356081318876</v>
      </c>
      <c r="R55">
        <f t="shared" si="9"/>
        <v>2.5499999999999989</v>
      </c>
      <c r="S55" s="145">
        <v>1</v>
      </c>
      <c r="T55">
        <f t="shared" si="9"/>
        <v>2.5499999999999989</v>
      </c>
      <c r="U55" s="145">
        <f t="shared" si="5"/>
        <v>0.81826709888276128</v>
      </c>
      <c r="V55">
        <f t="shared" si="9"/>
        <v>2.5499999999999989</v>
      </c>
      <c r="W55" s="145">
        <f t="shared" si="6"/>
        <v>0.91832002274361624</v>
      </c>
      <c r="X55">
        <f t="shared" si="9"/>
        <v>2.5499999999999989</v>
      </c>
      <c r="Z55" s="146"/>
      <c r="AA55" s="146"/>
      <c r="AB55" s="146"/>
    </row>
    <row r="56" spans="2:29" x14ac:dyDescent="0.25">
      <c r="B56" s="9"/>
      <c r="C56" s="73"/>
      <c r="D56" s="73"/>
      <c r="E56" s="73"/>
      <c r="F56" s="73"/>
      <c r="G56" s="73"/>
      <c r="H56" s="73"/>
      <c r="I56" s="73"/>
      <c r="J56">
        <f t="shared" si="7"/>
        <v>-12.480000000000011</v>
      </c>
      <c r="K56" s="142">
        <f t="shared" si="0"/>
        <v>0.21110382934820326</v>
      </c>
      <c r="L56">
        <f t="shared" si="1"/>
        <v>1.1446276826701316E-33</v>
      </c>
      <c r="M56">
        <f t="shared" si="8"/>
        <v>-8.6733818094804238E-2</v>
      </c>
      <c r="N56" s="146">
        <f t="shared" si="2"/>
        <v>0.66733333333333356</v>
      </c>
      <c r="O56" s="147">
        <f t="shared" si="3"/>
        <v>0</v>
      </c>
      <c r="Q56" s="145">
        <f t="shared" si="4"/>
        <v>0.86829356081318876</v>
      </c>
      <c r="R56">
        <f t="shared" si="9"/>
        <v>2.5999999999999988</v>
      </c>
      <c r="S56" s="145">
        <v>1</v>
      </c>
      <c r="T56">
        <f t="shared" si="9"/>
        <v>2.5999999999999988</v>
      </c>
      <c r="U56" s="145">
        <f t="shared" si="5"/>
        <v>0.81826709888276128</v>
      </c>
      <c r="V56">
        <f t="shared" si="9"/>
        <v>2.5999999999999988</v>
      </c>
      <c r="W56" s="145">
        <f t="shared" si="6"/>
        <v>0.91832002274361624</v>
      </c>
      <c r="X56">
        <f t="shared" si="9"/>
        <v>2.5999999999999988</v>
      </c>
      <c r="Z56" s="146"/>
      <c r="AA56" s="146"/>
      <c r="AB56" s="146"/>
    </row>
    <row r="57" spans="2:29" x14ac:dyDescent="0.25">
      <c r="B57" s="9"/>
      <c r="C57" s="73"/>
      <c r="D57" s="73"/>
      <c r="E57" s="73"/>
      <c r="F57" s="73"/>
      <c r="G57" s="73"/>
      <c r="H57" s="73"/>
      <c r="I57" s="73"/>
      <c r="J57">
        <f t="shared" si="7"/>
        <v>-12.470000000000011</v>
      </c>
      <c r="K57" s="142">
        <f t="shared" si="0"/>
        <v>0.21163042368431295</v>
      </c>
      <c r="L57">
        <f t="shared" si="1"/>
        <v>1.2967088702120328E-33</v>
      </c>
      <c r="M57">
        <f t="shared" si="8"/>
        <v>-8.64004847614709E-2</v>
      </c>
      <c r="N57" s="146">
        <f t="shared" si="2"/>
        <v>0.66766666666666696</v>
      </c>
      <c r="O57" s="147">
        <f t="shared" si="3"/>
        <v>0</v>
      </c>
      <c r="Q57" s="145">
        <f t="shared" si="4"/>
        <v>0.86829356081318876</v>
      </c>
      <c r="R57">
        <f t="shared" si="9"/>
        <v>2.6499999999999986</v>
      </c>
      <c r="S57" s="145">
        <v>1</v>
      </c>
      <c r="T57">
        <f t="shared" si="9"/>
        <v>2.6499999999999986</v>
      </c>
      <c r="U57" s="145">
        <f t="shared" si="5"/>
        <v>0.81826709888276128</v>
      </c>
      <c r="V57">
        <f t="shared" si="9"/>
        <v>2.6499999999999986</v>
      </c>
      <c r="W57" s="145">
        <f t="shared" si="6"/>
        <v>0.91832002274361624</v>
      </c>
      <c r="X57">
        <f t="shared" si="9"/>
        <v>2.6499999999999986</v>
      </c>
      <c r="Z57" s="146"/>
      <c r="AA57" s="146"/>
      <c r="AB57" s="146"/>
    </row>
    <row r="58" spans="2:29" x14ac:dyDescent="0.25">
      <c r="B58" s="9"/>
      <c r="C58" s="73"/>
      <c r="D58" s="73"/>
      <c r="E58" s="73"/>
      <c r="F58" s="73"/>
      <c r="G58" s="73"/>
      <c r="H58" s="73"/>
      <c r="I58" s="73"/>
      <c r="J58">
        <f t="shared" si="7"/>
        <v>-12.460000000000012</v>
      </c>
      <c r="K58" s="142">
        <f t="shared" si="0"/>
        <v>0.21215701802042275</v>
      </c>
      <c r="L58">
        <f t="shared" si="1"/>
        <v>1.4688494630691999E-33</v>
      </c>
      <c r="M58">
        <f t="shared" si="8"/>
        <v>-8.6067151428137562E-2</v>
      </c>
      <c r="N58" s="146">
        <f t="shared" si="2"/>
        <v>0.66800000000000026</v>
      </c>
      <c r="O58" s="147">
        <f t="shared" si="3"/>
        <v>0</v>
      </c>
      <c r="Q58" s="145">
        <f t="shared" si="4"/>
        <v>0.86829356081318876</v>
      </c>
      <c r="R58">
        <f t="shared" si="9"/>
        <v>2.6999999999999984</v>
      </c>
      <c r="S58" s="145">
        <v>1</v>
      </c>
      <c r="T58">
        <f t="shared" si="9"/>
        <v>2.6999999999999984</v>
      </c>
      <c r="U58" s="145">
        <f t="shared" si="5"/>
        <v>0.81826709888276128</v>
      </c>
      <c r="V58">
        <f t="shared" si="9"/>
        <v>2.6999999999999984</v>
      </c>
      <c r="W58" s="145">
        <f t="shared" si="6"/>
        <v>0.91832002274361624</v>
      </c>
      <c r="X58">
        <f t="shared" si="9"/>
        <v>2.6999999999999984</v>
      </c>
      <c r="Z58" s="146"/>
      <c r="AA58" s="146"/>
      <c r="AB58" s="146"/>
    </row>
    <row r="59" spans="2:29" x14ac:dyDescent="0.25">
      <c r="B59" s="9"/>
      <c r="C59" s="73"/>
      <c r="D59" s="73"/>
      <c r="E59" s="73"/>
      <c r="F59" s="73"/>
      <c r="G59" s="73"/>
      <c r="H59" s="73"/>
      <c r="I59" s="73"/>
      <c r="J59">
        <f t="shared" si="7"/>
        <v>-12.450000000000012</v>
      </c>
      <c r="K59" s="142">
        <f t="shared" si="0"/>
        <v>0.21268361235653244</v>
      </c>
      <c r="L59">
        <f t="shared" si="1"/>
        <v>1.6636756743390164E-33</v>
      </c>
      <c r="M59">
        <f t="shared" si="8"/>
        <v>-8.5733818094804223E-2</v>
      </c>
      <c r="N59" s="146">
        <f t="shared" si="2"/>
        <v>0.66833333333333367</v>
      </c>
      <c r="O59" s="147">
        <f t="shared" si="3"/>
        <v>0</v>
      </c>
      <c r="Q59" s="145">
        <f t="shared" si="4"/>
        <v>0.86829356081318876</v>
      </c>
      <c r="R59">
        <f t="shared" si="9"/>
        <v>2.7499999999999982</v>
      </c>
      <c r="S59" s="145">
        <v>1</v>
      </c>
      <c r="T59">
        <f t="shared" si="9"/>
        <v>2.7499999999999982</v>
      </c>
      <c r="U59" s="145">
        <f t="shared" si="5"/>
        <v>0.81826709888276128</v>
      </c>
      <c r="V59">
        <f t="shared" si="9"/>
        <v>2.7499999999999982</v>
      </c>
      <c r="W59" s="145">
        <f t="shared" si="6"/>
        <v>0.91832002274361624</v>
      </c>
      <c r="X59">
        <f t="shared" si="9"/>
        <v>2.7499999999999982</v>
      </c>
      <c r="Z59" s="146"/>
      <c r="AA59" s="146"/>
      <c r="AB59" s="146"/>
    </row>
    <row r="60" spans="2:29" x14ac:dyDescent="0.25">
      <c r="B60" s="9"/>
      <c r="C60" s="73"/>
      <c r="D60" s="73"/>
      <c r="E60" s="73"/>
      <c r="F60" s="73"/>
      <c r="G60" s="73"/>
      <c r="H60" s="73"/>
      <c r="I60" s="73"/>
      <c r="J60">
        <f t="shared" si="7"/>
        <v>-12.440000000000012</v>
      </c>
      <c r="K60" s="142">
        <f t="shared" si="0"/>
        <v>0.21321020669264223</v>
      </c>
      <c r="L60">
        <f t="shared" si="1"/>
        <v>1.8841549465308773E-33</v>
      </c>
      <c r="M60">
        <f t="shared" si="8"/>
        <v>-8.5400484761470885E-2</v>
      </c>
      <c r="N60" s="146">
        <f t="shared" si="2"/>
        <v>0.66866666666666696</v>
      </c>
      <c r="O60" s="147">
        <f t="shared" si="3"/>
        <v>0</v>
      </c>
      <c r="Q60" s="145">
        <f t="shared" si="4"/>
        <v>0.86829356081318876</v>
      </c>
      <c r="R60">
        <f t="shared" si="9"/>
        <v>2.799999999999998</v>
      </c>
      <c r="S60" s="145">
        <v>1</v>
      </c>
      <c r="T60">
        <f t="shared" si="9"/>
        <v>2.799999999999998</v>
      </c>
      <c r="U60" s="145">
        <f t="shared" si="5"/>
        <v>0.81826709888276128</v>
      </c>
      <c r="V60">
        <f t="shared" si="9"/>
        <v>2.799999999999998</v>
      </c>
      <c r="W60" s="145">
        <f t="shared" si="6"/>
        <v>0.91832002274361624</v>
      </c>
      <c r="X60">
        <f t="shared" si="9"/>
        <v>2.799999999999998</v>
      </c>
      <c r="Z60" s="146"/>
      <c r="AA60" s="146"/>
      <c r="AB60" s="146"/>
    </row>
    <row r="61" spans="2:29" x14ac:dyDescent="0.25">
      <c r="B61" s="9"/>
      <c r="C61" s="73"/>
      <c r="D61" s="73"/>
      <c r="E61" s="73"/>
      <c r="F61" s="73"/>
      <c r="G61" s="73"/>
      <c r="H61" s="73"/>
      <c r="I61" s="73"/>
      <c r="J61">
        <f t="shared" si="7"/>
        <v>-12.430000000000012</v>
      </c>
      <c r="K61" s="142">
        <f t="shared" si="0"/>
        <v>0.21373680102875203</v>
      </c>
      <c r="L61">
        <f t="shared" si="1"/>
        <v>2.1336399462055706E-33</v>
      </c>
      <c r="M61">
        <f t="shared" si="8"/>
        <v>-8.5067151428137547E-2</v>
      </c>
      <c r="N61" s="146">
        <f t="shared" si="2"/>
        <v>0.66900000000000026</v>
      </c>
      <c r="O61" s="147">
        <f t="shared" si="3"/>
        <v>0</v>
      </c>
      <c r="Q61" s="145">
        <f t="shared" si="4"/>
        <v>0.86829356081318876</v>
      </c>
      <c r="R61">
        <f t="shared" si="9"/>
        <v>2.8499999999999979</v>
      </c>
      <c r="S61" s="145">
        <v>1</v>
      </c>
      <c r="T61">
        <f t="shared" si="9"/>
        <v>2.8499999999999979</v>
      </c>
      <c r="U61" s="145">
        <f t="shared" si="5"/>
        <v>0.81826709888276128</v>
      </c>
      <c r="V61">
        <f t="shared" si="9"/>
        <v>2.8499999999999979</v>
      </c>
      <c r="W61" s="145">
        <f t="shared" si="6"/>
        <v>0.91832002274361624</v>
      </c>
      <c r="X61">
        <f t="shared" si="9"/>
        <v>2.8499999999999979</v>
      </c>
      <c r="Z61" s="146"/>
      <c r="AA61" s="146"/>
      <c r="AB61" s="146"/>
    </row>
    <row r="62" spans="2:29" x14ac:dyDescent="0.25">
      <c r="J62">
        <f t="shared" si="7"/>
        <v>-12.420000000000012</v>
      </c>
      <c r="K62" s="142">
        <f t="shared" si="0"/>
        <v>0.21426339536486172</v>
      </c>
      <c r="L62">
        <f t="shared" si="1"/>
        <v>2.4159181861578593E-33</v>
      </c>
      <c r="M62">
        <f t="shared" si="8"/>
        <v>-8.4733818094804209E-2</v>
      </c>
      <c r="N62" s="146">
        <f t="shared" si="2"/>
        <v>0.66933333333333367</v>
      </c>
      <c r="O62" s="147">
        <f t="shared" si="3"/>
        <v>0</v>
      </c>
      <c r="Q62" s="145">
        <f t="shared" si="4"/>
        <v>0.86829356081318876</v>
      </c>
      <c r="R62">
        <f t="shared" si="9"/>
        <v>2.8999999999999977</v>
      </c>
      <c r="S62" s="145">
        <v>1</v>
      </c>
      <c r="T62">
        <f t="shared" si="9"/>
        <v>2.8999999999999977</v>
      </c>
      <c r="U62" s="145">
        <f t="shared" si="5"/>
        <v>0.81826709888276128</v>
      </c>
      <c r="V62">
        <f t="shared" si="9"/>
        <v>2.8999999999999977</v>
      </c>
      <c r="W62" s="145">
        <f t="shared" si="6"/>
        <v>0.91832002274361624</v>
      </c>
      <c r="X62">
        <f t="shared" si="9"/>
        <v>2.8999999999999977</v>
      </c>
      <c r="Z62" s="146"/>
      <c r="AA62" s="146"/>
      <c r="AB62" s="146"/>
    </row>
    <row r="63" spans="2:29" x14ac:dyDescent="0.25">
      <c r="J63">
        <f t="shared" si="7"/>
        <v>-12.410000000000013</v>
      </c>
      <c r="K63" s="142">
        <f t="shared" si="0"/>
        <v>0.21478998970097152</v>
      </c>
      <c r="L63">
        <f t="shared" si="1"/>
        <v>2.735267989194351E-33</v>
      </c>
      <c r="M63">
        <f t="shared" si="8"/>
        <v>-8.440048476147087E-2</v>
      </c>
      <c r="N63" s="146">
        <f t="shared" si="2"/>
        <v>0.66966666666666697</v>
      </c>
      <c r="O63" s="147">
        <f t="shared" si="3"/>
        <v>0</v>
      </c>
      <c r="Q63" s="145">
        <f t="shared" si="4"/>
        <v>0.86829356081318876</v>
      </c>
      <c r="R63">
        <f t="shared" si="9"/>
        <v>2.9499999999999975</v>
      </c>
      <c r="S63" s="145">
        <v>1</v>
      </c>
      <c r="T63">
        <f t="shared" si="9"/>
        <v>2.9499999999999975</v>
      </c>
      <c r="U63" s="145">
        <f t="shared" si="5"/>
        <v>0.81826709888276128</v>
      </c>
      <c r="V63">
        <f t="shared" si="9"/>
        <v>2.9499999999999975</v>
      </c>
      <c r="W63" s="145">
        <f t="shared" si="6"/>
        <v>0.91832002274361624</v>
      </c>
      <c r="X63">
        <f t="shared" si="9"/>
        <v>2.9499999999999975</v>
      </c>
      <c r="Z63" s="146"/>
      <c r="AA63" s="146"/>
      <c r="AB63" s="146"/>
    </row>
    <row r="64" spans="2:29" x14ac:dyDescent="0.25">
      <c r="J64">
        <f t="shared" si="7"/>
        <v>-12.400000000000013</v>
      </c>
      <c r="K64" s="142">
        <f t="shared" si="0"/>
        <v>0.2153165840370812</v>
      </c>
      <c r="L64">
        <f t="shared" si="1"/>
        <v>3.0965215974133233E-33</v>
      </c>
      <c r="M64">
        <f t="shared" si="8"/>
        <v>-8.4067151428137532E-2</v>
      </c>
      <c r="N64" s="146">
        <f t="shared" si="2"/>
        <v>0.67000000000000037</v>
      </c>
      <c r="O64" s="147">
        <f t="shared" si="3"/>
        <v>0</v>
      </c>
      <c r="Q64" s="145">
        <f t="shared" si="4"/>
        <v>0.86829356081318876</v>
      </c>
      <c r="R64">
        <f t="shared" si="9"/>
        <v>2.9999999999999973</v>
      </c>
      <c r="S64" s="145">
        <v>1</v>
      </c>
      <c r="T64">
        <f t="shared" si="9"/>
        <v>2.9999999999999973</v>
      </c>
      <c r="U64" s="145">
        <f t="shared" si="5"/>
        <v>0.81826709888276128</v>
      </c>
      <c r="V64">
        <f t="shared" si="9"/>
        <v>2.9999999999999973</v>
      </c>
      <c r="W64" s="145">
        <f t="shared" si="6"/>
        <v>0.91832002274361624</v>
      </c>
      <c r="X64">
        <f t="shared" si="9"/>
        <v>2.9999999999999973</v>
      </c>
      <c r="Z64" s="146"/>
      <c r="AA64" s="146"/>
      <c r="AB64" s="146"/>
    </row>
    <row r="65" spans="10:28" x14ac:dyDescent="0.25">
      <c r="J65">
        <f t="shared" si="7"/>
        <v>-12.390000000000013</v>
      </c>
      <c r="K65" s="142">
        <f t="shared" si="0"/>
        <v>0.215843178373191</v>
      </c>
      <c r="L65">
        <f t="shared" si="1"/>
        <v>3.5051363319654866E-33</v>
      </c>
      <c r="M65">
        <f t="shared" si="8"/>
        <v>-8.3733818094804194E-2</v>
      </c>
      <c r="N65" s="146">
        <f t="shared" si="2"/>
        <v>0.67033333333333367</v>
      </c>
      <c r="O65" s="147">
        <f t="shared" si="3"/>
        <v>0</v>
      </c>
      <c r="Q65" s="145">
        <f t="shared" si="4"/>
        <v>0.86829356081318876</v>
      </c>
      <c r="R65">
        <f t="shared" si="9"/>
        <v>3.0499999999999972</v>
      </c>
      <c r="S65" s="145">
        <v>1</v>
      </c>
      <c r="T65">
        <f t="shared" si="9"/>
        <v>3.0499999999999972</v>
      </c>
      <c r="U65" s="145">
        <f t="shared" si="5"/>
        <v>0.81826709888276128</v>
      </c>
      <c r="V65">
        <f t="shared" si="9"/>
        <v>3.0499999999999972</v>
      </c>
      <c r="W65" s="145">
        <f t="shared" si="6"/>
        <v>0.91832002274361624</v>
      </c>
      <c r="X65">
        <f t="shared" si="9"/>
        <v>3.0499999999999972</v>
      </c>
      <c r="Z65" s="146"/>
      <c r="AA65" s="146"/>
      <c r="AB65" s="146"/>
    </row>
    <row r="66" spans="10:28" x14ac:dyDescent="0.25">
      <c r="J66">
        <f t="shared" si="7"/>
        <v>-12.380000000000013</v>
      </c>
      <c r="K66" s="142">
        <f t="shared" si="0"/>
        <v>0.2163697727093008</v>
      </c>
      <c r="L66">
        <f t="shared" si="1"/>
        <v>3.9672748219434722E-33</v>
      </c>
      <c r="M66">
        <f t="shared" si="8"/>
        <v>-8.3400484761470856E-2</v>
      </c>
      <c r="N66" s="146">
        <f t="shared" si="2"/>
        <v>0.67066666666666697</v>
      </c>
      <c r="O66" s="147">
        <f t="shared" si="3"/>
        <v>0</v>
      </c>
      <c r="Q66" s="145">
        <f t="shared" si="4"/>
        <v>0.86829356081318876</v>
      </c>
      <c r="R66">
        <f t="shared" si="9"/>
        <v>3.099999999999997</v>
      </c>
      <c r="S66" s="145">
        <v>1</v>
      </c>
      <c r="T66">
        <f t="shared" si="9"/>
        <v>3.099999999999997</v>
      </c>
      <c r="U66" s="145">
        <f t="shared" si="5"/>
        <v>0.81826709888276128</v>
      </c>
      <c r="V66">
        <f t="shared" si="9"/>
        <v>3.099999999999997</v>
      </c>
      <c r="W66" s="145">
        <f t="shared" si="6"/>
        <v>0.91832002274361624</v>
      </c>
      <c r="X66">
        <f t="shared" si="9"/>
        <v>3.099999999999997</v>
      </c>
      <c r="Z66" s="146"/>
      <c r="AA66" s="146"/>
      <c r="AB66" s="146"/>
    </row>
    <row r="67" spans="10:28" x14ac:dyDescent="0.25">
      <c r="J67">
        <f t="shared" si="7"/>
        <v>-12.370000000000013</v>
      </c>
      <c r="K67" s="142">
        <f t="shared" si="0"/>
        <v>0.21689636704541049</v>
      </c>
      <c r="L67">
        <f t="shared" si="1"/>
        <v>4.4898954488721708E-33</v>
      </c>
      <c r="M67">
        <f t="shared" si="8"/>
        <v>-8.3067151428137517E-2</v>
      </c>
      <c r="N67" s="146">
        <f t="shared" si="2"/>
        <v>0.67100000000000037</v>
      </c>
      <c r="O67" s="147">
        <f t="shared" si="3"/>
        <v>0</v>
      </c>
      <c r="Q67" s="145">
        <f t="shared" si="4"/>
        <v>0.86829356081318876</v>
      </c>
      <c r="R67">
        <f t="shared" si="9"/>
        <v>3.1499999999999968</v>
      </c>
      <c r="S67" s="145">
        <v>1</v>
      </c>
      <c r="T67">
        <f t="shared" si="9"/>
        <v>3.1499999999999968</v>
      </c>
      <c r="U67" s="145">
        <f t="shared" si="5"/>
        <v>0.81826709888276128</v>
      </c>
      <c r="V67">
        <f t="shared" si="9"/>
        <v>3.1499999999999968</v>
      </c>
      <c r="W67" s="145">
        <f t="shared" si="6"/>
        <v>0.91832002274361624</v>
      </c>
      <c r="X67">
        <f t="shared" si="9"/>
        <v>3.1499999999999968</v>
      </c>
      <c r="Z67" s="146"/>
      <c r="AA67" s="146"/>
      <c r="AB67" s="146"/>
    </row>
    <row r="68" spans="10:28" x14ac:dyDescent="0.25">
      <c r="J68">
        <f t="shared" si="7"/>
        <v>-12.360000000000014</v>
      </c>
      <c r="K68" s="142">
        <f t="shared" ref="K68:K131" si="10">$B$7+J68*$B$24</f>
        <v>0.21742296138152029</v>
      </c>
      <c r="L68">
        <f t="shared" ref="L68:L131" si="11">_xlfn.NORM.DIST(K68,$B$7,$B$24,FALSE)</f>
        <v>5.0808542970076636E-33</v>
      </c>
      <c r="M68">
        <f t="shared" si="8"/>
        <v>-8.2733818094804179E-2</v>
      </c>
      <c r="N68" s="146">
        <f t="shared" ref="N68:N131" si="12">MAX(0,M68+B$21)</f>
        <v>0.67133333333333367</v>
      </c>
      <c r="O68" s="147">
        <f t="shared" ref="O68:O131" si="13">IF(M68&gt;=0,_xlfn.GAMMA.DIST(M68,$B$22,1/$B$23,FALSE),0)</f>
        <v>0</v>
      </c>
      <c r="Q68" s="145">
        <f t="shared" si="4"/>
        <v>0.86829356081318876</v>
      </c>
      <c r="R68">
        <f t="shared" si="9"/>
        <v>3.1999999999999966</v>
      </c>
      <c r="S68" s="145">
        <v>1</v>
      </c>
      <c r="T68">
        <f t="shared" si="9"/>
        <v>3.1999999999999966</v>
      </c>
      <c r="U68" s="145">
        <f t="shared" si="5"/>
        <v>0.81826709888276128</v>
      </c>
      <c r="V68">
        <f t="shared" si="9"/>
        <v>3.1999999999999966</v>
      </c>
      <c r="W68" s="145">
        <f t="shared" si="6"/>
        <v>0.91832002274361624</v>
      </c>
      <c r="X68">
        <f t="shared" si="9"/>
        <v>3.1999999999999966</v>
      </c>
      <c r="Z68" s="146"/>
      <c r="AA68" s="146"/>
      <c r="AB68" s="146"/>
    </row>
    <row r="69" spans="10:28" x14ac:dyDescent="0.25">
      <c r="J69">
        <f t="shared" si="7"/>
        <v>-12.350000000000014</v>
      </c>
      <c r="K69" s="142">
        <f t="shared" si="10"/>
        <v>0.21794955571762997</v>
      </c>
      <c r="L69">
        <f t="shared" si="11"/>
        <v>5.7490200612438359E-33</v>
      </c>
      <c r="M69">
        <f t="shared" si="8"/>
        <v>-8.2400484761470841E-2</v>
      </c>
      <c r="N69" s="146">
        <f t="shared" si="12"/>
        <v>0.67166666666666697</v>
      </c>
      <c r="O69" s="147">
        <f t="shared" si="13"/>
        <v>0</v>
      </c>
      <c r="Q69" s="145">
        <f t="shared" ref="Q69:Q132" si="14">$B$7</f>
        <v>0.86829356081318876</v>
      </c>
      <c r="R69">
        <f t="shared" si="9"/>
        <v>3.2499999999999964</v>
      </c>
      <c r="S69" s="145">
        <v>1</v>
      </c>
      <c r="T69">
        <f t="shared" si="9"/>
        <v>3.2499999999999964</v>
      </c>
      <c r="U69" s="145">
        <f t="shared" ref="U69:U132" si="15">B$13</f>
        <v>0.81826709888276128</v>
      </c>
      <c r="V69">
        <f t="shared" si="9"/>
        <v>3.2499999999999964</v>
      </c>
      <c r="W69" s="145">
        <f t="shared" ref="W69:W132" si="16">C$13</f>
        <v>0.91832002274361624</v>
      </c>
      <c r="X69">
        <f t="shared" ref="X69" si="17">X68+(TRUNC(_xlfn.NORM.DIST($B$7,$B$7,$B$24,FALSE)+3))/200</f>
        <v>3.2499999999999964</v>
      </c>
      <c r="Z69" s="146"/>
      <c r="AA69" s="146"/>
      <c r="AB69" s="146"/>
    </row>
    <row r="70" spans="10:28" x14ac:dyDescent="0.25">
      <c r="J70">
        <f t="shared" ref="J70:J133" si="18">J69+0.01</f>
        <v>-12.340000000000014</v>
      </c>
      <c r="K70" s="142">
        <f t="shared" si="10"/>
        <v>0.21847615005373977</v>
      </c>
      <c r="L70">
        <f t="shared" si="11"/>
        <v>6.5044035460989305E-33</v>
      </c>
      <c r="M70">
        <f t="shared" ref="M70:M133" si="19">M69+0.7/2100</f>
        <v>-8.2067151428137503E-2</v>
      </c>
      <c r="N70" s="146">
        <f t="shared" si="12"/>
        <v>0.67200000000000037</v>
      </c>
      <c r="O70" s="147">
        <f t="shared" si="13"/>
        <v>0</v>
      </c>
      <c r="Q70" s="145">
        <f t="shared" si="14"/>
        <v>0.86829356081318876</v>
      </c>
      <c r="R70">
        <f t="shared" ref="R70:X133" si="20">R69+(TRUNC(_xlfn.NORM.DIST($B$7,$B$7,$B$24,FALSE)+3))/200</f>
        <v>3.2999999999999963</v>
      </c>
      <c r="S70" s="145">
        <v>1</v>
      </c>
      <c r="T70">
        <f t="shared" si="20"/>
        <v>3.2999999999999963</v>
      </c>
      <c r="U70" s="145">
        <f t="shared" si="15"/>
        <v>0.81826709888276128</v>
      </c>
      <c r="V70">
        <f t="shared" si="20"/>
        <v>3.2999999999999963</v>
      </c>
      <c r="W70" s="145">
        <f t="shared" si="16"/>
        <v>0.91832002274361624</v>
      </c>
      <c r="X70">
        <f t="shared" si="20"/>
        <v>3.2999999999999963</v>
      </c>
      <c r="Z70" s="146"/>
      <c r="AA70" s="146"/>
      <c r="AB70" s="146"/>
    </row>
    <row r="71" spans="10:28" x14ac:dyDescent="0.25">
      <c r="J71">
        <f t="shared" si="18"/>
        <v>-12.330000000000014</v>
      </c>
      <c r="K71" s="142">
        <f t="shared" si="10"/>
        <v>0.21900274438984946</v>
      </c>
      <c r="L71">
        <f t="shared" si="11"/>
        <v>7.3583035934528822E-33</v>
      </c>
      <c r="M71">
        <f t="shared" si="19"/>
        <v>-8.1733818094804164E-2</v>
      </c>
      <c r="N71" s="146">
        <f t="shared" si="12"/>
        <v>0.67233333333333367</v>
      </c>
      <c r="O71" s="147">
        <f t="shared" si="13"/>
        <v>0</v>
      </c>
      <c r="Q71" s="145">
        <f t="shared" si="14"/>
        <v>0.86829356081318876</v>
      </c>
      <c r="R71">
        <f t="shared" si="20"/>
        <v>3.3499999999999961</v>
      </c>
      <c r="S71" s="145">
        <v>1</v>
      </c>
      <c r="T71">
        <f t="shared" si="20"/>
        <v>3.3499999999999961</v>
      </c>
      <c r="U71" s="145">
        <f t="shared" si="15"/>
        <v>0.81826709888276128</v>
      </c>
      <c r="V71">
        <f t="shared" si="20"/>
        <v>3.3499999999999961</v>
      </c>
      <c r="W71" s="145">
        <f t="shared" si="16"/>
        <v>0.91832002274361624</v>
      </c>
      <c r="X71">
        <f t="shared" si="20"/>
        <v>3.3499999999999961</v>
      </c>
      <c r="Z71" s="146"/>
      <c r="AA71" s="146"/>
      <c r="AB71" s="146"/>
    </row>
    <row r="72" spans="10:28" x14ac:dyDescent="0.25">
      <c r="J72">
        <f t="shared" si="18"/>
        <v>-12.320000000000014</v>
      </c>
      <c r="K72" s="142">
        <f t="shared" si="10"/>
        <v>0.21952933872595926</v>
      </c>
      <c r="L72">
        <f t="shared" si="11"/>
        <v>8.3234715062276478E-33</v>
      </c>
      <c r="M72">
        <f t="shared" si="19"/>
        <v>-8.1400484761470826E-2</v>
      </c>
      <c r="N72" s="146">
        <f t="shared" si="12"/>
        <v>0.67266666666666697</v>
      </c>
      <c r="O72" s="147">
        <f t="shared" si="13"/>
        <v>0</v>
      </c>
      <c r="Q72" s="145">
        <f t="shared" si="14"/>
        <v>0.86829356081318876</v>
      </c>
      <c r="R72">
        <f t="shared" si="20"/>
        <v>3.3999999999999959</v>
      </c>
      <c r="S72" s="145">
        <v>1</v>
      </c>
      <c r="T72">
        <f t="shared" si="20"/>
        <v>3.3999999999999959</v>
      </c>
      <c r="U72" s="145">
        <f t="shared" si="15"/>
        <v>0.81826709888276128</v>
      </c>
      <c r="V72">
        <f t="shared" si="20"/>
        <v>3.3999999999999959</v>
      </c>
      <c r="W72" s="145">
        <f t="shared" si="16"/>
        <v>0.91832002274361624</v>
      </c>
      <c r="X72">
        <f t="shared" si="20"/>
        <v>3.3999999999999959</v>
      </c>
      <c r="Z72" s="146"/>
      <c r="AA72" s="146"/>
      <c r="AB72" s="146"/>
    </row>
    <row r="73" spans="10:28" x14ac:dyDescent="0.25">
      <c r="J73">
        <f t="shared" si="18"/>
        <v>-12.310000000000015</v>
      </c>
      <c r="K73" s="142">
        <f t="shared" si="10"/>
        <v>0.22005593306206905</v>
      </c>
      <c r="L73">
        <f t="shared" si="11"/>
        <v>9.4142962931315676E-33</v>
      </c>
      <c r="M73">
        <f t="shared" si="19"/>
        <v>-8.1067151428137488E-2</v>
      </c>
      <c r="N73" s="146">
        <f t="shared" si="12"/>
        <v>0.67300000000000038</v>
      </c>
      <c r="O73" s="147">
        <f t="shared" si="13"/>
        <v>0</v>
      </c>
      <c r="Q73" s="145">
        <f t="shared" si="14"/>
        <v>0.86829356081318876</v>
      </c>
      <c r="R73">
        <f t="shared" si="20"/>
        <v>3.4499999999999957</v>
      </c>
      <c r="S73" s="145">
        <v>1</v>
      </c>
      <c r="T73">
        <f t="shared" si="20"/>
        <v>3.4499999999999957</v>
      </c>
      <c r="U73" s="145">
        <f t="shared" si="15"/>
        <v>0.81826709888276128</v>
      </c>
      <c r="V73">
        <f t="shared" si="20"/>
        <v>3.4499999999999957</v>
      </c>
      <c r="W73" s="145">
        <f t="shared" si="16"/>
        <v>0.91832002274361624</v>
      </c>
      <c r="X73">
        <f t="shared" si="20"/>
        <v>3.4499999999999957</v>
      </c>
      <c r="Z73" s="146"/>
      <c r="AA73" s="146"/>
      <c r="AB73" s="146"/>
    </row>
    <row r="74" spans="10:28" x14ac:dyDescent="0.25">
      <c r="J74">
        <f t="shared" si="18"/>
        <v>-12.300000000000015</v>
      </c>
      <c r="K74" s="142">
        <f t="shared" si="10"/>
        <v>0.22058252739817874</v>
      </c>
      <c r="L74">
        <f t="shared" si="11"/>
        <v>1.0647013349445182E-32</v>
      </c>
      <c r="M74">
        <f t="shared" si="19"/>
        <v>-8.073381809480415E-2</v>
      </c>
      <c r="N74" s="146">
        <f t="shared" si="12"/>
        <v>0.67333333333333367</v>
      </c>
      <c r="O74" s="147">
        <f t="shared" si="13"/>
        <v>0</v>
      </c>
      <c r="Q74" s="145">
        <f t="shared" si="14"/>
        <v>0.86829356081318876</v>
      </c>
      <c r="R74">
        <f t="shared" si="20"/>
        <v>3.4999999999999956</v>
      </c>
      <c r="S74" s="145">
        <v>1</v>
      </c>
      <c r="T74">
        <f t="shared" si="20"/>
        <v>3.4999999999999956</v>
      </c>
      <c r="U74" s="145">
        <f t="shared" si="15"/>
        <v>0.81826709888276128</v>
      </c>
      <c r="V74">
        <f t="shared" si="20"/>
        <v>3.4999999999999956</v>
      </c>
      <c r="W74" s="145">
        <f t="shared" si="16"/>
        <v>0.91832002274361624</v>
      </c>
      <c r="X74">
        <f t="shared" si="20"/>
        <v>3.4999999999999956</v>
      </c>
      <c r="Z74" s="146"/>
      <c r="AA74" s="146"/>
      <c r="AB74" s="146"/>
    </row>
    <row r="75" spans="10:28" x14ac:dyDescent="0.25">
      <c r="J75">
        <f t="shared" si="18"/>
        <v>-12.290000000000015</v>
      </c>
      <c r="K75" s="142">
        <f t="shared" si="10"/>
        <v>0.22110912173428854</v>
      </c>
      <c r="L75">
        <f t="shared" si="11"/>
        <v>1.2039939514481471E-32</v>
      </c>
      <c r="M75">
        <f t="shared" si="19"/>
        <v>-8.0400484761470811E-2</v>
      </c>
      <c r="N75" s="146">
        <f t="shared" si="12"/>
        <v>0.67366666666666708</v>
      </c>
      <c r="O75" s="147">
        <f t="shared" si="13"/>
        <v>0</v>
      </c>
      <c r="Q75" s="145">
        <f t="shared" si="14"/>
        <v>0.86829356081318876</v>
      </c>
      <c r="R75">
        <f t="shared" si="20"/>
        <v>3.5499999999999954</v>
      </c>
      <c r="S75" s="145">
        <v>1</v>
      </c>
      <c r="T75">
        <f t="shared" si="20"/>
        <v>3.5499999999999954</v>
      </c>
      <c r="U75" s="145">
        <f t="shared" si="15"/>
        <v>0.81826709888276128</v>
      </c>
      <c r="V75">
        <f t="shared" si="20"/>
        <v>3.5499999999999954</v>
      </c>
      <c r="W75" s="145">
        <f t="shared" si="16"/>
        <v>0.91832002274361624</v>
      </c>
      <c r="X75">
        <f t="shared" si="20"/>
        <v>3.5499999999999954</v>
      </c>
      <c r="Z75" s="146"/>
      <c r="AA75" s="146"/>
      <c r="AB75" s="146"/>
    </row>
    <row r="76" spans="10:28" x14ac:dyDescent="0.25">
      <c r="J76">
        <f t="shared" si="18"/>
        <v>-12.280000000000015</v>
      </c>
      <c r="K76" s="142">
        <f t="shared" si="10"/>
        <v>0.22163571607039823</v>
      </c>
      <c r="L76">
        <f t="shared" si="11"/>
        <v>1.3613737812243125E-32</v>
      </c>
      <c r="M76">
        <f t="shared" si="19"/>
        <v>-8.0067151428137473E-2</v>
      </c>
      <c r="N76" s="146">
        <f t="shared" si="12"/>
        <v>0.67400000000000038</v>
      </c>
      <c r="O76" s="147">
        <f t="shared" si="13"/>
        <v>0</v>
      </c>
      <c r="Q76" s="145">
        <f t="shared" si="14"/>
        <v>0.86829356081318876</v>
      </c>
      <c r="R76">
        <f t="shared" si="20"/>
        <v>3.5999999999999952</v>
      </c>
      <c r="S76" s="145">
        <v>1</v>
      </c>
      <c r="T76">
        <f t="shared" si="20"/>
        <v>3.5999999999999952</v>
      </c>
      <c r="U76" s="145">
        <f t="shared" si="15"/>
        <v>0.81826709888276128</v>
      </c>
      <c r="V76">
        <f t="shared" si="20"/>
        <v>3.5999999999999952</v>
      </c>
      <c r="W76" s="145">
        <f t="shared" si="16"/>
        <v>0.91832002274361624</v>
      </c>
      <c r="X76">
        <f t="shared" si="20"/>
        <v>3.5999999999999952</v>
      </c>
      <c r="Z76" s="146"/>
      <c r="AA76" s="146"/>
      <c r="AB76" s="146"/>
    </row>
    <row r="77" spans="10:28" x14ac:dyDescent="0.25">
      <c r="J77">
        <f t="shared" si="18"/>
        <v>-12.270000000000016</v>
      </c>
      <c r="K77" s="142">
        <f t="shared" si="10"/>
        <v>0.22216231040650802</v>
      </c>
      <c r="L77">
        <f t="shared" si="11"/>
        <v>1.5391715592800054E-32</v>
      </c>
      <c r="M77">
        <f t="shared" si="19"/>
        <v>-7.9733818094804135E-2</v>
      </c>
      <c r="N77" s="146">
        <f t="shared" si="12"/>
        <v>0.67433333333333367</v>
      </c>
      <c r="O77" s="147">
        <f t="shared" si="13"/>
        <v>0</v>
      </c>
      <c r="Q77" s="145">
        <f t="shared" si="14"/>
        <v>0.86829356081318876</v>
      </c>
      <c r="R77">
        <f t="shared" si="20"/>
        <v>3.649999999999995</v>
      </c>
      <c r="S77" s="145">
        <v>1</v>
      </c>
      <c r="T77">
        <f t="shared" si="20"/>
        <v>3.649999999999995</v>
      </c>
      <c r="U77" s="145">
        <f t="shared" si="15"/>
        <v>0.81826709888276128</v>
      </c>
      <c r="V77">
        <f t="shared" si="20"/>
        <v>3.649999999999995</v>
      </c>
      <c r="W77" s="145">
        <f t="shared" si="16"/>
        <v>0.91832002274361624</v>
      </c>
      <c r="X77">
        <f t="shared" si="20"/>
        <v>3.649999999999995</v>
      </c>
      <c r="Z77" s="146"/>
      <c r="AA77" s="146"/>
      <c r="AB77" s="146"/>
    </row>
    <row r="78" spans="10:28" x14ac:dyDescent="0.25">
      <c r="J78">
        <f t="shared" si="18"/>
        <v>-12.260000000000016</v>
      </c>
      <c r="K78" s="142">
        <f t="shared" si="10"/>
        <v>0.22268890474261782</v>
      </c>
      <c r="L78">
        <f t="shared" si="11"/>
        <v>1.7400160253579583E-32</v>
      </c>
      <c r="M78">
        <f t="shared" si="19"/>
        <v>-7.9400484761470796E-2</v>
      </c>
      <c r="N78" s="146">
        <f t="shared" si="12"/>
        <v>0.67466666666666708</v>
      </c>
      <c r="O78" s="147">
        <f t="shared" si="13"/>
        <v>0</v>
      </c>
      <c r="Q78" s="145">
        <f t="shared" si="14"/>
        <v>0.86829356081318876</v>
      </c>
      <c r="R78">
        <f t="shared" si="20"/>
        <v>3.6999999999999948</v>
      </c>
      <c r="S78" s="145">
        <v>1</v>
      </c>
      <c r="T78">
        <f t="shared" si="20"/>
        <v>3.6999999999999948</v>
      </c>
      <c r="U78" s="145">
        <f t="shared" si="15"/>
        <v>0.81826709888276128</v>
      </c>
      <c r="V78">
        <f t="shared" si="20"/>
        <v>3.6999999999999948</v>
      </c>
      <c r="W78" s="145">
        <f t="shared" si="16"/>
        <v>0.91832002274361624</v>
      </c>
      <c r="X78">
        <f t="shared" si="20"/>
        <v>3.6999999999999948</v>
      </c>
      <c r="Z78" s="146"/>
      <c r="AA78" s="146"/>
      <c r="AB78" s="146"/>
    </row>
    <row r="79" spans="10:28" x14ac:dyDescent="0.25">
      <c r="J79">
        <f t="shared" si="18"/>
        <v>-12.250000000000016</v>
      </c>
      <c r="K79" s="142">
        <f t="shared" si="10"/>
        <v>0.22321549907872751</v>
      </c>
      <c r="L79">
        <f t="shared" si="11"/>
        <v>1.9668717238248803E-32</v>
      </c>
      <c r="M79">
        <f t="shared" si="19"/>
        <v>-7.9067151428137458E-2</v>
      </c>
      <c r="N79" s="146">
        <f t="shared" si="12"/>
        <v>0.67500000000000038</v>
      </c>
      <c r="O79" s="147">
        <f t="shared" si="13"/>
        <v>0</v>
      </c>
      <c r="Q79" s="145">
        <f t="shared" si="14"/>
        <v>0.86829356081318876</v>
      </c>
      <c r="R79">
        <f t="shared" si="20"/>
        <v>3.7499999999999947</v>
      </c>
      <c r="S79" s="145">
        <v>1</v>
      </c>
      <c r="T79">
        <f t="shared" si="20"/>
        <v>3.7499999999999947</v>
      </c>
      <c r="U79" s="145">
        <f t="shared" si="15"/>
        <v>0.81826709888276128</v>
      </c>
      <c r="V79">
        <f t="shared" si="20"/>
        <v>3.7499999999999947</v>
      </c>
      <c r="W79" s="145">
        <f t="shared" si="16"/>
        <v>0.91832002274361624</v>
      </c>
      <c r="X79">
        <f t="shared" si="20"/>
        <v>3.7499999999999947</v>
      </c>
      <c r="Z79" s="146"/>
      <c r="AA79" s="146"/>
      <c r="AB79" s="146"/>
    </row>
    <row r="80" spans="10:28" x14ac:dyDescent="0.25">
      <c r="J80">
        <f t="shared" si="18"/>
        <v>-12.240000000000016</v>
      </c>
      <c r="K80" s="142">
        <f t="shared" si="10"/>
        <v>0.22374209341483731</v>
      </c>
      <c r="L80">
        <f t="shared" si="11"/>
        <v>2.2230815593153292E-32</v>
      </c>
      <c r="M80">
        <f t="shared" si="19"/>
        <v>-7.873381809480412E-2</v>
      </c>
      <c r="N80" s="146">
        <f t="shared" si="12"/>
        <v>0.67533333333333379</v>
      </c>
      <c r="O80" s="147">
        <f t="shared" si="13"/>
        <v>0</v>
      </c>
      <c r="Q80" s="145">
        <f t="shared" si="14"/>
        <v>0.86829356081318876</v>
      </c>
      <c r="R80">
        <f t="shared" si="20"/>
        <v>3.7999999999999945</v>
      </c>
      <c r="S80" s="145">
        <v>1</v>
      </c>
      <c r="T80">
        <f t="shared" si="20"/>
        <v>3.7999999999999945</v>
      </c>
      <c r="U80" s="145">
        <f t="shared" si="15"/>
        <v>0.81826709888276128</v>
      </c>
      <c r="V80">
        <f t="shared" si="20"/>
        <v>3.7999999999999945</v>
      </c>
      <c r="W80" s="145">
        <f t="shared" si="16"/>
        <v>0.91832002274361624</v>
      </c>
      <c r="X80">
        <f t="shared" si="20"/>
        <v>3.7999999999999945</v>
      </c>
      <c r="Z80" s="146"/>
      <c r="AA80" s="146"/>
      <c r="AB80" s="146"/>
    </row>
    <row r="81" spans="10:28" x14ac:dyDescent="0.25">
      <c r="J81">
        <f t="shared" si="18"/>
        <v>-12.230000000000016</v>
      </c>
      <c r="K81" s="142">
        <f t="shared" si="10"/>
        <v>0.22426868775094699</v>
      </c>
      <c r="L81">
        <f t="shared" si="11"/>
        <v>2.5124147015067513E-32</v>
      </c>
      <c r="M81">
        <f t="shared" si="19"/>
        <v>-7.8400484761470782E-2</v>
      </c>
      <c r="N81" s="146">
        <f t="shared" si="12"/>
        <v>0.67566666666666708</v>
      </c>
      <c r="O81" s="147">
        <f t="shared" si="13"/>
        <v>0</v>
      </c>
      <c r="Q81" s="145">
        <f t="shared" si="14"/>
        <v>0.86829356081318876</v>
      </c>
      <c r="R81">
        <f t="shared" si="20"/>
        <v>3.8499999999999943</v>
      </c>
      <c r="S81" s="145">
        <v>1</v>
      </c>
      <c r="T81">
        <f t="shared" si="20"/>
        <v>3.8499999999999943</v>
      </c>
      <c r="U81" s="145">
        <f t="shared" si="15"/>
        <v>0.81826709888276128</v>
      </c>
      <c r="V81">
        <f t="shared" si="20"/>
        <v>3.8499999999999943</v>
      </c>
      <c r="W81" s="145">
        <f t="shared" si="16"/>
        <v>0.91832002274361624</v>
      </c>
      <c r="X81">
        <f t="shared" si="20"/>
        <v>3.8499999999999943</v>
      </c>
      <c r="Z81" s="146"/>
      <c r="AA81" s="146"/>
      <c r="AB81" s="146"/>
    </row>
    <row r="82" spans="10:28" x14ac:dyDescent="0.25">
      <c r="J82">
        <f t="shared" si="18"/>
        <v>-12.220000000000017</v>
      </c>
      <c r="K82" s="142">
        <f t="shared" si="10"/>
        <v>0.22479528208705679</v>
      </c>
      <c r="L82">
        <f t="shared" si="11"/>
        <v>2.839120505811741E-32</v>
      </c>
      <c r="M82">
        <f t="shared" si="19"/>
        <v>-7.8067151428137443E-2</v>
      </c>
      <c r="N82" s="146">
        <f t="shared" si="12"/>
        <v>0.67600000000000038</v>
      </c>
      <c r="O82" s="147">
        <f t="shared" si="13"/>
        <v>0</v>
      </c>
      <c r="Q82" s="145">
        <f t="shared" si="14"/>
        <v>0.86829356081318876</v>
      </c>
      <c r="R82">
        <f t="shared" si="20"/>
        <v>3.8999999999999941</v>
      </c>
      <c r="S82" s="145">
        <v>1</v>
      </c>
      <c r="T82">
        <f t="shared" si="20"/>
        <v>3.8999999999999941</v>
      </c>
      <c r="U82" s="145">
        <f t="shared" si="15"/>
        <v>0.81826709888276128</v>
      </c>
      <c r="V82">
        <f t="shared" si="20"/>
        <v>3.8999999999999941</v>
      </c>
      <c r="W82" s="145">
        <f t="shared" si="16"/>
        <v>0.91832002274361624</v>
      </c>
      <c r="X82">
        <f t="shared" si="20"/>
        <v>3.8999999999999941</v>
      </c>
      <c r="Z82" s="146"/>
      <c r="AA82" s="146"/>
      <c r="AB82" s="146"/>
    </row>
    <row r="83" spans="10:28" x14ac:dyDescent="0.25">
      <c r="J83">
        <f t="shared" si="18"/>
        <v>-12.210000000000017</v>
      </c>
      <c r="K83" s="142">
        <f t="shared" si="10"/>
        <v>0.22532187642316659</v>
      </c>
      <c r="L83">
        <f t="shared" si="11"/>
        <v>3.2079891991812915E-32</v>
      </c>
      <c r="M83">
        <f t="shared" si="19"/>
        <v>-7.7733818094804105E-2</v>
      </c>
      <c r="N83" s="146">
        <f t="shared" si="12"/>
        <v>0.67633333333333379</v>
      </c>
      <c r="O83" s="147">
        <f t="shared" si="13"/>
        <v>0</v>
      </c>
      <c r="Q83" s="145">
        <f t="shared" si="14"/>
        <v>0.86829356081318876</v>
      </c>
      <c r="R83">
        <f t="shared" si="20"/>
        <v>3.949999999999994</v>
      </c>
      <c r="S83" s="145">
        <v>1</v>
      </c>
      <c r="T83">
        <f t="shared" si="20"/>
        <v>3.949999999999994</v>
      </c>
      <c r="U83" s="145">
        <f t="shared" si="15"/>
        <v>0.81826709888276128</v>
      </c>
      <c r="V83">
        <f t="shared" si="20"/>
        <v>3.949999999999994</v>
      </c>
      <c r="W83" s="145">
        <f t="shared" si="16"/>
        <v>0.91832002274361624</v>
      </c>
      <c r="X83">
        <f t="shared" si="20"/>
        <v>3.949999999999994</v>
      </c>
      <c r="Z83" s="146"/>
      <c r="AA83" s="146"/>
      <c r="AB83" s="146"/>
    </row>
    <row r="84" spans="10:28" x14ac:dyDescent="0.25">
      <c r="J84">
        <f t="shared" si="18"/>
        <v>-12.200000000000017</v>
      </c>
      <c r="K84" s="142">
        <f t="shared" si="10"/>
        <v>0.22584847075927628</v>
      </c>
      <c r="L84">
        <f t="shared" si="11"/>
        <v>3.6244201727201125E-32</v>
      </c>
      <c r="M84">
        <f t="shared" si="19"/>
        <v>-7.7400484761470767E-2</v>
      </c>
      <c r="N84" s="146">
        <f t="shared" si="12"/>
        <v>0.67666666666666708</v>
      </c>
      <c r="O84" s="147">
        <f t="shared" si="13"/>
        <v>0</v>
      </c>
      <c r="Q84" s="145">
        <f t="shared" si="14"/>
        <v>0.86829356081318876</v>
      </c>
      <c r="R84">
        <f t="shared" si="20"/>
        <v>3.9999999999999938</v>
      </c>
      <c r="S84" s="145">
        <v>1</v>
      </c>
      <c r="T84">
        <f t="shared" si="20"/>
        <v>3.9999999999999938</v>
      </c>
      <c r="U84" s="145">
        <f t="shared" si="15"/>
        <v>0.81826709888276128</v>
      </c>
      <c r="V84">
        <f t="shared" si="20"/>
        <v>3.9999999999999938</v>
      </c>
      <c r="W84" s="145">
        <f t="shared" si="16"/>
        <v>0.91832002274361624</v>
      </c>
      <c r="X84">
        <f t="shared" si="20"/>
        <v>3.9999999999999938</v>
      </c>
      <c r="Z84" s="146"/>
      <c r="AA84" s="146"/>
      <c r="AB84" s="146"/>
    </row>
    <row r="85" spans="10:28" x14ac:dyDescent="0.25">
      <c r="J85">
        <f t="shared" si="18"/>
        <v>-12.190000000000017</v>
      </c>
      <c r="K85" s="142">
        <f t="shared" si="10"/>
        <v>0.22637506509538607</v>
      </c>
      <c r="L85">
        <f t="shared" si="11"/>
        <v>4.0944988266463305E-32</v>
      </c>
      <c r="M85">
        <f t="shared" si="19"/>
        <v>-7.7067151428137429E-2</v>
      </c>
      <c r="N85" s="146">
        <f t="shared" si="12"/>
        <v>0.67700000000000038</v>
      </c>
      <c r="O85" s="147">
        <f t="shared" si="13"/>
        <v>0</v>
      </c>
      <c r="Q85" s="145">
        <f t="shared" si="14"/>
        <v>0.86829356081318876</v>
      </c>
      <c r="R85">
        <f t="shared" si="20"/>
        <v>4.0499999999999936</v>
      </c>
      <c r="S85" s="145">
        <v>1</v>
      </c>
      <c r="T85">
        <f t="shared" si="20"/>
        <v>4.0499999999999936</v>
      </c>
      <c r="U85" s="145">
        <f t="shared" si="15"/>
        <v>0.81826709888276128</v>
      </c>
      <c r="V85">
        <f t="shared" si="20"/>
        <v>4.0499999999999936</v>
      </c>
      <c r="W85" s="145">
        <f t="shared" si="16"/>
        <v>0.91832002274361624</v>
      </c>
      <c r="X85">
        <f t="shared" si="20"/>
        <v>4.0499999999999936</v>
      </c>
      <c r="Z85" s="146"/>
      <c r="AA85" s="146"/>
      <c r="AB85" s="146"/>
    </row>
    <row r="86" spans="10:28" x14ac:dyDescent="0.25">
      <c r="J86">
        <f t="shared" si="18"/>
        <v>-12.180000000000017</v>
      </c>
      <c r="K86" s="142">
        <f t="shared" si="10"/>
        <v>0.22690165943149576</v>
      </c>
      <c r="L86">
        <f t="shared" si="11"/>
        <v>4.6250830296492025E-32</v>
      </c>
      <c r="M86">
        <f t="shared" si="19"/>
        <v>-7.673381809480409E-2</v>
      </c>
      <c r="N86" s="146">
        <f t="shared" si="12"/>
        <v>0.67733333333333379</v>
      </c>
      <c r="O86" s="147">
        <f t="shared" si="13"/>
        <v>0</v>
      </c>
      <c r="Q86" s="145">
        <f t="shared" si="14"/>
        <v>0.86829356081318876</v>
      </c>
      <c r="R86">
        <f t="shared" si="20"/>
        <v>4.0999999999999934</v>
      </c>
      <c r="S86" s="145">
        <v>1</v>
      </c>
      <c r="T86">
        <f t="shared" si="20"/>
        <v>4.0999999999999934</v>
      </c>
      <c r="U86" s="145">
        <f t="shared" si="15"/>
        <v>0.81826709888276128</v>
      </c>
      <c r="V86">
        <f t="shared" si="20"/>
        <v>4.0999999999999934</v>
      </c>
      <c r="W86" s="145">
        <f t="shared" si="16"/>
        <v>0.91832002274361624</v>
      </c>
      <c r="X86">
        <f t="shared" si="20"/>
        <v>4.0999999999999934</v>
      </c>
      <c r="Z86" s="146"/>
      <c r="AA86" s="146"/>
      <c r="AB86" s="146"/>
    </row>
    <row r="87" spans="10:28" x14ac:dyDescent="0.25">
      <c r="J87">
        <f t="shared" si="18"/>
        <v>-12.170000000000018</v>
      </c>
      <c r="K87" s="142">
        <f t="shared" si="10"/>
        <v>0.22742825376760556</v>
      </c>
      <c r="L87">
        <f t="shared" si="11"/>
        <v>5.2239003854638283E-32</v>
      </c>
      <c r="M87">
        <f t="shared" si="19"/>
        <v>-7.6400484761470752E-2</v>
      </c>
      <c r="N87" s="146">
        <f t="shared" si="12"/>
        <v>0.67766666666666708</v>
      </c>
      <c r="O87" s="147">
        <f t="shared" si="13"/>
        <v>0</v>
      </c>
      <c r="Q87" s="145">
        <f t="shared" si="14"/>
        <v>0.86829356081318876</v>
      </c>
      <c r="R87">
        <f t="shared" si="20"/>
        <v>4.1499999999999932</v>
      </c>
      <c r="S87" s="145">
        <v>1</v>
      </c>
      <c r="T87">
        <f t="shared" si="20"/>
        <v>4.1499999999999932</v>
      </c>
      <c r="U87" s="145">
        <f t="shared" si="15"/>
        <v>0.81826709888276128</v>
      </c>
      <c r="V87">
        <f t="shared" si="20"/>
        <v>4.1499999999999932</v>
      </c>
      <c r="W87" s="145">
        <f t="shared" si="16"/>
        <v>0.91832002274361624</v>
      </c>
      <c r="X87">
        <f t="shared" si="20"/>
        <v>4.1499999999999932</v>
      </c>
      <c r="Z87" s="146"/>
      <c r="AA87" s="146"/>
      <c r="AB87" s="146"/>
    </row>
    <row r="88" spans="10:28" x14ac:dyDescent="0.25">
      <c r="J88">
        <f t="shared" si="18"/>
        <v>-12.160000000000018</v>
      </c>
      <c r="K88" s="142">
        <f t="shared" si="10"/>
        <v>0.22795484810371525</v>
      </c>
      <c r="L88">
        <f t="shared" si="11"/>
        <v>5.8996576461970327E-32</v>
      </c>
      <c r="M88">
        <f t="shared" si="19"/>
        <v>-7.6067151428137414E-2</v>
      </c>
      <c r="N88" s="146">
        <f t="shared" si="12"/>
        <v>0.67800000000000038</v>
      </c>
      <c r="O88" s="147">
        <f t="shared" si="13"/>
        <v>0</v>
      </c>
      <c r="Q88" s="145">
        <f t="shared" si="14"/>
        <v>0.86829356081318876</v>
      </c>
      <c r="R88">
        <f t="shared" si="20"/>
        <v>4.1999999999999931</v>
      </c>
      <c r="S88" s="145">
        <v>1</v>
      </c>
      <c r="T88">
        <f t="shared" si="20"/>
        <v>4.1999999999999931</v>
      </c>
      <c r="U88" s="145">
        <f t="shared" si="15"/>
        <v>0.81826709888276128</v>
      </c>
      <c r="V88">
        <f t="shared" si="20"/>
        <v>4.1999999999999931</v>
      </c>
      <c r="W88" s="145">
        <f t="shared" si="16"/>
        <v>0.91832002274361624</v>
      </c>
      <c r="X88">
        <f t="shared" si="20"/>
        <v>4.1999999999999931</v>
      </c>
      <c r="Z88" s="146"/>
      <c r="AA88" s="146"/>
      <c r="AB88" s="146"/>
    </row>
    <row r="89" spans="10:28" x14ac:dyDescent="0.25">
      <c r="J89">
        <f t="shared" si="18"/>
        <v>-12.150000000000018</v>
      </c>
      <c r="K89" s="142">
        <f t="shared" si="10"/>
        <v>0.22848144243982504</v>
      </c>
      <c r="L89">
        <f t="shared" si="11"/>
        <v>6.6621637765461821E-32</v>
      </c>
      <c r="M89">
        <f t="shared" si="19"/>
        <v>-7.5733818094804076E-2</v>
      </c>
      <c r="N89" s="146">
        <f t="shared" si="12"/>
        <v>0.67833333333333379</v>
      </c>
      <c r="O89" s="147">
        <f t="shared" si="13"/>
        <v>0</v>
      </c>
      <c r="Q89" s="145">
        <f t="shared" si="14"/>
        <v>0.86829356081318876</v>
      </c>
      <c r="R89">
        <f t="shared" si="20"/>
        <v>4.2499999999999929</v>
      </c>
      <c r="S89" s="145">
        <v>1</v>
      </c>
      <c r="T89">
        <f t="shared" si="20"/>
        <v>4.2499999999999929</v>
      </c>
      <c r="U89" s="145">
        <f t="shared" si="15"/>
        <v>0.81826709888276128</v>
      </c>
      <c r="V89">
        <f t="shared" si="20"/>
        <v>4.2499999999999929</v>
      </c>
      <c r="W89" s="145">
        <f t="shared" si="16"/>
        <v>0.91832002274361624</v>
      </c>
      <c r="X89">
        <f t="shared" si="20"/>
        <v>4.2499999999999929</v>
      </c>
      <c r="Z89" s="146"/>
      <c r="AA89" s="146"/>
      <c r="AB89" s="146"/>
    </row>
    <row r="90" spans="10:28" x14ac:dyDescent="0.25">
      <c r="J90">
        <f t="shared" si="18"/>
        <v>-12.140000000000018</v>
      </c>
      <c r="K90" s="142">
        <f t="shared" si="10"/>
        <v>0.22900803677593484</v>
      </c>
      <c r="L90">
        <f t="shared" si="11"/>
        <v>7.5224683577065769E-32</v>
      </c>
      <c r="M90">
        <f t="shared" si="19"/>
        <v>-7.5400484761470737E-2</v>
      </c>
      <c r="N90" s="146">
        <f t="shared" si="12"/>
        <v>0.67866666666666708</v>
      </c>
      <c r="O90" s="147">
        <f t="shared" si="13"/>
        <v>0</v>
      </c>
      <c r="Q90" s="145">
        <f t="shared" si="14"/>
        <v>0.86829356081318876</v>
      </c>
      <c r="R90">
        <f t="shared" si="20"/>
        <v>4.2999999999999927</v>
      </c>
      <c r="S90" s="145">
        <v>1</v>
      </c>
      <c r="T90">
        <f t="shared" si="20"/>
        <v>4.2999999999999927</v>
      </c>
      <c r="U90" s="145">
        <f t="shared" si="15"/>
        <v>0.81826709888276128</v>
      </c>
      <c r="V90">
        <f t="shared" si="20"/>
        <v>4.2999999999999927</v>
      </c>
      <c r="W90" s="145">
        <f t="shared" si="16"/>
        <v>0.91832002274361624</v>
      </c>
      <c r="X90">
        <f t="shared" si="20"/>
        <v>4.2999999999999927</v>
      </c>
      <c r="Z90" s="146"/>
      <c r="AA90" s="146"/>
      <c r="AB90" s="146"/>
    </row>
    <row r="91" spans="10:28" x14ac:dyDescent="0.25">
      <c r="J91">
        <f t="shared" si="18"/>
        <v>-12.130000000000019</v>
      </c>
      <c r="K91" s="142">
        <f t="shared" si="10"/>
        <v>0.22953463111204453</v>
      </c>
      <c r="L91">
        <f t="shared" si="11"/>
        <v>8.4930172268954319E-32</v>
      </c>
      <c r="M91">
        <f t="shared" si="19"/>
        <v>-7.5067151428137399E-2</v>
      </c>
      <c r="N91" s="146">
        <f t="shared" si="12"/>
        <v>0.67900000000000049</v>
      </c>
      <c r="O91" s="147">
        <f t="shared" si="13"/>
        <v>0</v>
      </c>
      <c r="Q91" s="145">
        <f t="shared" si="14"/>
        <v>0.86829356081318876</v>
      </c>
      <c r="R91">
        <f t="shared" si="20"/>
        <v>4.3499999999999925</v>
      </c>
      <c r="S91" s="145">
        <v>1</v>
      </c>
      <c r="T91">
        <f t="shared" si="20"/>
        <v>4.3499999999999925</v>
      </c>
      <c r="U91" s="145">
        <f t="shared" si="15"/>
        <v>0.81826709888276128</v>
      </c>
      <c r="V91">
        <f t="shared" si="20"/>
        <v>4.3499999999999925</v>
      </c>
      <c r="W91" s="145">
        <f t="shared" si="16"/>
        <v>0.91832002274361624</v>
      </c>
      <c r="X91">
        <f t="shared" si="20"/>
        <v>4.3499999999999925</v>
      </c>
      <c r="Z91" s="146"/>
      <c r="AA91" s="146"/>
      <c r="AB91" s="146"/>
    </row>
    <row r="92" spans="10:28" x14ac:dyDescent="0.25">
      <c r="J92">
        <f t="shared" si="18"/>
        <v>-12.120000000000019</v>
      </c>
      <c r="K92" s="142">
        <f t="shared" si="10"/>
        <v>0.23006122544815433</v>
      </c>
      <c r="L92">
        <f t="shared" si="11"/>
        <v>9.58782748071477E-32</v>
      </c>
      <c r="M92">
        <f t="shared" si="19"/>
        <v>-7.4733818094804061E-2</v>
      </c>
      <c r="N92" s="146">
        <f t="shared" si="12"/>
        <v>0.67933333333333379</v>
      </c>
      <c r="O92" s="147">
        <f t="shared" si="13"/>
        <v>0</v>
      </c>
      <c r="Q92" s="145">
        <f t="shared" si="14"/>
        <v>0.86829356081318876</v>
      </c>
      <c r="R92">
        <f t="shared" si="20"/>
        <v>4.3999999999999924</v>
      </c>
      <c r="S92" s="145">
        <v>1</v>
      </c>
      <c r="T92">
        <f t="shared" si="20"/>
        <v>4.3999999999999924</v>
      </c>
      <c r="U92" s="145">
        <f t="shared" si="15"/>
        <v>0.81826709888276128</v>
      </c>
      <c r="V92">
        <f t="shared" si="20"/>
        <v>4.3999999999999924</v>
      </c>
      <c r="W92" s="145">
        <f t="shared" si="16"/>
        <v>0.91832002274361624</v>
      </c>
      <c r="X92">
        <f t="shared" si="20"/>
        <v>4.3999999999999924</v>
      </c>
      <c r="Z92" s="146"/>
      <c r="AA92" s="146"/>
      <c r="AB92" s="146"/>
    </row>
    <row r="93" spans="10:28" x14ac:dyDescent="0.25">
      <c r="J93">
        <f t="shared" si="18"/>
        <v>-12.110000000000019</v>
      </c>
      <c r="K93" s="142">
        <f t="shared" si="10"/>
        <v>0.23058781978426401</v>
      </c>
      <c r="L93">
        <f t="shared" si="11"/>
        <v>1.0822684231100322E-31</v>
      </c>
      <c r="M93">
        <f t="shared" si="19"/>
        <v>-7.4400484761470723E-2</v>
      </c>
      <c r="N93" s="146">
        <f t="shared" si="12"/>
        <v>0.67966666666666709</v>
      </c>
      <c r="O93" s="147">
        <f t="shared" si="13"/>
        <v>0</v>
      </c>
      <c r="Q93" s="145">
        <f t="shared" si="14"/>
        <v>0.86829356081318876</v>
      </c>
      <c r="R93">
        <f t="shared" si="20"/>
        <v>4.4499999999999922</v>
      </c>
      <c r="S93" s="145">
        <v>1</v>
      </c>
      <c r="T93">
        <f t="shared" si="20"/>
        <v>4.4499999999999922</v>
      </c>
      <c r="U93" s="145">
        <f t="shared" si="15"/>
        <v>0.81826709888276128</v>
      </c>
      <c r="V93">
        <f t="shared" si="20"/>
        <v>4.4499999999999922</v>
      </c>
      <c r="W93" s="145">
        <f t="shared" si="16"/>
        <v>0.91832002274361624</v>
      </c>
      <c r="X93">
        <f t="shared" si="20"/>
        <v>4.4499999999999922</v>
      </c>
      <c r="Z93" s="146"/>
      <c r="AA93" s="146"/>
      <c r="AB93" s="146"/>
    </row>
    <row r="94" spans="10:28" x14ac:dyDescent="0.25">
      <c r="J94">
        <f t="shared" si="18"/>
        <v>-12.100000000000019</v>
      </c>
      <c r="K94" s="142">
        <f t="shared" si="10"/>
        <v>0.23111441412037381</v>
      </c>
      <c r="L94">
        <f t="shared" si="11"/>
        <v>1.2215361794725958E-31</v>
      </c>
      <c r="M94">
        <f t="shared" si="19"/>
        <v>-7.4067151428137384E-2</v>
      </c>
      <c r="N94" s="146">
        <f t="shared" si="12"/>
        <v>0.68000000000000049</v>
      </c>
      <c r="O94" s="147">
        <f t="shared" si="13"/>
        <v>0</v>
      </c>
      <c r="Q94" s="145">
        <f t="shared" si="14"/>
        <v>0.86829356081318876</v>
      </c>
      <c r="R94">
        <f t="shared" si="20"/>
        <v>4.499999999999992</v>
      </c>
      <c r="S94" s="145">
        <v>1</v>
      </c>
      <c r="T94">
        <f t="shared" si="20"/>
        <v>4.499999999999992</v>
      </c>
      <c r="U94" s="145">
        <f t="shared" si="15"/>
        <v>0.81826709888276128</v>
      </c>
      <c r="V94">
        <f t="shared" si="20"/>
        <v>4.499999999999992</v>
      </c>
      <c r="W94" s="145">
        <f t="shared" si="16"/>
        <v>0.91832002274361624</v>
      </c>
      <c r="X94">
        <f t="shared" si="20"/>
        <v>4.499999999999992</v>
      </c>
      <c r="Z94" s="146"/>
      <c r="AA94" s="146"/>
      <c r="AB94" s="146"/>
    </row>
    <row r="95" spans="10:28" x14ac:dyDescent="0.25">
      <c r="J95">
        <f t="shared" si="18"/>
        <v>-12.090000000000019</v>
      </c>
      <c r="K95" s="142">
        <f t="shared" si="10"/>
        <v>0.23164100845648361</v>
      </c>
      <c r="L95">
        <f t="shared" si="11"/>
        <v>1.3785872324259055E-31</v>
      </c>
      <c r="M95">
        <f t="shared" si="19"/>
        <v>-7.3733818094804046E-2</v>
      </c>
      <c r="N95" s="146">
        <f t="shared" si="12"/>
        <v>0.68033333333333379</v>
      </c>
      <c r="O95" s="147">
        <f t="shared" si="13"/>
        <v>0</v>
      </c>
      <c r="Q95" s="145">
        <f t="shared" si="14"/>
        <v>0.86829356081318876</v>
      </c>
      <c r="R95">
        <f t="shared" si="20"/>
        <v>4.5499999999999918</v>
      </c>
      <c r="S95" s="145">
        <v>1</v>
      </c>
      <c r="T95">
        <f t="shared" si="20"/>
        <v>4.5499999999999918</v>
      </c>
      <c r="U95" s="145">
        <f t="shared" si="15"/>
        <v>0.81826709888276128</v>
      </c>
      <c r="V95">
        <f t="shared" si="20"/>
        <v>4.5499999999999918</v>
      </c>
      <c r="W95" s="145">
        <f t="shared" si="16"/>
        <v>0.91832002274361624</v>
      </c>
      <c r="X95">
        <f t="shared" si="20"/>
        <v>4.5499999999999918</v>
      </c>
      <c r="Z95" s="146"/>
      <c r="AA95" s="146"/>
      <c r="AB95" s="146"/>
    </row>
    <row r="96" spans="10:28" x14ac:dyDescent="0.25">
      <c r="J96">
        <f t="shared" si="18"/>
        <v>-12.08000000000002</v>
      </c>
      <c r="K96" s="142">
        <f t="shared" si="10"/>
        <v>0.2321676027925933</v>
      </c>
      <c r="L96">
        <f t="shared" si="11"/>
        <v>1.5556745257063419E-31</v>
      </c>
      <c r="M96">
        <f t="shared" si="19"/>
        <v>-7.3400484761470708E-2</v>
      </c>
      <c r="N96" s="146">
        <f t="shared" si="12"/>
        <v>0.6806666666666672</v>
      </c>
      <c r="O96" s="147">
        <f t="shared" si="13"/>
        <v>0</v>
      </c>
      <c r="Q96" s="145">
        <f t="shared" si="14"/>
        <v>0.86829356081318876</v>
      </c>
      <c r="R96">
        <f t="shared" si="20"/>
        <v>4.5999999999999917</v>
      </c>
      <c r="S96" s="145">
        <v>1</v>
      </c>
      <c r="T96">
        <f t="shared" si="20"/>
        <v>4.5999999999999917</v>
      </c>
      <c r="U96" s="145">
        <f t="shared" si="15"/>
        <v>0.81826709888276128</v>
      </c>
      <c r="V96">
        <f t="shared" si="20"/>
        <v>4.5999999999999917</v>
      </c>
      <c r="W96" s="145">
        <f t="shared" si="16"/>
        <v>0.91832002274361624</v>
      </c>
      <c r="X96">
        <f t="shared" si="20"/>
        <v>4.5999999999999917</v>
      </c>
      <c r="Z96" s="146"/>
      <c r="AA96" s="146"/>
      <c r="AB96" s="146"/>
    </row>
    <row r="97" spans="10:28" x14ac:dyDescent="0.25">
      <c r="J97">
        <f t="shared" si="18"/>
        <v>-12.07000000000002</v>
      </c>
      <c r="K97" s="142">
        <f t="shared" si="10"/>
        <v>0.2326941971287031</v>
      </c>
      <c r="L97">
        <f t="shared" si="11"/>
        <v>1.7553341368544545E-31</v>
      </c>
      <c r="M97">
        <f t="shared" si="19"/>
        <v>-7.306715142813737E-2</v>
      </c>
      <c r="N97" s="146">
        <f t="shared" si="12"/>
        <v>0.68100000000000049</v>
      </c>
      <c r="O97" s="147">
        <f t="shared" si="13"/>
        <v>0</v>
      </c>
      <c r="Q97" s="145">
        <f t="shared" si="14"/>
        <v>0.86829356081318876</v>
      </c>
      <c r="R97">
        <f t="shared" si="20"/>
        <v>4.6499999999999915</v>
      </c>
      <c r="S97" s="145">
        <v>1</v>
      </c>
      <c r="T97">
        <f t="shared" si="20"/>
        <v>4.6499999999999915</v>
      </c>
      <c r="U97" s="145">
        <f t="shared" si="15"/>
        <v>0.81826709888276128</v>
      </c>
      <c r="V97">
        <f t="shared" si="20"/>
        <v>4.6499999999999915</v>
      </c>
      <c r="W97" s="145">
        <f t="shared" si="16"/>
        <v>0.91832002274361624</v>
      </c>
      <c r="X97">
        <f t="shared" si="20"/>
        <v>4.6499999999999915</v>
      </c>
      <c r="Z97" s="146"/>
      <c r="AA97" s="146"/>
      <c r="AB97" s="146"/>
    </row>
    <row r="98" spans="10:28" x14ac:dyDescent="0.25">
      <c r="J98">
        <f t="shared" si="18"/>
        <v>-12.06000000000002</v>
      </c>
      <c r="K98" s="142">
        <f t="shared" si="10"/>
        <v>0.23322079146481278</v>
      </c>
      <c r="L98">
        <f t="shared" si="11"/>
        <v>1.9804205678690949E-31</v>
      </c>
      <c r="M98">
        <f t="shared" si="19"/>
        <v>-7.2733818094804031E-2</v>
      </c>
      <c r="N98" s="146">
        <f t="shared" si="12"/>
        <v>0.68133333333333379</v>
      </c>
      <c r="O98" s="147">
        <f t="shared" si="13"/>
        <v>0</v>
      </c>
      <c r="Q98" s="145">
        <f t="shared" si="14"/>
        <v>0.86829356081318876</v>
      </c>
      <c r="R98">
        <f t="shared" si="20"/>
        <v>4.6999999999999913</v>
      </c>
      <c r="S98" s="145">
        <v>1</v>
      </c>
      <c r="T98">
        <f t="shared" si="20"/>
        <v>4.6999999999999913</v>
      </c>
      <c r="U98" s="145">
        <f t="shared" si="15"/>
        <v>0.81826709888276128</v>
      </c>
      <c r="V98">
        <f t="shared" si="20"/>
        <v>4.6999999999999913</v>
      </c>
      <c r="W98" s="145">
        <f t="shared" si="16"/>
        <v>0.91832002274361624</v>
      </c>
      <c r="X98">
        <f t="shared" si="20"/>
        <v>4.6999999999999913</v>
      </c>
      <c r="Z98" s="146"/>
      <c r="AA98" s="146"/>
      <c r="AB98" s="146"/>
    </row>
    <row r="99" spans="10:28" x14ac:dyDescent="0.25">
      <c r="J99">
        <f t="shared" si="18"/>
        <v>-12.05000000000002</v>
      </c>
      <c r="K99" s="142">
        <f t="shared" si="10"/>
        <v>0.23374738580092258</v>
      </c>
      <c r="L99">
        <f t="shared" si="11"/>
        <v>2.2341463977414885E-31</v>
      </c>
      <c r="M99">
        <f t="shared" si="19"/>
        <v>-7.2400484761470693E-2</v>
      </c>
      <c r="N99" s="146">
        <f t="shared" si="12"/>
        <v>0.6816666666666672</v>
      </c>
      <c r="O99" s="147">
        <f t="shared" si="13"/>
        <v>0</v>
      </c>
      <c r="Q99" s="145">
        <f t="shared" si="14"/>
        <v>0.86829356081318876</v>
      </c>
      <c r="R99">
        <f t="shared" si="20"/>
        <v>4.7499999999999911</v>
      </c>
      <c r="S99" s="145">
        <v>1</v>
      </c>
      <c r="T99">
        <f t="shared" si="20"/>
        <v>4.7499999999999911</v>
      </c>
      <c r="U99" s="145">
        <f t="shared" si="15"/>
        <v>0.81826709888276128</v>
      </c>
      <c r="V99">
        <f t="shared" si="20"/>
        <v>4.7499999999999911</v>
      </c>
      <c r="W99" s="145">
        <f t="shared" si="16"/>
        <v>0.91832002274361624</v>
      </c>
      <c r="X99">
        <f t="shared" si="20"/>
        <v>4.7499999999999911</v>
      </c>
      <c r="Z99" s="146"/>
      <c r="AA99" s="146"/>
      <c r="AB99" s="146"/>
    </row>
    <row r="100" spans="10:28" x14ac:dyDescent="0.25">
      <c r="J100">
        <f t="shared" si="18"/>
        <v>-12.04000000000002</v>
      </c>
      <c r="K100" s="142">
        <f t="shared" si="10"/>
        <v>0.23427398013703238</v>
      </c>
      <c r="L100">
        <f t="shared" si="11"/>
        <v>2.5201268313705265E-31</v>
      </c>
      <c r="M100">
        <f t="shared" si="19"/>
        <v>-7.2067151428137355E-2</v>
      </c>
      <c r="N100" s="146">
        <f t="shared" si="12"/>
        <v>0.68200000000000049</v>
      </c>
      <c r="O100" s="147">
        <f t="shared" si="13"/>
        <v>0</v>
      </c>
      <c r="Q100" s="145">
        <f t="shared" si="14"/>
        <v>0.86829356081318876</v>
      </c>
      <c r="R100">
        <f t="shared" si="20"/>
        <v>4.7999999999999909</v>
      </c>
      <c r="S100" s="145">
        <v>1</v>
      </c>
      <c r="T100">
        <f t="shared" si="20"/>
        <v>4.7999999999999909</v>
      </c>
      <c r="U100" s="145">
        <f t="shared" si="15"/>
        <v>0.81826709888276128</v>
      </c>
      <c r="V100">
        <f t="shared" si="20"/>
        <v>4.7999999999999909</v>
      </c>
      <c r="W100" s="145">
        <f t="shared" si="16"/>
        <v>0.91832002274361624</v>
      </c>
      <c r="X100">
        <f t="shared" si="20"/>
        <v>4.7999999999999909</v>
      </c>
      <c r="Z100" s="146"/>
      <c r="AA100" s="146"/>
      <c r="AB100" s="146"/>
    </row>
    <row r="101" spans="10:28" x14ac:dyDescent="0.25">
      <c r="J101">
        <f t="shared" si="18"/>
        <v>-12.030000000000021</v>
      </c>
      <c r="K101" s="142">
        <f t="shared" si="10"/>
        <v>0.23480057447314207</v>
      </c>
      <c r="L101">
        <f t="shared" si="11"/>
        <v>2.8424297442829289E-31</v>
      </c>
      <c r="M101">
        <f t="shared" si="19"/>
        <v>-7.1733818094804017E-2</v>
      </c>
      <c r="N101" s="146">
        <f t="shared" si="12"/>
        <v>0.68233333333333379</v>
      </c>
      <c r="O101" s="147">
        <f t="shared" si="13"/>
        <v>0</v>
      </c>
      <c r="Q101" s="145">
        <f t="shared" si="14"/>
        <v>0.86829356081318876</v>
      </c>
      <c r="R101">
        <f t="shared" si="20"/>
        <v>4.8499999999999908</v>
      </c>
      <c r="S101" s="145">
        <v>1</v>
      </c>
      <c r="T101">
        <f t="shared" si="20"/>
        <v>4.8499999999999908</v>
      </c>
      <c r="U101" s="145">
        <f t="shared" si="15"/>
        <v>0.81826709888276128</v>
      </c>
      <c r="V101">
        <f t="shared" si="20"/>
        <v>4.8499999999999908</v>
      </c>
      <c r="W101" s="145">
        <f t="shared" si="16"/>
        <v>0.91832002274361624</v>
      </c>
      <c r="X101">
        <f t="shared" si="20"/>
        <v>4.8499999999999908</v>
      </c>
      <c r="Z101" s="146"/>
      <c r="AA101" s="146"/>
      <c r="AB101" s="146"/>
    </row>
    <row r="102" spans="10:28" x14ac:dyDescent="0.25">
      <c r="J102">
        <f t="shared" si="18"/>
        <v>-12.020000000000021</v>
      </c>
      <c r="K102" s="142">
        <f t="shared" si="10"/>
        <v>0.23532716880925186</v>
      </c>
      <c r="L102">
        <f t="shared" si="11"/>
        <v>3.2056318953207028E-31</v>
      </c>
      <c r="M102">
        <f t="shared" si="19"/>
        <v>-7.1400484761470678E-2</v>
      </c>
      <c r="N102" s="146">
        <f t="shared" si="12"/>
        <v>0.6826666666666672</v>
      </c>
      <c r="O102" s="147">
        <f t="shared" si="13"/>
        <v>0</v>
      </c>
      <c r="Q102" s="145">
        <f t="shared" si="14"/>
        <v>0.86829356081318876</v>
      </c>
      <c r="R102">
        <f t="shared" si="20"/>
        <v>4.8999999999999906</v>
      </c>
      <c r="S102" s="145">
        <v>1</v>
      </c>
      <c r="T102">
        <f t="shared" si="20"/>
        <v>4.8999999999999906</v>
      </c>
      <c r="U102" s="145">
        <f t="shared" si="15"/>
        <v>0.81826709888276128</v>
      </c>
      <c r="V102">
        <f t="shared" si="20"/>
        <v>4.8999999999999906</v>
      </c>
      <c r="W102" s="145">
        <f t="shared" si="16"/>
        <v>0.91832002274361624</v>
      </c>
      <c r="X102">
        <f t="shared" si="20"/>
        <v>4.8999999999999906</v>
      </c>
      <c r="Z102" s="146"/>
      <c r="AA102" s="146"/>
      <c r="AB102" s="146"/>
    </row>
    <row r="103" spans="10:28" x14ac:dyDescent="0.25">
      <c r="J103">
        <f t="shared" si="18"/>
        <v>-12.010000000000021</v>
      </c>
      <c r="K103" s="142">
        <f t="shared" si="10"/>
        <v>0.23585376314536155</v>
      </c>
      <c r="L103">
        <f t="shared" si="11"/>
        <v>3.6148820609403052E-31</v>
      </c>
      <c r="M103">
        <f t="shared" si="19"/>
        <v>-7.106715142813734E-2</v>
      </c>
      <c r="N103" s="146">
        <f t="shared" si="12"/>
        <v>0.6830000000000005</v>
      </c>
      <c r="O103" s="147">
        <f t="shared" si="13"/>
        <v>0</v>
      </c>
      <c r="Q103" s="145">
        <f t="shared" si="14"/>
        <v>0.86829356081318876</v>
      </c>
      <c r="R103">
        <f t="shared" si="20"/>
        <v>4.9499999999999904</v>
      </c>
      <c r="S103" s="145">
        <v>1</v>
      </c>
      <c r="T103">
        <f t="shared" si="20"/>
        <v>4.9499999999999904</v>
      </c>
      <c r="U103" s="145">
        <f t="shared" si="15"/>
        <v>0.81826709888276128</v>
      </c>
      <c r="V103">
        <f t="shared" si="20"/>
        <v>4.9499999999999904</v>
      </c>
      <c r="W103" s="145">
        <f t="shared" si="16"/>
        <v>0.91832002274361624</v>
      </c>
      <c r="X103">
        <f t="shared" si="20"/>
        <v>4.9499999999999904</v>
      </c>
      <c r="Z103" s="146"/>
      <c r="AA103" s="146"/>
      <c r="AB103" s="146"/>
    </row>
    <row r="104" spans="10:28" x14ac:dyDescent="0.25">
      <c r="J104">
        <f t="shared" si="18"/>
        <v>-12.000000000000021</v>
      </c>
      <c r="K104" s="142">
        <f t="shared" si="10"/>
        <v>0.23638035748147135</v>
      </c>
      <c r="L104">
        <f t="shared" si="11"/>
        <v>4.0759719360428478E-31</v>
      </c>
      <c r="M104">
        <f t="shared" si="19"/>
        <v>-7.0733818094804002E-2</v>
      </c>
      <c r="N104" s="146">
        <f t="shared" si="12"/>
        <v>0.68333333333333379</v>
      </c>
      <c r="O104" s="147">
        <f t="shared" si="13"/>
        <v>0</v>
      </c>
      <c r="Q104" s="145">
        <f t="shared" si="14"/>
        <v>0.86829356081318876</v>
      </c>
      <c r="R104">
        <f t="shared" si="20"/>
        <v>4.9999999999999902</v>
      </c>
      <c r="S104" s="145">
        <v>1</v>
      </c>
      <c r="T104">
        <f t="shared" si="20"/>
        <v>4.9999999999999902</v>
      </c>
      <c r="U104" s="145">
        <f t="shared" si="15"/>
        <v>0.81826709888276128</v>
      </c>
      <c r="V104">
        <f t="shared" si="20"/>
        <v>4.9999999999999902</v>
      </c>
      <c r="W104" s="145">
        <f t="shared" si="16"/>
        <v>0.91832002274361624</v>
      </c>
      <c r="X104">
        <f t="shared" si="20"/>
        <v>4.9999999999999902</v>
      </c>
      <c r="Z104" s="146"/>
      <c r="AA104" s="146"/>
      <c r="AB104" s="146"/>
    </row>
    <row r="105" spans="10:28" x14ac:dyDescent="0.25">
      <c r="J105">
        <f t="shared" si="18"/>
        <v>-11.990000000000022</v>
      </c>
      <c r="K105" s="142">
        <f t="shared" si="10"/>
        <v>0.23690695181758104</v>
      </c>
      <c r="L105">
        <f t="shared" si="11"/>
        <v>4.595415748482297E-31</v>
      </c>
      <c r="M105">
        <f t="shared" si="19"/>
        <v>-7.0400484761470664E-2</v>
      </c>
      <c r="N105" s="146">
        <f t="shared" si="12"/>
        <v>0.6836666666666672</v>
      </c>
      <c r="O105" s="147">
        <f t="shared" si="13"/>
        <v>0</v>
      </c>
      <c r="Q105" s="145">
        <f t="shared" si="14"/>
        <v>0.86829356081318876</v>
      </c>
      <c r="R105">
        <f t="shared" si="20"/>
        <v>5.0499999999999901</v>
      </c>
      <c r="S105" s="145">
        <v>1</v>
      </c>
      <c r="T105">
        <f t="shared" si="20"/>
        <v>5.0499999999999901</v>
      </c>
      <c r="U105" s="145">
        <f t="shared" si="15"/>
        <v>0.81826709888276128</v>
      </c>
      <c r="V105">
        <f t="shared" si="20"/>
        <v>5.0499999999999901</v>
      </c>
      <c r="W105" s="145">
        <f t="shared" si="16"/>
        <v>0.91832002274361624</v>
      </c>
      <c r="X105">
        <f t="shared" si="20"/>
        <v>5.0499999999999901</v>
      </c>
      <c r="Z105" s="146"/>
      <c r="AA105" s="146"/>
      <c r="AB105" s="146"/>
    </row>
    <row r="106" spans="10:28" x14ac:dyDescent="0.25">
      <c r="J106">
        <f t="shared" si="18"/>
        <v>-11.980000000000022</v>
      </c>
      <c r="K106" s="142">
        <f t="shared" si="10"/>
        <v>0.23743354615369083</v>
      </c>
      <c r="L106">
        <f t="shared" si="11"/>
        <v>5.1805396488808234E-31</v>
      </c>
      <c r="M106">
        <f t="shared" si="19"/>
        <v>-7.0067151428137325E-2</v>
      </c>
      <c r="N106" s="146">
        <f t="shared" si="12"/>
        <v>0.6840000000000005</v>
      </c>
      <c r="O106" s="147">
        <f t="shared" si="13"/>
        <v>0</v>
      </c>
      <c r="Q106" s="145">
        <f t="shared" si="14"/>
        <v>0.86829356081318876</v>
      </c>
      <c r="R106">
        <f t="shared" si="20"/>
        <v>5.0999999999999899</v>
      </c>
      <c r="S106" s="145">
        <v>1</v>
      </c>
      <c r="T106">
        <f t="shared" si="20"/>
        <v>5.0999999999999899</v>
      </c>
      <c r="U106" s="145">
        <f t="shared" si="15"/>
        <v>0.81826709888276128</v>
      </c>
      <c r="V106">
        <f t="shared" si="20"/>
        <v>5.0999999999999899</v>
      </c>
      <c r="W106" s="145">
        <f t="shared" si="16"/>
        <v>0.91832002274361624</v>
      </c>
      <c r="X106">
        <f t="shared" si="20"/>
        <v>5.0999999999999899</v>
      </c>
      <c r="Z106" s="146"/>
      <c r="AA106" s="146"/>
      <c r="AB106" s="146"/>
    </row>
    <row r="107" spans="10:28" x14ac:dyDescent="0.25">
      <c r="J107">
        <f t="shared" si="18"/>
        <v>-11.970000000000022</v>
      </c>
      <c r="K107" s="142">
        <f t="shared" si="10"/>
        <v>0.23796014048980063</v>
      </c>
      <c r="L107">
        <f t="shared" si="11"/>
        <v>5.8395820655767721E-31</v>
      </c>
      <c r="M107">
        <f t="shared" si="19"/>
        <v>-6.9733818094803987E-2</v>
      </c>
      <c r="N107" s="146">
        <f t="shared" si="12"/>
        <v>0.6843333333333339</v>
      </c>
      <c r="O107" s="147">
        <f t="shared" si="13"/>
        <v>0</v>
      </c>
      <c r="Q107" s="145">
        <f t="shared" si="14"/>
        <v>0.86829356081318876</v>
      </c>
      <c r="R107">
        <f t="shared" si="20"/>
        <v>5.1499999999999897</v>
      </c>
      <c r="S107" s="145">
        <v>1</v>
      </c>
      <c r="T107">
        <f t="shared" si="20"/>
        <v>5.1499999999999897</v>
      </c>
      <c r="U107" s="145">
        <f t="shared" si="15"/>
        <v>0.81826709888276128</v>
      </c>
      <c r="V107">
        <f t="shared" si="20"/>
        <v>5.1499999999999897</v>
      </c>
      <c r="W107" s="145">
        <f t="shared" si="16"/>
        <v>0.91832002274361624</v>
      </c>
      <c r="X107">
        <f t="shared" si="20"/>
        <v>5.1499999999999897</v>
      </c>
      <c r="Z107" s="146"/>
      <c r="AA107" s="146"/>
      <c r="AB107" s="146"/>
    </row>
    <row r="108" spans="10:28" x14ac:dyDescent="0.25">
      <c r="J108">
        <f t="shared" si="18"/>
        <v>-11.960000000000022</v>
      </c>
      <c r="K108" s="142">
        <f t="shared" si="10"/>
        <v>0.23848673482591032</v>
      </c>
      <c r="L108">
        <f t="shared" si="11"/>
        <v>6.5818063580691509E-31</v>
      </c>
      <c r="M108">
        <f t="shared" si="19"/>
        <v>-6.9400484761470649E-2</v>
      </c>
      <c r="N108" s="146">
        <f t="shared" si="12"/>
        <v>0.6846666666666672</v>
      </c>
      <c r="O108" s="147">
        <f t="shared" si="13"/>
        <v>0</v>
      </c>
      <c r="Q108" s="145">
        <f t="shared" si="14"/>
        <v>0.86829356081318876</v>
      </c>
      <c r="R108">
        <f t="shared" si="20"/>
        <v>5.1999999999999895</v>
      </c>
      <c r="S108" s="145">
        <v>1</v>
      </c>
      <c r="T108">
        <f t="shared" si="20"/>
        <v>5.1999999999999895</v>
      </c>
      <c r="U108" s="145">
        <f t="shared" si="15"/>
        <v>0.81826709888276128</v>
      </c>
      <c r="V108">
        <f t="shared" si="20"/>
        <v>5.1999999999999895</v>
      </c>
      <c r="W108" s="145">
        <f t="shared" si="16"/>
        <v>0.91832002274361624</v>
      </c>
      <c r="X108">
        <f t="shared" si="20"/>
        <v>5.1999999999999895</v>
      </c>
      <c r="Z108" s="146"/>
      <c r="AA108" s="146"/>
      <c r="AB108" s="146"/>
    </row>
    <row r="109" spans="10:28" x14ac:dyDescent="0.25">
      <c r="J109">
        <f t="shared" si="18"/>
        <v>-11.950000000000022</v>
      </c>
      <c r="K109" s="142">
        <f t="shared" si="10"/>
        <v>0.23901332916202012</v>
      </c>
      <c r="L109">
        <f t="shared" si="11"/>
        <v>7.4176272630122242E-31</v>
      </c>
      <c r="M109">
        <f t="shared" si="19"/>
        <v>-6.9067151428137311E-2</v>
      </c>
      <c r="N109" s="146">
        <f t="shared" si="12"/>
        <v>0.6850000000000005</v>
      </c>
      <c r="O109" s="147">
        <f t="shared" si="13"/>
        <v>0</v>
      </c>
      <c r="Q109" s="145">
        <f t="shared" si="14"/>
        <v>0.86829356081318876</v>
      </c>
      <c r="R109">
        <f t="shared" si="20"/>
        <v>5.2499999999999893</v>
      </c>
      <c r="S109" s="145">
        <v>1</v>
      </c>
      <c r="T109">
        <f t="shared" si="20"/>
        <v>5.2499999999999893</v>
      </c>
      <c r="U109" s="145">
        <f t="shared" si="15"/>
        <v>0.81826709888276128</v>
      </c>
      <c r="V109">
        <f t="shared" si="20"/>
        <v>5.2499999999999893</v>
      </c>
      <c r="W109" s="145">
        <f t="shared" si="16"/>
        <v>0.91832002274361624</v>
      </c>
      <c r="X109">
        <f t="shared" si="20"/>
        <v>5.2499999999999893</v>
      </c>
      <c r="Z109" s="146"/>
      <c r="AA109" s="146"/>
      <c r="AB109" s="146"/>
    </row>
    <row r="110" spans="10:28" x14ac:dyDescent="0.25">
      <c r="J110">
        <f t="shared" si="18"/>
        <v>-11.940000000000023</v>
      </c>
      <c r="K110" s="142">
        <f t="shared" si="10"/>
        <v>0.2395399234981298</v>
      </c>
      <c r="L110">
        <f t="shared" si="11"/>
        <v>8.3587528066986504E-31</v>
      </c>
      <c r="M110">
        <f t="shared" si="19"/>
        <v>-6.8733818094803972E-2</v>
      </c>
      <c r="N110" s="146">
        <f t="shared" si="12"/>
        <v>0.68533333333333391</v>
      </c>
      <c r="O110" s="147">
        <f t="shared" si="13"/>
        <v>0</v>
      </c>
      <c r="Q110" s="145">
        <f t="shared" si="14"/>
        <v>0.86829356081318876</v>
      </c>
      <c r="R110">
        <f t="shared" si="20"/>
        <v>5.2999999999999892</v>
      </c>
      <c r="S110" s="145">
        <v>1</v>
      </c>
      <c r="T110">
        <f t="shared" si="20"/>
        <v>5.2999999999999892</v>
      </c>
      <c r="U110" s="145">
        <f t="shared" si="15"/>
        <v>0.81826709888276128</v>
      </c>
      <c r="V110">
        <f t="shared" si="20"/>
        <v>5.2999999999999892</v>
      </c>
      <c r="W110" s="145">
        <f t="shared" si="16"/>
        <v>0.91832002274361624</v>
      </c>
      <c r="X110">
        <f t="shared" si="20"/>
        <v>5.2999999999999892</v>
      </c>
      <c r="Z110" s="146"/>
      <c r="AA110" s="146"/>
      <c r="AB110" s="146"/>
    </row>
    <row r="111" spans="10:28" x14ac:dyDescent="0.25">
      <c r="J111">
        <f t="shared" si="18"/>
        <v>-11.930000000000023</v>
      </c>
      <c r="K111" s="142">
        <f t="shared" si="10"/>
        <v>0.2400665178342396</v>
      </c>
      <c r="L111">
        <f t="shared" si="11"/>
        <v>9.4183435593133191E-31</v>
      </c>
      <c r="M111">
        <f t="shared" si="19"/>
        <v>-6.8400484761470634E-2</v>
      </c>
      <c r="N111" s="146">
        <f t="shared" si="12"/>
        <v>0.6856666666666672</v>
      </c>
      <c r="O111" s="147">
        <f t="shared" si="13"/>
        <v>0</v>
      </c>
      <c r="Q111" s="145">
        <f t="shared" si="14"/>
        <v>0.86829356081318876</v>
      </c>
      <c r="R111">
        <f t="shared" si="20"/>
        <v>5.349999999999989</v>
      </c>
      <c r="S111" s="145">
        <v>1</v>
      </c>
      <c r="T111">
        <f t="shared" si="20"/>
        <v>5.349999999999989</v>
      </c>
      <c r="U111" s="145">
        <f t="shared" si="15"/>
        <v>0.81826709888276128</v>
      </c>
      <c r="V111">
        <f t="shared" si="20"/>
        <v>5.349999999999989</v>
      </c>
      <c r="W111" s="145">
        <f t="shared" si="16"/>
        <v>0.91832002274361624</v>
      </c>
      <c r="X111">
        <f t="shared" si="20"/>
        <v>5.349999999999989</v>
      </c>
      <c r="Z111" s="146"/>
      <c r="AA111" s="146"/>
      <c r="AB111" s="146"/>
    </row>
    <row r="112" spans="10:28" x14ac:dyDescent="0.25">
      <c r="J112">
        <f t="shared" si="18"/>
        <v>-11.920000000000023</v>
      </c>
      <c r="K112" s="142">
        <f t="shared" si="10"/>
        <v>0.2405931121703494</v>
      </c>
      <c r="L112">
        <f t="shared" si="11"/>
        <v>1.0611191331576261E-30</v>
      </c>
      <c r="M112">
        <f t="shared" si="19"/>
        <v>-6.8067151428137296E-2</v>
      </c>
      <c r="N112" s="146">
        <f t="shared" si="12"/>
        <v>0.68600000000000061</v>
      </c>
      <c r="O112" s="147">
        <f t="shared" si="13"/>
        <v>0</v>
      </c>
      <c r="Q112" s="145">
        <f t="shared" si="14"/>
        <v>0.86829356081318876</v>
      </c>
      <c r="R112">
        <f t="shared" si="20"/>
        <v>5.3999999999999888</v>
      </c>
      <c r="S112" s="145">
        <v>1</v>
      </c>
      <c r="T112">
        <f t="shared" si="20"/>
        <v>5.3999999999999888</v>
      </c>
      <c r="U112" s="145">
        <f t="shared" si="15"/>
        <v>0.81826709888276128</v>
      </c>
      <c r="V112">
        <f t="shared" si="20"/>
        <v>5.3999999999999888</v>
      </c>
      <c r="W112" s="145">
        <f t="shared" si="16"/>
        <v>0.91832002274361624</v>
      </c>
      <c r="X112">
        <f t="shared" si="20"/>
        <v>5.3999999999999888</v>
      </c>
      <c r="Z112" s="146"/>
      <c r="AA112" s="146"/>
      <c r="AB112" s="146"/>
    </row>
    <row r="113" spans="10:28" x14ac:dyDescent="0.25">
      <c r="J113">
        <f t="shared" si="18"/>
        <v>-11.910000000000023</v>
      </c>
      <c r="K113" s="142">
        <f t="shared" si="10"/>
        <v>0.24111970650645909</v>
      </c>
      <c r="L113">
        <f t="shared" si="11"/>
        <v>1.1953919666564631E-30</v>
      </c>
      <c r="M113">
        <f t="shared" si="19"/>
        <v>-6.7733818094803958E-2</v>
      </c>
      <c r="N113" s="146">
        <f t="shared" si="12"/>
        <v>0.68633333333333391</v>
      </c>
      <c r="O113" s="147">
        <f t="shared" si="13"/>
        <v>0</v>
      </c>
      <c r="Q113" s="145">
        <f t="shared" si="14"/>
        <v>0.86829356081318876</v>
      </c>
      <c r="R113">
        <f t="shared" si="20"/>
        <v>5.4499999999999886</v>
      </c>
      <c r="S113" s="145">
        <v>1</v>
      </c>
      <c r="T113">
        <f t="shared" si="20"/>
        <v>5.4499999999999886</v>
      </c>
      <c r="U113" s="145">
        <f t="shared" si="15"/>
        <v>0.81826709888276128</v>
      </c>
      <c r="V113">
        <f t="shared" si="20"/>
        <v>5.4499999999999886</v>
      </c>
      <c r="W113" s="145">
        <f t="shared" si="16"/>
        <v>0.91832002274361624</v>
      </c>
      <c r="X113">
        <f t="shared" si="20"/>
        <v>5.4499999999999886</v>
      </c>
      <c r="Z113" s="146"/>
      <c r="AA113" s="146"/>
      <c r="AB113" s="146"/>
    </row>
    <row r="114" spans="10:28" x14ac:dyDescent="0.25">
      <c r="J114">
        <f t="shared" si="18"/>
        <v>-11.900000000000023</v>
      </c>
      <c r="K114" s="142">
        <f t="shared" si="10"/>
        <v>0.24164630084256888</v>
      </c>
      <c r="L114">
        <f t="shared" si="11"/>
        <v>1.3465208761660811E-30</v>
      </c>
      <c r="M114">
        <f t="shared" si="19"/>
        <v>-6.7400484761470619E-2</v>
      </c>
      <c r="N114" s="146">
        <f t="shared" si="12"/>
        <v>0.6866666666666672</v>
      </c>
      <c r="O114" s="147">
        <f t="shared" si="13"/>
        <v>0</v>
      </c>
      <c r="Q114" s="145">
        <f t="shared" si="14"/>
        <v>0.86829356081318876</v>
      </c>
      <c r="R114">
        <f t="shared" si="20"/>
        <v>5.4999999999999885</v>
      </c>
      <c r="S114" s="145">
        <v>1</v>
      </c>
      <c r="T114">
        <f t="shared" si="20"/>
        <v>5.4999999999999885</v>
      </c>
      <c r="U114" s="145">
        <f t="shared" si="15"/>
        <v>0.81826709888276128</v>
      </c>
      <c r="V114">
        <f t="shared" si="20"/>
        <v>5.4999999999999885</v>
      </c>
      <c r="W114" s="145">
        <f t="shared" si="16"/>
        <v>0.91832002274361624</v>
      </c>
      <c r="X114">
        <f t="shared" si="20"/>
        <v>5.4999999999999885</v>
      </c>
      <c r="Z114" s="146"/>
      <c r="AA114" s="146"/>
      <c r="AB114" s="146"/>
    </row>
    <row r="115" spans="10:28" x14ac:dyDescent="0.25">
      <c r="J115">
        <f t="shared" si="18"/>
        <v>-11.890000000000024</v>
      </c>
      <c r="K115" s="142">
        <f t="shared" si="10"/>
        <v>0.24217289517867857</v>
      </c>
      <c r="L115">
        <f t="shared" si="11"/>
        <v>1.5166047771261032E-30</v>
      </c>
      <c r="M115">
        <f t="shared" si="19"/>
        <v>-6.7067151428137281E-2</v>
      </c>
      <c r="N115" s="146">
        <f t="shared" si="12"/>
        <v>0.68700000000000061</v>
      </c>
      <c r="O115" s="147">
        <f t="shared" si="13"/>
        <v>0</v>
      </c>
      <c r="Q115" s="145">
        <f t="shared" si="14"/>
        <v>0.86829356081318876</v>
      </c>
      <c r="R115">
        <f t="shared" si="20"/>
        <v>5.5499999999999883</v>
      </c>
      <c r="S115" s="145">
        <v>1</v>
      </c>
      <c r="T115">
        <f t="shared" si="20"/>
        <v>5.5499999999999883</v>
      </c>
      <c r="U115" s="145">
        <f t="shared" si="15"/>
        <v>0.81826709888276128</v>
      </c>
      <c r="V115">
        <f t="shared" si="20"/>
        <v>5.5499999999999883</v>
      </c>
      <c r="W115" s="145">
        <f t="shared" si="16"/>
        <v>0.91832002274361624</v>
      </c>
      <c r="X115">
        <f t="shared" si="20"/>
        <v>5.5499999999999883</v>
      </c>
      <c r="Z115" s="146"/>
      <c r="AA115" s="146"/>
      <c r="AB115" s="146"/>
    </row>
    <row r="116" spans="10:28" x14ac:dyDescent="0.25">
      <c r="J116">
        <f t="shared" si="18"/>
        <v>-11.880000000000024</v>
      </c>
      <c r="K116" s="142">
        <f t="shared" si="10"/>
        <v>0.24269948951478837</v>
      </c>
      <c r="L116">
        <f t="shared" si="11"/>
        <v>1.7080017794043543E-30</v>
      </c>
      <c r="M116">
        <f t="shared" si="19"/>
        <v>-6.6733818094803943E-2</v>
      </c>
      <c r="N116" s="146">
        <f t="shared" si="12"/>
        <v>0.68733333333333391</v>
      </c>
      <c r="O116" s="147">
        <f t="shared" si="13"/>
        <v>0</v>
      </c>
      <c r="Q116" s="145">
        <f t="shared" si="14"/>
        <v>0.86829356081318876</v>
      </c>
      <c r="R116">
        <f t="shared" si="20"/>
        <v>5.5999999999999881</v>
      </c>
      <c r="S116" s="145">
        <v>1</v>
      </c>
      <c r="T116">
        <f t="shared" si="20"/>
        <v>5.5999999999999881</v>
      </c>
      <c r="U116" s="145">
        <f t="shared" si="15"/>
        <v>0.81826709888276128</v>
      </c>
      <c r="V116">
        <f t="shared" si="20"/>
        <v>5.5999999999999881</v>
      </c>
      <c r="W116" s="145">
        <f t="shared" si="16"/>
        <v>0.91832002274361624</v>
      </c>
      <c r="X116">
        <f t="shared" si="20"/>
        <v>5.5999999999999881</v>
      </c>
      <c r="Z116" s="146"/>
      <c r="AA116" s="146"/>
      <c r="AB116" s="146"/>
    </row>
    <row r="117" spans="10:28" x14ac:dyDescent="0.25">
      <c r="J117">
        <f t="shared" si="18"/>
        <v>-11.870000000000024</v>
      </c>
      <c r="K117" s="142">
        <f t="shared" si="10"/>
        <v>0.24322608385089817</v>
      </c>
      <c r="L117">
        <f t="shared" si="11"/>
        <v>1.9233609243629534E-30</v>
      </c>
      <c r="M117">
        <f t="shared" si="19"/>
        <v>-6.6400484761470605E-2</v>
      </c>
      <c r="N117" s="146">
        <f t="shared" si="12"/>
        <v>0.6876666666666672</v>
      </c>
      <c r="O117" s="147">
        <f t="shared" si="13"/>
        <v>0</v>
      </c>
      <c r="Q117" s="145">
        <f t="shared" si="14"/>
        <v>0.86829356081318876</v>
      </c>
      <c r="R117">
        <f t="shared" si="20"/>
        <v>5.6499999999999879</v>
      </c>
      <c r="S117" s="145">
        <v>1</v>
      </c>
      <c r="T117">
        <f t="shared" si="20"/>
        <v>5.6499999999999879</v>
      </c>
      <c r="U117" s="145">
        <f t="shared" si="15"/>
        <v>0.81826709888276128</v>
      </c>
      <c r="V117">
        <f t="shared" si="20"/>
        <v>5.6499999999999879</v>
      </c>
      <c r="W117" s="145">
        <f t="shared" si="16"/>
        <v>0.91832002274361624</v>
      </c>
      <c r="X117">
        <f t="shared" si="20"/>
        <v>5.6499999999999879</v>
      </c>
      <c r="Z117" s="146"/>
      <c r="AA117" s="146"/>
      <c r="AB117" s="146"/>
    </row>
    <row r="118" spans="10:28" x14ac:dyDescent="0.25">
      <c r="J118">
        <f t="shared" si="18"/>
        <v>-11.860000000000024</v>
      </c>
      <c r="K118" s="142">
        <f t="shared" si="10"/>
        <v>0.24375267818700785</v>
      </c>
      <c r="L118">
        <f t="shared" si="11"/>
        <v>2.165657774330623E-30</v>
      </c>
      <c r="M118">
        <f t="shared" si="19"/>
        <v>-6.6067151428137266E-2</v>
      </c>
      <c r="N118" s="146">
        <f t="shared" si="12"/>
        <v>0.68800000000000061</v>
      </c>
      <c r="O118" s="147">
        <f t="shared" si="13"/>
        <v>0</v>
      </c>
      <c r="Q118" s="145">
        <f t="shared" si="14"/>
        <v>0.86829356081318876</v>
      </c>
      <c r="R118">
        <f t="shared" si="20"/>
        <v>5.6999999999999877</v>
      </c>
      <c r="S118" s="145">
        <v>1</v>
      </c>
      <c r="T118">
        <f t="shared" si="20"/>
        <v>5.6999999999999877</v>
      </c>
      <c r="U118" s="145">
        <f t="shared" si="15"/>
        <v>0.81826709888276128</v>
      </c>
      <c r="V118">
        <f t="shared" si="20"/>
        <v>5.6999999999999877</v>
      </c>
      <c r="W118" s="145">
        <f t="shared" si="16"/>
        <v>0.91832002274361624</v>
      </c>
      <c r="X118">
        <f t="shared" si="20"/>
        <v>5.6999999999999877</v>
      </c>
      <c r="Z118" s="146"/>
      <c r="AA118" s="146"/>
      <c r="AB118" s="146"/>
    </row>
    <row r="119" spans="10:28" x14ac:dyDescent="0.25">
      <c r="J119">
        <f t="shared" si="18"/>
        <v>-11.850000000000025</v>
      </c>
      <c r="K119" s="142">
        <f t="shared" si="10"/>
        <v>0.24427927252311765</v>
      </c>
      <c r="L119">
        <f t="shared" si="11"/>
        <v>2.4382343179619757E-30</v>
      </c>
      <c r="M119">
        <f t="shared" si="19"/>
        <v>-6.5733818094803928E-2</v>
      </c>
      <c r="N119" s="146">
        <f t="shared" si="12"/>
        <v>0.68833333333333391</v>
      </c>
      <c r="O119" s="147">
        <f t="shared" si="13"/>
        <v>0</v>
      </c>
      <c r="Q119" s="145">
        <f t="shared" si="14"/>
        <v>0.86829356081318876</v>
      </c>
      <c r="R119">
        <f t="shared" si="20"/>
        <v>5.7499999999999876</v>
      </c>
      <c r="S119" s="145">
        <v>1</v>
      </c>
      <c r="T119">
        <f t="shared" si="20"/>
        <v>5.7499999999999876</v>
      </c>
      <c r="U119" s="145">
        <f t="shared" si="15"/>
        <v>0.81826709888276128</v>
      </c>
      <c r="V119">
        <f t="shared" si="20"/>
        <v>5.7499999999999876</v>
      </c>
      <c r="W119" s="145">
        <f t="shared" si="16"/>
        <v>0.91832002274361624</v>
      </c>
      <c r="X119">
        <f t="shared" si="20"/>
        <v>5.7499999999999876</v>
      </c>
      <c r="Z119" s="146"/>
      <c r="AA119" s="146"/>
      <c r="AB119" s="146"/>
    </row>
    <row r="120" spans="10:28" x14ac:dyDescent="0.25">
      <c r="J120">
        <f t="shared" si="18"/>
        <v>-11.840000000000025</v>
      </c>
      <c r="K120" s="142">
        <f t="shared" si="10"/>
        <v>0.24480586685922734</v>
      </c>
      <c r="L120">
        <f t="shared" si="11"/>
        <v>2.7448437102163234E-30</v>
      </c>
      <c r="M120">
        <f t="shared" si="19"/>
        <v>-6.540048476147059E-2</v>
      </c>
      <c r="N120" s="146">
        <f t="shared" si="12"/>
        <v>0.6886666666666672</v>
      </c>
      <c r="O120" s="147">
        <f t="shared" si="13"/>
        <v>0</v>
      </c>
      <c r="Q120" s="145">
        <f t="shared" si="14"/>
        <v>0.86829356081318876</v>
      </c>
      <c r="R120">
        <f t="shared" si="20"/>
        <v>5.7999999999999874</v>
      </c>
      <c r="S120" s="145">
        <v>1</v>
      </c>
      <c r="T120">
        <f t="shared" si="20"/>
        <v>5.7999999999999874</v>
      </c>
      <c r="U120" s="145">
        <f t="shared" si="15"/>
        <v>0.81826709888276128</v>
      </c>
      <c r="V120">
        <f t="shared" si="20"/>
        <v>5.7999999999999874</v>
      </c>
      <c r="W120" s="145">
        <f t="shared" si="16"/>
        <v>0.91832002274361624</v>
      </c>
      <c r="X120">
        <f t="shared" si="20"/>
        <v>5.7999999999999874</v>
      </c>
      <c r="Z120" s="146"/>
      <c r="AA120" s="146"/>
      <c r="AB120" s="146"/>
    </row>
    <row r="121" spans="10:28" x14ac:dyDescent="0.25">
      <c r="J121">
        <f t="shared" si="18"/>
        <v>-11.830000000000025</v>
      </c>
      <c r="K121" s="142">
        <f t="shared" si="10"/>
        <v>0.24533246119533714</v>
      </c>
      <c r="L121">
        <f t="shared" si="11"/>
        <v>3.0897004274721668E-30</v>
      </c>
      <c r="M121">
        <f t="shared" si="19"/>
        <v>-6.5067151428137252E-2</v>
      </c>
      <c r="N121" s="146">
        <f t="shared" si="12"/>
        <v>0.68900000000000061</v>
      </c>
      <c r="O121" s="147">
        <f t="shared" si="13"/>
        <v>0</v>
      </c>
      <c r="Q121" s="145">
        <f t="shared" si="14"/>
        <v>0.86829356081318876</v>
      </c>
      <c r="R121">
        <f t="shared" si="20"/>
        <v>5.8499999999999872</v>
      </c>
      <c r="S121" s="145">
        <v>1</v>
      </c>
      <c r="T121">
        <f t="shared" si="20"/>
        <v>5.8499999999999872</v>
      </c>
      <c r="U121" s="145">
        <f t="shared" si="15"/>
        <v>0.81826709888276128</v>
      </c>
      <c r="V121">
        <f t="shared" si="20"/>
        <v>5.8499999999999872</v>
      </c>
      <c r="W121" s="145">
        <f t="shared" si="16"/>
        <v>0.91832002274361624</v>
      </c>
      <c r="X121">
        <f t="shared" si="20"/>
        <v>5.8499999999999872</v>
      </c>
      <c r="Z121" s="146"/>
      <c r="AA121" s="146"/>
      <c r="AB121" s="146"/>
    </row>
    <row r="122" spans="10:28" x14ac:dyDescent="0.25">
      <c r="J122">
        <f t="shared" si="18"/>
        <v>-11.820000000000025</v>
      </c>
      <c r="K122" s="142">
        <f t="shared" si="10"/>
        <v>0.24585905553144682</v>
      </c>
      <c r="L122">
        <f t="shared" si="11"/>
        <v>3.4775364873600095E-30</v>
      </c>
      <c r="M122">
        <f t="shared" si="19"/>
        <v>-6.4733818094803913E-2</v>
      </c>
      <c r="N122" s="146">
        <f t="shared" si="12"/>
        <v>0.68933333333333391</v>
      </c>
      <c r="O122" s="147">
        <f t="shared" si="13"/>
        <v>0</v>
      </c>
      <c r="Q122" s="145">
        <f t="shared" si="14"/>
        <v>0.86829356081318876</v>
      </c>
      <c r="R122">
        <f t="shared" si="20"/>
        <v>5.899999999999987</v>
      </c>
      <c r="S122" s="145">
        <v>1</v>
      </c>
      <c r="T122">
        <f t="shared" si="20"/>
        <v>5.899999999999987</v>
      </c>
      <c r="U122" s="145">
        <f t="shared" si="15"/>
        <v>0.81826709888276128</v>
      </c>
      <c r="V122">
        <f t="shared" si="20"/>
        <v>5.899999999999987</v>
      </c>
      <c r="W122" s="145">
        <f t="shared" si="16"/>
        <v>0.91832002274361624</v>
      </c>
      <c r="X122">
        <f t="shared" si="20"/>
        <v>5.899999999999987</v>
      </c>
      <c r="Z122" s="146"/>
      <c r="AA122" s="146"/>
      <c r="AB122" s="146"/>
    </row>
    <row r="123" spans="10:28" x14ac:dyDescent="0.25">
      <c r="J123">
        <f t="shared" si="18"/>
        <v>-11.810000000000025</v>
      </c>
      <c r="K123" s="142">
        <f t="shared" si="10"/>
        <v>0.24638564986755662</v>
      </c>
      <c r="L123">
        <f t="shared" si="11"/>
        <v>3.9136644601094712E-30</v>
      </c>
      <c r="M123">
        <f t="shared" si="19"/>
        <v>-6.4400484761470575E-2</v>
      </c>
      <c r="N123" s="146">
        <f t="shared" si="12"/>
        <v>0.68966666666666732</v>
      </c>
      <c r="O123" s="147">
        <f t="shared" si="13"/>
        <v>0</v>
      </c>
      <c r="Q123" s="145">
        <f t="shared" si="14"/>
        <v>0.86829356081318876</v>
      </c>
      <c r="R123">
        <f t="shared" si="20"/>
        <v>5.9499999999999869</v>
      </c>
      <c r="S123" s="145">
        <v>1</v>
      </c>
      <c r="T123">
        <f t="shared" si="20"/>
        <v>5.9499999999999869</v>
      </c>
      <c r="U123" s="145">
        <f t="shared" si="15"/>
        <v>0.81826709888276128</v>
      </c>
      <c r="V123">
        <f t="shared" si="20"/>
        <v>5.9499999999999869</v>
      </c>
      <c r="W123" s="145">
        <f t="shared" si="16"/>
        <v>0.91832002274361624</v>
      </c>
      <c r="X123">
        <f t="shared" si="20"/>
        <v>5.9499999999999869</v>
      </c>
      <c r="Z123" s="146"/>
      <c r="AA123" s="146"/>
      <c r="AB123" s="146"/>
    </row>
    <row r="124" spans="10:28" x14ac:dyDescent="0.25">
      <c r="J124">
        <f t="shared" si="18"/>
        <v>-11.800000000000026</v>
      </c>
      <c r="K124" s="142">
        <f t="shared" si="10"/>
        <v>0.24691224420366642</v>
      </c>
      <c r="L124">
        <f t="shared" si="11"/>
        <v>4.4040480845050732E-30</v>
      </c>
      <c r="M124">
        <f t="shared" si="19"/>
        <v>-6.4067151428137237E-2</v>
      </c>
      <c r="N124" s="146">
        <f t="shared" si="12"/>
        <v>0.69000000000000061</v>
      </c>
      <c r="O124" s="147">
        <f t="shared" si="13"/>
        <v>0</v>
      </c>
      <c r="Q124" s="145">
        <f t="shared" si="14"/>
        <v>0.86829356081318876</v>
      </c>
      <c r="R124">
        <f t="shared" si="20"/>
        <v>5.9999999999999867</v>
      </c>
      <c r="S124" s="145">
        <v>1</v>
      </c>
      <c r="T124">
        <f t="shared" si="20"/>
        <v>5.9999999999999867</v>
      </c>
      <c r="U124" s="145">
        <f t="shared" si="15"/>
        <v>0.81826709888276128</v>
      </c>
      <c r="V124">
        <f t="shared" si="20"/>
        <v>5.9999999999999867</v>
      </c>
      <c r="W124" s="145">
        <f t="shared" si="16"/>
        <v>0.91832002274361624</v>
      </c>
      <c r="X124">
        <f t="shared" si="20"/>
        <v>5.9999999999999867</v>
      </c>
      <c r="Z124" s="146"/>
      <c r="AA124" s="146"/>
      <c r="AB124" s="146"/>
    </row>
    <row r="125" spans="10:28" x14ac:dyDescent="0.25">
      <c r="J125">
        <f t="shared" si="18"/>
        <v>-11.790000000000026</v>
      </c>
      <c r="K125" s="142">
        <f t="shared" si="10"/>
        <v>0.24743883853977611</v>
      </c>
      <c r="L125">
        <f t="shared" si="11"/>
        <v>4.9553813980036939E-30</v>
      </c>
      <c r="M125">
        <f t="shared" si="19"/>
        <v>-6.3733818094803898E-2</v>
      </c>
      <c r="N125" s="146">
        <f t="shared" si="12"/>
        <v>0.69033333333333391</v>
      </c>
      <c r="O125" s="147">
        <f t="shared" si="13"/>
        <v>0</v>
      </c>
      <c r="Q125" s="145">
        <f t="shared" si="14"/>
        <v>0.86829356081318876</v>
      </c>
      <c r="R125">
        <f t="shared" si="20"/>
        <v>6.0499999999999865</v>
      </c>
      <c r="S125" s="145">
        <v>1</v>
      </c>
      <c r="T125">
        <f t="shared" si="20"/>
        <v>6.0499999999999865</v>
      </c>
      <c r="U125" s="145">
        <f t="shared" si="15"/>
        <v>0.81826709888276128</v>
      </c>
      <c r="V125">
        <f t="shared" si="20"/>
        <v>6.0499999999999865</v>
      </c>
      <c r="W125" s="145">
        <f t="shared" si="16"/>
        <v>0.91832002274361624</v>
      </c>
      <c r="X125">
        <f t="shared" si="20"/>
        <v>6.0499999999999865</v>
      </c>
      <c r="Z125" s="146"/>
      <c r="AA125" s="146"/>
      <c r="AB125" s="146"/>
    </row>
    <row r="126" spans="10:28" x14ac:dyDescent="0.25">
      <c r="J126">
        <f t="shared" si="18"/>
        <v>-11.780000000000026</v>
      </c>
      <c r="K126" s="142">
        <f t="shared" si="10"/>
        <v>0.2479654328758859</v>
      </c>
      <c r="L126">
        <f t="shared" si="11"/>
        <v>5.575177398349315E-30</v>
      </c>
      <c r="M126">
        <f t="shared" si="19"/>
        <v>-6.340048476147056E-2</v>
      </c>
      <c r="N126" s="146">
        <f t="shared" si="12"/>
        <v>0.69066666666666732</v>
      </c>
      <c r="O126" s="147">
        <f t="shared" si="13"/>
        <v>0</v>
      </c>
      <c r="Q126" s="145">
        <f t="shared" si="14"/>
        <v>0.86829356081318876</v>
      </c>
      <c r="R126">
        <f t="shared" si="20"/>
        <v>6.0999999999999863</v>
      </c>
      <c r="S126" s="145">
        <v>1</v>
      </c>
      <c r="T126">
        <f t="shared" si="20"/>
        <v>6.0999999999999863</v>
      </c>
      <c r="U126" s="145">
        <f t="shared" si="15"/>
        <v>0.81826709888276128</v>
      </c>
      <c r="V126">
        <f t="shared" si="20"/>
        <v>6.0999999999999863</v>
      </c>
      <c r="W126" s="145">
        <f t="shared" si="16"/>
        <v>0.91832002274361624</v>
      </c>
      <c r="X126">
        <f t="shared" si="20"/>
        <v>6.0999999999999863</v>
      </c>
      <c r="Z126" s="146"/>
      <c r="AA126" s="146"/>
      <c r="AB126" s="146"/>
    </row>
    <row r="127" spans="10:28" x14ac:dyDescent="0.25">
      <c r="J127">
        <f t="shared" si="18"/>
        <v>-11.770000000000026</v>
      </c>
      <c r="K127" s="142">
        <f t="shared" si="10"/>
        <v>0.24849202721199559</v>
      </c>
      <c r="L127">
        <f t="shared" si="11"/>
        <v>6.2718673744648881E-30</v>
      </c>
      <c r="M127">
        <f t="shared" si="19"/>
        <v>-6.3067151428137222E-2</v>
      </c>
      <c r="N127" s="146">
        <f t="shared" si="12"/>
        <v>0.69100000000000061</v>
      </c>
      <c r="O127" s="147">
        <f t="shared" si="13"/>
        <v>0</v>
      </c>
      <c r="Q127" s="145">
        <f t="shared" si="14"/>
        <v>0.86829356081318876</v>
      </c>
      <c r="R127">
        <f t="shared" si="20"/>
        <v>6.1499999999999861</v>
      </c>
      <c r="S127" s="145">
        <v>1</v>
      </c>
      <c r="T127">
        <f t="shared" si="20"/>
        <v>6.1499999999999861</v>
      </c>
      <c r="U127" s="145">
        <f t="shared" si="15"/>
        <v>0.81826709888276128</v>
      </c>
      <c r="V127">
        <f t="shared" si="20"/>
        <v>6.1499999999999861</v>
      </c>
      <c r="W127" s="145">
        <f t="shared" si="16"/>
        <v>0.91832002274361624</v>
      </c>
      <c r="X127">
        <f t="shared" si="20"/>
        <v>6.1499999999999861</v>
      </c>
      <c r="Z127" s="146"/>
      <c r="AA127" s="146"/>
      <c r="AB127" s="146"/>
    </row>
    <row r="128" spans="10:28" x14ac:dyDescent="0.25">
      <c r="J128">
        <f t="shared" si="18"/>
        <v>-11.760000000000026</v>
      </c>
      <c r="K128" s="142">
        <f t="shared" si="10"/>
        <v>0.24901862154810539</v>
      </c>
      <c r="L128">
        <f t="shared" si="11"/>
        <v>7.0549121789673246E-30</v>
      </c>
      <c r="M128">
        <f t="shared" si="19"/>
        <v>-6.2733818094803884E-2</v>
      </c>
      <c r="N128" s="146">
        <f t="shared" si="12"/>
        <v>0.69133333333333402</v>
      </c>
      <c r="O128" s="147">
        <f t="shared" si="13"/>
        <v>0</v>
      </c>
      <c r="Q128" s="145">
        <f t="shared" si="14"/>
        <v>0.86829356081318876</v>
      </c>
      <c r="R128">
        <f t="shared" si="20"/>
        <v>6.199999999999986</v>
      </c>
      <c r="S128" s="145">
        <v>1</v>
      </c>
      <c r="T128">
        <f t="shared" si="20"/>
        <v>6.199999999999986</v>
      </c>
      <c r="U128" s="145">
        <f t="shared" si="15"/>
        <v>0.81826709888276128</v>
      </c>
      <c r="V128">
        <f t="shared" si="20"/>
        <v>6.199999999999986</v>
      </c>
      <c r="W128" s="145">
        <f t="shared" si="16"/>
        <v>0.91832002274361624</v>
      </c>
      <c r="X128">
        <f t="shared" si="20"/>
        <v>6.199999999999986</v>
      </c>
      <c r="Z128" s="146"/>
      <c r="AA128" s="146"/>
      <c r="AB128" s="146"/>
    </row>
    <row r="129" spans="10:28" x14ac:dyDescent="0.25">
      <c r="J129">
        <f t="shared" si="18"/>
        <v>-11.750000000000027</v>
      </c>
      <c r="K129" s="142">
        <f t="shared" si="10"/>
        <v>0.24954521588421519</v>
      </c>
      <c r="L129">
        <f t="shared" si="11"/>
        <v>7.9349268649755728E-30</v>
      </c>
      <c r="M129">
        <f t="shared" si="19"/>
        <v>-6.2400484761470552E-2</v>
      </c>
      <c r="N129" s="146">
        <f t="shared" si="12"/>
        <v>0.69166666666666732</v>
      </c>
      <c r="O129" s="147">
        <f t="shared" si="13"/>
        <v>0</v>
      </c>
      <c r="Q129" s="145">
        <f t="shared" si="14"/>
        <v>0.86829356081318876</v>
      </c>
      <c r="R129">
        <f t="shared" si="20"/>
        <v>6.2499999999999858</v>
      </c>
      <c r="S129" s="145">
        <v>1</v>
      </c>
      <c r="T129">
        <f t="shared" si="20"/>
        <v>6.2499999999999858</v>
      </c>
      <c r="U129" s="145">
        <f t="shared" si="15"/>
        <v>0.81826709888276128</v>
      </c>
      <c r="V129">
        <f t="shared" si="20"/>
        <v>6.2499999999999858</v>
      </c>
      <c r="W129" s="145">
        <f t="shared" si="16"/>
        <v>0.91832002274361624</v>
      </c>
      <c r="X129">
        <f t="shared" si="20"/>
        <v>6.2499999999999858</v>
      </c>
      <c r="Z129" s="146"/>
      <c r="AA129" s="146"/>
      <c r="AB129" s="146"/>
    </row>
    <row r="130" spans="10:28" x14ac:dyDescent="0.25">
      <c r="J130">
        <f t="shared" si="18"/>
        <v>-11.740000000000027</v>
      </c>
      <c r="K130" s="142">
        <f t="shared" si="10"/>
        <v>0.25007181022032487</v>
      </c>
      <c r="L130">
        <f t="shared" si="11"/>
        <v>8.9238202778161094E-30</v>
      </c>
      <c r="M130">
        <f t="shared" si="19"/>
        <v>-6.2067151428137221E-2</v>
      </c>
      <c r="N130" s="146">
        <f t="shared" si="12"/>
        <v>0.69200000000000061</v>
      </c>
      <c r="O130" s="147">
        <f t="shared" si="13"/>
        <v>0</v>
      </c>
      <c r="Q130" s="145">
        <f t="shared" si="14"/>
        <v>0.86829356081318876</v>
      </c>
      <c r="R130">
        <f t="shared" si="20"/>
        <v>6.2999999999999856</v>
      </c>
      <c r="S130" s="145">
        <v>1</v>
      </c>
      <c r="T130">
        <f t="shared" si="20"/>
        <v>6.2999999999999856</v>
      </c>
      <c r="U130" s="145">
        <f t="shared" si="15"/>
        <v>0.81826709888276128</v>
      </c>
      <c r="V130">
        <f t="shared" si="20"/>
        <v>6.2999999999999856</v>
      </c>
      <c r="W130" s="145">
        <f t="shared" si="16"/>
        <v>0.91832002274361624</v>
      </c>
      <c r="X130">
        <f t="shared" si="20"/>
        <v>6.2999999999999856</v>
      </c>
      <c r="Z130" s="146"/>
      <c r="AA130" s="146"/>
      <c r="AB130" s="146"/>
    </row>
    <row r="131" spans="10:28" x14ac:dyDescent="0.25">
      <c r="J131">
        <f t="shared" si="18"/>
        <v>-11.730000000000027</v>
      </c>
      <c r="K131" s="142">
        <f t="shared" si="10"/>
        <v>0.25059840455643467</v>
      </c>
      <c r="L131">
        <f t="shared" si="11"/>
        <v>1.0034951379773362E-29</v>
      </c>
      <c r="M131">
        <f t="shared" si="19"/>
        <v>-6.173381809480389E-2</v>
      </c>
      <c r="N131" s="146">
        <f t="shared" si="12"/>
        <v>0.69233333333333391</v>
      </c>
      <c r="O131" s="147">
        <f t="shared" si="13"/>
        <v>0</v>
      </c>
      <c r="Q131" s="145">
        <f t="shared" si="14"/>
        <v>0.86829356081318876</v>
      </c>
      <c r="R131">
        <f t="shared" si="20"/>
        <v>6.3499999999999854</v>
      </c>
      <c r="S131" s="145">
        <v>1</v>
      </c>
      <c r="T131">
        <f t="shared" si="20"/>
        <v>6.3499999999999854</v>
      </c>
      <c r="U131" s="145">
        <f t="shared" si="15"/>
        <v>0.81826709888276128</v>
      </c>
      <c r="V131">
        <f t="shared" si="20"/>
        <v>6.3499999999999854</v>
      </c>
      <c r="W131" s="145">
        <f t="shared" si="16"/>
        <v>0.91832002274361624</v>
      </c>
      <c r="X131">
        <f t="shared" si="20"/>
        <v>6.3499999999999854</v>
      </c>
      <c r="Z131" s="146"/>
      <c r="AA131" s="146"/>
      <c r="AB131" s="146"/>
    </row>
    <row r="132" spans="10:28" x14ac:dyDescent="0.25">
      <c r="J132">
        <f t="shared" si="18"/>
        <v>-11.720000000000027</v>
      </c>
      <c r="K132" s="142">
        <f t="shared" ref="K132:K195" si="21">$B$7+J132*$B$24</f>
        <v>0.25112499889254436</v>
      </c>
      <c r="L132">
        <f t="shared" ref="L132:L195" si="22">_xlfn.NORM.DIST(K132,$B$7,$B$24,FALSE)</f>
        <v>1.1283304295503079E-29</v>
      </c>
      <c r="M132">
        <f t="shared" si="19"/>
        <v>-6.1400484761470558E-2</v>
      </c>
      <c r="N132" s="146">
        <f t="shared" ref="N132:N195" si="23">MAX(0,M132+B$21)</f>
        <v>0.69266666666666732</v>
      </c>
      <c r="O132" s="147">
        <f t="shared" ref="O132:O195" si="24">IF(M132&gt;=0,_xlfn.GAMMA.DIST(M132,$B$22,1/$B$23,FALSE),0)</f>
        <v>0</v>
      </c>
      <c r="Q132" s="145">
        <f t="shared" si="14"/>
        <v>0.86829356081318876</v>
      </c>
      <c r="R132">
        <f t="shared" si="20"/>
        <v>6.3999999999999853</v>
      </c>
      <c r="S132" s="145">
        <v>1</v>
      </c>
      <c r="T132">
        <f t="shared" si="20"/>
        <v>6.3999999999999853</v>
      </c>
      <c r="U132" s="145">
        <f t="shared" si="15"/>
        <v>0.81826709888276128</v>
      </c>
      <c r="V132">
        <f t="shared" si="20"/>
        <v>6.3999999999999853</v>
      </c>
      <c r="W132" s="145">
        <f t="shared" si="16"/>
        <v>0.91832002274361624</v>
      </c>
      <c r="X132">
        <f t="shared" si="20"/>
        <v>6.3999999999999853</v>
      </c>
      <c r="Z132" s="146"/>
      <c r="AA132" s="146"/>
      <c r="AB132" s="146"/>
    </row>
    <row r="133" spans="10:28" x14ac:dyDescent="0.25">
      <c r="J133">
        <f t="shared" si="18"/>
        <v>-11.710000000000027</v>
      </c>
      <c r="K133" s="142">
        <f t="shared" si="21"/>
        <v>0.25165159322865416</v>
      </c>
      <c r="L133">
        <f t="shared" si="22"/>
        <v>1.2685684299623774E-29</v>
      </c>
      <c r="M133">
        <f t="shared" si="19"/>
        <v>-6.1067151428137227E-2</v>
      </c>
      <c r="N133" s="146">
        <f t="shared" si="23"/>
        <v>0.69300000000000062</v>
      </c>
      <c r="O133" s="147">
        <f t="shared" si="24"/>
        <v>0</v>
      </c>
      <c r="Q133" s="145">
        <f t="shared" ref="Q133:Q196" si="25">$B$7</f>
        <v>0.86829356081318876</v>
      </c>
      <c r="R133">
        <f t="shared" si="20"/>
        <v>6.4499999999999851</v>
      </c>
      <c r="S133" s="145">
        <v>1</v>
      </c>
      <c r="T133">
        <f t="shared" si="20"/>
        <v>6.4499999999999851</v>
      </c>
      <c r="U133" s="145">
        <f t="shared" ref="U133:U196" si="26">B$13</f>
        <v>0.81826709888276128</v>
      </c>
      <c r="V133">
        <f t="shared" si="20"/>
        <v>6.4499999999999851</v>
      </c>
      <c r="W133" s="145">
        <f t="shared" ref="W133:W196" si="27">C$13</f>
        <v>0.91832002274361624</v>
      </c>
      <c r="X133">
        <f t="shared" ref="X133" si="28">X132+(TRUNC(_xlfn.NORM.DIST($B$7,$B$7,$B$24,FALSE)+3))/200</f>
        <v>6.4499999999999851</v>
      </c>
      <c r="Z133" s="146"/>
      <c r="AA133" s="146"/>
      <c r="AB133" s="146"/>
    </row>
    <row r="134" spans="10:28" x14ac:dyDescent="0.25">
      <c r="J134">
        <f t="shared" ref="J134:J197" si="29">J133+0.01</f>
        <v>-11.700000000000028</v>
      </c>
      <c r="K134" s="142">
        <f t="shared" si="21"/>
        <v>0.25217818756476396</v>
      </c>
      <c r="L134">
        <f t="shared" si="22"/>
        <v>1.4260937229163151E-29</v>
      </c>
      <c r="M134">
        <f t="shared" ref="M134:M197" si="30">M133+0.7/2100</f>
        <v>-6.0733818094803896E-2</v>
      </c>
      <c r="N134" s="146">
        <f t="shared" si="23"/>
        <v>0.69333333333333391</v>
      </c>
      <c r="O134" s="147">
        <f t="shared" si="24"/>
        <v>0</v>
      </c>
      <c r="Q134" s="145">
        <f t="shared" si="25"/>
        <v>0.86829356081318876</v>
      </c>
      <c r="R134">
        <f t="shared" ref="R134:X197" si="31">R133+(TRUNC(_xlfn.NORM.DIST($B$7,$B$7,$B$24,FALSE)+3))/200</f>
        <v>6.4999999999999849</v>
      </c>
      <c r="S134" s="145">
        <v>1</v>
      </c>
      <c r="T134">
        <f t="shared" si="31"/>
        <v>6.4999999999999849</v>
      </c>
      <c r="U134" s="145">
        <f t="shared" si="26"/>
        <v>0.81826709888276128</v>
      </c>
      <c r="V134">
        <f t="shared" si="31"/>
        <v>6.4999999999999849</v>
      </c>
      <c r="W134" s="145">
        <f t="shared" si="27"/>
        <v>0.91832002274361624</v>
      </c>
      <c r="X134">
        <f t="shared" si="31"/>
        <v>6.4999999999999849</v>
      </c>
      <c r="Z134" s="146"/>
      <c r="AA134" s="146"/>
      <c r="AB134" s="146"/>
    </row>
    <row r="135" spans="10:28" x14ac:dyDescent="0.25">
      <c r="J135">
        <f t="shared" si="29"/>
        <v>-11.690000000000028</v>
      </c>
      <c r="K135" s="142">
        <f t="shared" si="21"/>
        <v>0.25270478190087364</v>
      </c>
      <c r="L135">
        <f t="shared" si="22"/>
        <v>1.6030195095106178E-29</v>
      </c>
      <c r="M135">
        <f t="shared" si="30"/>
        <v>-6.0400484761470564E-2</v>
      </c>
      <c r="N135" s="146">
        <f t="shared" si="23"/>
        <v>0.69366666666666732</v>
      </c>
      <c r="O135" s="147">
        <f t="shared" si="24"/>
        <v>0</v>
      </c>
      <c r="Q135" s="145">
        <f t="shared" si="25"/>
        <v>0.86829356081318876</v>
      </c>
      <c r="R135">
        <f t="shared" si="31"/>
        <v>6.5499999999999847</v>
      </c>
      <c r="S135" s="145">
        <v>1</v>
      </c>
      <c r="T135">
        <f t="shared" si="31"/>
        <v>6.5499999999999847</v>
      </c>
      <c r="U135" s="145">
        <f t="shared" si="26"/>
        <v>0.81826709888276128</v>
      </c>
      <c r="V135">
        <f t="shared" si="31"/>
        <v>6.5499999999999847</v>
      </c>
      <c r="W135" s="145">
        <f t="shared" si="27"/>
        <v>0.91832002274361624</v>
      </c>
      <c r="X135">
        <f t="shared" si="31"/>
        <v>6.5499999999999847</v>
      </c>
      <c r="Z135" s="146"/>
      <c r="AA135" s="146"/>
      <c r="AB135" s="146"/>
    </row>
    <row r="136" spans="10:28" x14ac:dyDescent="0.25">
      <c r="J136">
        <f t="shared" si="29"/>
        <v>-11.680000000000028</v>
      </c>
      <c r="K136" s="142">
        <f t="shared" si="21"/>
        <v>0.25323137623698344</v>
      </c>
      <c r="L136">
        <f t="shared" si="22"/>
        <v>1.801715099278679E-29</v>
      </c>
      <c r="M136">
        <f t="shared" si="30"/>
        <v>-6.0067151428137233E-2</v>
      </c>
      <c r="N136" s="146">
        <f t="shared" si="23"/>
        <v>0.69400000000000062</v>
      </c>
      <c r="O136" s="147">
        <f t="shared" si="24"/>
        <v>0</v>
      </c>
      <c r="Q136" s="145">
        <f t="shared" si="25"/>
        <v>0.86829356081318876</v>
      </c>
      <c r="R136">
        <f t="shared" si="31"/>
        <v>6.5999999999999845</v>
      </c>
      <c r="S136" s="145">
        <v>1</v>
      </c>
      <c r="T136">
        <f t="shared" si="31"/>
        <v>6.5999999999999845</v>
      </c>
      <c r="U136" s="145">
        <f t="shared" si="26"/>
        <v>0.81826709888276128</v>
      </c>
      <c r="V136">
        <f t="shared" si="31"/>
        <v>6.5999999999999845</v>
      </c>
      <c r="W136" s="145">
        <f t="shared" si="27"/>
        <v>0.91832002274361624</v>
      </c>
      <c r="X136">
        <f t="shared" si="31"/>
        <v>6.5999999999999845</v>
      </c>
      <c r="Z136" s="146"/>
      <c r="AA136" s="146"/>
      <c r="AB136" s="146"/>
    </row>
    <row r="137" spans="10:28" x14ac:dyDescent="0.25">
      <c r="J137">
        <f t="shared" si="29"/>
        <v>-11.670000000000028</v>
      </c>
      <c r="K137" s="142">
        <f t="shared" si="21"/>
        <v>0.25375797057309313</v>
      </c>
      <c r="L137">
        <f t="shared" si="22"/>
        <v>2.0248366774151959E-29</v>
      </c>
      <c r="M137">
        <f t="shared" si="30"/>
        <v>-5.9733818094803902E-2</v>
      </c>
      <c r="N137" s="146">
        <f t="shared" si="23"/>
        <v>0.69433333333333391</v>
      </c>
      <c r="O137" s="147">
        <f t="shared" si="24"/>
        <v>0</v>
      </c>
      <c r="Q137" s="145">
        <f t="shared" si="25"/>
        <v>0.86829356081318876</v>
      </c>
      <c r="R137">
        <f t="shared" si="31"/>
        <v>6.6499999999999844</v>
      </c>
      <c r="S137" s="145">
        <v>1</v>
      </c>
      <c r="T137">
        <f t="shared" si="31"/>
        <v>6.6499999999999844</v>
      </c>
      <c r="U137" s="145">
        <f t="shared" si="26"/>
        <v>0.81826709888276128</v>
      </c>
      <c r="V137">
        <f t="shared" si="31"/>
        <v>6.6499999999999844</v>
      </c>
      <c r="W137" s="145">
        <f t="shared" si="27"/>
        <v>0.91832002274361624</v>
      </c>
      <c r="X137">
        <f t="shared" si="31"/>
        <v>6.6499999999999844</v>
      </c>
      <c r="Z137" s="146"/>
      <c r="AA137" s="146"/>
      <c r="AB137" s="146"/>
    </row>
    <row r="138" spans="10:28" x14ac:dyDescent="0.25">
      <c r="J138">
        <f t="shared" si="29"/>
        <v>-11.660000000000029</v>
      </c>
      <c r="K138" s="142">
        <f t="shared" si="21"/>
        <v>0.25428456490920293</v>
      </c>
      <c r="L138">
        <f t="shared" si="22"/>
        <v>2.2753617350430358E-29</v>
      </c>
      <c r="M138">
        <f t="shared" si="30"/>
        <v>-5.9400484761470571E-2</v>
      </c>
      <c r="N138" s="146">
        <f t="shared" si="23"/>
        <v>0.69466666666666732</v>
      </c>
      <c r="O138" s="147">
        <f t="shared" si="24"/>
        <v>0</v>
      </c>
      <c r="Q138" s="145">
        <f t="shared" si="25"/>
        <v>0.86829356081318876</v>
      </c>
      <c r="R138">
        <f t="shared" si="31"/>
        <v>6.6999999999999842</v>
      </c>
      <c r="S138" s="145">
        <v>1</v>
      </c>
      <c r="T138">
        <f t="shared" si="31"/>
        <v>6.6999999999999842</v>
      </c>
      <c r="U138" s="145">
        <f t="shared" si="26"/>
        <v>0.81826709888276128</v>
      </c>
      <c r="V138">
        <f t="shared" si="31"/>
        <v>6.6999999999999842</v>
      </c>
      <c r="W138" s="145">
        <f t="shared" si="27"/>
        <v>0.91832002274361624</v>
      </c>
      <c r="X138">
        <f t="shared" si="31"/>
        <v>6.6999999999999842</v>
      </c>
      <c r="Z138" s="146"/>
      <c r="AA138" s="146"/>
      <c r="AB138" s="146"/>
    </row>
    <row r="139" spans="10:28" x14ac:dyDescent="0.25">
      <c r="J139">
        <f t="shared" si="29"/>
        <v>-11.650000000000029</v>
      </c>
      <c r="K139" s="142">
        <f t="shared" si="21"/>
        <v>0.25481115924531272</v>
      </c>
      <c r="L139">
        <f t="shared" si="22"/>
        <v>2.5566275946213369E-29</v>
      </c>
      <c r="M139">
        <f t="shared" si="30"/>
        <v>-5.9067151428137239E-2</v>
      </c>
      <c r="N139" s="146">
        <f t="shared" si="23"/>
        <v>0.69500000000000062</v>
      </c>
      <c r="O139" s="147">
        <f t="shared" si="24"/>
        <v>0</v>
      </c>
      <c r="Q139" s="145">
        <f t="shared" si="25"/>
        <v>0.86829356081318876</v>
      </c>
      <c r="R139">
        <f t="shared" si="31"/>
        <v>6.749999999999984</v>
      </c>
      <c r="S139" s="145">
        <v>1</v>
      </c>
      <c r="T139">
        <f t="shared" si="31"/>
        <v>6.749999999999984</v>
      </c>
      <c r="U139" s="145">
        <f t="shared" si="26"/>
        <v>0.81826709888276128</v>
      </c>
      <c r="V139">
        <f t="shared" si="31"/>
        <v>6.749999999999984</v>
      </c>
      <c r="W139" s="145">
        <f t="shared" si="27"/>
        <v>0.91832002274361624</v>
      </c>
      <c r="X139">
        <f t="shared" si="31"/>
        <v>6.749999999999984</v>
      </c>
      <c r="Z139" s="146"/>
      <c r="AA139" s="146"/>
      <c r="AB139" s="146"/>
    </row>
    <row r="140" spans="10:28" x14ac:dyDescent="0.25">
      <c r="J140">
        <f t="shared" si="29"/>
        <v>-11.640000000000029</v>
      </c>
      <c r="K140" s="142">
        <f t="shared" si="21"/>
        <v>0.25533775358142241</v>
      </c>
      <c r="L140">
        <f t="shared" si="22"/>
        <v>2.8723745130882426E-29</v>
      </c>
      <c r="M140">
        <f t="shared" si="30"/>
        <v>-5.8733818094803908E-2</v>
      </c>
      <c r="N140" s="146">
        <f t="shared" si="23"/>
        <v>0.69533333333333391</v>
      </c>
      <c r="O140" s="147">
        <f t="shared" si="24"/>
        <v>0</v>
      </c>
      <c r="Q140" s="145">
        <f t="shared" si="25"/>
        <v>0.86829356081318876</v>
      </c>
      <c r="R140">
        <f t="shared" si="31"/>
        <v>6.7999999999999838</v>
      </c>
      <c r="S140" s="145">
        <v>1</v>
      </c>
      <c r="T140">
        <f t="shared" si="31"/>
        <v>6.7999999999999838</v>
      </c>
      <c r="U140" s="145">
        <f t="shared" si="26"/>
        <v>0.81826709888276128</v>
      </c>
      <c r="V140">
        <f t="shared" si="31"/>
        <v>6.7999999999999838</v>
      </c>
      <c r="W140" s="145">
        <f t="shared" si="27"/>
        <v>0.91832002274361624</v>
      </c>
      <c r="X140">
        <f t="shared" si="31"/>
        <v>6.7999999999999838</v>
      </c>
      <c r="Z140" s="146"/>
      <c r="AA140" s="146"/>
      <c r="AB140" s="146"/>
    </row>
    <row r="141" spans="10:28" x14ac:dyDescent="0.25">
      <c r="J141">
        <f t="shared" si="29"/>
        <v>-11.630000000000029</v>
      </c>
      <c r="K141" s="142">
        <f t="shared" si="21"/>
        <v>0.25586434791753221</v>
      </c>
      <c r="L141">
        <f t="shared" si="22"/>
        <v>3.2267939016663674E-29</v>
      </c>
      <c r="M141">
        <f t="shared" si="30"/>
        <v>-5.8400484761470577E-2</v>
      </c>
      <c r="N141" s="146">
        <f t="shared" si="23"/>
        <v>0.69566666666666732</v>
      </c>
      <c r="O141" s="147">
        <f t="shared" si="24"/>
        <v>0</v>
      </c>
      <c r="Q141" s="145">
        <f t="shared" si="25"/>
        <v>0.86829356081318876</v>
      </c>
      <c r="R141">
        <f t="shared" si="31"/>
        <v>6.8499999999999837</v>
      </c>
      <c r="S141" s="145">
        <v>1</v>
      </c>
      <c r="T141">
        <f t="shared" si="31"/>
        <v>6.8499999999999837</v>
      </c>
      <c r="U141" s="145">
        <f t="shared" si="26"/>
        <v>0.81826709888276128</v>
      </c>
      <c r="V141">
        <f t="shared" si="31"/>
        <v>6.8499999999999837</v>
      </c>
      <c r="W141" s="145">
        <f t="shared" si="27"/>
        <v>0.91832002274361624</v>
      </c>
      <c r="X141">
        <f t="shared" si="31"/>
        <v>6.8499999999999837</v>
      </c>
      <c r="Z141" s="146"/>
      <c r="AA141" s="146"/>
      <c r="AB141" s="146"/>
    </row>
    <row r="142" spans="10:28" x14ac:dyDescent="0.25">
      <c r="J142">
        <f t="shared" si="29"/>
        <v>-11.620000000000029</v>
      </c>
      <c r="K142" s="142">
        <f t="shared" si="21"/>
        <v>0.2563909422536419</v>
      </c>
      <c r="L142">
        <f t="shared" si="22"/>
        <v>3.6245822641033354E-29</v>
      </c>
      <c r="M142">
        <f t="shared" si="30"/>
        <v>-5.8067151428137245E-2</v>
      </c>
      <c r="N142" s="146">
        <f t="shared" si="23"/>
        <v>0.69600000000000062</v>
      </c>
      <c r="O142" s="147">
        <f t="shared" si="24"/>
        <v>0</v>
      </c>
      <c r="Q142" s="145">
        <f t="shared" si="25"/>
        <v>0.86829356081318876</v>
      </c>
      <c r="R142">
        <f t="shared" si="31"/>
        <v>6.8999999999999835</v>
      </c>
      <c r="S142" s="145">
        <v>1</v>
      </c>
      <c r="T142">
        <f t="shared" si="31"/>
        <v>6.8999999999999835</v>
      </c>
      <c r="U142" s="145">
        <f t="shared" si="26"/>
        <v>0.81826709888276128</v>
      </c>
      <c r="V142">
        <f t="shared" si="31"/>
        <v>6.8999999999999835</v>
      </c>
      <c r="W142" s="145">
        <f t="shared" si="27"/>
        <v>0.91832002274361624</v>
      </c>
      <c r="X142">
        <f t="shared" si="31"/>
        <v>6.8999999999999835</v>
      </c>
      <c r="Z142" s="146"/>
      <c r="AA142" s="146"/>
      <c r="AB142" s="146"/>
    </row>
    <row r="143" spans="10:28" x14ac:dyDescent="0.25">
      <c r="J143">
        <f t="shared" si="29"/>
        <v>-11.61000000000003</v>
      </c>
      <c r="K143" s="142">
        <f t="shared" si="21"/>
        <v>0.25691753658975169</v>
      </c>
      <c r="L143">
        <f t="shared" si="22"/>
        <v>4.0710015252277779E-29</v>
      </c>
      <c r="M143">
        <f t="shared" si="30"/>
        <v>-5.7733818094803914E-2</v>
      </c>
      <c r="N143" s="146">
        <f t="shared" si="23"/>
        <v>0.69633333333333391</v>
      </c>
      <c r="O143" s="147">
        <f t="shared" si="24"/>
        <v>0</v>
      </c>
      <c r="Q143" s="145">
        <f t="shared" si="25"/>
        <v>0.86829356081318876</v>
      </c>
      <c r="R143">
        <f t="shared" si="31"/>
        <v>6.9499999999999833</v>
      </c>
      <c r="S143" s="145">
        <v>1</v>
      </c>
      <c r="T143">
        <f t="shared" si="31"/>
        <v>6.9499999999999833</v>
      </c>
      <c r="U143" s="145">
        <f t="shared" si="26"/>
        <v>0.81826709888276128</v>
      </c>
      <c r="V143">
        <f t="shared" si="31"/>
        <v>6.9499999999999833</v>
      </c>
      <c r="W143" s="145">
        <f t="shared" si="27"/>
        <v>0.91832002274361624</v>
      </c>
      <c r="X143">
        <f t="shared" si="31"/>
        <v>6.9499999999999833</v>
      </c>
      <c r="Z143" s="146"/>
      <c r="AA143" s="146"/>
      <c r="AB143" s="146"/>
    </row>
    <row r="144" spans="10:28" x14ac:dyDescent="0.25">
      <c r="J144">
        <f t="shared" si="29"/>
        <v>-11.60000000000003</v>
      </c>
      <c r="K144" s="142">
        <f t="shared" si="21"/>
        <v>0.25744413092586138</v>
      </c>
      <c r="L144">
        <f t="shared" si="22"/>
        <v>4.5719464998890121E-29</v>
      </c>
      <c r="M144">
        <f t="shared" si="30"/>
        <v>-5.7400484761470583E-2</v>
      </c>
      <c r="N144" s="146">
        <f t="shared" si="23"/>
        <v>0.69666666666666721</v>
      </c>
      <c r="O144" s="147">
        <f t="shared" si="24"/>
        <v>0</v>
      </c>
      <c r="Q144" s="145">
        <f t="shared" si="25"/>
        <v>0.86829356081318876</v>
      </c>
      <c r="R144">
        <f t="shared" si="31"/>
        <v>6.9999999999999831</v>
      </c>
      <c r="S144" s="145">
        <v>1</v>
      </c>
      <c r="T144">
        <f t="shared" si="31"/>
        <v>6.9999999999999831</v>
      </c>
      <c r="U144" s="145">
        <f t="shared" si="26"/>
        <v>0.81826709888276128</v>
      </c>
      <c r="V144">
        <f t="shared" si="31"/>
        <v>6.9999999999999831</v>
      </c>
      <c r="W144" s="145">
        <f t="shared" si="27"/>
        <v>0.91832002274361624</v>
      </c>
      <c r="X144">
        <f t="shared" si="31"/>
        <v>6.9999999999999831</v>
      </c>
      <c r="Z144" s="146"/>
      <c r="AA144" s="146"/>
      <c r="AB144" s="146"/>
    </row>
    <row r="145" spans="10:28" x14ac:dyDescent="0.25">
      <c r="J145">
        <f t="shared" si="29"/>
        <v>-11.59000000000003</v>
      </c>
      <c r="K145" s="142">
        <f t="shared" si="21"/>
        <v>0.25797072526197118</v>
      </c>
      <c r="L145">
        <f t="shared" si="22"/>
        <v>5.1340203395549686E-29</v>
      </c>
      <c r="M145">
        <f t="shared" si="30"/>
        <v>-5.7067151428137251E-2</v>
      </c>
      <c r="N145" s="146">
        <f t="shared" si="23"/>
        <v>0.69700000000000062</v>
      </c>
      <c r="O145" s="147">
        <f t="shared" si="24"/>
        <v>0</v>
      </c>
      <c r="Q145" s="145">
        <f t="shared" si="25"/>
        <v>0.86829356081318876</v>
      </c>
      <c r="R145">
        <f t="shared" si="31"/>
        <v>7.0499999999999829</v>
      </c>
      <c r="S145" s="145">
        <v>1</v>
      </c>
      <c r="T145">
        <f t="shared" si="31"/>
        <v>7.0499999999999829</v>
      </c>
      <c r="U145" s="145">
        <f t="shared" si="26"/>
        <v>0.81826709888276128</v>
      </c>
      <c r="V145">
        <f t="shared" si="31"/>
        <v>7.0499999999999829</v>
      </c>
      <c r="W145" s="145">
        <f t="shared" si="27"/>
        <v>0.91832002274361624</v>
      </c>
      <c r="X145">
        <f t="shared" si="31"/>
        <v>7.0499999999999829</v>
      </c>
      <c r="Z145" s="146"/>
      <c r="AA145" s="146"/>
      <c r="AB145" s="146"/>
    </row>
    <row r="146" spans="10:28" x14ac:dyDescent="0.25">
      <c r="J146">
        <f t="shared" si="29"/>
        <v>-11.58000000000003</v>
      </c>
      <c r="K146" s="142">
        <f t="shared" si="21"/>
        <v>0.25849731959808098</v>
      </c>
      <c r="L146">
        <f t="shared" si="22"/>
        <v>5.7646188910795007E-29</v>
      </c>
      <c r="M146">
        <f t="shared" si="30"/>
        <v>-5.673381809480392E-2</v>
      </c>
      <c r="N146" s="146">
        <f t="shared" si="23"/>
        <v>0.69733333333333392</v>
      </c>
      <c r="O146" s="147">
        <f t="shared" si="24"/>
        <v>0</v>
      </c>
      <c r="Q146" s="145">
        <f t="shared" si="25"/>
        <v>0.86829356081318876</v>
      </c>
      <c r="R146">
        <f t="shared" si="31"/>
        <v>7.0999999999999828</v>
      </c>
      <c r="S146" s="145">
        <v>1</v>
      </c>
      <c r="T146">
        <f t="shared" si="31"/>
        <v>7.0999999999999828</v>
      </c>
      <c r="U146" s="145">
        <f t="shared" si="26"/>
        <v>0.81826709888276128</v>
      </c>
      <c r="V146">
        <f t="shared" si="31"/>
        <v>7.0999999999999828</v>
      </c>
      <c r="W146" s="145">
        <f t="shared" si="27"/>
        <v>0.91832002274361624</v>
      </c>
      <c r="X146">
        <f t="shared" si="31"/>
        <v>7.0999999999999828</v>
      </c>
      <c r="Z146" s="146"/>
      <c r="AA146" s="146"/>
      <c r="AB146" s="146"/>
    </row>
    <row r="147" spans="10:28" x14ac:dyDescent="0.25">
      <c r="J147">
        <f t="shared" si="29"/>
        <v>-11.57000000000003</v>
      </c>
      <c r="K147" s="142">
        <f t="shared" si="21"/>
        <v>0.25902391393419066</v>
      </c>
      <c r="L147">
        <f t="shared" si="22"/>
        <v>6.4720250105833209E-29</v>
      </c>
      <c r="M147">
        <f t="shared" si="30"/>
        <v>-5.6400484761470589E-2</v>
      </c>
      <c r="N147" s="146">
        <f t="shared" si="23"/>
        <v>0.69766666666666721</v>
      </c>
      <c r="O147" s="147">
        <f t="shared" si="24"/>
        <v>0</v>
      </c>
      <c r="Q147" s="145">
        <f t="shared" si="25"/>
        <v>0.86829356081318876</v>
      </c>
      <c r="R147">
        <f t="shared" si="31"/>
        <v>7.1499999999999826</v>
      </c>
      <c r="S147" s="145">
        <v>1</v>
      </c>
      <c r="T147">
        <f t="shared" si="31"/>
        <v>7.1499999999999826</v>
      </c>
      <c r="U147" s="145">
        <f t="shared" si="26"/>
        <v>0.81826709888276128</v>
      </c>
      <c r="V147">
        <f t="shared" si="31"/>
        <v>7.1499999999999826</v>
      </c>
      <c r="W147" s="145">
        <f t="shared" si="27"/>
        <v>0.91832002274361624</v>
      </c>
      <c r="X147">
        <f t="shared" si="31"/>
        <v>7.1499999999999826</v>
      </c>
      <c r="Z147" s="146"/>
      <c r="AA147" s="146"/>
      <c r="AB147" s="146"/>
    </row>
    <row r="148" spans="10:28" x14ac:dyDescent="0.25">
      <c r="J148">
        <f t="shared" si="29"/>
        <v>-11.560000000000031</v>
      </c>
      <c r="K148" s="142">
        <f t="shared" si="21"/>
        <v>0.25955050827030046</v>
      </c>
      <c r="L148">
        <f t="shared" si="22"/>
        <v>7.2655139962649232E-29</v>
      </c>
      <c r="M148">
        <f t="shared" si="30"/>
        <v>-5.6067151428137257E-2</v>
      </c>
      <c r="N148" s="146">
        <f t="shared" si="23"/>
        <v>0.69800000000000062</v>
      </c>
      <c r="O148" s="147">
        <f t="shared" si="24"/>
        <v>0</v>
      </c>
      <c r="Q148" s="145">
        <f t="shared" si="25"/>
        <v>0.86829356081318876</v>
      </c>
      <c r="R148">
        <f t="shared" si="31"/>
        <v>7.1999999999999824</v>
      </c>
      <c r="S148" s="145">
        <v>1</v>
      </c>
      <c r="T148">
        <f t="shared" si="31"/>
        <v>7.1999999999999824</v>
      </c>
      <c r="U148" s="145">
        <f t="shared" si="26"/>
        <v>0.81826709888276128</v>
      </c>
      <c r="V148">
        <f t="shared" si="31"/>
        <v>7.1999999999999824</v>
      </c>
      <c r="W148" s="145">
        <f t="shared" si="27"/>
        <v>0.91832002274361624</v>
      </c>
      <c r="X148">
        <f t="shared" si="31"/>
        <v>7.1999999999999824</v>
      </c>
      <c r="Z148" s="146"/>
      <c r="AA148" s="146"/>
      <c r="AB148" s="146"/>
    </row>
    <row r="149" spans="10:28" x14ac:dyDescent="0.25">
      <c r="J149">
        <f t="shared" si="29"/>
        <v>-11.550000000000031</v>
      </c>
      <c r="K149" s="142">
        <f t="shared" si="21"/>
        <v>0.26007710260641015</v>
      </c>
      <c r="L149">
        <f t="shared" si="22"/>
        <v>8.1554714387191055E-29</v>
      </c>
      <c r="M149">
        <f t="shared" si="30"/>
        <v>-5.5733818094803926E-2</v>
      </c>
      <c r="N149" s="146">
        <f t="shared" si="23"/>
        <v>0.69833333333333392</v>
      </c>
      <c r="O149" s="147">
        <f t="shared" si="24"/>
        <v>0</v>
      </c>
      <c r="Q149" s="145">
        <f t="shared" si="25"/>
        <v>0.86829356081318876</v>
      </c>
      <c r="R149">
        <f t="shared" si="31"/>
        <v>7.2499999999999822</v>
      </c>
      <c r="S149" s="145">
        <v>1</v>
      </c>
      <c r="T149">
        <f t="shared" si="31"/>
        <v>7.2499999999999822</v>
      </c>
      <c r="U149" s="145">
        <f t="shared" si="26"/>
        <v>0.81826709888276128</v>
      </c>
      <c r="V149">
        <f t="shared" si="31"/>
        <v>7.2499999999999822</v>
      </c>
      <c r="W149" s="145">
        <f t="shared" si="27"/>
        <v>0.91832002274361624</v>
      </c>
      <c r="X149">
        <f t="shared" si="31"/>
        <v>7.2499999999999822</v>
      </c>
      <c r="Z149" s="146"/>
      <c r="AA149" s="146"/>
      <c r="AB149" s="146"/>
    </row>
    <row r="150" spans="10:28" x14ac:dyDescent="0.25">
      <c r="J150">
        <f t="shared" si="29"/>
        <v>-11.540000000000031</v>
      </c>
      <c r="K150" s="142">
        <f t="shared" si="21"/>
        <v>0.26060369694251995</v>
      </c>
      <c r="L150">
        <f t="shared" si="22"/>
        <v>9.1535249375420234E-29</v>
      </c>
      <c r="M150">
        <f t="shared" si="30"/>
        <v>-5.5400484761470595E-2</v>
      </c>
      <c r="N150" s="146">
        <f t="shared" si="23"/>
        <v>0.69866666666666721</v>
      </c>
      <c r="O150" s="147">
        <f t="shared" si="24"/>
        <v>0</v>
      </c>
      <c r="Q150" s="145">
        <f t="shared" si="25"/>
        <v>0.86829356081318876</v>
      </c>
      <c r="R150">
        <f t="shared" si="31"/>
        <v>7.2999999999999821</v>
      </c>
      <c r="S150" s="145">
        <v>1</v>
      </c>
      <c r="T150">
        <f t="shared" si="31"/>
        <v>7.2999999999999821</v>
      </c>
      <c r="U150" s="145">
        <f t="shared" si="26"/>
        <v>0.81826709888276128</v>
      </c>
      <c r="V150">
        <f t="shared" si="31"/>
        <v>7.2999999999999821</v>
      </c>
      <c r="W150" s="145">
        <f t="shared" si="27"/>
        <v>0.91832002274361624</v>
      </c>
      <c r="X150">
        <f t="shared" si="31"/>
        <v>7.2999999999999821</v>
      </c>
      <c r="Z150" s="146"/>
      <c r="AA150" s="146"/>
      <c r="AB150" s="146"/>
    </row>
    <row r="151" spans="10:28" x14ac:dyDescent="0.25">
      <c r="J151">
        <f t="shared" si="29"/>
        <v>-11.530000000000031</v>
      </c>
      <c r="K151" s="142">
        <f t="shared" si="21"/>
        <v>0.26113029127862974</v>
      </c>
      <c r="L151">
        <f t="shared" si="22"/>
        <v>1.0272691300407145E-28</v>
      </c>
      <c r="M151">
        <f t="shared" si="30"/>
        <v>-5.5067151428137263E-2</v>
      </c>
      <c r="N151" s="146">
        <f t="shared" si="23"/>
        <v>0.69900000000000062</v>
      </c>
      <c r="O151" s="147">
        <f t="shared" si="24"/>
        <v>0</v>
      </c>
      <c r="Q151" s="145">
        <f t="shared" si="25"/>
        <v>0.86829356081318876</v>
      </c>
      <c r="R151">
        <f t="shared" si="31"/>
        <v>7.3499999999999819</v>
      </c>
      <c r="S151" s="145">
        <v>1</v>
      </c>
      <c r="T151">
        <f t="shared" si="31"/>
        <v>7.3499999999999819</v>
      </c>
      <c r="U151" s="145">
        <f t="shared" si="26"/>
        <v>0.81826709888276128</v>
      </c>
      <c r="V151">
        <f t="shared" si="31"/>
        <v>7.3499999999999819</v>
      </c>
      <c r="W151" s="145">
        <f t="shared" si="27"/>
        <v>0.91832002274361624</v>
      </c>
      <c r="X151">
        <f t="shared" si="31"/>
        <v>7.3499999999999819</v>
      </c>
      <c r="Z151" s="146"/>
      <c r="AA151" s="146"/>
      <c r="AB151" s="146"/>
    </row>
    <row r="152" spans="10:28" x14ac:dyDescent="0.25">
      <c r="J152">
        <f t="shared" si="29"/>
        <v>-11.520000000000032</v>
      </c>
      <c r="K152" s="142">
        <f t="shared" si="21"/>
        <v>0.26165688561473943</v>
      </c>
      <c r="L152">
        <f t="shared" si="22"/>
        <v>1.1527541027354016E-28</v>
      </c>
      <c r="M152">
        <f t="shared" si="30"/>
        <v>-5.4733818094803932E-2</v>
      </c>
      <c r="N152" s="146">
        <f t="shared" si="23"/>
        <v>0.69933333333333392</v>
      </c>
      <c r="O152" s="147">
        <f t="shared" si="24"/>
        <v>0</v>
      </c>
      <c r="Q152" s="145">
        <f t="shared" si="25"/>
        <v>0.86829356081318876</v>
      </c>
      <c r="R152">
        <f t="shared" si="31"/>
        <v>7.3999999999999817</v>
      </c>
      <c r="S152" s="145">
        <v>1</v>
      </c>
      <c r="T152">
        <f t="shared" si="31"/>
        <v>7.3999999999999817</v>
      </c>
      <c r="U152" s="145">
        <f t="shared" si="26"/>
        <v>0.81826709888276128</v>
      </c>
      <c r="V152">
        <f t="shared" si="31"/>
        <v>7.3999999999999817</v>
      </c>
      <c r="W152" s="145">
        <f t="shared" si="27"/>
        <v>0.91832002274361624</v>
      </c>
      <c r="X152">
        <f t="shared" si="31"/>
        <v>7.3999999999999817</v>
      </c>
      <c r="Z152" s="146"/>
      <c r="AA152" s="146"/>
      <c r="AB152" s="146"/>
    </row>
    <row r="153" spans="10:28" x14ac:dyDescent="0.25">
      <c r="J153">
        <f t="shared" si="29"/>
        <v>-11.510000000000032</v>
      </c>
      <c r="K153" s="142">
        <f t="shared" si="21"/>
        <v>0.26218347995084923</v>
      </c>
      <c r="L153">
        <f t="shared" si="22"/>
        <v>1.293438209091832E-28</v>
      </c>
      <c r="M153">
        <f t="shared" si="30"/>
        <v>-5.4400484761470601E-2</v>
      </c>
      <c r="N153" s="146">
        <f t="shared" si="23"/>
        <v>0.69966666666666721</v>
      </c>
      <c r="O153" s="147">
        <f t="shared" si="24"/>
        <v>0</v>
      </c>
      <c r="Q153" s="145">
        <f t="shared" si="25"/>
        <v>0.86829356081318876</v>
      </c>
      <c r="R153">
        <f t="shared" si="31"/>
        <v>7.4499999999999815</v>
      </c>
      <c r="S153" s="145">
        <v>1</v>
      </c>
      <c r="T153">
        <f t="shared" si="31"/>
        <v>7.4499999999999815</v>
      </c>
      <c r="U153" s="145">
        <f t="shared" si="26"/>
        <v>0.81826709888276128</v>
      </c>
      <c r="V153">
        <f t="shared" si="31"/>
        <v>7.4499999999999815</v>
      </c>
      <c r="W153" s="145">
        <f t="shared" si="27"/>
        <v>0.91832002274361624</v>
      </c>
      <c r="X153">
        <f t="shared" si="31"/>
        <v>7.4499999999999815</v>
      </c>
      <c r="Z153" s="146"/>
      <c r="AA153" s="146"/>
      <c r="AB153" s="146"/>
    </row>
    <row r="154" spans="10:28" x14ac:dyDescent="0.25">
      <c r="J154">
        <f t="shared" si="29"/>
        <v>-11.500000000000032</v>
      </c>
      <c r="K154" s="142">
        <f t="shared" si="21"/>
        <v>0.26271007428695892</v>
      </c>
      <c r="L154">
        <f t="shared" si="22"/>
        <v>1.4511465254331087E-28</v>
      </c>
      <c r="M154">
        <f t="shared" si="30"/>
        <v>-5.4067151428137269E-2</v>
      </c>
      <c r="N154" s="146">
        <f t="shared" si="23"/>
        <v>0.70000000000000062</v>
      </c>
      <c r="O154" s="147">
        <f t="shared" si="24"/>
        <v>0</v>
      </c>
      <c r="Q154" s="145">
        <f t="shared" si="25"/>
        <v>0.86829356081318876</v>
      </c>
      <c r="R154">
        <f t="shared" si="31"/>
        <v>7.4999999999999813</v>
      </c>
      <c r="S154" s="145">
        <v>1</v>
      </c>
      <c r="T154">
        <f t="shared" si="31"/>
        <v>7.4999999999999813</v>
      </c>
      <c r="U154" s="145">
        <f t="shared" si="26"/>
        <v>0.81826709888276128</v>
      </c>
      <c r="V154">
        <f t="shared" si="31"/>
        <v>7.4999999999999813</v>
      </c>
      <c r="W154" s="145">
        <f t="shared" si="27"/>
        <v>0.91832002274361624</v>
      </c>
      <c r="X154">
        <f t="shared" si="31"/>
        <v>7.4999999999999813</v>
      </c>
      <c r="Z154" s="146"/>
      <c r="AA154" s="146"/>
      <c r="AB154" s="146"/>
    </row>
    <row r="155" spans="10:28" x14ac:dyDescent="0.25">
      <c r="J155">
        <f t="shared" si="29"/>
        <v>-11.490000000000032</v>
      </c>
      <c r="K155" s="142">
        <f t="shared" si="21"/>
        <v>0.26323666862306871</v>
      </c>
      <c r="L155">
        <f t="shared" si="22"/>
        <v>1.6279213428061287E-28</v>
      </c>
      <c r="M155">
        <f t="shared" si="30"/>
        <v>-5.3733818094803938E-2</v>
      </c>
      <c r="N155" s="146">
        <f t="shared" si="23"/>
        <v>0.70033333333333392</v>
      </c>
      <c r="O155" s="147">
        <f t="shared" si="24"/>
        <v>0</v>
      </c>
      <c r="Q155" s="145">
        <f t="shared" si="25"/>
        <v>0.86829356081318876</v>
      </c>
      <c r="R155">
        <f t="shared" si="31"/>
        <v>7.5499999999999812</v>
      </c>
      <c r="S155" s="145">
        <v>1</v>
      </c>
      <c r="T155">
        <f t="shared" si="31"/>
        <v>7.5499999999999812</v>
      </c>
      <c r="U155" s="145">
        <f t="shared" si="26"/>
        <v>0.81826709888276128</v>
      </c>
      <c r="V155">
        <f t="shared" si="31"/>
        <v>7.5499999999999812</v>
      </c>
      <c r="W155" s="145">
        <f t="shared" si="27"/>
        <v>0.91832002274361624</v>
      </c>
      <c r="X155">
        <f t="shared" si="31"/>
        <v>7.5499999999999812</v>
      </c>
      <c r="Z155" s="146"/>
      <c r="AA155" s="146"/>
      <c r="AB155" s="146"/>
    </row>
    <row r="156" spans="10:28" x14ac:dyDescent="0.25">
      <c r="J156">
        <f t="shared" si="29"/>
        <v>-11.480000000000032</v>
      </c>
      <c r="K156" s="142">
        <f t="shared" si="21"/>
        <v>0.26376326295917851</v>
      </c>
      <c r="L156">
        <f t="shared" si="22"/>
        <v>1.8260477852388207E-28</v>
      </c>
      <c r="M156">
        <f t="shared" si="30"/>
        <v>-5.3400484761470607E-2</v>
      </c>
      <c r="N156" s="146">
        <f t="shared" si="23"/>
        <v>0.70066666666666721</v>
      </c>
      <c r="O156" s="147">
        <f t="shared" si="24"/>
        <v>0</v>
      </c>
      <c r="Q156" s="145">
        <f t="shared" si="25"/>
        <v>0.86829356081318876</v>
      </c>
      <c r="R156">
        <f t="shared" si="31"/>
        <v>7.599999999999981</v>
      </c>
      <c r="S156" s="145">
        <v>1</v>
      </c>
      <c r="T156">
        <f t="shared" si="31"/>
        <v>7.599999999999981</v>
      </c>
      <c r="U156" s="145">
        <f t="shared" si="26"/>
        <v>0.81826709888276128</v>
      </c>
      <c r="V156">
        <f t="shared" si="31"/>
        <v>7.599999999999981</v>
      </c>
      <c r="W156" s="145">
        <f t="shared" si="27"/>
        <v>0.91832002274361624</v>
      </c>
      <c r="X156">
        <f t="shared" si="31"/>
        <v>7.599999999999981</v>
      </c>
      <c r="Z156" s="146"/>
      <c r="AA156" s="146"/>
      <c r="AB156" s="146"/>
    </row>
    <row r="157" spans="10:28" x14ac:dyDescent="0.25">
      <c r="J157">
        <f t="shared" si="29"/>
        <v>-11.470000000000033</v>
      </c>
      <c r="K157" s="142">
        <f t="shared" si="21"/>
        <v>0.2642898572952882</v>
      </c>
      <c r="L157">
        <f t="shared" si="22"/>
        <v>2.0480824213832175E-28</v>
      </c>
      <c r="M157">
        <f t="shared" si="30"/>
        <v>-5.3067151428137276E-2</v>
      </c>
      <c r="N157" s="146">
        <f t="shared" si="23"/>
        <v>0.70100000000000062</v>
      </c>
      <c r="O157" s="147">
        <f t="shared" si="24"/>
        <v>0</v>
      </c>
      <c r="Q157" s="145">
        <f t="shared" si="25"/>
        <v>0.86829356081318876</v>
      </c>
      <c r="R157">
        <f t="shared" si="31"/>
        <v>7.6499999999999808</v>
      </c>
      <c r="S157" s="145">
        <v>1</v>
      </c>
      <c r="T157">
        <f t="shared" si="31"/>
        <v>7.6499999999999808</v>
      </c>
      <c r="U157" s="145">
        <f t="shared" si="26"/>
        <v>0.81826709888276128</v>
      </c>
      <c r="V157">
        <f t="shared" si="31"/>
        <v>7.6499999999999808</v>
      </c>
      <c r="W157" s="145">
        <f t="shared" si="27"/>
        <v>0.91832002274361624</v>
      </c>
      <c r="X157">
        <f t="shared" si="31"/>
        <v>7.6499999999999808</v>
      </c>
      <c r="Z157" s="146"/>
      <c r="AA157" s="146"/>
      <c r="AB157" s="146"/>
    </row>
    <row r="158" spans="10:28" x14ac:dyDescent="0.25">
      <c r="J158">
        <f t="shared" si="29"/>
        <v>-11.460000000000033</v>
      </c>
      <c r="K158" s="142">
        <f t="shared" si="21"/>
        <v>0.264816451631398</v>
      </c>
      <c r="L158">
        <f t="shared" si="22"/>
        <v>2.2968852159816157E-28</v>
      </c>
      <c r="M158">
        <f t="shared" si="30"/>
        <v>-5.2733818094803944E-2</v>
      </c>
      <c r="N158" s="146">
        <f t="shared" si="23"/>
        <v>0.70133333333333392</v>
      </c>
      <c r="O158" s="147">
        <f t="shared" si="24"/>
        <v>0</v>
      </c>
      <c r="Q158" s="145">
        <f t="shared" si="25"/>
        <v>0.86829356081318876</v>
      </c>
      <c r="R158">
        <f t="shared" si="31"/>
        <v>7.6999999999999806</v>
      </c>
      <c r="S158" s="145">
        <v>1</v>
      </c>
      <c r="T158">
        <f t="shared" si="31"/>
        <v>7.6999999999999806</v>
      </c>
      <c r="U158" s="145">
        <f t="shared" si="26"/>
        <v>0.81826709888276128</v>
      </c>
      <c r="V158">
        <f t="shared" si="31"/>
        <v>7.6999999999999806</v>
      </c>
      <c r="W158" s="145">
        <f t="shared" si="27"/>
        <v>0.91832002274361624</v>
      </c>
      <c r="X158">
        <f t="shared" si="31"/>
        <v>7.6999999999999806</v>
      </c>
      <c r="Z158" s="146"/>
      <c r="AA158" s="146"/>
      <c r="AB158" s="146"/>
    </row>
    <row r="159" spans="10:28" x14ac:dyDescent="0.25">
      <c r="J159">
        <f t="shared" si="29"/>
        <v>-11.450000000000033</v>
      </c>
      <c r="K159" s="142">
        <f t="shared" si="21"/>
        <v>0.26534304596750768</v>
      </c>
      <c r="L159">
        <f t="shared" si="22"/>
        <v>2.5756552072939503E-28</v>
      </c>
      <c r="M159">
        <f t="shared" si="30"/>
        <v>-5.2400484761470613E-2</v>
      </c>
      <c r="N159" s="146">
        <f t="shared" si="23"/>
        <v>0.70166666666666722</v>
      </c>
      <c r="O159" s="147">
        <f t="shared" si="24"/>
        <v>0</v>
      </c>
      <c r="Q159" s="145">
        <f t="shared" si="25"/>
        <v>0.86829356081318876</v>
      </c>
      <c r="R159">
        <f t="shared" si="31"/>
        <v>7.7499999999999805</v>
      </c>
      <c r="S159" s="145">
        <v>1</v>
      </c>
      <c r="T159">
        <f t="shared" si="31"/>
        <v>7.7499999999999805</v>
      </c>
      <c r="U159" s="145">
        <f t="shared" si="26"/>
        <v>0.81826709888276128</v>
      </c>
      <c r="V159">
        <f t="shared" si="31"/>
        <v>7.7499999999999805</v>
      </c>
      <c r="W159" s="145">
        <f t="shared" si="27"/>
        <v>0.91832002274361624</v>
      </c>
      <c r="X159">
        <f t="shared" si="31"/>
        <v>7.7499999999999805</v>
      </c>
      <c r="Z159" s="146"/>
      <c r="AA159" s="146"/>
      <c r="AB159" s="146"/>
    </row>
    <row r="160" spans="10:28" x14ac:dyDescent="0.25">
      <c r="J160">
        <f t="shared" si="29"/>
        <v>-11.440000000000033</v>
      </c>
      <c r="K160" s="142">
        <f t="shared" si="21"/>
        <v>0.26586964030361748</v>
      </c>
      <c r="L160">
        <f t="shared" si="22"/>
        <v>2.8879703408338775E-28</v>
      </c>
      <c r="M160">
        <f t="shared" si="30"/>
        <v>-5.2067151428137282E-2</v>
      </c>
      <c r="N160" s="146">
        <f t="shared" si="23"/>
        <v>0.70200000000000062</v>
      </c>
      <c r="O160" s="147">
        <f t="shared" si="24"/>
        <v>0</v>
      </c>
      <c r="Q160" s="145">
        <f t="shared" si="25"/>
        <v>0.86829356081318876</v>
      </c>
      <c r="R160">
        <f t="shared" si="31"/>
        <v>7.7999999999999803</v>
      </c>
      <c r="S160" s="145">
        <v>1</v>
      </c>
      <c r="T160">
        <f t="shared" si="31"/>
        <v>7.7999999999999803</v>
      </c>
      <c r="U160" s="145">
        <f t="shared" si="26"/>
        <v>0.81826709888276128</v>
      </c>
      <c r="V160">
        <f t="shared" si="31"/>
        <v>7.7999999999999803</v>
      </c>
      <c r="W160" s="145">
        <f t="shared" si="27"/>
        <v>0.91832002274361624</v>
      </c>
      <c r="X160">
        <f t="shared" si="31"/>
        <v>7.7999999999999803</v>
      </c>
      <c r="Z160" s="146"/>
      <c r="AA160" s="146"/>
      <c r="AB160" s="146"/>
    </row>
    <row r="161" spans="10:28" x14ac:dyDescent="0.25">
      <c r="J161">
        <f t="shared" si="29"/>
        <v>-11.430000000000033</v>
      </c>
      <c r="K161" s="142">
        <f t="shared" si="21"/>
        <v>0.26639623463972717</v>
      </c>
      <c r="L161">
        <f t="shared" si="22"/>
        <v>3.2378319389764641E-28</v>
      </c>
      <c r="M161">
        <f t="shared" si="30"/>
        <v>-5.173381809480395E-2</v>
      </c>
      <c r="N161" s="146">
        <f t="shared" si="23"/>
        <v>0.70233333333333392</v>
      </c>
      <c r="O161" s="147">
        <f t="shared" si="24"/>
        <v>0</v>
      </c>
      <c r="Q161" s="145">
        <f t="shared" si="25"/>
        <v>0.86829356081318876</v>
      </c>
      <c r="R161">
        <f t="shared" si="31"/>
        <v>7.8499999999999801</v>
      </c>
      <c r="S161" s="145">
        <v>1</v>
      </c>
      <c r="T161">
        <f t="shared" si="31"/>
        <v>7.8499999999999801</v>
      </c>
      <c r="U161" s="145">
        <f t="shared" si="26"/>
        <v>0.81826709888276128</v>
      </c>
      <c r="V161">
        <f t="shared" si="31"/>
        <v>7.8499999999999801</v>
      </c>
      <c r="W161" s="145">
        <f t="shared" si="27"/>
        <v>0.91832002274361624</v>
      </c>
      <c r="X161">
        <f t="shared" si="31"/>
        <v>7.8499999999999801</v>
      </c>
      <c r="Z161" s="146"/>
      <c r="AA161" s="146"/>
      <c r="AB161" s="146"/>
    </row>
    <row r="162" spans="10:28" x14ac:dyDescent="0.25">
      <c r="J162">
        <f t="shared" si="29"/>
        <v>-11.420000000000034</v>
      </c>
      <c r="K162" s="142">
        <f t="shared" si="21"/>
        <v>0.26692282897583697</v>
      </c>
      <c r="L162">
        <f t="shared" si="22"/>
        <v>3.6297143407917718E-28</v>
      </c>
      <c r="M162">
        <f t="shared" si="30"/>
        <v>-5.1400484761470619E-2</v>
      </c>
      <c r="N162" s="146">
        <f t="shared" si="23"/>
        <v>0.70266666666666722</v>
      </c>
      <c r="O162" s="147">
        <f t="shared" si="24"/>
        <v>0</v>
      </c>
      <c r="Q162" s="145">
        <f t="shared" si="25"/>
        <v>0.86829356081318876</v>
      </c>
      <c r="R162">
        <f t="shared" si="31"/>
        <v>7.8999999999999799</v>
      </c>
      <c r="S162" s="145">
        <v>1</v>
      </c>
      <c r="T162">
        <f t="shared" si="31"/>
        <v>7.8999999999999799</v>
      </c>
      <c r="U162" s="145">
        <f t="shared" si="26"/>
        <v>0.81826709888276128</v>
      </c>
      <c r="V162">
        <f t="shared" si="31"/>
        <v>7.8999999999999799</v>
      </c>
      <c r="W162" s="145">
        <f t="shared" si="27"/>
        <v>0.91832002274361624</v>
      </c>
      <c r="X162">
        <f t="shared" si="31"/>
        <v>7.8999999999999799</v>
      </c>
      <c r="Z162" s="146"/>
      <c r="AA162" s="146"/>
      <c r="AB162" s="146"/>
    </row>
    <row r="163" spans="10:28" x14ac:dyDescent="0.25">
      <c r="J163">
        <f t="shared" si="29"/>
        <v>-11.410000000000034</v>
      </c>
      <c r="K163" s="142">
        <f t="shared" si="21"/>
        <v>0.26744942331194677</v>
      </c>
      <c r="L163">
        <f t="shared" si="22"/>
        <v>4.0686203074412669E-28</v>
      </c>
      <c r="M163">
        <f t="shared" si="30"/>
        <v>-5.1067151428137288E-2</v>
      </c>
      <c r="N163" s="146">
        <f t="shared" si="23"/>
        <v>0.70300000000000051</v>
      </c>
      <c r="O163" s="147">
        <f t="shared" si="24"/>
        <v>0</v>
      </c>
      <c r="Q163" s="145">
        <f t="shared" si="25"/>
        <v>0.86829356081318876</v>
      </c>
      <c r="R163">
        <f t="shared" si="31"/>
        <v>7.9499999999999797</v>
      </c>
      <c r="S163" s="145">
        <v>1</v>
      </c>
      <c r="T163">
        <f t="shared" si="31"/>
        <v>7.9499999999999797</v>
      </c>
      <c r="U163" s="145">
        <f t="shared" si="26"/>
        <v>0.81826709888276128</v>
      </c>
      <c r="V163">
        <f t="shared" si="31"/>
        <v>7.9499999999999797</v>
      </c>
      <c r="W163" s="145">
        <f t="shared" si="27"/>
        <v>0.91832002274361624</v>
      </c>
      <c r="X163">
        <f t="shared" si="31"/>
        <v>7.9499999999999797</v>
      </c>
      <c r="Z163" s="146"/>
      <c r="AA163" s="146"/>
      <c r="AB163" s="146"/>
    </row>
    <row r="164" spans="10:28" x14ac:dyDescent="0.25">
      <c r="J164">
        <f t="shared" si="29"/>
        <v>-11.400000000000034</v>
      </c>
      <c r="K164" s="142">
        <f t="shared" si="21"/>
        <v>0.26797601764805645</v>
      </c>
      <c r="L164">
        <f t="shared" si="22"/>
        <v>4.5601428563543782E-28</v>
      </c>
      <c r="M164">
        <f t="shared" si="30"/>
        <v>-5.0733818094803956E-2</v>
      </c>
      <c r="N164" s="146">
        <f t="shared" si="23"/>
        <v>0.70333333333333392</v>
      </c>
      <c r="O164" s="147">
        <f t="shared" si="24"/>
        <v>0</v>
      </c>
      <c r="Q164" s="145">
        <f t="shared" si="25"/>
        <v>0.86829356081318876</v>
      </c>
      <c r="R164">
        <f t="shared" si="31"/>
        <v>7.9999999999999796</v>
      </c>
      <c r="S164" s="145">
        <v>1</v>
      </c>
      <c r="T164">
        <f t="shared" si="31"/>
        <v>7.9999999999999796</v>
      </c>
      <c r="U164" s="145">
        <f t="shared" si="26"/>
        <v>0.81826709888276128</v>
      </c>
      <c r="V164">
        <f t="shared" si="31"/>
        <v>7.9999999999999796</v>
      </c>
      <c r="W164" s="145">
        <f t="shared" si="27"/>
        <v>0.91832002274361624</v>
      </c>
      <c r="X164">
        <f t="shared" si="31"/>
        <v>7.9999999999999796</v>
      </c>
      <c r="Z164" s="146"/>
      <c r="AA164" s="146"/>
      <c r="AB164" s="146"/>
    </row>
    <row r="165" spans="10:28" x14ac:dyDescent="0.25">
      <c r="J165">
        <f t="shared" si="29"/>
        <v>-11.390000000000034</v>
      </c>
      <c r="K165" s="142">
        <f t="shared" si="21"/>
        <v>0.26850261198416625</v>
      </c>
      <c r="L165">
        <f t="shared" si="22"/>
        <v>5.1105342629330522E-28</v>
      </c>
      <c r="M165">
        <f t="shared" si="30"/>
        <v>-5.0400484761470625E-2</v>
      </c>
      <c r="N165" s="146">
        <f t="shared" si="23"/>
        <v>0.70366666666666722</v>
      </c>
      <c r="O165" s="147">
        <f t="shared" si="24"/>
        <v>0</v>
      </c>
      <c r="Q165" s="145">
        <f t="shared" si="25"/>
        <v>0.86829356081318876</v>
      </c>
      <c r="R165">
        <f t="shared" si="31"/>
        <v>8.0499999999999794</v>
      </c>
      <c r="S165" s="145">
        <v>1</v>
      </c>
      <c r="T165">
        <f t="shared" si="31"/>
        <v>8.0499999999999794</v>
      </c>
      <c r="U165" s="145">
        <f t="shared" si="26"/>
        <v>0.81826709888276128</v>
      </c>
      <c r="V165">
        <f t="shared" si="31"/>
        <v>8.0499999999999794</v>
      </c>
      <c r="W165" s="145">
        <f t="shared" si="27"/>
        <v>0.91832002274361624</v>
      </c>
      <c r="X165">
        <f t="shared" si="31"/>
        <v>8.0499999999999794</v>
      </c>
      <c r="Z165" s="146"/>
      <c r="AA165" s="146"/>
      <c r="AB165" s="146"/>
    </row>
    <row r="166" spans="10:28" x14ac:dyDescent="0.25">
      <c r="J166">
        <f t="shared" si="29"/>
        <v>-11.380000000000035</v>
      </c>
      <c r="K166" s="142">
        <f t="shared" si="21"/>
        <v>0.26902920632027594</v>
      </c>
      <c r="L166">
        <f t="shared" si="22"/>
        <v>5.7267830525879827E-28</v>
      </c>
      <c r="M166">
        <f t="shared" si="30"/>
        <v>-5.0067151428137294E-2</v>
      </c>
      <c r="N166" s="146">
        <f t="shared" si="23"/>
        <v>0.70400000000000051</v>
      </c>
      <c r="O166" s="147">
        <f t="shared" si="24"/>
        <v>0</v>
      </c>
      <c r="Q166" s="145">
        <f t="shared" si="25"/>
        <v>0.86829356081318876</v>
      </c>
      <c r="R166">
        <f t="shared" si="31"/>
        <v>8.0999999999999801</v>
      </c>
      <c r="S166" s="145">
        <v>1</v>
      </c>
      <c r="T166">
        <f t="shared" si="31"/>
        <v>8.0999999999999801</v>
      </c>
      <c r="U166" s="145">
        <f t="shared" si="26"/>
        <v>0.81826709888276128</v>
      </c>
      <c r="V166">
        <f t="shared" si="31"/>
        <v>8.0999999999999801</v>
      </c>
      <c r="W166" s="145">
        <f t="shared" si="27"/>
        <v>0.91832002274361624</v>
      </c>
      <c r="X166">
        <f t="shared" si="31"/>
        <v>8.0999999999999801</v>
      </c>
      <c r="Z166" s="146"/>
      <c r="AA166" s="146"/>
      <c r="AB166" s="146"/>
    </row>
    <row r="167" spans="10:28" x14ac:dyDescent="0.25">
      <c r="J167">
        <f t="shared" si="29"/>
        <v>-11.370000000000035</v>
      </c>
      <c r="K167" s="142">
        <f t="shared" si="21"/>
        <v>0.26955580065638574</v>
      </c>
      <c r="L167">
        <f t="shared" si="22"/>
        <v>6.416699899425165E-28</v>
      </c>
      <c r="M167">
        <f t="shared" si="30"/>
        <v>-4.9733818094803962E-2</v>
      </c>
      <c r="N167" s="146">
        <f t="shared" si="23"/>
        <v>0.70433333333333392</v>
      </c>
      <c r="O167" s="147">
        <f t="shared" si="24"/>
        <v>0</v>
      </c>
      <c r="Q167" s="145">
        <f t="shared" si="25"/>
        <v>0.86829356081318876</v>
      </c>
      <c r="R167">
        <f t="shared" si="31"/>
        <v>8.1499999999999808</v>
      </c>
      <c r="S167" s="145">
        <v>1</v>
      </c>
      <c r="T167">
        <f t="shared" si="31"/>
        <v>8.1499999999999808</v>
      </c>
      <c r="U167" s="145">
        <f t="shared" si="26"/>
        <v>0.81826709888276128</v>
      </c>
      <c r="V167">
        <f t="shared" si="31"/>
        <v>8.1499999999999808</v>
      </c>
      <c r="W167" s="145">
        <f t="shared" si="27"/>
        <v>0.91832002274361624</v>
      </c>
      <c r="X167">
        <f t="shared" si="31"/>
        <v>8.1499999999999808</v>
      </c>
      <c r="Z167" s="146"/>
      <c r="AA167" s="146"/>
      <c r="AB167" s="146"/>
    </row>
    <row r="168" spans="10:28" x14ac:dyDescent="0.25">
      <c r="J168">
        <f t="shared" si="29"/>
        <v>-11.360000000000035</v>
      </c>
      <c r="K168" s="142">
        <f t="shared" si="21"/>
        <v>0.27008239499249553</v>
      </c>
      <c r="L168">
        <f t="shared" si="22"/>
        <v>7.1890134519380038E-28</v>
      </c>
      <c r="M168">
        <f t="shared" si="30"/>
        <v>-4.9400484761470631E-2</v>
      </c>
      <c r="N168" s="146">
        <f t="shared" si="23"/>
        <v>0.70466666666666722</v>
      </c>
      <c r="O168" s="147">
        <f t="shared" si="24"/>
        <v>0</v>
      </c>
      <c r="Q168" s="145">
        <f t="shared" si="25"/>
        <v>0.86829356081318876</v>
      </c>
      <c r="R168">
        <f t="shared" si="31"/>
        <v>8.1999999999999815</v>
      </c>
      <c r="S168" s="145">
        <v>1</v>
      </c>
      <c r="T168">
        <f t="shared" si="31"/>
        <v>8.1999999999999815</v>
      </c>
      <c r="U168" s="145">
        <f t="shared" si="26"/>
        <v>0.81826709888276128</v>
      </c>
      <c r="V168">
        <f t="shared" si="31"/>
        <v>8.1999999999999815</v>
      </c>
      <c r="W168" s="145">
        <f t="shared" si="27"/>
        <v>0.91832002274361624</v>
      </c>
      <c r="X168">
        <f t="shared" si="31"/>
        <v>8.1999999999999815</v>
      </c>
      <c r="Z168" s="146"/>
      <c r="AA168" s="146"/>
      <c r="AB168" s="146"/>
    </row>
    <row r="169" spans="10:28" x14ac:dyDescent="0.25">
      <c r="J169">
        <f t="shared" si="29"/>
        <v>-11.350000000000035</v>
      </c>
      <c r="K169" s="142">
        <f t="shared" si="21"/>
        <v>0.27060898932860522</v>
      </c>
      <c r="L169">
        <f t="shared" si="22"/>
        <v>8.0534772217936041E-28</v>
      </c>
      <c r="M169">
        <f t="shared" si="30"/>
        <v>-4.90671514281373E-2</v>
      </c>
      <c r="N169" s="146">
        <f t="shared" si="23"/>
        <v>0.70500000000000052</v>
      </c>
      <c r="O169" s="147">
        <f t="shared" si="24"/>
        <v>0</v>
      </c>
      <c r="Q169" s="145">
        <f t="shared" si="25"/>
        <v>0.86829356081318876</v>
      </c>
      <c r="R169">
        <f t="shared" si="31"/>
        <v>8.2499999999999822</v>
      </c>
      <c r="S169" s="145">
        <v>1</v>
      </c>
      <c r="T169">
        <f t="shared" si="31"/>
        <v>8.2499999999999822</v>
      </c>
      <c r="U169" s="145">
        <f t="shared" si="26"/>
        <v>0.81826709888276128</v>
      </c>
      <c r="V169">
        <f t="shared" si="31"/>
        <v>8.2499999999999822</v>
      </c>
      <c r="W169" s="145">
        <f t="shared" si="27"/>
        <v>0.91832002274361624</v>
      </c>
      <c r="X169">
        <f t="shared" si="31"/>
        <v>8.2499999999999822</v>
      </c>
      <c r="Z169" s="146"/>
      <c r="AA169" s="146"/>
      <c r="AB169" s="146"/>
    </row>
    <row r="170" spans="10:28" x14ac:dyDescent="0.25">
      <c r="J170">
        <f t="shared" si="29"/>
        <v>-11.340000000000035</v>
      </c>
      <c r="K170" s="142">
        <f t="shared" si="21"/>
        <v>0.27113558366471502</v>
      </c>
      <c r="L170">
        <f t="shared" si="22"/>
        <v>9.0209888005161618E-28</v>
      </c>
      <c r="M170">
        <f t="shared" si="30"/>
        <v>-4.8733818094803968E-2</v>
      </c>
      <c r="N170" s="146">
        <f t="shared" si="23"/>
        <v>0.70533333333333392</v>
      </c>
      <c r="O170" s="147">
        <f t="shared" si="24"/>
        <v>0</v>
      </c>
      <c r="Q170" s="145">
        <f t="shared" si="25"/>
        <v>0.86829356081318876</v>
      </c>
      <c r="R170">
        <f t="shared" si="31"/>
        <v>8.2999999999999829</v>
      </c>
      <c r="S170" s="145">
        <v>1</v>
      </c>
      <c r="T170">
        <f t="shared" si="31"/>
        <v>8.2999999999999829</v>
      </c>
      <c r="U170" s="145">
        <f t="shared" si="26"/>
        <v>0.81826709888276128</v>
      </c>
      <c r="V170">
        <f t="shared" si="31"/>
        <v>8.2999999999999829</v>
      </c>
      <c r="W170" s="145">
        <f t="shared" si="27"/>
        <v>0.91832002274361624</v>
      </c>
      <c r="X170">
        <f t="shared" si="31"/>
        <v>8.2999999999999829</v>
      </c>
      <c r="Z170" s="146"/>
      <c r="AA170" s="146"/>
      <c r="AB170" s="146"/>
    </row>
    <row r="171" spans="10:28" x14ac:dyDescent="0.25">
      <c r="J171">
        <f t="shared" si="29"/>
        <v>-11.330000000000036</v>
      </c>
      <c r="K171" s="142">
        <f t="shared" si="21"/>
        <v>0.27166217800082471</v>
      </c>
      <c r="L171">
        <f t="shared" si="22"/>
        <v>1.0103722812032808E-27</v>
      </c>
      <c r="M171">
        <f t="shared" si="30"/>
        <v>-4.8400484761470637E-2</v>
      </c>
      <c r="N171" s="146">
        <f t="shared" si="23"/>
        <v>0.70566666666666722</v>
      </c>
      <c r="O171" s="147">
        <f t="shared" si="24"/>
        <v>0</v>
      </c>
      <c r="Q171" s="145">
        <f t="shared" si="25"/>
        <v>0.86829356081318876</v>
      </c>
      <c r="R171">
        <f t="shared" si="31"/>
        <v>8.3499999999999837</v>
      </c>
      <c r="S171" s="145">
        <v>1</v>
      </c>
      <c r="T171">
        <f t="shared" si="31"/>
        <v>8.3499999999999837</v>
      </c>
      <c r="U171" s="145">
        <f t="shared" si="26"/>
        <v>0.81826709888276128</v>
      </c>
      <c r="V171">
        <f t="shared" si="31"/>
        <v>8.3499999999999837</v>
      </c>
      <c r="W171" s="145">
        <f t="shared" si="27"/>
        <v>0.91832002274361624</v>
      </c>
      <c r="X171">
        <f t="shared" si="31"/>
        <v>8.3499999999999837</v>
      </c>
      <c r="Z171" s="146"/>
      <c r="AA171" s="146"/>
      <c r="AB171" s="146"/>
    </row>
    <row r="172" spans="10:28" x14ac:dyDescent="0.25">
      <c r="J172">
        <f t="shared" si="29"/>
        <v>-11.320000000000036</v>
      </c>
      <c r="K172" s="142">
        <f t="shared" si="21"/>
        <v>0.2721887723369345</v>
      </c>
      <c r="L172">
        <f t="shared" si="22"/>
        <v>1.1315279168232156E-27</v>
      </c>
      <c r="M172">
        <f t="shared" si="30"/>
        <v>-4.8067151428137306E-2</v>
      </c>
      <c r="N172" s="146">
        <f t="shared" si="23"/>
        <v>0.70600000000000052</v>
      </c>
      <c r="O172" s="147">
        <f t="shared" si="24"/>
        <v>0</v>
      </c>
      <c r="Q172" s="145">
        <f t="shared" si="25"/>
        <v>0.86829356081318876</v>
      </c>
      <c r="R172">
        <f t="shared" si="31"/>
        <v>8.3999999999999844</v>
      </c>
      <c r="S172" s="145">
        <v>1</v>
      </c>
      <c r="T172">
        <f t="shared" si="31"/>
        <v>8.3999999999999844</v>
      </c>
      <c r="U172" s="145">
        <f t="shared" si="26"/>
        <v>0.81826709888276128</v>
      </c>
      <c r="V172">
        <f t="shared" si="31"/>
        <v>8.3999999999999844</v>
      </c>
      <c r="W172" s="145">
        <f t="shared" si="27"/>
        <v>0.91832002274361624</v>
      </c>
      <c r="X172">
        <f t="shared" si="31"/>
        <v>8.3999999999999844</v>
      </c>
      <c r="Z172" s="146"/>
      <c r="AA172" s="146"/>
      <c r="AB172" s="146"/>
    </row>
    <row r="173" spans="10:28" x14ac:dyDescent="0.25">
      <c r="J173">
        <f t="shared" si="29"/>
        <v>-11.310000000000036</v>
      </c>
      <c r="K173" s="142">
        <f t="shared" si="21"/>
        <v>0.2727153666730443</v>
      </c>
      <c r="L173">
        <f t="shared" si="22"/>
        <v>1.2670848371696622E-27</v>
      </c>
      <c r="M173">
        <f t="shared" si="30"/>
        <v>-4.7733818094803974E-2</v>
      </c>
      <c r="N173" s="146">
        <f t="shared" si="23"/>
        <v>0.70633333333333392</v>
      </c>
      <c r="O173" s="147">
        <f t="shared" si="24"/>
        <v>0</v>
      </c>
      <c r="Q173" s="145">
        <f t="shared" si="25"/>
        <v>0.86829356081318876</v>
      </c>
      <c r="R173">
        <f t="shared" si="31"/>
        <v>8.4499999999999851</v>
      </c>
      <c r="S173" s="145">
        <v>1</v>
      </c>
      <c r="T173">
        <f t="shared" si="31"/>
        <v>8.4499999999999851</v>
      </c>
      <c r="U173" s="145">
        <f t="shared" si="26"/>
        <v>0.81826709888276128</v>
      </c>
      <c r="V173">
        <f t="shared" si="31"/>
        <v>8.4499999999999851</v>
      </c>
      <c r="W173" s="145">
        <f t="shared" si="27"/>
        <v>0.91832002274361624</v>
      </c>
      <c r="X173">
        <f t="shared" si="31"/>
        <v>8.4499999999999851</v>
      </c>
      <c r="Z173" s="146"/>
      <c r="AA173" s="146"/>
      <c r="AB173" s="146"/>
    </row>
    <row r="174" spans="10:28" x14ac:dyDescent="0.25">
      <c r="J174">
        <f t="shared" si="29"/>
        <v>-11.300000000000036</v>
      </c>
      <c r="K174" s="142">
        <f t="shared" si="21"/>
        <v>0.27324196100915399</v>
      </c>
      <c r="L174">
        <f t="shared" si="22"/>
        <v>1.4187395806557226E-27</v>
      </c>
      <c r="M174">
        <f t="shared" si="30"/>
        <v>-4.7400484761470643E-2</v>
      </c>
      <c r="N174" s="146">
        <f t="shared" si="23"/>
        <v>0.70666666666666722</v>
      </c>
      <c r="O174" s="147">
        <f t="shared" si="24"/>
        <v>0</v>
      </c>
      <c r="Q174" s="145">
        <f t="shared" si="25"/>
        <v>0.86829356081318876</v>
      </c>
      <c r="R174">
        <f t="shared" si="31"/>
        <v>8.4999999999999858</v>
      </c>
      <c r="S174" s="145">
        <v>1</v>
      </c>
      <c r="T174">
        <f t="shared" si="31"/>
        <v>8.4999999999999858</v>
      </c>
      <c r="U174" s="145">
        <f t="shared" si="26"/>
        <v>0.81826709888276128</v>
      </c>
      <c r="V174">
        <f t="shared" si="31"/>
        <v>8.4999999999999858</v>
      </c>
      <c r="W174" s="145">
        <f t="shared" si="27"/>
        <v>0.91832002274361624</v>
      </c>
      <c r="X174">
        <f t="shared" si="31"/>
        <v>8.4999999999999858</v>
      </c>
      <c r="Z174" s="146"/>
      <c r="AA174" s="146"/>
      <c r="AB174" s="146"/>
    </row>
    <row r="175" spans="10:28" x14ac:dyDescent="0.25">
      <c r="J175">
        <f t="shared" si="29"/>
        <v>-11.290000000000036</v>
      </c>
      <c r="K175" s="142">
        <f t="shared" si="21"/>
        <v>0.27376855534526379</v>
      </c>
      <c r="L175">
        <f t="shared" si="22"/>
        <v>1.5883867177188268E-27</v>
      </c>
      <c r="M175">
        <f t="shared" si="30"/>
        <v>-4.7067151428137312E-2</v>
      </c>
      <c r="N175" s="146">
        <f t="shared" si="23"/>
        <v>0.70700000000000052</v>
      </c>
      <c r="O175" s="147">
        <f t="shared" si="24"/>
        <v>0</v>
      </c>
      <c r="Q175" s="145">
        <f t="shared" si="25"/>
        <v>0.86829356081318876</v>
      </c>
      <c r="R175">
        <f t="shared" si="31"/>
        <v>8.5499999999999865</v>
      </c>
      <c r="S175" s="145">
        <v>1</v>
      </c>
      <c r="T175">
        <f t="shared" si="31"/>
        <v>8.5499999999999865</v>
      </c>
      <c r="U175" s="145">
        <f t="shared" si="26"/>
        <v>0.81826709888276128</v>
      </c>
      <c r="V175">
        <f t="shared" si="31"/>
        <v>8.5499999999999865</v>
      </c>
      <c r="W175" s="145">
        <f t="shared" si="27"/>
        <v>0.91832002274361624</v>
      </c>
      <c r="X175">
        <f t="shared" si="31"/>
        <v>8.5499999999999865</v>
      </c>
      <c r="Z175" s="146"/>
      <c r="AA175" s="146"/>
      <c r="AB175" s="146"/>
    </row>
    <row r="176" spans="10:28" x14ac:dyDescent="0.25">
      <c r="J176">
        <f t="shared" si="29"/>
        <v>-11.280000000000037</v>
      </c>
      <c r="K176" s="142">
        <f t="shared" si="21"/>
        <v>0.27429514968137347</v>
      </c>
      <c r="L176">
        <f t="shared" si="22"/>
        <v>1.7781417497618342E-27</v>
      </c>
      <c r="M176">
        <f t="shared" si="30"/>
        <v>-4.6733818094803981E-2</v>
      </c>
      <c r="N176" s="146">
        <f t="shared" si="23"/>
        <v>0.70733333333333381</v>
      </c>
      <c r="O176" s="147">
        <f t="shared" si="24"/>
        <v>0</v>
      </c>
      <c r="Q176" s="145">
        <f t="shared" si="25"/>
        <v>0.86829356081318876</v>
      </c>
      <c r="R176">
        <f t="shared" si="31"/>
        <v>8.5999999999999872</v>
      </c>
      <c r="S176" s="145">
        <v>1</v>
      </c>
      <c r="T176">
        <f t="shared" si="31"/>
        <v>8.5999999999999872</v>
      </c>
      <c r="U176" s="145">
        <f t="shared" si="26"/>
        <v>0.81826709888276128</v>
      </c>
      <c r="V176">
        <f t="shared" si="31"/>
        <v>8.5999999999999872</v>
      </c>
      <c r="W176" s="145">
        <f t="shared" si="27"/>
        <v>0.91832002274361624</v>
      </c>
      <c r="X176">
        <f t="shared" si="31"/>
        <v>8.5999999999999872</v>
      </c>
      <c r="Z176" s="146"/>
      <c r="AA176" s="146"/>
      <c r="AB176" s="146"/>
    </row>
    <row r="177" spans="10:28" x14ac:dyDescent="0.25">
      <c r="J177">
        <f t="shared" si="29"/>
        <v>-11.270000000000037</v>
      </c>
      <c r="K177" s="142">
        <f t="shared" si="21"/>
        <v>0.27482174401748327</v>
      </c>
      <c r="L177">
        <f t="shared" si="22"/>
        <v>1.9903666304806589E-27</v>
      </c>
      <c r="M177">
        <f t="shared" si="30"/>
        <v>-4.6400484761470649E-2</v>
      </c>
      <c r="N177" s="146">
        <f t="shared" si="23"/>
        <v>0.70766666666666722</v>
      </c>
      <c r="O177" s="147">
        <f t="shared" si="24"/>
        <v>0</v>
      </c>
      <c r="Q177" s="145">
        <f t="shared" si="25"/>
        <v>0.86829356081318876</v>
      </c>
      <c r="R177">
        <f t="shared" si="31"/>
        <v>8.6499999999999879</v>
      </c>
      <c r="S177" s="145">
        <v>1</v>
      </c>
      <c r="T177">
        <f t="shared" si="31"/>
        <v>8.6499999999999879</v>
      </c>
      <c r="U177" s="145">
        <f t="shared" si="26"/>
        <v>0.81826709888276128</v>
      </c>
      <c r="V177">
        <f t="shared" si="31"/>
        <v>8.6499999999999879</v>
      </c>
      <c r="W177" s="145">
        <f t="shared" si="27"/>
        <v>0.91832002274361624</v>
      </c>
      <c r="X177">
        <f t="shared" si="31"/>
        <v>8.6499999999999879</v>
      </c>
      <c r="Z177" s="146"/>
      <c r="AA177" s="146"/>
      <c r="AB177" s="146"/>
    </row>
    <row r="178" spans="10:28" x14ac:dyDescent="0.25">
      <c r="J178">
        <f t="shared" si="29"/>
        <v>-11.260000000000037</v>
      </c>
      <c r="K178" s="142">
        <f t="shared" si="21"/>
        <v>0.27534833835359296</v>
      </c>
      <c r="L178">
        <f t="shared" si="22"/>
        <v>2.2276982069265058E-27</v>
      </c>
      <c r="M178">
        <f t="shared" si="30"/>
        <v>-4.6067151428137318E-2</v>
      </c>
      <c r="N178" s="146">
        <f t="shared" si="23"/>
        <v>0.70800000000000052</v>
      </c>
      <c r="O178" s="147">
        <f t="shared" si="24"/>
        <v>0</v>
      </c>
      <c r="Q178" s="145">
        <f t="shared" si="25"/>
        <v>0.86829356081318876</v>
      </c>
      <c r="R178">
        <f t="shared" si="31"/>
        <v>8.6999999999999886</v>
      </c>
      <c r="S178" s="145">
        <v>1</v>
      </c>
      <c r="T178">
        <f t="shared" si="31"/>
        <v>8.6999999999999886</v>
      </c>
      <c r="U178" s="145">
        <f t="shared" si="26"/>
        <v>0.81826709888276128</v>
      </c>
      <c r="V178">
        <f t="shared" si="31"/>
        <v>8.6999999999999886</v>
      </c>
      <c r="W178" s="145">
        <f t="shared" si="27"/>
        <v>0.91832002274361624</v>
      </c>
      <c r="X178">
        <f t="shared" si="31"/>
        <v>8.6999999999999886</v>
      </c>
      <c r="Z178" s="146"/>
      <c r="AA178" s="146"/>
      <c r="AB178" s="146"/>
    </row>
    <row r="179" spans="10:28" x14ac:dyDescent="0.25">
      <c r="J179">
        <f t="shared" si="29"/>
        <v>-11.250000000000037</v>
      </c>
      <c r="K179" s="142">
        <f t="shared" si="21"/>
        <v>0.27587493268970276</v>
      </c>
      <c r="L179">
        <f t="shared" si="22"/>
        <v>2.4930799110251029E-27</v>
      </c>
      <c r="M179">
        <f t="shared" si="30"/>
        <v>-4.5733818094803987E-2</v>
      </c>
      <c r="N179" s="146">
        <f t="shared" si="23"/>
        <v>0.70833333333333381</v>
      </c>
      <c r="O179" s="147">
        <f t="shared" si="24"/>
        <v>0</v>
      </c>
      <c r="Q179" s="145">
        <f t="shared" si="25"/>
        <v>0.86829356081318876</v>
      </c>
      <c r="R179">
        <f t="shared" si="31"/>
        <v>8.7499999999999893</v>
      </c>
      <c r="S179" s="145">
        <v>1</v>
      </c>
      <c r="T179">
        <f t="shared" si="31"/>
        <v>8.7499999999999893</v>
      </c>
      <c r="U179" s="145">
        <f t="shared" si="26"/>
        <v>0.81826709888276128</v>
      </c>
      <c r="V179">
        <f t="shared" si="31"/>
        <v>8.7499999999999893</v>
      </c>
      <c r="W179" s="145">
        <f t="shared" si="27"/>
        <v>0.91832002274361624</v>
      </c>
      <c r="X179">
        <f t="shared" si="31"/>
        <v>8.7499999999999893</v>
      </c>
      <c r="Z179" s="146"/>
      <c r="AA179" s="146"/>
      <c r="AB179" s="146"/>
    </row>
    <row r="180" spans="10:28" x14ac:dyDescent="0.25">
      <c r="J180">
        <f t="shared" si="29"/>
        <v>-11.240000000000038</v>
      </c>
      <c r="K180" s="142">
        <f t="shared" si="21"/>
        <v>0.27640152702581255</v>
      </c>
      <c r="L180">
        <f t="shared" si="22"/>
        <v>2.7897970693539916E-27</v>
      </c>
      <c r="M180">
        <f t="shared" si="30"/>
        <v>-4.5400484761470655E-2</v>
      </c>
      <c r="N180" s="146">
        <f t="shared" si="23"/>
        <v>0.70866666666666722</v>
      </c>
      <c r="O180" s="147">
        <f t="shared" si="24"/>
        <v>0</v>
      </c>
      <c r="Q180" s="145">
        <f t="shared" si="25"/>
        <v>0.86829356081318876</v>
      </c>
      <c r="R180">
        <f t="shared" si="31"/>
        <v>8.7999999999999901</v>
      </c>
      <c r="S180" s="145">
        <v>1</v>
      </c>
      <c r="T180">
        <f t="shared" si="31"/>
        <v>8.7999999999999901</v>
      </c>
      <c r="U180" s="145">
        <f t="shared" si="26"/>
        <v>0.81826709888276128</v>
      </c>
      <c r="V180">
        <f t="shared" si="31"/>
        <v>8.7999999999999901</v>
      </c>
      <c r="W180" s="145">
        <f t="shared" si="27"/>
        <v>0.91832002274361624</v>
      </c>
      <c r="X180">
        <f t="shared" si="31"/>
        <v>8.7999999999999901</v>
      </c>
      <c r="Z180" s="146"/>
      <c r="AA180" s="146"/>
      <c r="AB180" s="146"/>
    </row>
    <row r="181" spans="10:28" x14ac:dyDescent="0.25">
      <c r="J181">
        <f t="shared" si="29"/>
        <v>-11.230000000000038</v>
      </c>
      <c r="K181" s="142">
        <f t="shared" si="21"/>
        <v>0.27692812136192224</v>
      </c>
      <c r="L181">
        <f t="shared" si="22"/>
        <v>3.1215162401757902E-27</v>
      </c>
      <c r="M181">
        <f t="shared" si="30"/>
        <v>-4.5067151428137324E-2</v>
      </c>
      <c r="N181" s="146">
        <f t="shared" si="23"/>
        <v>0.70900000000000052</v>
      </c>
      <c r="O181" s="147">
        <f t="shared" si="24"/>
        <v>0</v>
      </c>
      <c r="Q181" s="145">
        <f t="shared" si="25"/>
        <v>0.86829356081318876</v>
      </c>
      <c r="R181">
        <f t="shared" si="31"/>
        <v>8.8499999999999908</v>
      </c>
      <c r="S181" s="145">
        <v>1</v>
      </c>
      <c r="T181">
        <f t="shared" si="31"/>
        <v>8.8499999999999908</v>
      </c>
      <c r="U181" s="145">
        <f t="shared" si="26"/>
        <v>0.81826709888276128</v>
      </c>
      <c r="V181">
        <f t="shared" si="31"/>
        <v>8.8499999999999908</v>
      </c>
      <c r="W181" s="145">
        <f t="shared" si="27"/>
        <v>0.91832002274361624</v>
      </c>
      <c r="X181">
        <f t="shared" si="31"/>
        <v>8.8499999999999908</v>
      </c>
      <c r="Z181" s="146"/>
      <c r="AA181" s="146"/>
      <c r="AB181" s="146"/>
    </row>
    <row r="182" spans="10:28" x14ac:dyDescent="0.25">
      <c r="J182">
        <f t="shared" si="29"/>
        <v>-11.220000000000038</v>
      </c>
      <c r="K182" s="142">
        <f t="shared" si="21"/>
        <v>0.27745471569803204</v>
      </c>
      <c r="L182">
        <f t="shared" si="22"/>
        <v>3.4923290324809068E-27</v>
      </c>
      <c r="M182">
        <f t="shared" si="30"/>
        <v>-4.4733818094803993E-2</v>
      </c>
      <c r="N182" s="146">
        <f t="shared" si="23"/>
        <v>0.70933333333333382</v>
      </c>
      <c r="O182" s="147">
        <f t="shared" si="24"/>
        <v>0</v>
      </c>
      <c r="Q182" s="145">
        <f t="shared" si="25"/>
        <v>0.86829356081318876</v>
      </c>
      <c r="R182">
        <f t="shared" si="31"/>
        <v>8.8999999999999915</v>
      </c>
      <c r="S182" s="145">
        <v>1</v>
      </c>
      <c r="T182">
        <f t="shared" si="31"/>
        <v>8.8999999999999915</v>
      </c>
      <c r="U182" s="145">
        <f t="shared" si="26"/>
        <v>0.81826709888276128</v>
      </c>
      <c r="V182">
        <f t="shared" si="31"/>
        <v>8.8999999999999915</v>
      </c>
      <c r="W182" s="145">
        <f t="shared" si="27"/>
        <v>0.91832002274361624</v>
      </c>
      <c r="X182">
        <f t="shared" si="31"/>
        <v>8.8999999999999915</v>
      </c>
      <c r="Z182" s="146"/>
      <c r="AA182" s="146"/>
      <c r="AB182" s="146"/>
    </row>
    <row r="183" spans="10:28" x14ac:dyDescent="0.25">
      <c r="J183">
        <f t="shared" si="29"/>
        <v>-11.210000000000038</v>
      </c>
      <c r="K183" s="142">
        <f t="shared" si="21"/>
        <v>0.27798131003414173</v>
      </c>
      <c r="L183">
        <f t="shared" si="22"/>
        <v>3.9068009126215418E-27</v>
      </c>
      <c r="M183">
        <f t="shared" si="30"/>
        <v>-4.4400484761470661E-2</v>
      </c>
      <c r="N183" s="146">
        <f t="shared" si="23"/>
        <v>0.70966666666666722</v>
      </c>
      <c r="O183" s="147">
        <f t="shared" si="24"/>
        <v>0</v>
      </c>
      <c r="Q183" s="145">
        <f t="shared" si="25"/>
        <v>0.86829356081318876</v>
      </c>
      <c r="R183">
        <f t="shared" si="31"/>
        <v>8.9499999999999922</v>
      </c>
      <c r="S183" s="145">
        <v>1</v>
      </c>
      <c r="T183">
        <f t="shared" si="31"/>
        <v>8.9499999999999922</v>
      </c>
      <c r="U183" s="145">
        <f t="shared" si="26"/>
        <v>0.81826709888276128</v>
      </c>
      <c r="V183">
        <f t="shared" si="31"/>
        <v>8.9499999999999922</v>
      </c>
      <c r="W183" s="145">
        <f t="shared" si="27"/>
        <v>0.91832002274361624</v>
      </c>
      <c r="X183">
        <f t="shared" si="31"/>
        <v>8.9499999999999922</v>
      </c>
      <c r="Z183" s="146"/>
      <c r="AA183" s="146"/>
      <c r="AB183" s="146"/>
    </row>
    <row r="184" spans="10:28" x14ac:dyDescent="0.25">
      <c r="J184">
        <f t="shared" si="29"/>
        <v>-11.200000000000038</v>
      </c>
      <c r="K184" s="142">
        <f t="shared" si="21"/>
        <v>0.27850790437025152</v>
      </c>
      <c r="L184">
        <f t="shared" si="22"/>
        <v>4.3700255605625655E-27</v>
      </c>
      <c r="M184">
        <f t="shared" si="30"/>
        <v>-4.406715142813733E-2</v>
      </c>
      <c r="N184" s="146">
        <f t="shared" si="23"/>
        <v>0.71000000000000052</v>
      </c>
      <c r="O184" s="147">
        <f t="shared" si="24"/>
        <v>0</v>
      </c>
      <c r="Q184" s="145">
        <f t="shared" si="25"/>
        <v>0.86829356081318876</v>
      </c>
      <c r="R184">
        <f t="shared" si="31"/>
        <v>8.9999999999999929</v>
      </c>
      <c r="S184" s="145">
        <v>1</v>
      </c>
      <c r="T184">
        <f t="shared" si="31"/>
        <v>8.9999999999999929</v>
      </c>
      <c r="U184" s="145">
        <f t="shared" si="26"/>
        <v>0.81826709888276128</v>
      </c>
      <c r="V184">
        <f t="shared" si="31"/>
        <v>8.9999999999999929</v>
      </c>
      <c r="W184" s="145">
        <f t="shared" si="27"/>
        <v>0.91832002274361624</v>
      </c>
      <c r="X184">
        <f t="shared" si="31"/>
        <v>8.9999999999999929</v>
      </c>
      <c r="Z184" s="146"/>
      <c r="AA184" s="146"/>
      <c r="AB184" s="146"/>
    </row>
    <row r="185" spans="10:28" x14ac:dyDescent="0.25">
      <c r="J185">
        <f t="shared" si="29"/>
        <v>-11.190000000000039</v>
      </c>
      <c r="K185" s="142">
        <f t="shared" si="21"/>
        <v>0.27903449870636132</v>
      </c>
      <c r="L185">
        <f t="shared" si="22"/>
        <v>4.8876854004570723E-27</v>
      </c>
      <c r="M185">
        <f t="shared" si="30"/>
        <v>-4.3733818094803999E-2</v>
      </c>
      <c r="N185" s="146">
        <f t="shared" si="23"/>
        <v>0.71033333333333382</v>
      </c>
      <c r="O185" s="147">
        <f t="shared" si="24"/>
        <v>0</v>
      </c>
      <c r="Q185" s="145">
        <f t="shared" si="25"/>
        <v>0.86829356081318876</v>
      </c>
      <c r="R185">
        <f t="shared" si="31"/>
        <v>9.0499999999999936</v>
      </c>
      <c r="S185" s="145">
        <v>1</v>
      </c>
      <c r="T185">
        <f t="shared" si="31"/>
        <v>9.0499999999999936</v>
      </c>
      <c r="U185" s="145">
        <f t="shared" si="26"/>
        <v>0.81826709888276128</v>
      </c>
      <c r="V185">
        <f t="shared" si="31"/>
        <v>9.0499999999999936</v>
      </c>
      <c r="W185" s="145">
        <f t="shared" si="27"/>
        <v>0.91832002274361624</v>
      </c>
      <c r="X185">
        <f t="shared" si="31"/>
        <v>9.0499999999999936</v>
      </c>
      <c r="Z185" s="146"/>
      <c r="AA185" s="146"/>
      <c r="AB185" s="146"/>
    </row>
    <row r="186" spans="10:28" x14ac:dyDescent="0.25">
      <c r="J186">
        <f t="shared" si="29"/>
        <v>-11.180000000000039</v>
      </c>
      <c r="K186" s="142">
        <f t="shared" si="21"/>
        <v>0.27956109304247101</v>
      </c>
      <c r="L186">
        <f t="shared" si="22"/>
        <v>5.4661189998513541E-27</v>
      </c>
      <c r="M186">
        <f t="shared" si="30"/>
        <v>-4.3400484761470667E-2</v>
      </c>
      <c r="N186" s="146">
        <f t="shared" si="23"/>
        <v>0.71066666666666722</v>
      </c>
      <c r="O186" s="147">
        <f t="shared" si="24"/>
        <v>0</v>
      </c>
      <c r="Q186" s="145">
        <f t="shared" si="25"/>
        <v>0.86829356081318876</v>
      </c>
      <c r="R186">
        <f t="shared" si="31"/>
        <v>9.0999999999999943</v>
      </c>
      <c r="S186" s="145">
        <v>1</v>
      </c>
      <c r="T186">
        <f t="shared" si="31"/>
        <v>9.0999999999999943</v>
      </c>
      <c r="U186" s="145">
        <f t="shared" si="26"/>
        <v>0.81826709888276128</v>
      </c>
      <c r="V186">
        <f t="shared" si="31"/>
        <v>9.0999999999999943</v>
      </c>
      <c r="W186" s="145">
        <f t="shared" si="27"/>
        <v>0.91832002274361624</v>
      </c>
      <c r="X186">
        <f t="shared" si="31"/>
        <v>9.0999999999999943</v>
      </c>
      <c r="Z186" s="146"/>
      <c r="AA186" s="146"/>
      <c r="AB186" s="146"/>
    </row>
    <row r="187" spans="10:28" x14ac:dyDescent="0.25">
      <c r="J187">
        <f t="shared" si="29"/>
        <v>-11.170000000000039</v>
      </c>
      <c r="K187" s="142">
        <f t="shared" si="21"/>
        <v>0.28008768737858081</v>
      </c>
      <c r="L187">
        <f t="shared" si="22"/>
        <v>6.1123961090944052E-27</v>
      </c>
      <c r="M187">
        <f t="shared" si="30"/>
        <v>-4.3067151428137336E-2</v>
      </c>
      <c r="N187" s="146">
        <f t="shared" si="23"/>
        <v>0.71100000000000052</v>
      </c>
      <c r="O187" s="147">
        <f t="shared" si="24"/>
        <v>0</v>
      </c>
      <c r="Q187" s="145">
        <f t="shared" si="25"/>
        <v>0.86829356081318876</v>
      </c>
      <c r="R187">
        <f t="shared" si="31"/>
        <v>9.149999999999995</v>
      </c>
      <c r="S187" s="145">
        <v>1</v>
      </c>
      <c r="T187">
        <f t="shared" si="31"/>
        <v>9.149999999999995</v>
      </c>
      <c r="U187" s="145">
        <f t="shared" si="26"/>
        <v>0.81826709888276128</v>
      </c>
      <c r="V187">
        <f t="shared" si="31"/>
        <v>9.149999999999995</v>
      </c>
      <c r="W187" s="145">
        <f t="shared" si="27"/>
        <v>0.91832002274361624</v>
      </c>
      <c r="X187">
        <f t="shared" si="31"/>
        <v>9.149999999999995</v>
      </c>
      <c r="Z187" s="146"/>
      <c r="AA187" s="146"/>
      <c r="AB187" s="146"/>
    </row>
    <row r="188" spans="10:28" x14ac:dyDescent="0.25">
      <c r="J188">
        <f t="shared" si="29"/>
        <v>-11.160000000000039</v>
      </c>
      <c r="K188" s="142">
        <f t="shared" si="21"/>
        <v>0.28061428171469049</v>
      </c>
      <c r="L188">
        <f t="shared" si="22"/>
        <v>6.8344011983034888E-27</v>
      </c>
      <c r="M188">
        <f t="shared" si="30"/>
        <v>-4.2733818094804005E-2</v>
      </c>
      <c r="N188" s="146">
        <f t="shared" si="23"/>
        <v>0.71133333333333382</v>
      </c>
      <c r="O188" s="147">
        <f t="shared" si="24"/>
        <v>0</v>
      </c>
      <c r="Q188" s="145">
        <f t="shared" si="25"/>
        <v>0.86829356081318876</v>
      </c>
      <c r="R188">
        <f t="shared" si="31"/>
        <v>9.1999999999999957</v>
      </c>
      <c r="S188" s="145">
        <v>1</v>
      </c>
      <c r="T188">
        <f t="shared" si="31"/>
        <v>9.1999999999999957</v>
      </c>
      <c r="U188" s="145">
        <f t="shared" si="26"/>
        <v>0.81826709888276128</v>
      </c>
      <c r="V188">
        <f t="shared" si="31"/>
        <v>9.1999999999999957</v>
      </c>
      <c r="W188" s="145">
        <f t="shared" si="27"/>
        <v>0.91832002274361624</v>
      </c>
      <c r="X188">
        <f t="shared" si="31"/>
        <v>9.1999999999999957</v>
      </c>
      <c r="Z188" s="146"/>
      <c r="AA188" s="146"/>
      <c r="AB188" s="146"/>
    </row>
    <row r="189" spans="10:28" x14ac:dyDescent="0.25">
      <c r="J189">
        <f t="shared" si="29"/>
        <v>-11.150000000000039</v>
      </c>
      <c r="K189" s="142">
        <f t="shared" si="21"/>
        <v>0.28114087605080029</v>
      </c>
      <c r="L189">
        <f t="shared" si="22"/>
        <v>7.6409264444504483E-27</v>
      </c>
      <c r="M189">
        <f t="shared" si="30"/>
        <v>-4.2400484761470673E-2</v>
      </c>
      <c r="N189" s="146">
        <f t="shared" si="23"/>
        <v>0.71166666666666722</v>
      </c>
      <c r="O189" s="147">
        <f t="shared" si="24"/>
        <v>0</v>
      </c>
      <c r="Q189" s="145">
        <f t="shared" si="25"/>
        <v>0.86829356081318876</v>
      </c>
      <c r="R189">
        <f t="shared" si="31"/>
        <v>9.2499999999999964</v>
      </c>
      <c r="S189" s="145">
        <v>1</v>
      </c>
      <c r="T189">
        <f t="shared" si="31"/>
        <v>9.2499999999999964</v>
      </c>
      <c r="U189" s="145">
        <f t="shared" si="26"/>
        <v>0.81826709888276128</v>
      </c>
      <c r="V189">
        <f t="shared" si="31"/>
        <v>9.2499999999999964</v>
      </c>
      <c r="W189" s="145">
        <f t="shared" si="27"/>
        <v>0.91832002274361624</v>
      </c>
      <c r="X189">
        <f t="shared" si="31"/>
        <v>9.2499999999999964</v>
      </c>
      <c r="Z189" s="146"/>
      <c r="AA189" s="146"/>
      <c r="AB189" s="146"/>
    </row>
    <row r="190" spans="10:28" x14ac:dyDescent="0.25">
      <c r="J190">
        <f t="shared" si="29"/>
        <v>-11.14000000000004</v>
      </c>
      <c r="K190" s="142">
        <f t="shared" si="21"/>
        <v>0.28166747038691009</v>
      </c>
      <c r="L190">
        <f t="shared" si="22"/>
        <v>8.5417752268056728E-27</v>
      </c>
      <c r="M190">
        <f t="shared" si="30"/>
        <v>-4.2067151428137342E-2</v>
      </c>
      <c r="N190" s="146">
        <f t="shared" si="23"/>
        <v>0.71200000000000052</v>
      </c>
      <c r="O190" s="147">
        <f t="shared" si="24"/>
        <v>0</v>
      </c>
      <c r="Q190" s="145">
        <f t="shared" si="25"/>
        <v>0.86829356081318876</v>
      </c>
      <c r="R190">
        <f t="shared" si="31"/>
        <v>9.2999999999999972</v>
      </c>
      <c r="S190" s="145">
        <v>1</v>
      </c>
      <c r="T190">
        <f t="shared" si="31"/>
        <v>9.2999999999999972</v>
      </c>
      <c r="U190" s="145">
        <f t="shared" si="26"/>
        <v>0.81826709888276128</v>
      </c>
      <c r="V190">
        <f t="shared" si="31"/>
        <v>9.2999999999999972</v>
      </c>
      <c r="W190" s="145">
        <f t="shared" si="27"/>
        <v>0.91832002274361624</v>
      </c>
      <c r="X190">
        <f t="shared" si="31"/>
        <v>9.2999999999999972</v>
      </c>
      <c r="Z190" s="146"/>
      <c r="AA190" s="146"/>
      <c r="AB190" s="146"/>
    </row>
    <row r="191" spans="10:28" x14ac:dyDescent="0.25">
      <c r="J191">
        <f t="shared" si="29"/>
        <v>-11.13000000000004</v>
      </c>
      <c r="K191" s="142">
        <f t="shared" si="21"/>
        <v>0.28219406472301978</v>
      </c>
      <c r="L191">
        <f t="shared" si="22"/>
        <v>9.5478773062459788E-27</v>
      </c>
      <c r="M191">
        <f t="shared" si="30"/>
        <v>-4.1733818094804011E-2</v>
      </c>
      <c r="N191" s="146">
        <f t="shared" si="23"/>
        <v>0.71233333333333382</v>
      </c>
      <c r="O191" s="147">
        <f t="shared" si="24"/>
        <v>0</v>
      </c>
      <c r="Q191" s="145">
        <f t="shared" si="25"/>
        <v>0.86829356081318876</v>
      </c>
      <c r="R191">
        <f t="shared" si="31"/>
        <v>9.3499999999999979</v>
      </c>
      <c r="S191" s="145">
        <v>1</v>
      </c>
      <c r="T191">
        <f t="shared" si="31"/>
        <v>9.3499999999999979</v>
      </c>
      <c r="U191" s="145">
        <f t="shared" si="26"/>
        <v>0.81826709888276128</v>
      </c>
      <c r="V191">
        <f t="shared" si="31"/>
        <v>9.3499999999999979</v>
      </c>
      <c r="W191" s="145">
        <f t="shared" si="27"/>
        <v>0.91832002274361624</v>
      </c>
      <c r="X191">
        <f t="shared" si="31"/>
        <v>9.3499999999999979</v>
      </c>
      <c r="Z191" s="146"/>
      <c r="AA191" s="146"/>
      <c r="AB191" s="146"/>
    </row>
    <row r="192" spans="10:28" x14ac:dyDescent="0.25">
      <c r="J192">
        <f t="shared" si="29"/>
        <v>-11.12000000000004</v>
      </c>
      <c r="K192" s="142">
        <f t="shared" si="21"/>
        <v>0.28272065905912958</v>
      </c>
      <c r="L192">
        <f t="shared" si="22"/>
        <v>1.0671416994065028E-26</v>
      </c>
      <c r="M192">
        <f t="shared" si="30"/>
        <v>-4.1400484761470679E-2</v>
      </c>
      <c r="N192" s="146">
        <f t="shared" si="23"/>
        <v>0.71266666666666723</v>
      </c>
      <c r="O192" s="147">
        <f t="shared" si="24"/>
        <v>0</v>
      </c>
      <c r="Q192" s="145">
        <f t="shared" si="25"/>
        <v>0.86829356081318876</v>
      </c>
      <c r="R192">
        <f t="shared" si="31"/>
        <v>9.3999999999999986</v>
      </c>
      <c r="S192" s="145">
        <v>1</v>
      </c>
      <c r="T192">
        <f t="shared" si="31"/>
        <v>9.3999999999999986</v>
      </c>
      <c r="U192" s="145">
        <f t="shared" si="26"/>
        <v>0.81826709888276128</v>
      </c>
      <c r="V192">
        <f t="shared" si="31"/>
        <v>9.3999999999999986</v>
      </c>
      <c r="W192" s="145">
        <f t="shared" si="27"/>
        <v>0.91832002274361624</v>
      </c>
      <c r="X192">
        <f t="shared" si="31"/>
        <v>9.3999999999999986</v>
      </c>
      <c r="Z192" s="146"/>
      <c r="AA192" s="146"/>
      <c r="AB192" s="146"/>
    </row>
    <row r="193" spans="10:28" x14ac:dyDescent="0.25">
      <c r="J193">
        <f t="shared" si="29"/>
        <v>-11.11000000000004</v>
      </c>
      <c r="K193" s="142">
        <f t="shared" si="21"/>
        <v>0.28324725339523926</v>
      </c>
      <c r="L193">
        <f t="shared" si="22"/>
        <v>1.1925975760291839E-26</v>
      </c>
      <c r="M193">
        <f t="shared" si="30"/>
        <v>-4.1067151428137348E-2</v>
      </c>
      <c r="N193" s="146">
        <f t="shared" si="23"/>
        <v>0.71300000000000052</v>
      </c>
      <c r="O193" s="147">
        <f t="shared" si="24"/>
        <v>0</v>
      </c>
      <c r="Q193" s="145">
        <f t="shared" si="25"/>
        <v>0.86829356081318876</v>
      </c>
      <c r="R193">
        <f t="shared" si="31"/>
        <v>9.4499999999999993</v>
      </c>
      <c r="S193" s="145">
        <v>1</v>
      </c>
      <c r="T193">
        <f t="shared" si="31"/>
        <v>9.4499999999999993</v>
      </c>
      <c r="U193" s="145">
        <f t="shared" si="26"/>
        <v>0.81826709888276128</v>
      </c>
      <c r="V193">
        <f t="shared" si="31"/>
        <v>9.4499999999999993</v>
      </c>
      <c r="W193" s="145">
        <f t="shared" si="27"/>
        <v>0.91832002274361624</v>
      </c>
      <c r="X193">
        <f t="shared" si="31"/>
        <v>9.4499999999999993</v>
      </c>
      <c r="Z193" s="146"/>
      <c r="AA193" s="146"/>
      <c r="AB193" s="146"/>
    </row>
    <row r="194" spans="10:28" x14ac:dyDescent="0.25">
      <c r="J194">
        <f t="shared" si="29"/>
        <v>-11.100000000000041</v>
      </c>
      <c r="K194" s="142">
        <f t="shared" si="21"/>
        <v>0.28377384773134906</v>
      </c>
      <c r="L194">
        <f t="shared" si="22"/>
        <v>1.3326690891706307E-26</v>
      </c>
      <c r="M194">
        <f t="shared" si="30"/>
        <v>-4.0733818094804017E-2</v>
      </c>
      <c r="N194" s="146">
        <f t="shared" si="23"/>
        <v>0.71333333333333382</v>
      </c>
      <c r="O194" s="147">
        <f t="shared" si="24"/>
        <v>0</v>
      </c>
      <c r="Q194" s="145">
        <f t="shared" si="25"/>
        <v>0.86829356081318876</v>
      </c>
      <c r="R194">
        <f t="shared" si="31"/>
        <v>9.5</v>
      </c>
      <c r="S194" s="145">
        <v>1</v>
      </c>
      <c r="T194">
        <f t="shared" si="31"/>
        <v>9.5</v>
      </c>
      <c r="U194" s="145">
        <f t="shared" si="26"/>
        <v>0.81826709888276128</v>
      </c>
      <c r="V194">
        <f t="shared" si="31"/>
        <v>9.5</v>
      </c>
      <c r="W194" s="145">
        <f t="shared" si="27"/>
        <v>0.91832002274361624</v>
      </c>
      <c r="X194">
        <f t="shared" si="31"/>
        <v>9.5</v>
      </c>
      <c r="Z194" s="146"/>
      <c r="AA194" s="146"/>
      <c r="AB194" s="146"/>
    </row>
    <row r="195" spans="10:28" x14ac:dyDescent="0.25">
      <c r="J195">
        <f t="shared" si="29"/>
        <v>-11.090000000000041</v>
      </c>
      <c r="K195" s="142">
        <f t="shared" si="21"/>
        <v>0.28430044206745875</v>
      </c>
      <c r="L195">
        <f t="shared" si="22"/>
        <v>1.4890431987403329E-26</v>
      </c>
      <c r="M195">
        <f t="shared" si="30"/>
        <v>-4.0400484761470686E-2</v>
      </c>
      <c r="N195" s="146">
        <f t="shared" si="23"/>
        <v>0.71366666666666712</v>
      </c>
      <c r="O195" s="147">
        <f t="shared" si="24"/>
        <v>0</v>
      </c>
      <c r="Q195" s="145">
        <f t="shared" si="25"/>
        <v>0.86829356081318876</v>
      </c>
      <c r="R195">
        <f t="shared" si="31"/>
        <v>9.5500000000000007</v>
      </c>
      <c r="S195" s="145">
        <v>1</v>
      </c>
      <c r="T195">
        <f t="shared" si="31"/>
        <v>9.5500000000000007</v>
      </c>
      <c r="U195" s="145">
        <f t="shared" si="26"/>
        <v>0.81826709888276128</v>
      </c>
      <c r="V195">
        <f t="shared" si="31"/>
        <v>9.5500000000000007</v>
      </c>
      <c r="W195" s="145">
        <f t="shared" si="27"/>
        <v>0.91832002274361624</v>
      </c>
      <c r="X195">
        <f t="shared" si="31"/>
        <v>9.5500000000000007</v>
      </c>
      <c r="Z195" s="146"/>
      <c r="AA195" s="146"/>
      <c r="AB195" s="146"/>
    </row>
    <row r="196" spans="10:28" x14ac:dyDescent="0.25">
      <c r="J196">
        <f t="shared" si="29"/>
        <v>-11.080000000000041</v>
      </c>
      <c r="K196" s="142">
        <f t="shared" ref="K196:K259" si="32">$B$7+J196*$B$24</f>
        <v>0.28482703640356855</v>
      </c>
      <c r="L196">
        <f t="shared" ref="L196:L259" si="33">_xlfn.NORM.DIST(K196,$B$7,$B$24,FALSE)</f>
        <v>1.6635997276831561E-26</v>
      </c>
      <c r="M196">
        <f t="shared" si="30"/>
        <v>-4.0067151428137354E-2</v>
      </c>
      <c r="N196" s="146">
        <f t="shared" ref="N196:N259" si="34">MAX(0,M196+B$21)</f>
        <v>0.71400000000000052</v>
      </c>
      <c r="O196" s="147">
        <f t="shared" ref="O196:O259" si="35">IF(M196&gt;=0,_xlfn.GAMMA.DIST(M196,$B$22,1/$B$23,FALSE),0)</f>
        <v>0</v>
      </c>
      <c r="Q196" s="145">
        <f t="shared" si="25"/>
        <v>0.86829356081318876</v>
      </c>
      <c r="R196">
        <f t="shared" si="31"/>
        <v>9.6000000000000014</v>
      </c>
      <c r="S196" s="145">
        <v>1</v>
      </c>
      <c r="T196">
        <f t="shared" si="31"/>
        <v>9.6000000000000014</v>
      </c>
      <c r="U196" s="145">
        <f t="shared" si="26"/>
        <v>0.81826709888276128</v>
      </c>
      <c r="V196">
        <f t="shared" si="31"/>
        <v>9.6000000000000014</v>
      </c>
      <c r="W196" s="145">
        <f t="shared" si="27"/>
        <v>0.91832002274361624</v>
      </c>
      <c r="X196">
        <f t="shared" si="31"/>
        <v>9.6000000000000014</v>
      </c>
      <c r="Z196" s="146"/>
      <c r="AA196" s="146"/>
      <c r="AB196" s="146"/>
    </row>
    <row r="197" spans="10:28" x14ac:dyDescent="0.25">
      <c r="J197">
        <f t="shared" si="29"/>
        <v>-11.070000000000041</v>
      </c>
      <c r="K197" s="142">
        <f t="shared" si="32"/>
        <v>0.28535363073967834</v>
      </c>
      <c r="L197">
        <f t="shared" si="33"/>
        <v>1.8584331963776559E-26</v>
      </c>
      <c r="M197">
        <f t="shared" si="30"/>
        <v>-3.9733818094804023E-2</v>
      </c>
      <c r="N197" s="146">
        <f t="shared" si="34"/>
        <v>0.71433333333333382</v>
      </c>
      <c r="O197" s="147">
        <f t="shared" si="35"/>
        <v>0</v>
      </c>
      <c r="Q197" s="145">
        <f t="shared" ref="Q197:Q202" si="36">$B$7</f>
        <v>0.86829356081318876</v>
      </c>
      <c r="R197">
        <f t="shared" si="31"/>
        <v>9.6500000000000021</v>
      </c>
      <c r="S197" s="145">
        <v>1</v>
      </c>
      <c r="T197">
        <f t="shared" si="31"/>
        <v>9.6500000000000021</v>
      </c>
      <c r="U197" s="145">
        <f t="shared" ref="U197:U202" si="37">B$13</f>
        <v>0.81826709888276128</v>
      </c>
      <c r="V197">
        <f t="shared" si="31"/>
        <v>9.6500000000000021</v>
      </c>
      <c r="W197" s="145">
        <f t="shared" ref="W197:W202" si="38">C$13</f>
        <v>0.91832002274361624</v>
      </c>
      <c r="X197">
        <f t="shared" ref="X197" si="39">X196+(TRUNC(_xlfn.NORM.DIST($B$7,$B$7,$B$24,FALSE)+3))/200</f>
        <v>9.6500000000000021</v>
      </c>
      <c r="Z197" s="146"/>
      <c r="AA197" s="146"/>
      <c r="AB197" s="146"/>
    </row>
    <row r="198" spans="10:28" x14ac:dyDescent="0.25">
      <c r="J198">
        <f t="shared" ref="J198:J261" si="40">J197+0.01</f>
        <v>-11.060000000000041</v>
      </c>
      <c r="K198" s="142">
        <f t="shared" si="32"/>
        <v>0.28588022507578803</v>
      </c>
      <c r="L198">
        <f t="shared" si="33"/>
        <v>2.0758771042128609E-26</v>
      </c>
      <c r="M198">
        <f t="shared" ref="M198:M261" si="41">M197+0.7/2100</f>
        <v>-3.9400484761470692E-2</v>
      </c>
      <c r="N198" s="146">
        <f t="shared" si="34"/>
        <v>0.71466666666666712</v>
      </c>
      <c r="O198" s="147">
        <f t="shared" si="35"/>
        <v>0</v>
      </c>
      <c r="Q198" s="145">
        <f t="shared" si="36"/>
        <v>0.86829356081318876</v>
      </c>
      <c r="R198">
        <f t="shared" ref="R198:X202" si="42">R197+(TRUNC(_xlfn.NORM.DIST($B$7,$B$7,$B$24,FALSE)+3))/200</f>
        <v>9.7000000000000028</v>
      </c>
      <c r="S198" s="145">
        <v>1</v>
      </c>
      <c r="T198">
        <f t="shared" si="42"/>
        <v>9.7000000000000028</v>
      </c>
      <c r="U198" s="145">
        <f t="shared" si="37"/>
        <v>0.81826709888276128</v>
      </c>
      <c r="V198">
        <f t="shared" si="42"/>
        <v>9.7000000000000028</v>
      </c>
      <c r="W198" s="145">
        <f t="shared" si="38"/>
        <v>0.91832002274361624</v>
      </c>
      <c r="X198">
        <f t="shared" si="42"/>
        <v>9.7000000000000028</v>
      </c>
      <c r="Z198" s="146"/>
      <c r="AA198" s="146"/>
      <c r="AB198" s="146"/>
    </row>
    <row r="199" spans="10:28" x14ac:dyDescent="0.25">
      <c r="J199">
        <f t="shared" si="40"/>
        <v>-11.050000000000042</v>
      </c>
      <c r="K199" s="142">
        <f t="shared" si="32"/>
        <v>0.28640681941189783</v>
      </c>
      <c r="L199">
        <f t="shared" si="33"/>
        <v>2.3185309297983413E-26</v>
      </c>
      <c r="M199">
        <f t="shared" si="41"/>
        <v>-3.906715142813736E-2</v>
      </c>
      <c r="N199" s="146">
        <f t="shared" si="34"/>
        <v>0.71500000000000052</v>
      </c>
      <c r="O199" s="147">
        <f t="shared" si="35"/>
        <v>0</v>
      </c>
      <c r="Q199" s="145">
        <f t="shared" si="36"/>
        <v>0.86829356081318876</v>
      </c>
      <c r="R199">
        <f t="shared" si="42"/>
        <v>9.7500000000000036</v>
      </c>
      <c r="S199" s="145">
        <v>1</v>
      </c>
      <c r="T199">
        <f t="shared" si="42"/>
        <v>9.7500000000000036</v>
      </c>
      <c r="U199" s="145">
        <f t="shared" si="37"/>
        <v>0.81826709888276128</v>
      </c>
      <c r="V199">
        <f t="shared" si="42"/>
        <v>9.7500000000000036</v>
      </c>
      <c r="W199" s="145">
        <f t="shared" si="38"/>
        <v>0.91832002274361624</v>
      </c>
      <c r="X199">
        <f t="shared" si="42"/>
        <v>9.7500000000000036</v>
      </c>
      <c r="Z199" s="146"/>
      <c r="AA199" s="146"/>
      <c r="AB199" s="146"/>
    </row>
    <row r="200" spans="10:28" x14ac:dyDescent="0.25">
      <c r="J200">
        <f t="shared" si="40"/>
        <v>-11.040000000000042</v>
      </c>
      <c r="K200" s="142">
        <f t="shared" si="32"/>
        <v>0.28693341374800752</v>
      </c>
      <c r="L200">
        <f t="shared" si="33"/>
        <v>2.5892901510561188E-26</v>
      </c>
      <c r="M200">
        <f t="shared" si="41"/>
        <v>-3.8733818094804029E-2</v>
      </c>
      <c r="N200" s="146">
        <f t="shared" si="34"/>
        <v>0.71533333333333382</v>
      </c>
      <c r="O200" s="147">
        <f t="shared" si="35"/>
        <v>0</v>
      </c>
      <c r="Q200" s="145">
        <f t="shared" si="36"/>
        <v>0.86829356081318876</v>
      </c>
      <c r="R200">
        <f t="shared" si="42"/>
        <v>9.8000000000000043</v>
      </c>
      <c r="S200" s="145">
        <v>1</v>
      </c>
      <c r="T200">
        <f t="shared" si="42"/>
        <v>9.8000000000000043</v>
      </c>
      <c r="U200" s="145">
        <f t="shared" si="37"/>
        <v>0.81826709888276128</v>
      </c>
      <c r="V200">
        <f t="shared" si="42"/>
        <v>9.8000000000000043</v>
      </c>
      <c r="W200" s="145">
        <f t="shared" si="38"/>
        <v>0.91832002274361624</v>
      </c>
      <c r="X200">
        <f t="shared" si="42"/>
        <v>9.8000000000000043</v>
      </c>
      <c r="Z200" s="146"/>
      <c r="AA200" s="146"/>
      <c r="AB200" s="146"/>
    </row>
    <row r="201" spans="10:28" x14ac:dyDescent="0.25">
      <c r="J201">
        <f t="shared" si="40"/>
        <v>-11.030000000000042</v>
      </c>
      <c r="K201" s="142">
        <f t="shared" si="32"/>
        <v>0.28746000808411731</v>
      </c>
      <c r="L201">
        <f t="shared" si="33"/>
        <v>2.8913796194696082E-26</v>
      </c>
      <c r="M201">
        <f t="shared" si="41"/>
        <v>-3.8400484761470698E-2</v>
      </c>
      <c r="N201" s="146">
        <f t="shared" si="34"/>
        <v>0.71566666666666712</v>
      </c>
      <c r="O201" s="147">
        <f t="shared" si="35"/>
        <v>0</v>
      </c>
      <c r="Q201" s="145">
        <f t="shared" si="36"/>
        <v>0.86829356081318876</v>
      </c>
      <c r="R201">
        <f t="shared" si="42"/>
        <v>9.850000000000005</v>
      </c>
      <c r="S201" s="145">
        <v>1</v>
      </c>
      <c r="T201">
        <f t="shared" si="42"/>
        <v>9.850000000000005</v>
      </c>
      <c r="U201" s="145">
        <f t="shared" si="37"/>
        <v>0.81826709888276128</v>
      </c>
      <c r="V201">
        <f t="shared" si="42"/>
        <v>9.850000000000005</v>
      </c>
      <c r="W201" s="145">
        <f t="shared" si="38"/>
        <v>0.91832002274361624</v>
      </c>
      <c r="X201">
        <f t="shared" si="42"/>
        <v>9.850000000000005</v>
      </c>
      <c r="Z201" s="146"/>
      <c r="AA201" s="146"/>
      <c r="AB201" s="146"/>
    </row>
    <row r="202" spans="10:28" x14ac:dyDescent="0.25">
      <c r="J202">
        <f t="shared" si="40"/>
        <v>-11.020000000000042</v>
      </c>
      <c r="K202" s="142">
        <f t="shared" si="32"/>
        <v>0.28798660242022711</v>
      </c>
      <c r="L202">
        <f t="shared" si="33"/>
        <v>3.2283906593716601E-26</v>
      </c>
      <c r="M202">
        <f t="shared" si="41"/>
        <v>-3.8067151428137366E-2</v>
      </c>
      <c r="N202" s="146">
        <f t="shared" si="34"/>
        <v>0.71600000000000052</v>
      </c>
      <c r="O202" s="147">
        <f t="shared" si="35"/>
        <v>0</v>
      </c>
      <c r="Q202" s="145">
        <f t="shared" si="36"/>
        <v>0.86829356081318876</v>
      </c>
      <c r="R202">
        <f t="shared" si="42"/>
        <v>9.9000000000000057</v>
      </c>
      <c r="S202" s="145">
        <v>1</v>
      </c>
      <c r="T202">
        <f t="shared" si="42"/>
        <v>9.9000000000000057</v>
      </c>
      <c r="U202" s="145">
        <f t="shared" si="37"/>
        <v>0.81826709888276128</v>
      </c>
      <c r="V202">
        <f t="shared" si="42"/>
        <v>9.9000000000000057</v>
      </c>
      <c r="W202" s="145">
        <f t="shared" si="38"/>
        <v>0.91832002274361624</v>
      </c>
      <c r="X202">
        <f t="shared" si="42"/>
        <v>9.9000000000000057</v>
      </c>
      <c r="Z202" s="146"/>
      <c r="AA202" s="146"/>
      <c r="AB202" s="146"/>
    </row>
    <row r="203" spans="10:28" x14ac:dyDescent="0.25">
      <c r="J203">
        <f t="shared" si="40"/>
        <v>-11.010000000000042</v>
      </c>
      <c r="K203" s="142">
        <f t="shared" si="32"/>
        <v>0.2885131967563368</v>
      </c>
      <c r="L203">
        <f t="shared" si="33"/>
        <v>3.6043223037297915E-26</v>
      </c>
      <c r="M203">
        <f t="shared" si="41"/>
        <v>-3.7733818094804035E-2</v>
      </c>
      <c r="N203" s="146">
        <f t="shared" si="34"/>
        <v>0.71633333333333382</v>
      </c>
      <c r="O203" s="147">
        <f t="shared" si="35"/>
        <v>0</v>
      </c>
    </row>
    <row r="204" spans="10:28" x14ac:dyDescent="0.25">
      <c r="J204">
        <f t="shared" si="40"/>
        <v>-11.000000000000043</v>
      </c>
      <c r="K204" s="142">
        <f t="shared" si="32"/>
        <v>0.2890397910924466</v>
      </c>
      <c r="L204">
        <f t="shared" si="33"/>
        <v>4.0236271228460618E-26</v>
      </c>
      <c r="M204">
        <f t="shared" si="41"/>
        <v>-3.7400484761470704E-2</v>
      </c>
      <c r="N204" s="146">
        <f t="shared" si="34"/>
        <v>0.71666666666666712</v>
      </c>
      <c r="O204" s="147">
        <f t="shared" si="35"/>
        <v>0</v>
      </c>
    </row>
    <row r="205" spans="10:28" x14ac:dyDescent="0.25">
      <c r="J205">
        <f t="shared" si="40"/>
        <v>-10.990000000000043</v>
      </c>
      <c r="K205" s="142">
        <f t="shared" si="32"/>
        <v>0.28956638542855628</v>
      </c>
      <c r="L205">
        <f t="shared" si="33"/>
        <v>4.4912621522147894E-26</v>
      </c>
      <c r="M205">
        <f t="shared" si="41"/>
        <v>-3.7067151428137372E-2</v>
      </c>
      <c r="N205" s="146">
        <f t="shared" si="34"/>
        <v>0.71700000000000053</v>
      </c>
      <c r="O205" s="147">
        <f t="shared" si="35"/>
        <v>0</v>
      </c>
    </row>
    <row r="206" spans="10:28" x14ac:dyDescent="0.25">
      <c r="J206">
        <f t="shared" si="40"/>
        <v>-10.980000000000043</v>
      </c>
      <c r="K206" s="142">
        <f t="shared" si="32"/>
        <v>0.29009297976466608</v>
      </c>
      <c r="L206">
        <f t="shared" si="33"/>
        <v>5.0127454809809378E-26</v>
      </c>
      <c r="M206">
        <f t="shared" si="41"/>
        <v>-3.6733818094804041E-2</v>
      </c>
      <c r="N206" s="146">
        <f t="shared" si="34"/>
        <v>0.71733333333333382</v>
      </c>
      <c r="O206" s="147">
        <f t="shared" si="35"/>
        <v>0</v>
      </c>
    </row>
    <row r="207" spans="10:28" x14ac:dyDescent="0.25">
      <c r="J207">
        <f t="shared" si="40"/>
        <v>-10.970000000000043</v>
      </c>
      <c r="K207" s="142">
        <f t="shared" si="32"/>
        <v>0.29061957410077588</v>
      </c>
      <c r="L207">
        <f t="shared" si="33"/>
        <v>5.5942191235960819E-26</v>
      </c>
      <c r="M207">
        <f t="shared" si="41"/>
        <v>-3.640048476147071E-2</v>
      </c>
      <c r="N207" s="146">
        <f t="shared" si="34"/>
        <v>0.71766666666666712</v>
      </c>
      <c r="O207" s="147">
        <f t="shared" si="35"/>
        <v>0</v>
      </c>
    </row>
    <row r="208" spans="10:28" x14ac:dyDescent="0.25">
      <c r="J208">
        <f t="shared" si="40"/>
        <v>-10.960000000000043</v>
      </c>
      <c r="K208" s="142">
        <f t="shared" si="32"/>
        <v>0.29114616843688557</v>
      </c>
      <c r="L208">
        <f t="shared" si="33"/>
        <v>6.2425188650101852E-26</v>
      </c>
      <c r="M208">
        <f t="shared" si="41"/>
        <v>-3.6067151428137378E-2</v>
      </c>
      <c r="N208" s="146">
        <f t="shared" si="34"/>
        <v>0.71800000000000042</v>
      </c>
      <c r="O208" s="147">
        <f t="shared" si="35"/>
        <v>0</v>
      </c>
    </row>
    <row r="209" spans="10:15" x14ac:dyDescent="0.25">
      <c r="J209">
        <f t="shared" si="40"/>
        <v>-10.950000000000044</v>
      </c>
      <c r="K209" s="142">
        <f t="shared" si="32"/>
        <v>0.29167276277299536</v>
      </c>
      <c r="L209">
        <f t="shared" si="33"/>
        <v>6.9652518447689717E-26</v>
      </c>
      <c r="M209">
        <f t="shared" si="41"/>
        <v>-3.5733818094804047E-2</v>
      </c>
      <c r="N209" s="146">
        <f t="shared" si="34"/>
        <v>0.71833333333333382</v>
      </c>
      <c r="O209" s="147">
        <f t="shared" si="35"/>
        <v>0</v>
      </c>
    </row>
    <row r="210" spans="10:15" x14ac:dyDescent="0.25">
      <c r="J210">
        <f t="shared" si="40"/>
        <v>-10.940000000000044</v>
      </c>
      <c r="K210" s="142">
        <f t="shared" si="32"/>
        <v>0.29219935710910505</v>
      </c>
      <c r="L210">
        <f t="shared" si="33"/>
        <v>7.7708827284765805E-26</v>
      </c>
      <c r="M210">
        <f t="shared" si="41"/>
        <v>-3.5400484761470716E-2</v>
      </c>
      <c r="N210" s="146">
        <f t="shared" si="34"/>
        <v>0.71866666666666712</v>
      </c>
      <c r="O210" s="147">
        <f t="shared" si="35"/>
        <v>0</v>
      </c>
    </row>
    <row r="211" spans="10:15" x14ac:dyDescent="0.25">
      <c r="J211">
        <f t="shared" si="40"/>
        <v>-10.930000000000044</v>
      </c>
      <c r="K211" s="142">
        <f t="shared" si="32"/>
        <v>0.29272595144521485</v>
      </c>
      <c r="L211">
        <f t="shared" si="33"/>
        <v>8.6688294071043249E-26</v>
      </c>
      <c r="M211">
        <f t="shared" si="41"/>
        <v>-3.5067151428137384E-2</v>
      </c>
      <c r="N211" s="146">
        <f t="shared" si="34"/>
        <v>0.71900000000000042</v>
      </c>
      <c r="O211" s="147">
        <f t="shared" si="35"/>
        <v>0</v>
      </c>
    </row>
    <row r="212" spans="10:15" x14ac:dyDescent="0.25">
      <c r="J212">
        <f t="shared" si="40"/>
        <v>-10.920000000000044</v>
      </c>
      <c r="K212" s="142">
        <f t="shared" si="32"/>
        <v>0.29325254578132454</v>
      </c>
      <c r="L212">
        <f t="shared" si="33"/>
        <v>9.6695692665031087E-26</v>
      </c>
      <c r="M212">
        <f t="shared" si="41"/>
        <v>-3.4733818094804053E-2</v>
      </c>
      <c r="N212" s="146">
        <f t="shared" si="34"/>
        <v>0.71933333333333382</v>
      </c>
      <c r="O212" s="147">
        <f t="shared" si="35"/>
        <v>0</v>
      </c>
    </row>
    <row r="213" spans="10:15" x14ac:dyDescent="0.25">
      <c r="J213">
        <f t="shared" si="40"/>
        <v>-10.910000000000045</v>
      </c>
      <c r="K213" s="142">
        <f t="shared" si="32"/>
        <v>0.29377914011743433</v>
      </c>
      <c r="L213">
        <f t="shared" si="33"/>
        <v>1.0784757182278072E-25</v>
      </c>
      <c r="M213">
        <f t="shared" si="41"/>
        <v>-3.4400484761470722E-2</v>
      </c>
      <c r="N213" s="146">
        <f t="shared" si="34"/>
        <v>0.71966666666666712</v>
      </c>
      <c r="O213" s="147">
        <f t="shared" si="35"/>
        <v>0</v>
      </c>
    </row>
    <row r="214" spans="10:15" x14ac:dyDescent="0.25">
      <c r="J214">
        <f t="shared" si="40"/>
        <v>-10.900000000000045</v>
      </c>
      <c r="K214" s="142">
        <f t="shared" si="32"/>
        <v>0.29430573445354413</v>
      </c>
      <c r="L214">
        <f t="shared" si="33"/>
        <v>1.202735652004304E-25</v>
      </c>
      <c r="M214">
        <f t="shared" si="41"/>
        <v>-3.4067151428137391E-2</v>
      </c>
      <c r="N214" s="146">
        <f t="shared" si="34"/>
        <v>0.72000000000000042</v>
      </c>
      <c r="O214" s="147">
        <f t="shared" si="35"/>
        <v>0</v>
      </c>
    </row>
    <row r="215" spans="10:15" x14ac:dyDescent="0.25">
      <c r="J215">
        <f t="shared" si="40"/>
        <v>-10.890000000000045</v>
      </c>
      <c r="K215" s="142">
        <f t="shared" si="32"/>
        <v>0.29483232878965382</v>
      </c>
      <c r="L215">
        <f t="shared" si="33"/>
        <v>1.341178455929276E-25</v>
      </c>
      <c r="M215">
        <f t="shared" si="41"/>
        <v>-3.3733818094804059E-2</v>
      </c>
      <c r="N215" s="146">
        <f t="shared" si="34"/>
        <v>0.72033333333333383</v>
      </c>
      <c r="O215" s="147">
        <f t="shared" si="35"/>
        <v>0</v>
      </c>
    </row>
    <row r="216" spans="10:15" x14ac:dyDescent="0.25">
      <c r="J216">
        <f t="shared" si="40"/>
        <v>-10.880000000000045</v>
      </c>
      <c r="K216" s="142">
        <f t="shared" si="32"/>
        <v>0.29535892312576362</v>
      </c>
      <c r="L216">
        <f t="shared" si="33"/>
        <v>1.4954073912085447E-25</v>
      </c>
      <c r="M216">
        <f t="shared" si="41"/>
        <v>-3.3400484761470728E-2</v>
      </c>
      <c r="N216" s="146">
        <f t="shared" si="34"/>
        <v>0.72066666666666712</v>
      </c>
      <c r="O216" s="147">
        <f t="shared" si="35"/>
        <v>0</v>
      </c>
    </row>
    <row r="217" spans="10:15" x14ac:dyDescent="0.25">
      <c r="J217">
        <f t="shared" si="40"/>
        <v>-10.870000000000045</v>
      </c>
      <c r="K217" s="142">
        <f t="shared" si="32"/>
        <v>0.2958855174618733</v>
      </c>
      <c r="L217">
        <f t="shared" si="33"/>
        <v>1.6672051677016302E-25</v>
      </c>
      <c r="M217">
        <f t="shared" si="41"/>
        <v>-3.3067151428137397E-2</v>
      </c>
      <c r="N217" s="146">
        <f t="shared" si="34"/>
        <v>0.72100000000000042</v>
      </c>
      <c r="O217" s="147">
        <f t="shared" si="35"/>
        <v>0</v>
      </c>
    </row>
    <row r="218" spans="10:15" x14ac:dyDescent="0.25">
      <c r="J218">
        <f t="shared" si="40"/>
        <v>-10.860000000000046</v>
      </c>
      <c r="K218" s="142">
        <f t="shared" si="32"/>
        <v>0.2964121117979831</v>
      </c>
      <c r="L218">
        <f t="shared" si="33"/>
        <v>1.8585538256269187E-25</v>
      </c>
      <c r="M218">
        <f t="shared" si="41"/>
        <v>-3.2733818094804065E-2</v>
      </c>
      <c r="N218" s="146">
        <f t="shared" si="34"/>
        <v>0.72133333333333383</v>
      </c>
      <c r="O218" s="147">
        <f t="shared" si="35"/>
        <v>0</v>
      </c>
    </row>
    <row r="219" spans="10:15" x14ac:dyDescent="0.25">
      <c r="J219">
        <f t="shared" si="40"/>
        <v>-10.850000000000046</v>
      </c>
      <c r="K219" s="142">
        <f t="shared" si="32"/>
        <v>0.2969387061340929</v>
      </c>
      <c r="L219">
        <f t="shared" si="33"/>
        <v>2.0716567970768039E-25</v>
      </c>
      <c r="M219">
        <f t="shared" si="41"/>
        <v>-3.2400484761470734E-2</v>
      </c>
      <c r="N219" s="146">
        <f t="shared" si="34"/>
        <v>0.72166666666666712</v>
      </c>
      <c r="O219" s="147">
        <f t="shared" si="35"/>
        <v>0</v>
      </c>
    </row>
    <row r="220" spans="10:15" x14ac:dyDescent="0.25">
      <c r="J220">
        <f t="shared" si="40"/>
        <v>-10.840000000000046</v>
      </c>
      <c r="K220" s="142">
        <f t="shared" si="32"/>
        <v>0.29746530047020259</v>
      </c>
      <c r="L220">
        <f t="shared" si="33"/>
        <v>2.3089633837731781E-25</v>
      </c>
      <c r="M220">
        <f t="shared" si="41"/>
        <v>-3.2067151428137403E-2</v>
      </c>
      <c r="N220" s="146">
        <f t="shared" si="34"/>
        <v>0.72200000000000042</v>
      </c>
      <c r="O220" s="147">
        <f t="shared" si="35"/>
        <v>0</v>
      </c>
    </row>
    <row r="221" spans="10:15" x14ac:dyDescent="0.25">
      <c r="J221">
        <f t="shared" si="40"/>
        <v>-10.830000000000046</v>
      </c>
      <c r="K221" s="142">
        <f t="shared" si="32"/>
        <v>0.29799189480631239</v>
      </c>
      <c r="L221">
        <f t="shared" si="33"/>
        <v>2.5731959128520385E-25</v>
      </c>
      <c r="M221">
        <f t="shared" si="41"/>
        <v>-3.1733818094804071E-2</v>
      </c>
      <c r="N221" s="146">
        <f t="shared" si="34"/>
        <v>0.72233333333333383</v>
      </c>
      <c r="O221" s="147">
        <f t="shared" si="35"/>
        <v>0</v>
      </c>
    </row>
    <row r="222" spans="10:15" x14ac:dyDescent="0.25">
      <c r="J222">
        <f t="shared" si="40"/>
        <v>-10.820000000000046</v>
      </c>
      <c r="K222" s="142">
        <f t="shared" si="32"/>
        <v>0.29851848914242207</v>
      </c>
      <c r="L222">
        <f t="shared" si="33"/>
        <v>2.8673798605174565E-25</v>
      </c>
      <c r="M222">
        <f t="shared" si="41"/>
        <v>-3.140048476147074E-2</v>
      </c>
      <c r="N222" s="146">
        <f t="shared" si="34"/>
        <v>0.72266666666666712</v>
      </c>
      <c r="O222" s="147">
        <f t="shared" si="35"/>
        <v>0</v>
      </c>
    </row>
    <row r="223" spans="10:15" x14ac:dyDescent="0.25">
      <c r="J223">
        <f t="shared" si="40"/>
        <v>-10.810000000000047</v>
      </c>
      <c r="K223" s="142">
        <f t="shared" si="32"/>
        <v>0.29904508347853187</v>
      </c>
      <c r="L223">
        <f t="shared" si="33"/>
        <v>3.1948772644251347E-25</v>
      </c>
      <c r="M223">
        <f t="shared" si="41"/>
        <v>-3.1067151428137405E-2</v>
      </c>
      <c r="N223" s="146">
        <f t="shared" si="34"/>
        <v>0.72300000000000042</v>
      </c>
      <c r="O223" s="147">
        <f t="shared" si="35"/>
        <v>0</v>
      </c>
    </row>
    <row r="224" spans="10:15" x14ac:dyDescent="0.25">
      <c r="J224">
        <f t="shared" si="40"/>
        <v>-10.800000000000047</v>
      </c>
      <c r="K224" s="142">
        <f t="shared" si="32"/>
        <v>0.29957167781464167</v>
      </c>
      <c r="L224">
        <f t="shared" si="33"/>
        <v>3.5594237799591442E-25</v>
      </c>
      <c r="M224">
        <f t="shared" si="41"/>
        <v>-3.073381809480407E-2</v>
      </c>
      <c r="N224" s="146">
        <f t="shared" si="34"/>
        <v>0.72333333333333383</v>
      </c>
      <c r="O224" s="147">
        <f t="shared" si="35"/>
        <v>0</v>
      </c>
    </row>
    <row r="225" spans="10:15" x14ac:dyDescent="0.25">
      <c r="J225">
        <f t="shared" si="40"/>
        <v>-10.790000000000047</v>
      </c>
      <c r="K225" s="142">
        <f t="shared" si="32"/>
        <v>0.30009827215075136</v>
      </c>
      <c r="L225">
        <f t="shared" si="33"/>
        <v>3.9651697734931687E-25</v>
      </c>
      <c r="M225">
        <f t="shared" si="41"/>
        <v>-3.0400484761470736E-2</v>
      </c>
      <c r="N225" s="146">
        <f t="shared" si="34"/>
        <v>0.72366666666666712</v>
      </c>
      <c r="O225" s="147">
        <f t="shared" si="35"/>
        <v>0</v>
      </c>
    </row>
    <row r="226" spans="10:15" x14ac:dyDescent="0.25">
      <c r="J226">
        <f t="shared" si="40"/>
        <v>-10.780000000000047</v>
      </c>
      <c r="K226" s="142">
        <f t="shared" si="32"/>
        <v>0.30062486648686115</v>
      </c>
      <c r="L226">
        <f t="shared" si="33"/>
        <v>4.4167258876608313E-25</v>
      </c>
      <c r="M226">
        <f t="shared" si="41"/>
        <v>-3.0067151428137401E-2</v>
      </c>
      <c r="N226" s="146">
        <f t="shared" si="34"/>
        <v>0.72400000000000042</v>
      </c>
      <c r="O226" s="147">
        <f t="shared" si="35"/>
        <v>0</v>
      </c>
    </row>
    <row r="227" spans="10:15" x14ac:dyDescent="0.25">
      <c r="J227">
        <f t="shared" si="40"/>
        <v>-10.770000000000048</v>
      </c>
      <c r="K227" s="142">
        <f t="shared" si="32"/>
        <v>0.30115146082297084</v>
      </c>
      <c r="L227">
        <f t="shared" si="33"/>
        <v>4.9192135600103352E-25</v>
      </c>
      <c r="M227">
        <f t="shared" si="41"/>
        <v>-2.9733818094804066E-2</v>
      </c>
      <c r="N227" s="146">
        <f t="shared" si="34"/>
        <v>0.72433333333333383</v>
      </c>
      <c r="O227" s="147">
        <f t="shared" si="35"/>
        <v>0</v>
      </c>
    </row>
    <row r="228" spans="10:15" x14ac:dyDescent="0.25">
      <c r="J228">
        <f t="shared" si="40"/>
        <v>-10.760000000000048</v>
      </c>
      <c r="K228" s="142">
        <f t="shared" si="32"/>
        <v>0.30167805515908064</v>
      </c>
      <c r="L228">
        <f t="shared" si="33"/>
        <v>5.4783210276580568E-25</v>
      </c>
      <c r="M228">
        <f t="shared" si="41"/>
        <v>-2.9400484761470731E-2</v>
      </c>
      <c r="N228" s="146">
        <f t="shared" si="34"/>
        <v>0.72466666666666713</v>
      </c>
      <c r="O228" s="147">
        <f t="shared" si="35"/>
        <v>0</v>
      </c>
    </row>
    <row r="229" spans="10:15" x14ac:dyDescent="0.25">
      <c r="J229">
        <f t="shared" si="40"/>
        <v>-10.750000000000048</v>
      </c>
      <c r="K229" s="142">
        <f t="shared" si="32"/>
        <v>0.30220464949519044</v>
      </c>
      <c r="L229">
        <f t="shared" si="33"/>
        <v>6.100365407177955E-25</v>
      </c>
      <c r="M229">
        <f t="shared" si="41"/>
        <v>-2.9067151428137396E-2</v>
      </c>
      <c r="N229" s="146">
        <f t="shared" si="34"/>
        <v>0.72500000000000042</v>
      </c>
      <c r="O229" s="147">
        <f t="shared" si="35"/>
        <v>0</v>
      </c>
    </row>
    <row r="230" spans="10:15" x14ac:dyDescent="0.25">
      <c r="J230">
        <f t="shared" si="40"/>
        <v>-10.740000000000048</v>
      </c>
      <c r="K230" s="142">
        <f t="shared" si="32"/>
        <v>0.30273124383130012</v>
      </c>
      <c r="L230">
        <f t="shared" si="33"/>
        <v>6.7923615015411584E-25</v>
      </c>
      <c r="M230">
        <f t="shared" si="41"/>
        <v>-2.8733818094804062E-2</v>
      </c>
      <c r="N230" s="146">
        <f t="shared" si="34"/>
        <v>0.72533333333333383</v>
      </c>
      <c r="O230" s="147">
        <f t="shared" si="35"/>
        <v>0</v>
      </c>
    </row>
    <row r="231" spans="10:15" x14ac:dyDescent="0.25">
      <c r="J231">
        <f t="shared" si="40"/>
        <v>-10.730000000000048</v>
      </c>
      <c r="K231" s="142">
        <f t="shared" si="32"/>
        <v>0.30325783816740992</v>
      </c>
      <c r="L231">
        <f t="shared" si="33"/>
        <v>7.5620980550665566E-25</v>
      </c>
      <c r="M231">
        <f t="shared" si="41"/>
        <v>-2.8400484761470727E-2</v>
      </c>
      <c r="N231" s="146">
        <f t="shared" si="34"/>
        <v>0.72566666666666713</v>
      </c>
      <c r="O231" s="147">
        <f t="shared" si="35"/>
        <v>0</v>
      </c>
    </row>
    <row r="232" spans="10:15" x14ac:dyDescent="0.25">
      <c r="J232">
        <f t="shared" si="40"/>
        <v>-10.720000000000049</v>
      </c>
      <c r="K232" s="142">
        <f t="shared" si="32"/>
        <v>0.30378443250351961</v>
      </c>
      <c r="L232">
        <f t="shared" si="33"/>
        <v>8.4182222537309694E-25</v>
      </c>
      <c r="M232">
        <f t="shared" si="41"/>
        <v>-2.8067151428137392E-2</v>
      </c>
      <c r="N232" s="146">
        <f t="shared" si="34"/>
        <v>0.72600000000000042</v>
      </c>
      <c r="O232" s="147">
        <f t="shared" si="35"/>
        <v>0</v>
      </c>
    </row>
    <row r="233" spans="10:15" x14ac:dyDescent="0.25">
      <c r="J233">
        <f t="shared" si="40"/>
        <v>-10.710000000000049</v>
      </c>
      <c r="K233" s="142">
        <f t="shared" si="32"/>
        <v>0.30431102683962941</v>
      </c>
      <c r="L233">
        <f t="shared" si="33"/>
        <v>9.3703333525892295E-25</v>
      </c>
      <c r="M233">
        <f t="shared" si="41"/>
        <v>-2.7733818094804057E-2</v>
      </c>
      <c r="N233" s="146">
        <f t="shared" si="34"/>
        <v>0.72633333333333383</v>
      </c>
      <c r="O233" s="147">
        <f t="shared" si="35"/>
        <v>0</v>
      </c>
    </row>
    <row r="234" spans="10:15" x14ac:dyDescent="0.25">
      <c r="J234">
        <f t="shared" si="40"/>
        <v>-10.700000000000049</v>
      </c>
      <c r="K234" s="142">
        <f t="shared" si="32"/>
        <v>0.30483762117573909</v>
      </c>
      <c r="L234">
        <f t="shared" si="33"/>
        <v>1.0429086405270563E-24</v>
      </c>
      <c r="M234">
        <f t="shared" si="41"/>
        <v>-2.7400484761470723E-2</v>
      </c>
      <c r="N234" s="146">
        <f t="shared" si="34"/>
        <v>0.72666666666666713</v>
      </c>
      <c r="O234" s="147">
        <f t="shared" si="35"/>
        <v>0</v>
      </c>
    </row>
    <row r="235" spans="10:15" x14ac:dyDescent="0.25">
      <c r="J235">
        <f t="shared" si="40"/>
        <v>-10.690000000000049</v>
      </c>
      <c r="K235" s="142">
        <f t="shared" si="32"/>
        <v>0.30536421551184889</v>
      </c>
      <c r="L235">
        <f t="shared" si="33"/>
        <v>1.1606307173483684E-24</v>
      </c>
      <c r="M235">
        <f t="shared" si="41"/>
        <v>-2.7067151428137388E-2</v>
      </c>
      <c r="N235" s="146">
        <f t="shared" si="34"/>
        <v>0.72700000000000042</v>
      </c>
      <c r="O235" s="147">
        <f t="shared" si="35"/>
        <v>0</v>
      </c>
    </row>
    <row r="236" spans="10:15" x14ac:dyDescent="0.25">
      <c r="J236">
        <f t="shared" si="40"/>
        <v>-10.680000000000049</v>
      </c>
      <c r="K236" s="142">
        <f t="shared" si="32"/>
        <v>0.30589080984795869</v>
      </c>
      <c r="L236">
        <f t="shared" si="33"/>
        <v>1.2915119408165456E-24</v>
      </c>
      <c r="M236">
        <f t="shared" si="41"/>
        <v>-2.6733818094804053E-2</v>
      </c>
      <c r="N236" s="146">
        <f t="shared" si="34"/>
        <v>0.72733333333333383</v>
      </c>
      <c r="O236" s="147">
        <f t="shared" si="35"/>
        <v>0</v>
      </c>
    </row>
    <row r="237" spans="10:15" x14ac:dyDescent="0.25">
      <c r="J237">
        <f t="shared" si="40"/>
        <v>-10.67000000000005</v>
      </c>
      <c r="K237" s="142">
        <f t="shared" si="32"/>
        <v>0.30641740418406838</v>
      </c>
      <c r="L237">
        <f t="shared" si="33"/>
        <v>1.4370085819480584E-24</v>
      </c>
      <c r="M237">
        <f t="shared" si="41"/>
        <v>-2.6400484761470718E-2</v>
      </c>
      <c r="N237" s="146">
        <f t="shared" si="34"/>
        <v>0.72766666666666713</v>
      </c>
      <c r="O237" s="147">
        <f t="shared" si="35"/>
        <v>0</v>
      </c>
    </row>
    <row r="238" spans="10:15" x14ac:dyDescent="0.25">
      <c r="J238">
        <f t="shared" si="40"/>
        <v>-10.66000000000005</v>
      </c>
      <c r="K238" s="142">
        <f t="shared" si="32"/>
        <v>0.30694399852017817</v>
      </c>
      <c r="L238">
        <f t="shared" si="33"/>
        <v>1.598736419150025E-24</v>
      </c>
      <c r="M238">
        <f t="shared" si="41"/>
        <v>-2.6067151428137383E-2</v>
      </c>
      <c r="N238" s="146">
        <f t="shared" si="34"/>
        <v>0.72800000000000042</v>
      </c>
      <c r="O238" s="147">
        <f t="shared" si="35"/>
        <v>0</v>
      </c>
    </row>
    <row r="239" spans="10:15" x14ac:dyDescent="0.25">
      <c r="J239">
        <f t="shared" si="40"/>
        <v>-10.65000000000005</v>
      </c>
      <c r="K239" s="142">
        <f t="shared" si="32"/>
        <v>0.30747059285628786</v>
      </c>
      <c r="L239">
        <f t="shared" si="33"/>
        <v>1.7784880250454805E-24</v>
      </c>
      <c r="M239">
        <f t="shared" si="41"/>
        <v>-2.5733818094804049E-2</v>
      </c>
      <c r="N239" s="146">
        <f t="shared" si="34"/>
        <v>0.72833333333333383</v>
      </c>
      <c r="O239" s="147">
        <f t="shared" si="35"/>
        <v>0</v>
      </c>
    </row>
    <row r="240" spans="10:15" x14ac:dyDescent="0.25">
      <c r="J240">
        <f t="shared" si="40"/>
        <v>-10.64000000000005</v>
      </c>
      <c r="K240" s="142">
        <f t="shared" si="32"/>
        <v>0.30799718719239766</v>
      </c>
      <c r="L240">
        <f t="shared" si="33"/>
        <v>1.9782519064403847E-24</v>
      </c>
      <c r="M240">
        <f t="shared" si="41"/>
        <v>-2.5400484761470714E-2</v>
      </c>
      <c r="N240" s="146">
        <f t="shared" si="34"/>
        <v>0.72866666666666713</v>
      </c>
      <c r="O240" s="147">
        <f t="shared" si="35"/>
        <v>0</v>
      </c>
    </row>
    <row r="241" spans="10:15" x14ac:dyDescent="0.25">
      <c r="J241">
        <f t="shared" si="40"/>
        <v>-10.630000000000051</v>
      </c>
      <c r="K241" s="142">
        <f t="shared" si="32"/>
        <v>0.30852378152850746</v>
      </c>
      <c r="L241">
        <f t="shared" si="33"/>
        <v>2.2002336938654758E-24</v>
      </c>
      <c r="M241">
        <f t="shared" si="41"/>
        <v>-2.5067151428137379E-2</v>
      </c>
      <c r="N241" s="146">
        <f t="shared" si="34"/>
        <v>0.72900000000000043</v>
      </c>
      <c r="O241" s="147">
        <f t="shared" si="35"/>
        <v>0</v>
      </c>
    </row>
    <row r="242" spans="10:15" x14ac:dyDescent="0.25">
      <c r="J242">
        <f t="shared" si="40"/>
        <v>-10.620000000000051</v>
      </c>
      <c r="K242" s="142">
        <f t="shared" si="32"/>
        <v>0.30905037586461714</v>
      </c>
      <c r="L242">
        <f t="shared" si="33"/>
        <v>2.4468795977071751E-24</v>
      </c>
      <c r="M242">
        <f t="shared" si="41"/>
        <v>-2.4733818094804044E-2</v>
      </c>
      <c r="N242" s="146">
        <f t="shared" si="34"/>
        <v>0.72933333333333383</v>
      </c>
      <c r="O242" s="147">
        <f t="shared" si="35"/>
        <v>0</v>
      </c>
    </row>
    <row r="243" spans="10:15" x14ac:dyDescent="0.25">
      <c r="J243">
        <f t="shared" si="40"/>
        <v>-10.610000000000051</v>
      </c>
      <c r="K243" s="142">
        <f t="shared" si="32"/>
        <v>0.30957697020072694</v>
      </c>
      <c r="L243">
        <f t="shared" si="33"/>
        <v>2.7209023706552931E-24</v>
      </c>
      <c r="M243">
        <f t="shared" si="41"/>
        <v>-2.4400484761470709E-2</v>
      </c>
      <c r="N243" s="146">
        <f t="shared" si="34"/>
        <v>0.72966666666666713</v>
      </c>
      <c r="O243" s="147">
        <f t="shared" si="35"/>
        <v>0</v>
      </c>
    </row>
    <row r="244" spans="10:15" x14ac:dyDescent="0.25">
      <c r="J244">
        <f t="shared" si="40"/>
        <v>-10.600000000000051</v>
      </c>
      <c r="K244" s="142">
        <f t="shared" si="32"/>
        <v>0.31010356453683663</v>
      </c>
      <c r="L244">
        <f t="shared" si="33"/>
        <v>3.0253100412535343E-24</v>
      </c>
      <c r="M244">
        <f t="shared" si="41"/>
        <v>-2.4067151428137375E-2</v>
      </c>
      <c r="N244" s="146">
        <f t="shared" si="34"/>
        <v>0.73000000000000043</v>
      </c>
      <c r="O244" s="147">
        <f t="shared" si="35"/>
        <v>0</v>
      </c>
    </row>
    <row r="245" spans="10:15" x14ac:dyDescent="0.25">
      <c r="J245">
        <f t="shared" si="40"/>
        <v>-10.590000000000051</v>
      </c>
      <c r="K245" s="142">
        <f t="shared" si="32"/>
        <v>0.31063015887294643</v>
      </c>
      <c r="L245">
        <f t="shared" si="33"/>
        <v>3.363437710990614E-24</v>
      </c>
      <c r="M245">
        <f t="shared" si="41"/>
        <v>-2.373381809480404E-2</v>
      </c>
      <c r="N245" s="146">
        <f t="shared" si="34"/>
        <v>0.73033333333333383</v>
      </c>
      <c r="O245" s="147">
        <f t="shared" si="35"/>
        <v>0</v>
      </c>
    </row>
    <row r="246" spans="10:15" x14ac:dyDescent="0.25">
      <c r="J246">
        <f t="shared" si="40"/>
        <v>-10.580000000000052</v>
      </c>
      <c r="K246" s="142">
        <f t="shared" si="32"/>
        <v>0.31115675320905622</v>
      </c>
      <c r="L246">
        <f t="shared" si="33"/>
        <v>3.7389827378701435E-24</v>
      </c>
      <c r="M246">
        <f t="shared" si="41"/>
        <v>-2.3400484761470705E-2</v>
      </c>
      <c r="N246" s="146">
        <f t="shared" si="34"/>
        <v>0.73066666666666713</v>
      </c>
      <c r="O246" s="147">
        <f t="shared" si="35"/>
        <v>0</v>
      </c>
    </row>
    <row r="247" spans="10:15" x14ac:dyDescent="0.25">
      <c r="J247">
        <f t="shared" si="40"/>
        <v>-10.570000000000052</v>
      </c>
      <c r="K247" s="142">
        <f t="shared" si="32"/>
        <v>0.31168334754516591</v>
      </c>
      <c r="L247">
        <f t="shared" si="33"/>
        <v>4.1560436630412734E-24</v>
      </c>
      <c r="M247">
        <f t="shared" si="41"/>
        <v>-2.306715142813737E-2</v>
      </c>
      <c r="N247" s="146">
        <f t="shared" si="34"/>
        <v>0.73100000000000043</v>
      </c>
      <c r="O247" s="147">
        <f t="shared" si="35"/>
        <v>0</v>
      </c>
    </row>
    <row r="248" spans="10:15" x14ac:dyDescent="0.25">
      <c r="J248">
        <f t="shared" si="40"/>
        <v>-10.560000000000052</v>
      </c>
      <c r="K248" s="142">
        <f t="shared" si="32"/>
        <v>0.31220994188127571</v>
      </c>
      <c r="L248">
        <f t="shared" si="33"/>
        <v>4.6191632741828866E-24</v>
      </c>
      <c r="M248">
        <f t="shared" si="41"/>
        <v>-2.2733818094804036E-2</v>
      </c>
      <c r="N248" s="146">
        <f t="shared" si="34"/>
        <v>0.73133333333333383</v>
      </c>
      <c r="O248" s="147">
        <f t="shared" si="35"/>
        <v>0</v>
      </c>
    </row>
    <row r="249" spans="10:15" x14ac:dyDescent="0.25">
      <c r="J249">
        <f t="shared" si="40"/>
        <v>-10.550000000000052</v>
      </c>
      <c r="K249" s="142">
        <f t="shared" si="32"/>
        <v>0.3127365362173854</v>
      </c>
      <c r="L249">
        <f t="shared" si="33"/>
        <v>5.1333762402516433E-24</v>
      </c>
      <c r="M249">
        <f t="shared" si="41"/>
        <v>-2.2400484761470701E-2</v>
      </c>
      <c r="N249" s="146">
        <f t="shared" si="34"/>
        <v>0.73166666666666713</v>
      </c>
      <c r="O249" s="147">
        <f t="shared" si="35"/>
        <v>0</v>
      </c>
    </row>
    <row r="250" spans="10:15" x14ac:dyDescent="0.25">
      <c r="J250">
        <f t="shared" si="40"/>
        <v>-10.540000000000052</v>
      </c>
      <c r="K250" s="142">
        <f t="shared" si="32"/>
        <v>0.31326313055349519</v>
      </c>
      <c r="L250">
        <f t="shared" si="33"/>
        <v>5.7042617973342811E-24</v>
      </c>
      <c r="M250">
        <f t="shared" si="41"/>
        <v>-2.2067151428137366E-2</v>
      </c>
      <c r="N250" s="146">
        <f t="shared" si="34"/>
        <v>0.73200000000000043</v>
      </c>
      <c r="O250" s="147">
        <f t="shared" si="35"/>
        <v>0</v>
      </c>
    </row>
    <row r="251" spans="10:15" x14ac:dyDescent="0.25">
      <c r="J251">
        <f t="shared" si="40"/>
        <v>-10.530000000000053</v>
      </c>
      <c r="K251" s="142">
        <f t="shared" si="32"/>
        <v>0.31378972488960488</v>
      </c>
      <c r="L251">
        <f t="shared" si="33"/>
        <v>6.3380020150937109E-24</v>
      </c>
      <c r="M251">
        <f t="shared" si="41"/>
        <v>-2.1733818094804031E-2</v>
      </c>
      <c r="N251" s="146">
        <f t="shared" si="34"/>
        <v>0.73233333333333384</v>
      </c>
      <c r="O251" s="147">
        <f t="shared" si="35"/>
        <v>0</v>
      </c>
    </row>
    <row r="252" spans="10:15" x14ac:dyDescent="0.25">
      <c r="J252">
        <f t="shared" si="40"/>
        <v>-10.520000000000053</v>
      </c>
      <c r="K252" s="142">
        <f t="shared" si="32"/>
        <v>0.31431631922571468</v>
      </c>
      <c r="L252">
        <f t="shared" si="33"/>
        <v>7.0414462281507421E-24</v>
      </c>
      <c r="M252">
        <f t="shared" si="41"/>
        <v>-2.1400484761470696E-2</v>
      </c>
      <c r="N252" s="146">
        <f t="shared" si="34"/>
        <v>0.73266666666666713</v>
      </c>
      <c r="O252" s="147">
        <f t="shared" si="35"/>
        <v>0</v>
      </c>
    </row>
    <row r="253" spans="10:15" x14ac:dyDescent="0.25">
      <c r="J253">
        <f t="shared" si="40"/>
        <v>-10.510000000000053</v>
      </c>
      <c r="K253" s="142">
        <f t="shared" si="32"/>
        <v>0.31484291356182448</v>
      </c>
      <c r="L253">
        <f t="shared" si="33"/>
        <v>7.8221822772025761E-24</v>
      </c>
      <c r="M253">
        <f t="shared" si="41"/>
        <v>-2.1067151428137362E-2</v>
      </c>
      <c r="N253" s="146">
        <f t="shared" si="34"/>
        <v>0.73300000000000054</v>
      </c>
      <c r="O253" s="147">
        <f t="shared" si="35"/>
        <v>0</v>
      </c>
    </row>
    <row r="254" spans="10:15" x14ac:dyDescent="0.25">
      <c r="J254">
        <f t="shared" si="40"/>
        <v>-10.500000000000053</v>
      </c>
      <c r="K254" s="142">
        <f t="shared" si="32"/>
        <v>0.31536950789793416</v>
      </c>
      <c r="L254">
        <f t="shared" si="33"/>
        <v>8.6886152713282195E-24</v>
      </c>
      <c r="M254">
        <f t="shared" si="41"/>
        <v>-2.0733818094804027E-2</v>
      </c>
      <c r="N254" s="146">
        <f t="shared" si="34"/>
        <v>0.73333333333333384</v>
      </c>
      <c r="O254" s="147">
        <f t="shared" si="35"/>
        <v>0</v>
      </c>
    </row>
    <row r="255" spans="10:15" x14ac:dyDescent="0.25">
      <c r="J255">
        <f t="shared" si="40"/>
        <v>-10.490000000000054</v>
      </c>
      <c r="K255" s="142">
        <f t="shared" si="32"/>
        <v>0.31589610223404396</v>
      </c>
      <c r="L255">
        <f t="shared" si="33"/>
        <v>9.6500546563673035E-24</v>
      </c>
      <c r="M255">
        <f t="shared" si="41"/>
        <v>-2.0400484761470692E-2</v>
      </c>
      <c r="N255" s="146">
        <f t="shared" si="34"/>
        <v>0.73366666666666713</v>
      </c>
      <c r="O255" s="147">
        <f t="shared" si="35"/>
        <v>0</v>
      </c>
    </row>
    <row r="256" spans="10:15" x14ac:dyDescent="0.25">
      <c r="J256">
        <f t="shared" si="40"/>
        <v>-10.480000000000054</v>
      </c>
      <c r="K256" s="142">
        <f t="shared" si="32"/>
        <v>0.31642269657015365</v>
      </c>
      <c r="L256">
        <f t="shared" si="33"/>
        <v>1.0716810455201206E-23</v>
      </c>
      <c r="M256">
        <f t="shared" si="41"/>
        <v>-2.0067151428137357E-2</v>
      </c>
      <c r="N256" s="146">
        <f t="shared" si="34"/>
        <v>0.73400000000000054</v>
      </c>
      <c r="O256" s="147">
        <f t="shared" si="35"/>
        <v>0</v>
      </c>
    </row>
    <row r="257" spans="10:15" x14ac:dyDescent="0.25">
      <c r="J257">
        <f t="shared" si="40"/>
        <v>-10.470000000000054</v>
      </c>
      <c r="K257" s="142">
        <f t="shared" si="32"/>
        <v>0.31694929090626345</v>
      </c>
      <c r="L257">
        <f t="shared" si="33"/>
        <v>1.1900299634938792E-23</v>
      </c>
      <c r="M257">
        <f t="shared" si="41"/>
        <v>-1.9733818094804022E-2</v>
      </c>
      <c r="N257" s="146">
        <f t="shared" si="34"/>
        <v>0.73433333333333384</v>
      </c>
      <c r="O257" s="147">
        <f t="shared" si="35"/>
        <v>0</v>
      </c>
    </row>
    <row r="258" spans="10:15" x14ac:dyDescent="0.25">
      <c r="J258">
        <f t="shared" si="40"/>
        <v>-10.460000000000054</v>
      </c>
      <c r="K258" s="142">
        <f t="shared" si="32"/>
        <v>0.31747588524237325</v>
      </c>
      <c r="L258">
        <f t="shared" si="33"/>
        <v>1.3213163654258942E-23</v>
      </c>
      <c r="M258">
        <f t="shared" si="41"/>
        <v>-1.9400484761470688E-2</v>
      </c>
      <c r="N258" s="146">
        <f t="shared" si="34"/>
        <v>0.73466666666666713</v>
      </c>
      <c r="O258" s="147">
        <f t="shared" si="35"/>
        <v>0</v>
      </c>
    </row>
    <row r="259" spans="10:15" x14ac:dyDescent="0.25">
      <c r="J259">
        <f t="shared" si="40"/>
        <v>-10.450000000000054</v>
      </c>
      <c r="K259" s="142">
        <f t="shared" si="32"/>
        <v>0.31800247957848293</v>
      </c>
      <c r="L259">
        <f t="shared" si="33"/>
        <v>1.4669398352393738E-23</v>
      </c>
      <c r="M259">
        <f t="shared" si="41"/>
        <v>-1.9067151428137353E-2</v>
      </c>
      <c r="N259" s="146">
        <f t="shared" si="34"/>
        <v>0.73500000000000054</v>
      </c>
      <c r="O259" s="147">
        <f t="shared" si="35"/>
        <v>0</v>
      </c>
    </row>
    <row r="260" spans="10:15" x14ac:dyDescent="0.25">
      <c r="J260">
        <f t="shared" si="40"/>
        <v>-10.440000000000055</v>
      </c>
      <c r="K260" s="142">
        <f t="shared" ref="K260:K323" si="43">$B$7+J260*$B$24</f>
        <v>0.31852907391459273</v>
      </c>
      <c r="L260">
        <f t="shared" ref="L260:L323" si="44">_xlfn.NORM.DIST(K260,$B$7,$B$24,FALSE)</f>
        <v>1.6284497460453117E-23</v>
      </c>
      <c r="M260">
        <f t="shared" si="41"/>
        <v>-1.8733818094804018E-2</v>
      </c>
      <c r="N260" s="146">
        <f t="shared" ref="N260:N323" si="45">MAX(0,M260+B$21)</f>
        <v>0.73533333333333384</v>
      </c>
      <c r="O260" s="147">
        <f t="shared" ref="O260:O323" si="46">IF(M260&gt;=0,_xlfn.GAMMA.DIST(M260,$B$22,1/$B$23,FALSE),0)</f>
        <v>0</v>
      </c>
    </row>
    <row r="261" spans="10:15" x14ac:dyDescent="0.25">
      <c r="J261">
        <f t="shared" si="40"/>
        <v>-10.430000000000055</v>
      </c>
      <c r="K261" s="142">
        <f t="shared" si="43"/>
        <v>0.31905566825070242</v>
      </c>
      <c r="L261">
        <f t="shared" si="44"/>
        <v>1.8075611147089818E-23</v>
      </c>
      <c r="M261">
        <f t="shared" si="41"/>
        <v>-1.8400484761470683E-2</v>
      </c>
      <c r="N261" s="146">
        <f t="shared" si="45"/>
        <v>0.73566666666666714</v>
      </c>
      <c r="O261" s="147">
        <f t="shared" si="46"/>
        <v>0</v>
      </c>
    </row>
    <row r="262" spans="10:15" x14ac:dyDescent="0.25">
      <c r="J262">
        <f t="shared" ref="J262:J325" si="47">J261+0.01</f>
        <v>-10.420000000000055</v>
      </c>
      <c r="K262" s="142">
        <f t="shared" si="43"/>
        <v>0.31958226258681222</v>
      </c>
      <c r="L262">
        <f t="shared" si="44"/>
        <v>2.0061721155100277E-23</v>
      </c>
      <c r="M262">
        <f t="shared" ref="M262:M325" si="48">M261+0.7/2100</f>
        <v>-1.8067151428137349E-2</v>
      </c>
      <c r="N262" s="146">
        <f t="shared" si="45"/>
        <v>0.73600000000000054</v>
      </c>
      <c r="O262" s="147">
        <f t="shared" si="46"/>
        <v>0</v>
      </c>
    </row>
    <row r="263" spans="10:15" x14ac:dyDescent="0.25">
      <c r="J263">
        <f t="shared" si="47"/>
        <v>-10.410000000000055</v>
      </c>
      <c r="K263" s="142">
        <f t="shared" si="43"/>
        <v>0.32010885692292201</v>
      </c>
      <c r="L263">
        <f t="shared" si="44"/>
        <v>2.2263834244770344E-23</v>
      </c>
      <c r="M263">
        <f t="shared" si="48"/>
        <v>-1.7733818094804014E-2</v>
      </c>
      <c r="N263" s="146">
        <f t="shared" si="45"/>
        <v>0.73633333333333384</v>
      </c>
      <c r="O263" s="147">
        <f t="shared" si="46"/>
        <v>0</v>
      </c>
    </row>
    <row r="264" spans="10:15" x14ac:dyDescent="0.25">
      <c r="J264">
        <f t="shared" si="47"/>
        <v>-10.400000000000055</v>
      </c>
      <c r="K264" s="142">
        <f t="shared" si="43"/>
        <v>0.3206354512590317</v>
      </c>
      <c r="L264">
        <f t="shared" si="44"/>
        <v>2.4705195835072564E-23</v>
      </c>
      <c r="M264">
        <f t="shared" si="48"/>
        <v>-1.7400484761470679E-2</v>
      </c>
      <c r="N264" s="146">
        <f t="shared" si="45"/>
        <v>0.73666666666666714</v>
      </c>
      <c r="O264" s="147">
        <f t="shared" si="46"/>
        <v>0</v>
      </c>
    </row>
    <row r="265" spans="10:15" x14ac:dyDescent="0.25">
      <c r="J265">
        <f t="shared" si="47"/>
        <v>-10.390000000000056</v>
      </c>
      <c r="K265" s="142">
        <f t="shared" si="43"/>
        <v>0.3211620455951415</v>
      </c>
      <c r="L265">
        <f t="shared" si="44"/>
        <v>2.741152592681369E-23</v>
      </c>
      <c r="M265">
        <f t="shared" si="48"/>
        <v>-1.7067151428137344E-2</v>
      </c>
      <c r="N265" s="146">
        <f t="shared" si="45"/>
        <v>0.73700000000000054</v>
      </c>
      <c r="O265" s="147">
        <f t="shared" si="46"/>
        <v>0</v>
      </c>
    </row>
    <row r="266" spans="10:15" x14ac:dyDescent="0.25">
      <c r="J266">
        <f t="shared" si="47"/>
        <v>-10.380000000000056</v>
      </c>
      <c r="K266" s="142">
        <f t="shared" si="43"/>
        <v>0.32168863993125119</v>
      </c>
      <c r="L266">
        <f t="shared" si="44"/>
        <v>3.0411279604237937E-23</v>
      </c>
      <c r="M266">
        <f t="shared" si="48"/>
        <v>-1.6733818094804009E-2</v>
      </c>
      <c r="N266" s="146">
        <f t="shared" si="45"/>
        <v>0.73733333333333384</v>
      </c>
      <c r="O266" s="147">
        <f t="shared" si="46"/>
        <v>0</v>
      </c>
    </row>
    <row r="267" spans="10:15" x14ac:dyDescent="0.25">
      <c r="J267">
        <f t="shared" si="47"/>
        <v>-10.370000000000056</v>
      </c>
      <c r="K267" s="142">
        <f t="shared" si="43"/>
        <v>0.32221523426736098</v>
      </c>
      <c r="L267">
        <f t="shared" si="44"/>
        <v>3.3735934645430149E-23</v>
      </c>
      <c r="M267">
        <f t="shared" si="48"/>
        <v>-1.6400484761470675E-2</v>
      </c>
      <c r="N267" s="146">
        <f t="shared" si="45"/>
        <v>0.73766666666666714</v>
      </c>
      <c r="O267" s="147">
        <f t="shared" si="46"/>
        <v>0</v>
      </c>
    </row>
    <row r="268" spans="10:15" x14ac:dyDescent="0.25">
      <c r="J268">
        <f t="shared" si="47"/>
        <v>-10.360000000000056</v>
      </c>
      <c r="K268" s="142">
        <f t="shared" si="43"/>
        <v>0.32274182860347067</v>
      </c>
      <c r="L268">
        <f t="shared" si="44"/>
        <v>3.7420309029149374E-23</v>
      </c>
      <c r="M268">
        <f t="shared" si="48"/>
        <v>-1.606715142813734E-2</v>
      </c>
      <c r="N268" s="146">
        <f t="shared" si="45"/>
        <v>0.73800000000000054</v>
      </c>
      <c r="O268" s="147">
        <f t="shared" si="46"/>
        <v>0</v>
      </c>
    </row>
    <row r="269" spans="10:15" x14ac:dyDescent="0.25">
      <c r="J269">
        <f t="shared" si="47"/>
        <v>-10.350000000000056</v>
      </c>
      <c r="K269" s="142">
        <f t="shared" si="43"/>
        <v>0.32326842293958047</v>
      </c>
      <c r="L269">
        <f t="shared" si="44"/>
        <v>4.1502911408892474E-23</v>
      </c>
      <c r="M269">
        <f t="shared" si="48"/>
        <v>-1.5733818094804005E-2</v>
      </c>
      <c r="N269" s="146">
        <f t="shared" si="45"/>
        <v>0.73833333333333384</v>
      </c>
      <c r="O269" s="147">
        <f t="shared" si="46"/>
        <v>0</v>
      </c>
    </row>
    <row r="270" spans="10:15" x14ac:dyDescent="0.25">
      <c r="J270">
        <f t="shared" si="47"/>
        <v>-10.340000000000057</v>
      </c>
      <c r="K270" s="142">
        <f t="shared" si="43"/>
        <v>0.32379501727569027</v>
      </c>
      <c r="L270">
        <f t="shared" si="44"/>
        <v>4.6026327936504363E-23</v>
      </c>
      <c r="M270">
        <f t="shared" si="48"/>
        <v>-1.5400484761470672E-2</v>
      </c>
      <c r="N270" s="146">
        <f t="shared" si="45"/>
        <v>0.73866666666666714</v>
      </c>
      <c r="O270" s="147">
        <f t="shared" si="46"/>
        <v>0</v>
      </c>
    </row>
    <row r="271" spans="10:15" x14ac:dyDescent="0.25">
      <c r="J271">
        <f t="shared" si="47"/>
        <v>-10.330000000000057</v>
      </c>
      <c r="K271" s="142">
        <f t="shared" si="43"/>
        <v>0.32432161161179995</v>
      </c>
      <c r="L271">
        <f t="shared" si="44"/>
        <v>5.1037649160444881E-23</v>
      </c>
      <c r="M271">
        <f t="shared" si="48"/>
        <v>-1.5067151428137339E-2</v>
      </c>
      <c r="N271" s="146">
        <f t="shared" si="45"/>
        <v>0.73900000000000055</v>
      </c>
      <c r="O271" s="147">
        <f t="shared" si="46"/>
        <v>0</v>
      </c>
    </row>
    <row r="272" spans="10:15" x14ac:dyDescent="0.25">
      <c r="J272">
        <f t="shared" si="47"/>
        <v>-10.320000000000057</v>
      </c>
      <c r="K272" s="142">
        <f t="shared" si="43"/>
        <v>0.32484820594790975</v>
      </c>
      <c r="L272">
        <f t="shared" si="44"/>
        <v>5.6588941100806756E-23</v>
      </c>
      <c r="M272">
        <f t="shared" si="48"/>
        <v>-1.4733818094804006E-2</v>
      </c>
      <c r="N272" s="146">
        <f t="shared" si="45"/>
        <v>0.73933333333333384</v>
      </c>
      <c r="O272" s="147">
        <f t="shared" si="46"/>
        <v>0</v>
      </c>
    </row>
    <row r="273" spans="10:15" x14ac:dyDescent="0.25">
      <c r="J273">
        <f t="shared" si="47"/>
        <v>-10.310000000000057</v>
      </c>
      <c r="K273" s="142">
        <f t="shared" si="43"/>
        <v>0.32537480028401944</v>
      </c>
      <c r="L273">
        <f t="shared" si="44"/>
        <v>6.2737765017940092E-23</v>
      </c>
      <c r="M273">
        <f t="shared" si="48"/>
        <v>-1.4400484761470673E-2</v>
      </c>
      <c r="N273" s="146">
        <f t="shared" si="45"/>
        <v>0.73966666666666714</v>
      </c>
      <c r="O273" s="147">
        <f t="shared" si="46"/>
        <v>0</v>
      </c>
    </row>
    <row r="274" spans="10:15" x14ac:dyDescent="0.25">
      <c r="J274">
        <f t="shared" si="47"/>
        <v>-10.300000000000058</v>
      </c>
      <c r="K274" s="142">
        <f t="shared" si="43"/>
        <v>0.32590139462012924</v>
      </c>
      <c r="L274">
        <f t="shared" si="44"/>
        <v>6.9547750847625214E-23</v>
      </c>
      <c r="M274">
        <f t="shared" si="48"/>
        <v>-1.406715142813734E-2</v>
      </c>
      <c r="N274" s="146">
        <f t="shared" si="45"/>
        <v>0.74000000000000055</v>
      </c>
      <c r="O274" s="147">
        <f t="shared" si="46"/>
        <v>0</v>
      </c>
    </row>
    <row r="275" spans="10:15" x14ac:dyDescent="0.25">
      <c r="J275">
        <f t="shared" si="47"/>
        <v>-10.290000000000058</v>
      </c>
      <c r="K275" s="142">
        <f t="shared" si="43"/>
        <v>0.32642798895623903</v>
      </c>
      <c r="L275">
        <f t="shared" si="44"/>
        <v>7.7089229777299136E-23</v>
      </c>
      <c r="M275">
        <f t="shared" si="48"/>
        <v>-1.3733818094804007E-2</v>
      </c>
      <c r="N275" s="146">
        <f t="shared" si="45"/>
        <v>0.74033333333333384</v>
      </c>
      <c r="O275" s="147">
        <f t="shared" si="46"/>
        <v>0</v>
      </c>
    </row>
    <row r="276" spans="10:15" x14ac:dyDescent="0.25">
      <c r="J276">
        <f t="shared" si="47"/>
        <v>-10.280000000000058</v>
      </c>
      <c r="K276" s="142">
        <f t="shared" si="43"/>
        <v>0.32695458329234872</v>
      </c>
      <c r="L276">
        <f t="shared" si="44"/>
        <v>8.54399319893764E-23</v>
      </c>
      <c r="M276">
        <f t="shared" si="48"/>
        <v>-1.3400484761470674E-2</v>
      </c>
      <c r="N276" s="146">
        <f t="shared" si="45"/>
        <v>0.74066666666666714</v>
      </c>
      <c r="O276" s="147">
        <f t="shared" si="46"/>
        <v>0</v>
      </c>
    </row>
    <row r="277" spans="10:15" x14ac:dyDescent="0.25">
      <c r="J277">
        <f t="shared" si="47"/>
        <v>-10.270000000000058</v>
      </c>
      <c r="K277" s="142">
        <f t="shared" si="43"/>
        <v>0.32748117762845852</v>
      </c>
      <c r="L277">
        <f t="shared" si="44"/>
        <v>9.4685756204034626E-23</v>
      </c>
      <c r="M277">
        <f t="shared" si="48"/>
        <v>-1.3067151428137341E-2</v>
      </c>
      <c r="N277" s="146">
        <f t="shared" si="45"/>
        <v>0.74100000000000055</v>
      </c>
      <c r="O277" s="147">
        <f t="shared" si="46"/>
        <v>0</v>
      </c>
    </row>
    <row r="278" spans="10:15" x14ac:dyDescent="0.25">
      <c r="J278">
        <f t="shared" si="47"/>
        <v>-10.260000000000058</v>
      </c>
      <c r="K278" s="142">
        <f t="shared" si="43"/>
        <v>0.32800777196456821</v>
      </c>
      <c r="L278">
        <f t="shared" si="44"/>
        <v>1.0492161832042624E-22</v>
      </c>
      <c r="M278">
        <f t="shared" si="48"/>
        <v>-1.2733818094804008E-2</v>
      </c>
      <c r="N278" s="146">
        <f t="shared" si="45"/>
        <v>0.74133333333333384</v>
      </c>
      <c r="O278" s="147">
        <f t="shared" si="46"/>
        <v>0</v>
      </c>
    </row>
    <row r="279" spans="10:15" x14ac:dyDescent="0.25">
      <c r="J279">
        <f t="shared" si="47"/>
        <v>-10.250000000000059</v>
      </c>
      <c r="K279" s="142">
        <f t="shared" si="43"/>
        <v>0.328534366300678</v>
      </c>
      <c r="L279">
        <f t="shared" si="44"/>
        <v>1.1625238718798898E-22</v>
      </c>
      <c r="M279">
        <f t="shared" si="48"/>
        <v>-1.2400484761470675E-2</v>
      </c>
      <c r="N279" s="146">
        <f t="shared" si="45"/>
        <v>0.74166666666666714</v>
      </c>
      <c r="O279" s="147">
        <f t="shared" si="46"/>
        <v>0</v>
      </c>
    </row>
    <row r="280" spans="10:15" x14ac:dyDescent="0.25">
      <c r="J280">
        <f t="shared" si="47"/>
        <v>-10.240000000000059</v>
      </c>
      <c r="K280" s="142">
        <f t="shared" si="43"/>
        <v>0.3290609606367878</v>
      </c>
      <c r="L280">
        <f t="shared" si="44"/>
        <v>1.2879391634482455E-22</v>
      </c>
      <c r="M280">
        <f t="shared" si="48"/>
        <v>-1.2067151428137341E-2</v>
      </c>
      <c r="N280" s="146">
        <f t="shared" si="45"/>
        <v>0.74200000000000055</v>
      </c>
      <c r="O280" s="147">
        <f t="shared" si="46"/>
        <v>0</v>
      </c>
    </row>
    <row r="281" spans="10:15" x14ac:dyDescent="0.25">
      <c r="J281">
        <f t="shared" si="47"/>
        <v>-10.230000000000059</v>
      </c>
      <c r="K281" s="142">
        <f t="shared" si="43"/>
        <v>0.32958755497289749</v>
      </c>
      <c r="L281">
        <f t="shared" si="44"/>
        <v>1.4267418144509759E-22</v>
      </c>
      <c r="M281">
        <f t="shared" si="48"/>
        <v>-1.1733818094804008E-2</v>
      </c>
      <c r="N281" s="146">
        <f t="shared" si="45"/>
        <v>0.74233333333333384</v>
      </c>
      <c r="O281" s="147">
        <f t="shared" si="46"/>
        <v>0</v>
      </c>
    </row>
    <row r="282" spans="10:15" x14ac:dyDescent="0.25">
      <c r="J282">
        <f t="shared" si="47"/>
        <v>-10.220000000000059</v>
      </c>
      <c r="K282" s="142">
        <f t="shared" si="43"/>
        <v>0.33011414930900729</v>
      </c>
      <c r="L282">
        <f t="shared" si="44"/>
        <v>1.5803453406996278E-22</v>
      </c>
      <c r="M282">
        <f t="shared" si="48"/>
        <v>-1.1400484761470675E-2</v>
      </c>
      <c r="N282" s="146">
        <f t="shared" si="45"/>
        <v>0.74266666666666714</v>
      </c>
      <c r="O282" s="147">
        <f t="shared" si="46"/>
        <v>0</v>
      </c>
    </row>
    <row r="283" spans="10:15" x14ac:dyDescent="0.25">
      <c r="J283">
        <f t="shared" si="47"/>
        <v>-10.210000000000059</v>
      </c>
      <c r="K283" s="142">
        <f t="shared" si="43"/>
        <v>0.33064074364511697</v>
      </c>
      <c r="L283">
        <f t="shared" si="44"/>
        <v>1.7503108368485353E-22</v>
      </c>
      <c r="M283">
        <f t="shared" si="48"/>
        <v>-1.1067151428137342E-2</v>
      </c>
      <c r="N283" s="146">
        <f t="shared" si="45"/>
        <v>0.74300000000000055</v>
      </c>
      <c r="O283" s="147">
        <f t="shared" si="46"/>
        <v>0</v>
      </c>
    </row>
    <row r="284" spans="10:15" x14ac:dyDescent="0.25">
      <c r="J284">
        <f t="shared" si="47"/>
        <v>-10.20000000000006</v>
      </c>
      <c r="K284" s="142">
        <f t="shared" si="43"/>
        <v>0.33116733798122677</v>
      </c>
      <c r="L284">
        <f t="shared" si="44"/>
        <v>1.9383622067997797E-22</v>
      </c>
      <c r="M284">
        <f t="shared" si="48"/>
        <v>-1.0733818094804009E-2</v>
      </c>
      <c r="N284" s="146">
        <f t="shared" si="45"/>
        <v>0.74333333333333385</v>
      </c>
      <c r="O284" s="147">
        <f t="shared" si="46"/>
        <v>0</v>
      </c>
    </row>
    <row r="285" spans="10:15" x14ac:dyDescent="0.25">
      <c r="J285">
        <f t="shared" si="47"/>
        <v>-10.19000000000006</v>
      </c>
      <c r="K285" s="142">
        <f t="shared" si="43"/>
        <v>0.33169393231733646</v>
      </c>
      <c r="L285">
        <f t="shared" si="44"/>
        <v>2.1464029472017086E-22</v>
      </c>
      <c r="M285">
        <f t="shared" si="48"/>
        <v>-1.0400484761470676E-2</v>
      </c>
      <c r="N285" s="146">
        <f t="shared" si="45"/>
        <v>0.74366666666666714</v>
      </c>
      <c r="O285" s="147">
        <f t="shared" si="46"/>
        <v>0</v>
      </c>
    </row>
    <row r="286" spans="10:15" x14ac:dyDescent="0.25">
      <c r="J286">
        <f t="shared" si="47"/>
        <v>-10.18000000000006</v>
      </c>
      <c r="K286" s="142">
        <f t="shared" si="43"/>
        <v>0.33222052665344626</v>
      </c>
      <c r="L286">
        <f t="shared" si="44"/>
        <v>2.3765346404659065E-22</v>
      </c>
      <c r="M286">
        <f t="shared" si="48"/>
        <v>-1.0067151428137343E-2</v>
      </c>
      <c r="N286" s="146">
        <f t="shared" si="45"/>
        <v>0.74400000000000055</v>
      </c>
      <c r="O286" s="147">
        <f t="shared" si="46"/>
        <v>0</v>
      </c>
    </row>
    <row r="287" spans="10:15" x14ac:dyDescent="0.25">
      <c r="J287">
        <f t="shared" si="47"/>
        <v>-10.17000000000006</v>
      </c>
      <c r="K287" s="142">
        <f t="shared" si="43"/>
        <v>0.33274712098955606</v>
      </c>
      <c r="L287">
        <f t="shared" si="44"/>
        <v>2.6310773292804995E-22</v>
      </c>
      <c r="M287">
        <f t="shared" si="48"/>
        <v>-9.7338180948040101E-3</v>
      </c>
      <c r="N287" s="146">
        <f t="shared" si="45"/>
        <v>0.74433333333333385</v>
      </c>
      <c r="O287" s="147">
        <f t="shared" si="46"/>
        <v>0</v>
      </c>
    </row>
    <row r="288" spans="10:15" x14ac:dyDescent="0.25">
      <c r="J288">
        <f t="shared" si="47"/>
        <v>-10.160000000000061</v>
      </c>
      <c r="K288" s="142">
        <f t="shared" si="43"/>
        <v>0.33327371532566574</v>
      </c>
      <c r="L288">
        <f t="shared" si="44"/>
        <v>2.9125919616796156E-22</v>
      </c>
      <c r="M288">
        <f t="shared" si="48"/>
        <v>-9.4004847614706771E-3</v>
      </c>
      <c r="N288" s="146">
        <f t="shared" si="45"/>
        <v>0.74466666666666714</v>
      </c>
      <c r="O288" s="147">
        <f t="shared" si="46"/>
        <v>0</v>
      </c>
    </row>
    <row r="289" spans="10:15" x14ac:dyDescent="0.25">
      <c r="J289">
        <f t="shared" si="47"/>
        <v>-10.150000000000061</v>
      </c>
      <c r="K289" s="142">
        <f t="shared" si="43"/>
        <v>0.33380030966177554</v>
      </c>
      <c r="L289">
        <f t="shared" si="44"/>
        <v>3.2239051144807766E-22</v>
      </c>
      <c r="M289">
        <f t="shared" si="48"/>
        <v>-9.067151428137344E-3</v>
      </c>
      <c r="N289" s="146">
        <f t="shared" si="45"/>
        <v>0.74500000000000055</v>
      </c>
      <c r="O289" s="147">
        <f t="shared" si="46"/>
        <v>0</v>
      </c>
    </row>
    <row r="290" spans="10:15" x14ac:dyDescent="0.25">
      <c r="J290">
        <f t="shared" si="47"/>
        <v>-10.140000000000061</v>
      </c>
      <c r="K290" s="142">
        <f t="shared" si="43"/>
        <v>0.33432690399788523</v>
      </c>
      <c r="L290">
        <f t="shared" si="44"/>
        <v>3.5681362234926072E-22</v>
      </c>
      <c r="M290">
        <f t="shared" si="48"/>
        <v>-8.733818094804011E-3</v>
      </c>
      <c r="N290" s="146">
        <f t="shared" si="45"/>
        <v>0.74533333333333385</v>
      </c>
      <c r="O290" s="147">
        <f t="shared" si="46"/>
        <v>0</v>
      </c>
    </row>
    <row r="291" spans="10:15" x14ac:dyDescent="0.25">
      <c r="J291">
        <f t="shared" si="47"/>
        <v>-10.130000000000061</v>
      </c>
      <c r="K291" s="142">
        <f t="shared" si="43"/>
        <v>0.33485349833399503</v>
      </c>
      <c r="L291">
        <f t="shared" si="44"/>
        <v>3.9487275714985711E-22</v>
      </c>
      <c r="M291">
        <f t="shared" si="48"/>
        <v>-8.4004847614706779E-3</v>
      </c>
      <c r="N291" s="146">
        <f t="shared" si="45"/>
        <v>0.74566666666666714</v>
      </c>
      <c r="O291" s="147">
        <f t="shared" si="46"/>
        <v>0</v>
      </c>
    </row>
    <row r="292" spans="10:15" x14ac:dyDescent="0.25">
      <c r="J292">
        <f t="shared" si="47"/>
        <v>-10.120000000000061</v>
      </c>
      <c r="K292" s="142">
        <f t="shared" si="43"/>
        <v>0.33538009267010482</v>
      </c>
      <c r="L292">
        <f t="shared" si="44"/>
        <v>4.3694773098287489E-22</v>
      </c>
      <c r="M292">
        <f t="shared" si="48"/>
        <v>-8.0671514281373449E-3</v>
      </c>
      <c r="N292" s="146">
        <f t="shared" si="45"/>
        <v>0.74600000000000055</v>
      </c>
      <c r="O292" s="147">
        <f t="shared" si="46"/>
        <v>0</v>
      </c>
    </row>
    <row r="293" spans="10:15" x14ac:dyDescent="0.25">
      <c r="J293">
        <f t="shared" si="47"/>
        <v>-10.110000000000062</v>
      </c>
      <c r="K293" s="142">
        <f t="shared" si="43"/>
        <v>0.33590668700621451</v>
      </c>
      <c r="L293">
        <f t="shared" si="44"/>
        <v>4.8345758165650372E-22</v>
      </c>
      <c r="M293">
        <f t="shared" si="48"/>
        <v>-7.7338180948040118E-3</v>
      </c>
      <c r="N293" s="146">
        <f t="shared" si="45"/>
        <v>0.74633333333333385</v>
      </c>
      <c r="O293" s="147">
        <f t="shared" si="46"/>
        <v>0</v>
      </c>
    </row>
    <row r="294" spans="10:15" x14ac:dyDescent="0.25">
      <c r="J294">
        <f t="shared" si="47"/>
        <v>-10.100000000000062</v>
      </c>
      <c r="K294" s="142">
        <f t="shared" si="43"/>
        <v>0.33643328134232431</v>
      </c>
      <c r="L294">
        <f t="shared" si="44"/>
        <v>5.3486457243007166E-22</v>
      </c>
      <c r="M294">
        <f t="shared" si="48"/>
        <v>-7.4004847614706788E-3</v>
      </c>
      <c r="N294" s="146">
        <f t="shared" si="45"/>
        <v>0.74666666666666714</v>
      </c>
      <c r="O294" s="147">
        <f t="shared" si="46"/>
        <v>0</v>
      </c>
    </row>
    <row r="295" spans="10:15" x14ac:dyDescent="0.25">
      <c r="J295">
        <f t="shared" si="47"/>
        <v>-10.090000000000062</v>
      </c>
      <c r="K295" s="142">
        <f t="shared" si="43"/>
        <v>0.336959875678434</v>
      </c>
      <c r="L295">
        <f t="shared" si="44"/>
        <v>5.9167859831664522E-22</v>
      </c>
      <c r="M295">
        <f t="shared" si="48"/>
        <v>-7.0671514281373457E-3</v>
      </c>
      <c r="N295" s="146">
        <f t="shared" si="45"/>
        <v>0.74700000000000055</v>
      </c>
      <c r="O295" s="147">
        <f t="shared" si="46"/>
        <v>0</v>
      </c>
    </row>
    <row r="296" spans="10:15" x14ac:dyDescent="0.25">
      <c r="J296">
        <f t="shared" si="47"/>
        <v>-10.080000000000062</v>
      </c>
      <c r="K296" s="142">
        <f t="shared" si="43"/>
        <v>0.33748647001454379</v>
      </c>
      <c r="L296">
        <f t="shared" si="44"/>
        <v>6.5446203608054603E-22</v>
      </c>
      <c r="M296">
        <f t="shared" si="48"/>
        <v>-6.7338180948040127E-3</v>
      </c>
      <c r="N296" s="146">
        <f t="shared" si="45"/>
        <v>0.74733333333333385</v>
      </c>
      <c r="O296" s="147">
        <f t="shared" si="46"/>
        <v>0</v>
      </c>
    </row>
    <row r="297" spans="10:15" x14ac:dyDescent="0.25">
      <c r="J297">
        <f t="shared" si="47"/>
        <v>-10.070000000000062</v>
      </c>
      <c r="K297" s="142">
        <f t="shared" si="43"/>
        <v>0.33801306435065359</v>
      </c>
      <c r="L297">
        <f t="shared" si="44"/>
        <v>7.238350820446103E-22</v>
      </c>
      <c r="M297">
        <f t="shared" si="48"/>
        <v>-6.4004847614706796E-3</v>
      </c>
      <c r="N297" s="146">
        <f t="shared" si="45"/>
        <v>0.74766666666666715</v>
      </c>
      <c r="O297" s="147">
        <f t="shared" si="46"/>
        <v>0</v>
      </c>
    </row>
    <row r="298" spans="10:15" x14ac:dyDescent="0.25">
      <c r="J298">
        <f t="shared" si="47"/>
        <v>-10.060000000000063</v>
      </c>
      <c r="K298" s="142">
        <f t="shared" si="43"/>
        <v>0.33853965868676328</v>
      </c>
      <c r="L298">
        <f t="shared" si="44"/>
        <v>8.0048162615047486E-22</v>
      </c>
      <c r="M298">
        <f t="shared" si="48"/>
        <v>-6.0671514281373465E-3</v>
      </c>
      <c r="N298" s="146">
        <f t="shared" si="45"/>
        <v>0.74800000000000055</v>
      </c>
      <c r="O298" s="147">
        <f t="shared" si="46"/>
        <v>0</v>
      </c>
    </row>
    <row r="299" spans="10:15" x14ac:dyDescent="0.25">
      <c r="J299">
        <f t="shared" si="47"/>
        <v>-10.050000000000063</v>
      </c>
      <c r="K299" s="142">
        <f t="shared" si="43"/>
        <v>0.33906625302287308</v>
      </c>
      <c r="L299">
        <f t="shared" si="44"/>
        <v>8.8515571546365075E-22</v>
      </c>
      <c r="M299">
        <f t="shared" si="48"/>
        <v>-5.7338180948040135E-3</v>
      </c>
      <c r="N299" s="146">
        <f t="shared" si="45"/>
        <v>0.74833333333333385</v>
      </c>
      <c r="O299" s="147">
        <f t="shared" si="46"/>
        <v>0</v>
      </c>
    </row>
    <row r="300" spans="10:15" x14ac:dyDescent="0.25">
      <c r="J300">
        <f t="shared" si="47"/>
        <v>-10.040000000000063</v>
      </c>
      <c r="K300" s="142">
        <f t="shared" si="43"/>
        <v>0.33959284735898276</v>
      </c>
      <c r="L300">
        <f t="shared" si="44"/>
        <v>9.7868866552098384E-22</v>
      </c>
      <c r="M300">
        <f t="shared" si="48"/>
        <v>-5.4004847614706804E-3</v>
      </c>
      <c r="N300" s="146">
        <f t="shared" si="45"/>
        <v>0.74866666666666715</v>
      </c>
      <c r="O300" s="147">
        <f t="shared" si="46"/>
        <v>0</v>
      </c>
    </row>
    <row r="301" spans="10:15" x14ac:dyDescent="0.25">
      <c r="J301">
        <f t="shared" si="47"/>
        <v>-10.030000000000063</v>
      </c>
      <c r="K301" s="142">
        <f t="shared" si="43"/>
        <v>0.34011944169509256</v>
      </c>
      <c r="L301">
        <f t="shared" si="44"/>
        <v>1.081996883628747E-21</v>
      </c>
      <c r="M301">
        <f t="shared" si="48"/>
        <v>-5.0671514281373474E-3</v>
      </c>
      <c r="N301" s="146">
        <f t="shared" si="45"/>
        <v>0.74900000000000055</v>
      </c>
      <c r="O301" s="147">
        <f t="shared" si="46"/>
        <v>0</v>
      </c>
    </row>
    <row r="302" spans="10:15" x14ac:dyDescent="0.25">
      <c r="J302">
        <f t="shared" si="47"/>
        <v>-10.020000000000064</v>
      </c>
      <c r="K302" s="142">
        <f t="shared" si="43"/>
        <v>0.34064603603120225</v>
      </c>
      <c r="L302">
        <f t="shared" si="44"/>
        <v>1.1960904744788565E-21</v>
      </c>
      <c r="M302">
        <f t="shared" si="48"/>
        <v>-4.7338180948040143E-3</v>
      </c>
      <c r="N302" s="146">
        <f t="shared" si="45"/>
        <v>0.74933333333333385</v>
      </c>
      <c r="O302" s="147">
        <f t="shared" si="46"/>
        <v>0</v>
      </c>
    </row>
    <row r="303" spans="10:15" x14ac:dyDescent="0.25">
      <c r="J303">
        <f t="shared" si="47"/>
        <v>-10.010000000000064</v>
      </c>
      <c r="K303" s="142">
        <f t="shared" si="43"/>
        <v>0.34117263036731205</v>
      </c>
      <c r="L303">
        <f t="shared" si="44"/>
        <v>1.3220827053144724E-21</v>
      </c>
      <c r="M303">
        <f t="shared" si="48"/>
        <v>-4.4004847614706813E-3</v>
      </c>
      <c r="N303" s="146">
        <f t="shared" si="45"/>
        <v>0.74966666666666715</v>
      </c>
      <c r="O303" s="147">
        <f t="shared" si="46"/>
        <v>0</v>
      </c>
    </row>
    <row r="304" spans="10:15" x14ac:dyDescent="0.25">
      <c r="J304">
        <f t="shared" si="47"/>
        <v>-10.000000000000064</v>
      </c>
      <c r="K304" s="142">
        <f t="shared" si="43"/>
        <v>0.34169922470342184</v>
      </c>
      <c r="L304">
        <f t="shared" si="44"/>
        <v>1.4612004153986255E-21</v>
      </c>
      <c r="M304">
        <f t="shared" si="48"/>
        <v>-4.0671514281373482E-3</v>
      </c>
      <c r="N304" s="146">
        <f t="shared" si="45"/>
        <v>0.75000000000000056</v>
      </c>
      <c r="O304" s="147">
        <f t="shared" si="46"/>
        <v>0</v>
      </c>
    </row>
    <row r="305" spans="10:15" x14ac:dyDescent="0.25">
      <c r="J305">
        <f t="shared" si="47"/>
        <v>-9.9900000000000642</v>
      </c>
      <c r="K305" s="142">
        <f t="shared" si="43"/>
        <v>0.34222581903953153</v>
      </c>
      <c r="L305">
        <f t="shared" si="44"/>
        <v>1.6147954627869487E-21</v>
      </c>
      <c r="M305">
        <f t="shared" si="48"/>
        <v>-3.7338180948040148E-3</v>
      </c>
      <c r="N305" s="146">
        <f t="shared" si="45"/>
        <v>0.75033333333333385</v>
      </c>
      <c r="O305" s="147">
        <f t="shared" si="46"/>
        <v>0</v>
      </c>
    </row>
    <row r="306" spans="10:15" x14ac:dyDescent="0.25">
      <c r="J306">
        <f t="shared" si="47"/>
        <v>-9.9800000000000644</v>
      </c>
      <c r="K306" s="142">
        <f t="shared" si="43"/>
        <v>0.34275241337564133</v>
      </c>
      <c r="L306">
        <f t="shared" si="44"/>
        <v>1.7843573104410464E-21</v>
      </c>
      <c r="M306">
        <f t="shared" si="48"/>
        <v>-3.4004847614706813E-3</v>
      </c>
      <c r="N306" s="146">
        <f t="shared" si="45"/>
        <v>0.75066666666666715</v>
      </c>
      <c r="O306" s="147">
        <f t="shared" si="46"/>
        <v>0</v>
      </c>
    </row>
    <row r="307" spans="10:15" x14ac:dyDescent="0.25">
      <c r="J307">
        <f t="shared" si="47"/>
        <v>-9.9700000000000646</v>
      </c>
      <c r="K307" s="142">
        <f t="shared" si="43"/>
        <v>0.34327900771175102</v>
      </c>
      <c r="L307">
        <f t="shared" si="44"/>
        <v>1.9715268636238283E-21</v>
      </c>
      <c r="M307">
        <f t="shared" si="48"/>
        <v>-3.0671514281373478E-3</v>
      </c>
      <c r="N307" s="146">
        <f t="shared" si="45"/>
        <v>0.75100000000000056</v>
      </c>
      <c r="O307" s="147">
        <f t="shared" si="46"/>
        <v>0</v>
      </c>
    </row>
    <row r="308" spans="10:15" x14ac:dyDescent="0.25">
      <c r="J308">
        <f t="shared" si="47"/>
        <v>-9.9600000000000648</v>
      </c>
      <c r="K308" s="142">
        <f t="shared" si="43"/>
        <v>0.34380560204786081</v>
      </c>
      <c r="L308">
        <f t="shared" si="44"/>
        <v>2.1781116813686027E-21</v>
      </c>
      <c r="M308">
        <f t="shared" si="48"/>
        <v>-2.7338180948040143E-3</v>
      </c>
      <c r="N308" s="146">
        <f t="shared" si="45"/>
        <v>0.75133333333333385</v>
      </c>
      <c r="O308" s="147">
        <f t="shared" si="46"/>
        <v>0</v>
      </c>
    </row>
    <row r="309" spans="10:15" x14ac:dyDescent="0.25">
      <c r="J309">
        <f t="shared" si="47"/>
        <v>-9.950000000000065</v>
      </c>
      <c r="K309" s="142">
        <f t="shared" si="43"/>
        <v>0.34433219638397061</v>
      </c>
      <c r="L309">
        <f t="shared" si="44"/>
        <v>2.4061026967014724E-21</v>
      </c>
      <c r="M309">
        <f t="shared" si="48"/>
        <v>-2.4004847614706808E-3</v>
      </c>
      <c r="N309" s="146">
        <f t="shared" si="45"/>
        <v>0.75166666666666715</v>
      </c>
      <c r="O309" s="147">
        <f t="shared" si="46"/>
        <v>0</v>
      </c>
    </row>
    <row r="310" spans="10:15" x14ac:dyDescent="0.25">
      <c r="J310">
        <f t="shared" si="47"/>
        <v>-9.9400000000000652</v>
      </c>
      <c r="K310" s="142">
        <f t="shared" si="43"/>
        <v>0.3448587907200803</v>
      </c>
      <c r="L310">
        <f t="shared" si="44"/>
        <v>2.6576925933218134E-21</v>
      </c>
      <c r="M310">
        <f t="shared" si="48"/>
        <v>-2.0671514281373473E-3</v>
      </c>
      <c r="N310" s="146">
        <f t="shared" si="45"/>
        <v>0.75200000000000056</v>
      </c>
      <c r="O310" s="147">
        <f t="shared" si="46"/>
        <v>0</v>
      </c>
    </row>
    <row r="311" spans="10:15" x14ac:dyDescent="0.25">
      <c r="J311">
        <f t="shared" si="47"/>
        <v>-9.9300000000000654</v>
      </c>
      <c r="K311" s="142">
        <f t="shared" si="43"/>
        <v>0.3453853850561901</v>
      </c>
      <c r="L311">
        <f t="shared" si="44"/>
        <v>2.9352960007082074E-21</v>
      </c>
      <c r="M311">
        <f t="shared" si="48"/>
        <v>-1.7338180948040141E-3</v>
      </c>
      <c r="N311" s="146">
        <f t="shared" si="45"/>
        <v>0.75233333333333385</v>
      </c>
      <c r="O311" s="147">
        <f t="shared" si="46"/>
        <v>0</v>
      </c>
    </row>
    <row r="312" spans="10:15" x14ac:dyDescent="0.25">
      <c r="J312">
        <f t="shared" si="47"/>
        <v>-9.9200000000000657</v>
      </c>
      <c r="K312" s="142">
        <f t="shared" si="43"/>
        <v>0.34591197939229978</v>
      </c>
      <c r="L312">
        <f t="shared" si="44"/>
        <v>3.2415716852425253E-21</v>
      </c>
      <c r="M312">
        <f t="shared" si="48"/>
        <v>-1.4004847614706808E-3</v>
      </c>
      <c r="N312" s="146">
        <f t="shared" si="45"/>
        <v>0.75266666666666715</v>
      </c>
      <c r="O312" s="147">
        <f t="shared" si="46"/>
        <v>0</v>
      </c>
    </row>
    <row r="313" spans="10:15" x14ac:dyDescent="0.25">
      <c r="J313">
        <f t="shared" si="47"/>
        <v>-9.9100000000000659</v>
      </c>
      <c r="K313" s="142">
        <f t="shared" si="43"/>
        <v>0.34643857372840958</v>
      </c>
      <c r="L313">
        <f t="shared" si="44"/>
        <v>3.5794469320535875E-21</v>
      </c>
      <c r="M313">
        <f t="shared" si="48"/>
        <v>-1.0671514281373475E-3</v>
      </c>
      <c r="N313" s="146">
        <f t="shared" si="45"/>
        <v>0.75300000000000045</v>
      </c>
      <c r="O313" s="147">
        <f t="shared" si="46"/>
        <v>0</v>
      </c>
    </row>
    <row r="314" spans="10:15" x14ac:dyDescent="0.25">
      <c r="J314">
        <f t="shared" si="47"/>
        <v>-9.9000000000000661</v>
      </c>
      <c r="K314" s="142">
        <f t="shared" si="43"/>
        <v>0.34696516806451938</v>
      </c>
      <c r="L314">
        <f t="shared" si="44"/>
        <v>3.9521443310163274E-21</v>
      </c>
      <c r="M314">
        <f t="shared" si="48"/>
        <v>-7.3381809480401426E-4</v>
      </c>
      <c r="N314" s="146">
        <f t="shared" si="45"/>
        <v>0.75333333333333385</v>
      </c>
      <c r="O314" s="147">
        <f t="shared" si="46"/>
        <v>0</v>
      </c>
    </row>
    <row r="315" spans="10:15" x14ac:dyDescent="0.25">
      <c r="J315">
        <f t="shared" si="47"/>
        <v>-9.8900000000000663</v>
      </c>
      <c r="K315" s="142">
        <f t="shared" si="43"/>
        <v>0.34749176240062907</v>
      </c>
      <c r="L315">
        <f t="shared" si="44"/>
        <v>4.3632112008535776E-21</v>
      </c>
      <c r="M315">
        <f t="shared" si="48"/>
        <v>-4.0048476147068094E-4</v>
      </c>
      <c r="N315" s="146">
        <f t="shared" si="45"/>
        <v>0.75366666666666715</v>
      </c>
      <c r="O315" s="147">
        <f t="shared" si="46"/>
        <v>0</v>
      </c>
    </row>
    <row r="316" spans="10:15" x14ac:dyDescent="0.25">
      <c r="J316">
        <f t="shared" si="47"/>
        <v>-9.8800000000000665</v>
      </c>
      <c r="K316" s="142">
        <f t="shared" si="43"/>
        <v>0.34801835673673887</v>
      </c>
      <c r="L316">
        <f t="shared" si="44"/>
        <v>4.8165519077451886E-21</v>
      </c>
      <c r="M316">
        <f t="shared" si="48"/>
        <v>-6.7151428137347618E-5</v>
      </c>
      <c r="N316" s="146">
        <f t="shared" si="45"/>
        <v>0.75400000000000045</v>
      </c>
      <c r="O316" s="147">
        <f t="shared" si="46"/>
        <v>0</v>
      </c>
    </row>
    <row r="317" spans="10:15" x14ac:dyDescent="0.25">
      <c r="J317">
        <f t="shared" si="47"/>
        <v>-9.8700000000000667</v>
      </c>
      <c r="K317" s="142">
        <f t="shared" si="43"/>
        <v>0.34854495107284855</v>
      </c>
      <c r="L317">
        <f t="shared" si="44"/>
        <v>5.3164633594242977E-21</v>
      </c>
      <c r="M317">
        <f t="shared" si="48"/>
        <v>2.661819051959857E-4</v>
      </c>
      <c r="N317" s="146">
        <f t="shared" si="45"/>
        <v>0.75433333333333386</v>
      </c>
      <c r="O317" s="147">
        <f t="shared" si="46"/>
        <v>1.4325417996915999E-7</v>
      </c>
    </row>
    <row r="318" spans="10:15" x14ac:dyDescent="0.25">
      <c r="J318">
        <f t="shared" si="47"/>
        <v>-9.8600000000000669</v>
      </c>
      <c r="K318" s="142">
        <f t="shared" si="43"/>
        <v>0.34907154540895835</v>
      </c>
      <c r="L318">
        <f t="shared" si="44"/>
        <v>5.8676739826490703E-21</v>
      </c>
      <c r="M318">
        <f t="shared" si="48"/>
        <v>5.9951523852931903E-4</v>
      </c>
      <c r="N318" s="146">
        <f t="shared" si="45"/>
        <v>0.75466666666666715</v>
      </c>
      <c r="O318" s="147">
        <f t="shared" si="46"/>
        <v>2.8621207959253079E-6</v>
      </c>
    </row>
    <row r="319" spans="10:15" x14ac:dyDescent="0.25">
      <c r="J319">
        <f t="shared" si="47"/>
        <v>-9.8500000000000671</v>
      </c>
      <c r="K319" s="142">
        <f t="shared" si="43"/>
        <v>0.34959813974506815</v>
      </c>
      <c r="L319">
        <f t="shared" si="44"/>
        <v>6.4753865213755375E-21</v>
      </c>
      <c r="M319">
        <f t="shared" si="48"/>
        <v>9.3284857186265229E-4</v>
      </c>
      <c r="N319" s="146">
        <f t="shared" si="45"/>
        <v>0.75500000000000045</v>
      </c>
      <c r="O319" s="147">
        <f t="shared" si="46"/>
        <v>1.4526770135950635E-5</v>
      </c>
    </row>
    <row r="320" spans="10:15" x14ac:dyDescent="0.25">
      <c r="J320">
        <f t="shared" si="47"/>
        <v>-9.8400000000000674</v>
      </c>
      <c r="K320" s="142">
        <f t="shared" si="43"/>
        <v>0.35012473408117784</v>
      </c>
      <c r="L320">
        <f t="shared" si="44"/>
        <v>7.1453250251759774E-21</v>
      </c>
      <c r="M320">
        <f t="shared" si="48"/>
        <v>1.2661819051959856E-3</v>
      </c>
      <c r="N320" s="146">
        <f t="shared" si="45"/>
        <v>0.75533333333333386</v>
      </c>
      <c r="O320" s="147">
        <f t="shared" si="46"/>
        <v>4.4446125475284034E-5</v>
      </c>
    </row>
    <row r="321" spans="10:15" x14ac:dyDescent="0.25">
      <c r="J321">
        <f t="shared" si="47"/>
        <v>-9.8300000000000676</v>
      </c>
      <c r="K321" s="142">
        <f t="shared" si="43"/>
        <v>0.35065132841728763</v>
      </c>
      <c r="L321">
        <f t="shared" si="44"/>
        <v>7.8837864326994985E-21</v>
      </c>
      <c r="M321">
        <f t="shared" si="48"/>
        <v>1.5995152385293188E-3</v>
      </c>
      <c r="N321" s="146">
        <f t="shared" si="45"/>
        <v>0.75566666666666715</v>
      </c>
      <c r="O321" s="147">
        <f t="shared" si="46"/>
        <v>1.0421321249757468E-4</v>
      </c>
    </row>
    <row r="322" spans="10:15" x14ac:dyDescent="0.25">
      <c r="J322">
        <f t="shared" si="47"/>
        <v>-9.8200000000000678</v>
      </c>
      <c r="K322" s="142">
        <f t="shared" si="43"/>
        <v>0.35117792275339732</v>
      </c>
      <c r="L322">
        <f t="shared" si="44"/>
        <v>8.6976971935288403E-21</v>
      </c>
      <c r="M322">
        <f t="shared" si="48"/>
        <v>1.9328485718626521E-3</v>
      </c>
      <c r="N322" s="146">
        <f t="shared" si="45"/>
        <v>0.75600000000000045</v>
      </c>
      <c r="O322" s="147">
        <f t="shared" si="46"/>
        <v>2.0728332878384019E-4</v>
      </c>
    </row>
    <row r="323" spans="10:15" x14ac:dyDescent="0.25">
      <c r="J323">
        <f t="shared" si="47"/>
        <v>-9.810000000000068</v>
      </c>
      <c r="K323" s="142">
        <f t="shared" si="43"/>
        <v>0.35170451708950712</v>
      </c>
      <c r="L323">
        <f t="shared" si="44"/>
        <v>9.5946754139824545E-21</v>
      </c>
      <c r="M323">
        <f t="shared" si="48"/>
        <v>2.2661819051959854E-3</v>
      </c>
      <c r="N323" s="146">
        <f t="shared" si="45"/>
        <v>0.75633333333333386</v>
      </c>
      <c r="O323" s="147">
        <f t="shared" si="46"/>
        <v>3.6865583885131606E-4</v>
      </c>
    </row>
    <row r="324" spans="10:15" x14ac:dyDescent="0.25">
      <c r="J324">
        <f t="shared" si="47"/>
        <v>-9.8000000000000682</v>
      </c>
      <c r="K324" s="142">
        <f t="shared" ref="K324:K387" si="49">$B$7+J324*$B$24</f>
        <v>0.35223111142561681</v>
      </c>
      <c r="L324">
        <f t="shared" ref="L324:L387" si="50">_xlfn.NORM.DIST(K324,$B$7,$B$24,FALSE)</f>
        <v>1.0583099058542267E-20</v>
      </c>
      <c r="M324">
        <f t="shared" si="48"/>
        <v>2.5995152385293189E-3</v>
      </c>
      <c r="N324" s="146">
        <f t="shared" ref="N324:N387" si="51">MAX(0,M324+B$21)</f>
        <v>0.75666666666666715</v>
      </c>
      <c r="O324" s="147">
        <f t="shared" ref="O324:O387" si="52">IF(M324&gt;=0,_xlfn.GAMMA.DIST(M324,$B$22,1/$B$23,FALSE),0)</f>
        <v>6.0461741194776074E-4</v>
      </c>
    </row>
    <row r="325" spans="10:15" x14ac:dyDescent="0.25">
      <c r="J325">
        <f t="shared" si="47"/>
        <v>-9.7900000000000684</v>
      </c>
      <c r="K325" s="142">
        <f t="shared" si="49"/>
        <v>0.3527577057617266</v>
      </c>
      <c r="L325">
        <f t="shared" si="50"/>
        <v>1.1672180789059299E-20</v>
      </c>
      <c r="M325">
        <f t="shared" si="48"/>
        <v>2.9328485718626523E-3</v>
      </c>
      <c r="N325" s="146">
        <f t="shared" si="51"/>
        <v>0.75700000000000045</v>
      </c>
      <c r="O325" s="147">
        <f t="shared" si="52"/>
        <v>9.3252681078177064E-4</v>
      </c>
    </row>
    <row r="326" spans="10:15" x14ac:dyDescent="0.25">
      <c r="J326">
        <f t="shared" ref="J326:J389" si="53">J325+0.01</f>
        <v>-9.7800000000000686</v>
      </c>
      <c r="K326" s="142">
        <f t="shared" si="49"/>
        <v>0.3532843000978364</v>
      </c>
      <c r="L326">
        <f t="shared" si="50"/>
        <v>1.2872050079061126E-20</v>
      </c>
      <c r="M326">
        <f t="shared" ref="M326:M389" si="54">M325+0.7/2100</f>
        <v>3.2661819051959858E-3</v>
      </c>
      <c r="N326" s="146">
        <f t="shared" si="51"/>
        <v>0.75733333333333386</v>
      </c>
      <c r="O326" s="147">
        <f t="shared" si="52"/>
        <v>1.3706301140152548E-3</v>
      </c>
    </row>
    <row r="327" spans="10:15" x14ac:dyDescent="0.25">
      <c r="J327">
        <f t="shared" si="53"/>
        <v>-9.7700000000000689</v>
      </c>
      <c r="K327" s="142">
        <f t="shared" si="49"/>
        <v>0.35381089443394609</v>
      </c>
      <c r="L327">
        <f t="shared" si="50"/>
        <v>1.4193843300837635E-20</v>
      </c>
      <c r="M327">
        <f t="shared" si="54"/>
        <v>3.5995152385293193E-3</v>
      </c>
      <c r="N327" s="146">
        <f t="shared" si="51"/>
        <v>0.75766666666666715</v>
      </c>
      <c r="O327" s="147">
        <f t="shared" si="52"/>
        <v>1.9378994625807288E-3</v>
      </c>
    </row>
    <row r="328" spans="10:15" x14ac:dyDescent="0.25">
      <c r="J328">
        <f t="shared" si="53"/>
        <v>-9.7600000000000691</v>
      </c>
      <c r="K328" s="142">
        <f t="shared" si="49"/>
        <v>0.35433748877005589</v>
      </c>
      <c r="L328">
        <f t="shared" si="50"/>
        <v>1.5649802548931267E-20</v>
      </c>
      <c r="M328">
        <f t="shared" si="54"/>
        <v>3.9328485718626528E-3</v>
      </c>
      <c r="N328" s="146">
        <f t="shared" si="51"/>
        <v>0.75800000000000045</v>
      </c>
      <c r="O328" s="147">
        <f t="shared" si="52"/>
        <v>2.6538907036374347E-3</v>
      </c>
    </row>
    <row r="329" spans="10:15" x14ac:dyDescent="0.25">
      <c r="J329">
        <f t="shared" si="53"/>
        <v>-9.7500000000000693</v>
      </c>
      <c r="K329" s="142">
        <f t="shared" si="49"/>
        <v>0.35486408310616557</v>
      </c>
      <c r="L329">
        <f t="shared" si="50"/>
        <v>1.7253384035784119E-20</v>
      </c>
      <c r="M329">
        <f t="shared" si="54"/>
        <v>4.2661819051959858E-3</v>
      </c>
      <c r="N329" s="146">
        <f t="shared" si="51"/>
        <v>0.75833333333333386</v>
      </c>
      <c r="O329" s="147">
        <f t="shared" si="52"/>
        <v>3.5386166586978008E-3</v>
      </c>
    </row>
    <row r="330" spans="10:15" x14ac:dyDescent="0.25">
      <c r="J330">
        <f t="shared" si="53"/>
        <v>-9.7400000000000695</v>
      </c>
      <c r="K330" s="142">
        <f t="shared" si="49"/>
        <v>0.35539067744227537</v>
      </c>
      <c r="L330">
        <f t="shared" si="50"/>
        <v>1.9019376974111028E-20</v>
      </c>
      <c r="M330">
        <f t="shared" si="54"/>
        <v>4.5995152385293189E-3</v>
      </c>
      <c r="N330" s="146">
        <f t="shared" si="51"/>
        <v>0.75866666666666716</v>
      </c>
      <c r="O330" s="147">
        <f t="shared" si="52"/>
        <v>4.6124335979042504E-3</v>
      </c>
    </row>
    <row r="331" spans="10:15" x14ac:dyDescent="0.25">
      <c r="J331">
        <f t="shared" si="53"/>
        <v>-9.7300000000000697</v>
      </c>
      <c r="K331" s="142">
        <f t="shared" si="49"/>
        <v>0.35591727177838517</v>
      </c>
      <c r="L331">
        <f t="shared" si="50"/>
        <v>2.0964033946717309E-20</v>
      </c>
      <c r="M331">
        <f t="shared" si="54"/>
        <v>4.9328485718626519E-3</v>
      </c>
      <c r="N331" s="146">
        <f t="shared" si="51"/>
        <v>0.75900000000000045</v>
      </c>
      <c r="O331" s="147">
        <f t="shared" si="52"/>
        <v>5.8959390718554081E-3</v>
      </c>
    </row>
    <row r="332" spans="10:15" x14ac:dyDescent="0.25">
      <c r="J332">
        <f t="shared" si="53"/>
        <v>-9.7200000000000699</v>
      </c>
      <c r="K332" s="142">
        <f t="shared" si="49"/>
        <v>0.35644386611449486</v>
      </c>
      <c r="L332">
        <f t="shared" si="50"/>
        <v>2.3105213858619939E-20</v>
      </c>
      <c r="M332">
        <f t="shared" si="54"/>
        <v>5.266181905195985E-3</v>
      </c>
      <c r="N332" s="146">
        <f t="shared" si="51"/>
        <v>0.75933333333333386</v>
      </c>
      <c r="O332" s="147">
        <f t="shared" si="52"/>
        <v>7.4098796474138251E-3</v>
      </c>
    </row>
    <row r="333" spans="10:15" x14ac:dyDescent="0.25">
      <c r="J333">
        <f t="shared" si="53"/>
        <v>-9.7100000000000701</v>
      </c>
      <c r="K333" s="142">
        <f t="shared" si="49"/>
        <v>0.35697046045060465</v>
      </c>
      <c r="L333">
        <f t="shared" si="50"/>
        <v>2.546253866921344E-20</v>
      </c>
      <c r="M333">
        <f t="shared" si="54"/>
        <v>5.599515238529318E-3</v>
      </c>
      <c r="N333" s="146">
        <f t="shared" si="51"/>
        <v>0.75966666666666716</v>
      </c>
      <c r="O333" s="147">
        <f t="shared" si="52"/>
        <v>9.1750673775141192E-3</v>
      </c>
    </row>
    <row r="334" spans="10:15" x14ac:dyDescent="0.25">
      <c r="J334">
        <f t="shared" si="53"/>
        <v>-9.7000000000000703</v>
      </c>
      <c r="K334" s="142">
        <f t="shared" si="49"/>
        <v>0.35749705478671434</v>
      </c>
      <c r="L334">
        <f t="shared" si="50"/>
        <v>2.8057565214588189E-20</v>
      </c>
      <c r="M334">
        <f t="shared" si="54"/>
        <v>5.9328485718626511E-3</v>
      </c>
      <c r="N334" s="146">
        <f t="shared" si="51"/>
        <v>0.76000000000000045</v>
      </c>
      <c r="O334" s="147">
        <f t="shared" si="52"/>
        <v>1.1212304044519146E-2</v>
      </c>
    </row>
    <row r="335" spans="10:15" x14ac:dyDescent="0.25">
      <c r="J335">
        <f t="shared" si="53"/>
        <v>-9.6900000000000706</v>
      </c>
      <c r="K335" s="142">
        <f t="shared" si="49"/>
        <v>0.35802364912282414</v>
      </c>
      <c r="L335">
        <f t="shared" si="50"/>
        <v>3.0913973552921244E-20</v>
      </c>
      <c r="M335">
        <f t="shared" si="54"/>
        <v>6.2661819051959841E-3</v>
      </c>
      <c r="N335" s="146">
        <f t="shared" si="51"/>
        <v>0.76033333333333386</v>
      </c>
      <c r="O335" s="147">
        <f t="shared" si="52"/>
        <v>1.3542312375342569E-2</v>
      </c>
    </row>
    <row r="336" spans="10:15" x14ac:dyDescent="0.25">
      <c r="J336">
        <f t="shared" si="53"/>
        <v>-9.6800000000000708</v>
      </c>
      <c r="K336" s="142">
        <f t="shared" si="49"/>
        <v>0.35855024345893394</v>
      </c>
      <c r="L336">
        <f t="shared" si="50"/>
        <v>3.4057773399953347E-20</v>
      </c>
      <c r="M336">
        <f t="shared" si="54"/>
        <v>6.5995152385293172E-3</v>
      </c>
      <c r="N336" s="146">
        <f t="shared" si="51"/>
        <v>0.76066666666666716</v>
      </c>
      <c r="O336" s="147">
        <f t="shared" si="52"/>
        <v>1.6185673549302747E-2</v>
      </c>
    </row>
    <row r="337" spans="10:15" x14ac:dyDescent="0.25">
      <c r="J337">
        <f t="shared" si="53"/>
        <v>-9.670000000000071</v>
      </c>
      <c r="K337" s="142">
        <f t="shared" si="49"/>
        <v>0.35907683779504362</v>
      </c>
      <c r="L337">
        <f t="shared" si="50"/>
        <v>3.7517530368058966E-20</v>
      </c>
      <c r="M337">
        <f t="shared" si="54"/>
        <v>6.9328485718626503E-3</v>
      </c>
      <c r="N337" s="146">
        <f t="shared" si="51"/>
        <v>0.76100000000000045</v>
      </c>
      <c r="O337" s="147">
        <f t="shared" si="52"/>
        <v>1.9162770416415401E-2</v>
      </c>
    </row>
    <row r="338" spans="10:15" x14ac:dyDescent="0.25">
      <c r="J338">
        <f t="shared" si="53"/>
        <v>-9.6600000000000712</v>
      </c>
      <c r="K338" s="142">
        <f t="shared" si="49"/>
        <v>0.35960343213115342</v>
      </c>
      <c r="L338">
        <f t="shared" si="50"/>
        <v>4.1324613882400169E-20</v>
      </c>
      <c r="M338">
        <f t="shared" si="54"/>
        <v>7.2661819051959833E-3</v>
      </c>
      <c r="N338" s="146">
        <f t="shared" si="51"/>
        <v>0.76133333333333386</v>
      </c>
      <c r="O338" s="147">
        <f t="shared" si="52"/>
        <v>2.249373592134666E-2</v>
      </c>
    </row>
    <row r="339" spans="10:15" x14ac:dyDescent="0.25">
      <c r="J339">
        <f t="shared" si="53"/>
        <v>-9.6500000000000714</v>
      </c>
      <c r="K339" s="142">
        <f t="shared" si="49"/>
        <v>0.36013002646726311</v>
      </c>
      <c r="L339">
        <f t="shared" si="50"/>
        <v>4.5513468822305407E-20</v>
      </c>
      <c r="M339">
        <f t="shared" si="54"/>
        <v>7.5995152385293164E-3</v>
      </c>
      <c r="N339" s="146">
        <f t="shared" si="51"/>
        <v>0.76166666666666716</v>
      </c>
      <c r="O339" s="147">
        <f t="shared" si="52"/>
        <v>2.6198406291269061E-2</v>
      </c>
    </row>
    <row r="340" spans="10:15" x14ac:dyDescent="0.25">
      <c r="J340">
        <f t="shared" si="53"/>
        <v>-9.6400000000000716</v>
      </c>
      <c r="K340" s="142">
        <f t="shared" si="49"/>
        <v>0.36065662080337291</v>
      </c>
      <c r="L340">
        <f t="shared" si="50"/>
        <v>5.0121913126784395E-20</v>
      </c>
      <c r="M340">
        <f t="shared" si="54"/>
        <v>7.9328485718626503E-3</v>
      </c>
      <c r="N340" s="146">
        <f t="shared" si="51"/>
        <v>0.76200000000000045</v>
      </c>
      <c r="O340" s="147">
        <f t="shared" si="52"/>
        <v>3.0296278597777906E-2</v>
      </c>
    </row>
    <row r="341" spans="10:15" x14ac:dyDescent="0.25">
      <c r="J341">
        <f t="shared" si="53"/>
        <v>-9.6300000000000718</v>
      </c>
      <c r="K341" s="142">
        <f t="shared" si="49"/>
        <v>0.36118321513948259</v>
      </c>
      <c r="L341">
        <f t="shared" si="50"/>
        <v>5.5191463811277132E-20</v>
      </c>
      <c r="M341">
        <f t="shared" si="54"/>
        <v>8.2661819051959833E-3</v>
      </c>
      <c r="N341" s="146">
        <f t="shared" si="51"/>
        <v>0.76233333333333386</v>
      </c>
      <c r="O341" s="147">
        <f t="shared" si="52"/>
        <v>3.4806472346295698E-2</v>
      </c>
    </row>
    <row r="342" spans="10:15" x14ac:dyDescent="0.25">
      <c r="J342">
        <f t="shared" si="53"/>
        <v>-9.620000000000072</v>
      </c>
      <c r="K342" s="142">
        <f t="shared" si="49"/>
        <v>0.36170980947559239</v>
      </c>
      <c r="L342">
        <f t="shared" si="50"/>
        <v>6.0767694070045012E-20</v>
      </c>
      <c r="M342">
        <f t="shared" si="54"/>
        <v>8.5995152385293164E-3</v>
      </c>
      <c r="N342" s="146">
        <f t="shared" si="51"/>
        <v>0.76266666666666716</v>
      </c>
      <c r="O342" s="147">
        <f t="shared" si="52"/>
        <v>3.9747694782844997E-2</v>
      </c>
    </row>
    <row r="343" spans="10:15" x14ac:dyDescent="0.25">
      <c r="J343">
        <f t="shared" si="53"/>
        <v>-9.6100000000000723</v>
      </c>
      <c r="K343" s="142">
        <f t="shared" si="49"/>
        <v>0.36223640381170219</v>
      </c>
      <c r="L343">
        <f t="shared" si="50"/>
        <v>6.690062438667892E-20</v>
      </c>
      <c r="M343">
        <f t="shared" si="54"/>
        <v>8.9328485718626494E-3</v>
      </c>
      <c r="N343" s="146">
        <f t="shared" si="51"/>
        <v>0.76300000000000046</v>
      </c>
      <c r="O343" s="147">
        <f t="shared" si="52"/>
        <v>4.5138209639074514E-2</v>
      </c>
    </row>
    <row r="344" spans="10:15" x14ac:dyDescent="0.25">
      <c r="J344">
        <f t="shared" si="53"/>
        <v>-9.6000000000000725</v>
      </c>
      <c r="K344" s="142">
        <f t="shared" si="49"/>
        <v>0.36276299814781188</v>
      </c>
      <c r="L344">
        <f t="shared" si="50"/>
        <v>7.3645150845980718E-20</v>
      </c>
      <c r="M344">
        <f t="shared" si="54"/>
        <v>9.2661819051959825E-3</v>
      </c>
      <c r="N344" s="146">
        <f t="shared" si="51"/>
        <v>0.76333333333333386</v>
      </c>
      <c r="O344" s="147">
        <f t="shared" si="52"/>
        <v>5.0995809063030056E-2</v>
      </c>
    </row>
    <row r="345" spans="10:15" x14ac:dyDescent="0.25">
      <c r="J345">
        <f t="shared" si="53"/>
        <v>-9.5900000000000727</v>
      </c>
      <c r="K345" s="142">
        <f t="shared" si="49"/>
        <v>0.36328959248392168</v>
      </c>
      <c r="L345">
        <f t="shared" si="50"/>
        <v>8.1061514135881325E-20</v>
      </c>
      <c r="M345">
        <f t="shared" si="54"/>
        <v>9.5995152385293155E-3</v>
      </c>
      <c r="N345" s="146">
        <f t="shared" si="51"/>
        <v>0.76366666666666716</v>
      </c>
      <c r="O345" s="147">
        <f t="shared" si="52"/>
        <v>5.7337788506174291E-2</v>
      </c>
    </row>
    <row r="346" spans="10:15" x14ac:dyDescent="0.25">
      <c r="J346">
        <f t="shared" si="53"/>
        <v>-9.5800000000000729</v>
      </c>
      <c r="K346" s="142">
        <f t="shared" si="49"/>
        <v>0.36381618682003136</v>
      </c>
      <c r="L346">
        <f t="shared" si="50"/>
        <v>8.9215813050461625E-20</v>
      </c>
      <c r="M346">
        <f t="shared" si="54"/>
        <v>9.9328485718626486E-3</v>
      </c>
      <c r="N346" s="146">
        <f t="shared" si="51"/>
        <v>0.76400000000000046</v>
      </c>
      <c r="O346" s="147">
        <f t="shared" si="52"/>
        <v>6.4180924357212135E-2</v>
      </c>
    </row>
    <row r="347" spans="10:15" x14ac:dyDescent="0.25">
      <c r="J347">
        <f t="shared" si="53"/>
        <v>-9.5700000000000731</v>
      </c>
      <c r="K347" s="142">
        <f t="shared" si="49"/>
        <v>0.36434278115614116</v>
      </c>
      <c r="L347">
        <f t="shared" si="50"/>
        <v>9.8180566656825589E-20</v>
      </c>
      <c r="M347">
        <f t="shared" si="54"/>
        <v>1.0266181905195982E-2</v>
      </c>
      <c r="N347" s="146">
        <f t="shared" si="51"/>
        <v>0.76433333333333386</v>
      </c>
      <c r="O347" s="147">
        <f t="shared" si="52"/>
        <v>7.154145413087129E-2</v>
      </c>
    </row>
    <row r="348" spans="10:15" x14ac:dyDescent="0.25">
      <c r="J348">
        <f t="shared" si="53"/>
        <v>-9.5600000000000733</v>
      </c>
      <c r="K348" s="142">
        <f t="shared" si="49"/>
        <v>0.36486937549225096</v>
      </c>
      <c r="L348">
        <f t="shared" si="50"/>
        <v>1.080353296722444E-19</v>
      </c>
      <c r="M348">
        <f t="shared" si="54"/>
        <v>1.0599515238529315E-2</v>
      </c>
      <c r="N348" s="146">
        <f t="shared" si="51"/>
        <v>0.76466666666666716</v>
      </c>
      <c r="O348" s="147">
        <f t="shared" si="52"/>
        <v>7.9435059035312186E-2</v>
      </c>
    </row>
    <row r="349" spans="10:15" x14ac:dyDescent="0.25">
      <c r="J349">
        <f t="shared" si="53"/>
        <v>-9.5500000000000735</v>
      </c>
      <c r="K349" s="142">
        <f t="shared" si="49"/>
        <v>0.36539596982836064</v>
      </c>
      <c r="L349">
        <f t="shared" si="50"/>
        <v>1.1886736601646647E-19</v>
      </c>
      <c r="M349">
        <f t="shared" si="54"/>
        <v>1.0932848571862648E-2</v>
      </c>
      <c r="N349" s="146">
        <f t="shared" si="51"/>
        <v>0.76500000000000046</v>
      </c>
      <c r="O349" s="147">
        <f t="shared" si="52"/>
        <v>8.7876848755628456E-2</v>
      </c>
    </row>
    <row r="350" spans="10:15" x14ac:dyDescent="0.25">
      <c r="J350">
        <f t="shared" si="53"/>
        <v>-9.5400000000000738</v>
      </c>
      <c r="K350" s="142">
        <f t="shared" si="49"/>
        <v>0.36592256416447044</v>
      </c>
      <c r="L350">
        <f t="shared" si="50"/>
        <v>1.3077238596048692E-19</v>
      </c>
      <c r="M350">
        <f t="shared" si="54"/>
        <v>1.1266181905195981E-2</v>
      </c>
      <c r="N350" s="146">
        <f t="shared" si="51"/>
        <v>0.76533333333333387</v>
      </c>
      <c r="O350" s="147">
        <f t="shared" si="52"/>
        <v>9.6881348303197279E-2</v>
      </c>
    </row>
    <row r="351" spans="10:15" x14ac:dyDescent="0.25">
      <c r="J351">
        <f t="shared" si="53"/>
        <v>-9.530000000000074</v>
      </c>
      <c r="K351" s="142">
        <f t="shared" si="49"/>
        <v>0.36644915850058013</v>
      </c>
      <c r="L351">
        <f t="shared" si="50"/>
        <v>1.4385535279078167E-19</v>
      </c>
      <c r="M351">
        <f t="shared" si="54"/>
        <v>1.1599515238529314E-2</v>
      </c>
      <c r="N351" s="146">
        <f t="shared" si="51"/>
        <v>0.76566666666666716</v>
      </c>
      <c r="O351" s="147">
        <f t="shared" si="52"/>
        <v>0.10646248679166971</v>
      </c>
    </row>
    <row r="352" spans="10:15" x14ac:dyDescent="0.25">
      <c r="J352">
        <f t="shared" si="53"/>
        <v>-9.5200000000000742</v>
      </c>
      <c r="K352" s="142">
        <f t="shared" si="49"/>
        <v>0.36697575283668993</v>
      </c>
      <c r="L352">
        <f t="shared" si="50"/>
        <v>1.5823136545071714E-19</v>
      </c>
      <c r="M352">
        <f t="shared" si="54"/>
        <v>1.1932848571862647E-2</v>
      </c>
      <c r="N352" s="146">
        <f t="shared" si="51"/>
        <v>0.76600000000000046</v>
      </c>
      <c r="O352" s="147">
        <f t="shared" si="52"/>
        <v>0.1166335880103271</v>
      </c>
    </row>
    <row r="353" spans="10:15" x14ac:dyDescent="0.25">
      <c r="J353">
        <f t="shared" si="53"/>
        <v>-9.5100000000000744</v>
      </c>
      <c r="K353" s="142">
        <f t="shared" si="49"/>
        <v>0.36750234717279973</v>
      </c>
      <c r="L353">
        <f t="shared" si="50"/>
        <v>1.7402662421250901E-19</v>
      </c>
      <c r="M353">
        <f t="shared" si="54"/>
        <v>1.226618190519598E-2</v>
      </c>
      <c r="N353" s="146">
        <f t="shared" si="51"/>
        <v>0.76633333333333387</v>
      </c>
      <c r="O353" s="147">
        <f t="shared" si="52"/>
        <v>0.12740736267451422</v>
      </c>
    </row>
    <row r="354" spans="10:15" x14ac:dyDescent="0.25">
      <c r="J354">
        <f t="shared" si="53"/>
        <v>-9.5000000000000746</v>
      </c>
      <c r="K354" s="142">
        <f t="shared" si="49"/>
        <v>0.36802894150890941</v>
      </c>
      <c r="L354">
        <f t="shared" si="50"/>
        <v>1.9137948707811776E-19</v>
      </c>
      <c r="M354">
        <f t="shared" si="54"/>
        <v>1.2599515238529313E-2</v>
      </c>
      <c r="N354" s="146">
        <f t="shared" si="51"/>
        <v>0.76666666666666716</v>
      </c>
      <c r="O354" s="147">
        <f t="shared" si="52"/>
        <v>0.13879590224101943</v>
      </c>
    </row>
    <row r="355" spans="10:15" x14ac:dyDescent="0.25">
      <c r="J355">
        <f t="shared" si="53"/>
        <v>-9.4900000000000748</v>
      </c>
      <c r="K355" s="142">
        <f t="shared" si="49"/>
        <v>0.36855553584501916</v>
      </c>
      <c r="L355">
        <f t="shared" si="50"/>
        <v>2.1044162531062125E-19</v>
      </c>
      <c r="M355">
        <f t="shared" si="54"/>
        <v>1.2932848571862646E-2</v>
      </c>
      <c r="N355" s="146">
        <f t="shared" si="51"/>
        <v>0.76700000000000046</v>
      </c>
      <c r="O355" s="147">
        <f t="shared" si="52"/>
        <v>0.15081067418370628</v>
      </c>
    </row>
    <row r="356" spans="10:15" x14ac:dyDescent="0.25">
      <c r="J356">
        <f t="shared" si="53"/>
        <v>-9.480000000000075</v>
      </c>
      <c r="K356" s="142">
        <f t="shared" si="49"/>
        <v>0.36908213018112895</v>
      </c>
      <c r="L356">
        <f t="shared" si="50"/>
        <v>2.3137928726371763E-19</v>
      </c>
      <c r="M356">
        <f t="shared" si="54"/>
        <v>1.3266181905195979E-2</v>
      </c>
      <c r="N356" s="146">
        <f t="shared" si="51"/>
        <v>0.76733333333333387</v>
      </c>
      <c r="O356" s="147">
        <f t="shared" si="52"/>
        <v>0.16346251863149558</v>
      </c>
    </row>
    <row r="357" spans="10:15" x14ac:dyDescent="0.25">
      <c r="J357">
        <f t="shared" si="53"/>
        <v>-9.4700000000000752</v>
      </c>
      <c r="K357" s="142">
        <f t="shared" si="49"/>
        <v>0.3696087245172387</v>
      </c>
      <c r="L357">
        <f t="shared" si="50"/>
        <v>2.5437468051231353E-19</v>
      </c>
      <c r="M357">
        <f t="shared" si="54"/>
        <v>1.3599515238529312E-2</v>
      </c>
      <c r="N357" s="146">
        <f t="shared" si="51"/>
        <v>0.76766666666666716</v>
      </c>
      <c r="O357" s="147">
        <f t="shared" si="52"/>
        <v>0.1767616462770322</v>
      </c>
    </row>
    <row r="358" spans="10:15" x14ac:dyDescent="0.25">
      <c r="J358">
        <f t="shared" si="53"/>
        <v>-9.4600000000000755</v>
      </c>
      <c r="K358" s="142">
        <f t="shared" si="49"/>
        <v>0.37013531885334844</v>
      </c>
      <c r="L358">
        <f t="shared" si="50"/>
        <v>2.7962748319693863E-19</v>
      </c>
      <c r="M358">
        <f t="shared" si="54"/>
        <v>1.3932848571862645E-2</v>
      </c>
      <c r="N358" s="146">
        <f t="shared" si="51"/>
        <v>0.76800000000000046</v>
      </c>
      <c r="O358" s="147">
        <f t="shared" si="52"/>
        <v>0.19071763747009512</v>
      </c>
    </row>
    <row r="359" spans="10:15" x14ac:dyDescent="0.25">
      <c r="J359">
        <f t="shared" si="53"/>
        <v>-9.4500000000000757</v>
      </c>
      <c r="K359" s="142">
        <f t="shared" si="49"/>
        <v>0.37066191318945818</v>
      </c>
      <c r="L359">
        <f t="shared" si="50"/>
        <v>3.0735649648620606E-19</v>
      </c>
      <c r="M359">
        <f t="shared" si="54"/>
        <v>1.4266181905195978E-2</v>
      </c>
      <c r="N359" s="146">
        <f t="shared" si="51"/>
        <v>0.76833333333333387</v>
      </c>
      <c r="O359" s="147">
        <f t="shared" si="52"/>
        <v>0.20533944241510274</v>
      </c>
    </row>
    <row r="360" spans="10:15" x14ac:dyDescent="0.25">
      <c r="J360">
        <f t="shared" si="53"/>
        <v>-9.4400000000000759</v>
      </c>
      <c r="K360" s="142">
        <f t="shared" si="49"/>
        <v>0.37118850752556792</v>
      </c>
      <c r="L360">
        <f t="shared" si="50"/>
        <v>3.3780145114162643E-19</v>
      </c>
      <c r="M360">
        <f t="shared" si="54"/>
        <v>1.4599515238529311E-2</v>
      </c>
      <c r="N360" s="146">
        <f t="shared" si="51"/>
        <v>0.76866666666666716</v>
      </c>
      <c r="O360" s="147">
        <f t="shared" si="52"/>
        <v>0.22063538239693584</v>
      </c>
    </row>
    <row r="361" spans="10:15" x14ac:dyDescent="0.25">
      <c r="J361">
        <f t="shared" si="53"/>
        <v>-9.4300000000000761</v>
      </c>
      <c r="K361" s="142">
        <f t="shared" si="49"/>
        <v>0.37171510186167767</v>
      </c>
      <c r="L361">
        <f t="shared" si="50"/>
        <v>3.712249823455404E-19</v>
      </c>
      <c r="M361">
        <f t="shared" si="54"/>
        <v>1.4932848571862644E-2</v>
      </c>
      <c r="N361" s="146">
        <f t="shared" si="51"/>
        <v>0.76900000000000046</v>
      </c>
      <c r="O361" s="147">
        <f t="shared" si="52"/>
        <v>0.23661315196383892</v>
      </c>
    </row>
    <row r="362" spans="10:15" x14ac:dyDescent="0.25">
      <c r="J362">
        <f t="shared" si="53"/>
        <v>-9.4200000000000763</v>
      </c>
      <c r="K362" s="142">
        <f t="shared" si="49"/>
        <v>0.37224169619778746</v>
      </c>
      <c r="L362">
        <f t="shared" si="50"/>
        <v>4.0791478823440591E-19</v>
      </c>
      <c r="M362">
        <f t="shared" si="54"/>
        <v>1.5266181905195977E-2</v>
      </c>
      <c r="N362" s="146">
        <f t="shared" si="51"/>
        <v>0.76933333333333387</v>
      </c>
      <c r="O362" s="147">
        <f t="shared" si="52"/>
        <v>0.25327982200034865</v>
      </c>
    </row>
    <row r="363" spans="10:15" x14ac:dyDescent="0.25">
      <c r="J363">
        <f t="shared" si="53"/>
        <v>-9.4100000000000765</v>
      </c>
      <c r="K363" s="142">
        <f t="shared" si="49"/>
        <v>0.37276829053389721</v>
      </c>
      <c r="L363">
        <f t="shared" si="50"/>
        <v>4.4818598897515227E-19</v>
      </c>
      <c r="M363">
        <f t="shared" si="54"/>
        <v>1.559951523852931E-2</v>
      </c>
      <c r="N363" s="146">
        <f t="shared" si="51"/>
        <v>0.76966666666666717</v>
      </c>
      <c r="O363" s="147">
        <f t="shared" si="52"/>
        <v>0.27064184362711352</v>
      </c>
    </row>
    <row r="364" spans="10:15" x14ac:dyDescent="0.25">
      <c r="J364">
        <f t="shared" si="53"/>
        <v>-9.4000000000000767</v>
      </c>
      <c r="K364" s="142">
        <f t="shared" si="49"/>
        <v>0.37329488487000695</v>
      </c>
      <c r="L364">
        <f t="shared" si="50"/>
        <v>4.9238370474194613E-19</v>
      </c>
      <c r="M364">
        <f t="shared" si="54"/>
        <v>1.5932848571862643E-2</v>
      </c>
      <c r="N364" s="146">
        <f t="shared" si="51"/>
        <v>0.77000000000000046</v>
      </c>
      <c r="O364" s="147">
        <f t="shared" si="52"/>
        <v>0.28870505286810189</v>
      </c>
    </row>
    <row r="365" spans="10:15" x14ac:dyDescent="0.25">
      <c r="J365">
        <f t="shared" si="53"/>
        <v>-9.390000000000077</v>
      </c>
      <c r="K365" s="142">
        <f t="shared" si="49"/>
        <v>0.37382147920611669</v>
      </c>
      <c r="L365">
        <f t="shared" si="50"/>
        <v>5.4088587260532E-19</v>
      </c>
      <c r="M365">
        <f t="shared" si="54"/>
        <v>1.6266181905195978E-2</v>
      </c>
      <c r="N365" s="146">
        <f t="shared" si="51"/>
        <v>0.77033333333333387</v>
      </c>
      <c r="O365" s="147">
        <f t="shared" si="52"/>
        <v>0.30747467602910278</v>
      </c>
    </row>
    <row r="366" spans="10:15" x14ac:dyDescent="0.25">
      <c r="J366">
        <f t="shared" si="53"/>
        <v>-9.3800000000000772</v>
      </c>
      <c r="K366" s="142">
        <f t="shared" si="49"/>
        <v>0.37434807354222643</v>
      </c>
      <c r="L366">
        <f t="shared" si="50"/>
        <v>5.9410632414683868E-19</v>
      </c>
      <c r="M366">
        <f t="shared" si="54"/>
        <v>1.6599515238529313E-2</v>
      </c>
      <c r="N366" s="146">
        <f t="shared" si="51"/>
        <v>0.77066666666666717</v>
      </c>
      <c r="O366" s="147">
        <f t="shared" si="52"/>
        <v>0.32695533573459112</v>
      </c>
    </row>
    <row r="367" spans="10:15" x14ac:dyDescent="0.25">
      <c r="J367">
        <f t="shared" si="53"/>
        <v>-9.3700000000000774</v>
      </c>
      <c r="K367" s="142">
        <f t="shared" si="49"/>
        <v>0.37487466787833623</v>
      </c>
      <c r="L367">
        <f t="shared" si="50"/>
        <v>6.5249814757337734E-19</v>
      </c>
      <c r="M367">
        <f t="shared" si="54"/>
        <v>1.6932848571862648E-2</v>
      </c>
      <c r="N367" s="146">
        <f t="shared" si="51"/>
        <v>0.77100000000000046</v>
      </c>
      <c r="O367" s="147">
        <f t="shared" si="52"/>
        <v>0.34715105757301756</v>
      </c>
    </row>
    <row r="368" spans="10:15" x14ac:dyDescent="0.25">
      <c r="J368">
        <f t="shared" si="53"/>
        <v>-9.3600000000000776</v>
      </c>
      <c r="K368" s="142">
        <f t="shared" si="49"/>
        <v>0.37540126221444597</v>
      </c>
      <c r="L368">
        <f t="shared" si="50"/>
        <v>7.1655736023929062E-19</v>
      </c>
      <c r="M368">
        <f t="shared" si="54"/>
        <v>1.7266181905195983E-2</v>
      </c>
      <c r="N368" s="146">
        <f t="shared" si="51"/>
        <v>0.77133333333333387</v>
      </c>
      <c r="O368" s="147">
        <f t="shared" si="52"/>
        <v>0.36806527730335908</v>
      </c>
    </row>
    <row r="369" spans="10:15" x14ac:dyDescent="0.25">
      <c r="J369">
        <f t="shared" si="53"/>
        <v>-9.3500000000000778</v>
      </c>
      <c r="K369" s="142">
        <f t="shared" si="49"/>
        <v>0.37592785655055572</v>
      </c>
      <c r="L369">
        <f t="shared" si="50"/>
        <v>7.8682691980746611E-19</v>
      </c>
      <c r="M369">
        <f t="shared" si="54"/>
        <v>1.7599515238529317E-2</v>
      </c>
      <c r="N369" s="146">
        <f t="shared" si="51"/>
        <v>0.77166666666666717</v>
      </c>
      <c r="O369" s="147">
        <f t="shared" si="52"/>
        <v>0.38970084857839754</v>
      </c>
    </row>
    <row r="370" spans="10:15" x14ac:dyDescent="0.25">
      <c r="J370">
        <f t="shared" si="53"/>
        <v>-9.340000000000078</v>
      </c>
      <c r="K370" s="142">
        <f t="shared" si="49"/>
        <v>0.37645445088666546</v>
      </c>
      <c r="L370">
        <f t="shared" si="50"/>
        <v>8.6390110480783499E-19</v>
      </c>
      <c r="M370">
        <f t="shared" si="54"/>
        <v>1.7932848571862652E-2</v>
      </c>
      <c r="N370" s="146">
        <f t="shared" si="51"/>
        <v>0.77200000000000046</v>
      </c>
      <c r="O370" s="147">
        <f t="shared" si="52"/>
        <v>0.4120600511426501</v>
      </c>
    </row>
    <row r="371" spans="10:15" x14ac:dyDescent="0.25">
      <c r="J371">
        <f t="shared" si="53"/>
        <v>-9.3300000000000782</v>
      </c>
      <c r="K371" s="142">
        <f t="shared" si="49"/>
        <v>0.3769810452227752</v>
      </c>
      <c r="L371">
        <f t="shared" si="50"/>
        <v>9.4843029810217725E-19</v>
      </c>
      <c r="M371">
        <f t="shared" si="54"/>
        <v>1.8266181905195987E-2</v>
      </c>
      <c r="N371" s="146">
        <f t="shared" si="51"/>
        <v>0.77233333333333387</v>
      </c>
      <c r="O371" s="147">
        <f t="shared" si="52"/>
        <v>0.43514459946519551</v>
      </c>
    </row>
    <row r="372" spans="10:15" x14ac:dyDescent="0.25">
      <c r="J372">
        <f t="shared" si="53"/>
        <v>-9.3200000000000784</v>
      </c>
      <c r="K372" s="142">
        <f t="shared" si="49"/>
        <v>0.37750763955888494</v>
      </c>
      <c r="L372">
        <f t="shared" si="50"/>
        <v>1.0411262097559935E-18</v>
      </c>
      <c r="M372">
        <f t="shared" si="54"/>
        <v>1.8599515238529322E-2</v>
      </c>
      <c r="N372" s="146">
        <f t="shared" si="51"/>
        <v>0.77266666666666717</v>
      </c>
      <c r="O372" s="147">
        <f t="shared" si="52"/>
        <v>0.45895565176982206</v>
      </c>
    </row>
    <row r="373" spans="10:15" x14ac:dyDescent="0.25">
      <c r="J373">
        <f t="shared" si="53"/>
        <v>-9.3100000000000787</v>
      </c>
      <c r="K373" s="142">
        <f t="shared" si="49"/>
        <v>0.37803423389499474</v>
      </c>
      <c r="L373">
        <f t="shared" si="50"/>
        <v>1.1427675790732555E-18</v>
      </c>
      <c r="M373">
        <f t="shared" si="54"/>
        <v>1.8932848571862657E-2</v>
      </c>
      <c r="N373" s="146">
        <f t="shared" si="51"/>
        <v>0.77300000000000046</v>
      </c>
      <c r="O373" s="147">
        <f t="shared" si="52"/>
        <v>0.48349381942698255</v>
      </c>
    </row>
    <row r="374" spans="10:15" x14ac:dyDescent="0.25">
      <c r="J374">
        <f t="shared" si="53"/>
        <v>-9.3000000000000789</v>
      </c>
      <c r="K374" s="142">
        <f t="shared" si="49"/>
        <v>0.37856082823110448</v>
      </c>
      <c r="L374">
        <f t="shared" si="50"/>
        <v>1.2542063990900604E-18</v>
      </c>
      <c r="M374">
        <f t="shared" si="54"/>
        <v>1.9266181905195991E-2</v>
      </c>
      <c r="N374" s="146">
        <f t="shared" si="51"/>
        <v>0.77333333333333387</v>
      </c>
      <c r="O374" s="147">
        <f t="shared" si="52"/>
        <v>0.50875917667398707</v>
      </c>
    </row>
    <row r="375" spans="10:15" x14ac:dyDescent="0.25">
      <c r="J375">
        <f t="shared" si="53"/>
        <v>-9.2900000000000791</v>
      </c>
      <c r="K375" s="142">
        <f t="shared" si="49"/>
        <v>0.37908742256721423</v>
      </c>
      <c r="L375">
        <f t="shared" si="50"/>
        <v>1.3763747106736821E-18</v>
      </c>
      <c r="M375">
        <f t="shared" si="54"/>
        <v>1.9599515238529326E-2</v>
      </c>
      <c r="N375" s="146">
        <f t="shared" si="51"/>
        <v>0.77366666666666717</v>
      </c>
      <c r="O375" s="147">
        <f t="shared" si="52"/>
        <v>0.53475127063169703</v>
      </c>
    </row>
    <row r="376" spans="10:15" x14ac:dyDescent="0.25">
      <c r="J376">
        <f t="shared" si="53"/>
        <v>-9.2800000000000793</v>
      </c>
      <c r="K376" s="142">
        <f t="shared" si="49"/>
        <v>0.37961401690332397</v>
      </c>
      <c r="L376">
        <f t="shared" si="50"/>
        <v>1.5102920175607725E-18</v>
      </c>
      <c r="M376">
        <f t="shared" si="54"/>
        <v>1.9932848571862661E-2</v>
      </c>
      <c r="N376" s="146">
        <f t="shared" si="51"/>
        <v>0.77400000000000047</v>
      </c>
      <c r="O376" s="147">
        <f t="shared" si="52"/>
        <v>0.5614691315877206</v>
      </c>
    </row>
    <row r="377" spans="10:15" x14ac:dyDescent="0.25">
      <c r="J377">
        <f t="shared" si="53"/>
        <v>-9.2700000000000795</v>
      </c>
      <c r="K377" s="142">
        <f t="shared" si="49"/>
        <v>0.38014061123943371</v>
      </c>
      <c r="L377">
        <f t="shared" si="50"/>
        <v>1.6570733782213674E-18</v>
      </c>
      <c r="M377">
        <f t="shared" si="54"/>
        <v>2.0266181905195996E-2</v>
      </c>
      <c r="N377" s="146">
        <f t="shared" si="51"/>
        <v>0.77433333333333387</v>
      </c>
      <c r="O377" s="147">
        <f t="shared" si="52"/>
        <v>0.58891128351775535</v>
      </c>
    </row>
    <row r="378" spans="10:15" x14ac:dyDescent="0.25">
      <c r="J378">
        <f t="shared" si="53"/>
        <v>-9.2600000000000797</v>
      </c>
      <c r="K378" s="142">
        <f t="shared" si="49"/>
        <v>0.38066720557554345</v>
      </c>
      <c r="L378">
        <f t="shared" si="50"/>
        <v>1.8179382353852566E-18</v>
      </c>
      <c r="M378">
        <f t="shared" si="54"/>
        <v>2.0599515238529331E-2</v>
      </c>
      <c r="N378" s="146">
        <f t="shared" si="51"/>
        <v>0.77466666666666717</v>
      </c>
      <c r="O378" s="147">
        <f t="shared" si="52"/>
        <v>0.61707575481827182</v>
      </c>
    </row>
    <row r="379" spans="10:15" x14ac:dyDescent="0.25">
      <c r="J379">
        <f t="shared" si="53"/>
        <v>-9.2500000000000799</v>
      </c>
      <c r="K379" s="142">
        <f t="shared" si="49"/>
        <v>0.38119379991165325</v>
      </c>
      <c r="L379">
        <f t="shared" si="50"/>
        <v>1.9942200494487813E-18</v>
      </c>
      <c r="M379">
        <f t="shared" si="54"/>
        <v>2.0932848571862665E-2</v>
      </c>
      <c r="N379" s="146">
        <f t="shared" si="51"/>
        <v>0.77500000000000047</v>
      </c>
      <c r="O379" s="147">
        <f t="shared" si="52"/>
        <v>0.64596008922521431</v>
      </c>
    </row>
    <row r="380" spans="10:15" x14ac:dyDescent="0.25">
      <c r="J380">
        <f t="shared" si="53"/>
        <v>-9.2400000000000801</v>
      </c>
      <c r="K380" s="142">
        <f t="shared" si="49"/>
        <v>0.381720394247763</v>
      </c>
      <c r="L380">
        <f t="shared" si="50"/>
        <v>2.1873768078287485E-18</v>
      </c>
      <c r="M380">
        <f t="shared" si="54"/>
        <v>2.1266181905196E-2</v>
      </c>
      <c r="N380" s="146">
        <f t="shared" si="51"/>
        <v>0.77533333333333387</v>
      </c>
      <c r="O380" s="147">
        <f t="shared" si="52"/>
        <v>0.67556135689477814</v>
      </c>
    </row>
    <row r="381" spans="10:15" x14ac:dyDescent="0.25">
      <c r="J381">
        <f t="shared" si="53"/>
        <v>-9.2300000000000804</v>
      </c>
      <c r="K381" s="142">
        <f t="shared" si="49"/>
        <v>0.38224698858387274</v>
      </c>
      <c r="L381">
        <f t="shared" si="50"/>
        <v>2.3990024886881418E-18</v>
      </c>
      <c r="M381">
        <f t="shared" si="54"/>
        <v>2.1599515238529335E-2</v>
      </c>
      <c r="N381" s="146">
        <f t="shared" si="51"/>
        <v>0.77566666666666717</v>
      </c>
      <c r="O381" s="147">
        <f t="shared" si="52"/>
        <v>0.70587616562366617</v>
      </c>
    </row>
    <row r="382" spans="10:15" x14ac:dyDescent="0.25">
      <c r="J382">
        <f t="shared" si="53"/>
        <v>-9.2200000000000806</v>
      </c>
      <c r="K382" s="142">
        <f t="shared" si="49"/>
        <v>0.38277358291998248</v>
      </c>
      <c r="L382">
        <f t="shared" si="50"/>
        <v>2.6308395643662176E-18</v>
      </c>
      <c r="M382">
        <f t="shared" si="54"/>
        <v>2.193284857186267E-2</v>
      </c>
      <c r="N382" s="146">
        <f t="shared" si="51"/>
        <v>0.77600000000000047</v>
      </c>
      <c r="O382" s="147">
        <f t="shared" si="52"/>
        <v>0.73690067218746103</v>
      </c>
    </row>
    <row r="383" spans="10:15" x14ac:dyDescent="0.25">
      <c r="J383">
        <f t="shared" si="53"/>
        <v>-9.2100000000000808</v>
      </c>
      <c r="K383" s="142">
        <f t="shared" si="49"/>
        <v>0.38330017725609222</v>
      </c>
      <c r="L383">
        <f t="shared" si="50"/>
        <v>2.8847926373528405E-18</v>
      </c>
      <c r="M383">
        <f t="shared" si="54"/>
        <v>2.2266181905196004E-2</v>
      </c>
      <c r="N383" s="146">
        <f t="shared" si="51"/>
        <v>0.77633333333333387</v>
      </c>
      <c r="O383" s="147">
        <f t="shared" si="52"/>
        <v>0.7686305937769623</v>
      </c>
    </row>
    <row r="384" spans="10:15" x14ac:dyDescent="0.25">
      <c r="J384">
        <f t="shared" si="53"/>
        <v>-9.200000000000081</v>
      </c>
      <c r="K384" s="142">
        <f t="shared" si="49"/>
        <v>0.38382677159220202</v>
      </c>
      <c r="L384">
        <f t="shared" si="50"/>
        <v>3.162943309803276E-18</v>
      </c>
      <c r="M384">
        <f t="shared" si="54"/>
        <v>2.2599515238529339E-2</v>
      </c>
      <c r="N384" s="146">
        <f t="shared" si="51"/>
        <v>0.77666666666666717</v>
      </c>
      <c r="O384" s="147">
        <f t="shared" si="52"/>
        <v>0.80106121951346099</v>
      </c>
    </row>
    <row r="385" spans="10:15" x14ac:dyDescent="0.25">
      <c r="J385">
        <f t="shared" si="53"/>
        <v>-9.1900000000000812</v>
      </c>
      <c r="K385" s="142">
        <f t="shared" si="49"/>
        <v>0.38435336592831176</v>
      </c>
      <c r="L385">
        <f t="shared" si="50"/>
        <v>3.4675663964498163E-18</v>
      </c>
      <c r="M385">
        <f t="shared" si="54"/>
        <v>2.2932848571862674E-2</v>
      </c>
      <c r="N385" s="146">
        <f t="shared" si="51"/>
        <v>0.77700000000000058</v>
      </c>
      <c r="O385" s="147">
        <f t="shared" si="52"/>
        <v>0.83418742202500096</v>
      </c>
    </row>
    <row r="386" spans="10:15" x14ac:dyDescent="0.25">
      <c r="J386">
        <f t="shared" si="53"/>
        <v>-9.1800000000000814</v>
      </c>
      <c r="K386" s="142">
        <f t="shared" si="49"/>
        <v>0.38487996026442151</v>
      </c>
      <c r="L386">
        <f t="shared" si="50"/>
        <v>3.8011476003920185E-18</v>
      </c>
      <c r="M386">
        <f t="shared" si="54"/>
        <v>2.3266181905196009E-2</v>
      </c>
      <c r="N386" s="146">
        <f t="shared" si="51"/>
        <v>0.77733333333333388</v>
      </c>
      <c r="O386" s="147">
        <f t="shared" si="52"/>
        <v>0.86800366906670667</v>
      </c>
    </row>
    <row r="387" spans="10:15" x14ac:dyDescent="0.25">
      <c r="J387">
        <f t="shared" si="53"/>
        <v>-9.1700000000000816</v>
      </c>
      <c r="K387" s="142">
        <f t="shared" si="49"/>
        <v>0.38540655460053125</v>
      </c>
      <c r="L387">
        <f t="shared" si="50"/>
        <v>4.1664027817003472E-18</v>
      </c>
      <c r="M387">
        <f t="shared" si="54"/>
        <v>2.3599515238529344E-2</v>
      </c>
      <c r="N387" s="146">
        <f t="shared" si="51"/>
        <v>0.77766666666666717</v>
      </c>
      <c r="O387" s="147">
        <f t="shared" si="52"/>
        <v>0.9025040351692174</v>
      </c>
    </row>
    <row r="388" spans="10:15" x14ac:dyDescent="0.25">
      <c r="J388">
        <f t="shared" si="53"/>
        <v>-9.1600000000000819</v>
      </c>
      <c r="K388" s="142">
        <f t="shared" ref="K388:K451" si="55">$B$7+J388*$B$24</f>
        <v>0.38593314893664099</v>
      </c>
      <c r="L388">
        <f t="shared" ref="L388:L451" si="56">_xlfn.NORM.DIST(K388,$B$7,$B$24,FALSE)</f>
        <v>4.566298960121441E-18</v>
      </c>
      <c r="M388">
        <f t="shared" si="54"/>
        <v>2.3932848571862678E-2</v>
      </c>
      <c r="N388" s="146">
        <f t="shared" ref="N388:N451" si="57">MAX(0,M388+B$21)</f>
        <v>0.77800000000000058</v>
      </c>
      <c r="O388" s="147">
        <f t="shared" ref="O388:O451" si="58">IF(M388&gt;=0,_xlfn.GAMMA.DIST(M388,$B$22,1/$B$23,FALSE),0)</f>
        <v>0.93768221330021229</v>
      </c>
    </row>
    <row r="389" spans="10:15" x14ac:dyDescent="0.25">
      <c r="J389">
        <f t="shared" si="53"/>
        <v>-9.1500000000000821</v>
      </c>
      <c r="K389" s="142">
        <f t="shared" si="55"/>
        <v>0.38645974327275073</v>
      </c>
      <c r="L389">
        <f t="shared" si="56"/>
        <v>5.0040772055000537E-18</v>
      </c>
      <c r="M389">
        <f t="shared" si="54"/>
        <v>2.4266181905196013E-2</v>
      </c>
      <c r="N389" s="146">
        <f t="shared" si="57"/>
        <v>0.77833333333333388</v>
      </c>
      <c r="O389" s="147">
        <f t="shared" si="58"/>
        <v>0.97353152652486918</v>
      </c>
    </row>
    <row r="390" spans="10:15" x14ac:dyDescent="0.25">
      <c r="J390">
        <f t="shared" ref="J390:J453" si="59">J389+0.01</f>
        <v>-9.1400000000000823</v>
      </c>
      <c r="K390" s="142">
        <f t="shared" si="55"/>
        <v>0.38698633760886053</v>
      </c>
      <c r="L390">
        <f t="shared" si="56"/>
        <v>5.4832775829183408E-18</v>
      </c>
      <c r="M390">
        <f t="shared" ref="M390:M453" si="60">M389+0.7/2100</f>
        <v>2.4599515238529348E-2</v>
      </c>
      <c r="N390" s="146">
        <f t="shared" si="57"/>
        <v>0.77866666666666717</v>
      </c>
      <c r="O390" s="147">
        <f t="shared" si="58"/>
        <v>1.0100449396519551</v>
      </c>
    </row>
    <row r="391" spans="10:15" x14ac:dyDescent="0.25">
      <c r="J391">
        <f t="shared" si="59"/>
        <v>-9.1300000000000825</v>
      </c>
      <c r="K391" s="142">
        <f t="shared" si="55"/>
        <v>0.38751293194497027</v>
      </c>
      <c r="L391">
        <f t="shared" si="56"/>
        <v>6.0077663340831721E-18</v>
      </c>
      <c r="M391">
        <f t="shared" si="60"/>
        <v>2.4932848571862683E-2</v>
      </c>
      <c r="N391" s="146">
        <f t="shared" si="57"/>
        <v>0.77900000000000058</v>
      </c>
      <c r="O391" s="147">
        <f t="shared" si="58"/>
        <v>1.0472150708530379</v>
      </c>
    </row>
    <row r="392" spans="10:15" x14ac:dyDescent="0.25">
      <c r="J392">
        <f t="shared" si="59"/>
        <v>-9.1200000000000827</v>
      </c>
      <c r="K392" s="142">
        <f t="shared" si="55"/>
        <v>0.38803952628108002</v>
      </c>
      <c r="L392">
        <f t="shared" si="56"/>
        <v>6.5817654922665753E-18</v>
      </c>
      <c r="M392">
        <f t="shared" si="60"/>
        <v>2.5266181905196018E-2</v>
      </c>
      <c r="N392" s="146">
        <f t="shared" si="57"/>
        <v>0.77933333333333388</v>
      </c>
      <c r="O392" s="147">
        <f t="shared" si="58"/>
        <v>1.0850342032430655</v>
      </c>
    </row>
    <row r="393" spans="10:15" x14ac:dyDescent="0.25">
      <c r="J393">
        <f t="shared" si="59"/>
        <v>-9.1100000000000829</v>
      </c>
      <c r="K393" s="142">
        <f t="shared" si="55"/>
        <v>0.38856612061718976</v>
      </c>
      <c r="L393">
        <f t="shared" si="56"/>
        <v>7.2098851452239294E-18</v>
      </c>
      <c r="M393">
        <f t="shared" si="60"/>
        <v>2.5599515238529352E-2</v>
      </c>
      <c r="N393" s="146">
        <f t="shared" si="57"/>
        <v>0.77966666666666717</v>
      </c>
      <c r="O393" s="147">
        <f t="shared" si="58"/>
        <v>1.1234942964112862</v>
      </c>
    </row>
    <row r="394" spans="10:15" x14ac:dyDescent="0.25">
      <c r="J394">
        <f t="shared" si="59"/>
        <v>-9.1000000000000831</v>
      </c>
      <c r="K394" s="142">
        <f t="shared" si="55"/>
        <v>0.3890927149532995</v>
      </c>
      <c r="L394">
        <f t="shared" si="56"/>
        <v>7.897158579094893E-18</v>
      </c>
      <c r="M394">
        <f t="shared" si="60"/>
        <v>2.5932848571862687E-2</v>
      </c>
      <c r="N394" s="146">
        <f t="shared" si="57"/>
        <v>0.78000000000000058</v>
      </c>
      <c r="O394" s="147">
        <f t="shared" si="58"/>
        <v>1.162586997892165</v>
      </c>
    </row>
    <row r="395" spans="10:15" x14ac:dyDescent="0.25">
      <c r="J395">
        <f t="shared" si="59"/>
        <v>-9.0900000000000833</v>
      </c>
      <c r="K395" s="142">
        <f t="shared" si="55"/>
        <v>0.3896193092894093</v>
      </c>
      <c r="L395">
        <f t="shared" si="56"/>
        <v>8.6490805564542613E-18</v>
      </c>
      <c r="M395">
        <f t="shared" si="60"/>
        <v>2.6266181905196022E-2</v>
      </c>
      <c r="N395" s="146">
        <f t="shared" si="57"/>
        <v>0.78033333333333388</v>
      </c>
      <c r="O395" s="147">
        <f t="shared" si="58"/>
        <v>1.2023036545666219</v>
      </c>
    </row>
    <row r="396" spans="10:15" x14ac:dyDescent="0.25">
      <c r="J396">
        <f t="shared" si="59"/>
        <v>-9.0800000000000836</v>
      </c>
      <c r="K396" s="142">
        <f t="shared" si="55"/>
        <v>0.39014590362551904</v>
      </c>
      <c r="L396">
        <f t="shared" si="56"/>
        <v>9.4716490035560421E-18</v>
      </c>
      <c r="M396">
        <f t="shared" si="60"/>
        <v>2.6599515238529357E-2</v>
      </c>
      <c r="N396" s="146">
        <f t="shared" si="57"/>
        <v>0.78066666666666718</v>
      </c>
      <c r="O396" s="147">
        <f t="shared" si="58"/>
        <v>1.2426353239845167</v>
      </c>
    </row>
    <row r="397" spans="10:15" x14ac:dyDescent="0.25">
      <c r="J397">
        <f t="shared" si="59"/>
        <v>-9.0700000000000838</v>
      </c>
      <c r="K397" s="142">
        <f t="shared" si="55"/>
        <v>0.39067249796162878</v>
      </c>
      <c r="L397">
        <f t="shared" si="56"/>
        <v>1.0371410405547188E-17</v>
      </c>
      <c r="M397">
        <f t="shared" si="60"/>
        <v>2.6932848571862691E-2</v>
      </c>
      <c r="N397" s="146">
        <f t="shared" si="57"/>
        <v>0.78100000000000058</v>
      </c>
      <c r="O397" s="147">
        <f t="shared" si="58"/>
        <v>1.2835727855999317</v>
      </c>
    </row>
    <row r="398" spans="10:15" x14ac:dyDescent="0.25">
      <c r="J398">
        <f t="shared" si="59"/>
        <v>-9.060000000000084</v>
      </c>
      <c r="K398" s="142">
        <f t="shared" si="55"/>
        <v>0.39119909229773853</v>
      </c>
      <c r="L398">
        <f t="shared" si="56"/>
        <v>1.1355509234172874E-17</v>
      </c>
      <c r="M398">
        <f t="shared" si="60"/>
        <v>2.7266181905196026E-2</v>
      </c>
      <c r="N398" s="146">
        <f t="shared" si="57"/>
        <v>0.78133333333333388</v>
      </c>
      <c r="O398" s="147">
        <f t="shared" si="58"/>
        <v>1.3251065519113396</v>
      </c>
    </row>
    <row r="399" spans="10:15" x14ac:dyDescent="0.25">
      <c r="J399">
        <f t="shared" si="59"/>
        <v>-9.0500000000000842</v>
      </c>
      <c r="K399" s="142">
        <f t="shared" si="55"/>
        <v>0.39172568663384827</v>
      </c>
      <c r="L399">
        <f t="shared" si="56"/>
        <v>1.2431741760420975E-17</v>
      </c>
      <c r="M399">
        <f t="shared" si="60"/>
        <v>2.7599515238529361E-2</v>
      </c>
      <c r="N399" s="146">
        <f t="shared" si="57"/>
        <v>0.78166666666666718</v>
      </c>
      <c r="O399" s="147">
        <f t="shared" si="58"/>
        <v>1.3672268794993085</v>
      </c>
    </row>
    <row r="400" spans="10:15" x14ac:dyDescent="0.25">
      <c r="J400">
        <f t="shared" si="59"/>
        <v>-9.0400000000000844</v>
      </c>
      <c r="K400" s="142">
        <f t="shared" si="55"/>
        <v>0.39225228096995801</v>
      </c>
      <c r="L400">
        <f t="shared" si="56"/>
        <v>1.3608614634836833E-17</v>
      </c>
      <c r="M400">
        <f t="shared" si="60"/>
        <v>2.7932848571862696E-2</v>
      </c>
      <c r="N400" s="146">
        <f t="shared" si="57"/>
        <v>0.78200000000000058</v>
      </c>
      <c r="O400" s="147">
        <f t="shared" si="58"/>
        <v>1.4099237799548807</v>
      </c>
    </row>
    <row r="401" spans="10:15" x14ac:dyDescent="0.25">
      <c r="J401">
        <f t="shared" si="59"/>
        <v>-9.0300000000000846</v>
      </c>
      <c r="K401" s="142">
        <f t="shared" si="55"/>
        <v>0.39277887530606781</v>
      </c>
      <c r="L401">
        <f t="shared" si="56"/>
        <v>1.4895408651083375E-17</v>
      </c>
      <c r="M401">
        <f t="shared" si="60"/>
        <v>2.8266181905196031E-2</v>
      </c>
      <c r="N401" s="146">
        <f t="shared" si="57"/>
        <v>0.78233333333333388</v>
      </c>
      <c r="O401" s="147">
        <f t="shared" si="58"/>
        <v>1.4531870306923067</v>
      </c>
    </row>
    <row r="402" spans="10:15" x14ac:dyDescent="0.25">
      <c r="J402">
        <f t="shared" si="59"/>
        <v>-9.0200000000000848</v>
      </c>
      <c r="K402" s="142">
        <f t="shared" si="55"/>
        <v>0.39330546964217755</v>
      </c>
      <c r="L402">
        <f t="shared" si="56"/>
        <v>1.6302248143928687E-17</v>
      </c>
      <c r="M402">
        <f t="shared" si="60"/>
        <v>2.8599515238529365E-2</v>
      </c>
      <c r="N402" s="146">
        <f t="shared" si="57"/>
        <v>0.78266666666666718</v>
      </c>
      <c r="O402" s="147">
        <f t="shared" si="58"/>
        <v>1.4970061856402002</v>
      </c>
    </row>
    <row r="403" spans="10:15" x14ac:dyDescent="0.25">
      <c r="J403">
        <f t="shared" si="59"/>
        <v>-9.0100000000000851</v>
      </c>
      <c r="K403" s="142">
        <f t="shared" si="55"/>
        <v>0.39383206397828729</v>
      </c>
      <c r="L403">
        <f t="shared" si="56"/>
        <v>1.7840176511452552E-17</v>
      </c>
      <c r="M403">
        <f t="shared" si="60"/>
        <v>2.89328485718627E-2</v>
      </c>
      <c r="N403" s="146">
        <f t="shared" si="57"/>
        <v>0.78300000000000058</v>
      </c>
      <c r="O403" s="147">
        <f t="shared" si="58"/>
        <v>1.541370585805703</v>
      </c>
    </row>
    <row r="404" spans="10:15" x14ac:dyDescent="0.25">
      <c r="J404">
        <f t="shared" si="59"/>
        <v>-9.0000000000000853</v>
      </c>
      <c r="K404" s="142">
        <f t="shared" si="55"/>
        <v>0.39435865831439704</v>
      </c>
      <c r="L404">
        <f t="shared" si="56"/>
        <v>1.9521238393111592E-17</v>
      </c>
      <c r="M404">
        <f t="shared" si="60"/>
        <v>2.9266181905196035E-2</v>
      </c>
      <c r="N404" s="146">
        <f t="shared" si="57"/>
        <v>0.78333333333333388</v>
      </c>
      <c r="O404" s="147">
        <f t="shared" si="58"/>
        <v>1.5862693697066208</v>
      </c>
    </row>
    <row r="405" spans="10:15" x14ac:dyDescent="0.25">
      <c r="J405">
        <f t="shared" si="59"/>
        <v>-8.9900000000000855</v>
      </c>
      <c r="K405" s="142">
        <f t="shared" si="55"/>
        <v>0.39488525265050678</v>
      </c>
      <c r="L405">
        <f t="shared" si="56"/>
        <v>2.1358569080668877E-17</v>
      </c>
      <c r="M405">
        <f t="shared" si="60"/>
        <v>2.959951523852937E-2</v>
      </c>
      <c r="N405" s="146">
        <f t="shared" si="57"/>
        <v>0.78366666666666718</v>
      </c>
      <c r="O405" s="147">
        <f t="shared" si="58"/>
        <v>1.6316914836669307</v>
      </c>
    </row>
    <row r="406" spans="10:15" x14ac:dyDescent="0.25">
      <c r="J406">
        <f t="shared" si="59"/>
        <v>-8.9800000000000857</v>
      </c>
      <c r="K406" s="142">
        <f t="shared" si="55"/>
        <v>0.39541184698661652</v>
      </c>
      <c r="L406">
        <f t="shared" si="56"/>
        <v>2.3366491788154683E-17</v>
      </c>
      <c r="M406">
        <f t="shared" si="60"/>
        <v>2.9932848571862705E-2</v>
      </c>
      <c r="N406" s="146">
        <f t="shared" si="57"/>
        <v>0.78400000000000059</v>
      </c>
      <c r="O406" s="147">
        <f t="shared" si="58"/>
        <v>1.6776256919714077</v>
      </c>
    </row>
    <row r="407" spans="10:15" x14ac:dyDescent="0.25">
      <c r="J407">
        <f t="shared" si="59"/>
        <v>-8.9700000000000859</v>
      </c>
      <c r="K407" s="142">
        <f t="shared" si="55"/>
        <v>0.39593844132272632</v>
      </c>
      <c r="L407">
        <f t="shared" si="56"/>
        <v>2.5560623460306577E-17</v>
      </c>
      <c r="M407">
        <f t="shared" si="60"/>
        <v>3.0266181905196039E-2</v>
      </c>
      <c r="N407" s="146">
        <f t="shared" si="57"/>
        <v>0.78433333333333388</v>
      </c>
      <c r="O407" s="147">
        <f t="shared" si="58"/>
        <v>1.724060586875499</v>
      </c>
    </row>
    <row r="408" spans="10:15" x14ac:dyDescent="0.25">
      <c r="J408">
        <f t="shared" si="59"/>
        <v>-8.9600000000000861</v>
      </c>
      <c r="K408" s="142">
        <f t="shared" si="55"/>
        <v>0.39646503565883606</v>
      </c>
      <c r="L408">
        <f t="shared" si="56"/>
        <v>2.7957989856663006E-17</v>
      </c>
      <c r="M408">
        <f t="shared" si="60"/>
        <v>3.0599515238529374E-2</v>
      </c>
      <c r="N408" s="146">
        <f t="shared" si="57"/>
        <v>0.78466666666666718</v>
      </c>
      <c r="O408" s="147">
        <f t="shared" si="58"/>
        <v>1.7709845984669561</v>
      </c>
    </row>
    <row r="409" spans="10:15" x14ac:dyDescent="0.25">
      <c r="J409">
        <f t="shared" si="59"/>
        <v>-8.9500000000000863</v>
      </c>
      <c r="K409" s="142">
        <f t="shared" si="55"/>
        <v>0.3969916299949458</v>
      </c>
      <c r="L409">
        <f t="shared" si="56"/>
        <v>3.0577150711030943E-17</v>
      </c>
      <c r="M409">
        <f t="shared" si="60"/>
        <v>3.0932848571862709E-2</v>
      </c>
      <c r="N409" s="146">
        <f t="shared" si="57"/>
        <v>0.78500000000000059</v>
      </c>
      <c r="O409" s="147">
        <f t="shared" si="58"/>
        <v>1.8183860043759879</v>
      </c>
    </row>
    <row r="410" spans="10:15" x14ac:dyDescent="0.25">
      <c r="J410">
        <f t="shared" si="59"/>
        <v>-8.9400000000000865</v>
      </c>
      <c r="K410" s="142">
        <f t="shared" si="55"/>
        <v>0.39751822433105555</v>
      </c>
      <c r="L410">
        <f t="shared" si="56"/>
        <v>3.3438335833804294E-17</v>
      </c>
      <c r="M410">
        <f t="shared" si="60"/>
        <v>3.126618190519604E-2</v>
      </c>
      <c r="N410" s="146">
        <f t="shared" si="57"/>
        <v>0.78533333333333388</v>
      </c>
      <c r="O410" s="147">
        <f t="shared" si="58"/>
        <v>1.8662529393311111</v>
      </c>
    </row>
    <row r="411" spans="10:15" x14ac:dyDescent="0.25">
      <c r="J411">
        <f t="shared" si="59"/>
        <v>-8.9300000000000868</v>
      </c>
      <c r="K411" s="142">
        <f t="shared" si="55"/>
        <v>0.39804481866716529</v>
      </c>
      <c r="L411">
        <f t="shared" si="56"/>
        <v>3.6563593098000376E-17</v>
      </c>
      <c r="M411">
        <f t="shared" si="60"/>
        <v>3.1599515238529371E-2</v>
      </c>
      <c r="N411" s="146">
        <f t="shared" si="57"/>
        <v>0.78566666666666718</v>
      </c>
      <c r="O411" s="147">
        <f t="shared" si="58"/>
        <v>1.9145734045580818</v>
      </c>
    </row>
    <row r="412" spans="10:15" x14ac:dyDescent="0.25">
      <c r="J412">
        <f t="shared" si="59"/>
        <v>-8.920000000000087</v>
      </c>
      <c r="K412" s="142">
        <f t="shared" si="55"/>
        <v>0.39857141300327509</v>
      </c>
      <c r="L412">
        <f t="shared" si="56"/>
        <v>3.997694932936789E-17</v>
      </c>
      <c r="M412">
        <f t="shared" si="60"/>
        <v>3.1932848571862703E-2</v>
      </c>
      <c r="N412" s="146">
        <f t="shared" si="57"/>
        <v>0.78600000000000059</v>
      </c>
      <c r="O412" s="147">
        <f t="shared" si="58"/>
        <v>1.9633352770196222</v>
      </c>
    </row>
    <row r="413" spans="10:15" x14ac:dyDescent="0.25">
      <c r="J413">
        <f t="shared" si="59"/>
        <v>-8.9100000000000872</v>
      </c>
      <c r="K413" s="142">
        <f t="shared" si="55"/>
        <v>0.39909800733938483</v>
      </c>
      <c r="L413">
        <f t="shared" si="56"/>
        <v>4.3704585206998809E-17</v>
      </c>
      <c r="M413">
        <f t="shared" si="60"/>
        <v>3.2266181905196034E-2</v>
      </c>
      <c r="N413" s="146">
        <f t="shared" si="57"/>
        <v>0.78633333333333388</v>
      </c>
      <c r="O413" s="147">
        <f t="shared" si="58"/>
        <v>2.0125263184939657</v>
      </c>
    </row>
    <row r="414" spans="10:15" x14ac:dyDescent="0.25">
      <c r="J414">
        <f t="shared" si="59"/>
        <v>-8.9000000000000874</v>
      </c>
      <c r="K414" s="142">
        <f t="shared" si="55"/>
        <v>0.39962460167549457</v>
      </c>
      <c r="L414">
        <f t="shared" si="56"/>
        <v>4.7775025374087208E-17</v>
      </c>
      <c r="M414">
        <f t="shared" si="60"/>
        <v>3.2599515238529365E-2</v>
      </c>
      <c r="N414" s="146">
        <f t="shared" si="57"/>
        <v>0.78666666666666718</v>
      </c>
      <c r="O414" s="147">
        <f t="shared" si="58"/>
        <v>2.0621341844903998</v>
      </c>
    </row>
    <row r="415" spans="10:15" x14ac:dyDescent="0.25">
      <c r="J415">
        <f t="shared" si="59"/>
        <v>-8.8900000000000876</v>
      </c>
      <c r="K415" s="142">
        <f t="shared" si="55"/>
        <v>0.40015119601160432</v>
      </c>
      <c r="L415">
        <f t="shared" si="56"/>
        <v>5.2219345059385931E-17</v>
      </c>
      <c r="M415">
        <f t="shared" si="60"/>
        <v>3.2932848571862697E-2</v>
      </c>
      <c r="N415" s="146">
        <f t="shared" si="57"/>
        <v>0.78700000000000059</v>
      </c>
      <c r="O415" s="147">
        <f t="shared" si="58"/>
        <v>2.1121464330003312</v>
      </c>
    </row>
    <row r="416" spans="10:15" x14ac:dyDescent="0.25">
      <c r="J416">
        <f t="shared" si="59"/>
        <v>-8.8800000000000878</v>
      </c>
      <c r="K416" s="142">
        <f t="shared" si="55"/>
        <v>0.40067779034771406</v>
      </c>
      <c r="L416">
        <f t="shared" si="56"/>
        <v>5.7071394619166555E-17</v>
      </c>
      <c r="M416">
        <f t="shared" si="60"/>
        <v>3.3266181905196028E-2</v>
      </c>
      <c r="N416" s="146">
        <f t="shared" si="57"/>
        <v>0.78733333333333388</v>
      </c>
      <c r="O416" s="147">
        <f t="shared" si="58"/>
        <v>2.1625505330825598</v>
      </c>
    </row>
    <row r="417" spans="10:15" x14ac:dyDescent="0.25">
      <c r="J417">
        <f t="shared" si="59"/>
        <v>-8.870000000000088</v>
      </c>
      <c r="K417" s="142">
        <f t="shared" si="55"/>
        <v>0.4012043846838238</v>
      </c>
      <c r="L417">
        <f t="shared" si="56"/>
        <v>6.2368043527731683E-17</v>
      </c>
      <c r="M417">
        <f t="shared" si="60"/>
        <v>3.3599515238529359E-2</v>
      </c>
      <c r="N417" s="146">
        <f t="shared" si="57"/>
        <v>0.78766666666666718</v>
      </c>
      <c r="O417" s="147">
        <f t="shared" si="58"/>
        <v>2.2133338732817354</v>
      </c>
    </row>
    <row r="418" spans="10:15" x14ac:dyDescent="0.25">
      <c r="J418">
        <f t="shared" si="59"/>
        <v>-8.8600000000000882</v>
      </c>
      <c r="K418" s="142">
        <f t="shared" si="55"/>
        <v>0.4017309790199336</v>
      </c>
      <c r="L418">
        <f t="shared" si="56"/>
        <v>6.8149445472526212E-17</v>
      </c>
      <c r="M418">
        <f t="shared" si="60"/>
        <v>3.3932848571862691E-2</v>
      </c>
      <c r="N418" s="146">
        <f t="shared" si="57"/>
        <v>0.78800000000000059</v>
      </c>
      <c r="O418" s="147">
        <f t="shared" si="58"/>
        <v>2.2644837698790972</v>
      </c>
    </row>
    <row r="419" spans="10:15" x14ac:dyDescent="0.25">
      <c r="J419">
        <f t="shared" si="59"/>
        <v>-8.8500000000000885</v>
      </c>
      <c r="K419" s="142">
        <f t="shared" si="55"/>
        <v>0.40225757335604334</v>
      </c>
      <c r="L419">
        <f t="shared" si="56"/>
        <v>7.4459326348389719E-17</v>
      </c>
      <c r="M419">
        <f t="shared" si="60"/>
        <v>3.4266181905196022E-2</v>
      </c>
      <c r="N419" s="146">
        <f t="shared" si="57"/>
        <v>0.78833333333333389</v>
      </c>
      <c r="O419" s="147">
        <f t="shared" si="58"/>
        <v>2.3159874749748735</v>
      </c>
    </row>
    <row r="420" spans="10:15" x14ac:dyDescent="0.25">
      <c r="J420">
        <f t="shared" si="59"/>
        <v>-8.8400000000000887</v>
      </c>
      <c r="K420" s="142">
        <f t="shared" si="55"/>
        <v>0.40278416769215308</v>
      </c>
      <c r="L420">
        <f t="shared" si="56"/>
        <v>8.1345297095379783E-17</v>
      </c>
      <c r="M420">
        <f t="shared" si="60"/>
        <v>3.4599515238529353E-2</v>
      </c>
      <c r="N420" s="146">
        <f t="shared" si="57"/>
        <v>0.78866666666666718</v>
      </c>
      <c r="O420" s="147">
        <f t="shared" si="58"/>
        <v>2.3678321844018666</v>
      </c>
    </row>
    <row r="421" spans="10:15" x14ac:dyDescent="0.25">
      <c r="J421">
        <f t="shared" si="59"/>
        <v>-8.8300000000000889</v>
      </c>
      <c r="K421" s="142">
        <f t="shared" si="55"/>
        <v>0.40331076202826283</v>
      </c>
      <c r="L421">
        <f t="shared" si="56"/>
        <v>8.8859193486739084E-17</v>
      </c>
      <c r="M421">
        <f t="shared" si="60"/>
        <v>3.4932848571862685E-2</v>
      </c>
      <c r="N421" s="146">
        <f t="shared" si="57"/>
        <v>0.78900000000000059</v>
      </c>
      <c r="O421" s="147">
        <f t="shared" si="58"/>
        <v>2.4200050454699276</v>
      </c>
    </row>
    <row r="422" spans="10:15" x14ac:dyDescent="0.25">
      <c r="J422">
        <f t="shared" si="59"/>
        <v>-8.8200000000000891</v>
      </c>
      <c r="K422" s="142">
        <f t="shared" si="55"/>
        <v>0.40383735636437257</v>
      </c>
      <c r="L422">
        <f t="shared" si="56"/>
        <v>9.7057445149018793E-17</v>
      </c>
      <c r="M422">
        <f t="shared" si="60"/>
        <v>3.5266181905196016E-2</v>
      </c>
      <c r="N422" s="146">
        <f t="shared" si="57"/>
        <v>0.78933333333333389</v>
      </c>
      <c r="O422" s="147">
        <f t="shared" si="58"/>
        <v>2.4724931645411932</v>
      </c>
    </row>
    <row r="423" spans="10:15" x14ac:dyDescent="0.25">
      <c r="J423">
        <f t="shared" si="59"/>
        <v>-8.8100000000000893</v>
      </c>
      <c r="K423" s="142">
        <f t="shared" si="55"/>
        <v>0.40436395070048231</v>
      </c>
      <c r="L423">
        <f t="shared" si="56"/>
        <v>1.0600147628611764E-16</v>
      </c>
      <c r="M423">
        <f t="shared" si="60"/>
        <v>3.5599515238529347E-2</v>
      </c>
      <c r="N423" s="146">
        <f t="shared" si="57"/>
        <v>0.78966666666666718</v>
      </c>
      <c r="O423" s="147">
        <f t="shared" si="58"/>
        <v>2.5252836144361539</v>
      </c>
    </row>
    <row r="424" spans="10:15" x14ac:dyDescent="0.25">
      <c r="J424">
        <f t="shared" si="59"/>
        <v>-8.8000000000000895</v>
      </c>
      <c r="K424" s="142">
        <f t="shared" si="55"/>
        <v>0.40489054503659211</v>
      </c>
      <c r="L424">
        <f t="shared" si="56"/>
        <v>1.1575814078423835E-16</v>
      </c>
      <c r="M424">
        <f t="shared" si="60"/>
        <v>3.5932848571862679E-2</v>
      </c>
      <c r="N424" s="146">
        <f t="shared" si="57"/>
        <v>0.79000000000000048</v>
      </c>
      <c r="O424" s="147">
        <f t="shared" si="58"/>
        <v>2.5783634416707351</v>
      </c>
    </row>
    <row r="425" spans="10:15" x14ac:dyDescent="0.25">
      <c r="J425">
        <f t="shared" si="59"/>
        <v>-8.7900000000000897</v>
      </c>
      <c r="K425" s="142">
        <f t="shared" si="55"/>
        <v>0.40541713937270185</v>
      </c>
      <c r="L425">
        <f t="shared" si="56"/>
        <v>1.2640019459672332E-16</v>
      </c>
      <c r="M425">
        <f t="shared" si="60"/>
        <v>3.626618190519601E-2</v>
      </c>
      <c r="N425" s="146">
        <f t="shared" si="57"/>
        <v>0.79033333333333389</v>
      </c>
      <c r="O425" s="147">
        <f t="shared" si="58"/>
        <v>2.6317196735246706</v>
      </c>
    </row>
    <row r="426" spans="10:15" x14ac:dyDescent="0.25">
      <c r="J426">
        <f t="shared" si="59"/>
        <v>-8.78000000000009</v>
      </c>
      <c r="K426" s="142">
        <f t="shared" si="55"/>
        <v>0.40594373370881159</v>
      </c>
      <c r="L426">
        <f t="shared" si="56"/>
        <v>1.3800680854773767E-16</v>
      </c>
      <c r="M426">
        <f t="shared" si="60"/>
        <v>3.6599515238529341E-2</v>
      </c>
      <c r="N426" s="146">
        <f t="shared" si="57"/>
        <v>0.79066666666666718</v>
      </c>
      <c r="O426" s="147">
        <f t="shared" si="58"/>
        <v>2.6853393249417588</v>
      </c>
    </row>
    <row r="427" spans="10:15" x14ac:dyDescent="0.25">
      <c r="J427">
        <f t="shared" si="59"/>
        <v>-8.7700000000000902</v>
      </c>
      <c r="K427" s="142">
        <f t="shared" si="55"/>
        <v>0.40647032804492134</v>
      </c>
      <c r="L427">
        <f t="shared" si="56"/>
        <v>1.5066412495326442E-16</v>
      </c>
      <c r="M427">
        <f t="shared" si="60"/>
        <v>3.6932848571862673E-2</v>
      </c>
      <c r="N427" s="146">
        <f t="shared" si="57"/>
        <v>0.79100000000000048</v>
      </c>
      <c r="O427" s="147">
        <f t="shared" si="58"/>
        <v>2.7392094052624554</v>
      </c>
    </row>
    <row r="428" spans="10:15" x14ac:dyDescent="0.25">
      <c r="J428">
        <f t="shared" si="59"/>
        <v>-8.7600000000000904</v>
      </c>
      <c r="K428" s="142">
        <f t="shared" si="55"/>
        <v>0.40699692238103108</v>
      </c>
      <c r="L428">
        <f t="shared" si="56"/>
        <v>1.6446586173841962E-16</v>
      </c>
      <c r="M428">
        <f t="shared" si="60"/>
        <v>3.7266181905196004E-2</v>
      </c>
      <c r="N428" s="146">
        <f t="shared" si="57"/>
        <v>0.79133333333333389</v>
      </c>
      <c r="O428" s="147">
        <f t="shared" si="58"/>
        <v>2.7933169247896497</v>
      </c>
    </row>
    <row r="429" spans="10:15" x14ac:dyDescent="0.25">
      <c r="J429">
        <f t="shared" si="59"/>
        <v>-8.7500000000000906</v>
      </c>
      <c r="K429" s="142">
        <f t="shared" si="55"/>
        <v>0.40752351671714088</v>
      </c>
      <c r="L429">
        <f t="shared" si="56"/>
        <v>1.7951396803335385E-16</v>
      </c>
      <c r="M429">
        <f t="shared" si="60"/>
        <v>3.7599515238529335E-2</v>
      </c>
      <c r="N429" s="146">
        <f t="shared" si="57"/>
        <v>0.79166666666666718</v>
      </c>
      <c r="O429" s="147">
        <f t="shared" si="58"/>
        <v>2.8476489011883541</v>
      </c>
    </row>
    <row r="430" spans="10:15" x14ac:dyDescent="0.25">
      <c r="J430">
        <f t="shared" si="59"/>
        <v>-8.7400000000000908</v>
      </c>
      <c r="K430" s="142">
        <f t="shared" si="55"/>
        <v>0.40805011105325062</v>
      </c>
      <c r="L430">
        <f t="shared" si="56"/>
        <v>1.9591933555778302E-16</v>
      </c>
      <c r="M430">
        <f t="shared" si="60"/>
        <v>3.7932848571862667E-2</v>
      </c>
      <c r="N430" s="146">
        <f t="shared" si="57"/>
        <v>0.79200000000000048</v>
      </c>
      <c r="O430" s="147">
        <f t="shared" si="58"/>
        <v>2.9021923657203081</v>
      </c>
    </row>
    <row r="431" spans="10:15" x14ac:dyDescent="0.25">
      <c r="J431">
        <f t="shared" si="59"/>
        <v>-8.730000000000091</v>
      </c>
      <c r="K431" s="142">
        <f t="shared" si="55"/>
        <v>0.40857670538936036</v>
      </c>
      <c r="L431">
        <f t="shared" si="56"/>
        <v>2.1380257045837744E-16</v>
      </c>
      <c r="M431">
        <f t="shared" si="60"/>
        <v>3.8266181905195998E-2</v>
      </c>
      <c r="N431" s="146">
        <f t="shared" si="57"/>
        <v>0.79233333333333389</v>
      </c>
      <c r="O431" s="147">
        <f t="shared" si="58"/>
        <v>2.9569343693145322</v>
      </c>
    </row>
    <row r="432" spans="10:15" x14ac:dyDescent="0.25">
      <c r="J432">
        <f t="shared" si="59"/>
        <v>-8.7200000000000912</v>
      </c>
      <c r="K432" s="142">
        <f t="shared" si="55"/>
        <v>0.4091032997254701</v>
      </c>
      <c r="L432">
        <f t="shared" si="56"/>
        <v>2.3329483064608202E-16</v>
      </c>
      <c r="M432">
        <f t="shared" si="60"/>
        <v>3.8599515238529329E-2</v>
      </c>
      <c r="N432" s="146">
        <f t="shared" si="57"/>
        <v>0.79266666666666719</v>
      </c>
      <c r="O432" s="147">
        <f t="shared" si="58"/>
        <v>3.0118619884749074</v>
      </c>
    </row>
    <row r="433" spans="10:15" x14ac:dyDescent="0.25">
      <c r="J433">
        <f t="shared" si="59"/>
        <v>-8.7100000000000914</v>
      </c>
      <c r="K433" s="142">
        <f t="shared" si="55"/>
        <v>0.40962989406157985</v>
      </c>
      <c r="L433">
        <f t="shared" si="56"/>
        <v>2.5453873409394382E-16</v>
      </c>
      <c r="M433">
        <f t="shared" si="60"/>
        <v>3.893284857186266E-2</v>
      </c>
      <c r="N433" s="146">
        <f t="shared" si="57"/>
        <v>0.79300000000000048</v>
      </c>
      <c r="O433" s="147">
        <f t="shared" si="58"/>
        <v>3.0669623310260565</v>
      </c>
    </row>
    <row r="434" spans="10:15" x14ac:dyDescent="0.25">
      <c r="J434">
        <f t="shared" si="59"/>
        <v>-8.7000000000000917</v>
      </c>
      <c r="K434" s="142">
        <f t="shared" si="55"/>
        <v>0.41015648839768959</v>
      </c>
      <c r="L434">
        <f t="shared" si="56"/>
        <v>2.7768934400287252E-16</v>
      </c>
      <c r="M434">
        <f t="shared" si="60"/>
        <v>3.9266181905195992E-2</v>
      </c>
      <c r="N434" s="146">
        <f t="shared" si="57"/>
        <v>0.79333333333333389</v>
      </c>
      <c r="O434" s="147">
        <f t="shared" si="58"/>
        <v>3.1222225416988389</v>
      </c>
    </row>
    <row r="435" spans="10:15" x14ac:dyDescent="0.25">
      <c r="J435">
        <f t="shared" si="59"/>
        <v>-8.6900000000000919</v>
      </c>
      <c r="K435" s="142">
        <f t="shared" si="55"/>
        <v>0.41068308273379939</v>
      </c>
      <c r="L435">
        <f t="shared" si="56"/>
        <v>3.0291523722536697E-16</v>
      </c>
      <c r="M435">
        <f t="shared" si="60"/>
        <v>3.9599515238529323E-2</v>
      </c>
      <c r="N435" s="146">
        <f t="shared" si="57"/>
        <v>0.79366666666666719</v>
      </c>
      <c r="O435" s="147">
        <f t="shared" si="58"/>
        <v>3.1776298075567713</v>
      </c>
    </row>
    <row r="436" spans="10:15" x14ac:dyDescent="0.25">
      <c r="J436">
        <f t="shared" si="59"/>
        <v>-8.6800000000000921</v>
      </c>
      <c r="K436" s="142">
        <f t="shared" si="55"/>
        <v>0.41120967706990913</v>
      </c>
      <c r="L436">
        <f t="shared" si="56"/>
        <v>3.3039966285861589E-16</v>
      </c>
      <c r="M436">
        <f t="shared" si="60"/>
        <v>3.9932848571862654E-2</v>
      </c>
      <c r="N436" s="146">
        <f t="shared" si="57"/>
        <v>0.79400000000000048</v>
      </c>
      <c r="O436" s="147">
        <f t="shared" si="58"/>
        <v>3.2331713632649124</v>
      </c>
    </row>
    <row r="437" spans="10:15" x14ac:dyDescent="0.25">
      <c r="J437">
        <f t="shared" si="59"/>
        <v>-8.6700000000000923</v>
      </c>
      <c r="K437" s="142">
        <f t="shared" si="55"/>
        <v>0.41173627140601887</v>
      </c>
      <c r="L437">
        <f t="shared" si="56"/>
        <v>3.6034179848126322E-16</v>
      </c>
      <c r="M437">
        <f t="shared" si="60"/>
        <v>4.0266181905195986E-2</v>
      </c>
      <c r="N437" s="146">
        <f t="shared" si="57"/>
        <v>0.79433333333333378</v>
      </c>
      <c r="O437" s="147">
        <f t="shared" si="58"/>
        <v>3.2888344962026497</v>
      </c>
    </row>
    <row r="438" spans="10:15" x14ac:dyDescent="0.25">
      <c r="J438">
        <f t="shared" si="59"/>
        <v>-8.6600000000000925</v>
      </c>
      <c r="K438" s="142">
        <f t="shared" si="55"/>
        <v>0.41226286574212861</v>
      </c>
      <c r="L438">
        <f t="shared" si="56"/>
        <v>3.9295811211618902E-16</v>
      </c>
      <c r="M438">
        <f t="shared" si="60"/>
        <v>4.0599515238529317E-2</v>
      </c>
      <c r="N438" s="146">
        <f t="shared" si="57"/>
        <v>0.79466666666666719</v>
      </c>
      <c r="O438" s="147">
        <f t="shared" si="58"/>
        <v>3.3446065514220638</v>
      </c>
    </row>
    <row r="439" spans="10:15" x14ac:dyDescent="0.25">
      <c r="J439">
        <f t="shared" si="59"/>
        <v>-8.6500000000000927</v>
      </c>
      <c r="K439" s="142">
        <f t="shared" si="55"/>
        <v>0.41278946007823836</v>
      </c>
      <c r="L439">
        <f t="shared" si="56"/>
        <v>4.2848383865801824E-16</v>
      </c>
      <c r="M439">
        <f t="shared" si="60"/>
        <v>4.0932848571862648E-2</v>
      </c>
      <c r="N439" s="146">
        <f t="shared" si="57"/>
        <v>0.79500000000000048</v>
      </c>
      <c r="O439" s="147">
        <f t="shared" si="58"/>
        <v>3.4004749364533775</v>
      </c>
    </row>
    <row r="440" spans="10:15" x14ac:dyDescent="0.25">
      <c r="J440">
        <f t="shared" si="59"/>
        <v>-8.6400000000000929</v>
      </c>
      <c r="K440" s="142">
        <f t="shared" si="55"/>
        <v>0.41331605441434816</v>
      </c>
      <c r="L440">
        <f t="shared" si="56"/>
        <v>4.6717458021274555E-16</v>
      </c>
      <c r="M440">
        <f t="shared" si="60"/>
        <v>4.126618190519598E-2</v>
      </c>
      <c r="N440" s="146">
        <f t="shared" si="57"/>
        <v>0.79533333333333378</v>
      </c>
      <c r="O440" s="147">
        <f t="shared" si="58"/>
        <v>3.4564271259593671</v>
      </c>
    </row>
    <row r="441" spans="10:15" x14ac:dyDescent="0.25">
      <c r="J441">
        <f t="shared" si="59"/>
        <v>-8.6300000000000932</v>
      </c>
      <c r="K441" s="142">
        <f t="shared" si="55"/>
        <v>0.4138426487504579</v>
      </c>
      <c r="L441">
        <f t="shared" si="56"/>
        <v>5.0930804056186198E-16</v>
      </c>
      <c r="M441">
        <f t="shared" si="60"/>
        <v>4.1599515238529311E-2</v>
      </c>
      <c r="N441" s="146">
        <f t="shared" si="57"/>
        <v>0.79566666666666719</v>
      </c>
      <c r="O441" s="147">
        <f t="shared" si="58"/>
        <v>3.5124506662403059</v>
      </c>
    </row>
    <row r="442" spans="10:15" x14ac:dyDescent="0.25">
      <c r="J442">
        <f t="shared" si="59"/>
        <v>-8.6200000000000934</v>
      </c>
      <c r="K442" s="142">
        <f t="shared" si="55"/>
        <v>0.41436924308656764</v>
      </c>
      <c r="L442">
        <f t="shared" si="56"/>
        <v>5.5518590478908561E-16</v>
      </c>
      <c r="M442">
        <f t="shared" si="60"/>
        <v>4.1932848571862642E-2</v>
      </c>
      <c r="N442" s="146">
        <f t="shared" si="57"/>
        <v>0.79600000000000048</v>
      </c>
      <c r="O442" s="147">
        <f t="shared" si="58"/>
        <v>3.5685331795913173</v>
      </c>
    </row>
    <row r="443" spans="10:15" x14ac:dyDescent="0.25">
      <c r="J443">
        <f t="shared" si="59"/>
        <v>-8.6100000000000936</v>
      </c>
      <c r="K443" s="142">
        <f t="shared" si="55"/>
        <v>0.41489583742267738</v>
      </c>
      <c r="L443">
        <f t="shared" si="56"/>
        <v>6.0513587599891352E-16</v>
      </c>
      <c r="M443">
        <f t="shared" si="60"/>
        <v>4.2266181905195974E-2</v>
      </c>
      <c r="N443" s="146">
        <f t="shared" si="57"/>
        <v>0.79633333333333378</v>
      </c>
      <c r="O443" s="147">
        <f t="shared" si="58"/>
        <v>3.6246623685139752</v>
      </c>
    </row>
    <row r="444" spans="10:15" x14ac:dyDescent="0.25">
      <c r="J444">
        <f t="shared" si="59"/>
        <v>-8.6000000000000938</v>
      </c>
      <c r="K444" s="142">
        <f t="shared" si="55"/>
        <v>0.41542243175878713</v>
      </c>
      <c r="L444">
        <f t="shared" si="56"/>
        <v>6.5951388201780594E-16</v>
      </c>
      <c r="M444">
        <f t="shared" si="60"/>
        <v>4.2599515238529305E-2</v>
      </c>
      <c r="N444" s="146">
        <f t="shared" si="57"/>
        <v>0.79666666666666719</v>
      </c>
      <c r="O444" s="147">
        <f t="shared" si="58"/>
        <v>3.6808260197840124</v>
      </c>
    </row>
    <row r="445" spans="10:15" x14ac:dyDescent="0.25">
      <c r="J445">
        <f t="shared" si="59"/>
        <v>-8.590000000000094</v>
      </c>
      <c r="K445" s="142">
        <f t="shared" si="55"/>
        <v>0.41594902609489687</v>
      </c>
      <c r="L445">
        <f t="shared" si="56"/>
        <v>7.1870646600638619E-16</v>
      </c>
      <c r="M445">
        <f t="shared" si="60"/>
        <v>4.2932848571862636E-2</v>
      </c>
      <c r="N445" s="146">
        <f t="shared" si="57"/>
        <v>0.79700000000000049</v>
      </c>
      <c r="O445" s="147">
        <f t="shared" si="58"/>
        <v>3.7370120083769662</v>
      </c>
    </row>
    <row r="446" spans="10:15" x14ac:dyDescent="0.25">
      <c r="J446">
        <f t="shared" si="59"/>
        <v>-8.5800000000000942</v>
      </c>
      <c r="K446" s="142">
        <f t="shared" si="55"/>
        <v>0.41647562043100667</v>
      </c>
      <c r="L446">
        <f t="shared" si="56"/>
        <v>7.8313337603047949E-16</v>
      </c>
      <c r="M446">
        <f t="shared" si="60"/>
        <v>4.3266181905195968E-2</v>
      </c>
      <c r="N446" s="146">
        <f t="shared" si="57"/>
        <v>0.79733333333333378</v>
      </c>
      <c r="O446" s="147">
        <f t="shared" si="58"/>
        <v>3.7932083012538831</v>
      </c>
    </row>
    <row r="447" spans="10:15" x14ac:dyDescent="0.25">
      <c r="J447">
        <f t="shared" si="59"/>
        <v>-8.5700000000000944</v>
      </c>
      <c r="K447" s="142">
        <f t="shared" si="55"/>
        <v>0.41700221476711641</v>
      </c>
      <c r="L447">
        <f t="shared" si="56"/>
        <v>8.5325036984621654E-16</v>
      </c>
      <c r="M447">
        <f t="shared" si="60"/>
        <v>4.3599515238529299E-2</v>
      </c>
      <c r="N447" s="146">
        <f t="shared" si="57"/>
        <v>0.79766666666666719</v>
      </c>
      <c r="O447" s="147">
        <f t="shared" si="58"/>
        <v>3.8494029610088014</v>
      </c>
    </row>
    <row r="448" spans="10:15" x14ac:dyDescent="0.25">
      <c r="J448">
        <f t="shared" si="59"/>
        <v>-8.5600000000000946</v>
      </c>
      <c r="K448" s="142">
        <f t="shared" si="55"/>
        <v>0.41752880910322615</v>
      </c>
      <c r="L448">
        <f t="shared" si="56"/>
        <v>9.2955225245702096E-16</v>
      </c>
      <c r="M448">
        <f t="shared" si="60"/>
        <v>4.393284857186263E-2</v>
      </c>
      <c r="N448" s="146">
        <f t="shared" si="57"/>
        <v>0.79800000000000049</v>
      </c>
      <c r="O448" s="147">
        <f t="shared" si="58"/>
        <v>3.9055841493802497</v>
      </c>
    </row>
    <row r="449" spans="10:15" x14ac:dyDescent="0.25">
      <c r="J449">
        <f t="shared" si="59"/>
        <v>-8.5500000000000949</v>
      </c>
      <c r="K449" s="142">
        <f t="shared" si="55"/>
        <v>0.41805540343933589</v>
      </c>
      <c r="L449">
        <f t="shared" si="56"/>
        <v>1.0125761654047966E-15</v>
      </c>
      <c r="M449">
        <f t="shared" si="60"/>
        <v>4.4266181905195962E-2</v>
      </c>
      <c r="N449" s="146">
        <f t="shared" si="57"/>
        <v>0.79833333333333378</v>
      </c>
      <c r="O449" s="147">
        <f t="shared" si="58"/>
        <v>3.9617401306285878</v>
      </c>
    </row>
    <row r="450" spans="10:15" x14ac:dyDescent="0.25">
      <c r="J450">
        <f t="shared" si="59"/>
        <v>-8.5400000000000951</v>
      </c>
      <c r="K450" s="142">
        <f t="shared" si="55"/>
        <v>0.41858199777544564</v>
      </c>
      <c r="L450">
        <f t="shared" si="56"/>
        <v>1.1029051482725493E-15</v>
      </c>
      <c r="M450">
        <f t="shared" si="60"/>
        <v>4.4599515238529293E-2</v>
      </c>
      <c r="N450" s="146">
        <f t="shared" si="57"/>
        <v>0.79866666666666719</v>
      </c>
      <c r="O450" s="147">
        <f t="shared" si="58"/>
        <v>4.0178592747813333</v>
      </c>
    </row>
    <row r="451" spans="10:15" x14ac:dyDescent="0.25">
      <c r="J451">
        <f t="shared" si="59"/>
        <v>-8.5300000000000953</v>
      </c>
      <c r="K451" s="142">
        <f t="shared" si="55"/>
        <v>0.41910859211155538</v>
      </c>
      <c r="L451">
        <f t="shared" si="56"/>
        <v>1.2011719945087262E-15</v>
      </c>
      <c r="M451">
        <f t="shared" si="60"/>
        <v>4.4932848571862624E-2</v>
      </c>
      <c r="N451" s="146">
        <f t="shared" si="57"/>
        <v>0.79900000000000049</v>
      </c>
      <c r="O451" s="147">
        <f t="shared" si="58"/>
        <v>4.0739300607484878</v>
      </c>
    </row>
    <row r="452" spans="10:15" x14ac:dyDescent="0.25">
      <c r="J452">
        <f t="shared" si="59"/>
        <v>-8.5200000000000955</v>
      </c>
      <c r="K452" s="142">
        <f t="shared" ref="K452:K515" si="61">$B$7+J452*$B$24</f>
        <v>0.41963518644766518</v>
      </c>
      <c r="L452">
        <f t="shared" ref="L452:L515" si="62">_xlfn.NORM.DIST(K452,$B$7,$B$24,FALSE)</f>
        <v>1.3080634254445935E-15</v>
      </c>
      <c r="M452">
        <f t="shared" si="60"/>
        <v>4.5266181905195955E-2</v>
      </c>
      <c r="N452" s="146">
        <f t="shared" ref="N452:N515" si="63">MAX(0,M452+B$21)</f>
        <v>0.79933333333333378</v>
      </c>
      <c r="O452" s="147">
        <f t="shared" ref="O452:O515" si="64">IF(M452&gt;=0,_xlfn.GAMMA.DIST(M452,$B$22,1/$B$23,FALSE),0)</f>
        <v>4.1299410793098934</v>
      </c>
    </row>
    <row r="453" spans="10:15" x14ac:dyDescent="0.25">
      <c r="J453">
        <f t="shared" si="59"/>
        <v>-8.5100000000000957</v>
      </c>
      <c r="K453" s="142">
        <f t="shared" si="61"/>
        <v>0.42016178078377492</v>
      </c>
      <c r="L453">
        <f t="shared" si="62"/>
        <v>1.424324608273886E-15</v>
      </c>
      <c r="M453">
        <f t="shared" si="60"/>
        <v>4.5599515238529287E-2</v>
      </c>
      <c r="N453" s="146">
        <f t="shared" si="63"/>
        <v>0.79966666666666719</v>
      </c>
      <c r="O453" s="147">
        <f t="shared" si="64"/>
        <v>4.1858810359768404</v>
      </c>
    </row>
    <row r="454" spans="10:15" x14ac:dyDescent="0.25">
      <c r="J454">
        <f t="shared" ref="J454:J517" si="65">J453+0.01</f>
        <v>-8.5000000000000959</v>
      </c>
      <c r="K454" s="142">
        <f t="shared" si="61"/>
        <v>0.42068837511988466</v>
      </c>
      <c r="L454">
        <f t="shared" si="62"/>
        <v>1.5507640458101517E-15</v>
      </c>
      <c r="M454">
        <f t="shared" ref="M454:M517" si="66">M453+0.7/2100</f>
        <v>4.5932848571862618E-2</v>
      </c>
      <c r="N454" s="146">
        <f t="shared" si="63"/>
        <v>0.80000000000000049</v>
      </c>
      <c r="O454" s="147">
        <f t="shared" si="64"/>
        <v>4.2417387537297921</v>
      </c>
    </row>
    <row r="455" spans="10:15" x14ac:dyDescent="0.25">
      <c r="J455">
        <f t="shared" si="65"/>
        <v>-8.4900000000000961</v>
      </c>
      <c r="K455" s="142">
        <f t="shared" si="61"/>
        <v>0.4212149694559944</v>
      </c>
      <c r="L455">
        <f t="shared" si="62"/>
        <v>1.688258868042007E-15</v>
      </c>
      <c r="M455">
        <f t="shared" si="66"/>
        <v>4.6266181905195949E-2</v>
      </c>
      <c r="N455" s="146">
        <f t="shared" si="63"/>
        <v>0.80033333333333379</v>
      </c>
      <c r="O455" s="147">
        <f t="shared" si="64"/>
        <v>4.2975031756345397</v>
      </c>
    </row>
    <row r="456" spans="10:15" x14ac:dyDescent="0.25">
      <c r="J456">
        <f t="shared" si="65"/>
        <v>-8.4800000000000963</v>
      </c>
      <c r="K456" s="142">
        <f t="shared" si="61"/>
        <v>0.42174156379210415</v>
      </c>
      <c r="L456">
        <f t="shared" si="62"/>
        <v>1.8377605578827356E-15</v>
      </c>
      <c r="M456">
        <f t="shared" si="66"/>
        <v>4.6599515238529281E-2</v>
      </c>
      <c r="N456" s="146">
        <f t="shared" si="63"/>
        <v>0.80066666666666708</v>
      </c>
      <c r="O456" s="147">
        <f t="shared" si="64"/>
        <v>4.3531633673387748</v>
      </c>
    </row>
    <row r="457" spans="10:15" x14ac:dyDescent="0.25">
      <c r="J457">
        <f t="shared" si="65"/>
        <v>-8.4700000000000966</v>
      </c>
      <c r="K457" s="142">
        <f t="shared" si="61"/>
        <v>0.42226815812821394</v>
      </c>
      <c r="L457">
        <f t="shared" si="62"/>
        <v>2.0003011460709666E-15</v>
      </c>
      <c r="M457">
        <f t="shared" si="66"/>
        <v>4.6932848571862612E-2</v>
      </c>
      <c r="N457" s="146">
        <f t="shared" si="63"/>
        <v>0.80100000000000049</v>
      </c>
      <c r="O457" s="147">
        <f t="shared" si="64"/>
        <v>4.4087085194512046</v>
      </c>
    </row>
    <row r="458" spans="10:15" x14ac:dyDescent="0.25">
      <c r="J458">
        <f t="shared" si="65"/>
        <v>-8.4600000000000968</v>
      </c>
      <c r="K458" s="142">
        <f t="shared" si="61"/>
        <v>0.42279475246432369</v>
      </c>
      <c r="L458">
        <f t="shared" si="62"/>
        <v>2.1769999129374889E-15</v>
      </c>
      <c r="M458">
        <f t="shared" si="66"/>
        <v>4.7266181905195943E-2</v>
      </c>
      <c r="N458" s="146">
        <f t="shared" si="63"/>
        <v>0.80133333333333379</v>
      </c>
      <c r="O458" s="147">
        <f t="shared" si="64"/>
        <v>4.464127949805353</v>
      </c>
    </row>
    <row r="459" spans="10:15" x14ac:dyDescent="0.25">
      <c r="J459">
        <f t="shared" si="65"/>
        <v>-8.450000000000097</v>
      </c>
      <c r="K459" s="142">
        <f t="shared" si="61"/>
        <v>0.42332134680043343</v>
      </c>
      <c r="L459">
        <f t="shared" si="62"/>
        <v>2.3690706377246103E-15</v>
      </c>
      <c r="M459">
        <f t="shared" si="66"/>
        <v>4.7599515238529275E-2</v>
      </c>
      <c r="N459" s="146">
        <f t="shared" si="63"/>
        <v>0.80166666666666708</v>
      </c>
      <c r="O459" s="147">
        <f t="shared" si="64"/>
        <v>4.5194111056101294</v>
      </c>
    </row>
    <row r="460" spans="10:15" x14ac:dyDescent="0.25">
      <c r="J460">
        <f t="shared" si="65"/>
        <v>-8.4400000000000972</v>
      </c>
      <c r="K460" s="142">
        <f t="shared" si="61"/>
        <v>0.42384794113654317</v>
      </c>
      <c r="L460">
        <f t="shared" si="62"/>
        <v>2.5778294393450009E-15</v>
      </c>
      <c r="M460">
        <f t="shared" si="66"/>
        <v>4.7932848571862606E-2</v>
      </c>
      <c r="N460" s="146">
        <f t="shared" si="63"/>
        <v>0.80200000000000049</v>
      </c>
      <c r="O460" s="147">
        <f t="shared" si="64"/>
        <v>4.5745475654892935</v>
      </c>
    </row>
    <row r="461" spans="10:15" x14ac:dyDescent="0.25">
      <c r="J461">
        <f t="shared" si="65"/>
        <v>-8.4300000000000974</v>
      </c>
      <c r="K461" s="142">
        <f t="shared" si="61"/>
        <v>0.42437453547265291</v>
      </c>
      <c r="L461">
        <f t="shared" si="62"/>
        <v>2.8047032559141669E-15</v>
      </c>
      <c r="M461">
        <f t="shared" si="66"/>
        <v>4.8266181905195937E-2</v>
      </c>
      <c r="N461" s="146">
        <f t="shared" si="63"/>
        <v>0.80233333333333379</v>
      </c>
      <c r="O461" s="147">
        <f t="shared" si="64"/>
        <v>4.6295270414119365</v>
      </c>
    </row>
    <row r="462" spans="10:15" x14ac:dyDescent="0.25">
      <c r="J462">
        <f t="shared" si="65"/>
        <v>-8.4200000000000976</v>
      </c>
      <c r="K462" s="142">
        <f t="shared" si="61"/>
        <v>0.42490112980876266</v>
      </c>
      <c r="L462">
        <f t="shared" si="62"/>
        <v>3.0512390141021825E-15</v>
      </c>
      <c r="M462">
        <f t="shared" si="66"/>
        <v>4.8599515238529269E-2</v>
      </c>
      <c r="N462" s="146">
        <f t="shared" si="63"/>
        <v>0.80266666666666708</v>
      </c>
      <c r="O462" s="147">
        <f t="shared" si="64"/>
        <v>4.6843393805160076</v>
      </c>
    </row>
    <row r="463" spans="10:15" x14ac:dyDescent="0.25">
      <c r="J463">
        <f t="shared" si="65"/>
        <v>-8.4100000000000978</v>
      </c>
      <c r="K463" s="142">
        <f t="shared" si="61"/>
        <v>0.42542772414487245</v>
      </c>
      <c r="L463">
        <f t="shared" si="62"/>
        <v>3.3191135433476351E-15</v>
      </c>
      <c r="M463">
        <f t="shared" si="66"/>
        <v>4.89328485718626E-2</v>
      </c>
      <c r="N463" s="146">
        <f t="shared" si="63"/>
        <v>0.80300000000000049</v>
      </c>
      <c r="O463" s="147">
        <f t="shared" si="64"/>
        <v>4.7389745668271503</v>
      </c>
    </row>
    <row r="464" spans="10:15" x14ac:dyDescent="0.25">
      <c r="J464">
        <f t="shared" si="65"/>
        <v>-8.4000000000000981</v>
      </c>
      <c r="K464" s="142">
        <f t="shared" si="61"/>
        <v>0.4259543184809822</v>
      </c>
      <c r="L464">
        <f t="shared" si="62"/>
        <v>3.6101442942791822E-15</v>
      </c>
      <c r="M464">
        <f t="shared" si="66"/>
        <v>4.9266181905195931E-2</v>
      </c>
      <c r="N464" s="146">
        <f t="shared" si="63"/>
        <v>0.80333333333333379</v>
      </c>
      <c r="O464" s="147">
        <f t="shared" si="64"/>
        <v>4.7934227228747099</v>
      </c>
    </row>
    <row r="465" spans="10:15" x14ac:dyDescent="0.25">
      <c r="J465">
        <f t="shared" si="65"/>
        <v>-8.3900000000000983</v>
      </c>
      <c r="K465" s="142">
        <f t="shared" si="61"/>
        <v>0.42648091281709194</v>
      </c>
      <c r="L465">
        <f t="shared" si="62"/>
        <v>3.9263009253228939E-15</v>
      </c>
      <c r="M465">
        <f t="shared" si="66"/>
        <v>4.9599515238529263E-2</v>
      </c>
      <c r="N465" s="146">
        <f t="shared" si="63"/>
        <v>0.80366666666666708</v>
      </c>
      <c r="O465" s="147">
        <f t="shared" si="64"/>
        <v>4.8476741112072492</v>
      </c>
    </row>
    <row r="466" spans="10:15" x14ac:dyDescent="0.25">
      <c r="J466">
        <f t="shared" si="65"/>
        <v>-8.3800000000000985</v>
      </c>
      <c r="K466" s="142">
        <f t="shared" si="61"/>
        <v>0.42700750715320168</v>
      </c>
      <c r="L466">
        <f t="shared" si="62"/>
        <v>4.2697178264588064E-15</v>
      </c>
      <c r="M466">
        <f t="shared" si="66"/>
        <v>4.9932848571862594E-2</v>
      </c>
      <c r="N466" s="146">
        <f t="shared" si="63"/>
        <v>0.80400000000000049</v>
      </c>
      <c r="O466" s="147">
        <f t="shared" si="64"/>
        <v>4.9017191358094321</v>
      </c>
    </row>
    <row r="467" spans="10:15" x14ac:dyDescent="0.25">
      <c r="J467">
        <f t="shared" si="65"/>
        <v>-8.3700000000000987</v>
      </c>
      <c r="K467" s="142">
        <f t="shared" si="61"/>
        <v>0.42753410148931142</v>
      </c>
      <c r="L467">
        <f t="shared" si="62"/>
        <v>4.6427076544569068E-15</v>
      </c>
      <c r="M467">
        <f t="shared" si="66"/>
        <v>5.0266181905195925E-2</v>
      </c>
      <c r="N467" s="146">
        <f t="shared" si="63"/>
        <v>0.80433333333333379</v>
      </c>
      <c r="O467" s="147">
        <f t="shared" si="64"/>
        <v>4.955548343422449</v>
      </c>
    </row>
    <row r="468" spans="10:15" x14ac:dyDescent="0.25">
      <c r="J468">
        <f t="shared" si="65"/>
        <v>-8.3600000000000989</v>
      </c>
      <c r="K468" s="142">
        <f t="shared" si="61"/>
        <v>0.42806069582542117</v>
      </c>
      <c r="L468">
        <f t="shared" si="62"/>
        <v>5.0477759596964835E-15</v>
      </c>
      <c r="M468">
        <f t="shared" si="66"/>
        <v>5.0599515238529257E-2</v>
      </c>
      <c r="N468" s="146">
        <f t="shared" si="63"/>
        <v>0.80466666666666709</v>
      </c>
      <c r="O468" s="147">
        <f t="shared" si="64"/>
        <v>5.0091524247700763</v>
      </c>
    </row>
    <row r="469" spans="10:15" x14ac:dyDescent="0.25">
      <c r="J469">
        <f t="shared" si="65"/>
        <v>-8.3500000000000991</v>
      </c>
      <c r="K469" s="142">
        <f t="shared" si="61"/>
        <v>0.42858729016153096</v>
      </c>
      <c r="L469">
        <f t="shared" si="62"/>
        <v>5.4876369908869494E-15</v>
      </c>
      <c r="M469">
        <f t="shared" si="66"/>
        <v>5.0932848571862588E-2</v>
      </c>
      <c r="N469" s="146">
        <f t="shared" si="63"/>
        <v>0.80500000000000038</v>
      </c>
      <c r="O469" s="147">
        <f t="shared" si="64"/>
        <v>5.062522215692276</v>
      </c>
    </row>
    <row r="470" spans="10:15" x14ac:dyDescent="0.25">
      <c r="J470">
        <f t="shared" si="65"/>
        <v>-8.3400000000000993</v>
      </c>
      <c r="K470" s="142">
        <f t="shared" si="61"/>
        <v>0.42911388449764071</v>
      </c>
      <c r="L470">
        <f t="shared" si="62"/>
        <v>5.965230770692294E-15</v>
      </c>
      <c r="M470">
        <f t="shared" si="66"/>
        <v>5.1266181905195919E-2</v>
      </c>
      <c r="N470" s="146">
        <f t="shared" si="63"/>
        <v>0.80533333333333379</v>
      </c>
      <c r="O470" s="147">
        <f t="shared" si="64"/>
        <v>5.1156486981884832</v>
      </c>
    </row>
    <row r="471" spans="10:15" x14ac:dyDescent="0.25">
      <c r="J471">
        <f t="shared" si="65"/>
        <v>-8.3300000000000995</v>
      </c>
      <c r="K471" s="142">
        <f t="shared" si="61"/>
        <v>0.42964047883375045</v>
      </c>
      <c r="L471">
        <f t="shared" si="62"/>
        <v>6.4837415424526416E-15</v>
      </c>
      <c r="M471">
        <f t="shared" si="66"/>
        <v>5.159951523852925E-2</v>
      </c>
      <c r="N471" s="146">
        <f t="shared" si="63"/>
        <v>0.80566666666666709</v>
      </c>
      <c r="O471" s="147">
        <f t="shared" si="64"/>
        <v>5.1685230013725603</v>
      </c>
    </row>
    <row r="472" spans="10:15" x14ac:dyDescent="0.25">
      <c r="J472">
        <f t="shared" si="65"/>
        <v>-8.3200000000000998</v>
      </c>
      <c r="K472" s="142">
        <f t="shared" si="61"/>
        <v>0.43016707316986019</v>
      </c>
      <c r="L472">
        <f t="shared" si="62"/>
        <v>7.0466176959313613E-15</v>
      </c>
      <c r="M472">
        <f t="shared" si="66"/>
        <v>5.1932848571862582E-2</v>
      </c>
      <c r="N472" s="146">
        <f t="shared" si="63"/>
        <v>0.80600000000000038</v>
      </c>
      <c r="O472" s="147">
        <f t="shared" si="64"/>
        <v>5.2211364023414184</v>
      </c>
    </row>
    <row r="473" spans="10:15" x14ac:dyDescent="0.25">
      <c r="J473">
        <f t="shared" si="65"/>
        <v>-8.3100000000001</v>
      </c>
      <c r="K473" s="142">
        <f t="shared" si="61"/>
        <v>0.43069366750596993</v>
      </c>
      <c r="L473">
        <f t="shared" si="62"/>
        <v>7.6575932883348851E-15</v>
      </c>
      <c r="M473">
        <f t="shared" si="66"/>
        <v>5.2266181905195913E-2</v>
      </c>
      <c r="N473" s="146">
        <f t="shared" si="63"/>
        <v>0.80633333333333379</v>
      </c>
      <c r="O473" s="147">
        <f t="shared" si="64"/>
        <v>5.2734803269592065</v>
      </c>
    </row>
    <row r="474" spans="10:15" x14ac:dyDescent="0.25">
      <c r="J474">
        <f t="shared" si="65"/>
        <v>-8.3000000000001002</v>
      </c>
      <c r="K474" s="142">
        <f t="shared" si="61"/>
        <v>0.43122026184207973</v>
      </c>
      <c r="L474">
        <f t="shared" si="62"/>
        <v>8.3207112857978114E-15</v>
      </c>
      <c r="M474">
        <f t="shared" si="66"/>
        <v>5.2599515238529244E-2</v>
      </c>
      <c r="N474" s="146">
        <f t="shared" si="63"/>
        <v>0.80666666666666709</v>
      </c>
      <c r="O474" s="147">
        <f t="shared" si="64"/>
        <v>5.3255463505592138</v>
      </c>
    </row>
    <row r="475" spans="10:15" x14ac:dyDescent="0.25">
      <c r="J475">
        <f t="shared" si="65"/>
        <v>-8.2900000000001004</v>
      </c>
      <c r="K475" s="142">
        <f t="shared" si="61"/>
        <v>0.43174685617818948</v>
      </c>
      <c r="L475">
        <f t="shared" si="62"/>
        <v>9.0403486601448275E-15</v>
      </c>
      <c r="M475">
        <f t="shared" si="66"/>
        <v>5.2932848571862576E-2</v>
      </c>
      <c r="N475" s="146">
        <f t="shared" si="63"/>
        <v>0.80700000000000038</v>
      </c>
      <c r="O475" s="147">
        <f t="shared" si="64"/>
        <v>5.3773261985652603</v>
      </c>
    </row>
    <row r="476" spans="10:15" x14ac:dyDescent="0.25">
      <c r="J476">
        <f t="shared" si="65"/>
        <v>-8.2800000000001006</v>
      </c>
      <c r="K476" s="142">
        <f t="shared" si="61"/>
        <v>0.43227345051429922</v>
      </c>
      <c r="L476">
        <f t="shared" si="62"/>
        <v>9.8212434860829802E-15</v>
      </c>
      <c r="M476">
        <f t="shared" si="66"/>
        <v>5.3266181905195907E-2</v>
      </c>
      <c r="N476" s="146">
        <f t="shared" si="63"/>
        <v>0.80733333333333379</v>
      </c>
      <c r="O476" s="147">
        <f t="shared" si="64"/>
        <v>5.4288117470345947</v>
      </c>
    </row>
    <row r="477" spans="10:15" x14ac:dyDescent="0.25">
      <c r="J477">
        <f t="shared" si="65"/>
        <v>-8.2700000000001008</v>
      </c>
      <c r="K477" s="142">
        <f t="shared" si="61"/>
        <v>0.43280004485040896</v>
      </c>
      <c r="L477">
        <f t="shared" si="62"/>
        <v>1.0668524195093236E-14</v>
      </c>
      <c r="M477">
        <f t="shared" si="66"/>
        <v>5.3599515238529238E-2</v>
      </c>
      <c r="N477" s="146">
        <f t="shared" si="63"/>
        <v>0.80766666666666709</v>
      </c>
      <c r="O477" s="147">
        <f t="shared" si="64"/>
        <v>5.4799950231241903</v>
      </c>
    </row>
    <row r="478" spans="10:15" x14ac:dyDescent="0.25">
      <c r="J478">
        <f t="shared" si="65"/>
        <v>-8.260000000000101</v>
      </c>
      <c r="K478" s="142">
        <f t="shared" si="61"/>
        <v>0.4333266391865187</v>
      </c>
      <c r="L478">
        <f t="shared" si="62"/>
        <v>1.1587741154241308E-14</v>
      </c>
      <c r="M478">
        <f t="shared" si="66"/>
        <v>5.393284857186257E-2</v>
      </c>
      <c r="N478" s="146">
        <f t="shared" si="63"/>
        <v>0.80800000000000038</v>
      </c>
      <c r="O478" s="147">
        <f t="shared" si="64"/>
        <v>5.5308682054823128</v>
      </c>
    </row>
    <row r="479" spans="10:15" x14ac:dyDescent="0.25">
      <c r="J479">
        <f t="shared" si="65"/>
        <v>-8.2500000000001013</v>
      </c>
      <c r="K479" s="142">
        <f t="shared" si="61"/>
        <v>0.43385323352262845</v>
      </c>
      <c r="L479">
        <f t="shared" si="62"/>
        <v>1.258490075096788E-14</v>
      </c>
      <c r="M479">
        <f t="shared" si="66"/>
        <v>5.4266181905195901E-2</v>
      </c>
      <c r="N479" s="146">
        <f t="shared" si="63"/>
        <v>0.80833333333333379</v>
      </c>
      <c r="O479" s="147">
        <f t="shared" si="64"/>
        <v>5.5814236245673028</v>
      </c>
    </row>
    <row r="480" spans="10:15" x14ac:dyDescent="0.25">
      <c r="J480">
        <f t="shared" si="65"/>
        <v>-8.2400000000001015</v>
      </c>
      <c r="K480" s="142">
        <f t="shared" si="61"/>
        <v>0.43437982785873824</v>
      </c>
      <c r="L480">
        <f t="shared" si="62"/>
        <v>1.3666502178720978E-14</v>
      </c>
      <c r="M480">
        <f t="shared" si="66"/>
        <v>5.4599515238529232E-2</v>
      </c>
      <c r="N480" s="146">
        <f t="shared" si="63"/>
        <v>0.80866666666666709</v>
      </c>
      <c r="O480" s="147">
        <f t="shared" si="64"/>
        <v>5.6316537628953069</v>
      </c>
    </row>
    <row r="481" spans="10:15" x14ac:dyDescent="0.25">
      <c r="J481">
        <f t="shared" si="65"/>
        <v>-8.2300000000001017</v>
      </c>
      <c r="K481" s="142">
        <f t="shared" si="61"/>
        <v>0.43490642219484799</v>
      </c>
      <c r="L481">
        <f t="shared" si="62"/>
        <v>1.4839577133119369E-14</v>
      </c>
      <c r="M481">
        <f t="shared" si="66"/>
        <v>5.4932848571862564E-2</v>
      </c>
      <c r="N481" s="146">
        <f t="shared" si="63"/>
        <v>0.80900000000000039</v>
      </c>
      <c r="O481" s="147">
        <f t="shared" si="64"/>
        <v>5.6815512552189347</v>
      </c>
    </row>
    <row r="482" spans="10:15" x14ac:dyDescent="0.25">
      <c r="J482">
        <f t="shared" si="65"/>
        <v>-8.2200000000001019</v>
      </c>
      <c r="K482" s="142">
        <f t="shared" si="61"/>
        <v>0.43543301653095773</v>
      </c>
      <c r="L482">
        <f t="shared" si="62"/>
        <v>1.6111732644269553E-14</v>
      </c>
      <c r="M482">
        <f t="shared" si="66"/>
        <v>5.5266181905195895E-2</v>
      </c>
      <c r="N482" s="146">
        <f t="shared" si="63"/>
        <v>0.80933333333333379</v>
      </c>
      <c r="O482" s="147">
        <f t="shared" si="64"/>
        <v>5.7311088886384907</v>
      </c>
    </row>
    <row r="483" spans="10:15" x14ac:dyDescent="0.25">
      <c r="J483">
        <f t="shared" si="65"/>
        <v>-8.2100000000001021</v>
      </c>
      <c r="K483" s="142">
        <f t="shared" si="61"/>
        <v>0.43595961086706747</v>
      </c>
      <c r="L483">
        <f t="shared" si="62"/>
        <v>1.7491197287969829E-14</v>
      </c>
      <c r="M483">
        <f t="shared" si="66"/>
        <v>5.5599515238529226E-2</v>
      </c>
      <c r="N483" s="146">
        <f t="shared" si="63"/>
        <v>0.80966666666666709</v>
      </c>
      <c r="O483" s="147">
        <f t="shared" si="64"/>
        <v>5.7803196026477268</v>
      </c>
    </row>
    <row r="484" spans="10:15" x14ac:dyDescent="0.25">
      <c r="J484">
        <f t="shared" si="65"/>
        <v>-8.2000000000001023</v>
      </c>
      <c r="K484" s="142">
        <f t="shared" si="61"/>
        <v>0.43648620520317721</v>
      </c>
      <c r="L484">
        <f t="shared" si="62"/>
        <v>1.8986871036920402E-14</v>
      </c>
      <c r="M484">
        <f t="shared" si="66"/>
        <v>5.5932848571862558E-2</v>
      </c>
      <c r="N484" s="146">
        <f t="shared" si="63"/>
        <v>0.81000000000000039</v>
      </c>
      <c r="O484" s="147">
        <f t="shared" si="64"/>
        <v>5.8291764891157785</v>
      </c>
    </row>
    <row r="485" spans="10:15" x14ac:dyDescent="0.25">
      <c r="J485">
        <f t="shared" si="65"/>
        <v>-8.1900000000001025</v>
      </c>
      <c r="K485" s="142">
        <f t="shared" si="61"/>
        <v>0.43701279953928701</v>
      </c>
      <c r="L485">
        <f t="shared" si="62"/>
        <v>2.0608379032797083E-14</v>
      </c>
      <c r="M485">
        <f t="shared" si="66"/>
        <v>5.6266181905195889E-2</v>
      </c>
      <c r="N485" s="146">
        <f t="shared" si="63"/>
        <v>0.81033333333333379</v>
      </c>
      <c r="O485" s="147">
        <f t="shared" si="64"/>
        <v>5.877672792207103</v>
      </c>
    </row>
    <row r="486" spans="10:15" x14ac:dyDescent="0.25">
      <c r="J486">
        <f t="shared" si="65"/>
        <v>-8.1800000000001027</v>
      </c>
      <c r="K486" s="142">
        <f t="shared" si="61"/>
        <v>0.43753939387539675</v>
      </c>
      <c r="L486">
        <f t="shared" si="62"/>
        <v>2.2366129581250231E-14</v>
      </c>
      <c r="M486">
        <f t="shared" si="66"/>
        <v>5.659951523852922E-2</v>
      </c>
      <c r="N486" s="146">
        <f t="shared" si="63"/>
        <v>0.81066666666666709</v>
      </c>
      <c r="O486" s="147">
        <f t="shared" si="64"/>
        <v>5.9258019082410192</v>
      </c>
    </row>
    <row r="487" spans="10:15" x14ac:dyDescent="0.25">
      <c r="J487">
        <f t="shared" si="65"/>
        <v>-8.170000000000103</v>
      </c>
      <c r="K487" s="142">
        <f t="shared" si="61"/>
        <v>0.4380659882115065</v>
      </c>
      <c r="L487">
        <f t="shared" si="62"/>
        <v>2.4271376694651197E-14</v>
      </c>
      <c r="M487">
        <f t="shared" si="66"/>
        <v>5.6932848571862552E-2</v>
      </c>
      <c r="N487" s="146">
        <f t="shared" si="63"/>
        <v>0.81100000000000039</v>
      </c>
      <c r="O487" s="147">
        <f t="shared" si="64"/>
        <v>5.9735573854927502</v>
      </c>
    </row>
    <row r="488" spans="10:15" x14ac:dyDescent="0.25">
      <c r="J488">
        <f t="shared" si="65"/>
        <v>-8.1600000000001032</v>
      </c>
      <c r="K488" s="142">
        <f t="shared" si="61"/>
        <v>0.43859258254761624</v>
      </c>
      <c r="L488">
        <f t="shared" si="62"/>
        <v>2.6336287531848591E-14</v>
      </c>
      <c r="M488">
        <f t="shared" si="66"/>
        <v>5.7266181905195883E-2</v>
      </c>
      <c r="N488" s="146">
        <f t="shared" si="63"/>
        <v>0.81133333333333368</v>
      </c>
      <c r="O488" s="147">
        <f t="shared" si="64"/>
        <v>6.0209329239374396</v>
      </c>
    </row>
    <row r="489" spans="10:15" x14ac:dyDescent="0.25">
      <c r="J489">
        <f t="shared" si="65"/>
        <v>-8.1500000000001034</v>
      </c>
      <c r="K489" s="142">
        <f t="shared" si="61"/>
        <v>0.43911917688372598</v>
      </c>
      <c r="L489">
        <f t="shared" si="62"/>
        <v>2.8574015110433826E-14</v>
      </c>
      <c r="M489">
        <f t="shared" si="66"/>
        <v>5.7599515238529214E-2</v>
      </c>
      <c r="N489" s="146">
        <f t="shared" si="63"/>
        <v>0.81166666666666709</v>
      </c>
      <c r="O489" s="147">
        <f t="shared" si="64"/>
        <v>6.0679223749389637</v>
      </c>
    </row>
    <row r="490" spans="10:15" x14ac:dyDescent="0.25">
      <c r="J490">
        <f t="shared" si="65"/>
        <v>-8.1400000000001036</v>
      </c>
      <c r="K490" s="142">
        <f t="shared" si="61"/>
        <v>0.43964577121983572</v>
      </c>
      <c r="L490">
        <f t="shared" si="62"/>
        <v>3.099877669517083E-14</v>
      </c>
      <c r="M490">
        <f t="shared" si="66"/>
        <v>5.7932848571862545E-2</v>
      </c>
      <c r="N490" s="146">
        <f t="shared" si="63"/>
        <v>0.81200000000000039</v>
      </c>
      <c r="O490" s="147">
        <f t="shared" si="64"/>
        <v>6.1145197408850258</v>
      </c>
    </row>
    <row r="491" spans="10:15" x14ac:dyDescent="0.25">
      <c r="J491">
        <f t="shared" si="65"/>
        <v>-8.1300000000001038</v>
      </c>
      <c r="K491" s="142">
        <f t="shared" si="61"/>
        <v>0.44017236555594552</v>
      </c>
      <c r="L491">
        <f t="shared" si="62"/>
        <v>3.3625938296470517E-14</v>
      </c>
      <c r="M491">
        <f t="shared" si="66"/>
        <v>5.8266181905195877E-2</v>
      </c>
      <c r="N491" s="146">
        <f t="shared" si="63"/>
        <v>0.81233333333333368</v>
      </c>
      <c r="O491" s="147">
        <f t="shared" si="64"/>
        <v>6.1607191747702634</v>
      </c>
    </row>
    <row r="492" spans="10:15" x14ac:dyDescent="0.25">
      <c r="J492">
        <f t="shared" si="65"/>
        <v>-8.120000000000104</v>
      </c>
      <c r="K492" s="142">
        <f t="shared" si="61"/>
        <v>0.44069895989205526</v>
      </c>
      <c r="L492">
        <f t="shared" si="62"/>
        <v>3.6472105745220168E-14</v>
      </c>
      <c r="M492">
        <f t="shared" si="66"/>
        <v>5.8599515238529208E-2</v>
      </c>
      <c r="N492" s="146">
        <f t="shared" si="63"/>
        <v>0.81266666666666709</v>
      </c>
      <c r="O492" s="147">
        <f t="shared" si="64"/>
        <v>6.2065149797289125</v>
      </c>
    </row>
    <row r="493" spans="10:15" x14ac:dyDescent="0.25">
      <c r="J493">
        <f t="shared" si="65"/>
        <v>-8.1100000000001042</v>
      </c>
      <c r="K493" s="142">
        <f t="shared" si="61"/>
        <v>0.44122555422816501</v>
      </c>
      <c r="L493">
        <f t="shared" si="62"/>
        <v>3.9555222845074868E-14</v>
      </c>
      <c r="M493">
        <f t="shared" si="66"/>
        <v>5.8932848571862539E-2</v>
      </c>
      <c r="N493" s="146">
        <f t="shared" si="63"/>
        <v>0.81300000000000039</v>
      </c>
      <c r="O493" s="147">
        <f t="shared" si="64"/>
        <v>6.2519016085185246</v>
      </c>
    </row>
    <row r="494" spans="10:15" x14ac:dyDescent="0.25">
      <c r="J494">
        <f t="shared" si="65"/>
        <v>-8.1000000000001044</v>
      </c>
      <c r="K494" s="142">
        <f t="shared" si="61"/>
        <v>0.44175214856427475</v>
      </c>
      <c r="L494">
        <f t="shared" si="62"/>
        <v>4.2894677140651316E-14</v>
      </c>
      <c r="M494">
        <f t="shared" si="66"/>
        <v>5.9266181905195871E-2</v>
      </c>
      <c r="N494" s="146">
        <f t="shared" si="63"/>
        <v>0.81333333333333369</v>
      </c>
      <c r="O494" s="147">
        <f t="shared" si="64"/>
        <v>6.2968736629564095</v>
      </c>
    </row>
    <row r="495" spans="10:15" x14ac:dyDescent="0.25">
      <c r="J495">
        <f t="shared" si="65"/>
        <v>-8.0900000000001047</v>
      </c>
      <c r="K495" s="142">
        <f t="shared" si="61"/>
        <v>0.44227874290038449</v>
      </c>
      <c r="L495">
        <f t="shared" si="62"/>
        <v>4.6511413880115609E-14</v>
      </c>
      <c r="M495">
        <f t="shared" si="66"/>
        <v>5.9599515238529202E-2</v>
      </c>
      <c r="N495" s="146">
        <f t="shared" si="63"/>
        <v>0.81366666666666709</v>
      </c>
      <c r="O495" s="147">
        <f t="shared" si="64"/>
        <v>6.3414258933101628</v>
      </c>
    </row>
    <row r="496" spans="10:15" x14ac:dyDescent="0.25">
      <c r="J496">
        <f t="shared" si="65"/>
        <v>-8.0800000000001049</v>
      </c>
      <c r="K496" s="142">
        <f t="shared" si="61"/>
        <v>0.44280533723649423</v>
      </c>
      <c r="L496">
        <f t="shared" si="62"/>
        <v>5.0428058793605464E-14</v>
      </c>
      <c r="M496">
        <f t="shared" si="66"/>
        <v>5.9932848571862533E-2</v>
      </c>
      <c r="N496" s="146">
        <f t="shared" si="63"/>
        <v>0.81400000000000039</v>
      </c>
      <c r="O496" s="147">
        <f t="shared" si="64"/>
        <v>6.3855531976439162</v>
      </c>
    </row>
    <row r="497" spans="10:15" x14ac:dyDescent="0.25">
      <c r="J497">
        <f t="shared" si="65"/>
        <v>-8.0700000000001051</v>
      </c>
      <c r="K497" s="142">
        <f t="shared" si="61"/>
        <v>0.44333193157260403</v>
      </c>
      <c r="L497">
        <f t="shared" si="62"/>
        <v>5.466905035500402E-14</v>
      </c>
      <c r="M497">
        <f t="shared" si="66"/>
        <v>6.0266181905195865E-2</v>
      </c>
      <c r="N497" s="146">
        <f t="shared" si="63"/>
        <v>0.81433333333333369</v>
      </c>
      <c r="O497" s="147">
        <f t="shared" si="64"/>
        <v>6.4292506211216631</v>
      </c>
    </row>
    <row r="498" spans="10:15" x14ac:dyDescent="0.25">
      <c r="J498">
        <f t="shared" si="65"/>
        <v>-8.0600000000001053</v>
      </c>
      <c r="K498" s="142">
        <f t="shared" si="61"/>
        <v>0.44385852590871377</v>
      </c>
      <c r="L498">
        <f t="shared" si="62"/>
        <v>5.9260782243977591E-14</v>
      </c>
      <c r="M498">
        <f t="shared" si="66"/>
        <v>6.0599515238529196E-2</v>
      </c>
      <c r="N498" s="146">
        <f t="shared" si="63"/>
        <v>0.81466666666666709</v>
      </c>
      <c r="O498" s="147">
        <f t="shared" si="64"/>
        <v>6.4725133552691698</v>
      </c>
    </row>
    <row r="499" spans="10:15" x14ac:dyDescent="0.25">
      <c r="J499">
        <f t="shared" si="65"/>
        <v>-8.0500000000001055</v>
      </c>
      <c r="K499" s="142">
        <f t="shared" si="61"/>
        <v>0.44438512024482352</v>
      </c>
      <c r="L499">
        <f t="shared" si="62"/>
        <v>6.4231756778158064E-14</v>
      </c>
      <c r="M499">
        <f t="shared" si="66"/>
        <v>6.0932848571862527E-2</v>
      </c>
      <c r="N499" s="146">
        <f t="shared" si="63"/>
        <v>0.81500000000000039</v>
      </c>
      <c r="O499" s="147">
        <f t="shared" si="64"/>
        <v>6.5153367371958568</v>
      </c>
    </row>
    <row r="500" spans="10:15" x14ac:dyDescent="0.25">
      <c r="J500">
        <f t="shared" si="65"/>
        <v>-8.0400000000001057</v>
      </c>
      <c r="K500" s="142">
        <f t="shared" si="61"/>
        <v>0.44491171458093326</v>
      </c>
      <c r="L500">
        <f t="shared" si="62"/>
        <v>6.9612750142152056E-14</v>
      </c>
      <c r="M500">
        <f t="shared" si="66"/>
        <v>6.1266181905195859E-2</v>
      </c>
      <c r="N500" s="146">
        <f t="shared" si="63"/>
        <v>0.81533333333333369</v>
      </c>
      <c r="O500" s="147">
        <f t="shared" si="64"/>
        <v>6.5577162487780845</v>
      </c>
    </row>
    <row r="501" spans="10:15" x14ac:dyDescent="0.25">
      <c r="J501">
        <f t="shared" si="65"/>
        <v>-8.0300000000001059</v>
      </c>
      <c r="K501" s="142">
        <f t="shared" si="61"/>
        <v>0.445438308917043</v>
      </c>
      <c r="L501">
        <f t="shared" si="62"/>
        <v>7.5436990300910352E-14</v>
      </c>
      <c r="M501">
        <f t="shared" si="66"/>
        <v>6.159951523852919E-2</v>
      </c>
      <c r="N501" s="146">
        <f t="shared" si="63"/>
        <v>0.81566666666666698</v>
      </c>
      <c r="O501" s="147">
        <f t="shared" si="64"/>
        <v>6.599647515805156</v>
      </c>
    </row>
    <row r="502" spans="10:15" x14ac:dyDescent="0.25">
      <c r="J502">
        <f t="shared" si="65"/>
        <v>-8.0200000000001062</v>
      </c>
      <c r="K502" s="142">
        <f t="shared" si="61"/>
        <v>0.4459649032531528</v>
      </c>
      <c r="L502">
        <f t="shared" si="62"/>
        <v>8.1740348550261948E-14</v>
      </c>
      <c r="M502">
        <f t="shared" si="66"/>
        <v>6.1932848571862521E-2</v>
      </c>
      <c r="N502" s="146">
        <f t="shared" si="63"/>
        <v>0.81600000000000039</v>
      </c>
      <c r="O502" s="147">
        <f t="shared" si="64"/>
        <v>6.6411263070894329</v>
      </c>
    </row>
    <row r="503" spans="10:15" x14ac:dyDescent="0.25">
      <c r="J503">
        <f t="shared" si="65"/>
        <v>-8.0100000000001064</v>
      </c>
      <c r="K503" s="142">
        <f t="shared" si="61"/>
        <v>0.44649149758926254</v>
      </c>
      <c r="L503">
        <f t="shared" si="62"/>
        <v>8.85615457273335E-14</v>
      </c>
      <c r="M503">
        <f t="shared" si="66"/>
        <v>6.2266181905195853E-2</v>
      </c>
      <c r="N503" s="146">
        <f t="shared" si="63"/>
        <v>0.81633333333333369</v>
      </c>
      <c r="O503" s="147">
        <f t="shared" si="64"/>
        <v>6.6821485335419153</v>
      </c>
    </row>
    <row r="504" spans="10:15" x14ac:dyDescent="0.25">
      <c r="J504">
        <f t="shared" si="65"/>
        <v>-8.0000000000001066</v>
      </c>
      <c r="K504" s="142">
        <f t="shared" si="61"/>
        <v>0.44701809192537229</v>
      </c>
      <c r="L504">
        <f t="shared" si="62"/>
        <v>9.594237417850782E-14</v>
      </c>
      <c r="M504">
        <f t="shared" si="66"/>
        <v>6.2599515238529191E-2</v>
      </c>
      <c r="N504" s="146">
        <f t="shared" si="63"/>
        <v>0.8166666666666671</v>
      </c>
      <c r="O504" s="147">
        <f t="shared" si="64"/>
        <v>6.7227102472144642</v>
      </c>
    </row>
    <row r="505" spans="10:15" x14ac:dyDescent="0.25">
      <c r="J505">
        <f t="shared" si="65"/>
        <v>-7.9900000000001068</v>
      </c>
      <c r="K505" s="142">
        <f t="shared" si="61"/>
        <v>0.44754468626148203</v>
      </c>
      <c r="L505">
        <f t="shared" si="62"/>
        <v>1.0392793666286419E-13</v>
      </c>
      <c r="M505">
        <f t="shared" si="66"/>
        <v>6.2932848571862529E-2</v>
      </c>
      <c r="N505" s="146">
        <f t="shared" si="63"/>
        <v>0.81700000000000039</v>
      </c>
      <c r="O505" s="147">
        <f t="shared" si="64"/>
        <v>6.76280764031012</v>
      </c>
    </row>
    <row r="506" spans="10:15" x14ac:dyDescent="0.25">
      <c r="J506">
        <f t="shared" si="65"/>
        <v>-7.980000000000107</v>
      </c>
      <c r="K506" s="142">
        <f t="shared" si="61"/>
        <v>0.44807128059759177</v>
      </c>
      <c r="L506">
        <f t="shared" si="62"/>
        <v>1.1256690345506335E-13</v>
      </c>
      <c r="M506">
        <f t="shared" si="66"/>
        <v>6.3266181905195867E-2</v>
      </c>
      <c r="N506" s="146">
        <f t="shared" si="63"/>
        <v>0.81733333333333369</v>
      </c>
      <c r="O506" s="147">
        <f t="shared" si="64"/>
        <v>6.8024370441626036</v>
      </c>
    </row>
    <row r="507" spans="10:15" x14ac:dyDescent="0.25">
      <c r="J507">
        <f t="shared" si="65"/>
        <v>-7.9700000000001072</v>
      </c>
      <c r="K507" s="142">
        <f t="shared" si="61"/>
        <v>0.44859787493370151</v>
      </c>
      <c r="L507">
        <f t="shared" si="62"/>
        <v>1.2191178900377311E-13</v>
      </c>
      <c r="M507">
        <f t="shared" si="66"/>
        <v>6.3599515238529206E-2</v>
      </c>
      <c r="N507" s="146">
        <f t="shared" si="63"/>
        <v>0.8176666666666671</v>
      </c>
      <c r="O507" s="147">
        <f t="shared" si="64"/>
        <v>6.8415949281863657</v>
      </c>
    </row>
    <row r="508" spans="10:15" x14ac:dyDescent="0.25">
      <c r="J508">
        <f t="shared" si="65"/>
        <v>-7.9600000000001074</v>
      </c>
      <c r="K508" s="142">
        <f t="shared" si="61"/>
        <v>0.44912446926981131</v>
      </c>
      <c r="L508">
        <f t="shared" si="62"/>
        <v>1.3201924960042403E-13</v>
      </c>
      <c r="M508">
        <f t="shared" si="66"/>
        <v>6.3932848571862544E-2</v>
      </c>
      <c r="N508" s="146">
        <f t="shared" si="63"/>
        <v>0.81800000000000039</v>
      </c>
      <c r="O508" s="147">
        <f t="shared" si="64"/>
        <v>6.8802778987982869</v>
      </c>
    </row>
    <row r="509" spans="10:15" x14ac:dyDescent="0.25">
      <c r="J509">
        <f t="shared" si="65"/>
        <v>-7.9500000000001076</v>
      </c>
      <c r="K509" s="142">
        <f t="shared" si="61"/>
        <v>0.44965106360592105</v>
      </c>
      <c r="L509">
        <f t="shared" si="62"/>
        <v>1.4295040361876333E-13</v>
      </c>
      <c r="M509">
        <f t="shared" si="66"/>
        <v>6.4266181905195882E-2</v>
      </c>
      <c r="N509" s="146">
        <f t="shared" si="63"/>
        <v>0.81833333333333369</v>
      </c>
      <c r="O509" s="147">
        <f t="shared" si="64"/>
        <v>6.91848269831232</v>
      </c>
    </row>
    <row r="510" spans="10:15" x14ac:dyDescent="0.25">
      <c r="J510">
        <f t="shared" si="65"/>
        <v>-7.9400000000001079</v>
      </c>
      <c r="K510" s="142">
        <f t="shared" si="61"/>
        <v>0.4501776579420308</v>
      </c>
      <c r="L510">
        <f t="shared" si="62"/>
        <v>1.5477117599889011E-13</v>
      </c>
      <c r="M510">
        <f t="shared" si="66"/>
        <v>6.459951523852922E-2</v>
      </c>
      <c r="N510" s="146">
        <f t="shared" si="63"/>
        <v>0.8186666666666671</v>
      </c>
      <c r="O510" s="147">
        <f t="shared" si="64"/>
        <v>6.9562062038081134</v>
      </c>
    </row>
    <row r="511" spans="10:15" x14ac:dyDescent="0.25">
      <c r="J511">
        <f t="shared" si="65"/>
        <v>-7.9300000000001081</v>
      </c>
      <c r="K511" s="142">
        <f t="shared" si="61"/>
        <v>0.45070425227814054</v>
      </c>
      <c r="L511">
        <f t="shared" si="62"/>
        <v>1.6755266877056981E-13</v>
      </c>
      <c r="M511">
        <f t="shared" si="66"/>
        <v>6.4932848571862559E-2</v>
      </c>
      <c r="N511" s="146">
        <f t="shared" si="63"/>
        <v>0.81900000000000039</v>
      </c>
      <c r="O511" s="147">
        <f t="shared" si="64"/>
        <v>6.9934454259748611</v>
      </c>
    </row>
    <row r="512" spans="10:15" x14ac:dyDescent="0.25">
      <c r="J512">
        <f t="shared" si="65"/>
        <v>-7.9200000000001083</v>
      </c>
      <c r="K512" s="142">
        <f t="shared" si="61"/>
        <v>0.45123084661425028</v>
      </c>
      <c r="L512">
        <f t="shared" si="62"/>
        <v>1.8137155954042237E-13</v>
      </c>
      <c r="M512">
        <f t="shared" si="66"/>
        <v>6.5266181905195897E-2</v>
      </c>
      <c r="N512" s="146">
        <f t="shared" si="63"/>
        <v>0.81933333333333369</v>
      </c>
      <c r="O512" s="147">
        <f t="shared" si="64"/>
        <v>7.0301975079314625</v>
      </c>
    </row>
    <row r="513" spans="10:15" x14ac:dyDescent="0.25">
      <c r="J513">
        <f t="shared" si="65"/>
        <v>-7.9100000000001085</v>
      </c>
      <c r="K513" s="142">
        <f t="shared" si="61"/>
        <v>0.45175744095036002</v>
      </c>
      <c r="L513">
        <f t="shared" si="62"/>
        <v>1.9631053000639544E-13</v>
      </c>
      <c r="M513">
        <f t="shared" si="66"/>
        <v>6.5599515238529235E-2</v>
      </c>
      <c r="N513" s="146">
        <f t="shared" si="63"/>
        <v>0.8196666666666671</v>
      </c>
      <c r="O513" s="147">
        <f t="shared" si="64"/>
        <v>7.066459724024047</v>
      </c>
    </row>
    <row r="514" spans="10:15" x14ac:dyDescent="0.25">
      <c r="J514">
        <f t="shared" si="65"/>
        <v>-7.9000000000001087</v>
      </c>
      <c r="K514" s="142">
        <f t="shared" si="61"/>
        <v>0.45228403528646982</v>
      </c>
      <c r="L514">
        <f t="shared" si="62"/>
        <v>2.1245872671160315E-13</v>
      </c>
      <c r="M514">
        <f t="shared" si="66"/>
        <v>6.5932848571862573E-2</v>
      </c>
      <c r="N514" s="146">
        <f t="shared" si="63"/>
        <v>0.8200000000000004</v>
      </c>
      <c r="O514" s="147">
        <f t="shared" si="64"/>
        <v>7.1022294786020259</v>
      </c>
    </row>
    <row r="515" spans="10:15" x14ac:dyDescent="0.25">
      <c r="J515">
        <f t="shared" si="65"/>
        <v>-7.8900000000001089</v>
      </c>
      <c r="K515" s="142">
        <f t="shared" si="61"/>
        <v>0.45281062962257956</v>
      </c>
      <c r="L515">
        <f t="shared" si="62"/>
        <v>2.2991225640863704E-13</v>
      </c>
      <c r="M515">
        <f t="shared" si="66"/>
        <v>6.6266181905195912E-2</v>
      </c>
      <c r="N515" s="146">
        <f t="shared" si="63"/>
        <v>0.8203333333333338</v>
      </c>
      <c r="O515" s="147">
        <f t="shared" si="64"/>
        <v>7.1375043047736204</v>
      </c>
    </row>
    <row r="516" spans="10:15" x14ac:dyDescent="0.25">
      <c r="J516">
        <f t="shared" si="65"/>
        <v>-7.8800000000001091</v>
      </c>
      <c r="K516" s="142">
        <f t="shared" ref="K516:K579" si="67">$B$7+J516*$B$24</f>
        <v>0.45333722395868931</v>
      </c>
      <c r="L516">
        <f t="shared" ref="L516:L579" si="68">_xlfn.NORM.DIST(K516,$B$7,$B$24,FALSE)</f>
        <v>2.4877471857572329E-13</v>
      </c>
      <c r="M516">
        <f t="shared" si="66"/>
        <v>6.659951523852925E-2</v>
      </c>
      <c r="N516" s="146">
        <f t="shared" ref="N516:N579" si="69">MAX(0,M516+B$21)</f>
        <v>0.8206666666666671</v>
      </c>
      <c r="O516" s="147">
        <f t="shared" ref="O516:O579" si="70">IF(M516&gt;=0,_xlfn.GAMMA.DIST(M516,$B$22,1/$B$23,FALSE),0)</f>
        <v>7.1722818631419667</v>
      </c>
    </row>
    <row r="517" spans="10:15" x14ac:dyDescent="0.25">
      <c r="J517">
        <f t="shared" si="65"/>
        <v>-7.8700000000001094</v>
      </c>
      <c r="K517" s="142">
        <f t="shared" si="67"/>
        <v>0.45386381829479905</v>
      </c>
      <c r="L517">
        <f t="shared" si="68"/>
        <v>2.6915777780814026E-13</v>
      </c>
      <c r="M517">
        <f t="shared" si="66"/>
        <v>6.6932848571862588E-2</v>
      </c>
      <c r="N517" s="146">
        <f t="shared" si="69"/>
        <v>0.8210000000000004</v>
      </c>
      <c r="O517" s="147">
        <f t="shared" si="70"/>
        <v>7.2065599405227845</v>
      </c>
    </row>
    <row r="518" spans="10:15" x14ac:dyDescent="0.25">
      <c r="J518">
        <f t="shared" ref="J518:J581" si="71">J517+0.01</f>
        <v>-7.8600000000001096</v>
      </c>
      <c r="K518" s="142">
        <f t="shared" si="67"/>
        <v>0.45439041263090879</v>
      </c>
      <c r="L518">
        <f t="shared" si="68"/>
        <v>2.9118177900319469E-13</v>
      </c>
      <c r="M518">
        <f t="shared" ref="M518:M581" si="72">M517+0.7/2100</f>
        <v>6.7266181905195926E-2</v>
      </c>
      <c r="N518" s="146">
        <f t="shared" si="69"/>
        <v>0.8213333333333338</v>
      </c>
      <c r="O518" s="147">
        <f t="shared" si="70"/>
        <v>7.2403364486445874</v>
      </c>
    </row>
    <row r="519" spans="10:15" x14ac:dyDescent="0.25">
      <c r="J519">
        <f t="shared" si="71"/>
        <v>-7.8500000000001098</v>
      </c>
      <c r="K519" s="142">
        <f t="shared" si="67"/>
        <v>0.45491700696701859</v>
      </c>
      <c r="L519">
        <f t="shared" si="68"/>
        <v>3.1497640846542771E-13</v>
      </c>
      <c r="M519">
        <f t="shared" si="72"/>
        <v>6.7599515238529265E-2</v>
      </c>
      <c r="N519" s="146">
        <f t="shared" si="69"/>
        <v>0.8216666666666671</v>
      </c>
      <c r="O519" s="147">
        <f t="shared" si="70"/>
        <v>7.2736094228324104</v>
      </c>
    </row>
    <row r="520" spans="10:15" x14ac:dyDescent="0.25">
      <c r="J520">
        <f t="shared" si="71"/>
        <v>-7.84000000000011</v>
      </c>
      <c r="K520" s="142">
        <f t="shared" si="67"/>
        <v>0.45544360130312833</v>
      </c>
      <c r="L520">
        <f t="shared" si="68"/>
        <v>3.4068140428160294E-13</v>
      </c>
      <c r="M520">
        <f t="shared" si="72"/>
        <v>6.7932848571862603E-2</v>
      </c>
      <c r="N520" s="146">
        <f t="shared" si="69"/>
        <v>0.82200000000000051</v>
      </c>
      <c r="O520" s="147">
        <f t="shared" si="70"/>
        <v>7.3063770206760061</v>
      </c>
    </row>
    <row r="521" spans="10:15" x14ac:dyDescent="0.25">
      <c r="J521">
        <f t="shared" si="71"/>
        <v>-7.8300000000001102</v>
      </c>
      <c r="K521" s="142">
        <f t="shared" si="67"/>
        <v>0.45597019563923807</v>
      </c>
      <c r="L521">
        <f t="shared" si="68"/>
        <v>3.6844731955346084E-13</v>
      </c>
      <c r="M521">
        <f t="shared" si="72"/>
        <v>6.8266181905195941E-2</v>
      </c>
      <c r="N521" s="146">
        <f t="shared" si="69"/>
        <v>0.8223333333333338</v>
      </c>
      <c r="O521" s="147">
        <f t="shared" si="70"/>
        <v>7.3386375206834114</v>
      </c>
    </row>
    <row r="522" spans="10:15" x14ac:dyDescent="0.25">
      <c r="J522">
        <f t="shared" si="71"/>
        <v>-7.8200000000001104</v>
      </c>
      <c r="K522" s="142">
        <f t="shared" si="67"/>
        <v>0.45649678997534782</v>
      </c>
      <c r="L522">
        <f t="shared" si="68"/>
        <v>3.9843634233098814E-13</v>
      </c>
      <c r="M522">
        <f t="shared" si="72"/>
        <v>6.8599515238529279E-2</v>
      </c>
      <c r="N522" s="146">
        <f t="shared" si="69"/>
        <v>0.8226666666666671</v>
      </c>
      <c r="O522" s="147">
        <f t="shared" si="70"/>
        <v>7.3703893209208138</v>
      </c>
    </row>
    <row r="523" spans="10:15" x14ac:dyDescent="0.25">
      <c r="J523">
        <f t="shared" si="71"/>
        <v>-7.8100000000001106</v>
      </c>
      <c r="K523" s="142">
        <f t="shared" si="67"/>
        <v>0.45702338431145756</v>
      </c>
      <c r="L523">
        <f t="shared" si="68"/>
        <v>4.3082317636159754E-13</v>
      </c>
      <c r="M523">
        <f t="shared" si="72"/>
        <v>6.8932848571862618E-2</v>
      </c>
      <c r="N523" s="146">
        <f t="shared" si="69"/>
        <v>0.82300000000000051</v>
      </c>
      <c r="O523" s="147">
        <f t="shared" si="70"/>
        <v>7.401630937639573</v>
      </c>
    </row>
    <row r="524" spans="10:15" x14ac:dyDescent="0.25">
      <c r="J524">
        <f t="shared" si="71"/>
        <v>-7.8000000000001108</v>
      </c>
      <c r="K524" s="142">
        <f t="shared" si="67"/>
        <v>0.4575499786475673</v>
      </c>
      <c r="L524">
        <f t="shared" si="68"/>
        <v>4.6579598706185368E-13</v>
      </c>
      <c r="M524">
        <f t="shared" si="72"/>
        <v>6.9266181905195956E-2</v>
      </c>
      <c r="N524" s="146">
        <f t="shared" si="69"/>
        <v>0.82333333333333381</v>
      </c>
      <c r="O524" s="147">
        <f t="shared" si="70"/>
        <v>7.4323610038913142</v>
      </c>
    </row>
    <row r="525" spans="10:15" x14ac:dyDescent="0.25">
      <c r="J525">
        <f t="shared" si="71"/>
        <v>-7.7900000000001111</v>
      </c>
      <c r="K525" s="142">
        <f t="shared" si="67"/>
        <v>0.4580765729836771</v>
      </c>
      <c r="L525">
        <f t="shared" si="68"/>
        <v>5.0355741742984241E-13</v>
      </c>
      <c r="M525">
        <f t="shared" si="72"/>
        <v>6.9599515238529294E-2</v>
      </c>
      <c r="N525" s="146">
        <f t="shared" si="69"/>
        <v>0.8236666666666671</v>
      </c>
      <c r="O525" s="147">
        <f t="shared" si="70"/>
        <v>7.462578268131808</v>
      </c>
    </row>
    <row r="526" spans="10:15" x14ac:dyDescent="0.25">
      <c r="J526">
        <f t="shared" si="71"/>
        <v>-7.7800000000001113</v>
      </c>
      <c r="K526" s="142">
        <f t="shared" si="67"/>
        <v>0.45860316731978684</v>
      </c>
      <c r="L526">
        <f t="shared" si="68"/>
        <v>5.4432567894897851E-13</v>
      </c>
      <c r="M526">
        <f t="shared" si="72"/>
        <v>6.9932848571862632E-2</v>
      </c>
      <c r="N526" s="146">
        <f t="shared" si="69"/>
        <v>0.82400000000000051</v>
      </c>
      <c r="O526" s="147">
        <f t="shared" si="70"/>
        <v>7.4922815928146722</v>
      </c>
    </row>
    <row r="527" spans="10:15" x14ac:dyDescent="0.25">
      <c r="J527">
        <f t="shared" si="71"/>
        <v>-7.7700000000001115</v>
      </c>
      <c r="K527" s="142">
        <f t="shared" si="67"/>
        <v>0.45912976165589658</v>
      </c>
      <c r="L527">
        <f t="shared" si="68"/>
        <v>5.8833572288997065E-13</v>
      </c>
      <c r="M527">
        <f t="shared" si="72"/>
        <v>7.0266181905195971E-2</v>
      </c>
      <c r="N527" s="146">
        <f t="shared" si="69"/>
        <v>0.82433333333333381</v>
      </c>
      <c r="O527" s="147">
        <f t="shared" si="70"/>
        <v>7.5214699529755062</v>
      </c>
    </row>
    <row r="528" spans="10:15" x14ac:dyDescent="0.25">
      <c r="J528">
        <f t="shared" si="71"/>
        <v>-7.7600000000001117</v>
      </c>
      <c r="K528" s="142">
        <f t="shared" si="67"/>
        <v>0.45965635599200633</v>
      </c>
      <c r="L528">
        <f t="shared" si="68"/>
        <v>6.358404977973881E-13</v>
      </c>
      <c r="M528">
        <f t="shared" si="72"/>
        <v>7.0599515238529309E-2</v>
      </c>
      <c r="N528" s="146">
        <f t="shared" si="69"/>
        <v>0.8246666666666671</v>
      </c>
      <c r="O528" s="147">
        <f t="shared" si="70"/>
        <v>7.5501424348072845</v>
      </c>
    </row>
    <row r="529" spans="10:15" x14ac:dyDescent="0.25">
      <c r="J529">
        <f t="shared" si="71"/>
        <v>-7.7500000000001119</v>
      </c>
      <c r="K529" s="142">
        <f t="shared" si="67"/>
        <v>0.46018295032811607</v>
      </c>
      <c r="L529">
        <f t="shared" si="68"/>
        <v>6.8711229935355431E-13</v>
      </c>
      <c r="M529">
        <f t="shared" si="72"/>
        <v>7.0932848571862647E-2</v>
      </c>
      <c r="N529" s="146">
        <f t="shared" si="69"/>
        <v>0.82500000000000051</v>
      </c>
      <c r="O529" s="147">
        <f t="shared" si="70"/>
        <v>7.5782982342279048</v>
      </c>
    </row>
    <row r="530" spans="10:15" x14ac:dyDescent="0.25">
      <c r="J530">
        <f t="shared" si="71"/>
        <v>-7.7400000000001121</v>
      </c>
      <c r="K530" s="142">
        <f t="shared" si="67"/>
        <v>0.46070954466422587</v>
      </c>
      <c r="L530">
        <f t="shared" si="68"/>
        <v>7.4244421924616945E-13</v>
      </c>
      <c r="M530">
        <f t="shared" si="72"/>
        <v>7.1266181905195986E-2</v>
      </c>
      <c r="N530" s="146">
        <f t="shared" si="69"/>
        <v>0.82533333333333381</v>
      </c>
      <c r="O530" s="147">
        <f t="shared" si="70"/>
        <v>7.6059366554404626</v>
      </c>
    </row>
    <row r="531" spans="10:15" x14ac:dyDescent="0.25">
      <c r="J531">
        <f t="shared" si="71"/>
        <v>-7.7300000000001123</v>
      </c>
      <c r="K531" s="142">
        <f t="shared" si="67"/>
        <v>0.46123613900033561</v>
      </c>
      <c r="L531">
        <f t="shared" si="68"/>
        <v>8.0215170012929457E-13</v>
      </c>
      <c r="M531">
        <f t="shared" si="72"/>
        <v>7.1599515238529324E-2</v>
      </c>
      <c r="N531" s="146">
        <f t="shared" si="69"/>
        <v>0.82566666666666721</v>
      </c>
      <c r="O531" s="147">
        <f t="shared" si="70"/>
        <v>7.6330571094870558</v>
      </c>
    </row>
    <row r="532" spans="10:15" x14ac:dyDescent="0.25">
      <c r="J532">
        <f t="shared" si="71"/>
        <v>-7.7200000000001125</v>
      </c>
      <c r="K532" s="142">
        <f t="shared" si="67"/>
        <v>0.46176273333644535</v>
      </c>
      <c r="L532">
        <f t="shared" si="68"/>
        <v>8.6657420426237548E-13</v>
      </c>
      <c r="M532">
        <f t="shared" si="72"/>
        <v>7.1932848571862662E-2</v>
      </c>
      <c r="N532" s="146">
        <f t="shared" si="69"/>
        <v>0.82600000000000051</v>
      </c>
      <c r="O532" s="147">
        <f t="shared" si="70"/>
        <v>7.6596591127969003</v>
      </c>
    </row>
    <row r="533" spans="10:15" x14ac:dyDescent="0.25">
      <c r="J533">
        <f t="shared" si="71"/>
        <v>-7.7100000000001128</v>
      </c>
      <c r="K533" s="142">
        <f t="shared" si="67"/>
        <v>0.46228932767255509</v>
      </c>
      <c r="L533">
        <f t="shared" si="68"/>
        <v>9.3607700394005237E-13</v>
      </c>
      <c r="M533">
        <f t="shared" si="72"/>
        <v>7.2266181905196E-2</v>
      </c>
      <c r="N533" s="146">
        <f t="shared" si="69"/>
        <v>0.82633333333333381</v>
      </c>
      <c r="O533" s="147">
        <f t="shared" si="70"/>
        <v>7.6857422857293178</v>
      </c>
    </row>
    <row r="534" spans="10:15" x14ac:dyDescent="0.25">
      <c r="J534">
        <f t="shared" si="71"/>
        <v>-7.700000000000113</v>
      </c>
      <c r="K534" s="142">
        <f t="shared" si="67"/>
        <v>0.46281592200866484</v>
      </c>
      <c r="L534">
        <f t="shared" si="68"/>
        <v>1.0110531023901024E-12</v>
      </c>
      <c r="M534">
        <f t="shared" si="72"/>
        <v>7.2599515238529339E-2</v>
      </c>
      <c r="N534" s="146">
        <f t="shared" si="69"/>
        <v>0.82666666666666722</v>
      </c>
      <c r="O534" s="147">
        <f t="shared" si="70"/>
        <v>7.7113063511123547</v>
      </c>
    </row>
    <row r="535" spans="10:15" x14ac:dyDescent="0.25">
      <c r="J535">
        <f t="shared" si="71"/>
        <v>-7.6900000000001132</v>
      </c>
      <c r="K535" s="142">
        <f t="shared" si="67"/>
        <v>0.46334251634477458</v>
      </c>
      <c r="L535">
        <f t="shared" si="68"/>
        <v>1.0919252944189364E-12</v>
      </c>
      <c r="M535">
        <f t="shared" si="72"/>
        <v>7.2932848571862677E-2</v>
      </c>
      <c r="N535" s="146">
        <f t="shared" si="69"/>
        <v>0.82700000000000051</v>
      </c>
      <c r="O535" s="147">
        <f t="shared" si="70"/>
        <v>7.7363511327777053</v>
      </c>
    </row>
    <row r="536" spans="10:15" x14ac:dyDescent="0.25">
      <c r="J536">
        <f t="shared" si="71"/>
        <v>-7.6800000000001134</v>
      </c>
      <c r="K536" s="142">
        <f t="shared" si="67"/>
        <v>0.46386911068088438</v>
      </c>
      <c r="L536">
        <f t="shared" si="68"/>
        <v>1.1791483767272381E-12</v>
      </c>
      <c r="M536">
        <f t="shared" si="72"/>
        <v>7.3266181905196015E-2</v>
      </c>
      <c r="N536" s="146">
        <f t="shared" si="69"/>
        <v>0.82733333333333392</v>
      </c>
      <c r="O536" s="147">
        <f t="shared" si="70"/>
        <v>7.7608765540924871</v>
      </c>
    </row>
    <row r="537" spans="10:15" x14ac:dyDescent="0.25">
      <c r="J537">
        <f t="shared" si="71"/>
        <v>-7.6700000000001136</v>
      </c>
      <c r="K537" s="142">
        <f t="shared" si="67"/>
        <v>0.46439570501699412</v>
      </c>
      <c r="L537">
        <f t="shared" si="68"/>
        <v>1.2732115185046445E-12</v>
      </c>
      <c r="M537">
        <f t="shared" si="72"/>
        <v>7.3599515238529353E-2</v>
      </c>
      <c r="N537" s="146">
        <f t="shared" si="69"/>
        <v>0.82766666666666722</v>
      </c>
      <c r="O537" s="147">
        <f t="shared" si="70"/>
        <v>7.7848826364886232</v>
      </c>
    </row>
    <row r="538" spans="10:15" x14ac:dyDescent="0.25">
      <c r="J538">
        <f t="shared" si="71"/>
        <v>-7.6600000000001138</v>
      </c>
      <c r="K538" s="142">
        <f t="shared" si="67"/>
        <v>0.46492229935310386</v>
      </c>
      <c r="L538">
        <f t="shared" si="68"/>
        <v>1.3746408036448843E-12</v>
      </c>
      <c r="M538">
        <f t="shared" si="72"/>
        <v>7.3932848571862692E-2</v>
      </c>
      <c r="N538" s="146">
        <f t="shared" si="69"/>
        <v>0.82800000000000051</v>
      </c>
      <c r="O538" s="147">
        <f t="shared" si="70"/>
        <v>7.8083694979902791</v>
      </c>
    </row>
    <row r="539" spans="10:15" x14ac:dyDescent="0.25">
      <c r="J539">
        <f t="shared" si="71"/>
        <v>-7.650000000000114</v>
      </c>
      <c r="K539" s="142">
        <f t="shared" si="67"/>
        <v>0.46544889368921361</v>
      </c>
      <c r="L539">
        <f t="shared" si="68"/>
        <v>1.4840019567043593E-12</v>
      </c>
      <c r="M539">
        <f t="shared" si="72"/>
        <v>7.426618190519603E-2</v>
      </c>
      <c r="N539" s="146">
        <f t="shared" si="69"/>
        <v>0.82833333333333392</v>
      </c>
      <c r="O539" s="147">
        <f t="shared" si="70"/>
        <v>7.8313373517401415</v>
      </c>
    </row>
    <row r="540" spans="10:15" x14ac:dyDescent="0.25">
      <c r="J540">
        <f t="shared" si="71"/>
        <v>-7.6400000000001143</v>
      </c>
      <c r="K540" s="142">
        <f t="shared" si="67"/>
        <v>0.46597548802532335</v>
      </c>
      <c r="L540">
        <f t="shared" si="68"/>
        <v>1.6019032655613009E-12</v>
      </c>
      <c r="M540">
        <f t="shared" si="72"/>
        <v>7.4599515238529368E-2</v>
      </c>
      <c r="N540" s="146">
        <f t="shared" si="69"/>
        <v>0.82866666666666722</v>
      </c>
      <c r="O540" s="147">
        <f t="shared" si="70"/>
        <v>7.8537865045249076</v>
      </c>
    </row>
    <row r="541" spans="10:15" x14ac:dyDescent="0.25">
      <c r="J541">
        <f t="shared" si="71"/>
        <v>-7.6300000000001145</v>
      </c>
      <c r="K541" s="142">
        <f t="shared" si="67"/>
        <v>0.46650208236143309</v>
      </c>
      <c r="L541">
        <f t="shared" si="68"/>
        <v>1.7289987146222715E-12</v>
      </c>
      <c r="M541">
        <f t="shared" si="72"/>
        <v>7.4932848571862706E-2</v>
      </c>
      <c r="N541" s="146">
        <f t="shared" si="69"/>
        <v>0.82900000000000051</v>
      </c>
      <c r="O541" s="147">
        <f t="shared" si="70"/>
        <v>7.8757173553007052</v>
      </c>
    </row>
    <row r="542" spans="10:15" x14ac:dyDescent="0.25">
      <c r="J542">
        <f t="shared" si="71"/>
        <v>-7.6200000000001147</v>
      </c>
      <c r="K542" s="142">
        <f t="shared" si="67"/>
        <v>0.46702867669754289</v>
      </c>
      <c r="L542">
        <f t="shared" si="68"/>
        <v>1.8659913433719635E-12</v>
      </c>
      <c r="M542">
        <f t="shared" si="72"/>
        <v>7.5266181905196045E-2</v>
      </c>
      <c r="N542" s="146">
        <f t="shared" si="69"/>
        <v>0.82933333333333392</v>
      </c>
      <c r="O542" s="147">
        <f t="shared" si="70"/>
        <v>7.8971303937189026</v>
      </c>
    </row>
    <row r="543" spans="10:15" x14ac:dyDescent="0.25">
      <c r="J543">
        <f t="shared" si="71"/>
        <v>-7.6100000000001149</v>
      </c>
      <c r="K543" s="142">
        <f t="shared" si="67"/>
        <v>0.46755527103365263</v>
      </c>
      <c r="L543">
        <f t="shared" si="68"/>
        <v>2.0136368460744477E-12</v>
      </c>
      <c r="M543">
        <f t="shared" si="72"/>
        <v>7.5599515238529383E-2</v>
      </c>
      <c r="N543" s="146">
        <f t="shared" si="69"/>
        <v>0.82966666666666722</v>
      </c>
      <c r="O543" s="147">
        <f t="shared" si="70"/>
        <v>7.9180261986528526</v>
      </c>
    </row>
    <row r="544" spans="10:15" x14ac:dyDescent="0.25">
      <c r="J544">
        <f t="shared" si="71"/>
        <v>-7.6000000000001151</v>
      </c>
      <c r="K544" s="142">
        <f t="shared" si="67"/>
        <v>0.46808186536976237</v>
      </c>
      <c r="L544">
        <f t="shared" si="68"/>
        <v>2.1727474295140245E-12</v>
      </c>
      <c r="M544">
        <f t="shared" si="72"/>
        <v>7.5932848571862721E-2</v>
      </c>
      <c r="N544" s="146">
        <f t="shared" si="69"/>
        <v>0.83000000000000052</v>
      </c>
      <c r="O544" s="147">
        <f t="shared" si="70"/>
        <v>7.9384054367261081</v>
      </c>
    </row>
    <row r="545" spans="10:15" x14ac:dyDescent="0.25">
      <c r="J545">
        <f t="shared" si="71"/>
        <v>-7.5900000000001153</v>
      </c>
      <c r="K545" s="142">
        <f t="shared" si="67"/>
        <v>0.46860845970587212</v>
      </c>
      <c r="L545">
        <f t="shared" si="68"/>
        <v>2.3441959468144444E-12</v>
      </c>
      <c r="M545">
        <f t="shared" si="72"/>
        <v>7.6266181905196059E-2</v>
      </c>
      <c r="N545" s="146">
        <f t="shared" si="69"/>
        <v>0.83033333333333392</v>
      </c>
      <c r="O545" s="147">
        <f t="shared" si="70"/>
        <v>7.9582688608425389</v>
      </c>
    </row>
    <row r="546" spans="10:15" x14ac:dyDescent="0.25">
      <c r="J546">
        <f t="shared" si="71"/>
        <v>-7.5800000000001155</v>
      </c>
      <c r="K546" s="142">
        <f t="shared" si="67"/>
        <v>0.46913505404198186</v>
      </c>
      <c r="L546">
        <f t="shared" si="68"/>
        <v>2.5289203266032152E-12</v>
      </c>
      <c r="M546">
        <f t="shared" si="72"/>
        <v>7.6599515238529398E-2</v>
      </c>
      <c r="N546" s="146">
        <f t="shared" si="69"/>
        <v>0.83066666666666722</v>
      </c>
      <c r="O546" s="147">
        <f t="shared" si="70"/>
        <v>7.9776173087189575</v>
      </c>
    </row>
    <row r="547" spans="10:15" x14ac:dyDescent="0.25">
      <c r="J547">
        <f t="shared" si="71"/>
        <v>-7.5700000000001157</v>
      </c>
      <c r="K547" s="142">
        <f t="shared" si="67"/>
        <v>0.46966164837809166</v>
      </c>
      <c r="L547">
        <f t="shared" si="68"/>
        <v>2.7279283180961134E-12</v>
      </c>
      <c r="M547">
        <f t="shared" si="72"/>
        <v>7.6932848571862736E-2</v>
      </c>
      <c r="N547" s="146">
        <f t="shared" si="69"/>
        <v>0.83100000000000063</v>
      </c>
      <c r="O547" s="147">
        <f t="shared" si="70"/>
        <v>7.9964517014205718</v>
      </c>
    </row>
    <row r="548" spans="10:15" x14ac:dyDescent="0.25">
      <c r="J548">
        <f t="shared" si="71"/>
        <v>-7.560000000000116</v>
      </c>
      <c r="K548" s="142">
        <f t="shared" si="67"/>
        <v>0.4701882427142014</v>
      </c>
      <c r="L548">
        <f t="shared" si="68"/>
        <v>2.9423025740715253E-12</v>
      </c>
      <c r="M548">
        <f t="shared" si="72"/>
        <v>7.7266181905196074E-2</v>
      </c>
      <c r="N548" s="146">
        <f t="shared" si="69"/>
        <v>0.83133333333333392</v>
      </c>
      <c r="O548" s="147">
        <f t="shared" si="70"/>
        <v>8.014773041899824</v>
      </c>
    </row>
    <row r="549" spans="10:15" x14ac:dyDescent="0.25">
      <c r="J549">
        <f t="shared" si="71"/>
        <v>-7.5500000000001162</v>
      </c>
      <c r="K549" s="142">
        <f t="shared" si="67"/>
        <v>0.47071483705031114</v>
      </c>
      <c r="L549">
        <f t="shared" si="68"/>
        <v>3.1732060951916631E-12</v>
      </c>
      <c r="M549">
        <f t="shared" si="72"/>
        <v>7.7599515238529412E-2</v>
      </c>
      <c r="N549" s="146">
        <f t="shared" si="69"/>
        <v>0.83166666666666722</v>
      </c>
      <c r="O549" s="147">
        <f t="shared" si="70"/>
        <v>8.0325824135390267</v>
      </c>
    </row>
    <row r="550" spans="10:15" x14ac:dyDescent="0.25">
      <c r="J550">
        <f t="shared" si="71"/>
        <v>-7.5400000000001164</v>
      </c>
      <c r="K550" s="142">
        <f t="shared" si="67"/>
        <v>0.47124143138642088</v>
      </c>
      <c r="L550">
        <f t="shared" si="68"/>
        <v>3.4218880607107213E-12</v>
      </c>
      <c r="M550">
        <f t="shared" si="72"/>
        <v>7.7932848571862751E-2</v>
      </c>
      <c r="N550" s="146">
        <f t="shared" si="69"/>
        <v>0.83200000000000063</v>
      </c>
      <c r="O550" s="147">
        <f t="shared" si="70"/>
        <v>8.0498809786972156</v>
      </c>
    </row>
    <row r="551" spans="10:15" x14ac:dyDescent="0.25">
      <c r="J551">
        <f t="shared" si="71"/>
        <v>-7.5300000000001166</v>
      </c>
      <c r="K551" s="142">
        <f t="shared" si="67"/>
        <v>0.47176802572253063</v>
      </c>
      <c r="L551">
        <f t="shared" si="68"/>
        <v>3.6896900722995738E-12</v>
      </c>
      <c r="M551">
        <f t="shared" si="72"/>
        <v>7.8266181905196089E-2</v>
      </c>
      <c r="N551" s="146">
        <f t="shared" si="69"/>
        <v>0.83233333333333392</v>
      </c>
      <c r="O551" s="147">
        <f t="shared" si="70"/>
        <v>8.0666699772616237</v>
      </c>
    </row>
    <row r="552" spans="10:15" x14ac:dyDescent="0.25">
      <c r="J552">
        <f t="shared" si="71"/>
        <v>-7.5200000000001168</v>
      </c>
      <c r="K552" s="142">
        <f t="shared" si="67"/>
        <v>0.47229462005864037</v>
      </c>
      <c r="L552">
        <f t="shared" si="68"/>
        <v>3.97805283951414E-12</v>
      </c>
      <c r="M552">
        <f t="shared" si="72"/>
        <v>7.8599515238529427E-2</v>
      </c>
      <c r="N552" s="146">
        <f t="shared" si="69"/>
        <v>0.83266666666666733</v>
      </c>
      <c r="O552" s="147">
        <f t="shared" si="70"/>
        <v>8.0829507252042045</v>
      </c>
    </row>
    <row r="553" spans="10:15" x14ac:dyDescent="0.25">
      <c r="J553">
        <f t="shared" si="71"/>
        <v>-7.510000000000117</v>
      </c>
      <c r="K553" s="142">
        <f t="shared" si="67"/>
        <v>0.47282121439475017</v>
      </c>
      <c r="L553">
        <f t="shared" si="68"/>
        <v>4.2885233373510573E-12</v>
      </c>
      <c r="M553">
        <f t="shared" si="72"/>
        <v>7.8932848571862765E-2</v>
      </c>
      <c r="N553" s="146">
        <f t="shared" si="69"/>
        <v>0.83300000000000063</v>
      </c>
      <c r="O553" s="147">
        <f t="shared" si="70"/>
        <v>8.0987246131435686</v>
      </c>
    </row>
    <row r="554" spans="10:15" x14ac:dyDescent="0.25">
      <c r="J554">
        <f t="shared" si="71"/>
        <v>-7.5000000000001172</v>
      </c>
      <c r="K554" s="142">
        <f t="shared" si="67"/>
        <v>0.47334780873085991</v>
      </c>
      <c r="L554">
        <f t="shared" si="68"/>
        <v>4.6227624683746203E-12</v>
      </c>
      <c r="M554">
        <f t="shared" si="72"/>
        <v>7.9266181905196104E-2</v>
      </c>
      <c r="N554" s="146">
        <f t="shared" si="69"/>
        <v>0.83333333333333393</v>
      </c>
      <c r="O554" s="147">
        <f t="shared" si="70"/>
        <v>8.1139931049127032</v>
      </c>
    </row>
    <row r="555" spans="10:15" x14ac:dyDescent="0.25">
      <c r="J555">
        <f t="shared" si="71"/>
        <v>-7.4900000000001175</v>
      </c>
      <c r="K555" s="142">
        <f t="shared" si="67"/>
        <v>0.47387440306696965</v>
      </c>
      <c r="L555">
        <f t="shared" si="68"/>
        <v>4.9825532640738277E-12</v>
      </c>
      <c r="M555">
        <f t="shared" si="72"/>
        <v>7.9599515238529442E-2</v>
      </c>
      <c r="N555" s="146">
        <f t="shared" si="69"/>
        <v>0.83366666666666733</v>
      </c>
      <c r="O555" s="147">
        <f t="shared" si="70"/>
        <v>8.1287577361328776</v>
      </c>
    </row>
    <row r="556" spans="10:15" x14ac:dyDescent="0.25">
      <c r="J556">
        <f t="shared" si="71"/>
        <v>-7.4800000000001177</v>
      </c>
      <c r="K556" s="142">
        <f t="shared" si="67"/>
        <v>0.47440099740307939</v>
      </c>
      <c r="L556">
        <f t="shared" si="68"/>
        <v>5.3698096624209319E-12</v>
      </c>
      <c r="M556">
        <f t="shared" si="72"/>
        <v>7.993284857186278E-2</v>
      </c>
      <c r="N556" s="146">
        <f t="shared" si="69"/>
        <v>0.83400000000000063</v>
      </c>
      <c r="O556" s="147">
        <f t="shared" si="70"/>
        <v>8.1430201127939998</v>
      </c>
    </row>
    <row r="557" spans="10:15" x14ac:dyDescent="0.25">
      <c r="J557">
        <f t="shared" si="71"/>
        <v>-7.4700000000001179</v>
      </c>
      <c r="K557" s="142">
        <f t="shared" si="67"/>
        <v>0.47492759173918914</v>
      </c>
      <c r="L557">
        <f t="shared" si="68"/>
        <v>5.786585901069519E-12</v>
      </c>
      <c r="M557">
        <f t="shared" si="72"/>
        <v>8.0266181905196118E-2</v>
      </c>
      <c r="N557" s="146">
        <f t="shared" si="69"/>
        <v>0.83433333333333393</v>
      </c>
      <c r="O557" s="147">
        <f t="shared" si="70"/>
        <v>8.1567819098418699</v>
      </c>
    </row>
    <row r="558" spans="10:15" x14ac:dyDescent="0.25">
      <c r="J558">
        <f t="shared" si="71"/>
        <v>-7.4600000000001181</v>
      </c>
      <c r="K558" s="142">
        <f t="shared" si="67"/>
        <v>0.47545418607529888</v>
      </c>
      <c r="L558">
        <f t="shared" si="68"/>
        <v>6.2350865682527442E-12</v>
      </c>
      <c r="M558">
        <f t="shared" si="72"/>
        <v>8.0599515238529457E-2</v>
      </c>
      <c r="N558" s="146">
        <f t="shared" si="69"/>
        <v>0.83466666666666733</v>
      </c>
      <c r="O558" s="147">
        <f t="shared" si="70"/>
        <v>8.1700448697725658</v>
      </c>
    </row>
    <row r="559" spans="10:15" x14ac:dyDescent="0.25">
      <c r="J559">
        <f t="shared" si="71"/>
        <v>-7.4500000000001183</v>
      </c>
      <c r="K559" s="142">
        <f t="shared" si="67"/>
        <v>0.47598078041140868</v>
      </c>
      <c r="L559">
        <f t="shared" si="68"/>
        <v>6.7176773562361669E-12</v>
      </c>
      <c r="M559">
        <f t="shared" si="72"/>
        <v>8.0932848571862795E-2</v>
      </c>
      <c r="N559" s="146">
        <f t="shared" si="69"/>
        <v>0.83500000000000063</v>
      </c>
      <c r="O559" s="147">
        <f t="shared" si="70"/>
        <v>8.1828108012343002</v>
      </c>
    </row>
    <row r="560" spans="10:15" x14ac:dyDescent="0.25">
      <c r="J560">
        <f t="shared" si="71"/>
        <v>-7.4400000000001185</v>
      </c>
      <c r="K560" s="142">
        <f t="shared" si="67"/>
        <v>0.47650737474751842</v>
      </c>
      <c r="L560">
        <f t="shared" si="68"/>
        <v>7.2368965651513898E-12</v>
      </c>
      <c r="M560">
        <f t="shared" si="72"/>
        <v>8.1266181905196133E-2</v>
      </c>
      <c r="N560" s="146">
        <f t="shared" si="69"/>
        <v>0.83533333333333393</v>
      </c>
      <c r="O560" s="147">
        <f t="shared" si="70"/>
        <v>8.1950815776370813</v>
      </c>
    </row>
    <row r="561" spans="10:15" x14ac:dyDescent="0.25">
      <c r="J561">
        <f t="shared" si="71"/>
        <v>-7.4300000000001187</v>
      </c>
      <c r="K561" s="142">
        <f t="shared" si="67"/>
        <v>0.47703396908362816</v>
      </c>
      <c r="L561">
        <f t="shared" si="68"/>
        <v>7.7954674082034206E-12</v>
      </c>
      <c r="M561">
        <f t="shared" si="72"/>
        <v>8.1599515238529471E-2</v>
      </c>
      <c r="N561" s="146">
        <f t="shared" si="69"/>
        <v>0.83566666666666733</v>
      </c>
      <c r="O561" s="147">
        <f t="shared" si="70"/>
        <v>8.2068591357704328</v>
      </c>
    </row>
    <row r="562" spans="10:15" x14ac:dyDescent="0.25">
      <c r="J562">
        <f t="shared" si="71"/>
        <v>-7.4200000000001189</v>
      </c>
      <c r="K562" s="142">
        <f t="shared" si="67"/>
        <v>0.4775605634197379</v>
      </c>
      <c r="L562">
        <f t="shared" si="68"/>
        <v>8.3963111726077069E-12</v>
      </c>
      <c r="M562">
        <f t="shared" si="72"/>
        <v>8.193284857186281E-2</v>
      </c>
      <c r="N562" s="146">
        <f t="shared" si="69"/>
        <v>0.83600000000000063</v>
      </c>
      <c r="O562" s="147">
        <f t="shared" si="70"/>
        <v>8.2181454744294644</v>
      </c>
    </row>
    <row r="563" spans="10:15" x14ac:dyDescent="0.25">
      <c r="J563">
        <f t="shared" si="71"/>
        <v>-7.4100000000001192</v>
      </c>
      <c r="K563" s="142">
        <f t="shared" si="67"/>
        <v>0.47808715775584765</v>
      </c>
      <c r="L563">
        <f t="shared" si="68"/>
        <v>9.0425612941983205E-12</v>
      </c>
      <c r="M563">
        <f t="shared" si="72"/>
        <v>8.2266181905196148E-2</v>
      </c>
      <c r="N563" s="146">
        <f t="shared" si="69"/>
        <v>0.83633333333333404</v>
      </c>
      <c r="O563" s="147">
        <f t="shared" si="70"/>
        <v>8.2289426530495486</v>
      </c>
    </row>
    <row r="564" spans="10:15" x14ac:dyDescent="0.25">
      <c r="J564">
        <f t="shared" si="71"/>
        <v>-7.4000000000001194</v>
      </c>
      <c r="K564" s="142">
        <f t="shared" si="67"/>
        <v>0.47861375209195745</v>
      </c>
      <c r="L564">
        <f t="shared" si="68"/>
        <v>9.7375784074581267E-12</v>
      </c>
      <c r="M564">
        <f t="shared" si="72"/>
        <v>8.2599515238529486E-2</v>
      </c>
      <c r="N564" s="146">
        <f t="shared" si="69"/>
        <v>0.83666666666666734</v>
      </c>
      <c r="O564" s="147">
        <f t="shared" si="70"/>
        <v>8.2392527903498962</v>
      </c>
    </row>
    <row r="565" spans="10:15" x14ac:dyDescent="0.25">
      <c r="J565">
        <f t="shared" si="71"/>
        <v>-7.3900000000001196</v>
      </c>
      <c r="K565" s="142">
        <f t="shared" si="67"/>
        <v>0.47914034642806719</v>
      </c>
      <c r="L565">
        <f t="shared" si="68"/>
        <v>1.0484966436775613E-11</v>
      </c>
      <c r="M565">
        <f t="shared" si="72"/>
        <v>8.2932848571862824E-2</v>
      </c>
      <c r="N565" s="146">
        <f t="shared" si="69"/>
        <v>0.83700000000000063</v>
      </c>
      <c r="O565" s="147">
        <f t="shared" si="70"/>
        <v>8.2490780629862321</v>
      </c>
    </row>
    <row r="566" spans="10:15" x14ac:dyDescent="0.25">
      <c r="J566">
        <f t="shared" si="71"/>
        <v>-7.3800000000001198</v>
      </c>
      <c r="K566" s="142">
        <f t="shared" si="67"/>
        <v>0.47966694076417693</v>
      </c>
      <c r="L566">
        <f t="shared" si="68"/>
        <v>1.1288589799046593E-11</v>
      </c>
      <c r="M566">
        <f t="shared" si="72"/>
        <v>8.3266181905196163E-2</v>
      </c>
      <c r="N566" s="146">
        <f t="shared" si="69"/>
        <v>0.83733333333333404</v>
      </c>
      <c r="O566" s="147">
        <f t="shared" si="70"/>
        <v>8.2584207042128721</v>
      </c>
    </row>
    <row r="567" spans="10:15" x14ac:dyDescent="0.25">
      <c r="J567">
        <f t="shared" si="71"/>
        <v>-7.37000000000012</v>
      </c>
      <c r="K567" s="142">
        <f t="shared" si="67"/>
        <v>0.48019353510028667</v>
      </c>
      <c r="L567">
        <f t="shared" si="68"/>
        <v>1.2152591792320358E-11</v>
      </c>
      <c r="M567">
        <f t="shared" si="72"/>
        <v>8.3599515238529501E-2</v>
      </c>
      <c r="N567" s="146">
        <f t="shared" si="69"/>
        <v>0.83766666666666734</v>
      </c>
      <c r="O567" s="147">
        <f t="shared" si="70"/>
        <v>8.2672830025543345</v>
      </c>
    </row>
    <row r="568" spans="10:15" x14ac:dyDescent="0.25">
      <c r="J568">
        <f t="shared" si="71"/>
        <v>-7.3600000000001202</v>
      </c>
      <c r="K568" s="142">
        <f t="shared" si="67"/>
        <v>0.48072012943639642</v>
      </c>
      <c r="L568">
        <f t="shared" si="68"/>
        <v>1.3081414250070397E-11</v>
      </c>
      <c r="M568">
        <f t="shared" si="72"/>
        <v>8.3932848571862839E-2</v>
      </c>
      <c r="N568" s="146">
        <f t="shared" si="69"/>
        <v>0.83800000000000074</v>
      </c>
      <c r="O568" s="147">
        <f t="shared" si="70"/>
        <v>8.275667300486802</v>
      </c>
    </row>
    <row r="569" spans="10:15" x14ac:dyDescent="0.25">
      <c r="J569">
        <f t="shared" si="71"/>
        <v>-7.3500000000001204</v>
      </c>
      <c r="K569" s="142">
        <f t="shared" si="67"/>
        <v>0.48124672377250616</v>
      </c>
      <c r="L569">
        <f t="shared" si="68"/>
        <v>1.4079818545849823E-11</v>
      </c>
      <c r="M569">
        <f t="shared" si="72"/>
        <v>8.4266181905196177E-2</v>
      </c>
      <c r="N569" s="146">
        <f t="shared" si="69"/>
        <v>0.83833333333333404</v>
      </c>
      <c r="O569" s="147">
        <f t="shared" si="70"/>
        <v>8.2835759931295758</v>
      </c>
    </row>
    <row r="570" spans="10:15" x14ac:dyDescent="0.25">
      <c r="J570">
        <f t="shared" si="71"/>
        <v>-7.3400000000001207</v>
      </c>
      <c r="K570" s="142">
        <f t="shared" si="67"/>
        <v>0.48177331810861596</v>
      </c>
      <c r="L570">
        <f t="shared" si="68"/>
        <v>1.5152908038604292E-11</v>
      </c>
      <c r="M570">
        <f t="shared" si="72"/>
        <v>8.4599515238529516E-2</v>
      </c>
      <c r="N570" s="146">
        <f t="shared" si="69"/>
        <v>0.83866666666666734</v>
      </c>
      <c r="O570" s="147">
        <f t="shared" si="70"/>
        <v>8.2910115269467628</v>
      </c>
    </row>
    <row r="571" spans="10:15" x14ac:dyDescent="0.25">
      <c r="J571">
        <f t="shared" si="71"/>
        <v>-7.3300000000001209</v>
      </c>
      <c r="K571" s="142">
        <f t="shared" si="67"/>
        <v>0.4822999124447257</v>
      </c>
      <c r="L571">
        <f t="shared" si="68"/>
        <v>1.6306152054770758E-11</v>
      </c>
      <c r="M571">
        <f t="shared" si="72"/>
        <v>8.4932848571862854E-2</v>
      </c>
      <c r="N571" s="146">
        <f t="shared" si="69"/>
        <v>0.83900000000000075</v>
      </c>
      <c r="O571" s="147">
        <f t="shared" si="70"/>
        <v>8.2979763984593671</v>
      </c>
    </row>
    <row r="572" spans="10:15" x14ac:dyDescent="0.25">
      <c r="J572">
        <f t="shared" si="71"/>
        <v>-7.3200000000001211</v>
      </c>
      <c r="K572" s="142">
        <f t="shared" si="67"/>
        <v>0.48282650678083544</v>
      </c>
      <c r="L572">
        <f t="shared" si="68"/>
        <v>1.754541150952033E-11</v>
      </c>
      <c r="M572">
        <f t="shared" si="72"/>
        <v>8.5266181905196192E-2</v>
      </c>
      <c r="N572" s="146">
        <f t="shared" si="69"/>
        <v>0.83933333333333404</v>
      </c>
      <c r="O572" s="147">
        <f t="shared" si="70"/>
        <v>8.3044731529679225</v>
      </c>
    </row>
    <row r="573" spans="10:15" x14ac:dyDescent="0.25">
      <c r="J573">
        <f t="shared" si="71"/>
        <v>-7.3100000000001213</v>
      </c>
      <c r="K573" s="142">
        <f t="shared" si="67"/>
        <v>0.48335310111694518</v>
      </c>
      <c r="L573">
        <f t="shared" si="68"/>
        <v>1.8876966276111851E-11</v>
      </c>
      <c r="M573">
        <f t="shared" si="72"/>
        <v>8.559951523852953E-2</v>
      </c>
      <c r="N573" s="146">
        <f t="shared" si="69"/>
        <v>0.83966666666666734</v>
      </c>
      <c r="O573" s="147">
        <f t="shared" si="70"/>
        <v>8.3105043832859788</v>
      </c>
    </row>
    <row r="574" spans="10:15" x14ac:dyDescent="0.25">
      <c r="J574">
        <f t="shared" si="71"/>
        <v>-7.3000000000001215</v>
      </c>
      <c r="K574" s="142">
        <f t="shared" si="67"/>
        <v>0.48387969545305493</v>
      </c>
      <c r="L574">
        <f t="shared" si="68"/>
        <v>2.0307544419359484E-11</v>
      </c>
      <c r="M574">
        <f t="shared" si="72"/>
        <v>8.5932848571862869E-2</v>
      </c>
      <c r="N574" s="146">
        <f t="shared" si="69"/>
        <v>0.84000000000000075</v>
      </c>
      <c r="O574" s="147">
        <f t="shared" si="70"/>
        <v>8.3160727284843947</v>
      </c>
    </row>
    <row r="575" spans="10:15" x14ac:dyDescent="0.25">
      <c r="J575">
        <f t="shared" si="71"/>
        <v>-7.2900000000001217</v>
      </c>
      <c r="K575" s="142">
        <f t="shared" si="67"/>
        <v>0.48440628978916472</v>
      </c>
      <c r="L575">
        <f t="shared" si="68"/>
        <v>2.1844353416680163E-11</v>
      </c>
      <c r="M575">
        <f t="shared" si="72"/>
        <v>8.6266181905196207E-2</v>
      </c>
      <c r="N575" s="146">
        <f t="shared" si="69"/>
        <v>0.84033333333333404</v>
      </c>
      <c r="O575" s="147">
        <f t="shared" si="70"/>
        <v>8.3211808726467904</v>
      </c>
    </row>
    <row r="576" spans="10:15" x14ac:dyDescent="0.25">
      <c r="J576">
        <f t="shared" si="71"/>
        <v>-7.2800000000001219</v>
      </c>
      <c r="K576" s="142">
        <f t="shared" si="67"/>
        <v>0.48493288412527447</v>
      </c>
      <c r="L576">
        <f t="shared" si="68"/>
        <v>2.3495113498121821E-11</v>
      </c>
      <c r="M576">
        <f t="shared" si="72"/>
        <v>8.6599515238529545E-2</v>
      </c>
      <c r="N576" s="146">
        <f t="shared" si="69"/>
        <v>0.84066666666666734</v>
      </c>
      <c r="O576" s="147">
        <f t="shared" si="70"/>
        <v>8.3258315436362054</v>
      </c>
    </row>
    <row r="577" spans="10:15" x14ac:dyDescent="0.25">
      <c r="J577">
        <f t="shared" si="71"/>
        <v>-7.2700000000001221</v>
      </c>
      <c r="K577" s="142">
        <f t="shared" si="67"/>
        <v>0.48545947846138421</v>
      </c>
      <c r="L577">
        <f t="shared" si="68"/>
        <v>2.5268093245201444E-11</v>
      </c>
      <c r="M577">
        <f t="shared" si="72"/>
        <v>8.6932848571862884E-2</v>
      </c>
      <c r="N577" s="146">
        <f t="shared" si="69"/>
        <v>0.84100000000000075</v>
      </c>
      <c r="O577" s="147">
        <f t="shared" si="70"/>
        <v>8.3300275118730838</v>
      </c>
    </row>
    <row r="578" spans="10:15" x14ac:dyDescent="0.25">
      <c r="J578">
        <f t="shared" si="71"/>
        <v>-7.2600000000001224</v>
      </c>
      <c r="K578" s="142">
        <f t="shared" si="67"/>
        <v>0.48598607279749395</v>
      </c>
      <c r="L578">
        <f t="shared" si="68"/>
        <v>2.7172147597324032E-11</v>
      </c>
      <c r="M578">
        <f t="shared" si="72"/>
        <v>8.7266181905196222E-2</v>
      </c>
      <c r="N578" s="146">
        <f t="shared" si="69"/>
        <v>0.84133333333333404</v>
      </c>
      <c r="O578" s="147">
        <f t="shared" si="70"/>
        <v>8.3337715891248152</v>
      </c>
    </row>
    <row r="579" spans="10:15" x14ac:dyDescent="0.25">
      <c r="J579">
        <f t="shared" si="71"/>
        <v>-7.2500000000001226</v>
      </c>
      <c r="K579" s="142">
        <f t="shared" si="67"/>
        <v>0.48651266713360369</v>
      </c>
      <c r="L579">
        <f t="shared" si="68"/>
        <v>2.921675842406355E-11</v>
      </c>
      <c r="M579">
        <f t="shared" si="72"/>
        <v>8.759951523852956E-2</v>
      </c>
      <c r="N579" s="146">
        <f t="shared" si="69"/>
        <v>0.84166666666666745</v>
      </c>
      <c r="O579" s="147">
        <f t="shared" si="70"/>
        <v>8.3370666273068288</v>
      </c>
    </row>
    <row r="580" spans="10:15" x14ac:dyDescent="0.25">
      <c r="J580">
        <f t="shared" si="71"/>
        <v>-7.2400000000001228</v>
      </c>
      <c r="K580" s="142">
        <f t="shared" ref="K580:K643" si="73">$B$7+J580*$B$24</f>
        <v>0.48703926146971344</v>
      </c>
      <c r="L580">
        <f t="shared" ref="L580:L643" si="74">_xlfn.NORM.DIST(K580,$B$7,$B$24,FALSE)</f>
        <v>3.1412077831669723E-11</v>
      </c>
      <c r="M580">
        <f t="shared" si="72"/>
        <v>8.7932848571862898E-2</v>
      </c>
      <c r="N580" s="146">
        <f t="shared" ref="N580:N643" si="75">MAX(0,M580+B$21)</f>
        <v>0.84200000000000075</v>
      </c>
      <c r="O580" s="147">
        <f t="shared" ref="O580:O643" si="76">IF(M580&gt;=0,_xlfn.GAMMA.DIST(M580,$B$22,1/$B$23,FALSE),0)</f>
        <v>8.3399155172954877</v>
      </c>
    </row>
    <row r="581" spans="10:15" x14ac:dyDescent="0.25">
      <c r="J581">
        <f t="shared" si="71"/>
        <v>-7.230000000000123</v>
      </c>
      <c r="K581" s="142">
        <f t="shared" si="73"/>
        <v>0.48756585580582323</v>
      </c>
      <c r="L581">
        <f t="shared" si="74"/>
        <v>3.3768974382877936E-11</v>
      </c>
      <c r="M581">
        <f t="shared" si="72"/>
        <v>8.8266181905196237E-2</v>
      </c>
      <c r="N581" s="146">
        <f t="shared" si="75"/>
        <v>0.84233333333333404</v>
      </c>
      <c r="O581" s="147">
        <f t="shared" si="76"/>
        <v>8.3423211877527681</v>
      </c>
    </row>
    <row r="582" spans="10:15" x14ac:dyDescent="0.25">
      <c r="J582">
        <f t="shared" ref="J582:J645" si="77">J581+0.01</f>
        <v>-7.2200000000001232</v>
      </c>
      <c r="K582" s="142">
        <f t="shared" si="73"/>
        <v>0.48809245014193298</v>
      </c>
      <c r="L582">
        <f t="shared" si="74"/>
        <v>3.6299082420466995E-11</v>
      </c>
      <c r="M582">
        <f t="shared" ref="M582:M645" si="78">M581+0.7/2100</f>
        <v>8.8599515238529575E-2</v>
      </c>
      <c r="N582" s="146">
        <f t="shared" si="75"/>
        <v>0.84266666666666745</v>
      </c>
      <c r="O582" s="147">
        <f t="shared" si="76"/>
        <v>8.3442866039629084</v>
      </c>
    </row>
    <row r="583" spans="10:15" x14ac:dyDescent="0.25">
      <c r="J583">
        <f t="shared" si="77"/>
        <v>-7.2100000000001234</v>
      </c>
      <c r="K583" s="142">
        <f t="shared" si="73"/>
        <v>0.48861904447804272</v>
      </c>
      <c r="L583">
        <f t="shared" si="74"/>
        <v>3.9014854697077103E-11</v>
      </c>
      <c r="M583">
        <f t="shared" si="78"/>
        <v>8.8932848571862913E-2</v>
      </c>
      <c r="N583" s="146">
        <f t="shared" si="75"/>
        <v>0.84300000000000075</v>
      </c>
      <c r="O583" s="147">
        <f t="shared" si="76"/>
        <v>8.3458147666811122</v>
      </c>
    </row>
    <row r="584" spans="10:15" x14ac:dyDescent="0.25">
      <c r="J584">
        <f t="shared" si="77"/>
        <v>-7.2000000000001236</v>
      </c>
      <c r="K584" s="142">
        <f t="shared" si="73"/>
        <v>0.48914563881415246</v>
      </c>
      <c r="L584">
        <f t="shared" si="74"/>
        <v>4.1929618526602303E-11</v>
      </c>
      <c r="M584">
        <f t="shared" si="78"/>
        <v>8.9266181905196251E-2</v>
      </c>
      <c r="N584" s="146">
        <f t="shared" si="75"/>
        <v>0.84333333333333416</v>
      </c>
      <c r="O584" s="147">
        <f t="shared" si="76"/>
        <v>8.3469087109943558</v>
      </c>
    </row>
    <row r="585" spans="10:15" x14ac:dyDescent="0.25">
      <c r="J585">
        <f t="shared" si="77"/>
        <v>-7.1900000000001238</v>
      </c>
      <c r="K585" s="142">
        <f t="shared" si="73"/>
        <v>0.4896722331502622</v>
      </c>
      <c r="L585">
        <f t="shared" si="74"/>
        <v>4.5057635686063014E-11</v>
      </c>
      <c r="M585">
        <f t="shared" si="78"/>
        <v>8.959951523852959E-2</v>
      </c>
      <c r="N585" s="146">
        <f t="shared" si="75"/>
        <v>0.84366666666666745</v>
      </c>
      <c r="O585" s="147">
        <f t="shared" si="76"/>
        <v>8.3475715051944146</v>
      </c>
    </row>
    <row r="586" spans="10:15" x14ac:dyDescent="0.25">
      <c r="J586">
        <f t="shared" si="77"/>
        <v>-7.1800000000001241</v>
      </c>
      <c r="K586" s="142">
        <f t="shared" si="73"/>
        <v>0.49019882748637195</v>
      </c>
      <c r="L586">
        <f t="shared" si="74"/>
        <v>4.841416631127426E-11</v>
      </c>
      <c r="M586">
        <f t="shared" si="78"/>
        <v>8.9932848571862928E-2</v>
      </c>
      <c r="N586" s="146">
        <f t="shared" si="75"/>
        <v>0.84400000000000075</v>
      </c>
      <c r="O586" s="147">
        <f t="shared" si="76"/>
        <v>8.3478062496631669</v>
      </c>
    </row>
    <row r="587" spans="10:15" x14ac:dyDescent="0.25">
      <c r="J587">
        <f t="shared" si="77"/>
        <v>-7.1700000000001243</v>
      </c>
      <c r="K587" s="142">
        <f t="shared" si="73"/>
        <v>0.49072542182248174</v>
      </c>
      <c r="L587">
        <f t="shared" si="74"/>
        <v>5.2015537044923359E-11</v>
      </c>
      <c r="M587">
        <f t="shared" si="78"/>
        <v>9.0266181905196266E-2</v>
      </c>
      <c r="N587" s="146">
        <f t="shared" si="75"/>
        <v>0.84433333333333416</v>
      </c>
      <c r="O587" s="147">
        <f t="shared" si="76"/>
        <v>8.3476160757702793</v>
      </c>
    </row>
    <row r="588" spans="10:15" x14ac:dyDescent="0.25">
      <c r="J588">
        <f t="shared" si="77"/>
        <v>-7.1600000000001245</v>
      </c>
      <c r="K588" s="142">
        <f t="shared" si="73"/>
        <v>0.49125201615859149</v>
      </c>
      <c r="L588">
        <f t="shared" si="74"/>
        <v>5.5879213711875716E-11</v>
      </c>
      <c r="M588">
        <f t="shared" si="78"/>
        <v>9.0599515238529604E-2</v>
      </c>
      <c r="N588" s="146">
        <f t="shared" si="75"/>
        <v>0.84466666666666745</v>
      </c>
      <c r="O588" s="147">
        <f t="shared" si="76"/>
        <v>8.3470041447832575</v>
      </c>
    </row>
    <row r="589" spans="10:15" x14ac:dyDescent="0.25">
      <c r="J589">
        <f t="shared" si="77"/>
        <v>-7.1500000000001247</v>
      </c>
      <c r="K589" s="142">
        <f t="shared" si="73"/>
        <v>0.49177861049470123</v>
      </c>
      <c r="L589">
        <f t="shared" si="74"/>
        <v>6.0023878813755438E-11</v>
      </c>
      <c r="M589">
        <f t="shared" si="78"/>
        <v>9.0932848571862943E-2</v>
      </c>
      <c r="N589" s="146">
        <f t="shared" si="75"/>
        <v>0.84500000000000075</v>
      </c>
      <c r="O589" s="147">
        <f t="shared" si="76"/>
        <v>8.345973646790009</v>
      </c>
    </row>
    <row r="590" spans="10:15" x14ac:dyDescent="0.25">
      <c r="J590">
        <f t="shared" si="77"/>
        <v>-7.1400000000001249</v>
      </c>
      <c r="K590" s="142">
        <f t="shared" si="73"/>
        <v>0.49230520483081097</v>
      </c>
      <c r="L590">
        <f t="shared" si="74"/>
        <v>6.4469514153055027E-11</v>
      </c>
      <c r="M590">
        <f t="shared" si="78"/>
        <v>9.1266181905196281E-2</v>
      </c>
      <c r="N590" s="146">
        <f t="shared" si="75"/>
        <v>0.84533333333333416</v>
      </c>
      <c r="O590" s="147">
        <f t="shared" si="76"/>
        <v>8.3445277996339176</v>
      </c>
    </row>
    <row r="591" spans="10:15" x14ac:dyDescent="0.25">
      <c r="J591">
        <f t="shared" si="77"/>
        <v>-7.1300000000001251</v>
      </c>
      <c r="K591" s="142">
        <f t="shared" si="73"/>
        <v>0.49283179916692071</v>
      </c>
      <c r="L591">
        <f t="shared" si="74"/>
        <v>6.923748891639342E-11</v>
      </c>
      <c r="M591">
        <f t="shared" si="78"/>
        <v>9.1599515238529619E-2</v>
      </c>
      <c r="N591" s="146">
        <f t="shared" si="75"/>
        <v>0.84566666666666745</v>
      </c>
      <c r="O591" s="147">
        <f t="shared" si="76"/>
        <v>8.3426698478614831</v>
      </c>
    </row>
    <row r="592" spans="10:15" x14ac:dyDescent="0.25">
      <c r="J592">
        <f t="shared" si="77"/>
        <v>-7.1200000000001253</v>
      </c>
      <c r="K592" s="142">
        <f t="shared" si="73"/>
        <v>0.49335839350303051</v>
      </c>
      <c r="L592">
        <f t="shared" si="74"/>
        <v>7.4350653567036371E-11</v>
      </c>
      <c r="M592">
        <f t="shared" si="78"/>
        <v>9.1932848571862957E-2</v>
      </c>
      <c r="N592" s="146">
        <f t="shared" si="75"/>
        <v>0.84600000000000075</v>
      </c>
      <c r="O592" s="147">
        <f t="shared" si="76"/>
        <v>8.3404030616825633</v>
      </c>
    </row>
    <row r="593" spans="10:15" x14ac:dyDescent="0.25">
      <c r="J593">
        <f t="shared" si="77"/>
        <v>-7.1100000000001256</v>
      </c>
      <c r="K593" s="142">
        <f t="shared" si="73"/>
        <v>0.49388498783914025</v>
      </c>
      <c r="L593">
        <f t="shared" si="74"/>
        <v>7.9833439918518334E-11</v>
      </c>
      <c r="M593">
        <f t="shared" si="78"/>
        <v>9.2266181905196296E-2</v>
      </c>
      <c r="N593" s="146">
        <f t="shared" si="75"/>
        <v>0.84633333333333416</v>
      </c>
      <c r="O593" s="147">
        <f t="shared" si="76"/>
        <v>8.3377307359432731</v>
      </c>
    </row>
    <row r="594" spans="10:15" x14ac:dyDescent="0.25">
      <c r="J594">
        <f t="shared" si="77"/>
        <v>-7.1000000000001258</v>
      </c>
      <c r="K594" s="142">
        <f t="shared" si="73"/>
        <v>0.49441158217525</v>
      </c>
      <c r="L594">
        <f t="shared" si="74"/>
        <v>8.5711967784261763E-11</v>
      </c>
      <c r="M594">
        <f t="shared" si="78"/>
        <v>9.2599515238529634E-2</v>
      </c>
      <c r="N594" s="146">
        <f t="shared" si="75"/>
        <v>0.84666666666666746</v>
      </c>
      <c r="O594" s="147">
        <f t="shared" si="76"/>
        <v>8.3346561891115272</v>
      </c>
    </row>
    <row r="595" spans="10:15" x14ac:dyDescent="0.25">
      <c r="J595">
        <f t="shared" si="77"/>
        <v>-7.090000000000126</v>
      </c>
      <c r="K595" s="142">
        <f t="shared" si="73"/>
        <v>0.49493817651135974</v>
      </c>
      <c r="L595">
        <f t="shared" si="74"/>
        <v>9.2014158622466139E-11</v>
      </c>
      <c r="M595">
        <f t="shared" si="78"/>
        <v>9.2932848571862972E-2</v>
      </c>
      <c r="N595" s="146">
        <f t="shared" si="75"/>
        <v>0.84700000000000086</v>
      </c>
      <c r="O595" s="147">
        <f t="shared" si="76"/>
        <v>8.3311827622753132</v>
      </c>
    </row>
    <row r="596" spans="10:15" x14ac:dyDescent="0.25">
      <c r="J596">
        <f t="shared" si="77"/>
        <v>-7.0800000000001262</v>
      </c>
      <c r="K596" s="142">
        <f t="shared" si="73"/>
        <v>0.49546477084746948</v>
      </c>
      <c r="L596">
        <f t="shared" si="74"/>
        <v>9.8769856621443042E-11</v>
      </c>
      <c r="M596">
        <f t="shared" si="78"/>
        <v>9.326618190519631E-2</v>
      </c>
      <c r="N596" s="146">
        <f t="shared" si="75"/>
        <v>0.84733333333333416</v>
      </c>
      <c r="O596" s="147">
        <f t="shared" si="76"/>
        <v>8.3273138181536428</v>
      </c>
    </row>
    <row r="597" spans="10:15" x14ac:dyDescent="0.25">
      <c r="J597">
        <f t="shared" si="77"/>
        <v>-7.0700000000001264</v>
      </c>
      <c r="K597" s="142">
        <f t="shared" si="73"/>
        <v>0.49599136518357922</v>
      </c>
      <c r="L597">
        <f t="shared" si="74"/>
        <v>1.0601095769794699E-10</v>
      </c>
      <c r="M597">
        <f t="shared" si="78"/>
        <v>9.3599515238529649E-2</v>
      </c>
      <c r="N597" s="146">
        <f t="shared" si="75"/>
        <v>0.84766666666666746</v>
      </c>
      <c r="O597" s="147">
        <f t="shared" si="76"/>
        <v>8.3230527401202465</v>
      </c>
    </row>
    <row r="598" spans="10:15" x14ac:dyDescent="0.25">
      <c r="J598">
        <f t="shared" si="77"/>
        <v>-7.0600000000001266</v>
      </c>
      <c r="K598" s="142">
        <f t="shared" si="73"/>
        <v>0.49651795951968902</v>
      </c>
      <c r="L598">
        <f t="shared" si="74"/>
        <v>1.1377154691010251E-10</v>
      </c>
      <c r="M598">
        <f t="shared" si="78"/>
        <v>9.3932848571862987E-2</v>
      </c>
      <c r="N598" s="146">
        <f t="shared" si="75"/>
        <v>0.84800000000000086</v>
      </c>
      <c r="O598" s="147">
        <f t="shared" si="76"/>
        <v>8.3184029312400032</v>
      </c>
    </row>
    <row r="599" spans="10:15" x14ac:dyDescent="0.25">
      <c r="J599">
        <f t="shared" si="77"/>
        <v>-7.0500000000001268</v>
      </c>
      <c r="K599" s="142">
        <f t="shared" si="73"/>
        <v>0.49704455385579877</v>
      </c>
      <c r="L599">
        <f t="shared" si="74"/>
        <v>1.2208804481725013E-10</v>
      </c>
      <c r="M599">
        <f t="shared" si="78"/>
        <v>9.4266181905196325E-2</v>
      </c>
      <c r="N599" s="146">
        <f t="shared" si="75"/>
        <v>0.84833333333333416</v>
      </c>
      <c r="O599" s="147">
        <f t="shared" si="76"/>
        <v>8.3133678133181057</v>
      </c>
    </row>
    <row r="600" spans="10:15" x14ac:dyDescent="0.25">
      <c r="J600">
        <f t="shared" si="77"/>
        <v>-7.040000000000127</v>
      </c>
      <c r="K600" s="142">
        <f t="shared" si="73"/>
        <v>0.49757114819190851</v>
      </c>
      <c r="L600">
        <f t="shared" si="74"/>
        <v>1.3099936335164437E-10</v>
      </c>
      <c r="M600">
        <f t="shared" si="78"/>
        <v>9.4599515238529663E-2</v>
      </c>
      <c r="N600" s="146">
        <f t="shared" si="75"/>
        <v>0.84866666666666757</v>
      </c>
      <c r="O600" s="147">
        <f t="shared" si="76"/>
        <v>8.3079508259619743</v>
      </c>
    </row>
    <row r="601" spans="10:15" x14ac:dyDescent="0.25">
      <c r="J601">
        <f t="shared" si="77"/>
        <v>-7.0300000000001273</v>
      </c>
      <c r="K601" s="142">
        <f t="shared" si="73"/>
        <v>0.49809774252801825</v>
      </c>
      <c r="L601">
        <f t="shared" si="74"/>
        <v>1.4054707180135913E-10</v>
      </c>
      <c r="M601">
        <f t="shared" si="78"/>
        <v>9.4932848571863002E-2</v>
      </c>
      <c r="N601" s="146">
        <f t="shared" si="75"/>
        <v>0.84900000000000087</v>
      </c>
      <c r="O601" s="147">
        <f t="shared" si="76"/>
        <v>8.30215542565589</v>
      </c>
    </row>
    <row r="602" spans="10:15" x14ac:dyDescent="0.25">
      <c r="J602">
        <f t="shared" si="77"/>
        <v>-7.0200000000001275</v>
      </c>
      <c r="K602" s="142">
        <f t="shared" si="73"/>
        <v>0.49862433686412799</v>
      </c>
      <c r="L602">
        <f t="shared" si="74"/>
        <v>1.5077557354032215E-10</v>
      </c>
      <c r="M602">
        <f t="shared" si="78"/>
        <v>9.526618190519634E-2</v>
      </c>
      <c r="N602" s="146">
        <f t="shared" si="75"/>
        <v>0.84933333333333416</v>
      </c>
      <c r="O602" s="147">
        <f t="shared" si="76"/>
        <v>8.2959850848483878</v>
      </c>
    </row>
    <row r="603" spans="10:15" x14ac:dyDescent="0.25">
      <c r="J603">
        <f t="shared" si="77"/>
        <v>-7.0100000000001277</v>
      </c>
      <c r="K603" s="142">
        <f t="shared" si="73"/>
        <v>0.49915093120023774</v>
      </c>
      <c r="L603">
        <f t="shared" si="74"/>
        <v>1.6173229418002106E-10</v>
      </c>
      <c r="M603">
        <f t="shared" si="78"/>
        <v>9.5599515238529678E-2</v>
      </c>
      <c r="N603" s="146">
        <f t="shared" si="75"/>
        <v>0.84966666666666757</v>
      </c>
      <c r="O603" s="147">
        <f t="shared" si="76"/>
        <v>8.2894432910523204</v>
      </c>
    </row>
    <row r="604" spans="10:15" x14ac:dyDescent="0.25">
      <c r="J604">
        <f t="shared" si="77"/>
        <v>-7.0000000000001279</v>
      </c>
      <c r="K604" s="142">
        <f t="shared" si="73"/>
        <v>0.49967752553634753</v>
      </c>
      <c r="L604">
        <f t="shared" si="74"/>
        <v>1.7346788185834891E-10</v>
      </c>
      <c r="M604">
        <f t="shared" si="78"/>
        <v>9.5932848571863016E-2</v>
      </c>
      <c r="N604" s="146">
        <f t="shared" si="75"/>
        <v>0.85000000000000087</v>
      </c>
      <c r="O604" s="147">
        <f t="shared" si="76"/>
        <v>8.2825335459576745</v>
      </c>
    </row>
    <row r="605" spans="10:15" x14ac:dyDescent="0.25">
      <c r="J605">
        <f t="shared" si="77"/>
        <v>-6.9900000000001281</v>
      </c>
      <c r="K605" s="142">
        <f t="shared" si="73"/>
        <v>0.50020411987245728</v>
      </c>
      <c r="L605">
        <f t="shared" si="74"/>
        <v>1.8603642042434822E-10</v>
      </c>
      <c r="M605">
        <f t="shared" si="78"/>
        <v>9.6266181905196355E-2</v>
      </c>
      <c r="N605" s="146">
        <f t="shared" si="75"/>
        <v>0.85033333333333416</v>
      </c>
      <c r="O605" s="147">
        <f t="shared" si="76"/>
        <v>8.2752593645570105</v>
      </c>
    </row>
    <row r="606" spans="10:15" x14ac:dyDescent="0.25">
      <c r="J606">
        <f t="shared" si="77"/>
        <v>-6.9800000000001283</v>
      </c>
      <c r="K606" s="142">
        <f t="shared" si="73"/>
        <v>0.50073071420856707</v>
      </c>
      <c r="L606">
        <f t="shared" si="74"/>
        <v>1.9949565632347682E-10</v>
      </c>
      <c r="M606">
        <f t="shared" si="78"/>
        <v>9.6599515238529693E-2</v>
      </c>
      <c r="N606" s="146">
        <f t="shared" si="75"/>
        <v>0.85066666666666757</v>
      </c>
      <c r="O606" s="147">
        <f t="shared" si="76"/>
        <v>8.2676242742836124</v>
      </c>
    </row>
    <row r="607" spans="10:15" x14ac:dyDescent="0.25">
      <c r="J607">
        <f t="shared" si="77"/>
        <v>-6.9700000000001285</v>
      </c>
      <c r="K607" s="142">
        <f t="shared" si="73"/>
        <v>0.50125730854467676</v>
      </c>
      <c r="L607">
        <f t="shared" si="74"/>
        <v>2.1390724003643994E-10</v>
      </c>
      <c r="M607">
        <f t="shared" si="78"/>
        <v>9.6932848571863031E-2</v>
      </c>
      <c r="N607" s="146">
        <f t="shared" si="75"/>
        <v>0.85100000000000087</v>
      </c>
      <c r="O607" s="147">
        <f t="shared" si="76"/>
        <v>8.2596318141622262</v>
      </c>
    </row>
    <row r="608" spans="10:15" x14ac:dyDescent="0.25">
      <c r="J608">
        <f t="shared" si="77"/>
        <v>-6.9600000000001288</v>
      </c>
      <c r="K608" s="142">
        <f t="shared" si="73"/>
        <v>0.50178390288078645</v>
      </c>
      <c r="L608">
        <f t="shared" si="74"/>
        <v>2.2933698297601714E-10</v>
      </c>
      <c r="M608">
        <f t="shared" si="78"/>
        <v>9.7266181905196369E-2</v>
      </c>
      <c r="N608" s="146">
        <f t="shared" si="75"/>
        <v>0.85133333333333416</v>
      </c>
      <c r="O608" s="147">
        <f t="shared" si="76"/>
        <v>8.2512855339724105</v>
      </c>
    </row>
    <row r="609" spans="10:15" x14ac:dyDescent="0.25">
      <c r="J609">
        <f t="shared" si="77"/>
        <v>-6.950000000000129</v>
      </c>
      <c r="K609" s="142">
        <f t="shared" si="73"/>
        <v>0.50231049721689636</v>
      </c>
      <c r="L609">
        <f t="shared" si="74"/>
        <v>2.4585513080051674E-10</v>
      </c>
      <c r="M609">
        <f t="shared" si="78"/>
        <v>9.7599515238529708E-2</v>
      </c>
      <c r="N609" s="146">
        <f t="shared" si="75"/>
        <v>0.85166666666666757</v>
      </c>
      <c r="O609" s="147">
        <f t="shared" si="76"/>
        <v>8.2425889934244516</v>
      </c>
    </row>
    <row r="610" spans="10:15" x14ac:dyDescent="0.25">
      <c r="J610">
        <f t="shared" si="77"/>
        <v>-6.9400000000001292</v>
      </c>
      <c r="K610" s="142">
        <f t="shared" si="73"/>
        <v>0.50283709155300604</v>
      </c>
      <c r="L610">
        <f t="shared" si="74"/>
        <v>2.6353665415986133E-10</v>
      </c>
      <c r="M610">
        <f t="shared" si="78"/>
        <v>9.7932848571863046E-2</v>
      </c>
      <c r="N610" s="146">
        <f t="shared" si="75"/>
        <v>0.85200000000000087</v>
      </c>
      <c r="O610" s="147">
        <f t="shared" si="76"/>
        <v>8.2335457613478038</v>
      </c>
    </row>
    <row r="611" spans="10:15" x14ac:dyDescent="0.25">
      <c r="J611">
        <f t="shared" si="77"/>
        <v>-6.9300000000001294</v>
      </c>
      <c r="K611" s="142">
        <f t="shared" si="73"/>
        <v>0.50336368588911573</v>
      </c>
      <c r="L611">
        <f t="shared" si="74"/>
        <v>2.8246155795120938E-10</v>
      </c>
      <c r="M611">
        <f t="shared" si="78"/>
        <v>9.8266181905196384E-2</v>
      </c>
      <c r="N611" s="146">
        <f t="shared" si="75"/>
        <v>0.85233333333333428</v>
      </c>
      <c r="O611" s="147">
        <f t="shared" si="76"/>
        <v>8.2241594148920072</v>
      </c>
    </row>
    <row r="612" spans="10:15" x14ac:dyDescent="0.25">
      <c r="J612">
        <f t="shared" si="77"/>
        <v>-6.9200000000001296</v>
      </c>
      <c r="K612" s="142">
        <f t="shared" si="73"/>
        <v>0.50389028022522553</v>
      </c>
      <c r="L612">
        <f t="shared" si="74"/>
        <v>3.0271521022487601E-10</v>
      </c>
      <c r="M612">
        <f t="shared" si="78"/>
        <v>9.8599515238529722E-2</v>
      </c>
      <c r="N612" s="146">
        <f t="shared" si="75"/>
        <v>0.85266666666666757</v>
      </c>
      <c r="O612" s="147">
        <f t="shared" si="76"/>
        <v>8.2144335387400638</v>
      </c>
    </row>
    <row r="613" spans="10:15" x14ac:dyDescent="0.25">
      <c r="J613">
        <f t="shared" si="77"/>
        <v>-6.9100000000001298</v>
      </c>
      <c r="K613" s="142">
        <f t="shared" si="73"/>
        <v>0.50441687456133533</v>
      </c>
      <c r="L613">
        <f t="shared" si="74"/>
        <v>3.2438869194948935E-10</v>
      </c>
      <c r="M613">
        <f t="shared" si="78"/>
        <v>9.8932848571863061E-2</v>
      </c>
      <c r="N613" s="146">
        <f t="shared" si="75"/>
        <v>0.85300000000000087</v>
      </c>
      <c r="O613" s="147">
        <f t="shared" si="76"/>
        <v>8.2043717243341767</v>
      </c>
    </row>
    <row r="614" spans="10:15" x14ac:dyDescent="0.25">
      <c r="J614">
        <f t="shared" si="77"/>
        <v>-6.90000000000013</v>
      </c>
      <c r="K614" s="142">
        <f t="shared" si="73"/>
        <v>0.50494346889744501</v>
      </c>
      <c r="L614">
        <f t="shared" si="74"/>
        <v>3.4757916891692716E-10</v>
      </c>
      <c r="M614">
        <f t="shared" si="78"/>
        <v>9.9266181905196399E-2</v>
      </c>
      <c r="N614" s="146">
        <f t="shared" si="75"/>
        <v>0.85333333333333428</v>
      </c>
      <c r="O614" s="147">
        <f t="shared" si="76"/>
        <v>8.1939775691138745</v>
      </c>
    </row>
    <row r="615" spans="10:15" x14ac:dyDescent="0.25">
      <c r="J615">
        <f t="shared" si="77"/>
        <v>-6.8900000000001302</v>
      </c>
      <c r="K615" s="142">
        <f t="shared" si="73"/>
        <v>0.50547006323355481</v>
      </c>
      <c r="L615">
        <f t="shared" si="74"/>
        <v>3.7239028714343396E-10</v>
      </c>
      <c r="M615">
        <f t="shared" si="78"/>
        <v>9.9599515238529737E-2</v>
      </c>
      <c r="N615" s="146">
        <f t="shared" si="75"/>
        <v>0.85366666666666757</v>
      </c>
      <c r="O615" s="147">
        <f t="shared" si="76"/>
        <v>8.1832546757663991</v>
      </c>
    </row>
    <row r="616" spans="10:15" x14ac:dyDescent="0.25">
      <c r="J616">
        <f t="shared" si="77"/>
        <v>-6.8800000000001305</v>
      </c>
      <c r="K616" s="142">
        <f t="shared" si="73"/>
        <v>0.50599665756966461</v>
      </c>
      <c r="L616">
        <f t="shared" si="74"/>
        <v>3.9893259320343037E-10</v>
      </c>
      <c r="M616">
        <f t="shared" si="78"/>
        <v>9.9932848571863075E-2</v>
      </c>
      <c r="N616" s="146">
        <f t="shared" si="75"/>
        <v>0.85400000000000098</v>
      </c>
      <c r="O616" s="147">
        <f t="shared" si="76"/>
        <v>8.1722066514893346</v>
      </c>
    </row>
    <row r="617" spans="10:15" x14ac:dyDescent="0.25">
      <c r="J617">
        <f t="shared" si="77"/>
        <v>-6.8700000000001307</v>
      </c>
      <c r="K617" s="142">
        <f t="shared" si="73"/>
        <v>0.5065232519057743</v>
      </c>
      <c r="L617">
        <f t="shared" si="74"/>
        <v>4.2732398101735866E-10</v>
      </c>
      <c r="M617">
        <f t="shared" si="78"/>
        <v>0.10026618190519641</v>
      </c>
      <c r="N617" s="146">
        <f t="shared" si="75"/>
        <v>0.85433333333333428</v>
      </c>
      <c r="O617" s="147">
        <f t="shared" si="76"/>
        <v>8.1608371072654329</v>
      </c>
    </row>
    <row r="618" spans="10:15" x14ac:dyDescent="0.25">
      <c r="J618">
        <f t="shared" si="77"/>
        <v>-6.8600000000001309</v>
      </c>
      <c r="K618" s="142">
        <f t="shared" si="73"/>
        <v>0.50704984624188398</v>
      </c>
      <c r="L618">
        <f t="shared" si="74"/>
        <v>4.57690166704276E-10</v>
      </c>
      <c r="M618">
        <f t="shared" si="78"/>
        <v>0.10059951523852975</v>
      </c>
      <c r="N618" s="146">
        <f t="shared" si="75"/>
        <v>0.85466666666666757</v>
      </c>
      <c r="O618" s="147">
        <f t="shared" si="76"/>
        <v>8.1491496571495361</v>
      </c>
    </row>
    <row r="619" spans="10:15" x14ac:dyDescent="0.25">
      <c r="J619">
        <f t="shared" si="77"/>
        <v>-6.8500000000001311</v>
      </c>
      <c r="K619" s="142">
        <f t="shared" si="73"/>
        <v>0.50757644057799378</v>
      </c>
      <c r="L619">
        <f t="shared" si="74"/>
        <v>4.9016519320449371E-10</v>
      </c>
      <c r="M619">
        <f t="shared" si="78"/>
        <v>0.10093284857186309</v>
      </c>
      <c r="N619" s="146">
        <f t="shared" si="75"/>
        <v>0.85500000000000098</v>
      </c>
      <c r="O619" s="147">
        <f t="shared" si="76"/>
        <v>8.1371479175675798</v>
      </c>
    </row>
    <row r="620" spans="10:15" x14ac:dyDescent="0.25">
      <c r="J620">
        <f t="shared" si="77"/>
        <v>-6.8400000000001313</v>
      </c>
      <c r="K620" s="142">
        <f t="shared" si="73"/>
        <v>0.50810303491410358</v>
      </c>
      <c r="L620">
        <f t="shared" si="74"/>
        <v>5.2489196647746317E-10</v>
      </c>
      <c r="M620">
        <f t="shared" si="78"/>
        <v>0.10126618190519643</v>
      </c>
      <c r="N620" s="146">
        <f t="shared" si="75"/>
        <v>0.85533333333333428</v>
      </c>
      <c r="O620" s="147">
        <f t="shared" si="76"/>
        <v>8.124835506627571</v>
      </c>
    </row>
    <row r="621" spans="10:15" x14ac:dyDescent="0.25">
      <c r="J621">
        <f t="shared" si="77"/>
        <v>-6.8300000000001315</v>
      </c>
      <c r="K621" s="142">
        <f t="shared" si="73"/>
        <v>0.50862962925021327</v>
      </c>
      <c r="L621">
        <f t="shared" si="74"/>
        <v>5.6202282518560636E-10</v>
      </c>
      <c r="M621">
        <f t="shared" si="78"/>
        <v>0.10159951523852977</v>
      </c>
      <c r="N621" s="146">
        <f t="shared" si="75"/>
        <v>0.85566666666666757</v>
      </c>
      <c r="O621" s="147">
        <f t="shared" si="76"/>
        <v>8.1122160434424977</v>
      </c>
    </row>
    <row r="622" spans="10:15" x14ac:dyDescent="0.25">
      <c r="J622">
        <f t="shared" si="77"/>
        <v>-6.8200000000001317</v>
      </c>
      <c r="K622" s="142">
        <f t="shared" si="73"/>
        <v>0.50915622358632306</v>
      </c>
      <c r="L622">
        <f t="shared" si="74"/>
        <v>6.0172014588619125E-10</v>
      </c>
      <c r="M622">
        <f t="shared" si="78"/>
        <v>0.1019328485718631</v>
      </c>
      <c r="N622" s="146">
        <f t="shared" si="75"/>
        <v>0.85600000000000098</v>
      </c>
      <c r="O622" s="147">
        <f t="shared" si="76"/>
        <v>8.0992931474651026</v>
      </c>
    </row>
    <row r="623" spans="10:15" x14ac:dyDescent="0.25">
      <c r="J623">
        <f t="shared" si="77"/>
        <v>-6.8100000000001319</v>
      </c>
      <c r="K623" s="142">
        <f t="shared" si="73"/>
        <v>0.50968281792243286</v>
      </c>
      <c r="L623">
        <f t="shared" si="74"/>
        <v>6.4415698587084726E-10</v>
      </c>
      <c r="M623">
        <f t="shared" si="78"/>
        <v>0.10226618190519644</v>
      </c>
      <c r="N623" s="146">
        <f t="shared" si="75"/>
        <v>0.85633333333333428</v>
      </c>
      <c r="O623" s="147">
        <f t="shared" si="76"/>
        <v>8.086070437834433</v>
      </c>
    </row>
    <row r="624" spans="10:15" x14ac:dyDescent="0.25">
      <c r="J624">
        <f t="shared" si="77"/>
        <v>-6.8000000000001322</v>
      </c>
      <c r="K624" s="142">
        <f t="shared" si="73"/>
        <v>0.51020941225854255</v>
      </c>
      <c r="L624">
        <f t="shared" si="74"/>
        <v>6.8951776591681471E-10</v>
      </c>
      <c r="M624">
        <f t="shared" si="78"/>
        <v>0.10259951523852978</v>
      </c>
      <c r="N624" s="146">
        <f t="shared" si="75"/>
        <v>0.85666666666666758</v>
      </c>
      <c r="O624" s="147">
        <f t="shared" si="76"/>
        <v>8.0725515327341117</v>
      </c>
    </row>
    <row r="625" spans="10:15" x14ac:dyDescent="0.25">
      <c r="J625">
        <f t="shared" si="77"/>
        <v>-6.7900000000001324</v>
      </c>
      <c r="K625" s="142">
        <f t="shared" si="73"/>
        <v>0.51073600659465224</v>
      </c>
      <c r="L625">
        <f t="shared" si="74"/>
        <v>7.3799899534485739E-10</v>
      </c>
      <c r="M625">
        <f t="shared" si="78"/>
        <v>0.10293284857186312</v>
      </c>
      <c r="N625" s="146">
        <f t="shared" si="75"/>
        <v>0.85700000000000098</v>
      </c>
      <c r="O625" s="147">
        <f t="shared" si="76"/>
        <v>8.0587400487622336</v>
      </c>
    </row>
    <row r="626" spans="10:15" x14ac:dyDescent="0.25">
      <c r="J626">
        <f t="shared" si="77"/>
        <v>-6.7800000000001326</v>
      </c>
      <c r="K626" s="142">
        <f t="shared" si="73"/>
        <v>0.51126260093076215</v>
      </c>
      <c r="L626">
        <f t="shared" si="74"/>
        <v>7.8981004191724849E-10</v>
      </c>
      <c r="M626">
        <f t="shared" si="78"/>
        <v>0.10326618190519646</v>
      </c>
      <c r="N626" s="146">
        <f t="shared" si="75"/>
        <v>0.85733333333333428</v>
      </c>
      <c r="O626" s="147">
        <f t="shared" si="76"/>
        <v>8.0446396003128502</v>
      </c>
    </row>
    <row r="627" spans="10:15" x14ac:dyDescent="0.25">
      <c r="J627">
        <f t="shared" si="77"/>
        <v>-6.7700000000001328</v>
      </c>
      <c r="K627" s="142">
        <f t="shared" si="73"/>
        <v>0.51178919526687183</v>
      </c>
      <c r="L627">
        <f t="shared" si="74"/>
        <v>8.451739492551768E-10</v>
      </c>
      <c r="M627">
        <f t="shared" si="78"/>
        <v>0.1035995152385298</v>
      </c>
      <c r="N627" s="146">
        <f t="shared" si="75"/>
        <v>0.85766666666666769</v>
      </c>
      <c r="O627" s="147">
        <f t="shared" si="76"/>
        <v>8.0302537989688947</v>
      </c>
    </row>
    <row r="628" spans="10:15" x14ac:dyDescent="0.25">
      <c r="J628">
        <f t="shared" si="77"/>
        <v>-6.760000000000133</v>
      </c>
      <c r="K628" s="142">
        <f t="shared" si="73"/>
        <v>0.51231578960298152</v>
      </c>
      <c r="L628">
        <f t="shared" si="74"/>
        <v>9.043283046095504E-10</v>
      </c>
      <c r="M628">
        <f t="shared" si="78"/>
        <v>0.10393284857186313</v>
      </c>
      <c r="N628" s="146">
        <f t="shared" si="75"/>
        <v>0.85800000000000098</v>
      </c>
      <c r="O628" s="147">
        <f t="shared" si="76"/>
        <v>8.0155862529065551</v>
      </c>
    </row>
    <row r="629" spans="10:15" x14ac:dyDescent="0.25">
      <c r="J629">
        <f t="shared" si="77"/>
        <v>-6.7500000000001332</v>
      </c>
      <c r="K629" s="142">
        <f t="shared" si="73"/>
        <v>0.51284238393909132</v>
      </c>
      <c r="L629">
        <f t="shared" si="74"/>
        <v>9.6752615998078514E-10</v>
      </c>
      <c r="M629">
        <f t="shared" si="78"/>
        <v>0.10426618190519647</v>
      </c>
      <c r="N629" s="146">
        <f t="shared" si="75"/>
        <v>0.85833333333333428</v>
      </c>
      <c r="O629" s="147">
        <f t="shared" si="76"/>
        <v>8.0006405663109348</v>
      </c>
    </row>
    <row r="630" spans="10:15" x14ac:dyDescent="0.25">
      <c r="J630">
        <f t="shared" si="77"/>
        <v>-6.7400000000001334</v>
      </c>
      <c r="K630" s="142">
        <f t="shared" si="73"/>
        <v>0.51336897827520112</v>
      </c>
      <c r="L630">
        <f t="shared" si="74"/>
        <v>1.0350370097557035E-9</v>
      </c>
      <c r="M630">
        <f t="shared" si="78"/>
        <v>0.10459951523852981</v>
      </c>
      <c r="N630" s="146">
        <f t="shared" si="75"/>
        <v>0.85866666666666769</v>
      </c>
      <c r="O630" s="147">
        <f t="shared" si="76"/>
        <v>7.9854203388029701</v>
      </c>
    </row>
    <row r="631" spans="10:15" x14ac:dyDescent="0.25">
      <c r="J631">
        <f t="shared" si="77"/>
        <v>-6.7300000000001337</v>
      </c>
      <c r="K631" s="142">
        <f t="shared" si="73"/>
        <v>0.5138955726113108</v>
      </c>
      <c r="L631">
        <f t="shared" si="74"/>
        <v>1.1071478282101026E-9</v>
      </c>
      <c r="M631">
        <f t="shared" si="78"/>
        <v>0.10493284857186315</v>
      </c>
      <c r="N631" s="146">
        <f t="shared" si="75"/>
        <v>0.85900000000000098</v>
      </c>
      <c r="O631" s="147">
        <f t="shared" si="76"/>
        <v>7.969929164877497</v>
      </c>
    </row>
    <row r="632" spans="10:15" x14ac:dyDescent="0.25">
      <c r="J632">
        <f t="shared" si="77"/>
        <v>-6.7200000000001339</v>
      </c>
      <c r="K632" s="142">
        <f t="shared" si="73"/>
        <v>0.5144221669474206</v>
      </c>
      <c r="L632">
        <f t="shared" si="74"/>
        <v>1.184164170416455E-9</v>
      </c>
      <c r="M632">
        <f t="shared" si="78"/>
        <v>0.10526618190519649</v>
      </c>
      <c r="N632" s="146">
        <f t="shared" si="75"/>
        <v>0.85933333333333439</v>
      </c>
      <c r="O632" s="147">
        <f t="shared" si="76"/>
        <v>7.9541706333523789</v>
      </c>
    </row>
    <row r="633" spans="10:15" x14ac:dyDescent="0.25">
      <c r="J633">
        <f t="shared" si="77"/>
        <v>-6.7100000000001341</v>
      </c>
      <c r="K633" s="142">
        <f t="shared" si="73"/>
        <v>0.5149487612835304</v>
      </c>
      <c r="L633">
        <f t="shared" si="74"/>
        <v>1.2664113402973277E-9</v>
      </c>
      <c r="M633">
        <f t="shared" si="78"/>
        <v>0.10559951523852983</v>
      </c>
      <c r="N633" s="146">
        <f t="shared" si="75"/>
        <v>0.85966666666666769</v>
      </c>
      <c r="O633" s="147">
        <f t="shared" si="76"/>
        <v>7.9381483268286201</v>
      </c>
    </row>
    <row r="634" spans="10:15" x14ac:dyDescent="0.25">
      <c r="J634">
        <f t="shared" si="77"/>
        <v>-6.7000000000001343</v>
      </c>
      <c r="K634" s="142">
        <f t="shared" si="73"/>
        <v>0.51547535561964009</v>
      </c>
      <c r="L634">
        <f t="shared" si="74"/>
        <v>1.3542356297776831E-9</v>
      </c>
      <c r="M634">
        <f t="shared" si="78"/>
        <v>0.10593284857186316</v>
      </c>
      <c r="N634" s="146">
        <f t="shared" si="75"/>
        <v>0.86000000000000099</v>
      </c>
      <c r="O634" s="147">
        <f t="shared" si="76"/>
        <v>7.9218658211613775</v>
      </c>
    </row>
    <row r="635" spans="10:15" x14ac:dyDescent="0.25">
      <c r="J635">
        <f t="shared" si="77"/>
        <v>-6.6900000000001345</v>
      </c>
      <c r="K635" s="142">
        <f t="shared" si="73"/>
        <v>0.51600194995574977</v>
      </c>
      <c r="L635">
        <f t="shared" si="74"/>
        <v>1.4480056332125034E-9</v>
      </c>
      <c r="M635">
        <f t="shared" si="78"/>
        <v>0.1062661819051965</v>
      </c>
      <c r="N635" s="146">
        <f t="shared" si="75"/>
        <v>0.86033333333333439</v>
      </c>
      <c r="O635" s="147">
        <f t="shared" si="76"/>
        <v>7.9053266849417616</v>
      </c>
    </row>
    <row r="636" spans="10:15" x14ac:dyDescent="0.25">
      <c r="J636">
        <f t="shared" si="77"/>
        <v>-6.6800000000001347</v>
      </c>
      <c r="K636" s="142">
        <f t="shared" si="73"/>
        <v>0.51652854429185957</v>
      </c>
      <c r="L636">
        <f t="shared" si="74"/>
        <v>1.5481136415021131E-9</v>
      </c>
      <c r="M636">
        <f t="shared" si="78"/>
        <v>0.10659951523852984</v>
      </c>
      <c r="N636" s="146">
        <f t="shared" si="75"/>
        <v>0.86066666666666769</v>
      </c>
      <c r="O636" s="147">
        <f t="shared" si="76"/>
        <v>7.8885344789893486</v>
      </c>
    </row>
    <row r="637" spans="10:15" x14ac:dyDescent="0.25">
      <c r="J637">
        <f t="shared" si="77"/>
        <v>-6.6700000000001349</v>
      </c>
      <c r="K637" s="142">
        <f t="shared" si="73"/>
        <v>0.51705513862796937</v>
      </c>
      <c r="L637">
        <f t="shared" si="74"/>
        <v>1.6549771205561433E-9</v>
      </c>
      <c r="M637">
        <f t="shared" si="78"/>
        <v>0.10693284857186318</v>
      </c>
      <c r="N637" s="146">
        <f t="shared" si="75"/>
        <v>0.86100000000000099</v>
      </c>
      <c r="O637" s="147">
        <f t="shared" si="76"/>
        <v>7.8714927558553365</v>
      </c>
    </row>
    <row r="638" spans="10:15" x14ac:dyDescent="0.25">
      <c r="J638">
        <f t="shared" si="77"/>
        <v>-6.6600000000001351</v>
      </c>
      <c r="K638" s="142">
        <f t="shared" si="73"/>
        <v>0.51758173296407906</v>
      </c>
      <c r="L638">
        <f t="shared" si="74"/>
        <v>1.7690402790290644E-9</v>
      </c>
      <c r="M638">
        <f t="shared" si="78"/>
        <v>0.10726618190519652</v>
      </c>
      <c r="N638" s="146">
        <f t="shared" si="75"/>
        <v>0.86133333333333439</v>
      </c>
      <c r="O638" s="147">
        <f t="shared" si="76"/>
        <v>7.8542050593361923</v>
      </c>
    </row>
    <row r="639" spans="10:15" x14ac:dyDescent="0.25">
      <c r="J639">
        <f t="shared" si="77"/>
        <v>-6.6500000000001354</v>
      </c>
      <c r="K639" s="142">
        <f t="shared" si="73"/>
        <v>0.51810832730018885</v>
      </c>
      <c r="L639">
        <f t="shared" si="74"/>
        <v>1.8907757305260254E-9</v>
      </c>
      <c r="M639">
        <f t="shared" si="78"/>
        <v>0.10759951523852986</v>
      </c>
      <c r="N639" s="146">
        <f t="shared" si="75"/>
        <v>0.86166666666666769</v>
      </c>
      <c r="O639" s="147">
        <f t="shared" si="76"/>
        <v>7.8366749239977587</v>
      </c>
    </row>
    <row r="640" spans="10:15" x14ac:dyDescent="0.25">
      <c r="J640">
        <f t="shared" si="77"/>
        <v>-6.6400000000001356</v>
      </c>
      <c r="K640" s="142">
        <f t="shared" si="73"/>
        <v>0.51863492163629865</v>
      </c>
      <c r="L640">
        <f t="shared" si="74"/>
        <v>2.0206862557682605E-9</v>
      </c>
      <c r="M640">
        <f t="shared" si="78"/>
        <v>0.10793284857186319</v>
      </c>
      <c r="N640" s="146">
        <f t="shared" si="75"/>
        <v>0.86200000000000099</v>
      </c>
      <c r="O640" s="147">
        <f t="shared" si="76"/>
        <v>7.8189058747096878</v>
      </c>
    </row>
    <row r="641" spans="10:15" x14ac:dyDescent="0.25">
      <c r="J641">
        <f t="shared" si="77"/>
        <v>-6.6300000000001358</v>
      </c>
      <c r="K641" s="142">
        <f t="shared" si="73"/>
        <v>0.51916151597240834</v>
      </c>
      <c r="L641">
        <f t="shared" si="74"/>
        <v>2.1593066705143313E-9</v>
      </c>
      <c r="M641">
        <f t="shared" si="78"/>
        <v>0.10826618190519653</v>
      </c>
      <c r="N641" s="146">
        <f t="shared" si="75"/>
        <v>0.8623333333333344</v>
      </c>
      <c r="O641" s="147">
        <f t="shared" si="76"/>
        <v>7.8009014261901184</v>
      </c>
    </row>
    <row r="642" spans="10:15" x14ac:dyDescent="0.25">
      <c r="J642">
        <f t="shared" si="77"/>
        <v>-6.620000000000136</v>
      </c>
      <c r="K642" s="142">
        <f t="shared" si="73"/>
        <v>0.51968811030851803</v>
      </c>
      <c r="L642">
        <f t="shared" si="74"/>
        <v>2.3072058053552962E-9</v>
      </c>
      <c r="M642">
        <f t="shared" si="78"/>
        <v>0.10859951523852987</v>
      </c>
      <c r="N642" s="146">
        <f t="shared" si="75"/>
        <v>0.86266666666666769</v>
      </c>
      <c r="O642" s="147">
        <f t="shared" si="76"/>
        <v>7.7826650825605084</v>
      </c>
    </row>
    <row r="643" spans="10:15" x14ac:dyDescent="0.25">
      <c r="J643">
        <f t="shared" si="77"/>
        <v>-6.6100000000001362</v>
      </c>
      <c r="K643" s="142">
        <f t="shared" si="73"/>
        <v>0.52021470464462793</v>
      </c>
      <c r="L643">
        <f t="shared" si="74"/>
        <v>2.4649886038419046E-9</v>
      </c>
      <c r="M643">
        <f t="shared" si="78"/>
        <v>0.10893284857186321</v>
      </c>
      <c r="N643" s="146">
        <f t="shared" si="75"/>
        <v>0.8630000000000011</v>
      </c>
      <c r="O643" s="147">
        <f t="shared" si="76"/>
        <v>7.7642003369105064</v>
      </c>
    </row>
    <row r="644" spans="10:15" x14ac:dyDescent="0.25">
      <c r="J644">
        <f t="shared" si="77"/>
        <v>-6.6000000000001364</v>
      </c>
      <c r="K644" s="142">
        <f t="shared" ref="K644:K707" si="79">$B$7+J644*$B$24</f>
        <v>0.52074129898073762</v>
      </c>
      <c r="L644">
        <f t="shared" ref="L644:L707" si="80">_xlfn.NORM.DIST(K644,$B$7,$B$24,FALSE)</f>
        <v>2.6332983457593162E-9</v>
      </c>
      <c r="M644">
        <f t="shared" si="78"/>
        <v>0.10926618190519655</v>
      </c>
      <c r="N644" s="146">
        <f t="shared" ref="N644:N707" si="81">MAX(0,M644+B$21)</f>
        <v>0.8633333333333344</v>
      </c>
      <c r="O644" s="147">
        <f t="shared" ref="O644:O707" si="82">IF(M644&gt;=0,_xlfn.GAMMA.DIST(M644,$B$22,1/$B$23,FALSE),0)</f>
        <v>7.7455106708727781</v>
      </c>
    </row>
    <row r="645" spans="10:15" x14ac:dyDescent="0.25">
      <c r="J645">
        <f t="shared" si="77"/>
        <v>-6.5900000000001366</v>
      </c>
      <c r="K645" s="142">
        <f t="shared" si="79"/>
        <v>0.52126789331684731</v>
      </c>
      <c r="L645">
        <f t="shared" si="80"/>
        <v>2.8128190027428783E-9</v>
      </c>
      <c r="M645">
        <f t="shared" si="78"/>
        <v>0.10959951523852988</v>
      </c>
      <c r="N645" s="146">
        <f t="shared" si="81"/>
        <v>0.86366666666666769</v>
      </c>
      <c r="O645" s="147">
        <f t="shared" si="82"/>
        <v>7.7265995542076924</v>
      </c>
    </row>
    <row r="646" spans="10:15" x14ac:dyDescent="0.25">
      <c r="J646">
        <f t="shared" ref="J646:J709" si="83">J645+0.01</f>
        <v>-6.5800000000001369</v>
      </c>
      <c r="K646" s="142">
        <f t="shared" si="79"/>
        <v>0.52179448765295711</v>
      </c>
      <c r="L646">
        <f t="shared" si="80"/>
        <v>3.0042777338222741E-9</v>
      </c>
      <c r="M646">
        <f t="shared" ref="M646:M709" si="84">M645+0.7/2100</f>
        <v>0.10993284857186322</v>
      </c>
      <c r="N646" s="146">
        <f t="shared" si="81"/>
        <v>0.8640000000000011</v>
      </c>
      <c r="O646" s="147">
        <f t="shared" si="82"/>
        <v>7.7074704443977602</v>
      </c>
    </row>
    <row r="647" spans="10:15" x14ac:dyDescent="0.25">
      <c r="J647">
        <f t="shared" si="83"/>
        <v>-6.5700000000001371</v>
      </c>
      <c r="K647" s="142">
        <f t="shared" si="79"/>
        <v>0.5223210819890669</v>
      </c>
      <c r="L647">
        <f t="shared" si="80"/>
        <v>3.208447528901318E-9</v>
      </c>
      <c r="M647">
        <f t="shared" si="84"/>
        <v>0.11026618190519656</v>
      </c>
      <c r="N647" s="146">
        <f t="shared" si="81"/>
        <v>0.8643333333333344</v>
      </c>
      <c r="O647" s="147">
        <f t="shared" si="82"/>
        <v>7.6881267862517273</v>
      </c>
    </row>
    <row r="648" spans="10:15" x14ac:dyDescent="0.25">
      <c r="J648">
        <f t="shared" si="83"/>
        <v>-6.5600000000001373</v>
      </c>
      <c r="K648" s="142">
        <f t="shared" si="79"/>
        <v>0.52284767632517659</v>
      </c>
      <c r="L648">
        <f t="shared" si="80"/>
        <v>3.4261500086183661E-9</v>
      </c>
      <c r="M648">
        <f t="shared" si="84"/>
        <v>0.1105995152385299</v>
      </c>
      <c r="N648" s="146">
        <f t="shared" si="81"/>
        <v>0.8646666666666678</v>
      </c>
      <c r="O648" s="147">
        <f t="shared" si="82"/>
        <v>7.6685720115182248</v>
      </c>
    </row>
    <row r="649" spans="10:15" x14ac:dyDescent="0.25">
      <c r="J649">
        <f t="shared" si="83"/>
        <v>-6.5500000000001375</v>
      </c>
      <c r="K649" s="142">
        <f t="shared" si="79"/>
        <v>0.52337427066128639</v>
      </c>
      <c r="L649">
        <f t="shared" si="80"/>
        <v>3.6582583894951553E-9</v>
      </c>
      <c r="M649">
        <f t="shared" si="84"/>
        <v>0.11093284857186324</v>
      </c>
      <c r="N649" s="146">
        <f t="shared" si="81"/>
        <v>0.8650000000000011</v>
      </c>
      <c r="O649" s="147">
        <f t="shared" si="82"/>
        <v>7.648809538508881</v>
      </c>
    </row>
    <row r="650" spans="10:15" x14ac:dyDescent="0.25">
      <c r="J650">
        <f t="shared" si="83"/>
        <v>-6.5400000000001377</v>
      </c>
      <c r="K650" s="142">
        <f t="shared" si="79"/>
        <v>0.52390086499739619</v>
      </c>
      <c r="L650">
        <f t="shared" si="80"/>
        <v>3.9057006237667776E-9</v>
      </c>
      <c r="M650">
        <f t="shared" si="84"/>
        <v>0.11126618190519658</v>
      </c>
      <c r="N650" s="146">
        <f t="shared" si="81"/>
        <v>0.8653333333333344</v>
      </c>
      <c r="O650" s="147">
        <f t="shared" si="82"/>
        <v>7.6288427717307785</v>
      </c>
    </row>
    <row r="651" spans="10:15" x14ac:dyDescent="0.25">
      <c r="J651">
        <f t="shared" si="83"/>
        <v>-6.5300000000001379</v>
      </c>
      <c r="K651" s="142">
        <f t="shared" si="79"/>
        <v>0.52442745933350587</v>
      </c>
      <c r="L651">
        <f t="shared" si="80"/>
        <v>4.1694627237991958E-9</v>
      </c>
      <c r="M651">
        <f t="shared" si="84"/>
        <v>0.11159951523852991</v>
      </c>
      <c r="N651" s="146">
        <f t="shared" si="81"/>
        <v>0.86566666666666781</v>
      </c>
      <c r="O651" s="147">
        <f t="shared" si="82"/>
        <v>7.6086751015281768</v>
      </c>
    </row>
    <row r="652" spans="10:15" x14ac:dyDescent="0.25">
      <c r="J652">
        <f t="shared" si="83"/>
        <v>-6.5200000000001381</v>
      </c>
      <c r="K652" s="142">
        <f t="shared" si="79"/>
        <v>0.52495405366961556</v>
      </c>
      <c r="L652">
        <f t="shared" si="80"/>
        <v>4.4505922815367368E-9</v>
      </c>
      <c r="M652">
        <f t="shared" si="84"/>
        <v>0.11193284857186325</v>
      </c>
      <c r="N652" s="146">
        <f t="shared" si="81"/>
        <v>0.8660000000000011</v>
      </c>
      <c r="O652" s="147">
        <f t="shared" si="82"/>
        <v>7.5883099037333874</v>
      </c>
    </row>
    <row r="653" spans="10:15" x14ac:dyDescent="0.25">
      <c r="J653">
        <f t="shared" si="83"/>
        <v>-6.5100000000001383</v>
      </c>
      <c r="K653" s="142">
        <f t="shared" si="79"/>
        <v>0.52548064800572536</v>
      </c>
      <c r="L653">
        <f t="shared" si="80"/>
        <v>4.7502021939885868E-9</v>
      </c>
      <c r="M653">
        <f t="shared" si="84"/>
        <v>0.11226618190519659</v>
      </c>
      <c r="N653" s="146">
        <f t="shared" si="81"/>
        <v>0.8663333333333344</v>
      </c>
      <c r="O653" s="147">
        <f t="shared" si="82"/>
        <v>7.5677505393266973</v>
      </c>
    </row>
    <row r="654" spans="10:15" x14ac:dyDescent="0.25">
      <c r="J654">
        <f t="shared" si="83"/>
        <v>-6.5000000000001386</v>
      </c>
      <c r="K654" s="142">
        <f t="shared" si="79"/>
        <v>0.52600724234183516</v>
      </c>
      <c r="L654">
        <f t="shared" si="80"/>
        <v>5.0694746063581251E-9</v>
      </c>
      <c r="M654">
        <f t="shared" si="84"/>
        <v>0.11259951523852993</v>
      </c>
      <c r="N654" s="146">
        <f t="shared" si="81"/>
        <v>0.86666666666666781</v>
      </c>
      <c r="O654" s="147">
        <f t="shared" si="82"/>
        <v>7.5470003541052391</v>
      </c>
    </row>
    <row r="655" spans="10:15" x14ac:dyDescent="0.25">
      <c r="J655">
        <f t="shared" si="83"/>
        <v>-6.4900000000001388</v>
      </c>
      <c r="K655" s="142">
        <f t="shared" si="79"/>
        <v>0.52653383667794484</v>
      </c>
      <c r="L655">
        <f t="shared" si="80"/>
        <v>5.4096650850450693E-9</v>
      </c>
      <c r="M655">
        <f t="shared" si="84"/>
        <v>0.11293284857186327</v>
      </c>
      <c r="N655" s="146">
        <f t="shared" si="81"/>
        <v>0.8670000000000011</v>
      </c>
      <c r="O655" s="147">
        <f t="shared" si="82"/>
        <v>7.5260626783607307</v>
      </c>
    </row>
    <row r="656" spans="10:15" x14ac:dyDescent="0.25">
      <c r="J656">
        <f t="shared" si="83"/>
        <v>-6.480000000000139</v>
      </c>
      <c r="K656" s="142">
        <f t="shared" si="79"/>
        <v>0.52706043101405464</v>
      </c>
      <c r="L656">
        <f t="shared" si="80"/>
        <v>5.7721070334075052E-9</v>
      </c>
      <c r="M656">
        <f t="shared" si="84"/>
        <v>0.11326618190519661</v>
      </c>
      <c r="N656" s="146">
        <f t="shared" si="81"/>
        <v>0.8673333333333344</v>
      </c>
      <c r="O656" s="147">
        <f t="shared" si="82"/>
        <v>7.5049408265659361</v>
      </c>
    </row>
    <row r="657" spans="10:15" x14ac:dyDescent="0.25">
      <c r="J657">
        <f t="shared" si="83"/>
        <v>-6.4700000000001392</v>
      </c>
      <c r="K657" s="142">
        <f t="shared" si="79"/>
        <v>0.52758702535016444</v>
      </c>
      <c r="L657">
        <f t="shared" si="80"/>
        <v>6.1582163638610473E-9</v>
      </c>
      <c r="M657">
        <f t="shared" si="84"/>
        <v>0.11359951523852994</v>
      </c>
      <c r="N657" s="146">
        <f t="shared" si="81"/>
        <v>0.86766666666666781</v>
      </c>
      <c r="O657" s="147">
        <f t="shared" si="82"/>
        <v>7.4836380970697887</v>
      </c>
    </row>
    <row r="658" spans="10:15" x14ac:dyDescent="0.25">
      <c r="J658">
        <f t="shared" si="83"/>
        <v>-6.4600000000001394</v>
      </c>
      <c r="K658" s="142">
        <f t="shared" si="79"/>
        <v>0.52811361968627413</v>
      </c>
      <c r="L658">
        <f t="shared" si="80"/>
        <v>6.5694964406218806E-9</v>
      </c>
      <c r="M658">
        <f t="shared" si="84"/>
        <v>0.11393284857186328</v>
      </c>
      <c r="N658" s="146">
        <f t="shared" si="81"/>
        <v>0.8680000000000011</v>
      </c>
      <c r="O658" s="147">
        <f t="shared" si="82"/>
        <v>7.462157771801059</v>
      </c>
    </row>
    <row r="659" spans="10:15" x14ac:dyDescent="0.25">
      <c r="J659">
        <f t="shared" si="83"/>
        <v>-6.4500000000001396</v>
      </c>
      <c r="K659" s="142">
        <f t="shared" si="79"/>
        <v>0.52864021402238381</v>
      </c>
      <c r="L659">
        <f t="shared" si="80"/>
        <v>7.0075433081605055E-9</v>
      </c>
      <c r="M659">
        <f t="shared" si="84"/>
        <v>0.11426618190519662</v>
      </c>
      <c r="N659" s="146">
        <f t="shared" si="81"/>
        <v>0.86833333333333451</v>
      </c>
      <c r="O659" s="147">
        <f t="shared" si="82"/>
        <v>7.4405031159804471</v>
      </c>
    </row>
    <row r="660" spans="10:15" x14ac:dyDescent="0.25">
      <c r="J660">
        <f t="shared" si="83"/>
        <v>-6.4400000000001398</v>
      </c>
      <c r="K660" s="142">
        <f t="shared" si="79"/>
        <v>0.52916680835849372</v>
      </c>
      <c r="L660">
        <f t="shared" si="80"/>
        <v>7.474051221237501E-9</v>
      </c>
      <c r="M660">
        <f t="shared" si="84"/>
        <v>0.11459951523852996</v>
      </c>
      <c r="N660" s="146">
        <f t="shared" si="81"/>
        <v>0.86866666666666781</v>
      </c>
      <c r="O660" s="147">
        <f t="shared" si="82"/>
        <v>7.4186773778410364</v>
      </c>
    </row>
    <row r="661" spans="10:15" x14ac:dyDescent="0.25">
      <c r="J661">
        <f t="shared" si="83"/>
        <v>-6.43000000000014</v>
      </c>
      <c r="K661" s="142">
        <f t="shared" si="79"/>
        <v>0.52969340269460341</v>
      </c>
      <c r="L661">
        <f t="shared" si="80"/>
        <v>7.9708184932323216E-9</v>
      </c>
      <c r="M661">
        <f t="shared" si="84"/>
        <v>0.1149328485718633</v>
      </c>
      <c r="N661" s="146">
        <f t="shared" si="81"/>
        <v>0.8690000000000011</v>
      </c>
      <c r="O661" s="147">
        <f t="shared" si="82"/>
        <v>7.3966837883569641</v>
      </c>
    </row>
    <row r="662" spans="10:15" x14ac:dyDescent="0.25">
      <c r="J662">
        <f t="shared" si="83"/>
        <v>-6.4200000000001403</v>
      </c>
      <c r="K662" s="142">
        <f t="shared" si="79"/>
        <v>0.5302199970307131</v>
      </c>
      <c r="L662">
        <f t="shared" si="80"/>
        <v>8.4997536803674861E-9</v>
      </c>
      <c r="M662">
        <f t="shared" si="84"/>
        <v>0.11526618190519664</v>
      </c>
      <c r="N662" s="146">
        <f t="shared" si="81"/>
        <v>0.86933333333333451</v>
      </c>
      <c r="O662" s="147">
        <f t="shared" si="82"/>
        <v>7.3745255609802465</v>
      </c>
    </row>
    <row r="663" spans="10:15" x14ac:dyDescent="0.25">
      <c r="J663">
        <f t="shared" si="83"/>
        <v>-6.4100000000001405</v>
      </c>
      <c r="K663" s="142">
        <f t="shared" si="79"/>
        <v>0.5307465913668229</v>
      </c>
      <c r="L663">
        <f t="shared" si="80"/>
        <v>9.0628821203506766E-9</v>
      </c>
      <c r="M663">
        <f t="shared" si="84"/>
        <v>0.11559951523852997</v>
      </c>
      <c r="N663" s="146">
        <f t="shared" si="81"/>
        <v>0.86966666666666781</v>
      </c>
      <c r="O663" s="147">
        <f t="shared" si="82"/>
        <v>7.3522058913856148</v>
      </c>
    </row>
    <row r="664" spans="10:15" x14ac:dyDescent="0.25">
      <c r="J664">
        <f t="shared" si="83"/>
        <v>-6.4000000000001407</v>
      </c>
      <c r="K664" s="142">
        <f t="shared" si="79"/>
        <v>0.53127318570293269</v>
      </c>
      <c r="L664">
        <f t="shared" si="80"/>
        <v>9.6623528449419691E-9</v>
      </c>
      <c r="M664">
        <f t="shared" si="84"/>
        <v>0.11593284857186331</v>
      </c>
      <c r="N664" s="146">
        <f t="shared" si="81"/>
        <v>0.87000000000000122</v>
      </c>
      <c r="O664" s="147">
        <f t="shared" si="82"/>
        <v>7.3297279572233096</v>
      </c>
    </row>
    <row r="665" spans="10:15" x14ac:dyDescent="0.25">
      <c r="J665">
        <f t="shared" si="83"/>
        <v>-6.3900000000001409</v>
      </c>
      <c r="K665" s="142">
        <f t="shared" si="79"/>
        <v>0.53179978003904238</v>
      </c>
      <c r="L665">
        <f t="shared" si="80"/>
        <v>1.0300445886974027E-8</v>
      </c>
      <c r="M665">
        <f t="shared" si="84"/>
        <v>0.11626618190519665</v>
      </c>
      <c r="N665" s="146">
        <f t="shared" si="81"/>
        <v>0.87033333333333451</v>
      </c>
      <c r="O665" s="147">
        <f t="shared" si="82"/>
        <v>7.30709491787968</v>
      </c>
    </row>
    <row r="666" spans="10:15" x14ac:dyDescent="0.25">
      <c r="J666">
        <f t="shared" si="83"/>
        <v>-6.3800000000001411</v>
      </c>
      <c r="K666" s="142">
        <f t="shared" si="79"/>
        <v>0.53232637437515218</v>
      </c>
      <c r="L666">
        <f t="shared" si="80"/>
        <v>1.0979580003430319E-8</v>
      </c>
      <c r="M666">
        <f t="shared" si="84"/>
        <v>0.11659951523852999</v>
      </c>
      <c r="N666" s="146">
        <f t="shared" si="81"/>
        <v>0.87066666666666781</v>
      </c>
      <c r="O666" s="147">
        <f t="shared" si="82"/>
        <v>7.2843099142455232</v>
      </c>
    </row>
    <row r="667" spans="10:15" x14ac:dyDescent="0.25">
      <c r="J667">
        <f t="shared" si="83"/>
        <v>-6.3700000000001413</v>
      </c>
      <c r="K667" s="142">
        <f t="shared" si="79"/>
        <v>0.53285296871126198</v>
      </c>
      <c r="L667">
        <f t="shared" si="80"/>
        <v>1.1702320837313581E-8</v>
      </c>
      <c r="M667">
        <f t="shared" si="84"/>
        <v>0.11693284857186333</v>
      </c>
      <c r="N667" s="146">
        <f t="shared" si="81"/>
        <v>0.87100000000000122</v>
      </c>
      <c r="O667" s="147">
        <f t="shared" si="82"/>
        <v>7.2613760684920603</v>
      </c>
    </row>
    <row r="668" spans="10:15" x14ac:dyDescent="0.25">
      <c r="J668">
        <f t="shared" si="83"/>
        <v>-6.3600000000001415</v>
      </c>
      <c r="K668" s="142">
        <f t="shared" si="79"/>
        <v>0.53337956304737166</v>
      </c>
      <c r="L668">
        <f t="shared" si="80"/>
        <v>1.2471389542226811E-8</v>
      </c>
      <c r="M668">
        <f t="shared" si="84"/>
        <v>0.11726618190519666</v>
      </c>
      <c r="N668" s="146">
        <f t="shared" si="81"/>
        <v>0.87133333333333451</v>
      </c>
      <c r="O668" s="147">
        <f t="shared" si="82"/>
        <v>7.2382964838544144</v>
      </c>
    </row>
    <row r="669" spans="10:15" x14ac:dyDescent="0.25">
      <c r="J669">
        <f t="shared" si="83"/>
        <v>-6.3500000000001418</v>
      </c>
      <c r="K669" s="142">
        <f t="shared" si="79"/>
        <v>0.53390615738348135</v>
      </c>
      <c r="L669">
        <f t="shared" si="80"/>
        <v>1.3289671894827866E-8</v>
      </c>
      <c r="M669">
        <f t="shared" si="84"/>
        <v>0.11759951523853</v>
      </c>
      <c r="N669" s="146">
        <f t="shared" si="81"/>
        <v>0.87166666666666781</v>
      </c>
      <c r="O669" s="147">
        <f t="shared" si="82"/>
        <v>7.2150742444225413</v>
      </c>
    </row>
    <row r="670" spans="10:15" x14ac:dyDescent="0.25">
      <c r="J670">
        <f t="shared" si="83"/>
        <v>-6.340000000000142</v>
      </c>
      <c r="K670" s="142">
        <f t="shared" si="79"/>
        <v>0.53443275171959115</v>
      </c>
      <c r="L670">
        <f t="shared" si="80"/>
        <v>1.416022792162637E-8</v>
      </c>
      <c r="M670">
        <f t="shared" si="84"/>
        <v>0.11793284857186334</v>
      </c>
      <c r="N670" s="146">
        <f t="shared" si="81"/>
        <v>0.87200000000000122</v>
      </c>
      <c r="O670" s="147">
        <f t="shared" si="82"/>
        <v>7.191712414939464</v>
      </c>
    </row>
    <row r="671" spans="10:15" x14ac:dyDescent="0.25">
      <c r="J671">
        <f t="shared" si="83"/>
        <v>-6.3300000000001422</v>
      </c>
      <c r="K671" s="142">
        <f t="shared" si="79"/>
        <v>0.53495934605570095</v>
      </c>
      <c r="L671">
        <f t="shared" si="80"/>
        <v>1.508630206796024E-8</v>
      </c>
      <c r="M671">
        <f t="shared" si="84"/>
        <v>0.11826618190519668</v>
      </c>
      <c r="N671" s="146">
        <f t="shared" si="81"/>
        <v>0.87233333333333452</v>
      </c>
      <c r="O671" s="147">
        <f t="shared" si="82"/>
        <v>7.1682140406067472</v>
      </c>
    </row>
    <row r="672" spans="10:15" x14ac:dyDescent="0.25">
      <c r="J672">
        <f t="shared" si="83"/>
        <v>-6.3200000000001424</v>
      </c>
      <c r="K672" s="142">
        <f t="shared" si="79"/>
        <v>0.53548594039181063</v>
      </c>
      <c r="L672">
        <f t="shared" si="80"/>
        <v>1.6071333938425558E-8</v>
      </c>
      <c r="M672">
        <f t="shared" si="84"/>
        <v>0.11859951523853002</v>
      </c>
      <c r="N672" s="146">
        <f t="shared" si="81"/>
        <v>0.87266666666666781</v>
      </c>
      <c r="O672" s="147">
        <f t="shared" si="82"/>
        <v>7.1445821468970889</v>
      </c>
    </row>
    <row r="673" spans="10:15" x14ac:dyDescent="0.25">
      <c r="J673">
        <f t="shared" si="83"/>
        <v>-6.3100000000001426</v>
      </c>
      <c r="K673" s="142">
        <f t="shared" si="79"/>
        <v>0.53601253472792043</v>
      </c>
      <c r="L673">
        <f t="shared" si="80"/>
        <v>1.7118969639539458E-8</v>
      </c>
      <c r="M673">
        <f t="shared" si="84"/>
        <v>0.11893284857186336</v>
      </c>
      <c r="N673" s="146">
        <f t="shared" si="81"/>
        <v>0.87300000000000122</v>
      </c>
      <c r="O673" s="147">
        <f t="shared" si="82"/>
        <v>7.1208197393739399</v>
      </c>
    </row>
    <row r="674" spans="10:15" x14ac:dyDescent="0.25">
      <c r="J674">
        <f t="shared" si="83"/>
        <v>-6.3000000000001428</v>
      </c>
      <c r="K674" s="142">
        <f t="shared" si="79"/>
        <v>0.53653912906403023</v>
      </c>
      <c r="L674">
        <f t="shared" si="80"/>
        <v>1.8233073756992348E-8</v>
      </c>
      <c r="M674">
        <f t="shared" si="84"/>
        <v>0.11926618190519669</v>
      </c>
      <c r="N674" s="146">
        <f t="shared" si="81"/>
        <v>0.87333333333333452</v>
      </c>
      <c r="O674" s="147">
        <f t="shared" si="82"/>
        <v>7.0969298035180541</v>
      </c>
    </row>
    <row r="675" spans="10:15" x14ac:dyDescent="0.25">
      <c r="J675">
        <f t="shared" si="83"/>
        <v>-6.290000000000143</v>
      </c>
      <c r="K675" s="142">
        <f t="shared" si="79"/>
        <v>0.53706572340013992</v>
      </c>
      <c r="L675">
        <f t="shared" si="80"/>
        <v>1.9417742001508046E-8</v>
      </c>
      <c r="M675">
        <f t="shared" si="84"/>
        <v>0.11959951523853003</v>
      </c>
      <c r="N675" s="146">
        <f t="shared" si="81"/>
        <v>0.87366666666666792</v>
      </c>
      <c r="O675" s="147">
        <f t="shared" si="82"/>
        <v>7.0729153045608566</v>
      </c>
    </row>
    <row r="676" spans="10:15" x14ac:dyDescent="0.25">
      <c r="J676">
        <f t="shared" si="83"/>
        <v>-6.2800000000001432</v>
      </c>
      <c r="K676" s="142">
        <f t="shared" si="79"/>
        <v>0.5375923177362496</v>
      </c>
      <c r="L676">
        <f t="shared" si="80"/>
        <v>2.0677314559059597E-8</v>
      </c>
      <c r="M676">
        <f t="shared" si="84"/>
        <v>0.11993284857186337</v>
      </c>
      <c r="N676" s="146">
        <f t="shared" si="81"/>
        <v>0.87400000000000122</v>
      </c>
      <c r="O676" s="147">
        <f t="shared" si="82"/>
        <v>7.04877918732456</v>
      </c>
    </row>
    <row r="677" spans="10:15" x14ac:dyDescent="0.25">
      <c r="J677">
        <f t="shared" si="83"/>
        <v>-6.2700000000001435</v>
      </c>
      <c r="K677" s="142">
        <f t="shared" si="79"/>
        <v>0.53811891207235951</v>
      </c>
      <c r="L677">
        <f t="shared" si="80"/>
        <v>2.2016390183011906E-8</v>
      </c>
      <c r="M677">
        <f t="shared" si="84"/>
        <v>0.12026618190519671</v>
      </c>
      <c r="N677" s="146">
        <f t="shared" si="81"/>
        <v>0.87433333333333452</v>
      </c>
      <c r="O677" s="147">
        <f t="shared" si="82"/>
        <v>7.0245243760688973</v>
      </c>
    </row>
    <row r="678" spans="10:15" x14ac:dyDescent="0.25">
      <c r="J678">
        <f t="shared" si="83"/>
        <v>-6.2600000000001437</v>
      </c>
      <c r="K678" s="142">
        <f t="shared" si="79"/>
        <v>0.5386455064084692</v>
      </c>
      <c r="L678">
        <f t="shared" si="80"/>
        <v>2.3439841067664554E-8</v>
      </c>
      <c r="M678">
        <f t="shared" si="84"/>
        <v>0.12059951523853005</v>
      </c>
      <c r="N678" s="146">
        <f t="shared" si="81"/>
        <v>0.87466666666666792</v>
      </c>
      <c r="O678" s="147">
        <f t="shared" si="82"/>
        <v>7.0001537743443887</v>
      </c>
    </row>
    <row r="679" spans="10:15" x14ac:dyDescent="0.25">
      <c r="J679">
        <f t="shared" si="83"/>
        <v>-6.2500000000001439</v>
      </c>
      <c r="K679" s="142">
        <f t="shared" si="79"/>
        <v>0.53917210074457889</v>
      </c>
      <c r="L679">
        <f t="shared" si="80"/>
        <v>2.4952828544680785E-8</v>
      </c>
      <c r="M679">
        <f t="shared" si="84"/>
        <v>0.12093284857186339</v>
      </c>
      <c r="N679" s="146">
        <f t="shared" si="81"/>
        <v>0.87500000000000122</v>
      </c>
      <c r="O679" s="147">
        <f t="shared" si="82"/>
        <v>6.975670264852063</v>
      </c>
    </row>
    <row r="680" spans="10:15" x14ac:dyDescent="0.25">
      <c r="J680">
        <f t="shared" si="83"/>
        <v>-6.2400000000001441</v>
      </c>
      <c r="K680" s="142">
        <f t="shared" si="79"/>
        <v>0.53969869508068868</v>
      </c>
      <c r="L680">
        <f t="shared" si="80"/>
        <v>2.6560819645956356E-8</v>
      </c>
      <c r="M680">
        <f t="shared" si="84"/>
        <v>0.12126618190519672</v>
      </c>
      <c r="N680" s="146">
        <f t="shared" si="81"/>
        <v>0.87533333333333463</v>
      </c>
      <c r="O680" s="147">
        <f t="shared" si="82"/>
        <v>6.9510767093095076</v>
      </c>
    </row>
    <row r="681" spans="10:15" x14ac:dyDescent="0.25">
      <c r="J681">
        <f t="shared" si="83"/>
        <v>-6.2300000000001443</v>
      </c>
      <c r="K681" s="142">
        <f t="shared" si="79"/>
        <v>0.54022528941679848</v>
      </c>
      <c r="L681">
        <f t="shared" si="80"/>
        <v>2.8269604578701566E-8</v>
      </c>
      <c r="M681">
        <f t="shared" si="84"/>
        <v>0.12159951523853006</v>
      </c>
      <c r="N681" s="146">
        <f t="shared" si="81"/>
        <v>0.87566666666666793</v>
      </c>
      <c r="O681" s="147">
        <f t="shared" si="82"/>
        <v>6.9263759483231642</v>
      </c>
    </row>
    <row r="682" spans="10:15" x14ac:dyDescent="0.25">
      <c r="J682">
        <f t="shared" si="83"/>
        <v>-6.2200000000001445</v>
      </c>
      <c r="K682" s="142">
        <f t="shared" si="79"/>
        <v>0.54075188375290817</v>
      </c>
      <c r="L682">
        <f t="shared" si="80"/>
        <v>3.0085315160791866E-8</v>
      </c>
      <c r="M682">
        <f t="shared" si="84"/>
        <v>0.1219328485718634</v>
      </c>
      <c r="N682" s="146">
        <f t="shared" si="81"/>
        <v>0.87600000000000122</v>
      </c>
      <c r="O682" s="147">
        <f t="shared" si="82"/>
        <v>6.9015708012667822</v>
      </c>
    </row>
    <row r="683" spans="10:15" x14ac:dyDescent="0.25">
      <c r="J683">
        <f t="shared" si="83"/>
        <v>-6.2100000000001447</v>
      </c>
      <c r="K683" s="142">
        <f t="shared" si="79"/>
        <v>0.54127847808901797</v>
      </c>
      <c r="L683">
        <f t="shared" si="80"/>
        <v>3.2014444266853588E-8</v>
      </c>
      <c r="M683">
        <f t="shared" si="84"/>
        <v>0.12226618190519674</v>
      </c>
      <c r="N683" s="146">
        <f t="shared" si="81"/>
        <v>0.87633333333333463</v>
      </c>
      <c r="O683" s="147">
        <f t="shared" si="82"/>
        <v>6.8766640661659215</v>
      </c>
    </row>
    <row r="684" spans="10:15" x14ac:dyDescent="0.25">
      <c r="J684">
        <f t="shared" si="83"/>
        <v>-6.200000000000145</v>
      </c>
      <c r="K684" s="142">
        <f t="shared" si="79"/>
        <v>0.54180507242512777</v>
      </c>
      <c r="L684">
        <f t="shared" si="80"/>
        <v>3.4063866338064498E-8</v>
      </c>
      <c r="M684">
        <f t="shared" si="84"/>
        <v>0.12259951523853008</v>
      </c>
      <c r="N684" s="146">
        <f t="shared" si="81"/>
        <v>0.87666666666666793</v>
      </c>
      <c r="O684" s="147">
        <f t="shared" si="82"/>
        <v>6.8516585195884225</v>
      </c>
    </row>
    <row r="685" spans="10:15" x14ac:dyDescent="0.25">
      <c r="J685">
        <f t="shared" si="83"/>
        <v>-6.1900000000001452</v>
      </c>
      <c r="K685" s="142">
        <f t="shared" si="79"/>
        <v>0.54233166676123745</v>
      </c>
      <c r="L685">
        <f t="shared" si="80"/>
        <v>3.624085901129691E-8</v>
      </c>
      <c r="M685">
        <f t="shared" si="84"/>
        <v>0.12293284857186342</v>
      </c>
      <c r="N685" s="146">
        <f t="shared" si="81"/>
        <v>0.87700000000000122</v>
      </c>
      <c r="O685" s="147">
        <f t="shared" si="82"/>
        <v>6.8265569165407447</v>
      </c>
    </row>
    <row r="686" spans="10:15" x14ac:dyDescent="0.25">
      <c r="J686">
        <f t="shared" si="83"/>
        <v>-6.1800000000001454</v>
      </c>
      <c r="K686" s="142">
        <f t="shared" si="79"/>
        <v>0.54285826109734714</v>
      </c>
      <c r="L686">
        <f t="shared" si="80"/>
        <v>3.8553125925984006E-8</v>
      </c>
      <c r="M686">
        <f t="shared" si="84"/>
        <v>0.12326618190519675</v>
      </c>
      <c r="N686" s="146">
        <f t="shared" si="81"/>
        <v>0.87733333333333463</v>
      </c>
      <c r="O686" s="147">
        <f t="shared" si="82"/>
        <v>6.8013619903700633</v>
      </c>
    </row>
    <row r="687" spans="10:15" x14ac:dyDescent="0.25">
      <c r="J687">
        <f t="shared" si="83"/>
        <v>-6.1700000000001456</v>
      </c>
      <c r="K687" s="142">
        <f t="shared" si="79"/>
        <v>0.54338485543345694</v>
      </c>
      <c r="L687">
        <f t="shared" si="80"/>
        <v>4.1008820769980295E-8</v>
      </c>
      <c r="M687">
        <f t="shared" si="84"/>
        <v>0.12359951523853009</v>
      </c>
      <c r="N687" s="146">
        <f t="shared" si="81"/>
        <v>0.87766666666666793</v>
      </c>
      <c r="O687" s="147">
        <f t="shared" si="82"/>
        <v>6.7760764526720809</v>
      </c>
    </row>
    <row r="688" spans="10:15" x14ac:dyDescent="0.25">
      <c r="J688">
        <f t="shared" si="83"/>
        <v>-6.1600000000001458</v>
      </c>
      <c r="K688" s="142">
        <f t="shared" si="79"/>
        <v>0.54391144976956673</v>
      </c>
      <c r="L688">
        <f t="shared" si="80"/>
        <v>4.3616572628713258E-8</v>
      </c>
      <c r="M688">
        <f t="shared" si="84"/>
        <v>0.12393284857186343</v>
      </c>
      <c r="N688" s="146">
        <f t="shared" si="81"/>
        <v>0.87800000000000122</v>
      </c>
      <c r="O688" s="147">
        <f t="shared" si="82"/>
        <v>6.7507029932043956</v>
      </c>
    </row>
    <row r="689" spans="10:15" x14ac:dyDescent="0.25">
      <c r="J689">
        <f t="shared" si="83"/>
        <v>-6.150000000000146</v>
      </c>
      <c r="K689" s="142">
        <f t="shared" si="79"/>
        <v>0.54443804410567642</v>
      </c>
      <c r="L689">
        <f t="shared" si="80"/>
        <v>4.6385512705091003E-8</v>
      </c>
      <c r="M689">
        <f t="shared" si="84"/>
        <v>0.12426618190519677</v>
      </c>
      <c r="N689" s="146">
        <f t="shared" si="81"/>
        <v>0.87833333333333463</v>
      </c>
      <c r="O689" s="147">
        <f t="shared" si="82"/>
        <v>6.7252442798053931</v>
      </c>
    </row>
    <row r="690" spans="10:15" x14ac:dyDescent="0.25">
      <c r="J690">
        <f t="shared" si="83"/>
        <v>-6.1400000000001462</v>
      </c>
      <c r="K690" s="142">
        <f t="shared" si="79"/>
        <v>0.54496463844178622</v>
      </c>
      <c r="L690">
        <f t="shared" si="80"/>
        <v>4.9325302480936556E-8</v>
      </c>
      <c r="M690">
        <f t="shared" si="84"/>
        <v>0.12459951523853011</v>
      </c>
      <c r="N690" s="146">
        <f t="shared" si="81"/>
        <v>0.87866666666666793</v>
      </c>
      <c r="O690" s="147">
        <f t="shared" si="82"/>
        <v>6.6997029583185279</v>
      </c>
    </row>
    <row r="691" spans="10:15" x14ac:dyDescent="0.25">
      <c r="J691">
        <f t="shared" si="83"/>
        <v>-6.1300000000001464</v>
      </c>
      <c r="K691" s="142">
        <f t="shared" si="79"/>
        <v>0.54549123277789602</v>
      </c>
      <c r="L691">
        <f t="shared" si="80"/>
        <v>5.2446163394177854E-8</v>
      </c>
      <c r="M691">
        <f t="shared" si="84"/>
        <v>0.12493284857186344</v>
      </c>
      <c r="N691" s="146">
        <f t="shared" si="81"/>
        <v>0.87900000000000134</v>
      </c>
      <c r="O691" s="147">
        <f t="shared" si="82"/>
        <v>6.6740816525219477</v>
      </c>
    </row>
    <row r="692" spans="10:15" x14ac:dyDescent="0.25">
      <c r="J692">
        <f t="shared" si="83"/>
        <v>-6.1200000000001467</v>
      </c>
      <c r="K692" s="142">
        <f t="shared" si="79"/>
        <v>0.5460178271140057</v>
      </c>
      <c r="L692">
        <f t="shared" si="80"/>
        <v>5.5758908109662266E-8</v>
      </c>
      <c r="M692">
        <f t="shared" si="84"/>
        <v>0.12526618190519678</v>
      </c>
      <c r="N692" s="146">
        <f t="shared" si="81"/>
        <v>0.87933333333333463</v>
      </c>
      <c r="O692" s="147">
        <f t="shared" si="82"/>
        <v>6.6483829640633134</v>
      </c>
    </row>
    <row r="693" spans="10:15" x14ac:dyDescent="0.25">
      <c r="J693">
        <f t="shared" si="83"/>
        <v>-6.1100000000001469</v>
      </c>
      <c r="K693" s="142">
        <f t="shared" si="79"/>
        <v>0.54654442145011539</v>
      </c>
      <c r="L693">
        <f t="shared" si="80"/>
        <v>5.9274973465232748E-8</v>
      </c>
      <c r="M693">
        <f t="shared" si="84"/>
        <v>0.12559951523853011</v>
      </c>
      <c r="N693" s="146">
        <f t="shared" si="81"/>
        <v>0.87966666666666793</v>
      </c>
      <c r="O693" s="147">
        <f t="shared" si="82"/>
        <v>6.6226094723997999</v>
      </c>
    </row>
    <row r="694" spans="10:15" x14ac:dyDescent="0.25">
      <c r="J694">
        <f t="shared" si="83"/>
        <v>-6.1000000000001471</v>
      </c>
      <c r="K694" s="142">
        <f t="shared" si="79"/>
        <v>0.5470710157862253</v>
      </c>
      <c r="L694">
        <f t="shared" si="80"/>
        <v>6.3006455178674319E-8</v>
      </c>
      <c r="M694">
        <f t="shared" si="84"/>
        <v>0.12593284857186343</v>
      </c>
      <c r="N694" s="146">
        <f t="shared" si="81"/>
        <v>0.88000000000000123</v>
      </c>
      <c r="O694" s="147">
        <f t="shared" si="82"/>
        <v>6.5967637347431074</v>
      </c>
    </row>
    <row r="695" spans="10:15" x14ac:dyDescent="0.25">
      <c r="J695">
        <f t="shared" si="83"/>
        <v>-6.0900000000001473</v>
      </c>
      <c r="K695" s="142">
        <f t="shared" si="79"/>
        <v>0.54759761012233499</v>
      </c>
      <c r="L695">
        <f t="shared" si="80"/>
        <v>6.6966144405266962E-8</v>
      </c>
      <c r="M695">
        <f t="shared" si="84"/>
        <v>0.12626618190519676</v>
      </c>
      <c r="N695" s="146">
        <f t="shared" si="81"/>
        <v>0.88033333333333463</v>
      </c>
      <c r="O695" s="147">
        <f t="shared" si="82"/>
        <v>6.5708482860094746</v>
      </c>
    </row>
    <row r="696" spans="10:15" x14ac:dyDescent="0.25">
      <c r="J696">
        <f t="shared" si="83"/>
        <v>-6.0800000000001475</v>
      </c>
      <c r="K696" s="142">
        <f t="shared" si="79"/>
        <v>0.54812420445844467</v>
      </c>
      <c r="L696">
        <f t="shared" si="80"/>
        <v>7.1167566240049647E-8</v>
      </c>
      <c r="M696">
        <f t="shared" si="84"/>
        <v>0.12659951523853008</v>
      </c>
      <c r="N696" s="146">
        <f t="shared" si="81"/>
        <v>0.88066666666666793</v>
      </c>
      <c r="O696" s="147">
        <f t="shared" si="82"/>
        <v>6.544865638774553</v>
      </c>
    </row>
    <row r="697" spans="10:15" x14ac:dyDescent="0.25">
      <c r="J697">
        <f t="shared" si="83"/>
        <v>-6.0700000000001477</v>
      </c>
      <c r="K697" s="142">
        <f t="shared" si="79"/>
        <v>0.54865079879455447</v>
      </c>
      <c r="L697">
        <f t="shared" si="80"/>
        <v>7.5625020263349833E-8</v>
      </c>
      <c r="M697">
        <f t="shared" si="84"/>
        <v>0.1269328485718634</v>
      </c>
      <c r="N697" s="146">
        <f t="shared" si="81"/>
        <v>0.88100000000000123</v>
      </c>
      <c r="O697" s="147">
        <f t="shared" si="82"/>
        <v>6.5188182832330632</v>
      </c>
    </row>
    <row r="698" spans="10:15" x14ac:dyDescent="0.25">
      <c r="J698">
        <f t="shared" si="83"/>
        <v>-6.0600000000001479</v>
      </c>
      <c r="K698" s="142">
        <f t="shared" si="79"/>
        <v>0.54917739313066427</v>
      </c>
      <c r="L698">
        <f t="shared" si="80"/>
        <v>8.0353623232934472E-8</v>
      </c>
      <c r="M698">
        <f t="shared" si="84"/>
        <v>0.12726618190519673</v>
      </c>
      <c r="N698" s="146">
        <f t="shared" si="81"/>
        <v>0.88133333333333463</v>
      </c>
      <c r="O698" s="147">
        <f t="shared" si="82"/>
        <v>6.4927086871631881</v>
      </c>
    </row>
    <row r="699" spans="10:15" x14ac:dyDescent="0.25">
      <c r="J699">
        <f t="shared" si="83"/>
        <v>-6.0500000000001481</v>
      </c>
      <c r="K699" s="142">
        <f t="shared" si="79"/>
        <v>0.54970398746677396</v>
      </c>
      <c r="L699">
        <f t="shared" si="80"/>
        <v>8.5369354031034297E-8</v>
      </c>
      <c r="M699">
        <f t="shared" si="84"/>
        <v>0.12759951523853005</v>
      </c>
      <c r="N699" s="146">
        <f t="shared" si="81"/>
        <v>0.88166666666666793</v>
      </c>
      <c r="O699" s="147">
        <f t="shared" si="82"/>
        <v>6.4665392958955605</v>
      </c>
    </row>
    <row r="700" spans="10:15" x14ac:dyDescent="0.25">
      <c r="J700">
        <f t="shared" si="83"/>
        <v>-6.0400000000001484</v>
      </c>
      <c r="K700" s="142">
        <f t="shared" si="79"/>
        <v>0.55023058180288376</v>
      </c>
      <c r="L700">
        <f t="shared" si="80"/>
        <v>9.0689100979668795E-8</v>
      </c>
      <c r="M700">
        <f t="shared" si="84"/>
        <v>0.12793284857186338</v>
      </c>
      <c r="N700" s="146">
        <f t="shared" si="81"/>
        <v>0.88200000000000123</v>
      </c>
      <c r="O700" s="147">
        <f t="shared" si="82"/>
        <v>6.4403125322868062</v>
      </c>
    </row>
    <row r="701" spans="10:15" x14ac:dyDescent="0.25">
      <c r="J701">
        <f t="shared" si="83"/>
        <v>-6.0300000000001486</v>
      </c>
      <c r="K701" s="142">
        <f t="shared" si="79"/>
        <v>0.55075717613899355</v>
      </c>
      <c r="L701">
        <f t="shared" si="80"/>
        <v>9.6330711643062505E-8</v>
      </c>
      <c r="M701">
        <f t="shared" si="84"/>
        <v>0.1282661819051967</v>
      </c>
      <c r="N701" s="146">
        <f t="shared" si="81"/>
        <v>0.88233333333333452</v>
      </c>
      <c r="O701" s="147">
        <f t="shared" si="82"/>
        <v>6.4140307966975367</v>
      </c>
    </row>
    <row r="702" spans="10:15" x14ac:dyDescent="0.25">
      <c r="J702">
        <f t="shared" si="83"/>
        <v>-6.0200000000001488</v>
      </c>
      <c r="K702" s="142">
        <f t="shared" si="79"/>
        <v>0.55128377047510324</v>
      </c>
      <c r="L702">
        <f t="shared" si="80"/>
        <v>1.0231304524162016E-7</v>
      </c>
      <c r="M702">
        <f t="shared" si="84"/>
        <v>0.12859951523853003</v>
      </c>
      <c r="N702" s="146">
        <f t="shared" si="81"/>
        <v>0.88266666666666782</v>
      </c>
      <c r="O702" s="147">
        <f t="shared" si="82"/>
        <v>6.3876964669747167</v>
      </c>
    </row>
    <row r="703" spans="10:15" x14ac:dyDescent="0.25">
      <c r="J703">
        <f t="shared" si="83"/>
        <v>-6.010000000000149</v>
      </c>
      <c r="K703" s="142">
        <f t="shared" si="79"/>
        <v>0.55181036481121293</v>
      </c>
      <c r="L703">
        <f t="shared" si="80"/>
        <v>1.0865602780775191E-7</v>
      </c>
      <c r="M703">
        <f t="shared" si="84"/>
        <v>0.12893284857186335</v>
      </c>
      <c r="N703" s="146">
        <f t="shared" si="81"/>
        <v>0.88300000000000123</v>
      </c>
      <c r="O703" s="147">
        <f t="shared" si="82"/>
        <v>6.361311898438327</v>
      </c>
    </row>
    <row r="704" spans="10:15" x14ac:dyDescent="0.25">
      <c r="J704">
        <f t="shared" si="83"/>
        <v>-6.0000000000001492</v>
      </c>
      <c r="K704" s="142">
        <f t="shared" si="79"/>
        <v>0.55233695914732273</v>
      </c>
      <c r="L704">
        <f t="shared" si="80"/>
        <v>1.1538071022000782E-7</v>
      </c>
      <c r="M704">
        <f t="shared" si="84"/>
        <v>0.12926618190519668</v>
      </c>
      <c r="N704" s="146">
        <f t="shared" si="81"/>
        <v>0.88333333333333452</v>
      </c>
      <c r="O704" s="147">
        <f t="shared" si="82"/>
        <v>6.3348794238722341</v>
      </c>
    </row>
    <row r="705" spans="10:15" x14ac:dyDescent="0.25">
      <c r="J705">
        <f t="shared" si="83"/>
        <v>-5.9900000000001494</v>
      </c>
      <c r="K705" s="142">
        <f t="shared" si="79"/>
        <v>0.55286355348343252</v>
      </c>
      <c r="L705">
        <f t="shared" si="80"/>
        <v>1.2250932925836279E-7</v>
      </c>
      <c r="M705">
        <f t="shared" si="84"/>
        <v>0.12959951523853</v>
      </c>
      <c r="N705" s="146">
        <f t="shared" si="81"/>
        <v>0.88366666666666782</v>
      </c>
      <c r="O705" s="147">
        <f t="shared" si="82"/>
        <v>6.3084013535191836</v>
      </c>
    </row>
    <row r="706" spans="10:15" x14ac:dyDescent="0.25">
      <c r="J706">
        <f t="shared" si="83"/>
        <v>-5.9800000000001496</v>
      </c>
      <c r="K706" s="142">
        <f t="shared" si="79"/>
        <v>0.55339014781954221</v>
      </c>
      <c r="L706">
        <f t="shared" si="80"/>
        <v>1.300653718302044E-7</v>
      </c>
      <c r="M706">
        <f t="shared" si="84"/>
        <v>0.12993284857186332</v>
      </c>
      <c r="N706" s="146">
        <f t="shared" si="81"/>
        <v>0.88400000000000123</v>
      </c>
      <c r="O706" s="147">
        <f t="shared" si="82"/>
        <v>6.2818799750798657</v>
      </c>
    </row>
    <row r="707" spans="10:15" x14ac:dyDescent="0.25">
      <c r="J707">
        <f t="shared" si="83"/>
        <v>-5.9700000000001499</v>
      </c>
      <c r="K707" s="142">
        <f t="shared" si="79"/>
        <v>0.55391674215565201</v>
      </c>
      <c r="L707">
        <f t="shared" si="80"/>
        <v>1.3807364252353115E-7</v>
      </c>
      <c r="M707">
        <f t="shared" si="84"/>
        <v>0.13026618190519665</v>
      </c>
      <c r="N707" s="146">
        <f t="shared" si="81"/>
        <v>0.88433333333333453</v>
      </c>
      <c r="O707" s="147">
        <f t="shared" si="82"/>
        <v>6.255317553715936</v>
      </c>
    </row>
    <row r="708" spans="10:15" x14ac:dyDescent="0.25">
      <c r="J708">
        <f t="shared" si="83"/>
        <v>-5.9600000000001501</v>
      </c>
      <c r="K708" s="142">
        <f t="shared" ref="K708:K771" si="85">$B$7+J708*$B$24</f>
        <v>0.55444333649176181</v>
      </c>
      <c r="L708">
        <f t="shared" ref="L708:L771" si="86">_xlfn.NORM.DIST(K708,$B$7,$B$24,FALSE)</f>
        <v>1.465603346511303E-7</v>
      </c>
      <c r="M708">
        <f t="shared" si="84"/>
        <v>0.13059951523852997</v>
      </c>
      <c r="N708" s="146">
        <f t="shared" ref="N708:N771" si="87">MAX(0,M708+B$21)</f>
        <v>0.88466666666666782</v>
      </c>
      <c r="O708" s="147">
        <f t="shared" ref="O708:O771" si="88">IF(M708&gt;=0,_xlfn.GAMMA.DIST(M708,$B$22,1/$B$23,FALSE),0)</f>
        <v>6.2287163320569361</v>
      </c>
    </row>
    <row r="709" spans="10:15" x14ac:dyDescent="0.25">
      <c r="J709">
        <f t="shared" si="83"/>
        <v>-5.9500000000001503</v>
      </c>
      <c r="K709" s="142">
        <f t="shared" si="85"/>
        <v>0.55496993082787149</v>
      </c>
      <c r="L709">
        <f t="shared" si="86"/>
        <v>1.5555310495714222E-7</v>
      </c>
      <c r="M709">
        <f t="shared" si="84"/>
        <v>0.1309328485718633</v>
      </c>
      <c r="N709" s="146">
        <f t="shared" si="87"/>
        <v>0.88500000000000112</v>
      </c>
      <c r="O709" s="147">
        <f t="shared" si="88"/>
        <v>6.2020785302110273</v>
      </c>
    </row>
    <row r="710" spans="10:15" x14ac:dyDescent="0.25">
      <c r="J710">
        <f t="shared" ref="J710:J773" si="89">J709+0.01</f>
        <v>-5.9400000000001505</v>
      </c>
      <c r="K710" s="142">
        <f t="shared" si="85"/>
        <v>0.55549652516398129</v>
      </c>
      <c r="L710">
        <f t="shared" si="86"/>
        <v>1.6508115216530726E-7</v>
      </c>
      <c r="M710">
        <f t="shared" ref="M710:M773" si="90">M709+0.7/2100</f>
        <v>0.13126618190519662</v>
      </c>
      <c r="N710" s="146">
        <f t="shared" si="87"/>
        <v>0.88533333333333442</v>
      </c>
      <c r="O710" s="147">
        <f t="shared" si="88"/>
        <v>6.1754063457794848</v>
      </c>
    </row>
    <row r="711" spans="10:15" x14ac:dyDescent="0.25">
      <c r="J711">
        <f t="shared" si="89"/>
        <v>-5.9300000000001507</v>
      </c>
      <c r="K711" s="142">
        <f t="shared" si="85"/>
        <v>0.55602311950009109</v>
      </c>
      <c r="L711">
        <f t="shared" si="86"/>
        <v>1.7517529955642693E-7</v>
      </c>
      <c r="M711">
        <f t="shared" si="90"/>
        <v>0.13159951523852995</v>
      </c>
      <c r="N711" s="146">
        <f t="shared" si="87"/>
        <v>0.88566666666666782</v>
      </c>
      <c r="O711" s="147">
        <f t="shared" si="88"/>
        <v>6.1487019538748307</v>
      </c>
    </row>
    <row r="712" spans="10:15" x14ac:dyDescent="0.25">
      <c r="J712">
        <f t="shared" si="89"/>
        <v>-5.9200000000001509</v>
      </c>
      <c r="K712" s="142">
        <f t="shared" si="85"/>
        <v>0.55654971383620078</v>
      </c>
      <c r="L712">
        <f t="shared" si="86"/>
        <v>1.8586808177124527E-7</v>
      </c>
      <c r="M712">
        <f t="shared" si="90"/>
        <v>0.13193284857186327</v>
      </c>
      <c r="N712" s="146">
        <f t="shared" si="87"/>
        <v>0.88600000000000112</v>
      </c>
      <c r="O712" s="147">
        <f t="shared" si="88"/>
        <v>6.1219675071425721</v>
      </c>
    </row>
    <row r="713" spans="10:15" x14ac:dyDescent="0.25">
      <c r="J713">
        <f t="shared" si="89"/>
        <v>-5.9100000000001511</v>
      </c>
      <c r="K713" s="142">
        <f t="shared" si="85"/>
        <v>0.55707630817231046</v>
      </c>
      <c r="L713">
        <f t="shared" si="86"/>
        <v>1.971938360438902E-7</v>
      </c>
      <c r="M713">
        <f t="shared" si="90"/>
        <v>0.13226618190519659</v>
      </c>
      <c r="N713" s="146">
        <f t="shared" si="87"/>
        <v>0.88633333333333442</v>
      </c>
      <c r="O713" s="147">
        <f t="shared" si="88"/>
        <v>6.0952051357864594</v>
      </c>
    </row>
    <row r="714" spans="10:15" x14ac:dyDescent="0.25">
      <c r="J714">
        <f t="shared" si="89"/>
        <v>-5.9000000000001513</v>
      </c>
      <c r="K714" s="142">
        <f t="shared" si="85"/>
        <v>0.55760290250842026</v>
      </c>
      <c r="L714">
        <f t="shared" si="86"/>
        <v>2.0918879808035674E-7</v>
      </c>
      <c r="M714">
        <f t="shared" si="90"/>
        <v>0.13259951523852992</v>
      </c>
      <c r="N714" s="146">
        <f t="shared" si="87"/>
        <v>0.88666666666666782</v>
      </c>
      <c r="O714" s="147">
        <f t="shared" si="88"/>
        <v>6.0684169475971848</v>
      </c>
    </row>
    <row r="715" spans="10:15" x14ac:dyDescent="0.25">
      <c r="J715">
        <f t="shared" si="89"/>
        <v>-5.8900000000001516</v>
      </c>
      <c r="K715" s="142">
        <f t="shared" si="85"/>
        <v>0.55812949684453006</v>
      </c>
      <c r="L715">
        <f t="shared" si="86"/>
        <v>2.2189120280632743E-7</v>
      </c>
      <c r="M715">
        <f t="shared" si="90"/>
        <v>0.13293284857186324</v>
      </c>
      <c r="N715" s="146">
        <f t="shared" si="87"/>
        <v>0.88700000000000112</v>
      </c>
      <c r="O715" s="147">
        <f t="shared" si="88"/>
        <v>6.0416050279844429</v>
      </c>
    </row>
    <row r="716" spans="10:15" x14ac:dyDescent="0.25">
      <c r="J716">
        <f t="shared" si="89"/>
        <v>-5.8800000000001518</v>
      </c>
      <c r="K716" s="142">
        <f t="shared" si="85"/>
        <v>0.55865609118063975</v>
      </c>
      <c r="L716">
        <f t="shared" si="86"/>
        <v>2.35341390218747E-7</v>
      </c>
      <c r="M716">
        <f t="shared" si="90"/>
        <v>0.13326618190519657</v>
      </c>
      <c r="N716" s="146">
        <f t="shared" si="87"/>
        <v>0.88733333333333442</v>
      </c>
      <c r="O716" s="147">
        <f t="shared" si="88"/>
        <v>6.0147714400123045</v>
      </c>
    </row>
    <row r="717" spans="10:15" x14ac:dyDescent="0.25">
      <c r="J717">
        <f t="shared" si="89"/>
        <v>-5.870000000000152</v>
      </c>
      <c r="K717" s="142">
        <f t="shared" si="85"/>
        <v>0.55918268551674954</v>
      </c>
      <c r="L717">
        <f t="shared" si="86"/>
        <v>2.4958191658618534E-7</v>
      </c>
      <c r="M717">
        <f t="shared" si="90"/>
        <v>0.13359951523852989</v>
      </c>
      <c r="N717" s="146">
        <f t="shared" si="87"/>
        <v>0.88766666666666771</v>
      </c>
      <c r="O717" s="147">
        <f t="shared" si="88"/>
        <v>5.9879182244378111</v>
      </c>
    </row>
    <row r="718" spans="10:15" x14ac:dyDescent="0.25">
      <c r="J718">
        <f t="shared" si="89"/>
        <v>-5.8600000000001522</v>
      </c>
      <c r="K718" s="142">
        <f t="shared" si="85"/>
        <v>0.55970927985285934</v>
      </c>
      <c r="L718">
        <f t="shared" si="86"/>
        <v>2.646576712539894E-7</v>
      </c>
      <c r="M718">
        <f t="shared" si="90"/>
        <v>0.13393284857186322</v>
      </c>
      <c r="N718" s="146">
        <f t="shared" si="87"/>
        <v>0.88800000000000101</v>
      </c>
      <c r="O718" s="147">
        <f t="shared" si="88"/>
        <v>5.9610473997527249</v>
      </c>
    </row>
    <row r="719" spans="10:15" x14ac:dyDescent="0.25">
      <c r="J719">
        <f t="shared" si="89"/>
        <v>-5.8500000000001524</v>
      </c>
      <c r="K719" s="142">
        <f t="shared" si="85"/>
        <v>0.56023587418896903</v>
      </c>
      <c r="L719">
        <f t="shared" si="86"/>
        <v>2.8061599932185248E-7</v>
      </c>
      <c r="M719">
        <f t="shared" si="90"/>
        <v>0.13426618190519654</v>
      </c>
      <c r="N719" s="146">
        <f t="shared" si="87"/>
        <v>0.88833333333333442</v>
      </c>
      <c r="O719" s="147">
        <f t="shared" si="88"/>
        <v>5.9341609622283755</v>
      </c>
    </row>
    <row r="720" spans="10:15" x14ac:dyDescent="0.25">
      <c r="J720">
        <f t="shared" si="89"/>
        <v>-5.8400000000001526</v>
      </c>
      <c r="K720" s="142">
        <f t="shared" si="85"/>
        <v>0.56076246852507872</v>
      </c>
      <c r="L720">
        <f t="shared" si="86"/>
        <v>2.9750683047325622E-7</v>
      </c>
      <c r="M720">
        <f t="shared" si="90"/>
        <v>0.13459951523852987</v>
      </c>
      <c r="N720" s="146">
        <f t="shared" si="87"/>
        <v>0.88866666666666772</v>
      </c>
      <c r="O720" s="147">
        <f t="shared" si="88"/>
        <v>5.9072608859635212</v>
      </c>
    </row>
    <row r="721" spans="10:15" x14ac:dyDescent="0.25">
      <c r="J721">
        <f t="shared" si="89"/>
        <v>-5.8300000000001528</v>
      </c>
      <c r="K721" s="142">
        <f t="shared" si="85"/>
        <v>0.56128906286118851</v>
      </c>
      <c r="L721">
        <f t="shared" si="86"/>
        <v>3.1538281424879248E-7</v>
      </c>
      <c r="M721">
        <f t="shared" si="90"/>
        <v>0.13493284857186319</v>
      </c>
      <c r="N721" s="146">
        <f t="shared" si="87"/>
        <v>0.88900000000000101</v>
      </c>
      <c r="O721" s="147">
        <f t="shared" si="88"/>
        <v>5.8803491229351597</v>
      </c>
    </row>
    <row r="722" spans="10:15" x14ac:dyDescent="0.25">
      <c r="J722">
        <f t="shared" si="89"/>
        <v>-5.8200000000001531</v>
      </c>
      <c r="K722" s="142">
        <f t="shared" si="85"/>
        <v>0.56181565719729831</v>
      </c>
      <c r="L722">
        <f t="shared" si="86"/>
        <v>3.3429946206828846E-7</v>
      </c>
      <c r="M722">
        <f t="shared" si="90"/>
        <v>0.13526618190519651</v>
      </c>
      <c r="N722" s="146">
        <f t="shared" si="87"/>
        <v>0.88933333333333442</v>
      </c>
      <c r="O722" s="147">
        <f t="shared" si="88"/>
        <v>5.8534276030522303</v>
      </c>
    </row>
    <row r="723" spans="10:15" x14ac:dyDescent="0.25">
      <c r="J723">
        <f t="shared" si="89"/>
        <v>-5.8100000000001533</v>
      </c>
      <c r="K723" s="142">
        <f t="shared" si="85"/>
        <v>0.562342251533408</v>
      </c>
      <c r="L723">
        <f t="shared" si="86"/>
        <v>3.5431529632024595E-7</v>
      </c>
      <c r="M723">
        <f t="shared" si="90"/>
        <v>0.13559951523852984</v>
      </c>
      <c r="N723" s="146">
        <f t="shared" si="87"/>
        <v>0.88966666666666772</v>
      </c>
      <c r="O723" s="147">
        <f t="shared" si="88"/>
        <v>5.8264982342121323</v>
      </c>
    </row>
    <row r="724" spans="10:15" x14ac:dyDescent="0.25">
      <c r="J724">
        <f t="shared" si="89"/>
        <v>-5.8000000000001535</v>
      </c>
      <c r="K724" s="142">
        <f t="shared" si="85"/>
        <v>0.5628688458695178</v>
      </c>
      <c r="L724">
        <f t="shared" si="86"/>
        <v>3.7549200685108728E-7</v>
      </c>
      <c r="M724">
        <f t="shared" si="90"/>
        <v>0.13593284857186316</v>
      </c>
      <c r="N724" s="146">
        <f t="shared" si="87"/>
        <v>0.89000000000000101</v>
      </c>
      <c r="O724" s="147">
        <f t="shared" si="88"/>
        <v>5.7995629023599928</v>
      </c>
    </row>
    <row r="725" spans="10:15" x14ac:dyDescent="0.25">
      <c r="J725">
        <f t="shared" si="89"/>
        <v>-5.7900000000001537</v>
      </c>
      <c r="K725" s="142">
        <f t="shared" si="85"/>
        <v>0.5633954402056276</v>
      </c>
      <c r="L725">
        <f t="shared" si="86"/>
        <v>3.9789461520131272E-7</v>
      </c>
      <c r="M725">
        <f t="shared" si="90"/>
        <v>0.13626618190519649</v>
      </c>
      <c r="N725" s="146">
        <f t="shared" si="87"/>
        <v>0.89033333333333431</v>
      </c>
      <c r="O725" s="147">
        <f t="shared" si="88"/>
        <v>5.7726234715506228</v>
      </c>
    </row>
    <row r="726" spans="10:15" x14ac:dyDescent="0.25">
      <c r="J726">
        <f t="shared" si="89"/>
        <v>-5.7800000000001539</v>
      </c>
      <c r="K726" s="142">
        <f t="shared" si="85"/>
        <v>0.56392203454173728</v>
      </c>
      <c r="L726">
        <f t="shared" si="86"/>
        <v>4.2159164695101756E-7</v>
      </c>
      <c r="M726">
        <f t="shared" si="90"/>
        <v>0.13659951523852981</v>
      </c>
      <c r="N726" s="146">
        <f t="shared" si="87"/>
        <v>0.89066666666666761</v>
      </c>
      <c r="O726" s="147">
        <f t="shared" si="88"/>
        <v>5.7456817840131089</v>
      </c>
    </row>
    <row r="727" spans="10:15" x14ac:dyDescent="0.25">
      <c r="J727">
        <f t="shared" si="89"/>
        <v>-5.7700000000001541</v>
      </c>
      <c r="K727" s="142">
        <f t="shared" si="85"/>
        <v>0.56444862887784708</v>
      </c>
      <c r="L727">
        <f t="shared" si="86"/>
        <v>4.4665531255291319E-7</v>
      </c>
      <c r="M727">
        <f t="shared" si="90"/>
        <v>0.13693284857186314</v>
      </c>
      <c r="N727" s="146">
        <f t="shared" si="87"/>
        <v>0.89100000000000101</v>
      </c>
      <c r="O727" s="147">
        <f t="shared" si="88"/>
        <v>5.7187396602179428</v>
      </c>
    </row>
    <row r="728" spans="10:15" x14ac:dyDescent="0.25">
      <c r="J728">
        <f t="shared" si="89"/>
        <v>-5.7600000000001543</v>
      </c>
      <c r="K728" s="142">
        <f t="shared" si="85"/>
        <v>0.56497522321395688</v>
      </c>
      <c r="L728">
        <f t="shared" si="86"/>
        <v>4.7316169704748678E-7</v>
      </c>
      <c r="M728">
        <f t="shared" si="90"/>
        <v>0.13726618190519646</v>
      </c>
      <c r="N728" s="146">
        <f t="shared" si="87"/>
        <v>0.89133333333333431</v>
      </c>
      <c r="O728" s="147">
        <f t="shared" si="88"/>
        <v>5.6917988989466783</v>
      </c>
    </row>
    <row r="729" spans="10:15" x14ac:dyDescent="0.25">
      <c r="J729">
        <f t="shared" si="89"/>
        <v>-5.7500000000001545</v>
      </c>
      <c r="K729" s="142">
        <f t="shared" si="85"/>
        <v>0.56550181755006657</v>
      </c>
      <c r="L729">
        <f t="shared" si="86"/>
        <v>5.0119095907216603E-7</v>
      </c>
      <c r="M729">
        <f t="shared" si="90"/>
        <v>0.13759951523852978</v>
      </c>
      <c r="N729" s="146">
        <f t="shared" si="87"/>
        <v>0.89166666666666761</v>
      </c>
      <c r="O729" s="147">
        <f t="shared" si="88"/>
        <v>5.6648612773640021</v>
      </c>
    </row>
    <row r="730" spans="10:15" x14ac:dyDescent="0.25">
      <c r="J730">
        <f t="shared" si="89"/>
        <v>-5.7400000000001548</v>
      </c>
      <c r="K730" s="142">
        <f t="shared" si="85"/>
        <v>0.56602841188617625</v>
      </c>
      <c r="L730">
        <f t="shared" si="86"/>
        <v>5.3082753959402952E-7</v>
      </c>
      <c r="M730">
        <f t="shared" si="90"/>
        <v>0.13793284857186311</v>
      </c>
      <c r="N730" s="146">
        <f t="shared" si="87"/>
        <v>0.89200000000000101</v>
      </c>
      <c r="O730" s="147">
        <f t="shared" si="88"/>
        <v>5.6379285510921822</v>
      </c>
    </row>
    <row r="731" spans="10:15" x14ac:dyDescent="0.25">
      <c r="J731">
        <f t="shared" si="89"/>
        <v>-5.730000000000155</v>
      </c>
      <c r="K731" s="142">
        <f t="shared" si="85"/>
        <v>0.56655500622228605</v>
      </c>
      <c r="L731">
        <f t="shared" si="86"/>
        <v>5.6216038081414684E-7</v>
      </c>
      <c r="M731">
        <f t="shared" si="90"/>
        <v>0.13826618190519643</v>
      </c>
      <c r="N731" s="146">
        <f t="shared" si="87"/>
        <v>0.89233333333333431</v>
      </c>
      <c r="O731" s="147">
        <f t="shared" si="88"/>
        <v>5.6110024542878554</v>
      </c>
    </row>
    <row r="732" spans="10:15" x14ac:dyDescent="0.25">
      <c r="J732">
        <f t="shared" si="89"/>
        <v>-5.7200000000001552</v>
      </c>
      <c r="K732" s="142">
        <f t="shared" si="85"/>
        <v>0.56708160055839585</v>
      </c>
      <c r="L732">
        <f t="shared" si="86"/>
        <v>5.9528315571092696E-7</v>
      </c>
      <c r="M732">
        <f t="shared" si="90"/>
        <v>0.13859951523852976</v>
      </c>
      <c r="N732" s="146">
        <f t="shared" si="87"/>
        <v>0.89266666666666761</v>
      </c>
      <c r="O732" s="147">
        <f t="shared" si="88"/>
        <v>5.5840846997210276</v>
      </c>
    </row>
    <row r="733" spans="10:15" x14ac:dyDescent="0.25">
      <c r="J733">
        <f t="shared" si="89"/>
        <v>-5.7100000000001554</v>
      </c>
      <c r="K733" s="142">
        <f t="shared" si="85"/>
        <v>0.56760819489450554</v>
      </c>
      <c r="L733">
        <f t="shared" si="86"/>
        <v>6.3029450870978313E-7</v>
      </c>
      <c r="M733">
        <f t="shared" si="90"/>
        <v>0.13893284857186308</v>
      </c>
      <c r="N733" s="146">
        <f t="shared" si="87"/>
        <v>0.8930000000000009</v>
      </c>
      <c r="O733" s="147">
        <f t="shared" si="88"/>
        <v>5.5571769788563197</v>
      </c>
    </row>
    <row r="734" spans="10:15" x14ac:dyDescent="0.25">
      <c r="J734">
        <f t="shared" si="89"/>
        <v>-5.7000000000001556</v>
      </c>
      <c r="K734" s="142">
        <f t="shared" si="85"/>
        <v>0.56813478923061533</v>
      </c>
      <c r="L734">
        <f t="shared" si="86"/>
        <v>6.672983079872844E-7</v>
      </c>
      <c r="M734">
        <f t="shared" si="90"/>
        <v>0.13926618190519641</v>
      </c>
      <c r="N734" s="146">
        <f t="shared" si="87"/>
        <v>0.8933333333333342</v>
      </c>
      <c r="O734" s="147">
        <f t="shared" si="88"/>
        <v>5.5302809619363149</v>
      </c>
    </row>
    <row r="735" spans="10:15" x14ac:dyDescent="0.25">
      <c r="J735">
        <f t="shared" si="89"/>
        <v>-5.6900000000001558</v>
      </c>
      <c r="K735" s="142">
        <f t="shared" si="85"/>
        <v>0.56866138356672513</v>
      </c>
      <c r="L735">
        <f t="shared" si="86"/>
        <v>7.0640390993931085E-7</v>
      </c>
      <c r="M735">
        <f t="shared" si="90"/>
        <v>0.13959951523852973</v>
      </c>
      <c r="N735" s="146">
        <f t="shared" si="87"/>
        <v>0.89366666666666761</v>
      </c>
      <c r="O735" s="147">
        <f t="shared" si="88"/>
        <v>5.5033982980670144</v>
      </c>
    </row>
    <row r="736" spans="10:15" x14ac:dyDescent="0.25">
      <c r="J736">
        <f t="shared" si="89"/>
        <v>-5.680000000000156</v>
      </c>
      <c r="K736" s="142">
        <f t="shared" si="85"/>
        <v>0.56918797790283482</v>
      </c>
      <c r="L736">
        <f t="shared" si="86"/>
        <v>7.4772643636554832E-7</v>
      </c>
      <c r="M736">
        <f t="shared" si="90"/>
        <v>0.13993284857186306</v>
      </c>
      <c r="N736" s="146">
        <f t="shared" si="87"/>
        <v>0.89400000000000091</v>
      </c>
      <c r="O736" s="147">
        <f t="shared" si="88"/>
        <v>5.4765306153052968</v>
      </c>
    </row>
    <row r="737" spans="10:15" x14ac:dyDescent="0.25">
      <c r="J737">
        <f t="shared" si="89"/>
        <v>-5.6700000000001562</v>
      </c>
      <c r="K737" s="142">
        <f t="shared" si="85"/>
        <v>0.56971457223894451</v>
      </c>
      <c r="L737">
        <f t="shared" si="86"/>
        <v>7.9138706494555806E-7</v>
      </c>
      <c r="M737">
        <f t="shared" si="90"/>
        <v>0.14026618190519638</v>
      </c>
      <c r="N737" s="146">
        <f t="shared" si="87"/>
        <v>0.8943333333333342</v>
      </c>
      <c r="O737" s="147">
        <f t="shared" si="88"/>
        <v>5.449679520748365</v>
      </c>
    </row>
    <row r="738" spans="10:15" x14ac:dyDescent="0.25">
      <c r="J738">
        <f t="shared" si="89"/>
        <v>-5.6600000000001565</v>
      </c>
      <c r="K738" s="142">
        <f t="shared" si="85"/>
        <v>0.5702411665750543</v>
      </c>
      <c r="L738">
        <f t="shared" si="86"/>
        <v>8.3751333360602381E-7</v>
      </c>
      <c r="M738">
        <f t="shared" si="90"/>
        <v>0.1405995152385297</v>
      </c>
      <c r="N738" s="146">
        <f t="shared" si="87"/>
        <v>0.89466666666666761</v>
      </c>
      <c r="O738" s="147">
        <f t="shared" si="88"/>
        <v>5.422846600625105</v>
      </c>
    </row>
    <row r="739" spans="10:15" x14ac:dyDescent="0.25">
      <c r="J739">
        <f t="shared" si="89"/>
        <v>-5.6500000000001567</v>
      </c>
      <c r="K739" s="142">
        <f t="shared" si="85"/>
        <v>0.5707677609111641</v>
      </c>
      <c r="L739">
        <f t="shared" si="86"/>
        <v>8.8623945940378809E-7</v>
      </c>
      <c r="M739">
        <f t="shared" si="90"/>
        <v>0.14093284857186303</v>
      </c>
      <c r="N739" s="146">
        <f t="shared" si="87"/>
        <v>0.89500000000000091</v>
      </c>
      <c r="O739" s="147">
        <f t="shared" si="88"/>
        <v>5.396033420389287</v>
      </c>
    </row>
    <row r="740" spans="10:15" x14ac:dyDescent="0.25">
      <c r="J740">
        <f t="shared" si="89"/>
        <v>-5.6400000000001569</v>
      </c>
      <c r="K740" s="142">
        <f t="shared" si="85"/>
        <v>0.57129435524727379</v>
      </c>
      <c r="L740">
        <f t="shared" si="86"/>
        <v>9.3770667257552595E-7</v>
      </c>
      <c r="M740">
        <f t="shared" si="90"/>
        <v>0.14126618190519635</v>
      </c>
      <c r="N740" s="146">
        <f t="shared" si="87"/>
        <v>0.8953333333333342</v>
      </c>
      <c r="O740" s="147">
        <f t="shared" si="88"/>
        <v>5.3692415248146057</v>
      </c>
    </row>
    <row r="741" spans="10:15" x14ac:dyDescent="0.25">
      <c r="J741">
        <f t="shared" si="89"/>
        <v>-5.6300000000001571</v>
      </c>
      <c r="K741" s="142">
        <f t="shared" si="85"/>
        <v>0.57182094958338359</v>
      </c>
      <c r="L741">
        <f t="shared" si="86"/>
        <v>9.9206356643169285E-7</v>
      </c>
      <c r="M741">
        <f t="shared" si="90"/>
        <v>0.14159951523852968</v>
      </c>
      <c r="N741" s="146">
        <f t="shared" si="87"/>
        <v>0.8956666666666675</v>
      </c>
      <c r="O741" s="147">
        <f t="shared" si="88"/>
        <v>5.3424724380914563</v>
      </c>
    </row>
    <row r="742" spans="10:15" x14ac:dyDescent="0.25">
      <c r="J742">
        <f t="shared" si="89"/>
        <v>-5.6200000000001573</v>
      </c>
      <c r="K742" s="142">
        <f t="shared" si="85"/>
        <v>0.57234754391949338</v>
      </c>
      <c r="L742">
        <f t="shared" si="86"/>
        <v>1.0494664638005019E-6</v>
      </c>
      <c r="M742">
        <f t="shared" si="90"/>
        <v>0.141932848571863</v>
      </c>
      <c r="N742" s="146">
        <f t="shared" si="87"/>
        <v>0.8960000000000008</v>
      </c>
      <c r="O742" s="147">
        <f t="shared" si="88"/>
        <v>5.315727663925407</v>
      </c>
    </row>
    <row r="743" spans="10:15" x14ac:dyDescent="0.25">
      <c r="J743">
        <f t="shared" si="89"/>
        <v>-5.6100000000001575</v>
      </c>
      <c r="K743" s="142">
        <f t="shared" si="85"/>
        <v>0.57287413825560307</v>
      </c>
      <c r="L743">
        <f t="shared" si="86"/>
        <v>1.110079800756998E-6</v>
      </c>
      <c r="M743">
        <f t="shared" si="90"/>
        <v>0.14226618190519633</v>
      </c>
      <c r="N743" s="146">
        <f t="shared" si="87"/>
        <v>0.8963333333333342</v>
      </c>
      <c r="O743" s="147">
        <f t="shared" si="88"/>
        <v>5.2890086856373388</v>
      </c>
    </row>
    <row r="744" spans="10:15" x14ac:dyDescent="0.25">
      <c r="J744">
        <f t="shared" si="89"/>
        <v>-5.6000000000001577</v>
      </c>
      <c r="K744" s="142">
        <f t="shared" si="85"/>
        <v>0.57340073259171287</v>
      </c>
      <c r="L744">
        <f t="shared" si="86"/>
        <v>1.1740765284022541E-6</v>
      </c>
      <c r="M744">
        <f t="shared" si="90"/>
        <v>0.14259951523852965</v>
      </c>
      <c r="N744" s="146">
        <f t="shared" si="87"/>
        <v>0.8966666666666675</v>
      </c>
      <c r="O744" s="147">
        <f t="shared" si="88"/>
        <v>5.2623169662651765</v>
      </c>
    </row>
    <row r="745" spans="10:15" x14ac:dyDescent="0.25">
      <c r="J745">
        <f t="shared" si="89"/>
        <v>-5.590000000000158</v>
      </c>
      <c r="K745" s="142">
        <f t="shared" si="85"/>
        <v>0.57392732692782267</v>
      </c>
      <c r="L745">
        <f t="shared" si="86"/>
        <v>1.2416385334889983E-6</v>
      </c>
      <c r="M745">
        <f t="shared" si="90"/>
        <v>0.14293284857186297</v>
      </c>
      <c r="N745" s="146">
        <f t="shared" si="87"/>
        <v>0.8970000000000008</v>
      </c>
      <c r="O745" s="147">
        <f t="shared" si="88"/>
        <v>5.2356539486671796</v>
      </c>
    </row>
    <row r="746" spans="10:15" x14ac:dyDescent="0.25">
      <c r="J746">
        <f t="shared" si="89"/>
        <v>-5.5800000000001582</v>
      </c>
      <c r="K746" s="142">
        <f t="shared" si="85"/>
        <v>0.57445392126393235</v>
      </c>
      <c r="L746">
        <f t="shared" si="86"/>
        <v>1.312957078722768E-6</v>
      </c>
      <c r="M746">
        <f t="shared" si="90"/>
        <v>0.1432661819051963</v>
      </c>
      <c r="N746" s="146">
        <f t="shared" si="87"/>
        <v>0.8973333333333342</v>
      </c>
      <c r="O746" s="147">
        <f t="shared" si="88"/>
        <v>5.2090210556267156</v>
      </c>
    </row>
    <row r="747" spans="10:15" x14ac:dyDescent="0.25">
      <c r="J747">
        <f t="shared" si="89"/>
        <v>-5.5700000000001584</v>
      </c>
      <c r="K747" s="142">
        <f t="shared" si="85"/>
        <v>0.57498051560004204</v>
      </c>
      <c r="L747">
        <f t="shared" si="86"/>
        <v>1.3882332636009741E-6</v>
      </c>
      <c r="M747">
        <f t="shared" si="90"/>
        <v>0.14359951523852962</v>
      </c>
      <c r="N747" s="146">
        <f t="shared" si="87"/>
        <v>0.8976666666666675</v>
      </c>
      <c r="O747" s="147">
        <f t="shared" si="88"/>
        <v>5.182419689958512</v>
      </c>
    </row>
    <row r="748" spans="10:15" x14ac:dyDescent="0.25">
      <c r="J748">
        <f t="shared" si="89"/>
        <v>-5.5600000000001586</v>
      </c>
      <c r="K748" s="142">
        <f t="shared" si="85"/>
        <v>0.57550710993615184</v>
      </c>
      <c r="L748">
        <f t="shared" si="86"/>
        <v>1.4676785066873769E-6</v>
      </c>
      <c r="M748">
        <f t="shared" si="90"/>
        <v>0.14393284857186295</v>
      </c>
      <c r="N748" s="146">
        <f t="shared" si="87"/>
        <v>0.8980000000000008</v>
      </c>
      <c r="O748" s="147">
        <f t="shared" si="88"/>
        <v>5.155851234616299</v>
      </c>
    </row>
    <row r="749" spans="10:15" x14ac:dyDescent="0.25">
      <c r="J749">
        <f t="shared" si="89"/>
        <v>-5.5500000000001588</v>
      </c>
      <c r="K749" s="142">
        <f t="shared" si="85"/>
        <v>0.57603370427226164</v>
      </c>
      <c r="L749">
        <f t="shared" si="86"/>
        <v>1.5515150502555067E-6</v>
      </c>
      <c r="M749">
        <f t="shared" si="90"/>
        <v>0.14426618190519627</v>
      </c>
      <c r="N749" s="146">
        <f t="shared" si="87"/>
        <v>0.89833333333333409</v>
      </c>
      <c r="O749" s="147">
        <f t="shared" si="88"/>
        <v>5.1293170528018095</v>
      </c>
    </row>
    <row r="750" spans="10:15" x14ac:dyDescent="0.25">
      <c r="J750">
        <f t="shared" si="89"/>
        <v>-5.540000000000159</v>
      </c>
      <c r="K750" s="142">
        <f t="shared" si="85"/>
        <v>0.57656029860837132</v>
      </c>
      <c r="L750">
        <f t="shared" si="86"/>
        <v>1.6399764882722269E-6</v>
      </c>
      <c r="M750">
        <f t="shared" si="90"/>
        <v>0.1445995152385296</v>
      </c>
      <c r="N750" s="146">
        <f t="shared" si="87"/>
        <v>0.89866666666666739</v>
      </c>
      <c r="O750" s="147">
        <f t="shared" si="88"/>
        <v>5.1028184880751049</v>
      </c>
    </row>
    <row r="751" spans="10:15" x14ac:dyDescent="0.25">
      <c r="J751">
        <f t="shared" si="89"/>
        <v>-5.5300000000001592</v>
      </c>
      <c r="K751" s="142">
        <f t="shared" si="85"/>
        <v>0.57708689294448112</v>
      </c>
      <c r="L751">
        <f t="shared" si="86"/>
        <v>1.7333083187313106E-6</v>
      </c>
      <c r="M751">
        <f t="shared" si="90"/>
        <v>0.14493284857186292</v>
      </c>
      <c r="N751" s="146">
        <f t="shared" si="87"/>
        <v>0.8990000000000008</v>
      </c>
      <c r="O751" s="147">
        <f t="shared" si="88"/>
        <v>5.0763568644661454</v>
      </c>
    </row>
    <row r="752" spans="10:15" x14ac:dyDescent="0.25">
      <c r="J752">
        <f t="shared" si="89"/>
        <v>-5.5200000000001594</v>
      </c>
      <c r="K752" s="142">
        <f t="shared" si="85"/>
        <v>0.57761348728059092</v>
      </c>
      <c r="L752">
        <f t="shared" si="86"/>
        <v>1.8317685213868887E-6</v>
      </c>
      <c r="M752">
        <f t="shared" si="90"/>
        <v>0.14526618190519625</v>
      </c>
      <c r="N752" s="146">
        <f t="shared" si="87"/>
        <v>0.8993333333333341</v>
      </c>
      <c r="O752" s="147">
        <f t="shared" si="88"/>
        <v>5.0499334865876113</v>
      </c>
    </row>
    <row r="753" spans="10:15" x14ac:dyDescent="0.25">
      <c r="J753">
        <f t="shared" si="89"/>
        <v>-5.5100000000001597</v>
      </c>
      <c r="K753" s="142">
        <f t="shared" si="85"/>
        <v>0.57814008161670061</v>
      </c>
      <c r="L753">
        <f t="shared" si="86"/>
        <v>1.9356281619788852E-6</v>
      </c>
      <c r="M753">
        <f t="shared" si="90"/>
        <v>0.14559951523852957</v>
      </c>
      <c r="N753" s="146">
        <f t="shared" si="87"/>
        <v>0.89966666666666739</v>
      </c>
      <c r="O753" s="147">
        <f t="shared" si="88"/>
        <v>5.0235496397488753</v>
      </c>
    </row>
    <row r="754" spans="10:15" x14ac:dyDescent="0.25">
      <c r="J754">
        <f t="shared" si="89"/>
        <v>-5.5000000000001599</v>
      </c>
      <c r="K754" s="142">
        <f t="shared" si="85"/>
        <v>0.57866667595281029</v>
      </c>
      <c r="L754">
        <f t="shared" si="86"/>
        <v>2.0451720240851315E-6</v>
      </c>
      <c r="M754">
        <f t="shared" si="90"/>
        <v>0.14593284857186289</v>
      </c>
      <c r="N754" s="146">
        <f t="shared" si="87"/>
        <v>0.9000000000000008</v>
      </c>
      <c r="O754" s="147">
        <f t="shared" si="88"/>
        <v>4.9972065900711176</v>
      </c>
    </row>
    <row r="755" spans="10:15" x14ac:dyDescent="0.25">
      <c r="J755">
        <f t="shared" si="89"/>
        <v>-5.4900000000001601</v>
      </c>
      <c r="K755" s="142">
        <f t="shared" si="85"/>
        <v>0.5791932702889202</v>
      </c>
      <c r="L755">
        <f t="shared" si="86"/>
        <v>2.160699269779663E-6</v>
      </c>
      <c r="M755">
        <f t="shared" si="90"/>
        <v>0.14626618190519622</v>
      </c>
      <c r="N755" s="146">
        <f t="shared" si="87"/>
        <v>0.9003333333333341</v>
      </c>
      <c r="O755" s="147">
        <f t="shared" si="88"/>
        <v>4.9709055846035426</v>
      </c>
    </row>
    <row r="756" spans="10:15" x14ac:dyDescent="0.25">
      <c r="J756">
        <f t="shared" si="89"/>
        <v>-5.4800000000001603</v>
      </c>
      <c r="K756" s="142">
        <f t="shared" si="85"/>
        <v>0.57971986462502989</v>
      </c>
      <c r="L756">
        <f t="shared" si="86"/>
        <v>2.2825241303226482E-6</v>
      </c>
      <c r="M756">
        <f t="shared" si="90"/>
        <v>0.14659951523852954</v>
      </c>
      <c r="N756" s="146">
        <f t="shared" si="87"/>
        <v>0.90066666666666739</v>
      </c>
      <c r="O756" s="147">
        <f t="shared" si="88"/>
        <v>4.9446478514406307</v>
      </c>
    </row>
    <row r="757" spans="10:15" x14ac:dyDescent="0.25">
      <c r="J757">
        <f t="shared" si="89"/>
        <v>-5.4700000000001605</v>
      </c>
      <c r="K757" s="142">
        <f t="shared" si="85"/>
        <v>0.58024645896113958</v>
      </c>
      <c r="L757">
        <f t="shared" si="86"/>
        <v>2.4109766281563888E-6</v>
      </c>
      <c r="M757">
        <f t="shared" si="90"/>
        <v>0.14693284857186287</v>
      </c>
      <c r="N757" s="146">
        <f t="shared" si="87"/>
        <v>0.90100000000000069</v>
      </c>
      <c r="O757" s="147">
        <f t="shared" si="88"/>
        <v>4.9184345998404</v>
      </c>
    </row>
    <row r="758" spans="10:15" x14ac:dyDescent="0.25">
      <c r="J758">
        <f t="shared" si="89"/>
        <v>-5.4600000000001607</v>
      </c>
      <c r="K758" s="142">
        <f t="shared" si="85"/>
        <v>0.58077305329724938</v>
      </c>
      <c r="L758">
        <f t="shared" si="86"/>
        <v>2.5464033315291798E-6</v>
      </c>
      <c r="M758">
        <f t="shared" si="90"/>
        <v>0.14726618190519619</v>
      </c>
      <c r="N758" s="146">
        <f t="shared" si="87"/>
        <v>0.90133333333333399</v>
      </c>
      <c r="O758" s="147">
        <f t="shared" si="88"/>
        <v>4.8922670203436445</v>
      </c>
    </row>
    <row r="759" spans="10:15" x14ac:dyDescent="0.25">
      <c r="J759">
        <f t="shared" si="89"/>
        <v>-5.4500000000001609</v>
      </c>
      <c r="K759" s="142">
        <f t="shared" si="85"/>
        <v>0.58129964763335917</v>
      </c>
      <c r="L759">
        <f t="shared" si="86"/>
        <v>2.6891681431220517E-6</v>
      </c>
      <c r="M759">
        <f t="shared" si="90"/>
        <v>0.14759951523852952</v>
      </c>
      <c r="N759" s="146">
        <f t="shared" si="87"/>
        <v>0.90166666666666739</v>
      </c>
      <c r="O759" s="147">
        <f t="shared" si="88"/>
        <v>4.8661462848940777</v>
      </c>
    </row>
    <row r="760" spans="10:15" x14ac:dyDescent="0.25">
      <c r="J760">
        <f t="shared" si="89"/>
        <v>-5.4400000000001612</v>
      </c>
      <c r="K760" s="142">
        <f t="shared" si="85"/>
        <v>0.58182624196946886</v>
      </c>
      <c r="L760">
        <f t="shared" si="86"/>
        <v>2.8396531241053729E-6</v>
      </c>
      <c r="M760">
        <f t="shared" si="90"/>
        <v>0.14793284857186284</v>
      </c>
      <c r="N760" s="146">
        <f t="shared" si="87"/>
        <v>0.90200000000000069</v>
      </c>
      <c r="O760" s="147">
        <f t="shared" si="88"/>
        <v>4.840073546959383</v>
      </c>
    </row>
    <row r="761" spans="10:15" x14ac:dyDescent="0.25">
      <c r="J761">
        <f t="shared" si="89"/>
        <v>-5.4300000000001614</v>
      </c>
      <c r="K761" s="142">
        <f t="shared" si="85"/>
        <v>0.58235283630557866</v>
      </c>
      <c r="L761">
        <f t="shared" si="86"/>
        <v>2.9982593551071185E-6</v>
      </c>
      <c r="M761">
        <f t="shared" si="90"/>
        <v>0.14826618190519616</v>
      </c>
      <c r="N761" s="146">
        <f t="shared" si="87"/>
        <v>0.90233333333333399</v>
      </c>
      <c r="O761" s="147">
        <f t="shared" si="88"/>
        <v>4.8140499416531064</v>
      </c>
    </row>
    <row r="762" spans="10:15" x14ac:dyDescent="0.25">
      <c r="J762">
        <f t="shared" si="89"/>
        <v>-5.4200000000001616</v>
      </c>
      <c r="K762" s="142">
        <f t="shared" si="85"/>
        <v>0.58287943064168846</v>
      </c>
      <c r="L762">
        <f t="shared" si="86"/>
        <v>3.1654078356311551E-6</v>
      </c>
      <c r="M762">
        <f t="shared" si="90"/>
        <v>0.14859951523852949</v>
      </c>
      <c r="N762" s="146">
        <f t="shared" si="87"/>
        <v>0.90266666666666739</v>
      </c>
      <c r="O762" s="147">
        <f t="shared" si="88"/>
        <v>4.7880765858573415</v>
      </c>
    </row>
    <row r="763" spans="10:15" x14ac:dyDescent="0.25">
      <c r="J763">
        <f t="shared" si="89"/>
        <v>-5.4100000000001618</v>
      </c>
      <c r="K763" s="142">
        <f t="shared" si="85"/>
        <v>0.58340602497779814</v>
      </c>
      <c r="L763">
        <f t="shared" si="86"/>
        <v>3.3415404235227831E-6</v>
      </c>
      <c r="M763">
        <f t="shared" si="90"/>
        <v>0.14893284857186281</v>
      </c>
      <c r="N763" s="146">
        <f t="shared" si="87"/>
        <v>0.90300000000000069</v>
      </c>
      <c r="O763" s="147">
        <f t="shared" si="88"/>
        <v>4.7621545783462116</v>
      </c>
    </row>
    <row r="764" spans="10:15" x14ac:dyDescent="0.25">
      <c r="J764">
        <f t="shared" si="89"/>
        <v>-5.400000000000162</v>
      </c>
      <c r="K764" s="142">
        <f t="shared" si="85"/>
        <v>0.58393261931390783</v>
      </c>
      <c r="L764">
        <f t="shared" si="86"/>
        <v>3.5271208161390301E-6</v>
      </c>
      <c r="M764">
        <f t="shared" si="90"/>
        <v>0.14926618190519614</v>
      </c>
      <c r="N764" s="146">
        <f t="shared" si="87"/>
        <v>0.90333333333333399</v>
      </c>
      <c r="O764" s="147">
        <f t="shared" si="88"/>
        <v>4.736284999910076</v>
      </c>
    </row>
    <row r="765" spans="10:15" x14ac:dyDescent="0.25">
      <c r="J765">
        <f t="shared" si="89"/>
        <v>-5.3900000000001622</v>
      </c>
      <c r="K765" s="142">
        <f t="shared" si="85"/>
        <v>0.58445921365001763</v>
      </c>
      <c r="L765">
        <f t="shared" si="86"/>
        <v>3.7226355749433065E-6</v>
      </c>
      <c r="M765">
        <f t="shared" si="90"/>
        <v>0.14959951523852946</v>
      </c>
      <c r="N765" s="146">
        <f t="shared" si="87"/>
        <v>0.90366666666666728</v>
      </c>
      <c r="O765" s="147">
        <f t="shared" si="88"/>
        <v>4.7104689134804119</v>
      </c>
    </row>
    <row r="766" spans="10:15" x14ac:dyDescent="0.25">
      <c r="J766">
        <f t="shared" si="89"/>
        <v>-5.3800000000001624</v>
      </c>
      <c r="K766" s="142">
        <f t="shared" si="85"/>
        <v>0.58498580798612743</v>
      </c>
      <c r="L766">
        <f t="shared" si="86"/>
        <v>3.9285951953091988E-6</v>
      </c>
      <c r="M766">
        <f t="shared" si="90"/>
        <v>0.14993284857186279</v>
      </c>
      <c r="N766" s="146">
        <f t="shared" si="87"/>
        <v>0.90400000000000058</v>
      </c>
      <c r="O766" s="147">
        <f t="shared" si="88"/>
        <v>4.684707364255396</v>
      </c>
    </row>
    <row r="767" spans="10:15" x14ac:dyDescent="0.25">
      <c r="J767">
        <f t="shared" si="89"/>
        <v>-5.3700000000001626</v>
      </c>
      <c r="K767" s="142">
        <f t="shared" si="85"/>
        <v>0.58551240232223711</v>
      </c>
      <c r="L767">
        <f t="shared" si="86"/>
        <v>4.1455352233846367E-6</v>
      </c>
      <c r="M767">
        <f t="shared" si="90"/>
        <v>0.15026618190519611</v>
      </c>
      <c r="N767" s="146">
        <f t="shared" si="87"/>
        <v>0.90433333333333399</v>
      </c>
      <c r="O767" s="147">
        <f t="shared" si="88"/>
        <v>4.6590013798260888</v>
      </c>
    </row>
    <row r="768" spans="10:15" x14ac:dyDescent="0.25">
      <c r="J768">
        <f t="shared" si="89"/>
        <v>-5.3600000000001629</v>
      </c>
      <c r="K768" s="142">
        <f t="shared" si="85"/>
        <v>0.58603899665834691</v>
      </c>
      <c r="L768">
        <f t="shared" si="86"/>
        <v>4.3740174219365207E-6</v>
      </c>
      <c r="M768">
        <f t="shared" si="90"/>
        <v>0.15059951523852944</v>
      </c>
      <c r="N768" s="146">
        <f t="shared" si="87"/>
        <v>0.90466666666666729</v>
      </c>
      <c r="O768" s="147">
        <f t="shared" si="88"/>
        <v>4.6333519703032087</v>
      </c>
    </row>
    <row r="769" spans="10:15" x14ac:dyDescent="0.25">
      <c r="J769">
        <f t="shared" si="89"/>
        <v>-5.3500000000001631</v>
      </c>
      <c r="K769" s="142">
        <f t="shared" si="85"/>
        <v>0.58656559099445671</v>
      </c>
      <c r="L769">
        <f t="shared" si="86"/>
        <v>4.6146309871663747E-6</v>
      </c>
      <c r="M769">
        <f t="shared" si="90"/>
        <v>0.15093284857186276</v>
      </c>
      <c r="N769" s="146">
        <f t="shared" si="87"/>
        <v>0.90500000000000058</v>
      </c>
      <c r="O769" s="147">
        <f t="shared" si="88"/>
        <v>4.6077601284444798</v>
      </c>
    </row>
    <row r="770" spans="10:15" x14ac:dyDescent="0.25">
      <c r="J770">
        <f t="shared" si="89"/>
        <v>-5.3400000000001633</v>
      </c>
      <c r="K770" s="142">
        <f t="shared" si="85"/>
        <v>0.5870921853305664</v>
      </c>
      <c r="L770">
        <f t="shared" si="86"/>
        <v>4.8679938185625095E-6</v>
      </c>
      <c r="M770">
        <f t="shared" si="90"/>
        <v>0.15126618190519608</v>
      </c>
      <c r="N770" s="146">
        <f t="shared" si="87"/>
        <v>0.90533333333333399</v>
      </c>
      <c r="O770" s="147">
        <f t="shared" si="88"/>
        <v>4.582226829782492</v>
      </c>
    </row>
    <row r="771" spans="10:15" x14ac:dyDescent="0.25">
      <c r="J771">
        <f t="shared" si="89"/>
        <v>-5.3300000000001635</v>
      </c>
      <c r="K771" s="142">
        <f t="shared" si="85"/>
        <v>0.58761877966667608</v>
      </c>
      <c r="L771">
        <f t="shared" si="86"/>
        <v>5.1347538439284302E-6</v>
      </c>
      <c r="M771">
        <f t="shared" si="90"/>
        <v>0.15159951523852941</v>
      </c>
      <c r="N771" s="146">
        <f t="shared" si="87"/>
        <v>0.90566666666666729</v>
      </c>
      <c r="O771" s="147">
        <f t="shared" si="88"/>
        <v>4.5567530327530514</v>
      </c>
    </row>
    <row r="772" spans="10:15" x14ac:dyDescent="0.25">
      <c r="J772">
        <f t="shared" si="89"/>
        <v>-5.3200000000001637</v>
      </c>
      <c r="K772" s="142">
        <f t="shared" ref="K772:K835" si="91">$B$7+J772*$B$24</f>
        <v>0.58814537400278599</v>
      </c>
      <c r="L772">
        <f t="shared" ref="L772:L835" si="92">_xlfn.NORM.DIST(K772,$B$7,$B$24,FALSE)</f>
        <v>5.4155904018061633E-6</v>
      </c>
      <c r="M772">
        <f t="shared" si="90"/>
        <v>0.15193284857186273</v>
      </c>
      <c r="N772" s="146">
        <f t="shared" ref="N772:N835" si="93">MAX(0,M772+B$21)</f>
        <v>0.90600000000000058</v>
      </c>
      <c r="O772" s="147">
        <f t="shared" ref="O772:O835" si="94">IF(M772&gt;=0,_xlfn.GAMMA.DIST(M772,$B$22,1/$B$23,FALSE),0)</f>
        <v>4.5313396788239917</v>
      </c>
    </row>
    <row r="773" spans="10:15" x14ac:dyDescent="0.25">
      <c r="J773">
        <f t="shared" si="89"/>
        <v>-5.3100000000001639</v>
      </c>
      <c r="K773" s="142">
        <f t="shared" si="91"/>
        <v>0.58867196833889568</v>
      </c>
      <c r="L773">
        <f t="shared" si="92"/>
        <v>5.7112156835927798E-6</v>
      </c>
      <c r="M773">
        <f t="shared" si="90"/>
        <v>0.15226618190519606</v>
      </c>
      <c r="N773" s="146">
        <f t="shared" si="93"/>
        <v>0.90633333333333388</v>
      </c>
      <c r="O773" s="147">
        <f t="shared" si="94"/>
        <v>4.5059876926244264</v>
      </c>
    </row>
    <row r="774" spans="10:15" x14ac:dyDescent="0.25">
      <c r="J774">
        <f t="shared" ref="J774:J837" si="95">J773+0.01</f>
        <v>-5.3000000000001641</v>
      </c>
      <c r="K774" s="142">
        <f t="shared" si="91"/>
        <v>0.58919856267500537</v>
      </c>
      <c r="L774">
        <f t="shared" si="92"/>
        <v>6.0223762377348589E-6</v>
      </c>
      <c r="M774">
        <f t="shared" ref="M774:M837" si="96">M773+0.7/2100</f>
        <v>0.15259951523852938</v>
      </c>
      <c r="N774" s="146">
        <f t="shared" si="93"/>
        <v>0.90666666666666718</v>
      </c>
      <c r="O774" s="147">
        <f t="shared" si="94"/>
        <v>4.4806979820743713</v>
      </c>
    </row>
    <row r="775" spans="10:15" x14ac:dyDescent="0.25">
      <c r="J775">
        <f t="shared" si="95"/>
        <v>-5.2900000000001643</v>
      </c>
      <c r="K775" s="142">
        <f t="shared" si="91"/>
        <v>0.58972515701111516</v>
      </c>
      <c r="L775">
        <f t="shared" si="92"/>
        <v>6.349854538465664E-6</v>
      </c>
      <c r="M775">
        <f t="shared" si="96"/>
        <v>0.15293284857186271</v>
      </c>
      <c r="N775" s="146">
        <f t="shared" si="93"/>
        <v>0.90700000000000058</v>
      </c>
      <c r="O775" s="147">
        <f t="shared" si="94"/>
        <v>4.4554714385147536</v>
      </c>
    </row>
    <row r="776" spans="10:15" x14ac:dyDescent="0.25">
      <c r="J776">
        <f t="shared" si="95"/>
        <v>-5.2800000000001646</v>
      </c>
      <c r="K776" s="142">
        <f t="shared" si="91"/>
        <v>0.59025175134722496</v>
      </c>
      <c r="L776">
        <f t="shared" si="92"/>
        <v>6.6944706216441068E-6</v>
      </c>
      <c r="M776">
        <f t="shared" si="96"/>
        <v>0.15326618190519603</v>
      </c>
      <c r="N776" s="146">
        <f t="shared" si="93"/>
        <v>0.90733333333333388</v>
      </c>
      <c r="O776" s="147">
        <f t="shared" si="94"/>
        <v>4.4303089368377497</v>
      </c>
    </row>
    <row r="777" spans="10:15" x14ac:dyDescent="0.25">
      <c r="J777">
        <f t="shared" si="95"/>
        <v>-5.2700000000001648</v>
      </c>
      <c r="K777" s="142">
        <f t="shared" si="91"/>
        <v>0.59077834568333465</v>
      </c>
      <c r="L777">
        <f t="shared" si="92"/>
        <v>7.0570837903422509E-6</v>
      </c>
      <c r="M777">
        <f t="shared" si="96"/>
        <v>0.15359951523852935</v>
      </c>
      <c r="N777" s="146">
        <f t="shared" si="93"/>
        <v>0.90766666666666718</v>
      </c>
      <c r="O777" s="147">
        <f t="shared" si="94"/>
        <v>4.4052113356174267</v>
      </c>
    </row>
    <row r="778" spans="10:15" x14ac:dyDescent="0.25">
      <c r="J778">
        <f t="shared" si="95"/>
        <v>-5.260000000000165</v>
      </c>
      <c r="K778" s="142">
        <f t="shared" si="91"/>
        <v>0.59130494001944445</v>
      </c>
      <c r="L778">
        <f t="shared" si="92"/>
        <v>7.4385943929236007E-6</v>
      </c>
      <c r="M778">
        <f t="shared" si="96"/>
        <v>0.15393284857186268</v>
      </c>
      <c r="N778" s="146">
        <f t="shared" si="93"/>
        <v>0.90800000000000058</v>
      </c>
      <c r="O778" s="147">
        <f t="shared" si="94"/>
        <v>4.3801794772406568</v>
      </c>
    </row>
    <row r="779" spans="10:15" x14ac:dyDescent="0.25">
      <c r="J779">
        <f t="shared" si="95"/>
        <v>-5.2500000000001652</v>
      </c>
      <c r="K779" s="142">
        <f t="shared" si="91"/>
        <v>0.59183153435555425</v>
      </c>
      <c r="L779">
        <f t="shared" si="92"/>
        <v>7.8399456764493063E-6</v>
      </c>
      <c r="M779">
        <f t="shared" si="96"/>
        <v>0.154266181905196</v>
      </c>
      <c r="N779" s="146">
        <f t="shared" si="93"/>
        <v>0.90833333333333388</v>
      </c>
      <c r="O779" s="147">
        <f t="shared" si="94"/>
        <v>4.3552141880382926</v>
      </c>
    </row>
    <row r="780" spans="10:15" x14ac:dyDescent="0.25">
      <c r="J780">
        <f t="shared" si="95"/>
        <v>-5.2400000000001654</v>
      </c>
      <c r="K780" s="142">
        <f t="shared" si="91"/>
        <v>0.59235812869166393</v>
      </c>
      <c r="L780">
        <f t="shared" si="92"/>
        <v>8.2621257183527032E-6</v>
      </c>
      <c r="M780">
        <f t="shared" si="96"/>
        <v>0.15459951523852933</v>
      </c>
      <c r="N780" s="146">
        <f t="shared" si="93"/>
        <v>0.90866666666666718</v>
      </c>
      <c r="O780" s="147">
        <f t="shared" si="94"/>
        <v>4.3303162784165643</v>
      </c>
    </row>
    <row r="781" spans="10:15" x14ac:dyDescent="0.25">
      <c r="J781">
        <f t="shared" si="95"/>
        <v>-5.2300000000001656</v>
      </c>
      <c r="K781" s="142">
        <f t="shared" si="91"/>
        <v>0.59288472302777362</v>
      </c>
      <c r="L781">
        <f t="shared" si="92"/>
        <v>8.7061694394216314E-6</v>
      </c>
      <c r="M781">
        <f t="shared" si="96"/>
        <v>0.15493284857186265</v>
      </c>
      <c r="N781" s="146">
        <f t="shared" si="93"/>
        <v>0.90900000000000047</v>
      </c>
      <c r="O781" s="147">
        <f t="shared" si="94"/>
        <v>4.3054865429886453</v>
      </c>
    </row>
    <row r="782" spans="10:15" x14ac:dyDescent="0.25">
      <c r="J782">
        <f t="shared" si="95"/>
        <v>-5.2200000000001658</v>
      </c>
      <c r="K782" s="142">
        <f t="shared" si="91"/>
        <v>0.59341131736388342</v>
      </c>
      <c r="L782">
        <f t="shared" si="92"/>
        <v>9.1731607012359065E-6</v>
      </c>
      <c r="M782">
        <f t="shared" si="96"/>
        <v>0.15526618190519598</v>
      </c>
      <c r="N782" s="146">
        <f t="shared" si="93"/>
        <v>0.90933333333333377</v>
      </c>
      <c r="O782" s="147">
        <f t="shared" si="94"/>
        <v>4.2807257607064066</v>
      </c>
    </row>
    <row r="783" spans="10:15" x14ac:dyDescent="0.25">
      <c r="J783">
        <f t="shared" si="95"/>
        <v>-5.2100000000001661</v>
      </c>
      <c r="K783" s="142">
        <f t="shared" si="91"/>
        <v>0.59393791169999322</v>
      </c>
      <c r="L783">
        <f t="shared" si="92"/>
        <v>9.6642344913153313E-6</v>
      </c>
      <c r="M783">
        <f t="shared" si="96"/>
        <v>0.1555995152385293</v>
      </c>
      <c r="N783" s="146">
        <f t="shared" si="93"/>
        <v>0.90966666666666718</v>
      </c>
      <c r="O783" s="147">
        <f t="shared" si="94"/>
        <v>4.2560346949923167</v>
      </c>
    </row>
    <row r="784" spans="10:15" x14ac:dyDescent="0.25">
      <c r="J784">
        <f t="shared" si="95"/>
        <v>-5.2000000000001663</v>
      </c>
      <c r="K784" s="142">
        <f t="shared" si="91"/>
        <v>0.5944645060361029</v>
      </c>
      <c r="L784">
        <f t="shared" si="92"/>
        <v>1.0180579199346915E-5</v>
      </c>
      <c r="M784">
        <f t="shared" si="96"/>
        <v>0.15593284857186263</v>
      </c>
      <c r="N784" s="146">
        <f t="shared" si="93"/>
        <v>0.91000000000000048</v>
      </c>
      <c r="O784" s="147">
        <f t="shared" si="94"/>
        <v>4.2314140938714404</v>
      </c>
    </row>
    <row r="785" spans="10:15" x14ac:dyDescent="0.25">
      <c r="J785">
        <f t="shared" si="95"/>
        <v>-5.1900000000001665</v>
      </c>
      <c r="K785" s="142">
        <f t="shared" si="91"/>
        <v>0.5949911003722127</v>
      </c>
      <c r="L785">
        <f t="shared" si="92"/>
        <v>1.0723438987974324E-5</v>
      </c>
      <c r="M785">
        <f t="shared" si="96"/>
        <v>0.15626618190519595</v>
      </c>
      <c r="N785" s="146">
        <f t="shared" si="93"/>
        <v>0.91033333333333377</v>
      </c>
      <c r="O785" s="147">
        <f t="shared" si="94"/>
        <v>4.2068646901035223</v>
      </c>
    </row>
    <row r="786" spans="10:15" x14ac:dyDescent="0.25">
      <c r="J786">
        <f t="shared" si="95"/>
        <v>-5.1800000000001667</v>
      </c>
      <c r="K786" s="142">
        <f t="shared" si="91"/>
        <v>0.5955176947083225</v>
      </c>
      <c r="L786">
        <f t="shared" si="92"/>
        <v>1.1294116261749836E-5</v>
      </c>
      <c r="M786">
        <f t="shared" si="96"/>
        <v>0.15659951523852927</v>
      </c>
      <c r="N786" s="146">
        <f t="shared" si="93"/>
        <v>0.91066666666666718</v>
      </c>
      <c r="O786" s="147">
        <f t="shared" si="94"/>
        <v>4.1823872013151568</v>
      </c>
    </row>
    <row r="787" spans="10:15" x14ac:dyDescent="0.25">
      <c r="J787">
        <f t="shared" si="95"/>
        <v>-5.1700000000001669</v>
      </c>
      <c r="K787" s="142">
        <f t="shared" si="91"/>
        <v>0.59604428904443219</v>
      </c>
      <c r="L787">
        <f t="shared" si="92"/>
        <v>1.1893974237975796E-5</v>
      </c>
      <c r="M787">
        <f t="shared" si="96"/>
        <v>0.1569328485718626</v>
      </c>
      <c r="N787" s="146">
        <f t="shared" si="93"/>
        <v>0.91100000000000048</v>
      </c>
      <c r="O787" s="147">
        <f t="shared" si="94"/>
        <v>4.1579823301319845</v>
      </c>
    </row>
    <row r="788" spans="10:15" x14ac:dyDescent="0.25">
      <c r="J788">
        <f t="shared" si="95"/>
        <v>-5.1600000000001671</v>
      </c>
      <c r="K788" s="142">
        <f t="shared" si="91"/>
        <v>0.59657088338054187</v>
      </c>
      <c r="L788">
        <f t="shared" si="92"/>
        <v>1.2524439623282899E-5</v>
      </c>
      <c r="M788">
        <f t="shared" si="96"/>
        <v>0.15726618190519592</v>
      </c>
      <c r="N788" s="146">
        <f t="shared" si="93"/>
        <v>0.91133333333333377</v>
      </c>
      <c r="O788" s="147">
        <f t="shared" si="94"/>
        <v>4.1336507643109028</v>
      </c>
    </row>
    <row r="789" spans="10:15" x14ac:dyDescent="0.25">
      <c r="J789">
        <f t="shared" si="95"/>
        <v>-5.1500000000001673</v>
      </c>
      <c r="K789" s="142">
        <f t="shared" si="91"/>
        <v>0.59709747771665178</v>
      </c>
      <c r="L789">
        <f t="shared" si="92"/>
        <v>1.318700539992511E-5</v>
      </c>
      <c r="M789">
        <f t="shared" si="96"/>
        <v>0.15759951523852925</v>
      </c>
      <c r="N789" s="146">
        <f t="shared" si="93"/>
        <v>0.91166666666666707</v>
      </c>
      <c r="O789" s="147">
        <f t="shared" si="94"/>
        <v>4.1093931768722713</v>
      </c>
    </row>
    <row r="790" spans="10:15" x14ac:dyDescent="0.25">
      <c r="J790">
        <f t="shared" si="95"/>
        <v>-5.1400000000001675</v>
      </c>
      <c r="K790" s="142">
        <f t="shared" si="91"/>
        <v>0.59762407205276147</v>
      </c>
      <c r="L790">
        <f t="shared" si="92"/>
        <v>1.3883233725900381E-5</v>
      </c>
      <c r="M790">
        <f t="shared" si="96"/>
        <v>0.15793284857186257</v>
      </c>
      <c r="N790" s="146">
        <f t="shared" si="93"/>
        <v>0.91200000000000037</v>
      </c>
      <c r="O790" s="147">
        <f t="shared" si="94"/>
        <v>4.085210226232098</v>
      </c>
    </row>
    <row r="791" spans="10:15" x14ac:dyDescent="0.25">
      <c r="J791">
        <f t="shared" si="95"/>
        <v>-5.1300000000001678</v>
      </c>
      <c r="K791" s="142">
        <f t="shared" si="91"/>
        <v>0.59815066638887116</v>
      </c>
      <c r="L791">
        <f t="shared" si="92"/>
        <v>1.4614758953150425E-5</v>
      </c>
      <c r="M791">
        <f t="shared" si="96"/>
        <v>0.1582661819051959</v>
      </c>
      <c r="N791" s="146">
        <f t="shared" si="93"/>
        <v>0.91233333333333377</v>
      </c>
      <c r="O791" s="147">
        <f t="shared" si="94"/>
        <v>4.0611025563341565</v>
      </c>
    </row>
    <row r="792" spans="10:15" x14ac:dyDescent="0.25">
      <c r="J792">
        <f t="shared" si="95"/>
        <v>-5.120000000000168</v>
      </c>
      <c r="K792" s="142">
        <f t="shared" si="91"/>
        <v>0.59867726072498095</v>
      </c>
      <c r="L792">
        <f t="shared" si="92"/>
        <v>1.5383290768220216E-5</v>
      </c>
      <c r="M792">
        <f t="shared" si="96"/>
        <v>0.15859951523852922</v>
      </c>
      <c r="N792" s="146">
        <f t="shared" si="93"/>
        <v>0.91266666666666707</v>
      </c>
      <c r="O792" s="147">
        <f t="shared" si="94"/>
        <v>4.0370707967820429</v>
      </c>
    </row>
    <row r="793" spans="10:15" x14ac:dyDescent="0.25">
      <c r="J793">
        <f t="shared" si="95"/>
        <v>-5.1100000000001682</v>
      </c>
      <c r="K793" s="142">
        <f t="shared" si="91"/>
        <v>0.59920385506109075</v>
      </c>
      <c r="L793">
        <f t="shared" si="92"/>
        <v>1.6190617459914029E-5</v>
      </c>
      <c r="M793">
        <f t="shared" si="96"/>
        <v>0.15893284857186254</v>
      </c>
      <c r="N793" s="146">
        <f t="shared" si="93"/>
        <v>0.91300000000000037</v>
      </c>
      <c r="O793" s="147">
        <f t="shared" si="94"/>
        <v>4.0131155629711284</v>
      </c>
    </row>
    <row r="794" spans="10:15" x14ac:dyDescent="0.25">
      <c r="J794">
        <f t="shared" si="95"/>
        <v>-5.1000000000001684</v>
      </c>
      <c r="K794" s="142">
        <f t="shared" si="91"/>
        <v>0.59973044939720044</v>
      </c>
      <c r="L794">
        <f t="shared" si="92"/>
        <v>1.7038609318626162E-5</v>
      </c>
      <c r="M794">
        <f t="shared" si="96"/>
        <v>0.15926618190519587</v>
      </c>
      <c r="N794" s="146">
        <f t="shared" si="93"/>
        <v>0.91333333333333377</v>
      </c>
      <c r="O794" s="147">
        <f t="shared" si="94"/>
        <v>3.9892374562204043</v>
      </c>
    </row>
    <row r="795" spans="10:15" x14ac:dyDescent="0.25">
      <c r="J795">
        <f t="shared" si="95"/>
        <v>-5.0900000000001686</v>
      </c>
      <c r="K795" s="142">
        <f t="shared" si="91"/>
        <v>0.60025704373331024</v>
      </c>
      <c r="L795">
        <f t="shared" si="92"/>
        <v>1.7929222172178431E-5</v>
      </c>
      <c r="M795">
        <f t="shared" si="96"/>
        <v>0.15959951523852919</v>
      </c>
      <c r="N795" s="146">
        <f t="shared" si="93"/>
        <v>0.91366666666666707</v>
      </c>
      <c r="O795" s="147">
        <f t="shared" si="94"/>
        <v>3.9654370639041838</v>
      </c>
    </row>
    <row r="796" spans="10:15" x14ac:dyDescent="0.25">
      <c r="J796">
        <f t="shared" si="95"/>
        <v>-5.0800000000001688</v>
      </c>
      <c r="K796" s="142">
        <f t="shared" si="91"/>
        <v>0.60078363806942003</v>
      </c>
      <c r="L796">
        <f t="shared" si="92"/>
        <v>1.8864501063148568E-5</v>
      </c>
      <c r="M796">
        <f t="shared" si="96"/>
        <v>0.15993284857186252</v>
      </c>
      <c r="N796" s="146">
        <f t="shared" si="93"/>
        <v>0.91400000000000037</v>
      </c>
      <c r="O796" s="147">
        <f t="shared" si="94"/>
        <v>3.9417149595836434</v>
      </c>
    </row>
    <row r="797" spans="10:15" x14ac:dyDescent="0.25">
      <c r="J797">
        <f t="shared" si="95"/>
        <v>-5.070000000000169</v>
      </c>
      <c r="K797" s="142">
        <f t="shared" si="91"/>
        <v>0.60131023240552972</v>
      </c>
      <c r="L797">
        <f t="shared" si="92"/>
        <v>1.9846584072840836E-5</v>
      </c>
      <c r="M797">
        <f t="shared" si="96"/>
        <v>0.16026618190519584</v>
      </c>
      <c r="N797" s="146">
        <f t="shared" si="93"/>
        <v>0.91433333333333366</v>
      </c>
      <c r="O797" s="147">
        <f t="shared" si="94"/>
        <v>3.9180717031381964</v>
      </c>
    </row>
    <row r="798" spans="10:15" x14ac:dyDescent="0.25">
      <c r="J798">
        <f t="shared" si="95"/>
        <v>-5.0600000000001693</v>
      </c>
      <c r="K798" s="142">
        <f t="shared" si="91"/>
        <v>0.60183682674163941</v>
      </c>
      <c r="L798">
        <f t="shared" si="92"/>
        <v>2.08777062972074E-5</v>
      </c>
      <c r="M798">
        <f t="shared" si="96"/>
        <v>0.16059951523852917</v>
      </c>
      <c r="N798" s="146">
        <f t="shared" si="93"/>
        <v>0.91466666666666696</v>
      </c>
      <c r="O798" s="147">
        <f t="shared" si="94"/>
        <v>3.8945078408966713</v>
      </c>
    </row>
    <row r="799" spans="10:15" x14ac:dyDescent="0.25">
      <c r="J799">
        <f t="shared" si="95"/>
        <v>-5.0500000000001695</v>
      </c>
      <c r="K799" s="142">
        <f t="shared" si="91"/>
        <v>0.60236342107774921</v>
      </c>
      <c r="L799">
        <f t="shared" si="92"/>
        <v>2.1960203980199095E-5</v>
      </c>
      <c r="M799">
        <f t="shared" si="96"/>
        <v>0.16093284857186249</v>
      </c>
      <c r="N799" s="146">
        <f t="shared" si="93"/>
        <v>0.91500000000000037</v>
      </c>
      <c r="O799" s="147">
        <f t="shared" si="94"/>
        <v>3.8710239057682654</v>
      </c>
    </row>
    <row r="800" spans="10:15" x14ac:dyDescent="0.25">
      <c r="J800">
        <f t="shared" si="95"/>
        <v>-5.0400000000001697</v>
      </c>
      <c r="K800" s="142">
        <f t="shared" si="91"/>
        <v>0.602890015413859</v>
      </c>
      <c r="L800">
        <f t="shared" si="92"/>
        <v>2.3096518810197945E-5</v>
      </c>
      <c r="M800">
        <f t="shared" si="96"/>
        <v>0.16126618190519582</v>
      </c>
      <c r="N800" s="146">
        <f t="shared" si="93"/>
        <v>0.91533333333333367</v>
      </c>
      <c r="O800" s="147">
        <f t="shared" si="94"/>
        <v>3.8476204173732733</v>
      </c>
    </row>
    <row r="801" spans="10:15" x14ac:dyDescent="0.25">
      <c r="J801">
        <f t="shared" si="95"/>
        <v>-5.0300000000001699</v>
      </c>
      <c r="K801" s="142">
        <f t="shared" si="91"/>
        <v>0.60341660974996869</v>
      </c>
      <c r="L801">
        <f t="shared" si="92"/>
        <v>2.4289202385360821E-5</v>
      </c>
      <c r="M801">
        <f t="shared" si="96"/>
        <v>0.16159951523852914</v>
      </c>
      <c r="N801" s="146">
        <f t="shared" si="93"/>
        <v>0.91566666666666696</v>
      </c>
      <c r="O801" s="147">
        <f t="shared" si="94"/>
        <v>3.8242978821735689</v>
      </c>
    </row>
    <row r="802" spans="10:15" x14ac:dyDescent="0.25">
      <c r="J802">
        <f t="shared" si="95"/>
        <v>-5.0200000000001701</v>
      </c>
      <c r="K802" s="142">
        <f t="shared" si="91"/>
        <v>0.60394320408607849</v>
      </c>
      <c r="L802">
        <f t="shared" si="92"/>
        <v>2.5540920853883749E-5</v>
      </c>
      <c r="M802">
        <f t="shared" si="96"/>
        <v>0.16193284857186246</v>
      </c>
      <c r="N802" s="146">
        <f t="shared" si="93"/>
        <v>0.91600000000000037</v>
      </c>
      <c r="O802" s="147">
        <f t="shared" si="94"/>
        <v>3.8010567936028039</v>
      </c>
    </row>
    <row r="803" spans="10:15" x14ac:dyDescent="0.25">
      <c r="J803">
        <f t="shared" si="95"/>
        <v>-5.0100000000001703</v>
      </c>
      <c r="K803" s="142">
        <f t="shared" si="91"/>
        <v>0.60446979842218829</v>
      </c>
      <c r="L803">
        <f t="shared" si="92"/>
        <v>2.6854459735378466E-5</v>
      </c>
      <c r="M803">
        <f t="shared" si="96"/>
        <v>0.16226618190519579</v>
      </c>
      <c r="N803" s="146">
        <f t="shared" si="93"/>
        <v>0.91633333333333367</v>
      </c>
      <c r="O803" s="147">
        <f t="shared" si="94"/>
        <v>3.7778976321963391</v>
      </c>
    </row>
    <row r="804" spans="10:15" x14ac:dyDescent="0.25">
      <c r="J804">
        <f t="shared" si="95"/>
        <v>-5.0000000000001705</v>
      </c>
      <c r="K804" s="142">
        <f t="shared" si="91"/>
        <v>0.60499639275829797</v>
      </c>
      <c r="L804">
        <f t="shared" si="92"/>
        <v>2.8232728929753197E-5</v>
      </c>
      <c r="M804">
        <f t="shared" si="96"/>
        <v>0.16259951523852911</v>
      </c>
      <c r="N804" s="146">
        <f t="shared" si="93"/>
        <v>0.91666666666666696</v>
      </c>
      <c r="O804" s="147">
        <f t="shared" si="94"/>
        <v>3.7548208657208595</v>
      </c>
    </row>
    <row r="805" spans="10:15" x14ac:dyDescent="0.25">
      <c r="J805">
        <f t="shared" si="95"/>
        <v>-4.9900000000001707</v>
      </c>
      <c r="K805" s="142">
        <f t="shared" si="91"/>
        <v>0.60552298709440766</v>
      </c>
      <c r="L805">
        <f t="shared" si="92"/>
        <v>2.967876792017341E-5</v>
      </c>
      <c r="M805">
        <f t="shared" si="96"/>
        <v>0.16293284857186244</v>
      </c>
      <c r="N805" s="146">
        <f t="shared" si="93"/>
        <v>0.91700000000000026</v>
      </c>
      <c r="O805" s="147">
        <f t="shared" si="94"/>
        <v>3.7318269493036893</v>
      </c>
    </row>
    <row r="806" spans="10:15" x14ac:dyDescent="0.25">
      <c r="J806">
        <f t="shared" si="95"/>
        <v>-4.980000000000171</v>
      </c>
      <c r="K806" s="142">
        <f t="shared" si="91"/>
        <v>0.60604958143051757</v>
      </c>
      <c r="L806">
        <f t="shared" si="92"/>
        <v>3.1195751176884572E-5</v>
      </c>
      <c r="M806">
        <f t="shared" si="96"/>
        <v>0.16326618190519576</v>
      </c>
      <c r="N806" s="146">
        <f t="shared" si="93"/>
        <v>0.91733333333333356</v>
      </c>
      <c r="O806" s="147">
        <f t="shared" si="94"/>
        <v>3.7089163255617454</v>
      </c>
    </row>
    <row r="807" spans="10:15" x14ac:dyDescent="0.25">
      <c r="J807">
        <f t="shared" si="95"/>
        <v>-4.9700000000001712</v>
      </c>
      <c r="K807" s="142">
        <f t="shared" si="91"/>
        <v>0.60657617576662726</v>
      </c>
      <c r="L807">
        <f t="shared" si="92"/>
        <v>3.2786993768875622E-5</v>
      </c>
      <c r="M807">
        <f t="shared" si="96"/>
        <v>0.16359951523852909</v>
      </c>
      <c r="N807" s="146">
        <f t="shared" si="93"/>
        <v>0.91766666666666696</v>
      </c>
      <c r="O807" s="147">
        <f t="shared" si="94"/>
        <v>3.6860894247301639</v>
      </c>
    </row>
    <row r="808" spans="10:15" x14ac:dyDescent="0.25">
      <c r="J808">
        <f t="shared" si="95"/>
        <v>-4.9600000000001714</v>
      </c>
      <c r="K808" s="142">
        <f t="shared" si="91"/>
        <v>0.60710277010273694</v>
      </c>
      <c r="L808">
        <f t="shared" si="92"/>
        <v>3.4455957190589297E-5</v>
      </c>
      <c r="M808">
        <f t="shared" si="96"/>
        <v>0.16393284857186241</v>
      </c>
      <c r="N808" s="146">
        <f t="shared" si="93"/>
        <v>0.91800000000000026</v>
      </c>
      <c r="O808" s="147">
        <f t="shared" si="94"/>
        <v>3.6633466647905593</v>
      </c>
    </row>
    <row r="809" spans="10:15" x14ac:dyDescent="0.25">
      <c r="J809">
        <f t="shared" si="95"/>
        <v>-4.9500000000001716</v>
      </c>
      <c r="K809" s="142">
        <f t="shared" si="91"/>
        <v>0.60762936443884674</v>
      </c>
      <c r="L809">
        <f t="shared" si="92"/>
        <v>3.620625541106806E-5</v>
      </c>
      <c r="M809">
        <f t="shared" si="96"/>
        <v>0.16426618190519574</v>
      </c>
      <c r="N809" s="146">
        <f t="shared" si="93"/>
        <v>0.91833333333333356</v>
      </c>
      <c r="O809" s="147">
        <f t="shared" si="94"/>
        <v>3.6406884515988915</v>
      </c>
    </row>
    <row r="810" spans="10:15" x14ac:dyDescent="0.25">
      <c r="J810">
        <f t="shared" si="95"/>
        <v>-4.9400000000001718</v>
      </c>
      <c r="K810" s="142">
        <f t="shared" si="91"/>
        <v>0.60815595877495654</v>
      </c>
      <c r="L810">
        <f t="shared" si="92"/>
        <v>3.8041661153173581E-5</v>
      </c>
      <c r="M810">
        <f t="shared" si="96"/>
        <v>0.16459951523852906</v>
      </c>
      <c r="N810" s="146">
        <f t="shared" si="93"/>
        <v>0.91866666666666696</v>
      </c>
      <c r="O810" s="147">
        <f t="shared" si="94"/>
        <v>3.6181151790129551</v>
      </c>
    </row>
    <row r="811" spans="10:15" x14ac:dyDescent="0.25">
      <c r="J811">
        <f t="shared" si="95"/>
        <v>-4.930000000000172</v>
      </c>
      <c r="K811" s="142">
        <f t="shared" si="91"/>
        <v>0.60868255311106623</v>
      </c>
      <c r="L811">
        <f t="shared" si="92"/>
        <v>3.996611241072386E-5</v>
      </c>
      <c r="M811">
        <f t="shared" si="96"/>
        <v>0.16493284857186238</v>
      </c>
      <c r="N811" s="146">
        <f t="shared" si="93"/>
        <v>0.91900000000000026</v>
      </c>
      <c r="O811" s="147">
        <f t="shared" si="94"/>
        <v>3.5956272290194429</v>
      </c>
    </row>
    <row r="812" spans="10:15" x14ac:dyDescent="0.25">
      <c r="J812">
        <f t="shared" si="95"/>
        <v>-4.9200000000001722</v>
      </c>
      <c r="K812" s="142">
        <f t="shared" si="91"/>
        <v>0.60920914744717602</v>
      </c>
      <c r="L812">
        <f t="shared" si="92"/>
        <v>4.1983719211627063E-5</v>
      </c>
      <c r="M812">
        <f t="shared" si="96"/>
        <v>0.16526618190519571</v>
      </c>
      <c r="N812" s="146">
        <f t="shared" si="93"/>
        <v>0.91933333333333356</v>
      </c>
      <c r="O812" s="147">
        <f t="shared" si="94"/>
        <v>3.5732249718606153</v>
      </c>
    </row>
    <row r="813" spans="10:15" x14ac:dyDescent="0.25">
      <c r="J813">
        <f t="shared" si="95"/>
        <v>-4.9100000000001724</v>
      </c>
      <c r="K813" s="142">
        <f t="shared" si="91"/>
        <v>0.60973574178328582</v>
      </c>
      <c r="L813">
        <f t="shared" si="92"/>
        <v>4.4098770635314958E-5</v>
      </c>
      <c r="M813">
        <f t="shared" si="96"/>
        <v>0.16559951523852903</v>
      </c>
      <c r="N813" s="146">
        <f t="shared" si="93"/>
        <v>0.91966666666666685</v>
      </c>
      <c r="O813" s="147">
        <f t="shared" si="94"/>
        <v>3.550908766160501</v>
      </c>
    </row>
    <row r="814" spans="10:15" x14ac:dyDescent="0.25">
      <c r="J814">
        <f t="shared" si="95"/>
        <v>-4.9000000000001727</v>
      </c>
      <c r="K814" s="142">
        <f t="shared" si="91"/>
        <v>0.61026233611939551</v>
      </c>
      <c r="L814">
        <f t="shared" si="92"/>
        <v>4.6315742093035276E-5</v>
      </c>
      <c r="M814">
        <f t="shared" si="96"/>
        <v>0.16593284857186236</v>
      </c>
      <c r="N814" s="146">
        <f t="shared" si="93"/>
        <v>0.92000000000000015</v>
      </c>
      <c r="O814" s="147">
        <f t="shared" si="94"/>
        <v>3.5286789590506724</v>
      </c>
    </row>
    <row r="815" spans="10:15" x14ac:dyDescent="0.25">
      <c r="J815">
        <f t="shared" si="95"/>
        <v>-4.8900000000001729</v>
      </c>
      <c r="K815" s="142">
        <f t="shared" si="91"/>
        <v>0.6107889304555052</v>
      </c>
      <c r="L815">
        <f t="shared" si="92"/>
        <v>4.8639302879787873E-5</v>
      </c>
      <c r="M815">
        <f t="shared" si="96"/>
        <v>0.16626618190519568</v>
      </c>
      <c r="N815" s="146">
        <f t="shared" si="93"/>
        <v>0.92033333333333356</v>
      </c>
      <c r="O815" s="147">
        <f t="shared" si="94"/>
        <v>3.5065358862955622</v>
      </c>
    </row>
    <row r="816" spans="10:15" x14ac:dyDescent="0.25">
      <c r="J816">
        <f t="shared" si="95"/>
        <v>-4.8800000000001731</v>
      </c>
      <c r="K816" s="142">
        <f t="shared" si="91"/>
        <v>0.61131552479161499</v>
      </c>
      <c r="L816">
        <f t="shared" si="92"/>
        <v>5.1074324006945635E-5</v>
      </c>
      <c r="M816">
        <f t="shared" si="96"/>
        <v>0.16659951523852901</v>
      </c>
      <c r="N816" s="146">
        <f t="shared" si="93"/>
        <v>0.92066666666666686</v>
      </c>
      <c r="O816" s="147">
        <f t="shared" si="94"/>
        <v>3.4844798724172925</v>
      </c>
    </row>
    <row r="817" spans="10:15" x14ac:dyDescent="0.25">
      <c r="J817">
        <f t="shared" si="95"/>
        <v>-4.8700000000001733</v>
      </c>
      <c r="K817" s="142">
        <f t="shared" si="91"/>
        <v>0.61184211912772479</v>
      </c>
      <c r="L817">
        <f t="shared" si="92"/>
        <v>5.3625886324854739E-5</v>
      </c>
      <c r="M817">
        <f t="shared" si="96"/>
        <v>0.16693284857186233</v>
      </c>
      <c r="N817" s="146">
        <f t="shared" si="93"/>
        <v>0.92100000000000015</v>
      </c>
      <c r="O817" s="147">
        <f t="shared" si="94"/>
        <v>3.4625112308200277</v>
      </c>
    </row>
    <row r="818" spans="10:15" x14ac:dyDescent="0.25">
      <c r="J818">
        <f t="shared" si="95"/>
        <v>-4.8600000000001735</v>
      </c>
      <c r="K818" s="142">
        <f t="shared" si="91"/>
        <v>0.61236871346383448</v>
      </c>
      <c r="L818">
        <f t="shared" si="92"/>
        <v>5.6299288944968813E-5</v>
      </c>
      <c r="M818">
        <f t="shared" si="96"/>
        <v>0.16726618190519565</v>
      </c>
      <c r="N818" s="146">
        <f t="shared" si="93"/>
        <v>0.92133333333333356</v>
      </c>
      <c r="O818" s="147">
        <f t="shared" si="94"/>
        <v>3.440630263913838</v>
      </c>
    </row>
    <row r="819" spans="10:15" x14ac:dyDescent="0.25">
      <c r="J819">
        <f t="shared" si="95"/>
        <v>-4.8500000000001737</v>
      </c>
      <c r="K819" s="142">
        <f t="shared" si="91"/>
        <v>0.61289530779994428</v>
      </c>
      <c r="L819">
        <f t="shared" si="92"/>
        <v>5.9100057971334032E-5</v>
      </c>
      <c r="M819">
        <f t="shared" si="96"/>
        <v>0.16759951523852898</v>
      </c>
      <c r="N819" s="146">
        <f t="shared" si="93"/>
        <v>0.92166666666666686</v>
      </c>
      <c r="O819" s="147">
        <f t="shared" si="94"/>
        <v>3.4188372632380455</v>
      </c>
    </row>
    <row r="820" spans="10:15" x14ac:dyDescent="0.25">
      <c r="J820">
        <f t="shared" si="95"/>
        <v>-4.8400000000001739</v>
      </c>
      <c r="K820" s="142">
        <f t="shared" si="91"/>
        <v>0.61342190213605408</v>
      </c>
      <c r="L820">
        <f t="shared" si="92"/>
        <v>6.20339555515012E-5</v>
      </c>
      <c r="M820">
        <f t="shared" si="96"/>
        <v>0.1679328485718623</v>
      </c>
      <c r="N820" s="146">
        <f t="shared" si="93"/>
        <v>0.92200000000000015</v>
      </c>
      <c r="O820" s="147">
        <f t="shared" si="94"/>
        <v>3.3971325095840559</v>
      </c>
    </row>
    <row r="821" spans="10:15" x14ac:dyDescent="0.25">
      <c r="J821">
        <f t="shared" si="95"/>
        <v>-4.8300000000001742</v>
      </c>
      <c r="K821" s="142">
        <f t="shared" si="91"/>
        <v>0.61394849647216376</v>
      </c>
      <c r="L821">
        <f t="shared" si="92"/>
        <v>6.5106989257239571E-5</v>
      </c>
      <c r="M821">
        <f t="shared" si="96"/>
        <v>0.16826618190519563</v>
      </c>
      <c r="N821" s="146">
        <f t="shared" si="93"/>
        <v>0.92233333333333345</v>
      </c>
      <c r="O821" s="147">
        <f t="shared" si="94"/>
        <v>3.3755162731176593</v>
      </c>
    </row>
    <row r="822" spans="10:15" x14ac:dyDescent="0.25">
      <c r="J822">
        <f t="shared" si="95"/>
        <v>-4.8200000000001744</v>
      </c>
      <c r="K822" s="142">
        <f t="shared" si="91"/>
        <v>0.61447509080827345</v>
      </c>
      <c r="L822">
        <f t="shared" si="92"/>
        <v>6.8325421805680682E-5</v>
      </c>
      <c r="M822">
        <f t="shared" si="96"/>
        <v>0.16859951523852895</v>
      </c>
      <c r="N822" s="146">
        <f t="shared" si="93"/>
        <v>0.92266666666666675</v>
      </c>
      <c r="O822" s="147">
        <f t="shared" si="94"/>
        <v>3.3539888135008025</v>
      </c>
    </row>
    <row r="823" spans="10:15" x14ac:dyDescent="0.25">
      <c r="J823">
        <f t="shared" si="95"/>
        <v>-4.8100000000001746</v>
      </c>
      <c r="K823" s="142">
        <f t="shared" si="91"/>
        <v>0.61500168514438336</v>
      </c>
      <c r="L823">
        <f t="shared" si="92"/>
        <v>7.1695781131820695E-5</v>
      </c>
      <c r="M823">
        <f t="shared" si="96"/>
        <v>0.16893284857186228</v>
      </c>
      <c r="N823" s="146">
        <f t="shared" si="93"/>
        <v>0.92300000000000015</v>
      </c>
      <c r="O823" s="147">
        <f t="shared" si="94"/>
        <v>3.3325503800127887</v>
      </c>
    </row>
    <row r="824" spans="10:15" x14ac:dyDescent="0.25">
      <c r="J824">
        <f t="shared" si="95"/>
        <v>-4.8000000000001748</v>
      </c>
      <c r="K824" s="142">
        <f t="shared" si="91"/>
        <v>0.61552827948049305</v>
      </c>
      <c r="L824">
        <f t="shared" si="92"/>
        <v>7.5224870823583108E-5</v>
      </c>
      <c r="M824">
        <f t="shared" si="96"/>
        <v>0.1692661819051956</v>
      </c>
      <c r="N824" s="146">
        <f t="shared" si="93"/>
        <v>0.92333333333333345</v>
      </c>
      <c r="O824" s="147">
        <f t="shared" si="94"/>
        <v>3.3112012116709555</v>
      </c>
    </row>
    <row r="825" spans="10:15" x14ac:dyDescent="0.25">
      <c r="J825">
        <f t="shared" si="95"/>
        <v>-4.790000000000175</v>
      </c>
      <c r="K825" s="142">
        <f t="shared" si="91"/>
        <v>0.61605487381660273</v>
      </c>
      <c r="L825">
        <f t="shared" si="92"/>
        <v>7.8919780930979152E-5</v>
      </c>
      <c r="M825">
        <f t="shared" si="96"/>
        <v>0.16959951523852893</v>
      </c>
      <c r="N825" s="146">
        <f t="shared" si="93"/>
        <v>0.92366666666666675</v>
      </c>
      <c r="O825" s="147">
        <f t="shared" si="94"/>
        <v>3.2899415373507388</v>
      </c>
    </row>
    <row r="826" spans="10:15" x14ac:dyDescent="0.25">
      <c r="J826">
        <f t="shared" si="95"/>
        <v>-4.7800000000001752</v>
      </c>
      <c r="K826" s="142">
        <f t="shared" si="91"/>
        <v>0.61658146815271253</v>
      </c>
      <c r="L826">
        <f t="shared" si="92"/>
        <v>8.2787899161134918E-5</v>
      </c>
      <c r="M826">
        <f t="shared" si="96"/>
        <v>0.16993284857186225</v>
      </c>
      <c r="N826" s="146">
        <f t="shared" si="93"/>
        <v>0.92400000000000015</v>
      </c>
      <c r="O826" s="147">
        <f t="shared" si="94"/>
        <v>3.2687715759052089</v>
      </c>
    </row>
    <row r="827" spans="10:15" x14ac:dyDescent="0.25">
      <c r="J827">
        <f t="shared" si="95"/>
        <v>-4.7700000000001754</v>
      </c>
      <c r="K827" s="142">
        <f t="shared" si="91"/>
        <v>0.61710806248882233</v>
      </c>
      <c r="L827">
        <f t="shared" si="92"/>
        <v>8.6836922471326641E-5</v>
      </c>
      <c r="M827">
        <f t="shared" si="96"/>
        <v>0.17026618190519557</v>
      </c>
      <c r="N827" s="146">
        <f t="shared" si="93"/>
        <v>0.92433333333333345</v>
      </c>
      <c r="O827" s="147">
        <f t="shared" si="94"/>
        <v>3.2476915362839738</v>
      </c>
    </row>
    <row r="828" spans="10:15" x14ac:dyDescent="0.25">
      <c r="J828">
        <f t="shared" si="95"/>
        <v>-4.7600000000001756</v>
      </c>
      <c r="K828" s="142">
        <f t="shared" si="91"/>
        <v>0.61763465682493202</v>
      </c>
      <c r="L828">
        <f t="shared" si="92"/>
        <v>9.1074869072439504E-5</v>
      </c>
      <c r="M828">
        <f t="shared" si="96"/>
        <v>0.1705995152385289</v>
      </c>
      <c r="N828" s="146">
        <f t="shared" si="93"/>
        <v>0.92466666666666675</v>
      </c>
      <c r="O828" s="147">
        <f t="shared" si="94"/>
        <v>3.2267016176515235</v>
      </c>
    </row>
    <row r="829" spans="10:15" x14ac:dyDescent="0.25">
      <c r="J829">
        <f t="shared" si="95"/>
        <v>-4.7500000000001759</v>
      </c>
      <c r="K829" s="142">
        <f t="shared" si="91"/>
        <v>0.61816125116104181</v>
      </c>
      <c r="L829">
        <f t="shared" si="92"/>
        <v>9.551009085558972E-5</v>
      </c>
      <c r="M829">
        <f t="shared" si="96"/>
        <v>0.17093284857186222</v>
      </c>
      <c r="N829" s="146">
        <f t="shared" si="93"/>
        <v>0.92500000000000004</v>
      </c>
      <c r="O829" s="147">
        <f t="shared" si="94"/>
        <v>3.2058020095049553</v>
      </c>
    </row>
    <row r="830" spans="10:15" x14ac:dyDescent="0.25">
      <c r="J830">
        <f t="shared" si="95"/>
        <v>-4.7400000000001761</v>
      </c>
      <c r="K830" s="142">
        <f t="shared" si="91"/>
        <v>0.61868784549715161</v>
      </c>
      <c r="L830">
        <f t="shared" si="92"/>
        <v>1.0015128625495948E-4</v>
      </c>
      <c r="M830">
        <f t="shared" si="96"/>
        <v>0.17126618190519555</v>
      </c>
      <c r="N830" s="146">
        <f t="shared" si="93"/>
        <v>0.92533333333333334</v>
      </c>
      <c r="O830" s="147">
        <f t="shared" si="94"/>
        <v>3.1849928917910897</v>
      </c>
    </row>
    <row r="831" spans="10:15" x14ac:dyDescent="0.25">
      <c r="J831">
        <f t="shared" si="95"/>
        <v>-4.7300000000001763</v>
      </c>
      <c r="K831" s="142">
        <f t="shared" si="91"/>
        <v>0.6192144398332613</v>
      </c>
      <c r="L831">
        <f t="shared" si="92"/>
        <v>1.0500751356024563E-4</v>
      </c>
      <c r="M831">
        <f t="shared" si="96"/>
        <v>0.17159951523852887</v>
      </c>
      <c r="N831" s="146">
        <f t="shared" si="93"/>
        <v>0.92566666666666675</v>
      </c>
      <c r="O831" s="147">
        <f t="shared" si="94"/>
        <v>3.1642744350229703</v>
      </c>
    </row>
    <row r="832" spans="10:15" x14ac:dyDescent="0.25">
      <c r="J832">
        <f t="shared" si="95"/>
        <v>-4.7200000000001765</v>
      </c>
      <c r="K832" s="142">
        <f t="shared" si="91"/>
        <v>0.61974103416937099</v>
      </c>
      <c r="L832">
        <f t="shared" si="92"/>
        <v>1.1008820469242683E-4</v>
      </c>
      <c r="M832">
        <f t="shared" si="96"/>
        <v>0.1719328485718622</v>
      </c>
      <c r="N832" s="146">
        <f t="shared" si="93"/>
        <v>0.92600000000000005</v>
      </c>
      <c r="O832" s="147">
        <f t="shared" si="94"/>
        <v>3.1436468003957385</v>
      </c>
    </row>
    <row r="833" spans="10:15" x14ac:dyDescent="0.25">
      <c r="J833">
        <f t="shared" si="95"/>
        <v>-4.7100000000001767</v>
      </c>
      <c r="K833" s="142">
        <f t="shared" si="91"/>
        <v>0.62026762850548078</v>
      </c>
      <c r="L833">
        <f t="shared" si="92"/>
        <v>1.1540317945689709E-4</v>
      </c>
      <c r="M833">
        <f t="shared" si="96"/>
        <v>0.17226618190519552</v>
      </c>
      <c r="N833" s="146">
        <f t="shared" si="93"/>
        <v>0.92633333333333334</v>
      </c>
      <c r="O833" s="147">
        <f t="shared" si="94"/>
        <v>3.1231101399018781</v>
      </c>
    </row>
    <row r="834" spans="10:15" x14ac:dyDescent="0.25">
      <c r="J834">
        <f t="shared" si="95"/>
        <v>-4.7000000000001769</v>
      </c>
      <c r="K834" s="142">
        <f t="shared" si="91"/>
        <v>0.62079422284159058</v>
      </c>
      <c r="L834">
        <f t="shared" si="92"/>
        <v>1.2096266028835715E-4</v>
      </c>
      <c r="M834">
        <f t="shared" si="96"/>
        <v>0.17259951523852884</v>
      </c>
      <c r="N834" s="146">
        <f t="shared" si="93"/>
        <v>0.92666666666666675</v>
      </c>
      <c r="O834" s="147">
        <f t="shared" si="94"/>
        <v>3.1026645964458042</v>
      </c>
    </row>
    <row r="835" spans="10:15" x14ac:dyDescent="0.25">
      <c r="J835">
        <f t="shared" si="95"/>
        <v>-4.6900000000001771</v>
      </c>
      <c r="K835" s="142">
        <f t="shared" si="91"/>
        <v>0.62132081717770027</v>
      </c>
      <c r="L835">
        <f t="shared" si="92"/>
        <v>1.2677728750220258E-4</v>
      </c>
      <c r="M835">
        <f t="shared" si="96"/>
        <v>0.17293284857186217</v>
      </c>
      <c r="N835" s="146">
        <f t="shared" si="93"/>
        <v>0.92700000000000005</v>
      </c>
      <c r="O835" s="147">
        <f t="shared" si="94"/>
        <v>3.0823103039578328</v>
      </c>
    </row>
    <row r="836" spans="10:15" x14ac:dyDescent="0.25">
      <c r="J836">
        <f t="shared" si="95"/>
        <v>-4.6800000000001774</v>
      </c>
      <c r="K836" s="142">
        <f t="shared" ref="K836:K899" si="97">$B$7+J836*$B$24</f>
        <v>0.62184741151381007</v>
      </c>
      <c r="L836">
        <f t="shared" ref="L836:L899" si="98">_xlfn.NORM.DIST(K836,$B$7,$B$24,FALSE)</f>
        <v>1.3285813506748941E-4</v>
      </c>
      <c r="M836">
        <f t="shared" si="96"/>
        <v>0.17326618190519549</v>
      </c>
      <c r="N836" s="146">
        <f t="shared" ref="N836:N899" si="99">MAX(0,M836+B$21)</f>
        <v>0.92733333333333334</v>
      </c>
      <c r="O836" s="147">
        <f t="shared" ref="O836:O899" si="100">IF(M836&gt;=0,_xlfn.GAMMA.DIST(M836,$B$22,1/$B$23,FALSE),0)</f>
        <v>3.062047387507477</v>
      </c>
    </row>
    <row r="837" spans="10:15" x14ac:dyDescent="0.25">
      <c r="J837">
        <f t="shared" si="95"/>
        <v>-4.6700000000001776</v>
      </c>
      <c r="K837" s="142">
        <f t="shared" si="97"/>
        <v>0.62237400584991986</v>
      </c>
      <c r="L837">
        <f t="shared" si="98"/>
        <v>1.3921672691689943E-4</v>
      </c>
      <c r="M837">
        <f t="shared" si="96"/>
        <v>0.17359951523852882</v>
      </c>
      <c r="N837" s="146">
        <f t="shared" si="99"/>
        <v>0.92766666666666664</v>
      </c>
      <c r="O837" s="147">
        <f t="shared" si="100"/>
        <v>3.041875963416083</v>
      </c>
    </row>
    <row r="838" spans="10:15" x14ac:dyDescent="0.25">
      <c r="J838">
        <f t="shared" ref="J838:J901" si="101">J837+0.01</f>
        <v>-4.6600000000001778</v>
      </c>
      <c r="K838" s="142">
        <f t="shared" si="97"/>
        <v>0.62290060018602955</v>
      </c>
      <c r="L838">
        <f t="shared" si="98"/>
        <v>1.458650538095235E-4</v>
      </c>
      <c r="M838">
        <f t="shared" ref="M838:M901" si="102">M837+0.7/2100</f>
        <v>0.17393284857186214</v>
      </c>
      <c r="N838" s="146">
        <f t="shared" si="99"/>
        <v>0.92799999999999994</v>
      </c>
      <c r="O838" s="147">
        <f t="shared" si="100"/>
        <v>3.0217961393688264</v>
      </c>
    </row>
    <row r="839" spans="10:15" x14ac:dyDescent="0.25">
      <c r="J839">
        <f t="shared" si="101"/>
        <v>-4.650000000000178</v>
      </c>
      <c r="K839" s="142">
        <f t="shared" si="97"/>
        <v>0.62342719452213935</v>
      </c>
      <c r="L839">
        <f t="shared" si="98"/>
        <v>1.5281559076260774E-4</v>
      </c>
      <c r="M839">
        <f t="shared" si="102"/>
        <v>0.17426618190519547</v>
      </c>
      <c r="N839" s="146">
        <f t="shared" si="99"/>
        <v>0.92833333333333334</v>
      </c>
      <c r="O839" s="147">
        <f t="shared" si="100"/>
        <v>3.0018080145259964</v>
      </c>
    </row>
    <row r="840" spans="10:15" x14ac:dyDescent="0.25">
      <c r="J840">
        <f t="shared" si="101"/>
        <v>-4.6400000000001782</v>
      </c>
      <c r="K840" s="142">
        <f t="shared" si="97"/>
        <v>0.62395378885824904</v>
      </c>
      <c r="L840">
        <f t="shared" si="98"/>
        <v>1.6008131506877152E-4</v>
      </c>
      <c r="M840">
        <f t="shared" si="102"/>
        <v>0.17459951523852879</v>
      </c>
      <c r="N840" s="146">
        <f t="shared" si="99"/>
        <v>0.92866666666666664</v>
      </c>
      <c r="O840" s="147">
        <f t="shared" si="100"/>
        <v>2.9819116796336549</v>
      </c>
    </row>
    <row r="841" spans="10:15" x14ac:dyDescent="0.25">
      <c r="J841">
        <f t="shared" si="101"/>
        <v>-4.6300000000001784</v>
      </c>
      <c r="K841" s="142">
        <f t="shared" si="97"/>
        <v>0.62448038319435883</v>
      </c>
      <c r="L841">
        <f t="shared" si="98"/>
        <v>1.6767572491562687E-4</v>
      </c>
      <c r="M841">
        <f t="shared" si="102"/>
        <v>0.17493284857186212</v>
      </c>
      <c r="N841" s="146">
        <f t="shared" si="99"/>
        <v>0.92899999999999994</v>
      </c>
      <c r="O841" s="147">
        <f t="shared" si="100"/>
        <v>2.9621072171335627</v>
      </c>
    </row>
    <row r="842" spans="10:15" x14ac:dyDescent="0.25">
      <c r="J842">
        <f t="shared" si="101"/>
        <v>-4.6200000000001786</v>
      </c>
      <c r="K842" s="142">
        <f t="shared" si="97"/>
        <v>0.62500697753046852</v>
      </c>
      <c r="L842">
        <f t="shared" si="98"/>
        <v>1.7561285862501864E-4</v>
      </c>
      <c r="M842">
        <f t="shared" si="102"/>
        <v>0.17526618190519544</v>
      </c>
      <c r="N842" s="146">
        <f t="shared" si="99"/>
        <v>0.92933333333333334</v>
      </c>
      <c r="O842" s="147">
        <f t="shared" si="100"/>
        <v>2.9423947012724656</v>
      </c>
    </row>
    <row r="843" spans="10:15" x14ac:dyDescent="0.25">
      <c r="J843">
        <f t="shared" si="101"/>
        <v>-4.6100000000001788</v>
      </c>
      <c r="K843" s="142">
        <f t="shared" si="97"/>
        <v>0.62553357186657832</v>
      </c>
      <c r="L843">
        <f t="shared" si="98"/>
        <v>1.8390731452958166E-4</v>
      </c>
      <c r="M843">
        <f t="shared" si="102"/>
        <v>0.17559951523852876</v>
      </c>
      <c r="N843" s="146">
        <f t="shared" si="99"/>
        <v>0.92966666666666664</v>
      </c>
      <c r="O843" s="147">
        <f t="shared" si="100"/>
        <v>2.9227741982106572</v>
      </c>
    </row>
    <row r="844" spans="10:15" x14ac:dyDescent="0.25">
      <c r="J844">
        <f t="shared" si="101"/>
        <v>-4.6000000000001791</v>
      </c>
      <c r="K844" s="142">
        <f t="shared" si="97"/>
        <v>0.62606016620268812</v>
      </c>
      <c r="L844">
        <f t="shared" si="98"/>
        <v>1.9257427150459652E-4</v>
      </c>
      <c r="M844">
        <f t="shared" si="102"/>
        <v>0.17593284857186209</v>
      </c>
      <c r="N844" s="146">
        <f t="shared" si="99"/>
        <v>0.92999999999999994</v>
      </c>
      <c r="O844" s="147">
        <f t="shared" si="100"/>
        <v>2.9032457661298579</v>
      </c>
    </row>
    <row r="845" spans="10:15" x14ac:dyDescent="0.25">
      <c r="J845">
        <f t="shared" si="101"/>
        <v>-4.5900000000001793</v>
      </c>
      <c r="K845" s="142">
        <f t="shared" si="97"/>
        <v>0.6265867605387978</v>
      </c>
      <c r="L845">
        <f t="shared" si="98"/>
        <v>2.0162951017358541E-4</v>
      </c>
      <c r="M845">
        <f t="shared" si="102"/>
        <v>0.17626618190519541</v>
      </c>
      <c r="N845" s="146">
        <f t="shared" si="99"/>
        <v>0.93033333333333323</v>
      </c>
      <c r="O845" s="147">
        <f t="shared" si="100"/>
        <v>2.883809455340407</v>
      </c>
    </row>
    <row r="846" spans="10:15" x14ac:dyDescent="0.25">
      <c r="J846">
        <f t="shared" si="101"/>
        <v>-4.5800000000001795</v>
      </c>
      <c r="K846" s="142">
        <f t="shared" si="97"/>
        <v>0.6271133548749076</v>
      </c>
      <c r="L846">
        <f t="shared" si="98"/>
        <v>2.1108943480644795E-4</v>
      </c>
      <c r="M846">
        <f t="shared" si="102"/>
        <v>0.17659951523852874</v>
      </c>
      <c r="N846" s="146">
        <f t="shared" si="99"/>
        <v>0.93066666666666653</v>
      </c>
      <c r="O846" s="147">
        <f t="shared" si="100"/>
        <v>2.8644653083877203</v>
      </c>
    </row>
    <row r="847" spans="10:15" x14ac:dyDescent="0.25">
      <c r="J847">
        <f t="shared" si="101"/>
        <v>-4.5700000000001797</v>
      </c>
      <c r="K847" s="142">
        <f t="shared" si="97"/>
        <v>0.6276399492110174</v>
      </c>
      <c r="L847">
        <f t="shared" si="98"/>
        <v>2.2097109592929051E-4</v>
      </c>
      <c r="M847">
        <f t="shared" si="102"/>
        <v>0.17693284857186206</v>
      </c>
      <c r="N847" s="146">
        <f t="shared" si="99"/>
        <v>0.93099999999999994</v>
      </c>
      <c r="O847" s="147">
        <f t="shared" si="100"/>
        <v>2.8452133601580822</v>
      </c>
    </row>
    <row r="848" spans="10:15" x14ac:dyDescent="0.25">
      <c r="J848">
        <f t="shared" si="101"/>
        <v>-4.5600000000001799</v>
      </c>
      <c r="K848" s="142">
        <f t="shared" si="97"/>
        <v>0.62816654354712709</v>
      </c>
      <c r="L848">
        <f t="shared" si="98"/>
        <v>2.3129221366558638E-4</v>
      </c>
      <c r="M848">
        <f t="shared" si="102"/>
        <v>0.17726618190519539</v>
      </c>
      <c r="N848" s="146">
        <f t="shared" si="99"/>
        <v>0.93133333333333324</v>
      </c>
      <c r="O848" s="147">
        <f t="shared" si="100"/>
        <v>2.8260536379836876</v>
      </c>
    </row>
    <row r="849" spans="10:15" x14ac:dyDescent="0.25">
      <c r="J849">
        <f t="shared" si="101"/>
        <v>-4.5500000000001801</v>
      </c>
      <c r="K849" s="142">
        <f t="shared" si="97"/>
        <v>0.62869313788323677</v>
      </c>
      <c r="L849">
        <f t="shared" si="98"/>
        <v>2.420712018286102E-4</v>
      </c>
      <c r="M849">
        <f t="shared" si="102"/>
        <v>0.17759951523852871</v>
      </c>
      <c r="N849" s="146">
        <f t="shared" si="99"/>
        <v>0.93166666666666653</v>
      </c>
      <c r="O849" s="147">
        <f t="shared" si="100"/>
        <v>2.8069861617469791</v>
      </c>
    </row>
    <row r="850" spans="10:15" x14ac:dyDescent="0.25">
      <c r="J850">
        <f t="shared" si="101"/>
        <v>-4.5400000000001803</v>
      </c>
      <c r="K850" s="142">
        <f t="shared" si="97"/>
        <v>0.62921973221934657</v>
      </c>
      <c r="L850">
        <f t="shared" si="98"/>
        <v>2.533271927855355E-4</v>
      </c>
      <c r="M850">
        <f t="shared" si="102"/>
        <v>0.17793284857186203</v>
      </c>
      <c r="N850" s="146">
        <f t="shared" si="99"/>
        <v>0.93199999999999994</v>
      </c>
      <c r="O850" s="147">
        <f t="shared" si="100"/>
        <v>2.7880109439843044</v>
      </c>
    </row>
    <row r="851" spans="10:15" x14ac:dyDescent="0.25">
      <c r="J851">
        <f t="shared" si="101"/>
        <v>-4.5300000000001805</v>
      </c>
      <c r="K851" s="142">
        <f t="shared" si="97"/>
        <v>0.62974632655545637</v>
      </c>
      <c r="L851">
        <f t="shared" si="98"/>
        <v>2.6508006311396696E-4</v>
      </c>
      <c r="M851">
        <f t="shared" si="102"/>
        <v>0.17826618190519536</v>
      </c>
      <c r="N851" s="146">
        <f t="shared" si="99"/>
        <v>0.93233333333333324</v>
      </c>
      <c r="O851" s="147">
        <f t="shared" si="100"/>
        <v>2.7691279899887848</v>
      </c>
    </row>
    <row r="852" spans="10:15" x14ac:dyDescent="0.25">
      <c r="J852">
        <f t="shared" si="101"/>
        <v>-4.5200000000001808</v>
      </c>
      <c r="K852" s="142">
        <f t="shared" si="97"/>
        <v>0.63027292089156606</v>
      </c>
      <c r="L852">
        <f t="shared" si="98"/>
        <v>2.7735046007210768E-4</v>
      </c>
      <c r="M852">
        <f t="shared" si="102"/>
        <v>0.17859951523852868</v>
      </c>
      <c r="N852" s="146">
        <f t="shared" si="99"/>
        <v>0.93266666666666653</v>
      </c>
      <c r="O852" s="147">
        <f t="shared" si="100"/>
        <v>2.7503372979125102</v>
      </c>
    </row>
    <row r="853" spans="10:15" x14ac:dyDescent="0.25">
      <c r="J853">
        <f t="shared" si="101"/>
        <v>-4.510000000000181</v>
      </c>
      <c r="K853" s="142">
        <f t="shared" si="97"/>
        <v>0.63079951522767586</v>
      </c>
      <c r="L853">
        <f t="shared" si="98"/>
        <v>2.9015982890412699E-4</v>
      </c>
      <c r="M853">
        <f t="shared" si="102"/>
        <v>0.17893284857186201</v>
      </c>
      <c r="N853" s="146">
        <f t="shared" si="99"/>
        <v>0.93299999999999983</v>
      </c>
      <c r="O853" s="147">
        <f t="shared" si="100"/>
        <v>2.7316388588679987</v>
      </c>
    </row>
    <row r="854" spans="10:15" x14ac:dyDescent="0.25">
      <c r="J854">
        <f t="shared" si="101"/>
        <v>-4.5000000000001812</v>
      </c>
      <c r="K854" s="142">
        <f t="shared" si="97"/>
        <v>0.63132610956378565</v>
      </c>
      <c r="L854">
        <f t="shared" si="98"/>
        <v>3.0353044100270841E-4</v>
      </c>
      <c r="M854">
        <f t="shared" si="102"/>
        <v>0.17926618190519533</v>
      </c>
      <c r="N854" s="146">
        <f t="shared" si="99"/>
        <v>0.93333333333333313</v>
      </c>
      <c r="O854" s="147">
        <f t="shared" si="100"/>
        <v>2.7130326570289216</v>
      </c>
    </row>
    <row r="855" spans="10:15" x14ac:dyDescent="0.25">
      <c r="J855">
        <f t="shared" si="101"/>
        <v>-4.4900000000001814</v>
      </c>
      <c r="K855" s="142">
        <f t="shared" si="97"/>
        <v>0.63185270389989534</v>
      </c>
      <c r="L855">
        <f t="shared" si="98"/>
        <v>3.174854229512001E-4</v>
      </c>
      <c r="M855">
        <f t="shared" si="102"/>
        <v>0.17959951523852866</v>
      </c>
      <c r="N855" s="146">
        <f t="shared" si="99"/>
        <v>0.93366666666666653</v>
      </c>
      <c r="O855" s="147">
        <f t="shared" si="100"/>
        <v>2.6945186697300834</v>
      </c>
    </row>
    <row r="856" spans="10:15" x14ac:dyDescent="0.25">
      <c r="J856">
        <f t="shared" si="101"/>
        <v>-4.4800000000001816</v>
      </c>
      <c r="K856" s="142">
        <f t="shared" si="97"/>
        <v>0.63237929823600514</v>
      </c>
      <c r="L856">
        <f t="shared" si="98"/>
        <v>3.3204878646815372E-4</v>
      </c>
      <c r="M856">
        <f t="shared" si="102"/>
        <v>0.17993284857186198</v>
      </c>
      <c r="N856" s="146">
        <f t="shared" si="99"/>
        <v>0.93399999999999983</v>
      </c>
      <c r="O856" s="147">
        <f t="shared" si="100"/>
        <v>2.6760968675666965</v>
      </c>
    </row>
    <row r="857" spans="10:15" x14ac:dyDescent="0.25">
      <c r="J857">
        <f t="shared" si="101"/>
        <v>-4.4700000000001818</v>
      </c>
      <c r="K857" s="142">
        <f t="shared" si="97"/>
        <v>0.63290589257211483</v>
      </c>
      <c r="L857">
        <f t="shared" si="98"/>
        <v>3.4724545927742277E-4</v>
      </c>
      <c r="M857">
        <f t="shared" si="102"/>
        <v>0.18026618190519531</v>
      </c>
      <c r="N857" s="146">
        <f t="shared" si="99"/>
        <v>0.93433333333333313</v>
      </c>
      <c r="O857" s="147">
        <f t="shared" si="100"/>
        <v>2.6577672144929059</v>
      </c>
    </row>
    <row r="858" spans="10:15" x14ac:dyDescent="0.25">
      <c r="J858">
        <f t="shared" si="101"/>
        <v>-4.460000000000182</v>
      </c>
      <c r="K858" s="142">
        <f t="shared" si="97"/>
        <v>0.63343248690822462</v>
      </c>
      <c r="L858">
        <f t="shared" si="98"/>
        <v>3.6310131692750844E-4</v>
      </c>
      <c r="M858">
        <f t="shared" si="102"/>
        <v>0.18059951523852863</v>
      </c>
      <c r="N858" s="146">
        <f t="shared" si="99"/>
        <v>0.93466666666666653</v>
      </c>
      <c r="O858" s="147">
        <f t="shared" si="100"/>
        <v>2.639529667919561</v>
      </c>
    </row>
    <row r="859" spans="10:15" x14ac:dyDescent="0.25">
      <c r="J859">
        <f t="shared" si="101"/>
        <v>-4.4500000000001823</v>
      </c>
      <c r="K859" s="142">
        <f t="shared" si="97"/>
        <v>0.63395908124433431</v>
      </c>
      <c r="L859">
        <f t="shared" si="98"/>
        <v>3.7964321558406252E-4</v>
      </c>
      <c r="M859">
        <f t="shared" si="102"/>
        <v>0.18093284857186195</v>
      </c>
      <c r="N859" s="146">
        <f t="shared" si="99"/>
        <v>0.93499999999999983</v>
      </c>
      <c r="O859" s="147">
        <f t="shared" si="100"/>
        <v>2.6213841788112822</v>
      </c>
    </row>
    <row r="860" spans="10:15" x14ac:dyDescent="0.25">
      <c r="J860">
        <f t="shared" si="101"/>
        <v>-4.4400000000001825</v>
      </c>
      <c r="K860" s="142">
        <f t="shared" si="97"/>
        <v>0.63448567558044411</v>
      </c>
      <c r="L860">
        <f t="shared" si="98"/>
        <v>3.9689902582007653E-4</v>
      </c>
      <c r="M860">
        <f t="shared" si="102"/>
        <v>0.18126618190519528</v>
      </c>
      <c r="N860" s="146">
        <f t="shared" si="99"/>
        <v>0.93533333333333313</v>
      </c>
      <c r="O860" s="147">
        <f t="shared" si="100"/>
        <v>2.6033306917827539</v>
      </c>
    </row>
    <row r="861" spans="10:15" x14ac:dyDescent="0.25">
      <c r="J861">
        <f t="shared" si="101"/>
        <v>-4.4300000000001827</v>
      </c>
      <c r="K861" s="142">
        <f t="shared" si="97"/>
        <v>0.63501226991655391</v>
      </c>
      <c r="L861">
        <f t="shared" si="98"/>
        <v>4.1489766742847729E-4</v>
      </c>
      <c r="M861">
        <f t="shared" si="102"/>
        <v>0.1815995152385286</v>
      </c>
      <c r="N861" s="146">
        <f t="shared" si="99"/>
        <v>0.93566666666666642</v>
      </c>
      <c r="O861" s="147">
        <f t="shared" si="100"/>
        <v>2.5853691451943068</v>
      </c>
    </row>
    <row r="862" spans="10:15" x14ac:dyDescent="0.25">
      <c r="J862">
        <f t="shared" si="101"/>
        <v>-4.4200000000001829</v>
      </c>
      <c r="K862" s="142">
        <f t="shared" si="97"/>
        <v>0.63553886425266359</v>
      </c>
      <c r="L862">
        <f t="shared" si="98"/>
        <v>4.3366914528241861E-4</v>
      </c>
      <c r="M862">
        <f t="shared" si="102"/>
        <v>0.18193284857186193</v>
      </c>
      <c r="N862" s="146">
        <f t="shared" si="99"/>
        <v>0.93599999999999972</v>
      </c>
      <c r="O862" s="147">
        <f t="shared" si="100"/>
        <v>2.5674994712467205</v>
      </c>
    </row>
    <row r="863" spans="10:15" x14ac:dyDescent="0.25">
      <c r="J863">
        <f t="shared" si="101"/>
        <v>-4.4100000000001831</v>
      </c>
      <c r="K863" s="142">
        <f t="shared" si="97"/>
        <v>0.63606545858877339</v>
      </c>
      <c r="L863">
        <f t="shared" si="98"/>
        <v>4.5324458626887573E-4</v>
      </c>
      <c r="M863">
        <f t="shared" si="102"/>
        <v>0.18226618190519525</v>
      </c>
      <c r="N863" s="146">
        <f t="shared" si="99"/>
        <v>0.93633333333333313</v>
      </c>
      <c r="O863" s="147">
        <f t="shared" si="100"/>
        <v>2.5497215960753139</v>
      </c>
    </row>
    <row r="864" spans="10:15" x14ac:dyDescent="0.25">
      <c r="J864">
        <f t="shared" si="101"/>
        <v>-4.4000000000001833</v>
      </c>
      <c r="K864" s="142">
        <f t="shared" si="97"/>
        <v>0.63659205292488319</v>
      </c>
      <c r="L864">
        <f t="shared" si="98"/>
        <v>4.7365627732149648E-4</v>
      </c>
      <c r="M864">
        <f t="shared" si="102"/>
        <v>0.18259951523852858</v>
      </c>
      <c r="N864" s="146">
        <f t="shared" si="99"/>
        <v>0.93666666666666643</v>
      </c>
      <c r="O864" s="147">
        <f t="shared" si="100"/>
        <v>2.5320354398432814</v>
      </c>
    </row>
    <row r="865" spans="10:15" x14ac:dyDescent="0.25">
      <c r="J865">
        <f t="shared" si="101"/>
        <v>-4.3900000000001835</v>
      </c>
      <c r="K865" s="142">
        <f t="shared" si="97"/>
        <v>0.63711864726099288</v>
      </c>
      <c r="L865">
        <f t="shared" si="98"/>
        <v>4.9493770457919835E-4</v>
      </c>
      <c r="M865">
        <f t="shared" si="102"/>
        <v>0.1829328485718619</v>
      </c>
      <c r="N865" s="146">
        <f t="shared" si="99"/>
        <v>0.93699999999999972</v>
      </c>
      <c r="O865" s="147">
        <f t="shared" si="100"/>
        <v>2.5144409168342752</v>
      </c>
    </row>
    <row r="866" spans="10:15" x14ac:dyDescent="0.25">
      <c r="J866">
        <f t="shared" si="101"/>
        <v>-4.3800000000001837</v>
      </c>
      <c r="K866" s="142">
        <f t="shared" si="97"/>
        <v>0.63764524159710267</v>
      </c>
      <c r="L866">
        <f t="shared" si="98"/>
        <v>5.1712359369726797E-4</v>
      </c>
      <c r="M866">
        <f t="shared" si="102"/>
        <v>0.18326618190519522</v>
      </c>
      <c r="N866" s="146">
        <f t="shared" si="99"/>
        <v>0.93733333333333313</v>
      </c>
      <c r="O866" s="147">
        <f t="shared" si="100"/>
        <v>2.4969379355442451</v>
      </c>
    </row>
    <row r="867" spans="10:15" x14ac:dyDescent="0.25">
      <c r="J867">
        <f t="shared" si="101"/>
        <v>-4.370000000000184</v>
      </c>
      <c r="K867" s="142">
        <f t="shared" si="97"/>
        <v>0.63817183593321236</v>
      </c>
      <c r="L867">
        <f t="shared" si="98"/>
        <v>5.4024995133809004E-4</v>
      </c>
      <c r="M867">
        <f t="shared" si="102"/>
        <v>0.18359951523852855</v>
      </c>
      <c r="N867" s="146">
        <f t="shared" si="99"/>
        <v>0.93766666666666643</v>
      </c>
      <c r="O867" s="147">
        <f t="shared" si="100"/>
        <v>2.4795263987725353</v>
      </c>
    </row>
    <row r="868" spans="10:15" x14ac:dyDescent="0.25">
      <c r="J868">
        <f t="shared" si="101"/>
        <v>-4.3600000000001842</v>
      </c>
      <c r="K868" s="142">
        <f t="shared" si="97"/>
        <v>0.63869843026932216</v>
      </c>
      <c r="L868">
        <f t="shared" si="98"/>
        <v>5.6435410786917083E-4</v>
      </c>
      <c r="M868">
        <f t="shared" si="102"/>
        <v>0.18393284857186187</v>
      </c>
      <c r="N868" s="146">
        <f t="shared" si="99"/>
        <v>0.93799999999999972</v>
      </c>
      <c r="O868" s="147">
        <f t="shared" si="100"/>
        <v>2.4622062037122339</v>
      </c>
    </row>
    <row r="869" spans="10:15" x14ac:dyDescent="0.25">
      <c r="J869">
        <f t="shared" si="101"/>
        <v>-4.3500000000001844</v>
      </c>
      <c r="K869" s="142">
        <f t="shared" si="97"/>
        <v>0.63922502460543185</v>
      </c>
      <c r="L869">
        <f t="shared" si="98"/>
        <v>5.8947476129623416E-4</v>
      </c>
      <c r="M869">
        <f t="shared" si="102"/>
        <v>0.1842661819051952</v>
      </c>
      <c r="N869" s="146">
        <f t="shared" si="99"/>
        <v>0.93833333333333302</v>
      </c>
      <c r="O869" s="147">
        <f t="shared" si="100"/>
        <v>2.4449772420397764</v>
      </c>
    </row>
    <row r="870" spans="10:15" x14ac:dyDescent="0.25">
      <c r="J870">
        <f t="shared" si="101"/>
        <v>-4.3400000000001846</v>
      </c>
      <c r="K870" s="142">
        <f t="shared" si="97"/>
        <v>0.63975161894154164</v>
      </c>
      <c r="L870">
        <f t="shared" si="98"/>
        <v>6.1565202245985023E-4</v>
      </c>
      <c r="M870">
        <f t="shared" si="102"/>
        <v>0.18459951523852852</v>
      </c>
      <c r="N870" s="146">
        <f t="shared" si="99"/>
        <v>0.93866666666666632</v>
      </c>
      <c r="O870" s="147">
        <f t="shared" si="100"/>
        <v>2.4278394000037862</v>
      </c>
    </row>
    <row r="871" spans="10:15" x14ac:dyDescent="0.25">
      <c r="J871">
        <f t="shared" si="101"/>
        <v>-4.3300000000001848</v>
      </c>
      <c r="K871" s="142">
        <f t="shared" si="97"/>
        <v>0.64027821327765144</v>
      </c>
      <c r="L871">
        <f t="shared" si="98"/>
        <v>6.4292746152408073E-4</v>
      </c>
      <c r="M871">
        <f t="shared" si="102"/>
        <v>0.18493284857186185</v>
      </c>
      <c r="N871" s="146">
        <f t="shared" si="99"/>
        <v>0.93899999999999972</v>
      </c>
      <c r="O871" s="147">
        <f t="shared" si="100"/>
        <v>2.4107925585131995</v>
      </c>
    </row>
    <row r="872" spans="10:15" x14ac:dyDescent="0.25">
      <c r="J872">
        <f t="shared" si="101"/>
        <v>-4.320000000000185</v>
      </c>
      <c r="K872" s="142">
        <f t="shared" si="97"/>
        <v>0.64080480761376113</v>
      </c>
      <c r="L872">
        <f t="shared" si="98"/>
        <v>6.7134415578628485E-4</v>
      </c>
      <c r="M872">
        <f t="shared" si="102"/>
        <v>0.18526618190519517</v>
      </c>
      <c r="N872" s="146">
        <f t="shared" si="99"/>
        <v>0.93933333333333302</v>
      </c>
      <c r="O872" s="147">
        <f t="shared" si="100"/>
        <v>2.3938365932246013</v>
      </c>
    </row>
    <row r="873" spans="10:15" x14ac:dyDescent="0.25">
      <c r="J873">
        <f t="shared" si="101"/>
        <v>-4.3100000000001852</v>
      </c>
      <c r="K873" s="142">
        <f t="shared" si="97"/>
        <v>0.64133140194987093</v>
      </c>
      <c r="L873">
        <f t="shared" si="98"/>
        <v>7.0094673883736914E-4</v>
      </c>
      <c r="M873">
        <f t="shared" si="102"/>
        <v>0.1855995152385285</v>
      </c>
      <c r="N873" s="146">
        <f t="shared" si="99"/>
        <v>0.93966666666666632</v>
      </c>
      <c r="O873" s="147">
        <f t="shared" si="100"/>
        <v>2.3769713746288628</v>
      </c>
    </row>
    <row r="874" spans="10:15" x14ac:dyDescent="0.25">
      <c r="J874">
        <f t="shared" si="101"/>
        <v>-4.3000000000001855</v>
      </c>
      <c r="K874" s="142">
        <f t="shared" si="97"/>
        <v>0.64185799628598061</v>
      </c>
      <c r="L874">
        <f t="shared" si="98"/>
        <v>7.3178145110212303E-4</v>
      </c>
      <c r="M874">
        <f t="shared" si="102"/>
        <v>0.18593284857186182</v>
      </c>
      <c r="N874" s="146">
        <f t="shared" si="99"/>
        <v>0.93999999999999972</v>
      </c>
      <c r="O874" s="147">
        <f t="shared" si="100"/>
        <v>2.3601967681369924</v>
      </c>
    </row>
    <row r="875" spans="10:15" x14ac:dyDescent="0.25">
      <c r="J875">
        <f t="shared" si="101"/>
        <v>-4.2900000000001857</v>
      </c>
      <c r="K875" s="142">
        <f t="shared" si="97"/>
        <v>0.64238459062209041</v>
      </c>
      <c r="L875">
        <f t="shared" si="98"/>
        <v>7.6389619178980606E-4</v>
      </c>
      <c r="M875">
        <f t="shared" si="102"/>
        <v>0.18626618190519514</v>
      </c>
      <c r="N875" s="146">
        <f t="shared" si="99"/>
        <v>0.94033333333333302</v>
      </c>
      <c r="O875" s="147">
        <f t="shared" si="100"/>
        <v>2.3435126341652506</v>
      </c>
    </row>
    <row r="876" spans="10:15" x14ac:dyDescent="0.25">
      <c r="J876">
        <f t="shared" si="101"/>
        <v>-4.2800000000001859</v>
      </c>
      <c r="K876" s="142">
        <f t="shared" si="97"/>
        <v>0.6429111849582001</v>
      </c>
      <c r="L876">
        <f t="shared" si="98"/>
        <v>7.9734057228507415E-4</v>
      </c>
      <c r="M876">
        <f t="shared" si="102"/>
        <v>0.18659951523852847</v>
      </c>
      <c r="N876" s="146">
        <f t="shared" si="99"/>
        <v>0.94066666666666632</v>
      </c>
      <c r="O876" s="147">
        <f t="shared" si="100"/>
        <v>2.3269188282195481</v>
      </c>
    </row>
    <row r="877" spans="10:15" x14ac:dyDescent="0.25">
      <c r="J877">
        <f t="shared" si="101"/>
        <v>-4.2700000000001861</v>
      </c>
      <c r="K877" s="142">
        <f t="shared" si="97"/>
        <v>0.6434377792943099</v>
      </c>
      <c r="L877">
        <f t="shared" si="98"/>
        <v>8.3216597101016089E-4</v>
      </c>
      <c r="M877">
        <f t="shared" si="102"/>
        <v>0.18693284857186179</v>
      </c>
      <c r="N877" s="146">
        <f t="shared" si="99"/>
        <v>0.94099999999999961</v>
      </c>
      <c r="O877" s="147">
        <f t="shared" si="100"/>
        <v>2.3104152009790559</v>
      </c>
    </row>
    <row r="878" spans="10:15" x14ac:dyDescent="0.25">
      <c r="J878">
        <f t="shared" si="101"/>
        <v>-4.2600000000001863</v>
      </c>
      <c r="K878" s="142">
        <f t="shared" si="97"/>
        <v>0.6439643736304197</v>
      </c>
      <c r="L878">
        <f t="shared" si="98"/>
        <v>8.6842558978896824E-4</v>
      </c>
      <c r="M878">
        <f t="shared" si="102"/>
        <v>0.18726618190519512</v>
      </c>
      <c r="N878" s="146">
        <f t="shared" si="99"/>
        <v>0.94133333333333291</v>
      </c>
      <c r="O878" s="147">
        <f t="shared" si="100"/>
        <v>2.2940015983791038</v>
      </c>
    </row>
    <row r="879" spans="10:15" x14ac:dyDescent="0.25">
      <c r="J879">
        <f t="shared" si="101"/>
        <v>-4.2500000000001865</v>
      </c>
      <c r="K879" s="142">
        <f t="shared" si="97"/>
        <v>0.64449096796652938</v>
      </c>
      <c r="L879">
        <f t="shared" si="98"/>
        <v>9.0617451174447269E-4</v>
      </c>
      <c r="M879">
        <f t="shared" si="102"/>
        <v>0.18759951523852844</v>
      </c>
      <c r="N879" s="146">
        <f t="shared" si="99"/>
        <v>0.94166666666666632</v>
      </c>
      <c r="O879" s="147">
        <f t="shared" si="100"/>
        <v>2.2776778616933324</v>
      </c>
    </row>
    <row r="880" spans="10:15" x14ac:dyDescent="0.25">
      <c r="J880">
        <f t="shared" si="101"/>
        <v>-4.2400000000001867</v>
      </c>
      <c r="K880" s="142">
        <f t="shared" si="97"/>
        <v>0.64501756230263918</v>
      </c>
      <c r="L880">
        <f t="shared" si="98"/>
        <v>9.4546976076086977E-4</v>
      </c>
      <c r="M880">
        <f t="shared" si="102"/>
        <v>0.18793284857186177</v>
      </c>
      <c r="N880" s="146">
        <f t="shared" si="99"/>
        <v>0.94199999999999962</v>
      </c>
      <c r="O880" s="147">
        <f t="shared" si="100"/>
        <v>2.2614438276150843</v>
      </c>
    </row>
    <row r="881" spans="10:15" x14ac:dyDescent="0.25">
      <c r="J881">
        <f t="shared" si="101"/>
        <v>-4.2300000000001869</v>
      </c>
      <c r="K881" s="142">
        <f t="shared" si="97"/>
        <v>0.64554415663874898</v>
      </c>
      <c r="L881">
        <f t="shared" si="98"/>
        <v>9.8637036254207327E-4</v>
      </c>
      <c r="M881">
        <f t="shared" si="102"/>
        <v>0.18826618190519509</v>
      </c>
      <c r="N881" s="146">
        <f t="shared" si="99"/>
        <v>0.94233333333333291</v>
      </c>
      <c r="O881" s="147">
        <f t="shared" si="100"/>
        <v>2.2452993283380818</v>
      </c>
    </row>
    <row r="882" spans="10:15" x14ac:dyDescent="0.25">
      <c r="J882">
        <f t="shared" si="101"/>
        <v>-4.2200000000001872</v>
      </c>
      <c r="K882" s="142">
        <f t="shared" si="97"/>
        <v>0.64607075097485867</v>
      </c>
      <c r="L882">
        <f t="shared" si="98"/>
        <v>1.0289374072987244E-3</v>
      </c>
      <c r="M882">
        <f t="shared" si="102"/>
        <v>0.18859951523852841</v>
      </c>
      <c r="N882" s="146">
        <f t="shared" si="99"/>
        <v>0.94266666666666632</v>
      </c>
      <c r="O882" s="147">
        <f t="shared" si="100"/>
        <v>2.2292441916363521</v>
      </c>
    </row>
    <row r="883" spans="10:15" x14ac:dyDescent="0.25">
      <c r="J883">
        <f t="shared" si="101"/>
        <v>-4.2100000000001874</v>
      </c>
      <c r="K883" s="142">
        <f t="shared" si="97"/>
        <v>0.64659734531096846</v>
      </c>
      <c r="L883">
        <f t="shared" si="98"/>
        <v>1.0732341140958044E-3</v>
      </c>
      <c r="M883">
        <f t="shared" si="102"/>
        <v>0.18893284857186174</v>
      </c>
      <c r="N883" s="146">
        <f t="shared" si="99"/>
        <v>0.94299999999999962</v>
      </c>
      <c r="O883" s="147">
        <f t="shared" si="100"/>
        <v>2.2132782409434175</v>
      </c>
    </row>
    <row r="884" spans="10:15" x14ac:dyDescent="0.25">
      <c r="J884">
        <f t="shared" si="101"/>
        <v>-4.2000000000001876</v>
      </c>
      <c r="K884" s="142">
        <f t="shared" si="97"/>
        <v>0.64712393964707815</v>
      </c>
      <c r="L884">
        <f t="shared" si="98"/>
        <v>1.1193258968931854E-3</v>
      </c>
      <c r="M884">
        <f t="shared" si="102"/>
        <v>0.18926618190519506</v>
      </c>
      <c r="N884" s="146">
        <f t="shared" si="99"/>
        <v>0.94333333333333291</v>
      </c>
      <c r="O884" s="147">
        <f t="shared" si="100"/>
        <v>2.1974012954307454</v>
      </c>
    </row>
    <row r="885" spans="10:15" x14ac:dyDescent="0.25">
      <c r="J885">
        <f t="shared" si="101"/>
        <v>-4.1900000000001878</v>
      </c>
      <c r="K885" s="142">
        <f t="shared" si="97"/>
        <v>0.64765053398318795</v>
      </c>
      <c r="L885">
        <f t="shared" si="98"/>
        <v>1.1672804323119125E-3</v>
      </c>
      <c r="M885">
        <f t="shared" si="102"/>
        <v>0.18959951523852839</v>
      </c>
      <c r="N885" s="146">
        <f t="shared" si="99"/>
        <v>0.94366666666666621</v>
      </c>
      <c r="O885" s="147">
        <f t="shared" si="100"/>
        <v>2.1816131700854817</v>
      </c>
    </row>
    <row r="886" spans="10:15" x14ac:dyDescent="0.25">
      <c r="J886">
        <f t="shared" si="101"/>
        <v>-4.180000000000188</v>
      </c>
      <c r="K886" s="142">
        <f t="shared" si="97"/>
        <v>0.64817712831929764</v>
      </c>
      <c r="L886">
        <f t="shared" si="98"/>
        <v>1.2171677291587003E-3</v>
      </c>
      <c r="M886">
        <f t="shared" si="102"/>
        <v>0.18993284857186171</v>
      </c>
      <c r="N886" s="146">
        <f t="shared" si="99"/>
        <v>0.94399999999999951</v>
      </c>
      <c r="O886" s="147">
        <f t="shared" si="100"/>
        <v>2.165913675787428</v>
      </c>
    </row>
    <row r="887" spans="10:15" x14ac:dyDescent="0.25">
      <c r="J887">
        <f t="shared" si="101"/>
        <v>-4.1700000000001882</v>
      </c>
      <c r="K887" s="142">
        <f t="shared" si="97"/>
        <v>0.64870372265540743</v>
      </c>
      <c r="L887">
        <f t="shared" si="98"/>
        <v>1.2690601997418461E-3</v>
      </c>
      <c r="M887">
        <f t="shared" si="102"/>
        <v>0.19026618190519504</v>
      </c>
      <c r="N887" s="146">
        <f t="shared" si="99"/>
        <v>0.94433333333333291</v>
      </c>
      <c r="O887" s="147">
        <f t="shared" si="100"/>
        <v>2.1503026193853123</v>
      </c>
    </row>
    <row r="888" spans="10:15" x14ac:dyDescent="0.25">
      <c r="J888">
        <f t="shared" si="101"/>
        <v>-4.1600000000001884</v>
      </c>
      <c r="K888" s="142">
        <f t="shared" si="97"/>
        <v>0.64923031699151723</v>
      </c>
      <c r="L888">
        <f t="shared" si="98"/>
        <v>1.3230327330113537E-3</v>
      </c>
      <c r="M888">
        <f t="shared" si="102"/>
        <v>0.19059951523852836</v>
      </c>
      <c r="N888" s="146">
        <f t="shared" si="99"/>
        <v>0.94466666666666621</v>
      </c>
      <c r="O888" s="147">
        <f t="shared" si="100"/>
        <v>2.1347798037723069</v>
      </c>
    </row>
    <row r="889" spans="10:15" x14ac:dyDescent="0.25">
      <c r="J889">
        <f t="shared" si="101"/>
        <v>-4.1500000000001886</v>
      </c>
      <c r="K889" s="142">
        <f t="shared" si="97"/>
        <v>0.64975691132762692</v>
      </c>
      <c r="L889">
        <f t="shared" si="98"/>
        <v>1.3791627695565907E-3</v>
      </c>
      <c r="M889">
        <f t="shared" si="102"/>
        <v>0.19093284857186169</v>
      </c>
      <c r="N889" s="146">
        <f t="shared" si="99"/>
        <v>0.94499999999999951</v>
      </c>
      <c r="O889" s="147">
        <f t="shared" si="100"/>
        <v>2.119345027960851</v>
      </c>
    </row>
    <row r="890" spans="10:15" x14ac:dyDescent="0.25">
      <c r="J890">
        <f t="shared" si="101"/>
        <v>-4.1400000000001889</v>
      </c>
      <c r="K890" s="142">
        <f t="shared" si="97"/>
        <v>0.65028350566373672</v>
      </c>
      <c r="L890">
        <f t="shared" si="98"/>
        <v>1.4375303784946775E-3</v>
      </c>
      <c r="M890">
        <f t="shared" si="102"/>
        <v>0.19126618190519501</v>
      </c>
      <c r="N890" s="146">
        <f t="shared" si="99"/>
        <v>0.94533333333333291</v>
      </c>
      <c r="O890" s="147">
        <f t="shared" si="100"/>
        <v>2.1039980871567154</v>
      </c>
    </row>
    <row r="891" spans="10:15" x14ac:dyDescent="0.25">
      <c r="J891">
        <f t="shared" si="101"/>
        <v>-4.1300000000001891</v>
      </c>
      <c r="K891" s="142">
        <f t="shared" si="97"/>
        <v>0.6508100999998464</v>
      </c>
      <c r="L891">
        <f t="shared" si="98"/>
        <v>1.4982183362827921E-3</v>
      </c>
      <c r="M891">
        <f t="shared" si="102"/>
        <v>0.19159951523852833</v>
      </c>
      <c r="N891" s="146">
        <f t="shared" si="99"/>
        <v>0.94566666666666621</v>
      </c>
      <c r="O891" s="147">
        <f t="shared" si="100"/>
        <v>2.0887387728323645</v>
      </c>
    </row>
    <row r="892" spans="10:15" x14ac:dyDescent="0.25">
      <c r="J892">
        <f t="shared" si="101"/>
        <v>-4.1200000000001893</v>
      </c>
      <c r="K892" s="142">
        <f t="shared" si="97"/>
        <v>0.6513366943359562</v>
      </c>
      <c r="L892">
        <f t="shared" si="98"/>
        <v>1.5613122074880116E-3</v>
      </c>
      <c r="M892">
        <f t="shared" si="102"/>
        <v>0.19193284857186166</v>
      </c>
      <c r="N892" s="146">
        <f t="shared" si="99"/>
        <v>0.94599999999999951</v>
      </c>
      <c r="O892" s="147">
        <f t="shared" si="100"/>
        <v>2.0735668727996046</v>
      </c>
    </row>
    <row r="893" spans="10:15" x14ac:dyDescent="0.25">
      <c r="J893">
        <f t="shared" si="101"/>
        <v>-4.1100000000001895</v>
      </c>
      <c r="K893" s="142">
        <f t="shared" si="97"/>
        <v>0.65186328867206589</v>
      </c>
      <c r="L893">
        <f t="shared" si="98"/>
        <v>1.6269004275476571E-3</v>
      </c>
      <c r="M893">
        <f t="shared" si="102"/>
        <v>0.19226618190519498</v>
      </c>
      <c r="N893" s="146">
        <f t="shared" si="99"/>
        <v>0.9463333333333328</v>
      </c>
      <c r="O893" s="147">
        <f t="shared" si="100"/>
        <v>2.0584821712814905</v>
      </c>
    </row>
    <row r="894" spans="10:15" x14ac:dyDescent="0.25">
      <c r="J894">
        <f t="shared" si="101"/>
        <v>-4.1000000000001897</v>
      </c>
      <c r="K894" s="142">
        <f t="shared" si="97"/>
        <v>0.65238988300817569</v>
      </c>
      <c r="L894">
        <f t="shared" si="98"/>
        <v>1.695074387553947E-3</v>
      </c>
      <c r="M894">
        <f t="shared" si="102"/>
        <v>0.19259951523852831</v>
      </c>
      <c r="N894" s="146">
        <f t="shared" si="99"/>
        <v>0.9466666666666661</v>
      </c>
      <c r="O894" s="147">
        <f t="shared" si="100"/>
        <v>2.0434844489835444</v>
      </c>
    </row>
    <row r="895" spans="10:15" x14ac:dyDescent="0.25">
      <c r="J895">
        <f t="shared" si="101"/>
        <v>-4.0900000000001899</v>
      </c>
      <c r="K895" s="142">
        <f t="shared" si="97"/>
        <v>0.65291647734428548</v>
      </c>
      <c r="L895">
        <f t="shared" si="98"/>
        <v>1.7659285210957988E-3</v>
      </c>
      <c r="M895">
        <f t="shared" si="102"/>
        <v>0.19293284857186163</v>
      </c>
      <c r="N895" s="146">
        <f t="shared" si="99"/>
        <v>0.94699999999999951</v>
      </c>
      <c r="O895" s="147">
        <f t="shared" si="100"/>
        <v>2.0285734831642399</v>
      </c>
    </row>
    <row r="896" spans="10:15" x14ac:dyDescent="0.25">
      <c r="J896">
        <f t="shared" si="101"/>
        <v>-4.0800000000001901</v>
      </c>
      <c r="K896" s="142">
        <f t="shared" si="97"/>
        <v>0.65344307168039517</v>
      </c>
      <c r="L896">
        <f t="shared" si="98"/>
        <v>1.8395603931913929E-3</v>
      </c>
      <c r="M896">
        <f t="shared" si="102"/>
        <v>0.19326618190519496</v>
      </c>
      <c r="N896" s="146">
        <f t="shared" si="99"/>
        <v>0.94733333333333281</v>
      </c>
      <c r="O896" s="147">
        <f t="shared" si="100"/>
        <v>2.0137490477047946</v>
      </c>
    </row>
    <row r="897" spans="10:15" x14ac:dyDescent="0.25">
      <c r="J897">
        <f t="shared" si="101"/>
        <v>-4.0700000000001904</v>
      </c>
      <c r="K897" s="142">
        <f t="shared" si="97"/>
        <v>0.65396966601650497</v>
      </c>
      <c r="L897">
        <f t="shared" si="98"/>
        <v>1.9160707913444934E-3</v>
      </c>
      <c r="M897">
        <f t="shared" si="102"/>
        <v>0.19359951523852828</v>
      </c>
      <c r="N897" s="146">
        <f t="shared" si="99"/>
        <v>0.9476666666666661</v>
      </c>
      <c r="O897" s="147">
        <f t="shared" si="100"/>
        <v>1.9990109131782328</v>
      </c>
    </row>
    <row r="898" spans="10:15" x14ac:dyDescent="0.25">
      <c r="J898">
        <f t="shared" si="101"/>
        <v>-4.0600000000001906</v>
      </c>
      <c r="K898" s="142">
        <f t="shared" si="97"/>
        <v>0.65449626035261477</v>
      </c>
      <c r="L898">
        <f t="shared" si="98"/>
        <v>1.9955638187573524E-3</v>
      </c>
      <c r="M898">
        <f t="shared" si="102"/>
        <v>0.1939328485718616</v>
      </c>
      <c r="N898" s="146">
        <f t="shared" si="99"/>
        <v>0.94799999999999951</v>
      </c>
      <c r="O898" s="147">
        <f t="shared" si="100"/>
        <v>1.9843588469177655</v>
      </c>
    </row>
    <row r="899" spans="10:15" x14ac:dyDescent="0.25">
      <c r="J899">
        <f t="shared" si="101"/>
        <v>-4.0500000000001908</v>
      </c>
      <c r="K899" s="142">
        <f t="shared" si="97"/>
        <v>0.65502285468872445</v>
      </c>
      <c r="L899">
        <f t="shared" si="98"/>
        <v>2.0781469897333932E-3</v>
      </c>
      <c r="M899">
        <f t="shared" si="102"/>
        <v>0.19426618190519493</v>
      </c>
      <c r="N899" s="146">
        <f t="shared" si="99"/>
        <v>0.94833333333333281</v>
      </c>
      <c r="O899" s="147">
        <f t="shared" si="100"/>
        <v>1.9697926130844594</v>
      </c>
    </row>
    <row r="900" spans="10:15" x14ac:dyDescent="0.25">
      <c r="J900">
        <f t="shared" si="101"/>
        <v>-4.040000000000191</v>
      </c>
      <c r="K900" s="142">
        <f t="shared" ref="K900:K963" si="103">$B$7+J900*$B$24</f>
        <v>0.65554944902483425</v>
      </c>
      <c r="L900">
        <f t="shared" ref="L900:L963" si="104">_xlfn.NORM.DIST(K900,$B$7,$B$24,FALSE)</f>
        <v>2.1639313273021051E-3</v>
      </c>
      <c r="M900">
        <f t="shared" si="102"/>
        <v>0.19459951523852825</v>
      </c>
      <c r="N900" s="146">
        <f t="shared" ref="N900:N963" si="105">MAX(0,M900+B$21)</f>
        <v>0.9486666666666661</v>
      </c>
      <c r="O900" s="147">
        <f t="shared" ref="O900:O963" si="106">IF(M900&gt;=0,_xlfn.GAMMA.DIST(M900,$B$22,1/$B$23,FALSE),0)</f>
        <v>1.9553119727341939</v>
      </c>
    </row>
    <row r="901" spans="10:15" x14ac:dyDescent="0.25">
      <c r="J901">
        <f t="shared" si="101"/>
        <v>-4.0300000000001912</v>
      </c>
      <c r="K901" s="142">
        <f t="shared" si="103"/>
        <v>0.65607604336094394</v>
      </c>
      <c r="L901">
        <f t="shared" si="104"/>
        <v>2.2530314630984567E-3</v>
      </c>
      <c r="M901">
        <f t="shared" si="102"/>
        <v>0.19493284857186158</v>
      </c>
      <c r="N901" s="146">
        <f t="shared" si="105"/>
        <v>0.9489999999999994</v>
      </c>
      <c r="O901" s="147">
        <f t="shared" si="106"/>
        <v>1.9409166838839575</v>
      </c>
    </row>
    <row r="902" spans="10:15" x14ac:dyDescent="0.25">
      <c r="J902">
        <f t="shared" ref="J902:J965" si="107">J901+0.01</f>
        <v>-4.0200000000001914</v>
      </c>
      <c r="K902" s="142">
        <f t="shared" si="103"/>
        <v>0.65660263769705374</v>
      </c>
      <c r="L902">
        <f t="shared" si="104"/>
        <v>2.3455657395293874E-3</v>
      </c>
      <c r="M902">
        <f t="shared" ref="M902:M965" si="108">M901+0.7/2100</f>
        <v>0.1952661819051949</v>
      </c>
      <c r="N902" s="146">
        <f t="shared" si="105"/>
        <v>0.9493333333333327</v>
      </c>
      <c r="O902" s="147">
        <f t="shared" si="106"/>
        <v>1.9266065015773963</v>
      </c>
    </row>
    <row r="903" spans="10:15" x14ac:dyDescent="0.25">
      <c r="J903">
        <f t="shared" si="107"/>
        <v>-4.0100000000001916</v>
      </c>
      <c r="K903" s="142">
        <f t="shared" si="103"/>
        <v>0.65712923203316342</v>
      </c>
      <c r="L903">
        <f t="shared" si="104"/>
        <v>2.4416563142585952E-3</v>
      </c>
      <c r="M903">
        <f t="shared" si="108"/>
        <v>0.19559951523852823</v>
      </c>
      <c r="N903" s="146">
        <f t="shared" si="105"/>
        <v>0.9496666666666661</v>
      </c>
      <c r="O903" s="147">
        <f t="shared" si="106"/>
        <v>1.9123811779497244</v>
      </c>
    </row>
    <row r="904" spans="10:15" x14ac:dyDescent="0.25">
      <c r="J904">
        <f t="shared" si="107"/>
        <v>-4.0000000000001918</v>
      </c>
      <c r="K904" s="142">
        <f t="shared" si="103"/>
        <v>0.65765582636927322</v>
      </c>
      <c r="L904">
        <f t="shared" si="104"/>
        <v>2.5414292670418513E-3</v>
      </c>
      <c r="M904">
        <f t="shared" si="108"/>
        <v>0.19593284857186155</v>
      </c>
      <c r="N904" s="146">
        <f t="shared" si="105"/>
        <v>0.9499999999999994</v>
      </c>
      <c r="O904" s="147">
        <f t="shared" si="106"/>
        <v>1.8982404622919147</v>
      </c>
    </row>
    <row r="905" spans="10:15" x14ac:dyDescent="0.25">
      <c r="J905">
        <f t="shared" si="107"/>
        <v>-3.9900000000001921</v>
      </c>
      <c r="K905" s="142">
        <f t="shared" si="103"/>
        <v>0.65818242070538302</v>
      </c>
      <c r="L905">
        <f t="shared" si="104"/>
        <v>2.6450147089432641E-3</v>
      </c>
      <c r="M905">
        <f t="shared" si="108"/>
        <v>0.19626618190519488</v>
      </c>
      <c r="N905" s="146">
        <f t="shared" si="105"/>
        <v>0.9503333333333327</v>
      </c>
      <c r="O905" s="147">
        <f t="shared" si="106"/>
        <v>1.8841841011142162</v>
      </c>
    </row>
    <row r="906" spans="10:15" x14ac:dyDescent="0.25">
      <c r="J906">
        <f t="shared" si="107"/>
        <v>-3.9800000000001923</v>
      </c>
      <c r="K906" s="142">
        <f t="shared" si="103"/>
        <v>0.65870901504149271</v>
      </c>
      <c r="L906">
        <f t="shared" si="104"/>
        <v>2.7525468939636863E-3</v>
      </c>
      <c r="M906">
        <f t="shared" si="108"/>
        <v>0.1965995152385282</v>
      </c>
      <c r="N906" s="146">
        <f t="shared" si="105"/>
        <v>0.9506666666666661</v>
      </c>
      <c r="O906" s="147">
        <f t="shared" si="106"/>
        <v>1.8702118382089876</v>
      </c>
    </row>
    <row r="907" spans="10:15" x14ac:dyDescent="0.25">
      <c r="J907">
        <f t="shared" si="107"/>
        <v>-3.9700000000001925</v>
      </c>
      <c r="K907" s="142">
        <f t="shared" si="103"/>
        <v>0.6592356093776025</v>
      </c>
      <c r="L907">
        <f t="shared" si="104"/>
        <v>2.8641643331113378E-3</v>
      </c>
      <c r="M907">
        <f t="shared" si="108"/>
        <v>0.19693284857186152</v>
      </c>
      <c r="N907" s="146">
        <f t="shared" si="105"/>
        <v>0.9509999999999994</v>
      </c>
      <c r="O907" s="147">
        <f t="shared" si="106"/>
        <v>1.8563234147128564</v>
      </c>
    </row>
    <row r="908" spans="10:15" x14ac:dyDescent="0.25">
      <c r="J908">
        <f t="shared" si="107"/>
        <v>-3.9600000000001927</v>
      </c>
      <c r="K908" s="142">
        <f t="shared" si="103"/>
        <v>0.65976220371371219</v>
      </c>
      <c r="L908">
        <f t="shared" si="104"/>
        <v>2.9800099109440919E-3</v>
      </c>
      <c r="M908">
        <f t="shared" si="108"/>
        <v>0.19726618190519485</v>
      </c>
      <c r="N908" s="146">
        <f t="shared" si="105"/>
        <v>0.9513333333333327</v>
      </c>
      <c r="O908" s="147">
        <f t="shared" si="106"/>
        <v>1.842518569168198</v>
      </c>
    </row>
    <row r="909" spans="10:15" x14ac:dyDescent="0.25">
      <c r="J909">
        <f t="shared" si="107"/>
        <v>-3.9500000000001929</v>
      </c>
      <c r="K909" s="142">
        <f t="shared" si="103"/>
        <v>0.66028879804982199</v>
      </c>
      <c r="L909">
        <f t="shared" si="104"/>
        <v>3.1002310046131694E-3</v>
      </c>
      <c r="M909">
        <f t="shared" si="108"/>
        <v>0.19759951523852817</v>
      </c>
      <c r="N909" s="146">
        <f t="shared" si="105"/>
        <v>0.95166666666666599</v>
      </c>
      <c r="O909" s="147">
        <f t="shared" si="106"/>
        <v>1.8287970375839406</v>
      </c>
    </row>
    <row r="910" spans="10:15" x14ac:dyDescent="0.25">
      <c r="J910">
        <f t="shared" si="107"/>
        <v>-3.9400000000001931</v>
      </c>
      <c r="K910" s="142">
        <f t="shared" si="103"/>
        <v>0.66081539238593168</v>
      </c>
      <c r="L910">
        <f t="shared" si="104"/>
        <v>3.2249796054360691E-3</v>
      </c>
      <c r="M910">
        <f t="shared" si="108"/>
        <v>0.1979328485718615</v>
      </c>
      <c r="N910" s="146">
        <f t="shared" si="105"/>
        <v>0.95199999999999929</v>
      </c>
      <c r="O910" s="147">
        <f t="shared" si="106"/>
        <v>1.8151585534957144</v>
      </c>
    </row>
    <row r="911" spans="10:15" x14ac:dyDescent="0.25">
      <c r="J911">
        <f t="shared" si="107"/>
        <v>-3.9300000000001933</v>
      </c>
      <c r="K911" s="142">
        <f t="shared" si="103"/>
        <v>0.66134198672204147</v>
      </c>
      <c r="L911">
        <f t="shared" si="104"/>
        <v>3.3544124430274391E-3</v>
      </c>
      <c r="M911">
        <f t="shared" si="108"/>
        <v>0.19826618190519482</v>
      </c>
      <c r="N911" s="146">
        <f t="shared" si="105"/>
        <v>0.9523333333333327</v>
      </c>
      <c r="O911" s="147">
        <f t="shared" si="106"/>
        <v>1.8016028480253137</v>
      </c>
    </row>
    <row r="912" spans="10:15" x14ac:dyDescent="0.25">
      <c r="J912">
        <f t="shared" si="107"/>
        <v>-3.9200000000001936</v>
      </c>
      <c r="K912" s="142">
        <f t="shared" si="103"/>
        <v>0.66186858105815127</v>
      </c>
      <c r="L912">
        <f t="shared" si="104"/>
        <v>3.488691112014255E-3</v>
      </c>
      <c r="M912">
        <f t="shared" si="108"/>
        <v>0.19859951523852815</v>
      </c>
      <c r="N912" s="146">
        <f t="shared" si="105"/>
        <v>0.952666666666666</v>
      </c>
      <c r="O912" s="147">
        <f t="shared" si="106"/>
        <v>1.7881296499395281</v>
      </c>
    </row>
    <row r="913" spans="10:15" x14ac:dyDescent="0.25">
      <c r="J913">
        <f t="shared" si="107"/>
        <v>-3.9100000000001938</v>
      </c>
      <c r="K913" s="142">
        <f t="shared" si="103"/>
        <v>0.66239517539426096</v>
      </c>
      <c r="L913">
        <f t="shared" si="104"/>
        <v>3.6279822013625049E-3</v>
      </c>
      <c r="M913">
        <f t="shared" si="108"/>
        <v>0.19893284857186147</v>
      </c>
      <c r="N913" s="146">
        <f t="shared" si="105"/>
        <v>0.95299999999999929</v>
      </c>
      <c r="O913" s="147">
        <f t="shared" si="106"/>
        <v>1.7747386857082785</v>
      </c>
    </row>
    <row r="914" spans="10:15" x14ac:dyDescent="0.25">
      <c r="J914">
        <f t="shared" si="107"/>
        <v>-3.900000000000194</v>
      </c>
      <c r="K914" s="142">
        <f t="shared" si="103"/>
        <v>0.66292176973037076</v>
      </c>
      <c r="L914">
        <f t="shared" si="104"/>
        <v>3.7724574263406987E-3</v>
      </c>
      <c r="M914">
        <f t="shared" si="108"/>
        <v>0.19926618190519479</v>
      </c>
      <c r="N914" s="146">
        <f t="shared" si="105"/>
        <v>0.9533333333333327</v>
      </c>
      <c r="O914" s="147">
        <f t="shared" si="106"/>
        <v>1.7614296795621387</v>
      </c>
    </row>
    <row r="915" spans="10:15" x14ac:dyDescent="0.25">
      <c r="J915">
        <f t="shared" si="107"/>
        <v>-3.8900000000001942</v>
      </c>
      <c r="K915" s="142">
        <f t="shared" si="103"/>
        <v>0.66344836406648056</v>
      </c>
      <c r="L915">
        <f t="shared" si="104"/>
        <v>3.9222937631448011E-3</v>
      </c>
      <c r="M915">
        <f t="shared" si="108"/>
        <v>0.19959951523852812</v>
      </c>
      <c r="N915" s="146">
        <f t="shared" si="105"/>
        <v>0.953666666666666</v>
      </c>
      <c r="O915" s="147">
        <f t="shared" si="106"/>
        <v>1.7482023535491671</v>
      </c>
    </row>
    <row r="916" spans="10:15" x14ac:dyDescent="0.25">
      <c r="J916">
        <f t="shared" si="107"/>
        <v>-3.8800000000001944</v>
      </c>
      <c r="K916" s="142">
        <f t="shared" si="103"/>
        <v>0.66397495840259024</v>
      </c>
      <c r="L916">
        <f t="shared" si="104"/>
        <v>4.0776735862090036E-3</v>
      </c>
      <c r="M916">
        <f t="shared" si="108"/>
        <v>0.19993284857186144</v>
      </c>
      <c r="N916" s="146">
        <f t="shared" si="105"/>
        <v>0.95399999999999929</v>
      </c>
      <c r="O916" s="147">
        <f t="shared" si="106"/>
        <v>1.7350564275911171</v>
      </c>
    </row>
    <row r="917" spans="10:15" x14ac:dyDescent="0.25">
      <c r="J917">
        <f t="shared" si="107"/>
        <v>-3.8700000000001946</v>
      </c>
      <c r="K917" s="142">
        <f t="shared" si="103"/>
        <v>0.66450155273870004</v>
      </c>
      <c r="L917">
        <f t="shared" si="104"/>
        <v>4.2387848082249078E-3</v>
      </c>
      <c r="M917">
        <f t="shared" si="108"/>
        <v>0.20026618190519477</v>
      </c>
      <c r="N917" s="146">
        <f t="shared" si="105"/>
        <v>0.95433333333333259</v>
      </c>
      <c r="O917" s="147">
        <f t="shared" si="106"/>
        <v>1.7219916195389922</v>
      </c>
    </row>
    <row r="918" spans="10:15" x14ac:dyDescent="0.25">
      <c r="J918">
        <f t="shared" si="107"/>
        <v>-3.8600000000001948</v>
      </c>
      <c r="K918" s="142">
        <f t="shared" si="103"/>
        <v>0.66502814707480973</v>
      </c>
      <c r="L918">
        <f t="shared" si="104"/>
        <v>4.4058210228909017E-3</v>
      </c>
      <c r="M918">
        <f t="shared" si="108"/>
        <v>0.20059951523852809</v>
      </c>
      <c r="N918" s="146">
        <f t="shared" si="105"/>
        <v>0.95466666666666589</v>
      </c>
      <c r="O918" s="147">
        <f t="shared" si="106"/>
        <v>1.7090076452279643</v>
      </c>
    </row>
    <row r="919" spans="10:15" x14ac:dyDescent="0.25">
      <c r="J919">
        <f t="shared" si="107"/>
        <v>-3.850000000000195</v>
      </c>
      <c r="K919" s="142">
        <f t="shared" si="103"/>
        <v>0.66555474141091953</v>
      </c>
      <c r="L919">
        <f t="shared" si="104"/>
        <v>4.5789816504131975E-3</v>
      </c>
      <c r="M919">
        <f t="shared" si="108"/>
        <v>0.20093284857186142</v>
      </c>
      <c r="N919" s="146">
        <f t="shared" si="105"/>
        <v>0.95499999999999929</v>
      </c>
      <c r="O919" s="147">
        <f t="shared" si="106"/>
        <v>1.6961042185316528</v>
      </c>
    </row>
    <row r="920" spans="10:15" x14ac:dyDescent="0.25">
      <c r="J920">
        <f t="shared" si="107"/>
        <v>-3.8400000000001953</v>
      </c>
      <c r="K920" s="142">
        <f t="shared" si="103"/>
        <v>0.66608133574702921</v>
      </c>
      <c r="L920">
        <f t="shared" si="104"/>
        <v>4.7584720857772643E-3</v>
      </c>
      <c r="M920">
        <f t="shared" si="108"/>
        <v>0.20126618190519474</v>
      </c>
      <c r="N920" s="146">
        <f t="shared" si="105"/>
        <v>0.95533333333333259</v>
      </c>
      <c r="O920" s="147">
        <f t="shared" si="106"/>
        <v>1.6832810514157768</v>
      </c>
    </row>
    <row r="921" spans="10:15" x14ac:dyDescent="0.25">
      <c r="J921">
        <f t="shared" si="107"/>
        <v>-3.8300000000001955</v>
      </c>
      <c r="K921" s="142">
        <f t="shared" si="103"/>
        <v>0.66660793008313901</v>
      </c>
      <c r="L921">
        <f t="shared" si="104"/>
        <v>4.9445038498092553E-3</v>
      </c>
      <c r="M921">
        <f t="shared" si="108"/>
        <v>0.20159951523852807</v>
      </c>
      <c r="N921" s="146">
        <f t="shared" si="105"/>
        <v>0.95566666666666589</v>
      </c>
      <c r="O921" s="147">
        <f t="shared" si="106"/>
        <v>1.6705378539911617</v>
      </c>
    </row>
    <row r="922" spans="10:15" x14ac:dyDescent="0.25">
      <c r="J922">
        <f t="shared" si="107"/>
        <v>-3.8200000000001957</v>
      </c>
      <c r="K922" s="142">
        <f t="shared" si="103"/>
        <v>0.66713452441924881</v>
      </c>
      <c r="L922">
        <f t="shared" si="104"/>
        <v>5.13729474304355E-3</v>
      </c>
      <c r="M922">
        <f t="shared" si="108"/>
        <v>0.20193284857186139</v>
      </c>
      <c r="N922" s="146">
        <f t="shared" si="105"/>
        <v>0.95599999999999929</v>
      </c>
      <c r="O922" s="147">
        <f t="shared" si="106"/>
        <v>1.6578743345661495</v>
      </c>
    </row>
    <row r="923" spans="10:15" x14ac:dyDescent="0.25">
      <c r="J923">
        <f t="shared" si="107"/>
        <v>-3.8100000000001959</v>
      </c>
      <c r="K923" s="142">
        <f t="shared" si="103"/>
        <v>0.6676611187553585</v>
      </c>
      <c r="L923">
        <f t="shared" si="104"/>
        <v>5.3370690024131702E-3</v>
      </c>
      <c r="M923">
        <f t="shared" si="108"/>
        <v>0.20226618190519471</v>
      </c>
      <c r="N923" s="146">
        <f t="shared" si="105"/>
        <v>0.95633333333333259</v>
      </c>
      <c r="O923" s="147">
        <f t="shared" si="106"/>
        <v>1.6452901996983464</v>
      </c>
    </row>
    <row r="924" spans="10:15" x14ac:dyDescent="0.25">
      <c r="J924">
        <f t="shared" si="107"/>
        <v>-3.8000000000001961</v>
      </c>
      <c r="K924" s="142">
        <f t="shared" si="103"/>
        <v>0.66818771309146829</v>
      </c>
      <c r="L924">
        <f t="shared" si="104"/>
        <v>5.5440574607773536E-3</v>
      </c>
      <c r="M924">
        <f t="shared" si="108"/>
        <v>0.20259951523852804</v>
      </c>
      <c r="N924" s="146">
        <f t="shared" si="105"/>
        <v>0.95666666666666589</v>
      </c>
      <c r="O924" s="147">
        <f t="shared" si="106"/>
        <v>1.6327851542457943</v>
      </c>
    </row>
    <row r="925" spans="10:15" x14ac:dyDescent="0.25">
      <c r="J925">
        <f t="shared" si="107"/>
        <v>-3.7900000000001963</v>
      </c>
      <c r="K925" s="142">
        <f t="shared" si="103"/>
        <v>0.66871430742757798</v>
      </c>
      <c r="L925">
        <f t="shared" si="104"/>
        <v>5.7584977092987634E-3</v>
      </c>
      <c r="M925">
        <f t="shared" si="108"/>
        <v>0.20293284857186136</v>
      </c>
      <c r="N925" s="146">
        <f t="shared" si="105"/>
        <v>0.95699999999999918</v>
      </c>
      <c r="O925" s="147">
        <f t="shared" si="106"/>
        <v>1.6203589014175042</v>
      </c>
    </row>
    <row r="926" spans="10:15" x14ac:dyDescent="0.25">
      <c r="J926">
        <f t="shared" si="107"/>
        <v>-3.7800000000001965</v>
      </c>
      <c r="K926" s="142">
        <f t="shared" si="103"/>
        <v>0.66924090176368778</v>
      </c>
      <c r="L926">
        <f t="shared" si="104"/>
        <v>5.9806342626830327E-3</v>
      </c>
      <c r="M926">
        <f t="shared" si="108"/>
        <v>0.20326618190519469</v>
      </c>
      <c r="N926" s="146">
        <f t="shared" si="105"/>
        <v>0.95733333333333248</v>
      </c>
      <c r="O926" s="147">
        <f t="shared" si="106"/>
        <v>1.6080111428233768</v>
      </c>
    </row>
    <row r="927" spans="10:15" x14ac:dyDescent="0.25">
      <c r="J927">
        <f t="shared" si="107"/>
        <v>-3.7700000000001967</v>
      </c>
      <c r="K927" s="142">
        <f t="shared" si="103"/>
        <v>0.66976749609979747</v>
      </c>
      <c r="L927">
        <f t="shared" si="104"/>
        <v>6.2107187272891521E-3</v>
      </c>
      <c r="M927">
        <f t="shared" si="108"/>
        <v>0.20359951523852801</v>
      </c>
      <c r="N927" s="146">
        <f t="shared" si="105"/>
        <v>0.95766666666666589</v>
      </c>
      <c r="O927" s="147">
        <f t="shared" si="106"/>
        <v>1.5957415785235318</v>
      </c>
    </row>
    <row r="928" spans="10:15" x14ac:dyDescent="0.25">
      <c r="J928">
        <f t="shared" si="107"/>
        <v>-3.760000000000197</v>
      </c>
      <c r="K928" s="142">
        <f t="shared" si="103"/>
        <v>0.67029409043590726</v>
      </c>
      <c r="L928">
        <f t="shared" si="104"/>
        <v>6.4490099721204747E-3</v>
      </c>
      <c r="M928">
        <f t="shared" si="108"/>
        <v>0.20393284857186134</v>
      </c>
      <c r="N928" s="146">
        <f t="shared" si="105"/>
        <v>0.95799999999999919</v>
      </c>
      <c r="O928" s="147">
        <f t="shared" si="106"/>
        <v>1.5835499070770245</v>
      </c>
    </row>
    <row r="929" spans="10:15" x14ac:dyDescent="0.25">
      <c r="J929">
        <f t="shared" si="107"/>
        <v>-3.7500000000001972</v>
      </c>
      <c r="K929" s="142">
        <f t="shared" si="103"/>
        <v>0.67082068477201706</v>
      </c>
      <c r="L929">
        <f t="shared" si="104"/>
        <v>6.6957743027013872E-3</v>
      </c>
      <c r="M929">
        <f t="shared" si="108"/>
        <v>0.20426618190519466</v>
      </c>
      <c r="N929" s="146">
        <f t="shared" si="105"/>
        <v>0.95833333333333248</v>
      </c>
      <c r="O929" s="147">
        <f t="shared" si="106"/>
        <v>1.5714358255899656</v>
      </c>
    </row>
    <row r="930" spans="10:15" x14ac:dyDescent="0.25">
      <c r="J930">
        <f t="shared" si="107"/>
        <v>-3.7400000000001974</v>
      </c>
      <c r="K930" s="142">
        <f t="shared" si="103"/>
        <v>0.67134727910812675</v>
      </c>
      <c r="L930">
        <f t="shared" si="104"/>
        <v>6.9512856378456129E-3</v>
      </c>
      <c r="M930">
        <f t="shared" si="108"/>
        <v>0.20459951523852798</v>
      </c>
      <c r="N930" s="146">
        <f t="shared" si="105"/>
        <v>0.95866666666666589</v>
      </c>
      <c r="O930" s="147">
        <f t="shared" si="106"/>
        <v>1.5593990297630473</v>
      </c>
    </row>
    <row r="931" spans="10:15" x14ac:dyDescent="0.25">
      <c r="J931">
        <f t="shared" si="107"/>
        <v>-3.7300000000001976</v>
      </c>
      <c r="K931" s="142">
        <f t="shared" si="103"/>
        <v>0.67187387344423655</v>
      </c>
      <c r="L931">
        <f t="shared" si="104"/>
        <v>7.2158256893184248E-3</v>
      </c>
      <c r="M931">
        <f t="shared" si="108"/>
        <v>0.20493284857186131</v>
      </c>
      <c r="N931" s="146">
        <f t="shared" si="105"/>
        <v>0.95899999999999919</v>
      </c>
      <c r="O931" s="147">
        <f t="shared" si="106"/>
        <v>1.5474392139384781</v>
      </c>
    </row>
    <row r="932" spans="10:15" x14ac:dyDescent="0.25">
      <c r="J932">
        <f t="shared" si="107"/>
        <v>-3.7200000000001978</v>
      </c>
      <c r="K932" s="142">
        <f t="shared" si="103"/>
        <v>0.67240046778034634</v>
      </c>
      <c r="L932">
        <f t="shared" si="104"/>
        <v>7.4896841443934216E-3</v>
      </c>
      <c r="M932">
        <f t="shared" si="108"/>
        <v>0.20526618190519463</v>
      </c>
      <c r="N932" s="146">
        <f t="shared" si="105"/>
        <v>0.95933333333333248</v>
      </c>
      <c r="O932" s="147">
        <f t="shared" si="106"/>
        <v>1.5355560711463292</v>
      </c>
    </row>
    <row r="933" spans="10:15" x14ac:dyDescent="0.25">
      <c r="J933">
        <f t="shared" si="107"/>
        <v>-3.710000000000198</v>
      </c>
      <c r="K933" s="142">
        <f t="shared" si="103"/>
        <v>0.67292706211645603</v>
      </c>
      <c r="L933">
        <f t="shared" si="104"/>
        <v>7.7731588513032706E-3</v>
      </c>
      <c r="M933">
        <f t="shared" si="108"/>
        <v>0.20559951523852796</v>
      </c>
      <c r="N933" s="146">
        <f t="shared" si="105"/>
        <v>0.95966666666666578</v>
      </c>
      <c r="O933" s="147">
        <f t="shared" si="106"/>
        <v>1.5237492931503043</v>
      </c>
    </row>
    <row r="934" spans="10:15" x14ac:dyDescent="0.25">
      <c r="J934">
        <f t="shared" si="107"/>
        <v>-3.7000000000001982</v>
      </c>
      <c r="K934" s="142">
        <f t="shared" si="103"/>
        <v>0.67345365645256583</v>
      </c>
      <c r="L934">
        <f t="shared" si="104"/>
        <v>8.0665560075811431E-3</v>
      </c>
      <c r="M934">
        <f t="shared" si="108"/>
        <v>0.20593284857186128</v>
      </c>
      <c r="N934" s="146">
        <f t="shared" si="105"/>
        <v>0.95999999999999908</v>
      </c>
      <c r="O934" s="147">
        <f t="shared" si="106"/>
        <v>1.512018570492919</v>
      </c>
    </row>
    <row r="935" spans="10:15" x14ac:dyDescent="0.25">
      <c r="J935">
        <f t="shared" si="107"/>
        <v>-3.6900000000001985</v>
      </c>
      <c r="K935" s="142">
        <f t="shared" si="103"/>
        <v>0.67398025078867552</v>
      </c>
      <c r="L935">
        <f t="shared" si="104"/>
        <v>8.370190351286548E-3</v>
      </c>
      <c r="M935">
        <f t="shared" si="108"/>
        <v>0.20626618190519461</v>
      </c>
      <c r="N935" s="146">
        <f t="shared" si="105"/>
        <v>0.96033333333333248</v>
      </c>
      <c r="O935" s="147">
        <f t="shared" si="106"/>
        <v>1.5003635925401182</v>
      </c>
    </row>
    <row r="936" spans="10:15" x14ac:dyDescent="0.25">
      <c r="J936">
        <f t="shared" si="107"/>
        <v>-3.6800000000001987</v>
      </c>
      <c r="K936" s="142">
        <f t="shared" si="103"/>
        <v>0.67450684512478531</v>
      </c>
      <c r="L936">
        <f t="shared" si="104"/>
        <v>8.6843853551094863E-3</v>
      </c>
      <c r="M936">
        <f t="shared" si="108"/>
        <v>0.20659951523852793</v>
      </c>
      <c r="N936" s="146">
        <f t="shared" si="105"/>
        <v>0.96066666666666578</v>
      </c>
      <c r="O936" s="147">
        <f t="shared" si="106"/>
        <v>1.4887840475253213</v>
      </c>
    </row>
    <row r="937" spans="10:15" x14ac:dyDescent="0.25">
      <c r="J937">
        <f t="shared" si="107"/>
        <v>-3.6700000000001989</v>
      </c>
      <c r="K937" s="142">
        <f t="shared" si="103"/>
        <v>0.675033439460895</v>
      </c>
      <c r="L937">
        <f t="shared" si="104"/>
        <v>9.0094734233408351E-3</v>
      </c>
      <c r="M937">
        <f t="shared" si="108"/>
        <v>0.20693284857186126</v>
      </c>
      <c r="N937" s="146">
        <f t="shared" si="105"/>
        <v>0.96099999999999908</v>
      </c>
      <c r="O937" s="147">
        <f t="shared" si="106"/>
        <v>1.477279622592885</v>
      </c>
    </row>
    <row r="938" spans="10:15" x14ac:dyDescent="0.25">
      <c r="J938">
        <f t="shared" si="107"/>
        <v>-3.6600000000001991</v>
      </c>
      <c r="K938" s="142">
        <f t="shared" si="103"/>
        <v>0.6755600337970048</v>
      </c>
      <c r="L938">
        <f t="shared" si="104"/>
        <v>9.3457960916987978E-3</v>
      </c>
      <c r="M938">
        <f t="shared" si="108"/>
        <v>0.20726618190519458</v>
      </c>
      <c r="N938" s="146">
        <f t="shared" si="105"/>
        <v>0.96133333333333248</v>
      </c>
      <c r="O938" s="147">
        <f t="shared" si="106"/>
        <v>1.4658500038410223</v>
      </c>
    </row>
    <row r="939" spans="10:15" x14ac:dyDescent="0.25">
      <c r="J939">
        <f t="shared" si="107"/>
        <v>-3.6500000000001993</v>
      </c>
      <c r="K939" s="142">
        <f t="shared" si="103"/>
        <v>0.6760866281331146</v>
      </c>
      <c r="L939">
        <f t="shared" si="104"/>
        <v>9.6937042299941132E-3</v>
      </c>
      <c r="M939">
        <f t="shared" si="108"/>
        <v>0.2075995152385279</v>
      </c>
      <c r="N939" s="146">
        <f t="shared" si="105"/>
        <v>0.96166666666666578</v>
      </c>
      <c r="O939" s="147">
        <f t="shared" si="106"/>
        <v>1.4544948763641556</v>
      </c>
    </row>
    <row r="940" spans="10:15" x14ac:dyDescent="0.25">
      <c r="J940">
        <f t="shared" si="107"/>
        <v>-3.6400000000001995</v>
      </c>
      <c r="K940" s="142">
        <f t="shared" si="103"/>
        <v>0.67661322246922428</v>
      </c>
      <c r="L940">
        <f t="shared" si="104"/>
        <v>1.0053558247618487E-2</v>
      </c>
      <c r="M940">
        <f t="shared" si="108"/>
        <v>0.20793284857186123</v>
      </c>
      <c r="N940" s="146">
        <f t="shared" si="105"/>
        <v>0.96199999999999908</v>
      </c>
      <c r="O940" s="147">
        <f t="shared" si="106"/>
        <v>1.4432139242947166</v>
      </c>
    </row>
    <row r="941" spans="10:15" x14ac:dyDescent="0.25">
      <c r="J941">
        <f t="shared" si="107"/>
        <v>-3.6300000000001997</v>
      </c>
      <c r="K941" s="142">
        <f t="shared" si="103"/>
        <v>0.67713981680533408</v>
      </c>
      <c r="L941">
        <f t="shared" si="104"/>
        <v>1.0425728301835073E-2</v>
      </c>
      <c r="M941">
        <f t="shared" si="108"/>
        <v>0.20826618190519455</v>
      </c>
      <c r="N941" s="146">
        <f t="shared" si="105"/>
        <v>0.96233333333333237</v>
      </c>
      <c r="O941" s="147">
        <f t="shared" si="106"/>
        <v>1.4320068308443896</v>
      </c>
    </row>
    <row r="942" spans="10:15" x14ac:dyDescent="0.25">
      <c r="J942">
        <f t="shared" si="107"/>
        <v>-3.6200000000001999</v>
      </c>
      <c r="K942" s="142">
        <f t="shared" si="103"/>
        <v>0.67766641114144388</v>
      </c>
      <c r="L942">
        <f t="shared" si="104"/>
        <v>1.0810594508847559E-2</v>
      </c>
      <c r="M942">
        <f t="shared" si="108"/>
        <v>0.20859951523852788</v>
      </c>
      <c r="N942" s="146">
        <f t="shared" si="105"/>
        <v>0.96266666666666567</v>
      </c>
      <c r="O942" s="147">
        <f t="shared" si="106"/>
        <v>1.4208732783448159</v>
      </c>
    </row>
    <row r="943" spans="10:15" x14ac:dyDescent="0.25">
      <c r="J943">
        <f t="shared" si="107"/>
        <v>-3.6100000000002002</v>
      </c>
      <c r="K943" s="142">
        <f t="shared" si="103"/>
        <v>0.67819300547755357</v>
      </c>
      <c r="L943">
        <f t="shared" si="104"/>
        <v>1.1208547157623242E-2</v>
      </c>
      <c r="M943">
        <f t="shared" si="108"/>
        <v>0.2089328485718612</v>
      </c>
      <c r="N943" s="146">
        <f t="shared" si="105"/>
        <v>0.96299999999999908</v>
      </c>
      <c r="O943" s="147">
        <f t="shared" si="106"/>
        <v>1.4098129482877637</v>
      </c>
    </row>
    <row r="944" spans="10:15" x14ac:dyDescent="0.25">
      <c r="J944">
        <f t="shared" si="107"/>
        <v>-3.6000000000002004</v>
      </c>
      <c r="K944" s="142">
        <f t="shared" si="103"/>
        <v>0.67871959981366325</v>
      </c>
      <c r="L944">
        <f t="shared" si="104"/>
        <v>1.16199869264409E-2</v>
      </c>
      <c r="M944">
        <f t="shared" si="108"/>
        <v>0.20926618190519453</v>
      </c>
      <c r="N944" s="146">
        <f t="shared" si="105"/>
        <v>0.96333333333333238</v>
      </c>
      <c r="O944" s="147">
        <f t="shared" si="106"/>
        <v>1.3988255213647289</v>
      </c>
    </row>
    <row r="945" spans="10:15" x14ac:dyDescent="0.25">
      <c r="J945">
        <f t="shared" si="107"/>
        <v>-3.5900000000002006</v>
      </c>
      <c r="K945" s="142">
        <f t="shared" si="103"/>
        <v>0.67924619414977305</v>
      </c>
      <c r="L945">
        <f t="shared" si="104"/>
        <v>1.2045325102131098E-2</v>
      </c>
      <c r="M945">
        <f t="shared" si="108"/>
        <v>0.20959951523852785</v>
      </c>
      <c r="N945" s="146">
        <f t="shared" si="105"/>
        <v>0.96366666666666567</v>
      </c>
      <c r="O945" s="147">
        <f t="shared" si="106"/>
        <v>1.387910677506045</v>
      </c>
    </row>
    <row r="946" spans="10:15" x14ac:dyDescent="0.25">
      <c r="J946">
        <f t="shared" si="107"/>
        <v>-3.5800000000002008</v>
      </c>
      <c r="K946" s="142">
        <f t="shared" si="103"/>
        <v>0.67977278848588285</v>
      </c>
      <c r="L946">
        <f t="shared" si="104"/>
        <v>1.2484983801974754E-2</v>
      </c>
      <c r="M946">
        <f t="shared" si="108"/>
        <v>0.20993284857186117</v>
      </c>
      <c r="N946" s="146">
        <f t="shared" si="105"/>
        <v>0.96399999999999908</v>
      </c>
      <c r="O946" s="147">
        <f t="shared" si="106"/>
        <v>1.3770680959194244</v>
      </c>
    </row>
    <row r="947" spans="10:15" x14ac:dyDescent="0.25">
      <c r="J947">
        <f t="shared" si="107"/>
        <v>-3.570000000000201</v>
      </c>
      <c r="K947" s="142">
        <f t="shared" si="103"/>
        <v>0.68029938282199254</v>
      </c>
      <c r="L947">
        <f t="shared" si="104"/>
        <v>1.2939396198222177E-2</v>
      </c>
      <c r="M947">
        <f t="shared" si="108"/>
        <v>0.2102661819051945</v>
      </c>
      <c r="N947" s="146">
        <f t="shared" si="105"/>
        <v>0.96433333333333238</v>
      </c>
      <c r="O947" s="147">
        <f t="shared" si="106"/>
        <v>1.3662974551280023</v>
      </c>
    </row>
    <row r="948" spans="10:15" x14ac:dyDescent="0.25">
      <c r="J948">
        <f t="shared" si="107"/>
        <v>-3.5600000000002012</v>
      </c>
      <c r="K948" s="142">
        <f t="shared" si="103"/>
        <v>0.68082597715810234</v>
      </c>
      <c r="L948">
        <f t="shared" si="104"/>
        <v>1.3409006745191212E-2</v>
      </c>
      <c r="M948">
        <f t="shared" si="108"/>
        <v>0.21059951523852782</v>
      </c>
      <c r="N948" s="146">
        <f t="shared" si="105"/>
        <v>0.96466666666666567</v>
      </c>
      <c r="O948" s="147">
        <f t="shared" si="106"/>
        <v>1.3555984330078359</v>
      </c>
    </row>
    <row r="949" spans="10:15" x14ac:dyDescent="0.25">
      <c r="J949">
        <f t="shared" si="107"/>
        <v>-3.5500000000002014</v>
      </c>
      <c r="K949" s="142">
        <f t="shared" si="103"/>
        <v>0.68135257149421213</v>
      </c>
      <c r="L949">
        <f t="shared" si="104"/>
        <v>1.3894271408898731E-2</v>
      </c>
      <c r="M949">
        <f t="shared" si="108"/>
        <v>0.21093284857186115</v>
      </c>
      <c r="N949" s="146">
        <f t="shared" si="105"/>
        <v>0.96499999999999897</v>
      </c>
      <c r="O949" s="147">
        <f t="shared" si="106"/>
        <v>1.3449707068249113</v>
      </c>
    </row>
    <row r="950" spans="10:15" x14ac:dyDescent="0.25">
      <c r="J950">
        <f t="shared" si="107"/>
        <v>-3.5400000000002017</v>
      </c>
      <c r="K950" s="142">
        <f t="shared" si="103"/>
        <v>0.68187916583032182</v>
      </c>
      <c r="L950">
        <f t="shared" si="104"/>
        <v>1.4395657899179489E-2</v>
      </c>
      <c r="M950">
        <f t="shared" si="108"/>
        <v>0.21126618190519447</v>
      </c>
      <c r="N950" s="146">
        <f t="shared" si="105"/>
        <v>0.96533333333333227</v>
      </c>
      <c r="O950" s="147">
        <f t="shared" si="106"/>
        <v>1.3344139532716135</v>
      </c>
    </row>
    <row r="951" spans="10:15" x14ac:dyDescent="0.25">
      <c r="J951">
        <f t="shared" si="107"/>
        <v>-3.5300000000002019</v>
      </c>
      <c r="K951" s="142">
        <f t="shared" si="103"/>
        <v>0.68240576016643162</v>
      </c>
      <c r="L951">
        <f t="shared" si="104"/>
        <v>1.4913645904239561E-2</v>
      </c>
      <c r="M951">
        <f t="shared" si="108"/>
        <v>0.2115995152385278</v>
      </c>
      <c r="N951" s="146">
        <f t="shared" si="105"/>
        <v>0.96566666666666567</v>
      </c>
      <c r="O951" s="147">
        <f t="shared" si="106"/>
        <v>1.323927848502696</v>
      </c>
    </row>
    <row r="952" spans="10:15" x14ac:dyDescent="0.25">
      <c r="J952">
        <f t="shared" si="107"/>
        <v>-3.5200000000002021</v>
      </c>
      <c r="K952" s="142">
        <f t="shared" si="103"/>
        <v>0.68293235450254131</v>
      </c>
      <c r="L952">
        <f t="shared" si="104"/>
        <v>1.5448727327588599E-2</v>
      </c>
      <c r="M952">
        <f t="shared" si="108"/>
        <v>0.21193284857186112</v>
      </c>
      <c r="N952" s="146">
        <f t="shared" si="105"/>
        <v>0.96599999999999897</v>
      </c>
      <c r="O952" s="147">
        <f t="shared" si="106"/>
        <v>1.3135120681707519</v>
      </c>
    </row>
    <row r="953" spans="10:15" x14ac:dyDescent="0.25">
      <c r="J953">
        <f t="shared" si="107"/>
        <v>-3.5100000000002023</v>
      </c>
      <c r="K953" s="142">
        <f t="shared" si="103"/>
        <v>0.6834589488386511</v>
      </c>
      <c r="L953">
        <f t="shared" si="104"/>
        <v>1.600140652729443E-2</v>
      </c>
      <c r="M953">
        <f t="shared" si="108"/>
        <v>0.21226618190519445</v>
      </c>
      <c r="N953" s="146">
        <f t="shared" si="105"/>
        <v>0.96633333333333227</v>
      </c>
      <c r="O953" s="147">
        <f t="shared" si="106"/>
        <v>1.3031662874611745</v>
      </c>
    </row>
    <row r="954" spans="10:15" x14ac:dyDescent="0.25">
      <c r="J954">
        <f t="shared" si="107"/>
        <v>-3.5000000000002025</v>
      </c>
      <c r="K954" s="142">
        <f t="shared" si="103"/>
        <v>0.68398554317476079</v>
      </c>
      <c r="L954">
        <f t="shared" si="104"/>
        <v>1.6572200557493959E-2</v>
      </c>
      <c r="M954">
        <f t="shared" si="108"/>
        <v>0.21259951523852777</v>
      </c>
      <c r="N954" s="146">
        <f t="shared" si="105"/>
        <v>0.96666666666666567</v>
      </c>
      <c r="O954" s="147">
        <f t="shared" si="106"/>
        <v>1.2928901811266234</v>
      </c>
    </row>
    <row r="955" spans="10:15" x14ac:dyDescent="0.25">
      <c r="J955">
        <f t="shared" si="107"/>
        <v>-3.4900000000002027</v>
      </c>
      <c r="K955" s="142">
        <f t="shared" si="103"/>
        <v>0.68451213751087059</v>
      </c>
      <c r="L955">
        <f t="shared" si="104"/>
        <v>1.7161639412097914E-2</v>
      </c>
      <c r="M955">
        <f t="shared" si="108"/>
        <v>0.21293284857186109</v>
      </c>
      <c r="N955" s="146">
        <f t="shared" si="105"/>
        <v>0.96699999999999897</v>
      </c>
      <c r="O955" s="147">
        <f t="shared" si="106"/>
        <v>1.282683423521003</v>
      </c>
    </row>
    <row r="956" spans="10:15" x14ac:dyDescent="0.25">
      <c r="J956">
        <f t="shared" si="107"/>
        <v>-3.4800000000002029</v>
      </c>
      <c r="K956" s="142">
        <f t="shared" si="103"/>
        <v>0.68503873184698039</v>
      </c>
      <c r="L956">
        <f t="shared" si="104"/>
        <v>1.7770266270614985E-2</v>
      </c>
      <c r="M956">
        <f t="shared" si="108"/>
        <v>0.21326618190519442</v>
      </c>
      <c r="N956" s="146">
        <f t="shared" si="105"/>
        <v>0.96733333333333227</v>
      </c>
      <c r="O956" s="147">
        <f t="shared" si="106"/>
        <v>1.272545688632942</v>
      </c>
    </row>
    <row r="957" spans="10:15" x14ac:dyDescent="0.25">
      <c r="J957">
        <f t="shared" si="107"/>
        <v>-3.4700000000002031</v>
      </c>
      <c r="K957" s="142">
        <f t="shared" si="103"/>
        <v>0.68556532618309007</v>
      </c>
      <c r="L957">
        <f t="shared" si="104"/>
        <v>1.8398637746024137E-2</v>
      </c>
      <c r="M957">
        <f t="shared" si="108"/>
        <v>0.21359951523852774</v>
      </c>
      <c r="N957" s="146">
        <f t="shared" si="105"/>
        <v>0.96766666666666556</v>
      </c>
      <c r="O957" s="147">
        <f t="shared" si="106"/>
        <v>1.2624766501188047</v>
      </c>
    </row>
    <row r="958" spans="10:15" x14ac:dyDescent="0.25">
      <c r="J958">
        <f t="shared" si="107"/>
        <v>-3.4600000000002034</v>
      </c>
      <c r="K958" s="142">
        <f t="shared" si="103"/>
        <v>0.68609192051919987</v>
      </c>
      <c r="L958">
        <f t="shared" si="104"/>
        <v>1.9047324134615524E-2</v>
      </c>
      <c r="M958">
        <f t="shared" si="108"/>
        <v>0.21393284857186107</v>
      </c>
      <c r="N958" s="146">
        <f t="shared" si="105"/>
        <v>0.96799999999999886</v>
      </c>
      <c r="O958" s="147">
        <f t="shared" si="106"/>
        <v>1.2524759813351987</v>
      </c>
    </row>
    <row r="959" spans="10:15" x14ac:dyDescent="0.25">
      <c r="J959">
        <f t="shared" si="107"/>
        <v>-3.4500000000002036</v>
      </c>
      <c r="K959" s="142">
        <f t="shared" si="103"/>
        <v>0.68661851485530967</v>
      </c>
      <c r="L959">
        <f t="shared" si="104"/>
        <v>1.9716909667715582E-2</v>
      </c>
      <c r="M959">
        <f t="shared" si="108"/>
        <v>0.21426618190519439</v>
      </c>
      <c r="N959" s="146">
        <f t="shared" si="105"/>
        <v>0.96833333333333227</v>
      </c>
      <c r="O959" s="147">
        <f t="shared" si="106"/>
        <v>1.2425433553710263</v>
      </c>
    </row>
    <row r="960" spans="10:15" x14ac:dyDescent="0.25">
      <c r="J960">
        <f t="shared" si="107"/>
        <v>-3.4400000000002038</v>
      </c>
      <c r="K960" s="142">
        <f t="shared" si="103"/>
        <v>0.68714510919141936</v>
      </c>
      <c r="L960">
        <f t="shared" si="104"/>
        <v>2.0407992765212275E-2</v>
      </c>
      <c r="M960">
        <f t="shared" si="108"/>
        <v>0.21459951523852772</v>
      </c>
      <c r="N960" s="146">
        <f t="shared" si="105"/>
        <v>0.96866666666666557</v>
      </c>
      <c r="O960" s="147">
        <f t="shared" si="106"/>
        <v>1.2326784450790571</v>
      </c>
    </row>
    <row r="961" spans="10:15" x14ac:dyDescent="0.25">
      <c r="J961">
        <f t="shared" si="107"/>
        <v>-3.430000000000204</v>
      </c>
      <c r="K961" s="142">
        <f t="shared" si="103"/>
        <v>0.68767170352752904</v>
      </c>
      <c r="L961">
        <f t="shared" si="104"/>
        <v>2.1121186290787387E-2</v>
      </c>
      <c r="M961">
        <f t="shared" si="108"/>
        <v>0.21493284857186104</v>
      </c>
      <c r="N961" s="146">
        <f t="shared" si="105"/>
        <v>0.96899999999999886</v>
      </c>
      <c r="O961" s="147">
        <f t="shared" si="106"/>
        <v>1.2228809231070292</v>
      </c>
    </row>
    <row r="962" spans="10:15" x14ac:dyDescent="0.25">
      <c r="J962">
        <f t="shared" si="107"/>
        <v>-3.4200000000002042</v>
      </c>
      <c r="K962" s="142">
        <f t="shared" si="103"/>
        <v>0.68819829786363884</v>
      </c>
      <c r="L962">
        <f t="shared" si="104"/>
        <v>2.1857117808759839E-2</v>
      </c>
      <c r="M962">
        <f t="shared" si="108"/>
        <v>0.21526618190519436</v>
      </c>
      <c r="N962" s="146">
        <f t="shared" si="105"/>
        <v>0.96933333333333227</v>
      </c>
      <c r="O962" s="147">
        <f t="shared" si="106"/>
        <v>1.2131504619282873</v>
      </c>
    </row>
    <row r="963" spans="10:15" x14ac:dyDescent="0.25">
      <c r="J963">
        <f t="shared" si="107"/>
        <v>-3.4100000000002044</v>
      </c>
      <c r="K963" s="142">
        <f t="shared" si="103"/>
        <v>0.68872489219974864</v>
      </c>
      <c r="L963">
        <f t="shared" si="104"/>
        <v>2.2616429842440302E-2</v>
      </c>
      <c r="M963">
        <f t="shared" si="108"/>
        <v>0.21559951523852769</v>
      </c>
      <c r="N963" s="146">
        <f t="shared" si="105"/>
        <v>0.96966666666666557</v>
      </c>
      <c r="O963" s="147">
        <f t="shared" si="106"/>
        <v>1.2034867338719635</v>
      </c>
    </row>
    <row r="964" spans="10:15" x14ac:dyDescent="0.25">
      <c r="J964">
        <f t="shared" si="107"/>
        <v>-3.4000000000002046</v>
      </c>
      <c r="K964" s="142">
        <f t="shared" ref="K964:K1027" si="109">$B$7+J964*$B$24</f>
        <v>0.68925148653585833</v>
      </c>
      <c r="L964">
        <f t="shared" ref="L964:L1027" si="110">_xlfn.NORM.DIST(K964,$B$7,$B$24,FALSE)</f>
        <v>2.3399780133892555E-2</v>
      </c>
      <c r="M964">
        <f t="shared" si="108"/>
        <v>0.21593284857186101</v>
      </c>
      <c r="N964" s="146">
        <f t="shared" ref="N964:N1027" si="111">MAX(0,M964+B$21)</f>
        <v>0.96999999999999886</v>
      </c>
      <c r="O964" s="147">
        <f t="shared" ref="O964:O1027" si="112">IF(M964&gt;=0,_xlfn.GAMMA.DIST(M964,$B$22,1/$B$23,FALSE),0)</f>
        <v>1.1938894111527045</v>
      </c>
    </row>
    <row r="965" spans="10:15" x14ac:dyDescent="0.25">
      <c r="J965">
        <f t="shared" si="107"/>
        <v>-3.3900000000002048</v>
      </c>
      <c r="K965" s="142">
        <f t="shared" si="109"/>
        <v>0.68977808087196812</v>
      </c>
      <c r="L965">
        <f t="shared" si="110"/>
        <v>2.4207841904992186E-2</v>
      </c>
      <c r="M965">
        <f t="shared" si="108"/>
        <v>0.21626618190519434</v>
      </c>
      <c r="N965" s="146">
        <f t="shared" si="111"/>
        <v>0.97033333333333216</v>
      </c>
      <c r="O965" s="147">
        <f t="shared" si="112"/>
        <v>1.1843581658999365</v>
      </c>
    </row>
    <row r="966" spans="10:15" x14ac:dyDescent="0.25">
      <c r="J966">
        <f t="shared" ref="J966:J1029" si="113">J965+0.01</f>
        <v>-3.3800000000002051</v>
      </c>
      <c r="K966" s="142">
        <f t="shared" si="109"/>
        <v>0.69030467520807792</v>
      </c>
      <c r="L966">
        <f t="shared" si="110"/>
        <v>2.5041304119666201E-2</v>
      </c>
      <c r="M966">
        <f t="shared" ref="M966:M1029" si="114">M965+0.7/2100</f>
        <v>0.21659951523852766</v>
      </c>
      <c r="N966" s="146">
        <f t="shared" si="111"/>
        <v>0.97066666666666546</v>
      </c>
      <c r="O966" s="147">
        <f t="shared" si="112"/>
        <v>1.1748926701866893</v>
      </c>
    </row>
    <row r="967" spans="10:15" x14ac:dyDescent="0.25">
      <c r="J967">
        <f t="shared" si="113"/>
        <v>-3.3700000000002053</v>
      </c>
      <c r="K967" s="142">
        <f t="shared" si="109"/>
        <v>0.69083126954418761</v>
      </c>
      <c r="L967">
        <f t="shared" si="110"/>
        <v>2.5900871747197518E-2</v>
      </c>
      <c r="M967">
        <f t="shared" si="114"/>
        <v>0.21693284857186099</v>
      </c>
      <c r="N967" s="146">
        <f t="shared" si="111"/>
        <v>0.97099999999999886</v>
      </c>
      <c r="O967" s="147">
        <f t="shared" si="112"/>
        <v>1.1654925960579812</v>
      </c>
    </row>
    <row r="968" spans="10:15" x14ac:dyDescent="0.25">
      <c r="J968">
        <f t="shared" si="113"/>
        <v>-3.3600000000002055</v>
      </c>
      <c r="K968" s="142">
        <f t="shared" si="109"/>
        <v>0.69135786388029741</v>
      </c>
      <c r="L968">
        <f t="shared" si="110"/>
        <v>2.6787266026469088E-2</v>
      </c>
      <c r="M968">
        <f t="shared" si="114"/>
        <v>0.21726618190519431</v>
      </c>
      <c r="N968" s="146">
        <f t="shared" si="111"/>
        <v>0.97133333333333216</v>
      </c>
      <c r="O968" s="147">
        <f t="shared" si="112"/>
        <v>1.1561576155587527</v>
      </c>
    </row>
    <row r="969" spans="10:15" x14ac:dyDescent="0.25">
      <c r="J969">
        <f t="shared" si="113"/>
        <v>-3.3500000000002057</v>
      </c>
      <c r="K969" s="142">
        <f t="shared" si="109"/>
        <v>0.69188445821640709</v>
      </c>
      <c r="L969">
        <f t="shared" si="110"/>
        <v>2.770122473101725E-2</v>
      </c>
      <c r="M969">
        <f t="shared" si="114"/>
        <v>0.21759951523852764</v>
      </c>
      <c r="N969" s="146">
        <f t="shared" si="111"/>
        <v>0.97166666666666546</v>
      </c>
      <c r="O969" s="147">
        <f t="shared" si="112"/>
        <v>1.1468874007613736</v>
      </c>
    </row>
    <row r="970" spans="10:15" x14ac:dyDescent="0.25">
      <c r="J970">
        <f t="shared" si="113"/>
        <v>-3.3400000000002059</v>
      </c>
      <c r="K970" s="142">
        <f t="shared" si="109"/>
        <v>0.69241105255251689</v>
      </c>
      <c r="L970">
        <f t="shared" si="110"/>
        <v>2.8643502434763567E-2</v>
      </c>
      <c r="M970">
        <f t="shared" si="114"/>
        <v>0.21793284857186096</v>
      </c>
      <c r="N970" s="146">
        <f t="shared" si="111"/>
        <v>0.97199999999999886</v>
      </c>
      <c r="O970" s="147">
        <f t="shared" si="112"/>
        <v>1.1376816237927123</v>
      </c>
    </row>
    <row r="971" spans="10:15" x14ac:dyDescent="0.25">
      <c r="J971">
        <f t="shared" si="113"/>
        <v>-3.3300000000002061</v>
      </c>
      <c r="K971" s="142">
        <f t="shared" si="109"/>
        <v>0.69293764688862658</v>
      </c>
      <c r="L971">
        <f t="shared" si="110"/>
        <v>2.961487077828261E-2</v>
      </c>
      <c r="M971">
        <f t="shared" si="114"/>
        <v>0.21826618190519428</v>
      </c>
      <c r="N971" s="146">
        <f t="shared" si="111"/>
        <v>0.97233333333333216</v>
      </c>
      <c r="O971" s="147">
        <f t="shared" si="112"/>
        <v>1.1285399568607859</v>
      </c>
    </row>
    <row r="972" spans="10:15" x14ac:dyDescent="0.25">
      <c r="J972">
        <f t="shared" si="113"/>
        <v>-3.3200000000002063</v>
      </c>
      <c r="K972" s="142">
        <f t="shared" si="109"/>
        <v>0.69346424122473638</v>
      </c>
      <c r="L972">
        <f t="shared" si="110"/>
        <v>3.0616118735465579E-2</v>
      </c>
      <c r="M972">
        <f t="shared" si="114"/>
        <v>0.21859951523852761</v>
      </c>
      <c r="N972" s="146">
        <f t="shared" si="111"/>
        <v>0.97266666666666546</v>
      </c>
      <c r="O972" s="147">
        <f t="shared" si="112"/>
        <v>1.1194620722809683</v>
      </c>
    </row>
    <row r="973" spans="10:15" x14ac:dyDescent="0.25">
      <c r="J973">
        <f t="shared" si="113"/>
        <v>-3.3100000000002066</v>
      </c>
      <c r="K973" s="142">
        <f t="shared" si="109"/>
        <v>0.69399083556084618</v>
      </c>
      <c r="L973">
        <f t="shared" si="110"/>
        <v>3.1648052880425701E-2</v>
      </c>
      <c r="M973">
        <f t="shared" si="114"/>
        <v>0.21893284857186093</v>
      </c>
      <c r="N973" s="146">
        <f t="shared" si="111"/>
        <v>0.97299999999999875</v>
      </c>
      <c r="O973" s="147">
        <f t="shared" si="112"/>
        <v>1.1104476425018057</v>
      </c>
    </row>
    <row r="974" spans="10:15" x14ac:dyDescent="0.25">
      <c r="J974">
        <f t="shared" si="113"/>
        <v>-3.3000000000002068</v>
      </c>
      <c r="K974" s="142">
        <f t="shared" si="109"/>
        <v>0.69451742989695586</v>
      </c>
      <c r="L974">
        <f t="shared" si="110"/>
        <v>3.2711497654495249E-2</v>
      </c>
      <c r="M974">
        <f t="shared" si="114"/>
        <v>0.21926618190519426</v>
      </c>
      <c r="N974" s="146">
        <f t="shared" si="111"/>
        <v>0.97333333333333205</v>
      </c>
      <c r="O974" s="147">
        <f t="shared" si="112"/>
        <v>1.1014963401303866</v>
      </c>
    </row>
    <row r="975" spans="10:15" x14ac:dyDescent="0.25">
      <c r="J975">
        <f t="shared" si="113"/>
        <v>-3.290000000000207</v>
      </c>
      <c r="K975" s="142">
        <f t="shared" si="109"/>
        <v>0.69504402423306566</v>
      </c>
      <c r="L975">
        <f t="shared" si="110"/>
        <v>3.3807295633152955E-2</v>
      </c>
      <c r="M975">
        <f t="shared" si="114"/>
        <v>0.21959951523852758</v>
      </c>
      <c r="N975" s="146">
        <f t="shared" si="111"/>
        <v>0.97366666666666546</v>
      </c>
      <c r="O975" s="147">
        <f t="shared" si="112"/>
        <v>1.0926078379573241</v>
      </c>
    </row>
    <row r="976" spans="10:15" x14ac:dyDescent="0.25">
      <c r="J976">
        <f t="shared" si="113"/>
        <v>-3.2800000000002072</v>
      </c>
      <c r="K976" s="142">
        <f t="shared" si="109"/>
        <v>0.69557061856917546</v>
      </c>
      <c r="L976">
        <f t="shared" si="110"/>
        <v>3.4936307792713589E-2</v>
      </c>
      <c r="M976">
        <f t="shared" si="114"/>
        <v>0.21993284857186091</v>
      </c>
      <c r="N976" s="146">
        <f t="shared" si="111"/>
        <v>0.97399999999999876</v>
      </c>
      <c r="O976" s="147">
        <f t="shared" si="112"/>
        <v>1.0837818089813165</v>
      </c>
    </row>
    <row r="977" spans="10:15" x14ac:dyDescent="0.25">
      <c r="J977">
        <f t="shared" si="113"/>
        <v>-3.2700000000002074</v>
      </c>
      <c r="K977" s="142">
        <f t="shared" si="109"/>
        <v>0.69609721290528515</v>
      </c>
      <c r="L977">
        <f t="shared" si="110"/>
        <v>3.6099413776614381E-2</v>
      </c>
      <c r="M977">
        <f t="shared" si="114"/>
        <v>0.22026618190519423</v>
      </c>
      <c r="N977" s="146">
        <f t="shared" si="111"/>
        <v>0.97433333333333205</v>
      </c>
      <c r="O977" s="147">
        <f t="shared" si="112"/>
        <v>1.0750179264333053</v>
      </c>
    </row>
    <row r="978" spans="10:15" x14ac:dyDescent="0.25">
      <c r="J978">
        <f t="shared" si="113"/>
        <v>-3.2600000000002076</v>
      </c>
      <c r="K978" s="142">
        <f t="shared" si="109"/>
        <v>0.69662380724139483</v>
      </c>
      <c r="L978">
        <f t="shared" si="110"/>
        <v>3.7297512161119158E-2</v>
      </c>
      <c r="M978">
        <f t="shared" si="114"/>
        <v>0.22059951523852755</v>
      </c>
      <c r="N978" s="146">
        <f t="shared" si="111"/>
        <v>0.97466666666666546</v>
      </c>
      <c r="O978" s="147">
        <f t="shared" si="112"/>
        <v>1.0663158638002397</v>
      </c>
    </row>
    <row r="979" spans="10:15" x14ac:dyDescent="0.25">
      <c r="J979">
        <f t="shared" si="113"/>
        <v>-3.2500000000002078</v>
      </c>
      <c r="K979" s="142">
        <f t="shared" si="109"/>
        <v>0.69715040157750463</v>
      </c>
      <c r="L979">
        <f t="shared" si="110"/>
        <v>3.8531520720258158E-2</v>
      </c>
      <c r="M979">
        <f t="shared" si="114"/>
        <v>0.22093284857186088</v>
      </c>
      <c r="N979" s="146">
        <f t="shared" si="111"/>
        <v>0.97499999999999876</v>
      </c>
      <c r="O979" s="147">
        <f t="shared" si="112"/>
        <v>1.0576752948484334</v>
      </c>
    </row>
    <row r="980" spans="10:15" x14ac:dyDescent="0.25">
      <c r="J980">
        <f t="shared" si="113"/>
        <v>-3.240000000000208</v>
      </c>
      <c r="K980" s="142">
        <f t="shared" si="109"/>
        <v>0.69767699591361443</v>
      </c>
      <c r="L980">
        <f t="shared" si="110"/>
        <v>3.9802376689817821E-2</v>
      </c>
      <c r="M980">
        <f t="shared" si="114"/>
        <v>0.2212661819051942</v>
      </c>
      <c r="N980" s="146">
        <f t="shared" si="111"/>
        <v>0.97533333333333205</v>
      </c>
      <c r="O980" s="147">
        <f t="shared" si="112"/>
        <v>1.0490958936465429</v>
      </c>
    </row>
    <row r="981" spans="10:15" x14ac:dyDescent="0.25">
      <c r="J981">
        <f t="shared" si="113"/>
        <v>-3.2300000000002083</v>
      </c>
      <c r="K981" s="142">
        <f t="shared" si="109"/>
        <v>0.69820359024972412</v>
      </c>
      <c r="L981">
        <f t="shared" si="110"/>
        <v>4.1111037030188445E-2</v>
      </c>
      <c r="M981">
        <f t="shared" si="114"/>
        <v>0.22159951523852753</v>
      </c>
      <c r="N981" s="146">
        <f t="shared" si="111"/>
        <v>0.97566666666666535</v>
      </c>
      <c r="O981" s="147">
        <f t="shared" si="112"/>
        <v>1.0405773345881446</v>
      </c>
    </row>
    <row r="982" spans="10:15" x14ac:dyDescent="0.25">
      <c r="J982">
        <f t="shared" si="113"/>
        <v>-3.2200000000002085</v>
      </c>
      <c r="K982" s="142">
        <f t="shared" si="109"/>
        <v>0.69873018458583391</v>
      </c>
      <c r="L982">
        <f t="shared" si="110"/>
        <v>4.2458478687871788E-2</v>
      </c>
      <c r="M982">
        <f t="shared" si="114"/>
        <v>0.22193284857186085</v>
      </c>
      <c r="N982" s="146">
        <f t="shared" si="111"/>
        <v>0.97599999999999865</v>
      </c>
      <c r="O982" s="147">
        <f t="shared" si="112"/>
        <v>1.0321192924139331</v>
      </c>
    </row>
    <row r="983" spans="10:15" x14ac:dyDescent="0.25">
      <c r="J983">
        <f t="shared" si="113"/>
        <v>-3.2100000000002087</v>
      </c>
      <c r="K983" s="142">
        <f t="shared" si="109"/>
        <v>0.69925677892194371</v>
      </c>
      <c r="L983">
        <f t="shared" si="110"/>
        <v>4.3845698855440964E-2</v>
      </c>
      <c r="M983">
        <f t="shared" si="114"/>
        <v>0.22226618190519418</v>
      </c>
      <c r="N983" s="146">
        <f t="shared" si="111"/>
        <v>0.97633333333333205</v>
      </c>
      <c r="O983" s="147">
        <f t="shared" si="112"/>
        <v>1.0237214422335368</v>
      </c>
    </row>
    <row r="984" spans="10:15" x14ac:dyDescent="0.25">
      <c r="J984">
        <f t="shared" si="113"/>
        <v>-3.2000000000002089</v>
      </c>
      <c r="K984" s="142">
        <f t="shared" si="109"/>
        <v>0.6997833732580534</v>
      </c>
      <c r="L984">
        <f t="shared" si="110"/>
        <v>4.5273715229749552E-2</v>
      </c>
      <c r="M984">
        <f t="shared" si="114"/>
        <v>0.2225995152385275</v>
      </c>
      <c r="N984" s="146">
        <f t="shared" si="111"/>
        <v>0.97666666666666535</v>
      </c>
      <c r="O984" s="147">
        <f t="shared" si="112"/>
        <v>1.0153834595469615</v>
      </c>
    </row>
    <row r="985" spans="10:15" x14ac:dyDescent="0.25">
      <c r="J985">
        <f t="shared" si="113"/>
        <v>-3.1900000000002091</v>
      </c>
      <c r="K985" s="142">
        <f t="shared" si="109"/>
        <v>0.7003099675941632</v>
      </c>
      <c r="L985">
        <f t="shared" si="110"/>
        <v>4.6743566268171687E-2</v>
      </c>
      <c r="M985">
        <f t="shared" si="114"/>
        <v>0.22293284857186083</v>
      </c>
      <c r="N985" s="146">
        <f t="shared" si="111"/>
        <v>0.97699999999999865</v>
      </c>
      <c r="O985" s="147">
        <f t="shared" si="112"/>
        <v>1.0071050202656513</v>
      </c>
    </row>
    <row r="986" spans="10:15" x14ac:dyDescent="0.25">
      <c r="J986">
        <f t="shared" si="113"/>
        <v>-3.1800000000002093</v>
      </c>
      <c r="K986" s="142">
        <f t="shared" si="109"/>
        <v>0.70083656193027288</v>
      </c>
      <c r="L986">
        <f t="shared" si="110"/>
        <v>4.8256311442650003E-2</v>
      </c>
      <c r="M986">
        <f t="shared" si="114"/>
        <v>0.22326618190519415</v>
      </c>
      <c r="N986" s="146">
        <f t="shared" si="111"/>
        <v>0.97733333333333205</v>
      </c>
      <c r="O986" s="147">
        <f t="shared" si="112"/>
        <v>0.99888580073318711</v>
      </c>
    </row>
    <row r="987" spans="10:15" x14ac:dyDescent="0.25">
      <c r="J987">
        <f t="shared" si="113"/>
        <v>-3.1700000000002095</v>
      </c>
      <c r="K987" s="142">
        <f t="shared" si="109"/>
        <v>0.70136315626638268</v>
      </c>
      <c r="L987">
        <f t="shared" si="110"/>
        <v>4.9813031491332274E-2</v>
      </c>
      <c r="M987">
        <f t="shared" si="114"/>
        <v>0.22359951523852747</v>
      </c>
      <c r="N987" s="146">
        <f t="shared" si="111"/>
        <v>0.97766666666666535</v>
      </c>
      <c r="O987" s="147">
        <f t="shared" si="112"/>
        <v>0.99072547774561448</v>
      </c>
    </row>
    <row r="988" spans="10:15" x14ac:dyDescent="0.25">
      <c r="J988">
        <f t="shared" si="113"/>
        <v>-3.1600000000002098</v>
      </c>
      <c r="K988" s="142">
        <f t="shared" si="109"/>
        <v>0.70188975060249237</v>
      </c>
      <c r="L988">
        <f t="shared" si="110"/>
        <v>5.1414828667556187E-2</v>
      </c>
      <c r="M988">
        <f t="shared" si="114"/>
        <v>0.2239328485718608</v>
      </c>
      <c r="N988" s="146">
        <f t="shared" si="111"/>
        <v>0.97799999999999865</v>
      </c>
      <c r="O988" s="147">
        <f t="shared" si="112"/>
        <v>0.98262372857141767</v>
      </c>
    </row>
    <row r="989" spans="10:15" x14ac:dyDescent="0.25">
      <c r="J989">
        <f t="shared" si="113"/>
        <v>-3.15000000000021</v>
      </c>
      <c r="K989" s="142">
        <f t="shared" si="109"/>
        <v>0.70241634493860217</v>
      </c>
      <c r="L989">
        <f t="shared" si="110"/>
        <v>5.3062826985954555E-2</v>
      </c>
      <c r="M989">
        <f t="shared" si="114"/>
        <v>0.22426618190519412</v>
      </c>
      <c r="N989" s="146">
        <f t="shared" si="111"/>
        <v>0.97833333333333194</v>
      </c>
      <c r="O989" s="147">
        <f t="shared" si="112"/>
        <v>0.97458023097112179</v>
      </c>
    </row>
    <row r="990" spans="10:15" x14ac:dyDescent="0.25">
      <c r="J990">
        <f t="shared" si="113"/>
        <v>-3.1400000000002102</v>
      </c>
      <c r="K990" s="142">
        <f t="shared" si="109"/>
        <v>0.70294293927471196</v>
      </c>
      <c r="L990">
        <f t="shared" si="110"/>
        <v>5.4758172465426948E-2</v>
      </c>
      <c r="M990">
        <f t="shared" si="114"/>
        <v>0.22459951523852745</v>
      </c>
      <c r="N990" s="146">
        <f t="shared" si="111"/>
        <v>0.97866666666666524</v>
      </c>
      <c r="O990" s="147">
        <f t="shared" si="112"/>
        <v>0.96659466321655529</v>
      </c>
    </row>
    <row r="991" spans="10:15" x14ac:dyDescent="0.25">
      <c r="J991">
        <f t="shared" si="113"/>
        <v>-3.1300000000002104</v>
      </c>
      <c r="K991" s="142">
        <f t="shared" si="109"/>
        <v>0.70346953361082165</v>
      </c>
      <c r="L991">
        <f t="shared" si="110"/>
        <v>5.6502033368739095E-2</v>
      </c>
      <c r="M991">
        <f t="shared" si="114"/>
        <v>0.22493284857186077</v>
      </c>
      <c r="N991" s="146">
        <f t="shared" si="111"/>
        <v>0.97899999999999865</v>
      </c>
      <c r="O991" s="147">
        <f t="shared" si="112"/>
        <v>0.95866670410974697</v>
      </c>
    </row>
    <row r="992" spans="10:15" x14ac:dyDescent="0.25">
      <c r="J992">
        <f t="shared" si="113"/>
        <v>-3.1200000000002106</v>
      </c>
      <c r="K992" s="142">
        <f t="shared" si="109"/>
        <v>0.70399612794693145</v>
      </c>
      <c r="L992">
        <f t="shared" si="110"/>
        <v>5.8295600438491135E-2</v>
      </c>
      <c r="M992">
        <f t="shared" si="114"/>
        <v>0.2252661819051941</v>
      </c>
      <c r="N992" s="146">
        <f t="shared" si="111"/>
        <v>0.97933333333333195</v>
      </c>
      <c r="O992" s="147">
        <f t="shared" si="112"/>
        <v>0.9507960330014904</v>
      </c>
    </row>
    <row r="993" spans="10:15" x14ac:dyDescent="0.25">
      <c r="J993">
        <f t="shared" si="113"/>
        <v>-3.1100000000002108</v>
      </c>
      <c r="K993" s="142">
        <f t="shared" si="109"/>
        <v>0.70452272228304125</v>
      </c>
      <c r="L993">
        <f t="shared" si="110"/>
        <v>6.014008712919193E-2</v>
      </c>
      <c r="M993">
        <f t="shared" si="114"/>
        <v>0.22559951523852742</v>
      </c>
      <c r="N993" s="146">
        <f t="shared" si="111"/>
        <v>0.97966666666666524</v>
      </c>
      <c r="O993" s="147">
        <f t="shared" si="112"/>
        <v>0.94298232980955254</v>
      </c>
    </row>
    <row r="994" spans="10:15" x14ac:dyDescent="0.25">
      <c r="J994">
        <f t="shared" si="113"/>
        <v>-3.100000000000211</v>
      </c>
      <c r="K994" s="142">
        <f t="shared" si="109"/>
        <v>0.70504931661915093</v>
      </c>
      <c r="L994">
        <f t="shared" si="110"/>
        <v>6.2036729835180868E-2</v>
      </c>
      <c r="M994">
        <f t="shared" si="114"/>
        <v>0.22593284857186074</v>
      </c>
      <c r="N994" s="146">
        <f t="shared" si="111"/>
        <v>0.97999999999999865</v>
      </c>
      <c r="O994" s="147">
        <f t="shared" si="112"/>
        <v>0.93522527503654551</v>
      </c>
    </row>
    <row r="995" spans="10:15" x14ac:dyDescent="0.25">
      <c r="J995">
        <f t="shared" si="113"/>
        <v>-3.0900000000002112</v>
      </c>
      <c r="K995" s="142">
        <f t="shared" si="109"/>
        <v>0.70557591095526062</v>
      </c>
      <c r="L995">
        <f t="shared" si="110"/>
        <v>6.3986788114122908E-2</v>
      </c>
      <c r="M995">
        <f t="shared" si="114"/>
        <v>0.22626618190519407</v>
      </c>
      <c r="N995" s="146">
        <f t="shared" si="111"/>
        <v>0.98033333333333195</v>
      </c>
      <c r="O995" s="147">
        <f t="shared" si="112"/>
        <v>0.92752454978746735</v>
      </c>
    </row>
    <row r="996" spans="10:15" x14ac:dyDescent="0.25">
      <c r="J996">
        <f t="shared" si="113"/>
        <v>-3.0800000000002115</v>
      </c>
      <c r="K996" s="142">
        <f t="shared" si="109"/>
        <v>0.70610250529137042</v>
      </c>
      <c r="L996">
        <f t="shared" si="110"/>
        <v>6.5991544905798658E-2</v>
      </c>
      <c r="M996">
        <f t="shared" si="114"/>
        <v>0.22659951523852739</v>
      </c>
      <c r="N996" s="146">
        <f t="shared" si="111"/>
        <v>0.98066666666666524</v>
      </c>
      <c r="O996" s="147">
        <f t="shared" si="112"/>
        <v>0.91987983578690458</v>
      </c>
    </row>
    <row r="997" spans="10:15" x14ac:dyDescent="0.25">
      <c r="J997">
        <f t="shared" si="113"/>
        <v>-3.0700000000002117</v>
      </c>
      <c r="K997" s="142">
        <f t="shared" si="109"/>
        <v>0.70662909962748022</v>
      </c>
      <c r="L997">
        <f t="shared" si="110"/>
        <v>6.8052306745909785E-2</v>
      </c>
      <c r="M997">
        <f t="shared" si="114"/>
        <v>0.22693284857186072</v>
      </c>
      <c r="N997" s="146">
        <f t="shared" si="111"/>
        <v>0.98099999999999854</v>
      </c>
      <c r="O997" s="147">
        <f t="shared" si="112"/>
        <v>0.91229081539590384</v>
      </c>
    </row>
    <row r="998" spans="10:15" x14ac:dyDescent="0.25">
      <c r="J998">
        <f t="shared" si="113"/>
        <v>-3.0600000000002119</v>
      </c>
      <c r="K998" s="142">
        <f t="shared" si="109"/>
        <v>0.7071556939635899</v>
      </c>
      <c r="L998">
        <f t="shared" si="110"/>
        <v>7.0170403974614978E-2</v>
      </c>
      <c r="M998">
        <f t="shared" si="114"/>
        <v>0.22726618190519404</v>
      </c>
      <c r="N998" s="146">
        <f t="shared" si="111"/>
        <v>0.98133333333333184</v>
      </c>
      <c r="O998" s="147">
        <f t="shared" si="112"/>
        <v>0.90475717162852498</v>
      </c>
    </row>
    <row r="999" spans="10:15" x14ac:dyDescent="0.25">
      <c r="J999">
        <f t="shared" si="113"/>
        <v>-3.0500000000002121</v>
      </c>
      <c r="K999" s="142">
        <f t="shared" si="109"/>
        <v>0.7076822882996997</v>
      </c>
      <c r="L999">
        <f t="shared" si="110"/>
        <v>7.2347190939502135E-2</v>
      </c>
      <c r="M999">
        <f t="shared" si="114"/>
        <v>0.22759951523852737</v>
      </c>
      <c r="N999" s="146">
        <f t="shared" si="111"/>
        <v>0.98166666666666524</v>
      </c>
      <c r="O999" s="147">
        <f t="shared" si="112"/>
        <v>0.89727858816806794</v>
      </c>
    </row>
    <row r="1000" spans="10:15" x14ac:dyDescent="0.25">
      <c r="J1000">
        <f t="shared" si="113"/>
        <v>-3.0400000000002123</v>
      </c>
      <c r="K1000" s="142">
        <f t="shared" si="109"/>
        <v>0.7082088826358095</v>
      </c>
      <c r="L1000">
        <f t="shared" si="110"/>
        <v>7.4584046192695708E-2</v>
      </c>
      <c r="M1000">
        <f t="shared" si="114"/>
        <v>0.22793284857186069</v>
      </c>
      <c r="N1000" s="146">
        <f t="shared" si="111"/>
        <v>0.98199999999999854</v>
      </c>
      <c r="O1000" s="147">
        <f t="shared" si="112"/>
        <v>0.88985474938297537</v>
      </c>
    </row>
    <row r="1001" spans="10:15" x14ac:dyDescent="0.25">
      <c r="J1001">
        <f t="shared" si="113"/>
        <v>-3.0300000000002125</v>
      </c>
      <c r="K1001" s="142">
        <f t="shared" si="109"/>
        <v>0.70873547697191919</v>
      </c>
      <c r="L1001">
        <f t="shared" si="110"/>
        <v>7.6882372681804284E-2</v>
      </c>
      <c r="M1001">
        <f t="shared" si="114"/>
        <v>0.22826618190519402</v>
      </c>
      <c r="N1001" s="146">
        <f t="shared" si="111"/>
        <v>0.98233333333333184</v>
      </c>
      <c r="O1001" s="147">
        <f t="shared" si="112"/>
        <v>0.88248534034243153</v>
      </c>
    </row>
    <row r="1002" spans="10:15" x14ac:dyDescent="0.25">
      <c r="J1002">
        <f t="shared" si="113"/>
        <v>-3.0200000000002127</v>
      </c>
      <c r="K1002" s="142">
        <f t="shared" si="109"/>
        <v>0.70926207130802899</v>
      </c>
      <c r="L1002">
        <f t="shared" si="110"/>
        <v>7.9243597934397073E-2</v>
      </c>
      <c r="M1002">
        <f t="shared" si="114"/>
        <v>0.22859951523852734</v>
      </c>
      <c r="N1002" s="146">
        <f t="shared" si="111"/>
        <v>0.98266666666666524</v>
      </c>
      <c r="O1002" s="147">
        <f t="shared" si="112"/>
        <v>0.87517004683164046</v>
      </c>
    </row>
    <row r="1003" spans="10:15" x14ac:dyDescent="0.25">
      <c r="J1003">
        <f t="shared" si="113"/>
        <v>-3.0100000000002129</v>
      </c>
      <c r="K1003" s="142">
        <f t="shared" si="109"/>
        <v>0.70978866564413867</v>
      </c>
      <c r="L1003">
        <f t="shared" si="110"/>
        <v>8.1669174235692005E-2</v>
      </c>
      <c r="M1003">
        <f t="shared" si="114"/>
        <v>0.22893284857186066</v>
      </c>
      <c r="N1003" s="146">
        <f t="shared" si="111"/>
        <v>0.98299999999999854</v>
      </c>
      <c r="O1003" s="147">
        <f t="shared" si="112"/>
        <v>0.86790855536680045</v>
      </c>
    </row>
    <row r="1004" spans="10:15" x14ac:dyDescent="0.25">
      <c r="J1004">
        <f t="shared" si="113"/>
        <v>-3.0000000000002132</v>
      </c>
      <c r="K1004" s="142">
        <f t="shared" si="109"/>
        <v>0.71031525998024847</v>
      </c>
      <c r="L1004">
        <f t="shared" si="110"/>
        <v>8.4160578799149954E-2</v>
      </c>
      <c r="M1004">
        <f t="shared" si="114"/>
        <v>0.22926618190519399</v>
      </c>
      <c r="N1004" s="146">
        <f t="shared" si="111"/>
        <v>0.98333333333333184</v>
      </c>
      <c r="O1004" s="147">
        <f t="shared" si="112"/>
        <v>0.8607005532097709</v>
      </c>
    </row>
    <row r="1005" spans="10:15" x14ac:dyDescent="0.25">
      <c r="J1005">
        <f t="shared" si="113"/>
        <v>-2.9900000000002134</v>
      </c>
      <c r="K1005" s="142">
        <f t="shared" si="109"/>
        <v>0.71084185431635816</v>
      </c>
      <c r="L1005">
        <f t="shared" si="110"/>
        <v>8.6719313929638581E-2</v>
      </c>
      <c r="M1005">
        <f t="shared" si="114"/>
        <v>0.22959951523852731</v>
      </c>
      <c r="N1005" s="146">
        <f t="shared" si="111"/>
        <v>0.98366666666666513</v>
      </c>
      <c r="O1005" s="147">
        <f t="shared" si="112"/>
        <v>0.85354572838243914</v>
      </c>
    </row>
    <row r="1006" spans="10:15" x14ac:dyDescent="0.25">
      <c r="J1006">
        <f t="shared" si="113"/>
        <v>-2.9800000000002136</v>
      </c>
      <c r="K1006" s="142">
        <f t="shared" si="109"/>
        <v>0.71136844865246796</v>
      </c>
      <c r="L1006">
        <f t="shared" si="110"/>
        <v>8.9346907178855031E-2</v>
      </c>
      <c r="M1006">
        <f t="shared" si="114"/>
        <v>0.22993284857186064</v>
      </c>
      <c r="N1006" s="146">
        <f t="shared" si="111"/>
        <v>0.98399999999999843</v>
      </c>
      <c r="O1006" s="147">
        <f t="shared" si="112"/>
        <v>0.84644376968079416</v>
      </c>
    </row>
    <row r="1007" spans="10:15" x14ac:dyDescent="0.25">
      <c r="J1007">
        <f t="shared" si="113"/>
        <v>-2.9700000000002138</v>
      </c>
      <c r="K1007" s="142">
        <f t="shared" si="109"/>
        <v>0.71189504298857775</v>
      </c>
      <c r="L1007">
        <f t="shared" si="110"/>
        <v>9.2044911492659226E-2</v>
      </c>
      <c r="M1007">
        <f t="shared" si="114"/>
        <v>0.23026618190519396</v>
      </c>
      <c r="N1007" s="146">
        <f t="shared" si="111"/>
        <v>0.98433333333333184</v>
      </c>
      <c r="O1007" s="147">
        <f t="shared" si="112"/>
        <v>0.83939436668869127</v>
      </c>
    </row>
    <row r="1008" spans="10:15" x14ac:dyDescent="0.25">
      <c r="J1008">
        <f t="shared" si="113"/>
        <v>-2.960000000000214</v>
      </c>
      <c r="K1008" s="142">
        <f t="shared" si="109"/>
        <v>0.71242163732468744</v>
      </c>
      <c r="L1008">
        <f t="shared" si="110"/>
        <v>9.4814905349997591E-2</v>
      </c>
      <c r="M1008">
        <f t="shared" si="114"/>
        <v>0.23059951523852729</v>
      </c>
      <c r="N1008" s="146">
        <f t="shared" si="111"/>
        <v>0.98466666666666514</v>
      </c>
      <c r="O1008" s="147">
        <f t="shared" si="112"/>
        <v>0.83239720979134302</v>
      </c>
    </row>
    <row r="1009" spans="10:15" x14ac:dyDescent="0.25">
      <c r="J1009">
        <f t="shared" si="113"/>
        <v>-2.9500000000002142</v>
      </c>
      <c r="K1009" s="142">
        <f t="shared" si="109"/>
        <v>0.71294823166079724</v>
      </c>
      <c r="L1009">
        <f t="shared" si="110"/>
        <v>9.7658492893071339E-2</v>
      </c>
      <c r="M1009">
        <f t="shared" si="114"/>
        <v>0.23093284857186061</v>
      </c>
      <c r="N1009" s="146">
        <f t="shared" si="111"/>
        <v>0.98499999999999843</v>
      </c>
      <c r="O1009" s="147">
        <f t="shared" si="112"/>
        <v>0.82545199018851223</v>
      </c>
    </row>
    <row r="1010" spans="10:15" x14ac:dyDescent="0.25">
      <c r="J1010">
        <f t="shared" si="113"/>
        <v>-2.9400000000002144</v>
      </c>
      <c r="K1010" s="142">
        <f t="shared" si="109"/>
        <v>0.71347482599690704</v>
      </c>
      <c r="L1010">
        <f t="shared" si="110"/>
        <v>0.1005773040483999</v>
      </c>
      <c r="M1010">
        <f t="shared" si="114"/>
        <v>0.23126618190519393</v>
      </c>
      <c r="N1010" s="146">
        <f t="shared" si="111"/>
        <v>0.98533333333333184</v>
      </c>
      <c r="O1010" s="147">
        <f t="shared" si="112"/>
        <v>0.81855839990742152</v>
      </c>
    </row>
    <row r="1011" spans="10:15" x14ac:dyDescent="0.25">
      <c r="J1011">
        <f t="shared" si="113"/>
        <v>-2.9300000000002147</v>
      </c>
      <c r="K1011" s="142">
        <f t="shared" si="109"/>
        <v>0.71400142033301672</v>
      </c>
      <c r="L1011">
        <f t="shared" si="110"/>
        <v>0.10357299463844333</v>
      </c>
      <c r="M1011">
        <f t="shared" si="114"/>
        <v>0.23159951523852726</v>
      </c>
      <c r="N1011" s="146">
        <f t="shared" si="111"/>
        <v>0.98566666666666514</v>
      </c>
      <c r="O1011" s="147">
        <f t="shared" si="112"/>
        <v>0.81171613181538138</v>
      </c>
    </row>
    <row r="1012" spans="10:15" x14ac:dyDescent="0.25">
      <c r="J1012">
        <f t="shared" si="113"/>
        <v>-2.9200000000002149</v>
      </c>
      <c r="K1012" s="142">
        <f t="shared" si="109"/>
        <v>0.71452801466912641</v>
      </c>
      <c r="L1012">
        <f t="shared" si="110"/>
        <v>0.10664724648342636</v>
      </c>
      <c r="M1012">
        <f t="shared" si="114"/>
        <v>0.23193284857186058</v>
      </c>
      <c r="N1012" s="146">
        <f t="shared" si="111"/>
        <v>0.98599999999999843</v>
      </c>
      <c r="O1012" s="147">
        <f t="shared" si="112"/>
        <v>0.80492487963214332</v>
      </c>
    </row>
    <row r="1013" spans="10:15" x14ac:dyDescent="0.25">
      <c r="J1013">
        <f t="shared" si="113"/>
        <v>-2.9100000000002151</v>
      </c>
      <c r="K1013" s="142">
        <f t="shared" si="109"/>
        <v>0.71505460900523621</v>
      </c>
      <c r="L1013">
        <f t="shared" si="110"/>
        <v>0.10980176749300678</v>
      </c>
      <c r="M1013">
        <f t="shared" si="114"/>
        <v>0.23226618190519391</v>
      </c>
      <c r="N1013" s="146">
        <f t="shared" si="111"/>
        <v>0.98633333333333173</v>
      </c>
      <c r="O1013" s="147">
        <f t="shared" si="112"/>
        <v>0.79818433794197663</v>
      </c>
    </row>
    <row r="1014" spans="10:15" x14ac:dyDescent="0.25">
      <c r="J1014">
        <f t="shared" si="113"/>
        <v>-2.9000000000002153</v>
      </c>
      <c r="K1014" s="142">
        <f t="shared" si="109"/>
        <v>0.71558120334134601</v>
      </c>
      <c r="L1014">
        <f t="shared" si="110"/>
        <v>0.11303829174743345</v>
      </c>
      <c r="M1014">
        <f t="shared" si="114"/>
        <v>0.23259951523852723</v>
      </c>
      <c r="N1014" s="146">
        <f t="shared" si="111"/>
        <v>0.98666666666666503</v>
      </c>
      <c r="O1014" s="147">
        <f t="shared" si="112"/>
        <v>0.79149420220546962</v>
      </c>
    </row>
    <row r="1015" spans="10:15" x14ac:dyDescent="0.25">
      <c r="J1015">
        <f t="shared" si="113"/>
        <v>-2.8900000000002155</v>
      </c>
      <c r="K1015" s="142">
        <f t="shared" si="109"/>
        <v>0.71610779767745569</v>
      </c>
      <c r="L1015">
        <f t="shared" si="110"/>
        <v>0.11635857956783384</v>
      </c>
      <c r="M1015">
        <f t="shared" si="114"/>
        <v>0.23293284857186056</v>
      </c>
      <c r="N1015" s="146">
        <f t="shared" si="111"/>
        <v>0.98699999999999843</v>
      </c>
      <c r="O1015" s="147">
        <f t="shared" si="112"/>
        <v>0.78485416877106728</v>
      </c>
    </row>
    <row r="1016" spans="10:15" x14ac:dyDescent="0.25">
      <c r="J1016">
        <f t="shared" si="113"/>
        <v>-2.8800000000002157</v>
      </c>
      <c r="K1016" s="142">
        <f t="shared" si="109"/>
        <v>0.71663439201356549</v>
      </c>
      <c r="L1016">
        <f t="shared" si="110"/>
        <v>0.11976441757526672</v>
      </c>
      <c r="M1016">
        <f t="shared" si="114"/>
        <v>0.23326618190519388</v>
      </c>
      <c r="N1016" s="146">
        <f t="shared" si="111"/>
        <v>0.98733333333333173</v>
      </c>
      <c r="O1016" s="147">
        <f t="shared" si="112"/>
        <v>0.77826393488634271</v>
      </c>
    </row>
    <row r="1017" spans="10:15" x14ac:dyDescent="0.25">
      <c r="J1017">
        <f t="shared" si="113"/>
        <v>-2.8700000000002159</v>
      </c>
      <c r="K1017" s="142">
        <f t="shared" si="109"/>
        <v>0.71716098634967529</v>
      </c>
      <c r="L1017">
        <f t="shared" si="110"/>
        <v>0.12325761873816353</v>
      </c>
      <c r="M1017">
        <f t="shared" si="114"/>
        <v>0.23359951523852721</v>
      </c>
      <c r="N1017" s="146">
        <f t="shared" si="111"/>
        <v>0.98766666666666503</v>
      </c>
      <c r="O1017" s="147">
        <f t="shared" si="112"/>
        <v>0.77172319870900652</v>
      </c>
    </row>
    <row r="1018" spans="10:15" x14ac:dyDescent="0.25">
      <c r="J1018">
        <f t="shared" si="113"/>
        <v>-2.8600000000002161</v>
      </c>
      <c r="K1018" s="142">
        <f t="shared" si="109"/>
        <v>0.71768758068578498</v>
      </c>
      <c r="L1018">
        <f t="shared" si="110"/>
        <v>0.12684002240780348</v>
      </c>
      <c r="M1018">
        <f t="shared" si="114"/>
        <v>0.23393284857186053</v>
      </c>
      <c r="N1018" s="146">
        <f t="shared" si="111"/>
        <v>0.98799999999999844</v>
      </c>
      <c r="O1018" s="147">
        <f t="shared" si="112"/>
        <v>0.76523165931765391</v>
      </c>
    </row>
    <row r="1019" spans="10:15" x14ac:dyDescent="0.25">
      <c r="J1019">
        <f t="shared" si="113"/>
        <v>-2.8500000000002164</v>
      </c>
      <c r="K1019" s="142">
        <f t="shared" si="109"/>
        <v>0.71821417502189477</v>
      </c>
      <c r="L1019">
        <f t="shared" si="110"/>
        <v>0.13051349434144272</v>
      </c>
      <c r="M1019">
        <f t="shared" si="114"/>
        <v>0.23426618190519385</v>
      </c>
      <c r="N1019" s="146">
        <f t="shared" si="111"/>
        <v>0.98833333333333173</v>
      </c>
      <c r="O1019" s="147">
        <f t="shared" si="112"/>
        <v>0.75878901672226085</v>
      </c>
    </row>
    <row r="1020" spans="10:15" x14ac:dyDescent="0.25">
      <c r="J1020">
        <f t="shared" si="113"/>
        <v>-2.8400000000002166</v>
      </c>
      <c r="K1020" s="142">
        <f t="shared" si="109"/>
        <v>0.71874076935800446</v>
      </c>
      <c r="L1020">
        <f t="shared" si="110"/>
        <v>0.13427992671271688</v>
      </c>
      <c r="M1020">
        <f t="shared" si="114"/>
        <v>0.23459951523852718</v>
      </c>
      <c r="N1020" s="146">
        <f t="shared" si="111"/>
        <v>0.98866666666666503</v>
      </c>
      <c r="O1020" s="147">
        <f t="shared" si="112"/>
        <v>0.75239497187442717</v>
      </c>
    </row>
    <row r="1021" spans="10:15" x14ac:dyDescent="0.25">
      <c r="J1021">
        <f t="shared" si="113"/>
        <v>-2.8300000000002168</v>
      </c>
      <c r="K1021" s="142">
        <f t="shared" si="109"/>
        <v>0.71926736369411426</v>
      </c>
      <c r="L1021">
        <f t="shared" si="110"/>
        <v>0.13814123810895815</v>
      </c>
      <c r="M1021">
        <f t="shared" si="114"/>
        <v>0.2349328485718605</v>
      </c>
      <c r="N1021" s="146">
        <f t="shared" si="111"/>
        <v>0.98899999999999832</v>
      </c>
      <c r="O1021" s="147">
        <f t="shared" si="112"/>
        <v>0.74604922667736218</v>
      </c>
    </row>
    <row r="1022" spans="10:15" x14ac:dyDescent="0.25">
      <c r="J1022">
        <f t="shared" si="113"/>
        <v>-2.820000000000217</v>
      </c>
      <c r="K1022" s="142">
        <f t="shared" si="109"/>
        <v>0.71979395803022395</v>
      </c>
      <c r="L1022">
        <f t="shared" si="110"/>
        <v>0.14209937351502819</v>
      </c>
      <c r="M1022">
        <f t="shared" si="114"/>
        <v>0.23526618190519383</v>
      </c>
      <c r="N1022" s="146">
        <f t="shared" si="111"/>
        <v>0.98933333333333162</v>
      </c>
      <c r="O1022" s="147">
        <f t="shared" si="112"/>
        <v>0.73975148399563595</v>
      </c>
    </row>
    <row r="1023" spans="10:15" x14ac:dyDescent="0.25">
      <c r="J1023">
        <f t="shared" si="113"/>
        <v>-2.8100000000002172</v>
      </c>
      <c r="K1023" s="142">
        <f t="shared" si="109"/>
        <v>0.72032055236633374</v>
      </c>
      <c r="L1023">
        <f t="shared" si="110"/>
        <v>0.14615630428331006</v>
      </c>
      <c r="M1023">
        <f t="shared" si="114"/>
        <v>0.23559951523852715</v>
      </c>
      <c r="N1023" s="146">
        <f t="shared" si="111"/>
        <v>0.98966666666666503</v>
      </c>
      <c r="O1023" s="147">
        <f t="shared" si="112"/>
        <v>0.73350144766467584</v>
      </c>
    </row>
    <row r="1024" spans="10:15" x14ac:dyDescent="0.25">
      <c r="J1024">
        <f t="shared" si="113"/>
        <v>-2.8000000000002174</v>
      </c>
      <c r="K1024" s="142">
        <f t="shared" si="109"/>
        <v>0.72084714670244354</v>
      </c>
      <c r="L1024">
        <f t="shared" si="110"/>
        <v>0.1503140280894564</v>
      </c>
      <c r="M1024">
        <f t="shared" si="114"/>
        <v>0.23593284857186048</v>
      </c>
      <c r="N1024" s="146">
        <f t="shared" si="111"/>
        <v>0.98999999999999833</v>
      </c>
      <c r="O1024" s="147">
        <f t="shared" si="112"/>
        <v>0.72729882250003097</v>
      </c>
    </row>
    <row r="1025" spans="10:15" x14ac:dyDescent="0.25">
      <c r="J1025">
        <f t="shared" si="113"/>
        <v>-2.7900000000002176</v>
      </c>
      <c r="K1025" s="142">
        <f t="shared" si="109"/>
        <v>0.72137374103855323</v>
      </c>
      <c r="L1025">
        <f t="shared" si="110"/>
        <v>0.15457456887353235</v>
      </c>
      <c r="M1025">
        <f t="shared" si="114"/>
        <v>0.2362661819051938</v>
      </c>
      <c r="N1025" s="146">
        <f t="shared" si="111"/>
        <v>0.99033333333333162</v>
      </c>
      <c r="O1025" s="147">
        <f t="shared" si="112"/>
        <v>0.72114331430639245</v>
      </c>
    </row>
    <row r="1026" spans="10:15" x14ac:dyDescent="0.25">
      <c r="J1026">
        <f t="shared" si="113"/>
        <v>-2.7800000000002179</v>
      </c>
      <c r="K1026" s="142">
        <f t="shared" si="109"/>
        <v>0.72190033537466303</v>
      </c>
      <c r="L1026">
        <f t="shared" si="110"/>
        <v>0.15893997676616464</v>
      </c>
      <c r="M1026">
        <f t="shared" si="114"/>
        <v>0.23659951523852712</v>
      </c>
      <c r="N1026" s="146">
        <f t="shared" si="111"/>
        <v>0.99066666666666503</v>
      </c>
      <c r="O1026" s="147">
        <f t="shared" si="112"/>
        <v>0.71503462988638289</v>
      </c>
    </row>
    <row r="1027" spans="10:15" x14ac:dyDescent="0.25">
      <c r="J1027">
        <f t="shared" si="113"/>
        <v>-2.7700000000002181</v>
      </c>
      <c r="K1027" s="142">
        <f t="shared" si="109"/>
        <v>0.72242692971077282</v>
      </c>
      <c r="L1027">
        <f t="shared" si="110"/>
        <v>0.16341232799930522</v>
      </c>
      <c r="M1027">
        <f t="shared" si="114"/>
        <v>0.23693284857186045</v>
      </c>
      <c r="N1027" s="146">
        <f t="shared" si="111"/>
        <v>0.99099999999999833</v>
      </c>
      <c r="O1027" s="147">
        <f t="shared" si="112"/>
        <v>0.70897247704911526</v>
      </c>
    </row>
    <row r="1028" spans="10:15" x14ac:dyDescent="0.25">
      <c r="J1028">
        <f t="shared" si="113"/>
        <v>-2.7600000000002183</v>
      </c>
      <c r="K1028" s="142">
        <f t="shared" ref="K1028:K1091" si="115">$B$7+J1028*$B$24</f>
        <v>0.72295352404688251</v>
      </c>
      <c r="L1028">
        <f t="shared" ref="L1028:L1091" si="116">_xlfn.NORM.DIST(K1028,$B$7,$B$24,FALSE)</f>
        <v>0.16799372480124694</v>
      </c>
      <c r="M1028">
        <f t="shared" si="114"/>
        <v>0.23726618190519377</v>
      </c>
      <c r="N1028" s="146">
        <f t="shared" ref="N1028:N1091" si="117">MAX(0,M1028+B$21)</f>
        <v>0.99133333333333162</v>
      </c>
      <c r="O1028" s="147">
        <f t="shared" ref="O1028:O1091" si="118">IF(M1028&gt;=0,_xlfn.GAMMA.DIST(M1028,$B$22,1/$B$23,FALSE),0)</f>
        <v>0.70295656461851674</v>
      </c>
    </row>
    <row r="1029" spans="10:15" x14ac:dyDescent="0.25">
      <c r="J1029">
        <f t="shared" si="113"/>
        <v>-2.7500000000002185</v>
      </c>
      <c r="K1029" s="142">
        <f t="shared" si="115"/>
        <v>0.7234801183829922</v>
      </c>
      <c r="L1029">
        <f t="shared" si="116"/>
        <v>0.1726862952754982</v>
      </c>
      <c r="M1029">
        <f t="shared" si="114"/>
        <v>0.2375995152385271</v>
      </c>
      <c r="N1029" s="146">
        <f t="shared" si="117"/>
        <v>0.99166666666666492</v>
      </c>
      <c r="O1029" s="147">
        <f t="shared" si="118"/>
        <v>0.69698660244143196</v>
      </c>
    </row>
    <row r="1030" spans="10:15" x14ac:dyDescent="0.25">
      <c r="J1030">
        <f t="shared" ref="J1030:J1093" si="119">J1029+0.01</f>
        <v>-2.7400000000002187</v>
      </c>
      <c r="K1030" s="142">
        <f t="shared" si="115"/>
        <v>0.724006712719102</v>
      </c>
      <c r="L1030">
        <f t="shared" si="116"/>
        <v>0.17749219326313559</v>
      </c>
      <c r="M1030">
        <f t="shared" ref="M1030:M1093" si="120">M1029+0.7/2100</f>
        <v>0.23793284857186042</v>
      </c>
      <c r="N1030" s="146">
        <f t="shared" si="117"/>
        <v>0.99199999999999822</v>
      </c>
      <c r="O1030" s="147">
        <f t="shared" si="118"/>
        <v>0.69106230139550406</v>
      </c>
    </row>
    <row r="1031" spans="10:15" x14ac:dyDescent="0.25">
      <c r="J1031">
        <f t="shared" si="119"/>
        <v>-2.7300000000002189</v>
      </c>
      <c r="K1031" s="142">
        <f t="shared" si="115"/>
        <v>0.72453330705521179</v>
      </c>
      <c r="L1031">
        <f t="shared" si="116"/>
        <v>0.18241359818825742</v>
      </c>
      <c r="M1031">
        <f t="shared" si="120"/>
        <v>0.23826618190519375</v>
      </c>
      <c r="N1031" s="146">
        <f t="shared" si="117"/>
        <v>0.99233333333333162</v>
      </c>
      <c r="O1031" s="147">
        <f t="shared" si="118"/>
        <v>0.68518337339683089</v>
      </c>
    </row>
    <row r="1032" spans="10:15" x14ac:dyDescent="0.25">
      <c r="J1032">
        <f t="shared" si="119"/>
        <v>-2.7200000000002191</v>
      </c>
      <c r="K1032" s="142">
        <f t="shared" si="115"/>
        <v>0.72505990139132148</v>
      </c>
      <c r="L1032">
        <f t="shared" si="116"/>
        <v>0.18745271488616394</v>
      </c>
      <c r="M1032">
        <f t="shared" si="120"/>
        <v>0.23859951523852707</v>
      </c>
      <c r="N1032" s="146">
        <f t="shared" si="117"/>
        <v>0.99266666666666492</v>
      </c>
      <c r="O1032" s="147">
        <f t="shared" si="118"/>
        <v>0.67934953140740828</v>
      </c>
    </row>
    <row r="1033" spans="10:15" x14ac:dyDescent="0.25">
      <c r="J1033">
        <f t="shared" si="119"/>
        <v>-2.7100000000002193</v>
      </c>
      <c r="K1033" s="142">
        <f t="shared" si="115"/>
        <v>0.72558649572743128</v>
      </c>
      <c r="L1033">
        <f t="shared" si="116"/>
        <v>0.19261177341388785</v>
      </c>
      <c r="M1033">
        <f t="shared" si="120"/>
        <v>0.2389328485718604</v>
      </c>
      <c r="N1033" s="146">
        <f t="shared" si="117"/>
        <v>0.99299999999999822</v>
      </c>
      <c r="O1033" s="147">
        <f t="shared" si="118"/>
        <v>0.67356048944235281</v>
      </c>
    </row>
    <row r="1034" spans="10:15" x14ac:dyDescent="0.25">
      <c r="J1034">
        <f t="shared" si="119"/>
        <v>-2.7000000000002196</v>
      </c>
      <c r="K1034" s="142">
        <f t="shared" si="115"/>
        <v>0.72611309006354108</v>
      </c>
      <c r="L1034">
        <f t="shared" si="116"/>
        <v>0.19789302884268584</v>
      </c>
      <c r="M1034">
        <f t="shared" si="120"/>
        <v>0.23926618190519372</v>
      </c>
      <c r="N1034" s="146">
        <f t="shared" si="117"/>
        <v>0.99333333333333163</v>
      </c>
      <c r="O1034" s="147">
        <f t="shared" si="118"/>
        <v>0.66781596257692355</v>
      </c>
    </row>
    <row r="1035" spans="10:15" x14ac:dyDescent="0.25">
      <c r="J1035">
        <f t="shared" si="119"/>
        <v>-2.6900000000002198</v>
      </c>
      <c r="K1035" s="142">
        <f t="shared" si="115"/>
        <v>0.72663968439965076</v>
      </c>
      <c r="L1035">
        <f t="shared" si="116"/>
        <v>0.20329876103214231</v>
      </c>
      <c r="M1035">
        <f t="shared" si="120"/>
        <v>0.23959951523852704</v>
      </c>
      <c r="N1035" s="146">
        <f t="shared" si="117"/>
        <v>0.99366666666666492</v>
      </c>
      <c r="O1035" s="147">
        <f t="shared" si="118"/>
        <v>0.66211566695332036</v>
      </c>
    </row>
    <row r="1036" spans="10:15" x14ac:dyDescent="0.25">
      <c r="J1036">
        <f t="shared" si="119"/>
        <v>-2.68000000000022</v>
      </c>
      <c r="K1036" s="142">
        <f t="shared" si="115"/>
        <v>0.72716627873576056</v>
      </c>
      <c r="L1036">
        <f t="shared" si="116"/>
        <v>0.20883127438550536</v>
      </c>
      <c r="M1036">
        <f t="shared" si="120"/>
        <v>0.23993284857186037</v>
      </c>
      <c r="N1036" s="146">
        <f t="shared" si="117"/>
        <v>0.99399999999999822</v>
      </c>
      <c r="O1036" s="147">
        <f t="shared" si="118"/>
        <v>0.65645931978728833</v>
      </c>
    </row>
    <row r="1037" spans="10:15" x14ac:dyDescent="0.25">
      <c r="J1037">
        <f t="shared" si="119"/>
        <v>-2.6700000000002202</v>
      </c>
      <c r="K1037" s="142">
        <f t="shared" si="115"/>
        <v>0.72769287307187025</v>
      </c>
      <c r="L1037">
        <f t="shared" si="116"/>
        <v>0.21449289758587756</v>
      </c>
      <c r="M1037">
        <f t="shared" si="120"/>
        <v>0.24026618190519369</v>
      </c>
      <c r="N1037" s="146">
        <f t="shared" si="117"/>
        <v>0.99433333333333151</v>
      </c>
      <c r="O1037" s="147">
        <f t="shared" si="118"/>
        <v>0.65084663937451137</v>
      </c>
    </row>
    <row r="1038" spans="10:15" x14ac:dyDescent="0.25">
      <c r="J1038">
        <f t="shared" si="119"/>
        <v>-2.6600000000002204</v>
      </c>
      <c r="K1038" s="142">
        <f t="shared" si="115"/>
        <v>0.72821946740798005</v>
      </c>
      <c r="L1038">
        <f t="shared" si="116"/>
        <v>0.22028598331292773</v>
      </c>
      <c r="M1038">
        <f t="shared" si="120"/>
        <v>0.24059951523852702</v>
      </c>
      <c r="N1038" s="146">
        <f t="shared" si="117"/>
        <v>0.99466666666666481</v>
      </c>
      <c r="O1038" s="147">
        <f t="shared" si="118"/>
        <v>0.64527734509680768</v>
      </c>
    </row>
    <row r="1039" spans="10:15" x14ac:dyDescent="0.25">
      <c r="J1039">
        <f t="shared" si="119"/>
        <v>-2.6500000000002206</v>
      </c>
      <c r="K1039" s="142">
        <f t="shared" si="115"/>
        <v>0.72874606174408973</v>
      </c>
      <c r="L1039">
        <f t="shared" si="116"/>
        <v>0.22621290793973128</v>
      </c>
      <c r="M1039">
        <f t="shared" si="120"/>
        <v>0.24093284857186034</v>
      </c>
      <c r="N1039" s="146">
        <f t="shared" si="117"/>
        <v>0.99499999999999822</v>
      </c>
      <c r="O1039" s="147">
        <f t="shared" si="118"/>
        <v>0.6397511574281276</v>
      </c>
    </row>
    <row r="1040" spans="10:15" x14ac:dyDescent="0.25">
      <c r="J1040">
        <f t="shared" si="119"/>
        <v>-2.6400000000002208</v>
      </c>
      <c r="K1040" s="142">
        <f t="shared" si="115"/>
        <v>0.72927265608019953</v>
      </c>
      <c r="L1040">
        <f t="shared" si="116"/>
        <v>0.23227607120941951</v>
      </c>
      <c r="M1040">
        <f t="shared" si="120"/>
        <v>0.24126618190519367</v>
      </c>
      <c r="N1040" s="146">
        <f t="shared" si="117"/>
        <v>0.99533333333333152</v>
      </c>
      <c r="O1040" s="147">
        <f t="shared" si="118"/>
        <v>0.6342677979403516</v>
      </c>
    </row>
    <row r="1041" spans="10:15" x14ac:dyDescent="0.25">
      <c r="J1041">
        <f t="shared" si="119"/>
        <v>-2.630000000000221</v>
      </c>
      <c r="K1041" s="142">
        <f t="shared" si="115"/>
        <v>0.72979925041630933</v>
      </c>
      <c r="L1041">
        <f t="shared" si="116"/>
        <v>0.23847789589125612</v>
      </c>
      <c r="M1041">
        <f t="shared" si="120"/>
        <v>0.24159951523852699</v>
      </c>
      <c r="N1041" s="146">
        <f t="shared" si="117"/>
        <v>0.99566666666666481</v>
      </c>
      <c r="O1041" s="147">
        <f t="shared" si="118"/>
        <v>0.62882698930890346</v>
      </c>
    </row>
    <row r="1042" spans="10:15" x14ac:dyDescent="0.25">
      <c r="J1042">
        <f t="shared" si="119"/>
        <v>-2.6200000000002213</v>
      </c>
      <c r="K1042" s="142">
        <f t="shared" si="115"/>
        <v>0.73032584475241902</v>
      </c>
      <c r="L1042">
        <f t="shared" si="116"/>
        <v>0.24482082741582276</v>
      </c>
      <c r="M1042">
        <f t="shared" si="120"/>
        <v>0.24193284857186032</v>
      </c>
      <c r="N1042" s="146">
        <f t="shared" si="117"/>
        <v>0.99599999999999822</v>
      </c>
      <c r="O1042" s="147">
        <f t="shared" si="118"/>
        <v>0.62342845531816227</v>
      </c>
    </row>
    <row r="1043" spans="10:15" x14ac:dyDescent="0.25">
      <c r="J1043">
        <f t="shared" si="119"/>
        <v>-2.6100000000002215</v>
      </c>
      <c r="K1043" s="142">
        <f t="shared" si="115"/>
        <v>0.73085243908852882</v>
      </c>
      <c r="L1043">
        <f t="shared" si="116"/>
        <v>0.25130733348896661</v>
      </c>
      <c r="M1043">
        <f t="shared" si="120"/>
        <v>0.24226618190519364</v>
      </c>
      <c r="N1043" s="146">
        <f t="shared" si="117"/>
        <v>0.99633333333333152</v>
      </c>
      <c r="O1043" s="147">
        <f t="shared" si="118"/>
        <v>0.6180719208666966</v>
      </c>
    </row>
    <row r="1044" spans="10:15" x14ac:dyDescent="0.25">
      <c r="J1044">
        <f t="shared" si="119"/>
        <v>-2.6000000000002217</v>
      </c>
      <c r="K1044" s="142">
        <f t="shared" si="115"/>
        <v>0.73137903342463861</v>
      </c>
      <c r="L1044">
        <f t="shared" si="116"/>
        <v>0.25793990368416336</v>
      </c>
      <c r="M1044">
        <f t="shared" si="120"/>
        <v>0.24259951523852696</v>
      </c>
      <c r="N1044" s="146">
        <f t="shared" si="117"/>
        <v>0.99666666666666481</v>
      </c>
      <c r="O1044" s="147">
        <f t="shared" si="118"/>
        <v>0.61275711197230598</v>
      </c>
    </row>
    <row r="1045" spans="10:15" x14ac:dyDescent="0.25">
      <c r="J1045">
        <f t="shared" si="119"/>
        <v>-2.5900000000002219</v>
      </c>
      <c r="K1045" s="142">
        <f t="shared" si="115"/>
        <v>0.7319056277607483</v>
      </c>
      <c r="L1045">
        <f t="shared" si="116"/>
        <v>0.26472104901299459</v>
      </c>
      <c r="M1045">
        <f t="shared" si="120"/>
        <v>0.24293284857186029</v>
      </c>
      <c r="N1045" s="146">
        <f t="shared" si="117"/>
        <v>0.99699999999999811</v>
      </c>
      <c r="O1045" s="147">
        <f t="shared" si="118"/>
        <v>0.60748375577688651</v>
      </c>
    </row>
    <row r="1046" spans="10:15" x14ac:dyDescent="0.25">
      <c r="J1046">
        <f t="shared" si="119"/>
        <v>-2.5800000000002221</v>
      </c>
      <c r="K1046" s="142">
        <f t="shared" si="115"/>
        <v>0.7324322220968581</v>
      </c>
      <c r="L1046">
        <f t="shared" si="116"/>
        <v>0.27165330147340899</v>
      </c>
      <c r="M1046">
        <f t="shared" si="120"/>
        <v>0.24326618190519361</v>
      </c>
      <c r="N1046" s="146">
        <f t="shared" si="117"/>
        <v>0.99733333333333141</v>
      </c>
      <c r="O1046" s="147">
        <f t="shared" si="118"/>
        <v>0.60225158055110817</v>
      </c>
    </row>
    <row r="1047" spans="10:15" x14ac:dyDescent="0.25">
      <c r="J1047">
        <f t="shared" si="119"/>
        <v>-2.5700000000002223</v>
      </c>
      <c r="K1047" s="142">
        <f t="shared" si="115"/>
        <v>0.73295881643296779</v>
      </c>
      <c r="L1047">
        <f t="shared" si="116"/>
        <v>0.27873921357543985</v>
      </c>
      <c r="M1047">
        <f t="shared" si="120"/>
        <v>0.24359951523852694</v>
      </c>
      <c r="N1047" s="146">
        <f t="shared" si="117"/>
        <v>0.99766666666666481</v>
      </c>
      <c r="O1047" s="147">
        <f t="shared" si="118"/>
        <v>0.59706031569892271</v>
      </c>
    </row>
    <row r="1048" spans="10:15" x14ac:dyDescent="0.25">
      <c r="J1048">
        <f t="shared" si="119"/>
        <v>-2.5600000000002225</v>
      </c>
      <c r="K1048" s="142">
        <f t="shared" si="115"/>
        <v>0.73348541076907758</v>
      </c>
      <c r="L1048">
        <f t="shared" si="116"/>
        <v>0.28598135784411205</v>
      </c>
      <c r="M1048">
        <f t="shared" si="120"/>
        <v>0.24393284857186026</v>
      </c>
      <c r="N1048" s="146">
        <f t="shared" si="117"/>
        <v>0.99799999999999811</v>
      </c>
      <c r="O1048" s="147">
        <f t="shared" si="118"/>
        <v>0.59190969176189068</v>
      </c>
    </row>
    <row r="1049" spans="10:15" x14ac:dyDescent="0.25">
      <c r="J1049">
        <f t="shared" si="119"/>
        <v>-2.5500000000002228</v>
      </c>
      <c r="K1049" s="142">
        <f t="shared" si="115"/>
        <v>0.73401200510518727</v>
      </c>
      <c r="L1049">
        <f t="shared" si="116"/>
        <v>0.29338232629919686</v>
      </c>
      <c r="M1049">
        <f t="shared" si="120"/>
        <v>0.24426618190519359</v>
      </c>
      <c r="N1049" s="146">
        <f t="shared" si="117"/>
        <v>0.99833333333333141</v>
      </c>
      <c r="O1049" s="147">
        <f t="shared" si="118"/>
        <v>0.58679944042333743</v>
      </c>
    </row>
    <row r="1050" spans="10:15" x14ac:dyDescent="0.25">
      <c r="J1050">
        <f t="shared" si="119"/>
        <v>-2.540000000000223</v>
      </c>
      <c r="K1050" s="142">
        <f t="shared" si="115"/>
        <v>0.73453859944129707</v>
      </c>
      <c r="L1050">
        <f t="shared" si="116"/>
        <v>0.30094472991157595</v>
      </c>
      <c r="M1050">
        <f t="shared" si="120"/>
        <v>0.24459951523852691</v>
      </c>
      <c r="N1050" s="146">
        <f t="shared" si="117"/>
        <v>0.99866666666666482</v>
      </c>
      <c r="O1050" s="147">
        <f t="shared" si="118"/>
        <v>0.58172929451233923</v>
      </c>
    </row>
    <row r="1051" spans="10:15" x14ac:dyDescent="0.25">
      <c r="J1051">
        <f t="shared" si="119"/>
        <v>-2.5300000000002232</v>
      </c>
      <c r="K1051" s="142">
        <f t="shared" si="115"/>
        <v>0.73506519377740687</v>
      </c>
      <c r="L1051">
        <f t="shared" si="116"/>
        <v>0.30867119803588761</v>
      </c>
      <c r="M1051">
        <f t="shared" si="120"/>
        <v>0.24493284857186023</v>
      </c>
      <c r="N1051" s="146">
        <f t="shared" si="117"/>
        <v>0.99899999999999811</v>
      </c>
      <c r="O1051" s="147">
        <f t="shared" si="118"/>
        <v>0.57669898800754049</v>
      </c>
    </row>
    <row r="1052" spans="10:15" x14ac:dyDescent="0.25">
      <c r="J1052">
        <f t="shared" si="119"/>
        <v>-2.5200000000002234</v>
      </c>
      <c r="K1052" s="142">
        <f t="shared" si="115"/>
        <v>0.73559178811351655</v>
      </c>
      <c r="L1052">
        <f t="shared" si="116"/>
        <v>0.31656437781922764</v>
      </c>
      <c r="M1052">
        <f t="shared" si="120"/>
        <v>0.24526618190519356</v>
      </c>
      <c r="N1052" s="146">
        <f t="shared" si="117"/>
        <v>0.99933333333333141</v>
      </c>
      <c r="O1052" s="147">
        <f t="shared" si="118"/>
        <v>0.57170825604080533</v>
      </c>
    </row>
    <row r="1053" spans="10:15" x14ac:dyDescent="0.25">
      <c r="J1053">
        <f t="shared" si="119"/>
        <v>-2.5100000000002236</v>
      </c>
      <c r="K1053" s="142">
        <f t="shared" si="115"/>
        <v>0.73611838244962635</v>
      </c>
      <c r="L1053">
        <f t="shared" si="116"/>
        <v>0.32462693358563094</v>
      </c>
      <c r="M1053">
        <f t="shared" si="120"/>
        <v>0.24559951523852688</v>
      </c>
      <c r="N1053" s="146">
        <f t="shared" si="117"/>
        <v>0.9996666666666647</v>
      </c>
      <c r="O1053" s="147">
        <f t="shared" si="118"/>
        <v>0.56675683490070938</v>
      </c>
    </row>
    <row r="1054" spans="10:15" x14ac:dyDescent="0.25">
      <c r="J1054">
        <f t="shared" si="119"/>
        <v>-2.5000000000002238</v>
      </c>
      <c r="K1054" s="142">
        <f t="shared" si="115"/>
        <v>0.73664497678573604</v>
      </c>
      <c r="L1054">
        <f t="shared" si="116"/>
        <v>0.33286154619606623</v>
      </c>
      <c r="M1054">
        <f t="shared" si="120"/>
        <v>0.24593284857186021</v>
      </c>
      <c r="N1054" s="146">
        <f t="shared" si="117"/>
        <v>0.999999999999998</v>
      </c>
      <c r="O1054" s="147">
        <f t="shared" si="118"/>
        <v>0.56184446203586269</v>
      </c>
    </row>
    <row r="1055" spans="10:15" x14ac:dyDescent="0.25">
      <c r="J1055">
        <f t="shared" si="119"/>
        <v>-2.490000000000224</v>
      </c>
      <c r="K1055" s="142">
        <f t="shared" si="115"/>
        <v>0.73717157112184584</v>
      </c>
      <c r="L1055">
        <f t="shared" si="116"/>
        <v>0.34127091238375384</v>
      </c>
      <c r="M1055">
        <f t="shared" si="120"/>
        <v>0.24626618190519353</v>
      </c>
      <c r="N1055" s="146">
        <f t="shared" si="117"/>
        <v>1.0003333333333313</v>
      </c>
      <c r="O1055" s="147">
        <f t="shared" si="118"/>
        <v>0.55697087605808493</v>
      </c>
    </row>
    <row r="1056" spans="10:15" x14ac:dyDescent="0.25">
      <c r="J1056">
        <f t="shared" si="119"/>
        <v>-2.4800000000002242</v>
      </c>
      <c r="K1056" s="142">
        <f t="shared" si="115"/>
        <v>0.73769816545795552</v>
      </c>
      <c r="L1056">
        <f t="shared" si="116"/>
        <v>0.34985774406452408</v>
      </c>
      <c r="M1056">
        <f t="shared" si="120"/>
        <v>0.24659951523852686</v>
      </c>
      <c r="N1056" s="146">
        <f t="shared" si="117"/>
        <v>1.0006666666666648</v>
      </c>
      <c r="O1056" s="147">
        <f t="shared" si="118"/>
        <v>0.55213581674541412</v>
      </c>
    </row>
    <row r="1057" spans="10:15" x14ac:dyDescent="0.25">
      <c r="J1057">
        <f t="shared" si="119"/>
        <v>-2.4700000000002245</v>
      </c>
      <c r="K1057" s="142">
        <f t="shared" si="115"/>
        <v>0.73822475979406532</v>
      </c>
      <c r="L1057">
        <f t="shared" si="116"/>
        <v>0.35862476762206025</v>
      </c>
      <c r="M1057">
        <f t="shared" si="120"/>
        <v>0.24693284857186018</v>
      </c>
      <c r="N1057" s="146">
        <f t="shared" si="117"/>
        <v>1.0009999999999981</v>
      </c>
      <c r="O1057" s="147">
        <f t="shared" si="118"/>
        <v>0.54733902504496779</v>
      </c>
    </row>
    <row r="1058" spans="10:15" x14ac:dyDescent="0.25">
      <c r="J1058">
        <f t="shared" si="119"/>
        <v>-2.4600000000002247</v>
      </c>
      <c r="K1058" s="142">
        <f t="shared" si="115"/>
        <v>0.73875135413017512</v>
      </c>
      <c r="L1058">
        <f t="shared" si="116"/>
        <v>0.36757472316777151</v>
      </c>
      <c r="M1058">
        <f t="shared" si="120"/>
        <v>0.24726618190519351</v>
      </c>
      <c r="N1058" s="146">
        <f t="shared" si="117"/>
        <v>1.0013333333333314</v>
      </c>
      <c r="O1058" s="147">
        <f t="shared" si="118"/>
        <v>0.54258024307565078</v>
      </c>
    </row>
    <row r="1059" spans="10:15" x14ac:dyDescent="0.25">
      <c r="J1059">
        <f t="shared" si="119"/>
        <v>-2.4500000000002249</v>
      </c>
      <c r="K1059" s="142">
        <f t="shared" si="115"/>
        <v>0.73927794846628481</v>
      </c>
      <c r="L1059">
        <f t="shared" si="116"/>
        <v>0.37671036377515199</v>
      </c>
      <c r="M1059">
        <f t="shared" si="120"/>
        <v>0.24759951523852683</v>
      </c>
      <c r="N1059" s="146">
        <f t="shared" si="117"/>
        <v>1.0016666666666647</v>
      </c>
      <c r="O1059" s="147">
        <f t="shared" si="118"/>
        <v>0.53785921413071125</v>
      </c>
    </row>
    <row r="1060" spans="10:15" x14ac:dyDescent="0.25">
      <c r="J1060">
        <f t="shared" si="119"/>
        <v>-2.4400000000002251</v>
      </c>
      <c r="K1060" s="142">
        <f t="shared" si="115"/>
        <v>0.7398045428023946</v>
      </c>
      <c r="L1060">
        <f t="shared" si="116"/>
        <v>0.38603445468842706</v>
      </c>
      <c r="M1060">
        <f t="shared" si="120"/>
        <v>0.24793284857186015</v>
      </c>
      <c r="N1060" s="146">
        <f t="shared" si="117"/>
        <v>1.001999999999998</v>
      </c>
      <c r="O1060" s="147">
        <f t="shared" si="118"/>
        <v>0.53317568268015436</v>
      </c>
    </row>
    <row r="1061" spans="10:15" x14ac:dyDescent="0.25">
      <c r="J1061">
        <f t="shared" si="119"/>
        <v>-2.4300000000002253</v>
      </c>
      <c r="K1061" s="142">
        <f t="shared" si="115"/>
        <v>0.7403311371385044</v>
      </c>
      <c r="L1061">
        <f t="shared" si="116"/>
        <v>0.39554977250532292</v>
      </c>
      <c r="M1061">
        <f t="shared" si="120"/>
        <v>0.24826618190519348</v>
      </c>
      <c r="N1061" s="146">
        <f t="shared" si="117"/>
        <v>1.0023333333333313</v>
      </c>
      <c r="O1061" s="147">
        <f t="shared" si="118"/>
        <v>0.52852939437300461</v>
      </c>
    </row>
    <row r="1062" spans="10:15" x14ac:dyDescent="0.25">
      <c r="J1062">
        <f t="shared" si="119"/>
        <v>-2.4200000000002255</v>
      </c>
      <c r="K1062" s="142">
        <f t="shared" si="115"/>
        <v>0.74085773147461409</v>
      </c>
      <c r="L1062">
        <f t="shared" si="116"/>
        <v>0.40525910433383144</v>
      </c>
      <c r="M1062">
        <f t="shared" si="120"/>
        <v>0.2485995152385268</v>
      </c>
      <c r="N1062" s="146">
        <f t="shared" si="117"/>
        <v>1.0026666666666646</v>
      </c>
      <c r="O1062" s="147">
        <f t="shared" si="118"/>
        <v>0.52392009603943246</v>
      </c>
    </row>
    <row r="1063" spans="10:15" x14ac:dyDescent="0.25">
      <c r="J1063">
        <f t="shared" si="119"/>
        <v>-2.4100000000002257</v>
      </c>
      <c r="K1063" s="142">
        <f t="shared" si="115"/>
        <v>0.74138432581072389</v>
      </c>
      <c r="L1063">
        <f t="shared" si="116"/>
        <v>0.41516524692283319</v>
      </c>
      <c r="M1063">
        <f t="shared" si="120"/>
        <v>0.24893284857186013</v>
      </c>
      <c r="N1063" s="146">
        <f t="shared" si="117"/>
        <v>1.0029999999999979</v>
      </c>
      <c r="O1063" s="147">
        <f t="shared" si="118"/>
        <v>0.51934753569273184</v>
      </c>
    </row>
    <row r="1064" spans="10:15" x14ac:dyDescent="0.25">
      <c r="J1064">
        <f t="shared" si="119"/>
        <v>-2.400000000000226</v>
      </c>
      <c r="K1064" s="142">
        <f t="shared" si="115"/>
        <v>0.74191092014683357</v>
      </c>
      <c r="L1064">
        <f t="shared" si="116"/>
        <v>0.42527100576643501</v>
      </c>
      <c r="M1064">
        <f t="shared" si="120"/>
        <v>0.24926618190519345</v>
      </c>
      <c r="N1064" s="146">
        <f t="shared" si="117"/>
        <v>1.0033333333333312</v>
      </c>
      <c r="O1064" s="147">
        <f t="shared" si="118"/>
        <v>0.51481146253116616</v>
      </c>
    </row>
    <row r="1065" spans="10:15" x14ac:dyDescent="0.25">
      <c r="J1065">
        <f t="shared" si="119"/>
        <v>-2.3900000000002262</v>
      </c>
      <c r="K1065" s="142">
        <f t="shared" si="115"/>
        <v>0.74243751448294337</v>
      </c>
      <c r="L1065">
        <f t="shared" si="116"/>
        <v>0.43557919418197572</v>
      </c>
      <c r="M1065">
        <f t="shared" si="120"/>
        <v>0.24959951523852678</v>
      </c>
      <c r="N1065" s="146">
        <f t="shared" si="117"/>
        <v>1.0036666666666647</v>
      </c>
      <c r="O1065" s="147">
        <f t="shared" si="118"/>
        <v>0.5103116269396758</v>
      </c>
    </row>
    <row r="1066" spans="10:15" x14ac:dyDescent="0.25">
      <c r="J1066">
        <f t="shared" si="119"/>
        <v>-2.3800000000002264</v>
      </c>
      <c r="K1066" s="142">
        <f t="shared" si="115"/>
        <v>0.74296410881905306</v>
      </c>
      <c r="L1066">
        <f t="shared" si="116"/>
        <v>0.44609263236154867</v>
      </c>
      <c r="M1066">
        <f t="shared" si="120"/>
        <v>0.2499328485718601</v>
      </c>
      <c r="N1066" s="146">
        <f t="shared" si="117"/>
        <v>1.003999999999998</v>
      </c>
      <c r="O1066" s="147">
        <f t="shared" si="118"/>
        <v>0.50584778049144719</v>
      </c>
    </row>
    <row r="1067" spans="10:15" x14ac:dyDescent="0.25">
      <c r="J1067">
        <f t="shared" si="119"/>
        <v>-2.3700000000002266</v>
      </c>
      <c r="K1067" s="142">
        <f t="shared" si="115"/>
        <v>0.74349070315516286</v>
      </c>
      <c r="L1067">
        <f t="shared" si="116"/>
        <v>0.4568141463970456</v>
      </c>
      <c r="M1067">
        <f t="shared" si="120"/>
        <v>0.25026618190519345</v>
      </c>
      <c r="N1067" s="146">
        <f t="shared" si="117"/>
        <v>1.0043333333333313</v>
      </c>
      <c r="O1067" s="147">
        <f t="shared" si="118"/>
        <v>0.50141967594935533</v>
      </c>
    </row>
    <row r="1068" spans="10:15" x14ac:dyDescent="0.25">
      <c r="J1068">
        <f t="shared" si="119"/>
        <v>-2.3600000000002268</v>
      </c>
      <c r="K1068" s="142">
        <f t="shared" si="115"/>
        <v>0.74401729749127266</v>
      </c>
      <c r="L1068">
        <f t="shared" si="116"/>
        <v>0.46774656727859704</v>
      </c>
      <c r="M1068">
        <f t="shared" si="120"/>
        <v>0.2505995152385268</v>
      </c>
      <c r="N1068" s="146">
        <f t="shared" si="117"/>
        <v>1.0046666666666646</v>
      </c>
      <c r="O1068" s="147">
        <f t="shared" si="118"/>
        <v>0.49702706726727292</v>
      </c>
    </row>
    <row r="1069" spans="10:15" x14ac:dyDescent="0.25">
      <c r="J1069">
        <f t="shared" si="119"/>
        <v>-2.350000000000227</v>
      </c>
      <c r="K1069" s="142">
        <f t="shared" si="115"/>
        <v>0.74454389182738234</v>
      </c>
      <c r="L1069">
        <f t="shared" si="116"/>
        <v>0.47889272986643761</v>
      </c>
      <c r="M1069">
        <f t="shared" si="120"/>
        <v>0.25093284857186016</v>
      </c>
      <c r="N1069" s="146">
        <f t="shared" si="117"/>
        <v>1.0049999999999981</v>
      </c>
      <c r="O1069" s="147">
        <f t="shared" si="118"/>
        <v>0.49266970959125223</v>
      </c>
    </row>
    <row r="1070" spans="10:15" x14ac:dyDescent="0.25">
      <c r="J1070">
        <f t="shared" si="119"/>
        <v>-2.3400000000002272</v>
      </c>
      <c r="K1070" s="142">
        <f t="shared" si="115"/>
        <v>0.74507048616349214</v>
      </c>
      <c r="L1070">
        <f t="shared" si="116"/>
        <v>0.4902554718361567</v>
      </c>
      <c r="M1070">
        <f t="shared" si="120"/>
        <v>0.25126618190519351</v>
      </c>
      <c r="N1070" s="146">
        <f t="shared" si="117"/>
        <v>1.0053333333333314</v>
      </c>
      <c r="O1070" s="147">
        <f t="shared" si="118"/>
        <v>0.48834735926057848</v>
      </c>
    </row>
    <row r="1071" spans="10:15" x14ac:dyDescent="0.25">
      <c r="J1071">
        <f t="shared" si="119"/>
        <v>-2.3300000000002274</v>
      </c>
      <c r="K1071" s="142">
        <f t="shared" si="115"/>
        <v>0.74559708049960183</v>
      </c>
      <c r="L1071">
        <f t="shared" si="116"/>
        <v>0.50183763259731162</v>
      </c>
      <c r="M1071">
        <f t="shared" si="120"/>
        <v>0.25159951523852686</v>
      </c>
      <c r="N1071" s="146">
        <f t="shared" si="117"/>
        <v>1.0056666666666647</v>
      </c>
      <c r="O1071" s="147">
        <f t="shared" si="118"/>
        <v>0.48405977380870174</v>
      </c>
    </row>
    <row r="1072" spans="10:15" x14ac:dyDescent="0.25">
      <c r="J1072">
        <f t="shared" si="119"/>
        <v>-2.3200000000002277</v>
      </c>
      <c r="K1072" s="142">
        <f t="shared" si="115"/>
        <v>0.74612367483571163</v>
      </c>
      <c r="L1072">
        <f t="shared" si="116"/>
        <v>0.51364205218549053</v>
      </c>
      <c r="M1072">
        <f t="shared" si="120"/>
        <v>0.25193284857186021</v>
      </c>
      <c r="N1072" s="146">
        <f t="shared" si="117"/>
        <v>1.005999999999998</v>
      </c>
      <c r="O1072" s="147">
        <f t="shared" si="118"/>
        <v>0.47980671196404395</v>
      </c>
    </row>
    <row r="1073" spans="10:15" x14ac:dyDescent="0.25">
      <c r="J1073">
        <f t="shared" si="119"/>
        <v>-2.3100000000002279</v>
      </c>
      <c r="K1073" s="142">
        <f t="shared" si="115"/>
        <v>0.74665026917182131</v>
      </c>
      <c r="L1073">
        <f t="shared" si="116"/>
        <v>0.52567157012778731</v>
      </c>
      <c r="M1073">
        <f t="shared" si="120"/>
        <v>0.25226618190519356</v>
      </c>
      <c r="N1073" s="146">
        <f t="shared" si="117"/>
        <v>1.0063333333333313</v>
      </c>
      <c r="O1073" s="147">
        <f t="shared" si="118"/>
        <v>0.47558793365069008</v>
      </c>
    </row>
    <row r="1074" spans="10:15" x14ac:dyDescent="0.25">
      <c r="J1074">
        <f t="shared" si="119"/>
        <v>-2.3000000000002281</v>
      </c>
      <c r="K1074" s="142">
        <f t="shared" si="115"/>
        <v>0.74717686350793111</v>
      </c>
      <c r="L1074">
        <f t="shared" si="116"/>
        <v>0.53792902428182932</v>
      </c>
      <c r="M1074">
        <f t="shared" si="120"/>
        <v>0.25259951523852692</v>
      </c>
      <c r="N1074" s="146">
        <f t="shared" si="117"/>
        <v>1.0066666666666648</v>
      </c>
      <c r="O1074" s="147">
        <f t="shared" si="118"/>
        <v>0.47140319998895358</v>
      </c>
    </row>
    <row r="1075" spans="10:15" x14ac:dyDescent="0.25">
      <c r="J1075">
        <f t="shared" si="119"/>
        <v>-2.2900000000002283</v>
      </c>
      <c r="K1075" s="142">
        <f t="shared" si="115"/>
        <v>0.74770345784404091</v>
      </c>
      <c r="L1075">
        <f t="shared" si="116"/>
        <v>0.55041724964836547</v>
      </c>
      <c r="M1075">
        <f t="shared" si="120"/>
        <v>0.25293284857186027</v>
      </c>
      <c r="N1075" s="146">
        <f t="shared" si="117"/>
        <v>1.0069999999999981</v>
      </c>
      <c r="O1075" s="147">
        <f t="shared" si="118"/>
        <v>0.46725227329583308</v>
      </c>
    </row>
    <row r="1076" spans="10:15" x14ac:dyDescent="0.25">
      <c r="J1076">
        <f t="shared" si="119"/>
        <v>-2.2800000000002285</v>
      </c>
      <c r="K1076" s="142">
        <f t="shared" si="115"/>
        <v>0.7482300521801506</v>
      </c>
      <c r="L1076">
        <f t="shared" si="116"/>
        <v>0.56313907715757461</v>
      </c>
      <c r="M1076">
        <f t="shared" si="120"/>
        <v>0.25326618190519362</v>
      </c>
      <c r="N1076" s="146">
        <f t="shared" si="117"/>
        <v>1.0073333333333314</v>
      </c>
      <c r="O1076" s="147">
        <f t="shared" si="118"/>
        <v>0.4631349170853466</v>
      </c>
    </row>
    <row r="1077" spans="10:15" x14ac:dyDescent="0.25">
      <c r="J1077">
        <f t="shared" si="119"/>
        <v>-2.2700000000002287</v>
      </c>
      <c r="K1077" s="142">
        <f t="shared" si="115"/>
        <v>0.74875664651626039</v>
      </c>
      <c r="L1077">
        <f t="shared" si="116"/>
        <v>0.57609733242919781</v>
      </c>
      <c r="M1077">
        <f t="shared" si="120"/>
        <v>0.25359951523852697</v>
      </c>
      <c r="N1077" s="146">
        <f t="shared" si="117"/>
        <v>1.0076666666666649</v>
      </c>
      <c r="O1077" s="147">
        <f t="shared" si="118"/>
        <v>0.45905089606876193</v>
      </c>
    </row>
    <row r="1078" spans="10:15" x14ac:dyDescent="0.25">
      <c r="J1078">
        <f t="shared" si="119"/>
        <v>-2.2600000000002289</v>
      </c>
      <c r="K1078" s="142">
        <f t="shared" si="115"/>
        <v>0.74928324085237019</v>
      </c>
      <c r="L1078">
        <f t="shared" si="116"/>
        <v>0.58929483450661302</v>
      </c>
      <c r="M1078">
        <f t="shared" si="120"/>
        <v>0.25393284857186033</v>
      </c>
      <c r="N1078" s="146">
        <f t="shared" si="117"/>
        <v>1.0079999999999982</v>
      </c>
      <c r="O1078" s="147">
        <f t="shared" si="118"/>
        <v>0.45499997615470705</v>
      </c>
    </row>
    <row r="1079" spans="10:15" x14ac:dyDescent="0.25">
      <c r="J1079">
        <f t="shared" si="119"/>
        <v>-2.2500000000002292</v>
      </c>
      <c r="K1079" s="142">
        <f t="shared" si="115"/>
        <v>0.74980983518847988</v>
      </c>
      <c r="L1079">
        <f t="shared" si="116"/>
        <v>0.60273439456506472</v>
      </c>
      <c r="M1079">
        <f t="shared" si="120"/>
        <v>0.25426618190519368</v>
      </c>
      <c r="N1079" s="146">
        <f t="shared" si="117"/>
        <v>1.0083333333333315</v>
      </c>
      <c r="O1079" s="147">
        <f t="shared" si="118"/>
        <v>0.45098192444917817</v>
      </c>
    </row>
    <row r="1080" spans="10:15" x14ac:dyDescent="0.25">
      <c r="J1080">
        <f t="shared" si="119"/>
        <v>-2.2400000000002294</v>
      </c>
      <c r="K1080" s="142">
        <f t="shared" si="115"/>
        <v>0.75033642952458968</v>
      </c>
      <c r="L1080">
        <f t="shared" si="116"/>
        <v>0.61641881459421555</v>
      </c>
      <c r="M1080">
        <f t="shared" si="120"/>
        <v>0.25459951523852703</v>
      </c>
      <c r="N1080" s="146">
        <f t="shared" si="117"/>
        <v>1.0086666666666648</v>
      </c>
      <c r="O1080" s="147">
        <f t="shared" si="118"/>
        <v>0.4469965092554361</v>
      </c>
    </row>
    <row r="1081" spans="10:15" x14ac:dyDescent="0.25">
      <c r="J1081">
        <f t="shared" si="119"/>
        <v>-2.2300000000002296</v>
      </c>
      <c r="K1081" s="142">
        <f t="shared" si="115"/>
        <v>0.75086302386069936</v>
      </c>
      <c r="L1081">
        <f t="shared" si="116"/>
        <v>0.63035088605520317</v>
      </c>
      <c r="M1081">
        <f t="shared" si="120"/>
        <v>0.25493284857186038</v>
      </c>
      <c r="N1081" s="146">
        <f t="shared" si="117"/>
        <v>1.0089999999999981</v>
      </c>
      <c r="O1081" s="147">
        <f t="shared" si="118"/>
        <v>0.44304350007379989</v>
      </c>
    </row>
    <row r="1082" spans="10:15" x14ac:dyDescent="0.25">
      <c r="J1082">
        <f t="shared" si="119"/>
        <v>-2.2200000000002298</v>
      </c>
      <c r="K1082" s="142">
        <f t="shared" si="115"/>
        <v>0.75138961819680916</v>
      </c>
      <c r="L1082">
        <f t="shared" si="116"/>
        <v>0.64453338851250541</v>
      </c>
      <c r="M1082">
        <f t="shared" si="120"/>
        <v>0.25526618190519373</v>
      </c>
      <c r="N1082" s="146">
        <f t="shared" si="117"/>
        <v>1.0093333333333316</v>
      </c>
      <c r="O1082" s="147">
        <f t="shared" si="118"/>
        <v>0.43912266760133573</v>
      </c>
    </row>
    <row r="1083" spans="10:15" x14ac:dyDescent="0.25">
      <c r="J1083">
        <f t="shared" si="119"/>
        <v>-2.21000000000023</v>
      </c>
      <c r="K1083" s="142">
        <f t="shared" si="115"/>
        <v>0.75191621253291885</v>
      </c>
      <c r="L1083">
        <f t="shared" si="116"/>
        <v>0.65896908824078271</v>
      </c>
      <c r="M1083">
        <f t="shared" si="120"/>
        <v>0.25559951523852709</v>
      </c>
      <c r="N1083" s="146">
        <f t="shared" si="117"/>
        <v>1.0096666666666649</v>
      </c>
      <c r="O1083" s="147">
        <f t="shared" si="118"/>
        <v>0.43523378373144456</v>
      </c>
    </row>
    <row r="1084" spans="10:15" x14ac:dyDescent="0.25">
      <c r="J1084">
        <f t="shared" si="119"/>
        <v>-2.2000000000002302</v>
      </c>
      <c r="K1084" s="142">
        <f t="shared" si="115"/>
        <v>0.75244280686902865</v>
      </c>
      <c r="L1084">
        <f t="shared" si="116"/>
        <v>0.67366073680707272</v>
      </c>
      <c r="M1084">
        <f t="shared" si="120"/>
        <v>0.25593284857186044</v>
      </c>
      <c r="N1084" s="146">
        <f t="shared" si="117"/>
        <v>1.0099999999999982</v>
      </c>
      <c r="O1084" s="147">
        <f t="shared" si="118"/>
        <v>0.43137662155334666</v>
      </c>
    </row>
    <row r="1085" spans="10:15" x14ac:dyDescent="0.25">
      <c r="J1085">
        <f t="shared" si="119"/>
        <v>-2.1900000000002304</v>
      </c>
      <c r="K1085" s="142">
        <f t="shared" si="115"/>
        <v>0.75296940120513844</v>
      </c>
      <c r="L1085">
        <f t="shared" si="116"/>
        <v>0.68861106962854901</v>
      </c>
      <c r="M1085">
        <f t="shared" si="120"/>
        <v>0.25626618190519379</v>
      </c>
      <c r="N1085" s="146">
        <f t="shared" si="117"/>
        <v>1.0103333333333318</v>
      </c>
      <c r="O1085" s="147">
        <f t="shared" si="118"/>
        <v>0.42755095535147081</v>
      </c>
    </row>
    <row r="1086" spans="10:15" x14ac:dyDescent="0.25">
      <c r="J1086">
        <f t="shared" si="119"/>
        <v>-2.1800000000002306</v>
      </c>
      <c r="K1086" s="142">
        <f t="shared" si="115"/>
        <v>0.75349599554124813</v>
      </c>
      <c r="L1086">
        <f t="shared" si="116"/>
        <v>0.70382280450624513</v>
      </c>
      <c r="M1086">
        <f t="shared" si="120"/>
        <v>0.25659951523852714</v>
      </c>
      <c r="N1086" s="146">
        <f t="shared" si="117"/>
        <v>1.010666666666665</v>
      </c>
      <c r="O1086" s="147">
        <f t="shared" si="118"/>
        <v>0.42375656060474753</v>
      </c>
    </row>
    <row r="1087" spans="10:15" x14ac:dyDescent="0.25">
      <c r="J1087">
        <f t="shared" si="119"/>
        <v>-2.1700000000002309</v>
      </c>
      <c r="K1087" s="142">
        <f t="shared" si="115"/>
        <v>0.75402258987735793</v>
      </c>
      <c r="L1087">
        <f t="shared" si="116"/>
        <v>0.71929864013507472</v>
      </c>
      <c r="M1087">
        <f t="shared" si="120"/>
        <v>0.25693284857186049</v>
      </c>
      <c r="N1087" s="146">
        <f t="shared" si="117"/>
        <v>1.0109999999999983</v>
      </c>
      <c r="O1087" s="147">
        <f t="shared" si="118"/>
        <v>0.41999321398580208</v>
      </c>
    </row>
    <row r="1088" spans="10:15" x14ac:dyDescent="0.25">
      <c r="J1088">
        <f t="shared" si="119"/>
        <v>-2.1600000000002311</v>
      </c>
      <c r="K1088" s="142">
        <f t="shared" si="115"/>
        <v>0.75454918421346762</v>
      </c>
      <c r="L1088">
        <f t="shared" si="116"/>
        <v>0.73504125459048131</v>
      </c>
      <c r="M1088">
        <f t="shared" si="120"/>
        <v>0.25726618190519385</v>
      </c>
      <c r="N1088" s="146">
        <f t="shared" si="117"/>
        <v>1.0113333333333316</v>
      </c>
      <c r="O1088" s="147">
        <f t="shared" si="118"/>
        <v>0.41626069336005911</v>
      </c>
    </row>
    <row r="1089" spans="10:15" x14ac:dyDescent="0.25">
      <c r="J1089">
        <f t="shared" si="119"/>
        <v>-2.1500000000002313</v>
      </c>
      <c r="K1089" s="142">
        <f t="shared" si="115"/>
        <v>0.75507577854957741</v>
      </c>
      <c r="L1089">
        <f t="shared" si="116"/>
        <v>0.75105330379221402</v>
      </c>
      <c r="M1089">
        <f t="shared" si="120"/>
        <v>0.2575995152385272</v>
      </c>
      <c r="N1089" s="146">
        <f t="shared" si="117"/>
        <v>1.0116666666666649</v>
      </c>
      <c r="O1089" s="147">
        <f t="shared" si="118"/>
        <v>0.41255877778475414</v>
      </c>
    </row>
    <row r="1090" spans="10:15" x14ac:dyDescent="0.25">
      <c r="J1090">
        <f t="shared" si="119"/>
        <v>-2.1400000000002315</v>
      </c>
      <c r="K1090" s="142">
        <f t="shared" si="115"/>
        <v>0.7556023728856871</v>
      </c>
      <c r="L1090">
        <f t="shared" si="116"/>
        <v>0.76733741994554239</v>
      </c>
      <c r="M1090">
        <f t="shared" si="120"/>
        <v>0.25793284857186055</v>
      </c>
      <c r="N1090" s="146">
        <f t="shared" si="117"/>
        <v>1.0119999999999985</v>
      </c>
      <c r="O1090" s="147">
        <f t="shared" si="118"/>
        <v>0.40888724750785088</v>
      </c>
    </row>
    <row r="1091" spans="10:15" x14ac:dyDescent="0.25">
      <c r="J1091">
        <f t="shared" si="119"/>
        <v>-2.1300000000002317</v>
      </c>
      <c r="K1091" s="142">
        <f t="shared" si="115"/>
        <v>0.7561289672217969</v>
      </c>
      <c r="L1091">
        <f t="shared" si="116"/>
        <v>0.78389620996048226</v>
      </c>
      <c r="M1091">
        <f t="shared" si="120"/>
        <v>0.2582661819051939</v>
      </c>
      <c r="N1091" s="146">
        <f t="shared" si="117"/>
        <v>1.0123333333333318</v>
      </c>
      <c r="O1091" s="147">
        <f t="shared" si="118"/>
        <v>0.40524588396687755</v>
      </c>
    </row>
    <row r="1092" spans="10:15" x14ac:dyDescent="0.25">
      <c r="J1092">
        <f t="shared" si="119"/>
        <v>-2.1200000000002319</v>
      </c>
      <c r="K1092" s="142">
        <f t="shared" ref="K1092:K1155" si="121">$B$7+J1092*$B$24</f>
        <v>0.7566555615579067</v>
      </c>
      <c r="L1092">
        <f t="shared" ref="L1092:L1155" si="122">_xlfn.NORM.DIST(K1092,$B$7,$B$24,FALSE)</f>
        <v>0.80073225384939406</v>
      </c>
      <c r="M1092">
        <f t="shared" si="120"/>
        <v>0.25859951523852726</v>
      </c>
      <c r="N1092" s="146">
        <f t="shared" ref="N1092:N1155" si="123">MAX(0,M1092+B$21)</f>
        <v>1.012666666666665</v>
      </c>
      <c r="O1092" s="147">
        <f t="shared" ref="O1092:O1155" si="124">IF(M1092&gt;=0,_xlfn.GAMMA.DIST(M1092,$B$22,1/$B$23,FALSE),0)</f>
        <v>0.40163446978766909</v>
      </c>
    </row>
    <row r="1093" spans="10:15" x14ac:dyDescent="0.25">
      <c r="J1093">
        <f t="shared" si="119"/>
        <v>-2.1100000000002321</v>
      </c>
      <c r="K1093" s="142">
        <f t="shared" si="121"/>
        <v>0.75718215589401638</v>
      </c>
      <c r="L1093">
        <f t="shared" si="122"/>
        <v>0.81784810310355494</v>
      </c>
      <c r="M1093">
        <f t="shared" si="120"/>
        <v>0.25893284857186061</v>
      </c>
      <c r="N1093" s="146">
        <f t="shared" si="123"/>
        <v>1.0129999999999986</v>
      </c>
      <c r="O1093" s="147">
        <f t="shared" si="124"/>
        <v>0.39805278878302847</v>
      </c>
    </row>
    <row r="1094" spans="10:15" x14ac:dyDescent="0.25">
      <c r="J1094">
        <f t="shared" ref="J1094:J1157" si="125">J1093+0.01</f>
        <v>-2.1000000000002323</v>
      </c>
      <c r="K1094" s="142">
        <f t="shared" si="121"/>
        <v>0.75770875023012618</v>
      </c>
      <c r="L1094">
        <f t="shared" si="122"/>
        <v>0.83524627904918869</v>
      </c>
      <c r="M1094">
        <f t="shared" ref="M1094:M1157" si="126">M1093+0.7/2100</f>
        <v>0.25926618190519396</v>
      </c>
      <c r="N1094" s="146">
        <f t="shared" si="123"/>
        <v>1.0133333333333319</v>
      </c>
      <c r="O1094" s="147">
        <f t="shared" si="124"/>
        <v>0.39450062595129981</v>
      </c>
    </row>
    <row r="1095" spans="10:15" x14ac:dyDescent="0.25">
      <c r="J1095">
        <f t="shared" si="125"/>
        <v>-2.0900000000002326</v>
      </c>
      <c r="K1095" s="142">
        <f t="shared" si="121"/>
        <v>0.75823534456623598</v>
      </c>
      <c r="L1095">
        <f t="shared" si="122"/>
        <v>0.85292927118348805</v>
      </c>
      <c r="M1095">
        <f t="shared" si="126"/>
        <v>0.25959951523852731</v>
      </c>
      <c r="N1095" s="146">
        <f t="shared" si="123"/>
        <v>1.0136666666666652</v>
      </c>
      <c r="O1095" s="147">
        <f t="shared" si="124"/>
        <v>0.39097776747486529</v>
      </c>
    </row>
    <row r="1096" spans="10:15" x14ac:dyDescent="0.25">
      <c r="J1096">
        <f t="shared" si="125"/>
        <v>-2.0800000000002328</v>
      </c>
      <c r="K1096" s="142">
        <f t="shared" si="121"/>
        <v>0.75876193890234567</v>
      </c>
      <c r="L1096">
        <f t="shared" si="122"/>
        <v>0.87089953549127019</v>
      </c>
      <c r="M1096">
        <f t="shared" si="126"/>
        <v>0.25993284857186066</v>
      </c>
      <c r="N1096" s="146">
        <f t="shared" si="123"/>
        <v>1.0139999999999985</v>
      </c>
      <c r="O1096" s="147">
        <f t="shared" si="124"/>
        <v>0.38748400071855454</v>
      </c>
    </row>
    <row r="1097" spans="10:15" x14ac:dyDescent="0.25">
      <c r="J1097">
        <f t="shared" si="125"/>
        <v>-2.070000000000233</v>
      </c>
      <c r="K1097" s="142">
        <f t="shared" si="121"/>
        <v>0.75928853323845547</v>
      </c>
      <c r="L1097">
        <f t="shared" si="122"/>
        <v>0.88915949274283357</v>
      </c>
      <c r="M1097">
        <f t="shared" si="126"/>
        <v>0.26026618190519402</v>
      </c>
      <c r="N1097" s="146">
        <f t="shared" si="123"/>
        <v>1.0143333333333318</v>
      </c>
      <c r="O1097" s="147">
        <f t="shared" si="124"/>
        <v>0.38401911422798013</v>
      </c>
    </row>
    <row r="1098" spans="10:15" x14ac:dyDescent="0.25">
      <c r="J1098">
        <f t="shared" si="125"/>
        <v>-2.0600000000002332</v>
      </c>
      <c r="K1098" s="142">
        <f t="shared" si="121"/>
        <v>0.75981512757456515</v>
      </c>
      <c r="L1098">
        <f t="shared" si="122"/>
        <v>0.90771152677363132</v>
      </c>
      <c r="M1098">
        <f t="shared" si="126"/>
        <v>0.26059951523852737</v>
      </c>
      <c r="N1098" s="146">
        <f t="shared" si="123"/>
        <v>1.0146666666666653</v>
      </c>
      <c r="O1098" s="147">
        <f t="shared" si="124"/>
        <v>0.38058289772779214</v>
      </c>
    </row>
    <row r="1099" spans="10:15" x14ac:dyDescent="0.25">
      <c r="J1099">
        <f t="shared" si="125"/>
        <v>-2.0500000000002334</v>
      </c>
      <c r="K1099" s="142">
        <f t="shared" si="121"/>
        <v>0.76034172191067495</v>
      </c>
      <c r="L1099">
        <f t="shared" si="122"/>
        <v>0.92655798274649914</v>
      </c>
      <c r="M1099">
        <f t="shared" si="126"/>
        <v>0.26093284857186072</v>
      </c>
      <c r="N1099" s="146">
        <f t="shared" si="123"/>
        <v>1.0149999999999986</v>
      </c>
      <c r="O1099" s="147">
        <f t="shared" si="124"/>
        <v>0.37717514211985587</v>
      </c>
    </row>
    <row r="1100" spans="10:15" x14ac:dyDescent="0.25">
      <c r="J1100">
        <f t="shared" si="125"/>
        <v>-2.0400000000002336</v>
      </c>
      <c r="K1100" s="142">
        <f t="shared" si="121"/>
        <v>0.76086831624678464</v>
      </c>
      <c r="L1100">
        <f t="shared" si="122"/>
        <v>0.94570116539701254</v>
      </c>
      <c r="M1100">
        <f t="shared" si="126"/>
        <v>0.26126618190519407</v>
      </c>
      <c r="N1100" s="146">
        <f t="shared" si="123"/>
        <v>1.0153333333333319</v>
      </c>
      <c r="O1100" s="147">
        <f t="shared" si="124"/>
        <v>0.37379563948135858</v>
      </c>
    </row>
    <row r="1101" spans="10:15" x14ac:dyDescent="0.25">
      <c r="J1101">
        <f t="shared" si="125"/>
        <v>-2.0300000000002338</v>
      </c>
      <c r="K1101" s="142">
        <f t="shared" si="121"/>
        <v>0.76139491058289444</v>
      </c>
      <c r="L1101">
        <f t="shared" si="122"/>
        <v>0.9651433372628091</v>
      </c>
      <c r="M1101">
        <f t="shared" si="126"/>
        <v>0.26159951523852742</v>
      </c>
      <c r="N1101" s="146">
        <f t="shared" si="123"/>
        <v>1.0156666666666654</v>
      </c>
      <c r="O1101" s="147">
        <f t="shared" si="124"/>
        <v>0.37044418306283816</v>
      </c>
    </row>
    <row r="1102" spans="10:15" x14ac:dyDescent="0.25">
      <c r="J1102">
        <f t="shared" si="125"/>
        <v>-2.0200000000002341</v>
      </c>
      <c r="K1102" s="142">
        <f t="shared" si="121"/>
        <v>0.76192150491900423</v>
      </c>
      <c r="L1102">
        <f t="shared" si="122"/>
        <v>0.98488671689749541</v>
      </c>
      <c r="M1102">
        <f t="shared" si="126"/>
        <v>0.26193284857186078</v>
      </c>
      <c r="N1102" s="146">
        <f t="shared" si="123"/>
        <v>1.0159999999999987</v>
      </c>
      <c r="O1102" s="147">
        <f t="shared" si="124"/>
        <v>0.36712056728614251</v>
      </c>
    </row>
    <row r="1103" spans="10:15" x14ac:dyDescent="0.25">
      <c r="J1103">
        <f t="shared" si="125"/>
        <v>-2.0100000000002343</v>
      </c>
      <c r="K1103" s="142">
        <f t="shared" si="121"/>
        <v>0.76244809925511392</v>
      </c>
      <c r="L1103">
        <f t="shared" si="122"/>
        <v>1.0049334770700002</v>
      </c>
      <c r="M1103">
        <f t="shared" si="126"/>
        <v>0.26226618190519413</v>
      </c>
      <c r="N1103" s="146">
        <f t="shared" si="123"/>
        <v>1.016333333333332</v>
      </c>
      <c r="O1103" s="147">
        <f t="shared" si="124"/>
        <v>0.36382458774231763</v>
      </c>
    </row>
    <row r="1104" spans="10:15" x14ac:dyDescent="0.25">
      <c r="J1104">
        <f t="shared" si="125"/>
        <v>-2.0000000000002345</v>
      </c>
      <c r="K1104" s="142">
        <f t="shared" si="121"/>
        <v>0.76297469359122372</v>
      </c>
      <c r="L1104">
        <f t="shared" si="122"/>
        <v>1.0252857429501268</v>
      </c>
      <c r="M1104">
        <f t="shared" si="126"/>
        <v>0.26259951523852748</v>
      </c>
      <c r="N1104" s="146">
        <f t="shared" si="123"/>
        <v>1.0166666666666653</v>
      </c>
      <c r="O1104" s="147">
        <f t="shared" si="124"/>
        <v>0.36055604118942491</v>
      </c>
    </row>
    <row r="1105" spans="10:15" x14ac:dyDescent="0.25">
      <c r="J1105">
        <f t="shared" si="125"/>
        <v>-1.9900000000002345</v>
      </c>
      <c r="K1105" s="142">
        <f t="shared" si="121"/>
        <v>0.76350128792733352</v>
      </c>
      <c r="L1105">
        <f t="shared" si="122"/>
        <v>1.0459455902810835</v>
      </c>
      <c r="M1105">
        <f t="shared" si="126"/>
        <v>0.26293284857186083</v>
      </c>
      <c r="N1105" s="146">
        <f t="shared" si="123"/>
        <v>1.0169999999999986</v>
      </c>
      <c r="O1105" s="147">
        <f t="shared" si="124"/>
        <v>0.35731472555029459</v>
      </c>
    </row>
    <row r="1106" spans="10:15" x14ac:dyDescent="0.25">
      <c r="J1106">
        <f t="shared" si="125"/>
        <v>-1.9800000000002345</v>
      </c>
      <c r="K1106" s="142">
        <f t="shared" si="121"/>
        <v>0.7640278822634432</v>
      </c>
      <c r="L1106">
        <f t="shared" si="122"/>
        <v>1.0669150435399111</v>
      </c>
      <c r="M1106">
        <f t="shared" si="126"/>
        <v>0.26326618190519419</v>
      </c>
      <c r="N1106" s="146">
        <f t="shared" si="123"/>
        <v>1.0173333333333321</v>
      </c>
      <c r="O1106" s="147">
        <f t="shared" si="124"/>
        <v>0.35410043991020779</v>
      </c>
    </row>
    <row r="1107" spans="10:15" x14ac:dyDescent="0.25">
      <c r="J1107">
        <f t="shared" si="125"/>
        <v>-1.9700000000002345</v>
      </c>
      <c r="K1107" s="142">
        <f t="shared" si="121"/>
        <v>0.764554476599553</v>
      </c>
      <c r="L1107">
        <f t="shared" si="122"/>
        <v>1.088196074086643</v>
      </c>
      <c r="M1107">
        <f t="shared" si="126"/>
        <v>0.26359951523852754</v>
      </c>
      <c r="N1107" s="146">
        <f t="shared" si="123"/>
        <v>1.0176666666666654</v>
      </c>
      <c r="O1107" s="147">
        <f t="shared" si="124"/>
        <v>0.35091298451451647</v>
      </c>
    </row>
    <row r="1108" spans="10:15" x14ac:dyDescent="0.25">
      <c r="J1108">
        <f t="shared" si="125"/>
        <v>-1.9600000000002344</v>
      </c>
      <c r="K1108" s="142">
        <f t="shared" si="121"/>
        <v>0.7650810709356628</v>
      </c>
      <c r="L1108">
        <f t="shared" si="122"/>
        <v>1.1097905983030409</v>
      </c>
      <c r="M1108">
        <f t="shared" si="126"/>
        <v>0.26393284857186089</v>
      </c>
      <c r="N1108" s="146">
        <f t="shared" si="123"/>
        <v>1.0179999999999987</v>
      </c>
      <c r="O1108" s="147">
        <f t="shared" si="124"/>
        <v>0.34775216076619786</v>
      </c>
    </row>
    <row r="1109" spans="10:15" x14ac:dyDescent="0.25">
      <c r="J1109">
        <f t="shared" si="125"/>
        <v>-1.9500000000002344</v>
      </c>
      <c r="K1109" s="142">
        <f t="shared" si="121"/>
        <v>0.76560766527177249</v>
      </c>
      <c r="L1109">
        <f t="shared" si="122"/>
        <v>1.1317004757219193</v>
      </c>
      <c r="M1109">
        <f t="shared" si="126"/>
        <v>0.26426618190519424</v>
      </c>
      <c r="N1109" s="146">
        <f t="shared" si="123"/>
        <v>1.0183333333333322</v>
      </c>
      <c r="O1109" s="147">
        <f t="shared" si="124"/>
        <v>0.34461777122334847</v>
      </c>
    </row>
    <row r="1110" spans="10:15" x14ac:dyDescent="0.25">
      <c r="J1110">
        <f t="shared" si="125"/>
        <v>-1.9400000000002344</v>
      </c>
      <c r="K1110" s="142">
        <f t="shared" si="121"/>
        <v>0.76613425960788228</v>
      </c>
      <c r="L1110">
        <f t="shared" si="122"/>
        <v>1.153927507147954</v>
      </c>
      <c r="M1110">
        <f t="shared" si="126"/>
        <v>0.26459951523852759</v>
      </c>
      <c r="N1110" s="146">
        <f t="shared" si="123"/>
        <v>1.0186666666666655</v>
      </c>
      <c r="O1110" s="147">
        <f t="shared" si="124"/>
        <v>0.34150961959661458</v>
      </c>
    </row>
    <row r="1111" spans="10:15" x14ac:dyDescent="0.25">
      <c r="J1111">
        <f t="shared" si="125"/>
        <v>-1.9300000000002344</v>
      </c>
      <c r="K1111" s="142">
        <f t="shared" si="121"/>
        <v>0.76666085394399208</v>
      </c>
      <c r="L1111">
        <f t="shared" si="122"/>
        <v>1.1764734327709103</v>
      </c>
      <c r="M1111">
        <f t="shared" si="126"/>
        <v>0.26493284857186095</v>
      </c>
      <c r="N1111" s="146">
        <f t="shared" si="123"/>
        <v>1.0189999999999988</v>
      </c>
      <c r="O1111" s="147">
        <f t="shared" si="124"/>
        <v>0.33842751074656302</v>
      </c>
    </row>
    <row r="1112" spans="10:15" x14ac:dyDescent="0.25">
      <c r="J1112">
        <f t="shared" si="125"/>
        <v>-1.9200000000002344</v>
      </c>
      <c r="K1112" s="142">
        <f t="shared" si="121"/>
        <v>0.76718744828010177</v>
      </c>
      <c r="L1112">
        <f t="shared" si="122"/>
        <v>1.1993399302723557</v>
      </c>
      <c r="M1112">
        <f t="shared" si="126"/>
        <v>0.2652661819051943</v>
      </c>
      <c r="N1112" s="146">
        <f t="shared" si="123"/>
        <v>1.0193333333333321</v>
      </c>
      <c r="O1112" s="147">
        <f t="shared" si="124"/>
        <v>0.3353712506809956</v>
      </c>
    </row>
    <row r="1113" spans="10:15" x14ac:dyDescent="0.25">
      <c r="J1113">
        <f t="shared" si="125"/>
        <v>-1.9100000000002344</v>
      </c>
      <c r="K1113" s="142">
        <f t="shared" si="121"/>
        <v>0.76771404261621157</v>
      </c>
      <c r="L1113">
        <f t="shared" si="122"/>
        <v>1.2225286129268509</v>
      </c>
      <c r="M1113">
        <f t="shared" si="126"/>
        <v>0.26559951523852765</v>
      </c>
      <c r="N1113" s="146">
        <f t="shared" si="123"/>
        <v>1.0196666666666654</v>
      </c>
      <c r="O1113" s="147">
        <f t="shared" si="124"/>
        <v>0.33234064655220175</v>
      </c>
    </row>
    <row r="1114" spans="10:15" x14ac:dyDescent="0.25">
      <c r="J1114">
        <f t="shared" si="125"/>
        <v>-1.9000000000002344</v>
      </c>
      <c r="K1114" s="142">
        <f t="shared" si="121"/>
        <v>0.76824063695232137</v>
      </c>
      <c r="L1114">
        <f t="shared" si="122"/>
        <v>1.2460410276986054</v>
      </c>
      <c r="M1114">
        <f t="shared" si="126"/>
        <v>0.265932848571861</v>
      </c>
      <c r="N1114" s="146">
        <f t="shared" si="123"/>
        <v>1.0199999999999989</v>
      </c>
      <c r="O1114" s="147">
        <f t="shared" si="124"/>
        <v>0.32933550665415973</v>
      </c>
    </row>
    <row r="1115" spans="10:15" x14ac:dyDescent="0.25">
      <c r="J1115">
        <f t="shared" si="125"/>
        <v>-1.8900000000002344</v>
      </c>
      <c r="K1115" s="142">
        <f t="shared" si="121"/>
        <v>0.76876723128843105</v>
      </c>
      <c r="L1115">
        <f t="shared" si="122"/>
        <v>1.2698786533347517</v>
      </c>
      <c r="M1115">
        <f t="shared" si="126"/>
        <v>0.26626618190519435</v>
      </c>
      <c r="N1115" s="146">
        <f t="shared" si="123"/>
        <v>1.0203333333333322</v>
      </c>
      <c r="O1115" s="147">
        <f t="shared" si="124"/>
        <v>0.32635564041967874</v>
      </c>
    </row>
    <row r="1116" spans="10:15" x14ac:dyDescent="0.25">
      <c r="J1116">
        <f t="shared" si="125"/>
        <v>-1.8800000000002344</v>
      </c>
      <c r="K1116" s="142">
        <f t="shared" si="121"/>
        <v>0.76929382562454085</v>
      </c>
      <c r="L1116">
        <f t="shared" si="122"/>
        <v>1.2940428984562919</v>
      </c>
      <c r="M1116">
        <f t="shared" si="126"/>
        <v>0.26659951523852771</v>
      </c>
      <c r="N1116" s="146">
        <f t="shared" si="123"/>
        <v>1.0206666666666655</v>
      </c>
      <c r="O1116" s="147">
        <f t="shared" si="124"/>
        <v>0.32340085841748994</v>
      </c>
    </row>
    <row r="1117" spans="10:15" x14ac:dyDescent="0.25">
      <c r="J1117">
        <f t="shared" si="125"/>
        <v>-1.8700000000002344</v>
      </c>
      <c r="K1117" s="142">
        <f t="shared" si="121"/>
        <v>0.76982041996065065</v>
      </c>
      <c r="L1117">
        <f t="shared" si="122"/>
        <v>1.3185350996477696</v>
      </c>
      <c r="M1117">
        <f t="shared" si="126"/>
        <v>0.26693284857186106</v>
      </c>
      <c r="N1117" s="146">
        <f t="shared" si="123"/>
        <v>1.020999999999999</v>
      </c>
      <c r="O1117" s="147">
        <f t="shared" si="124"/>
        <v>0.32047097234928346</v>
      </c>
    </row>
    <row r="1118" spans="10:15" x14ac:dyDescent="0.25">
      <c r="J1118">
        <f t="shared" si="125"/>
        <v>-1.8600000000002344</v>
      </c>
      <c r="K1118" s="142">
        <f t="shared" si="121"/>
        <v>0.77034701429676034</v>
      </c>
      <c r="L1118">
        <f t="shared" si="122"/>
        <v>1.3433565195469033</v>
      </c>
      <c r="M1118">
        <f t="shared" si="126"/>
        <v>0.26726618190519441</v>
      </c>
      <c r="N1118" s="146">
        <f t="shared" si="123"/>
        <v>1.0213333333333323</v>
      </c>
      <c r="O1118" s="147">
        <f t="shared" si="124"/>
        <v>0.31756579504669369</v>
      </c>
    </row>
    <row r="1119" spans="10:15" x14ac:dyDescent="0.25">
      <c r="J1119">
        <f t="shared" si="125"/>
        <v>-1.8500000000002343</v>
      </c>
      <c r="K1119" s="142">
        <f t="shared" si="121"/>
        <v>0.77087360863287013</v>
      </c>
      <c r="L1119">
        <f t="shared" si="122"/>
        <v>1.3685083449352835</v>
      </c>
      <c r="M1119">
        <f t="shared" si="126"/>
        <v>0.26759951523852776</v>
      </c>
      <c r="N1119" s="146">
        <f t="shared" si="123"/>
        <v>1.0216666666666656</v>
      </c>
      <c r="O1119" s="147">
        <f t="shared" si="124"/>
        <v>0.31468514046823526</v>
      </c>
    </row>
    <row r="1120" spans="10:15" x14ac:dyDescent="0.25">
      <c r="J1120">
        <f t="shared" si="125"/>
        <v>-1.8400000000002343</v>
      </c>
      <c r="K1120" s="142">
        <f t="shared" si="121"/>
        <v>0.77140020296897993</v>
      </c>
      <c r="L1120">
        <f t="shared" si="122"/>
        <v>1.3939916848312686</v>
      </c>
      <c r="M1120">
        <f t="shared" si="126"/>
        <v>0.26793284857186112</v>
      </c>
      <c r="N1120" s="146">
        <f t="shared" si="123"/>
        <v>1.0219999999999989</v>
      </c>
      <c r="O1120" s="147">
        <f t="shared" si="124"/>
        <v>0.31182882369618914</v>
      </c>
    </row>
    <row r="1121" spans="10:15" x14ac:dyDescent="0.25">
      <c r="J1121">
        <f t="shared" si="125"/>
        <v>-1.8300000000002343</v>
      </c>
      <c r="K1121" s="142">
        <f t="shared" si="121"/>
        <v>0.77192679730508973</v>
      </c>
      <c r="L1121">
        <f t="shared" si="122"/>
        <v>1.4198075685863694</v>
      </c>
      <c r="M1121">
        <f t="shared" si="126"/>
        <v>0.26826618190519447</v>
      </c>
      <c r="N1121" s="146">
        <f t="shared" si="123"/>
        <v>1.0223333333333322</v>
      </c>
      <c r="O1121" s="147">
        <f t="shared" si="124"/>
        <v>0.3089966609334413</v>
      </c>
    </row>
    <row r="1122" spans="10:15" x14ac:dyDescent="0.25">
      <c r="J1122">
        <f t="shared" si="125"/>
        <v>-1.8200000000002343</v>
      </c>
      <c r="K1122" s="142">
        <f t="shared" si="121"/>
        <v>0.77245339164119942</v>
      </c>
      <c r="L1122">
        <f t="shared" si="122"/>
        <v>1.4459569439862605</v>
      </c>
      <c r="M1122">
        <f t="shared" si="126"/>
        <v>0.26859951523852782</v>
      </c>
      <c r="N1122" s="146">
        <f t="shared" si="123"/>
        <v>1.0226666666666657</v>
      </c>
      <c r="O1122" s="147">
        <f t="shared" si="124"/>
        <v>0.30618846950027268</v>
      </c>
    </row>
    <row r="1123" spans="10:15" x14ac:dyDescent="0.25">
      <c r="J1123">
        <f t="shared" si="125"/>
        <v>-1.8100000000002343</v>
      </c>
      <c r="K1123" s="142">
        <f t="shared" si="121"/>
        <v>0.77297998597730921</v>
      </c>
      <c r="L1123">
        <f t="shared" si="122"/>
        <v>1.4724406753577211</v>
      </c>
      <c r="M1123">
        <f t="shared" si="126"/>
        <v>0.26893284857186117</v>
      </c>
      <c r="N1123" s="146">
        <f t="shared" si="123"/>
        <v>1.022999999999999</v>
      </c>
      <c r="O1123" s="147">
        <f t="shared" si="124"/>
        <v>0.30340406783110596</v>
      </c>
    </row>
    <row r="1124" spans="10:15" x14ac:dyDescent="0.25">
      <c r="J1124">
        <f t="shared" si="125"/>
        <v>-1.8000000000002343</v>
      </c>
      <c r="K1124" s="142">
        <f t="shared" si="121"/>
        <v>0.77350658031341901</v>
      </c>
      <c r="L1124">
        <f t="shared" si="122"/>
        <v>1.4992595416826617</v>
      </c>
      <c r="M1124">
        <f t="shared" si="126"/>
        <v>0.26926618190519452</v>
      </c>
      <c r="N1124" s="146">
        <f t="shared" si="123"/>
        <v>1.0233333333333323</v>
      </c>
      <c r="O1124" s="147">
        <f t="shared" si="124"/>
        <v>0.30064327547120567</v>
      </c>
    </row>
    <row r="1125" spans="10:15" x14ac:dyDescent="0.25">
      <c r="J1125">
        <f t="shared" si="125"/>
        <v>-1.7900000000002343</v>
      </c>
      <c r="K1125" s="142">
        <f t="shared" si="121"/>
        <v>0.7740331746495287</v>
      </c>
      <c r="L1125">
        <f t="shared" si="122"/>
        <v>1.5264142347206313</v>
      </c>
      <c r="M1125">
        <f t="shared" si="126"/>
        <v>0.26959951523852788</v>
      </c>
      <c r="N1125" s="146">
        <f t="shared" si="123"/>
        <v>1.0236666666666658</v>
      </c>
      <c r="O1125" s="147">
        <f t="shared" si="124"/>
        <v>0.29790591307333492</v>
      </c>
    </row>
    <row r="1126" spans="10:15" x14ac:dyDescent="0.25">
      <c r="J1126">
        <f t="shared" si="125"/>
        <v>-1.7800000000002343</v>
      </c>
      <c r="K1126" s="142">
        <f t="shared" si="121"/>
        <v>0.7745597689856385</v>
      </c>
      <c r="L1126">
        <f t="shared" si="122"/>
        <v>1.5539053571410313</v>
      </c>
      <c r="M1126">
        <f t="shared" si="126"/>
        <v>0.26993284857186123</v>
      </c>
      <c r="N1126" s="146">
        <f t="shared" si="123"/>
        <v>1.0239999999999991</v>
      </c>
      <c r="O1126" s="147">
        <f t="shared" si="124"/>
        <v>0.2951918023943696</v>
      </c>
    </row>
    <row r="1127" spans="10:15" x14ac:dyDescent="0.25">
      <c r="J1127">
        <f t="shared" si="125"/>
        <v>-1.7700000000002343</v>
      </c>
      <c r="K1127" s="142">
        <f t="shared" si="121"/>
        <v>0.7750863633217483</v>
      </c>
      <c r="L1127">
        <f t="shared" si="122"/>
        <v>1.5817334206663085</v>
      </c>
      <c r="M1127">
        <f t="shared" si="126"/>
        <v>0.27026618190519458</v>
      </c>
      <c r="N1127" s="146">
        <f t="shared" si="123"/>
        <v>1.0243333333333324</v>
      </c>
      <c r="O1127" s="147">
        <f t="shared" si="124"/>
        <v>0.29250076629187088</v>
      </c>
    </row>
    <row r="1128" spans="10:15" x14ac:dyDescent="0.25">
      <c r="J1128">
        <f t="shared" si="125"/>
        <v>-1.7600000000002343</v>
      </c>
      <c r="K1128" s="142">
        <f t="shared" si="121"/>
        <v>0.77561295765785809</v>
      </c>
      <c r="L1128">
        <f t="shared" si="122"/>
        <v>1.6098988442275353</v>
      </c>
      <c r="M1128">
        <f t="shared" si="126"/>
        <v>0.27059951523852793</v>
      </c>
      <c r="N1128" s="146">
        <f t="shared" si="123"/>
        <v>1.0246666666666657</v>
      </c>
      <c r="O1128" s="147">
        <f t="shared" si="124"/>
        <v>0.28983262872061855</v>
      </c>
    </row>
    <row r="1129" spans="10:15" x14ac:dyDescent="0.25">
      <c r="J1129">
        <f t="shared" si="125"/>
        <v>-1.7500000000002343</v>
      </c>
      <c r="K1129" s="142">
        <f t="shared" si="121"/>
        <v>0.77613955199396778</v>
      </c>
      <c r="L1129">
        <f t="shared" si="122"/>
        <v>1.6384019521336521</v>
      </c>
      <c r="M1129">
        <f t="shared" si="126"/>
        <v>0.27093284857186128</v>
      </c>
      <c r="N1129" s="146">
        <f t="shared" si="123"/>
        <v>1.024999999999999</v>
      </c>
      <c r="O1129" s="147">
        <f t="shared" si="124"/>
        <v>0.28718721472910175</v>
      </c>
    </row>
    <row r="1130" spans="10:15" x14ac:dyDescent="0.25">
      <c r="J1130">
        <f t="shared" si="125"/>
        <v>-1.7400000000002342</v>
      </c>
      <c r="K1130" s="142">
        <f t="shared" si="121"/>
        <v>0.77666614633007758</v>
      </c>
      <c r="L1130">
        <f t="shared" si="122"/>
        <v>1.6672429722557758</v>
      </c>
      <c r="M1130">
        <f t="shared" si="126"/>
        <v>0.27126618190519464</v>
      </c>
      <c r="N1130" s="146">
        <f t="shared" si="123"/>
        <v>1.0253333333333325</v>
      </c>
      <c r="O1130" s="147">
        <f t="shared" si="124"/>
        <v>0.28456435045597461</v>
      </c>
    </row>
    <row r="1131" spans="10:15" x14ac:dyDescent="0.25">
      <c r="J1131">
        <f t="shared" si="125"/>
        <v>-1.7300000000002342</v>
      </c>
      <c r="K1131" s="142">
        <f t="shared" si="121"/>
        <v>0.77719274066618738</v>
      </c>
      <c r="L1131">
        <f t="shared" si="122"/>
        <v>1.69642203422785</v>
      </c>
      <c r="M1131">
        <f t="shared" si="126"/>
        <v>0.27159951523852799</v>
      </c>
      <c r="N1131" s="146">
        <f t="shared" si="123"/>
        <v>1.0256666666666658</v>
      </c>
      <c r="O1131" s="147">
        <f t="shared" si="124"/>
        <v>0.28196386312647115</v>
      </c>
    </row>
    <row r="1132" spans="10:15" x14ac:dyDescent="0.25">
      <c r="J1132">
        <f t="shared" si="125"/>
        <v>-1.7200000000002342</v>
      </c>
      <c r="K1132" s="142">
        <f t="shared" si="121"/>
        <v>0.77771933500229706</v>
      </c>
      <c r="L1132">
        <f t="shared" si="122"/>
        <v>1.7259391676651388</v>
      </c>
      <c r="M1132">
        <f t="shared" si="126"/>
        <v>0.27193284857186134</v>
      </c>
      <c r="N1132" s="146">
        <f t="shared" si="123"/>
        <v>1.0259999999999991</v>
      </c>
      <c r="O1132" s="147">
        <f t="shared" si="124"/>
        <v>0.27938558104878558</v>
      </c>
    </row>
    <row r="1133" spans="10:15" x14ac:dyDescent="0.25">
      <c r="J1133">
        <f t="shared" si="125"/>
        <v>-1.7100000000002342</v>
      </c>
      <c r="K1133" s="142">
        <f t="shared" si="121"/>
        <v>0.77824592933840686</v>
      </c>
      <c r="L1133">
        <f t="shared" si="122"/>
        <v>1.7557943004018837</v>
      </c>
      <c r="M1133">
        <f t="shared" si="126"/>
        <v>0.27226618190519469</v>
      </c>
      <c r="N1133" s="146">
        <f t="shared" si="123"/>
        <v>1.0263333333333327</v>
      </c>
      <c r="O1133" s="147">
        <f t="shared" si="124"/>
        <v>0.27682933361041812</v>
      </c>
    </row>
    <row r="1134" spans="10:15" x14ac:dyDescent="0.25">
      <c r="J1134">
        <f t="shared" si="125"/>
        <v>-1.7000000000002342</v>
      </c>
      <c r="K1134" s="142">
        <f t="shared" si="121"/>
        <v>0.77877252367451666</v>
      </c>
      <c r="L1134">
        <f t="shared" si="122"/>
        <v>1.7859872567494914</v>
      </c>
      <c r="M1134">
        <f t="shared" si="126"/>
        <v>0.27259951523852805</v>
      </c>
      <c r="N1134" s="146">
        <f t="shared" si="123"/>
        <v>1.026666666666666</v>
      </c>
      <c r="O1134" s="147">
        <f t="shared" si="124"/>
        <v>0.274294951274482</v>
      </c>
    </row>
    <row r="1135" spans="10:15" x14ac:dyDescent="0.25">
      <c r="J1135">
        <f t="shared" si="125"/>
        <v>-1.6900000000002342</v>
      </c>
      <c r="K1135" s="142">
        <f t="shared" si="121"/>
        <v>0.77929911801062635</v>
      </c>
      <c r="L1135">
        <f t="shared" si="122"/>
        <v>1.8165177557767598</v>
      </c>
      <c r="M1135">
        <f t="shared" si="126"/>
        <v>0.2729328485718614</v>
      </c>
      <c r="N1135" s="146">
        <f t="shared" si="123"/>
        <v>1.0269999999999992</v>
      </c>
      <c r="O1135" s="147">
        <f t="shared" si="124"/>
        <v>0.27178226557598117</v>
      </c>
    </row>
    <row r="1136" spans="10:15" x14ac:dyDescent="0.25">
      <c r="J1136">
        <f t="shared" si="125"/>
        <v>-1.6800000000002342</v>
      </c>
      <c r="K1136" s="142">
        <f t="shared" si="121"/>
        <v>0.77982571234673614</v>
      </c>
      <c r="L1136">
        <f t="shared" si="122"/>
        <v>1.8473854096135143</v>
      </c>
      <c r="M1136">
        <f t="shared" si="126"/>
        <v>0.27326618190519475</v>
      </c>
      <c r="N1136" s="146">
        <f t="shared" si="123"/>
        <v>1.0273333333333325</v>
      </c>
      <c r="O1136" s="147">
        <f t="shared" si="124"/>
        <v>0.26929110911805232</v>
      </c>
    </row>
    <row r="1137" spans="10:15" x14ac:dyDescent="0.25">
      <c r="J1137">
        <f t="shared" si="125"/>
        <v>-1.6700000000002342</v>
      </c>
      <c r="K1137" s="142">
        <f t="shared" si="121"/>
        <v>0.78035230668284594</v>
      </c>
      <c r="L1137">
        <f t="shared" si="122"/>
        <v>1.8785897217790257</v>
      </c>
      <c r="M1137">
        <f t="shared" si="126"/>
        <v>0.2735995152385281</v>
      </c>
      <c r="N1137" s="146">
        <f t="shared" si="123"/>
        <v>1.0276666666666658</v>
      </c>
      <c r="O1137" s="147">
        <f t="shared" si="124"/>
        <v>0.26682131556817595</v>
      </c>
    </row>
    <row r="1138" spans="10:15" x14ac:dyDescent="0.25">
      <c r="J1138">
        <f t="shared" si="125"/>
        <v>-1.6600000000002342</v>
      </c>
      <c r="K1138" s="142">
        <f t="shared" si="121"/>
        <v>0.78087890101895563</v>
      </c>
      <c r="L1138">
        <f t="shared" si="122"/>
        <v>1.9101300855367545</v>
      </c>
      <c r="M1138">
        <f t="shared" si="126"/>
        <v>0.27393284857186145</v>
      </c>
      <c r="N1138" s="146">
        <f t="shared" si="123"/>
        <v>1.0279999999999994</v>
      </c>
      <c r="O1138" s="147">
        <f t="shared" si="124"/>
        <v>0.26437271965435744</v>
      </c>
    </row>
    <row r="1139" spans="10:15" x14ac:dyDescent="0.25">
      <c r="J1139">
        <f t="shared" si="125"/>
        <v>-1.6500000000002342</v>
      </c>
      <c r="K1139" s="142">
        <f t="shared" si="121"/>
        <v>0.78140549535506543</v>
      </c>
      <c r="L1139">
        <f t="shared" si="122"/>
        <v>1.9420057822768215</v>
      </c>
      <c r="M1139">
        <f t="shared" si="126"/>
        <v>0.27426618190519481</v>
      </c>
      <c r="N1139" s="146">
        <f t="shared" si="123"/>
        <v>1.0283333333333327</v>
      </c>
      <c r="O1139" s="147">
        <f t="shared" si="124"/>
        <v>0.26194515716127675</v>
      </c>
    </row>
    <row r="1140" spans="10:15" x14ac:dyDescent="0.25">
      <c r="J1140">
        <f t="shared" si="125"/>
        <v>-1.6400000000002342</v>
      </c>
      <c r="K1140" s="142">
        <f t="shared" si="121"/>
        <v>0.78193208969117522</v>
      </c>
      <c r="L1140">
        <f t="shared" si="122"/>
        <v>1.9742159799275674</v>
      </c>
      <c r="M1140">
        <f t="shared" si="126"/>
        <v>0.27459951523852816</v>
      </c>
      <c r="N1140" s="146">
        <f t="shared" si="123"/>
        <v>1.028666666666666</v>
      </c>
      <c r="O1140" s="147">
        <f t="shared" si="124"/>
        <v>0.25953846492640881</v>
      </c>
    </row>
    <row r="1141" spans="10:15" x14ac:dyDescent="0.25">
      <c r="J1141">
        <f t="shared" si="125"/>
        <v>-1.6300000000002342</v>
      </c>
      <c r="K1141" s="142">
        <f t="shared" si="121"/>
        <v>0.78245868402728491</v>
      </c>
      <c r="L1141">
        <f t="shared" si="122"/>
        <v>2.0067597313977985</v>
      </c>
      <c r="M1141">
        <f t="shared" si="126"/>
        <v>0.27493284857186151</v>
      </c>
      <c r="N1141" s="146">
        <f t="shared" si="123"/>
        <v>1.0289999999999995</v>
      </c>
      <c r="O1141" s="147">
        <f t="shared" si="124"/>
        <v>0.25715248083611508</v>
      </c>
    </row>
    <row r="1142" spans="10:15" x14ac:dyDescent="0.25">
      <c r="J1142">
        <f t="shared" si="125"/>
        <v>-1.6200000000002341</v>
      </c>
      <c r="K1142" s="142">
        <f t="shared" si="121"/>
        <v>0.78298527836339471</v>
      </c>
      <c r="L1142">
        <f t="shared" si="122"/>
        <v>2.03963597305109</v>
      </c>
      <c r="M1142">
        <f t="shared" si="126"/>
        <v>0.27526618190519486</v>
      </c>
      <c r="N1142" s="146">
        <f t="shared" si="123"/>
        <v>1.0293333333333328</v>
      </c>
      <c r="O1142" s="147">
        <f t="shared" si="124"/>
        <v>0.25478704382171169</v>
      </c>
    </row>
    <row r="1143" spans="10:15" x14ac:dyDescent="0.25">
      <c r="J1143">
        <f t="shared" si="125"/>
        <v>-1.6100000000002341</v>
      </c>
      <c r="K1143" s="142">
        <f t="shared" si="121"/>
        <v>0.78351187269950451</v>
      </c>
      <c r="L1143">
        <f t="shared" si="122"/>
        <v>2.07284352321355</v>
      </c>
      <c r="M1143">
        <f t="shared" si="126"/>
        <v>0.27559951523852821</v>
      </c>
      <c r="N1143" s="146">
        <f t="shared" si="123"/>
        <v>1.0296666666666661</v>
      </c>
      <c r="O1143" s="147">
        <f t="shared" si="124"/>
        <v>0.25244199385550364</v>
      </c>
    </row>
    <row r="1144" spans="10:15" x14ac:dyDescent="0.25">
      <c r="J1144">
        <f t="shared" si="125"/>
        <v>-1.6000000000002341</v>
      </c>
      <c r="K1144" s="142">
        <f t="shared" si="121"/>
        <v>0.78403846703561419</v>
      </c>
      <c r="L1144">
        <f t="shared" si="122"/>
        <v>2.1063810807166266</v>
      </c>
      <c r="M1144">
        <f t="shared" si="126"/>
        <v>0.27593284857186157</v>
      </c>
      <c r="N1144" s="146">
        <f t="shared" si="123"/>
        <v>1.0299999999999994</v>
      </c>
      <c r="O1144" s="147">
        <f t="shared" si="124"/>
        <v>0.25011717194680083</v>
      </c>
    </row>
    <row r="1145" spans="10:15" x14ac:dyDescent="0.25">
      <c r="J1145">
        <f t="shared" si="125"/>
        <v>-1.5900000000002341</v>
      </c>
      <c r="K1145" s="142">
        <f t="shared" si="121"/>
        <v>0.78456506137172399</v>
      </c>
      <c r="L1145">
        <f t="shared" si="122"/>
        <v>2.1402472234763348</v>
      </c>
      <c r="M1145">
        <f t="shared" si="126"/>
        <v>0.27626618190519492</v>
      </c>
      <c r="N1145" s="146">
        <f t="shared" si="123"/>
        <v>1.0303333333333327</v>
      </c>
      <c r="O1145" s="147">
        <f t="shared" si="124"/>
        <v>0.24781242013790358</v>
      </c>
    </row>
    <row r="1146" spans="10:15" x14ac:dyDescent="0.25">
      <c r="J1146">
        <f t="shared" si="125"/>
        <v>-1.5800000000002341</v>
      </c>
      <c r="K1146" s="142">
        <f t="shared" si="121"/>
        <v>0.78509165570783379</v>
      </c>
      <c r="L1146">
        <f t="shared" si="122"/>
        <v>2.1744404071103158</v>
      </c>
      <c r="M1146">
        <f t="shared" si="126"/>
        <v>0.27659951523852827</v>
      </c>
      <c r="N1146" s="146">
        <f t="shared" si="123"/>
        <v>1.0306666666666662</v>
      </c>
      <c r="O1146" s="147">
        <f t="shared" si="124"/>
        <v>0.24552758150006501</v>
      </c>
    </row>
    <row r="1147" spans="10:15" x14ac:dyDescent="0.25">
      <c r="J1147">
        <f t="shared" si="125"/>
        <v>-1.5700000000002341</v>
      </c>
      <c r="K1147" s="142">
        <f t="shared" si="121"/>
        <v>0.78561825004394359</v>
      </c>
      <c r="L1147">
        <f t="shared" si="122"/>
        <v>2.2089589635942861</v>
      </c>
      <c r="M1147">
        <f t="shared" si="126"/>
        <v>0.27693284857186162</v>
      </c>
      <c r="N1147" s="146">
        <f t="shared" si="123"/>
        <v>1.0309999999999995</v>
      </c>
      <c r="O1147" s="147">
        <f t="shared" si="124"/>
        <v>0.24326250012943335</v>
      </c>
    </row>
    <row r="1148" spans="10:15" x14ac:dyDescent="0.25">
      <c r="J1148">
        <f t="shared" si="125"/>
        <v>-1.5600000000002341</v>
      </c>
      <c r="K1148" s="142">
        <f t="shared" si="121"/>
        <v>0.78614484438005328</v>
      </c>
      <c r="L1148">
        <f t="shared" si="122"/>
        <v>2.2438010999592342</v>
      </c>
      <c r="M1148">
        <f t="shared" si="126"/>
        <v>0.27726618190519497</v>
      </c>
      <c r="N1148" s="146">
        <f t="shared" si="123"/>
        <v>1.0313333333333328</v>
      </c>
      <c r="O1148" s="147">
        <f t="shared" si="124"/>
        <v>0.24101702114296791</v>
      </c>
    </row>
    <row r="1149" spans="10:15" x14ac:dyDescent="0.25">
      <c r="J1149">
        <f t="shared" si="125"/>
        <v>-1.5500000000002341</v>
      </c>
      <c r="K1149" s="142">
        <f t="shared" si="121"/>
        <v>0.78667143871616307</v>
      </c>
      <c r="L1149">
        <f t="shared" si="122"/>
        <v>2.2789648970308587</v>
      </c>
      <c r="M1149">
        <f t="shared" si="126"/>
        <v>0.27759951523852833</v>
      </c>
      <c r="N1149" s="146">
        <f t="shared" si="123"/>
        <v>1.0316666666666663</v>
      </c>
      <c r="O1149" s="147">
        <f t="shared" si="124"/>
        <v>0.23879099067433429</v>
      </c>
    </row>
    <row r="1150" spans="10:15" x14ac:dyDescent="0.25">
      <c r="J1150">
        <f t="shared" si="125"/>
        <v>-1.5400000000002341</v>
      </c>
      <c r="K1150" s="142">
        <f t="shared" si="121"/>
        <v>0.78719803305227287</v>
      </c>
      <c r="L1150">
        <f t="shared" si="122"/>
        <v>2.3144483082125999</v>
      </c>
      <c r="M1150">
        <f t="shared" si="126"/>
        <v>0.27793284857186168</v>
      </c>
      <c r="N1150" s="146">
        <f t="shared" si="123"/>
        <v>1.0319999999999996</v>
      </c>
      <c r="O1150" s="147">
        <f t="shared" si="124"/>
        <v>0.23658425586977758</v>
      </c>
    </row>
    <row r="1151" spans="10:15" x14ac:dyDescent="0.25">
      <c r="J1151">
        <f t="shared" si="125"/>
        <v>-1.5300000000002341</v>
      </c>
      <c r="K1151" s="142">
        <f t="shared" si="121"/>
        <v>0.78772462738838256</v>
      </c>
      <c r="L1151">
        <f t="shared" si="122"/>
        <v>2.3502491583138005</v>
      </c>
      <c r="M1151">
        <f t="shared" si="126"/>
        <v>0.27826618190519503</v>
      </c>
      <c r="N1151" s="146">
        <f t="shared" si="123"/>
        <v>1.0323333333333329</v>
      </c>
      <c r="O1151" s="147">
        <f t="shared" si="124"/>
        <v>0.23439666488397876</v>
      </c>
    </row>
    <row r="1152" spans="10:15" x14ac:dyDescent="0.25">
      <c r="J1152">
        <f t="shared" si="125"/>
        <v>-1.5200000000002341</v>
      </c>
      <c r="K1152" s="142">
        <f t="shared" si="121"/>
        <v>0.78825122172449236</v>
      </c>
      <c r="L1152">
        <f t="shared" si="122"/>
        <v>2.3863651424243533</v>
      </c>
      <c r="M1152">
        <f t="shared" si="126"/>
        <v>0.27859951523852838</v>
      </c>
      <c r="N1152" s="146">
        <f t="shared" si="123"/>
        <v>1.0326666666666662</v>
      </c>
      <c r="O1152" s="147">
        <f t="shared" si="124"/>
        <v>0.23222806687588676</v>
      </c>
    </row>
    <row r="1153" spans="10:15" x14ac:dyDescent="0.25">
      <c r="J1153">
        <f t="shared" si="125"/>
        <v>-1.510000000000234</v>
      </c>
      <c r="K1153" s="142">
        <f t="shared" si="121"/>
        <v>0.78877781606060215</v>
      </c>
      <c r="L1153">
        <f t="shared" si="122"/>
        <v>2.4227938248371781</v>
      </c>
      <c r="M1153">
        <f t="shared" si="126"/>
        <v>0.27893284857186174</v>
      </c>
      <c r="N1153" s="146">
        <f t="shared" si="123"/>
        <v>1.0329999999999995</v>
      </c>
      <c r="O1153" s="147">
        <f t="shared" si="124"/>
        <v>0.2300783120045348</v>
      </c>
    </row>
    <row r="1154" spans="10:15" x14ac:dyDescent="0.25">
      <c r="J1154">
        <f t="shared" si="125"/>
        <v>-1.500000000000234</v>
      </c>
      <c r="K1154" s="142">
        <f t="shared" si="121"/>
        <v>0.78930441039671195</v>
      </c>
      <c r="L1154">
        <f t="shared" si="122"/>
        <v>2.4595326380200522</v>
      </c>
      <c r="M1154">
        <f t="shared" si="126"/>
        <v>0.27926618190519509</v>
      </c>
      <c r="N1154" s="146">
        <f t="shared" si="123"/>
        <v>1.033333333333333</v>
      </c>
      <c r="O1154" s="147">
        <f t="shared" si="124"/>
        <v>0.22794725142483813</v>
      </c>
    </row>
    <row r="1155" spans="10:15" x14ac:dyDescent="0.25">
      <c r="J1155">
        <f t="shared" si="125"/>
        <v>-1.490000000000234</v>
      </c>
      <c r="K1155" s="142">
        <f t="shared" si="121"/>
        <v>0.78983100473282164</v>
      </c>
      <c r="L1155">
        <f t="shared" si="122"/>
        <v>2.4965788816380616</v>
      </c>
      <c r="M1155">
        <f t="shared" si="126"/>
        <v>0.27959951523852844</v>
      </c>
      <c r="N1155" s="146">
        <f t="shared" si="123"/>
        <v>1.0336666666666663</v>
      </c>
      <c r="O1155" s="147">
        <f t="shared" si="124"/>
        <v>0.22583473728337181</v>
      </c>
    </row>
    <row r="1156" spans="10:15" x14ac:dyDescent="0.25">
      <c r="J1156">
        <f t="shared" si="125"/>
        <v>-1.480000000000234</v>
      </c>
      <c r="K1156" s="142">
        <f t="shared" ref="K1156:K1219" si="127">$B$7+J1156*$B$24</f>
        <v>0.79035759906893144</v>
      </c>
      <c r="L1156">
        <f t="shared" ref="L1156:L1219" si="128">_xlfn.NORM.DIST(K1156,$B$7,$B$24,FALSE)</f>
        <v>2.5339297216281262</v>
      </c>
      <c r="M1156">
        <f t="shared" si="126"/>
        <v>0.27993284857186179</v>
      </c>
      <c r="N1156" s="146">
        <f t="shared" ref="N1156:N1219" si="129">MAX(0,M1156+B$21)</f>
        <v>1.0339999999999996</v>
      </c>
      <c r="O1156" s="147">
        <f t="shared" ref="O1156:O1219" si="130">IF(M1156&gt;=0,_xlfn.GAMMA.DIST(M1156,$B$22,1/$B$23,FALSE),0)</f>
        <v>0.22374062271413639</v>
      </c>
    </row>
    <row r="1157" spans="10:15" x14ac:dyDescent="0.25">
      <c r="J1157">
        <f t="shared" si="125"/>
        <v>-1.470000000000234</v>
      </c>
      <c r="K1157" s="142">
        <f t="shared" si="127"/>
        <v>0.79088419340504124</v>
      </c>
      <c r="L1157">
        <f t="shared" si="128"/>
        <v>2.5715821893268189</v>
      </c>
      <c r="M1157">
        <f t="shared" si="126"/>
        <v>0.28026618190519514</v>
      </c>
      <c r="N1157" s="146">
        <f t="shared" si="129"/>
        <v>1.0343333333333331</v>
      </c>
      <c r="O1157" s="147">
        <f t="shared" si="130"/>
        <v>0.22166476183430334</v>
      </c>
    </row>
    <row r="1158" spans="10:15" x14ac:dyDescent="0.25">
      <c r="J1158">
        <f t="shared" ref="J1158:J1221" si="131">J1157+0.01</f>
        <v>-1.460000000000234</v>
      </c>
      <c r="K1158" s="142">
        <f t="shared" si="127"/>
        <v>0.79141078774115092</v>
      </c>
      <c r="L1158">
        <f t="shared" si="128"/>
        <v>2.6095331806529627</v>
      </c>
      <c r="M1158">
        <f t="shared" ref="M1158:M1221" si="132">M1157+0.7/2100</f>
        <v>0.2805995152385285</v>
      </c>
      <c r="N1158" s="146">
        <f t="shared" si="129"/>
        <v>1.0346666666666664</v>
      </c>
      <c r="O1158" s="147">
        <f t="shared" si="130"/>
        <v>0.21960700973994637</v>
      </c>
    </row>
    <row r="1159" spans="10:15" x14ac:dyDescent="0.25">
      <c r="J1159">
        <f t="shared" si="131"/>
        <v>-1.450000000000234</v>
      </c>
      <c r="K1159" s="142">
        <f t="shared" si="127"/>
        <v>0.79193738207726072</v>
      </c>
      <c r="L1159">
        <f t="shared" si="128"/>
        <v>2.6477794553462495</v>
      </c>
      <c r="M1159">
        <f t="shared" si="132"/>
        <v>0.28093284857186185</v>
      </c>
      <c r="N1159" s="146">
        <f t="shared" si="129"/>
        <v>1.0349999999999997</v>
      </c>
      <c r="O1159" s="147">
        <f t="shared" si="130"/>
        <v>0.21756722250175983</v>
      </c>
    </row>
    <row r="1160" spans="10:15" x14ac:dyDescent="0.25">
      <c r="J1160">
        <f t="shared" si="131"/>
        <v>-1.440000000000234</v>
      </c>
      <c r="K1160" s="142">
        <f t="shared" si="127"/>
        <v>0.79246397641337052</v>
      </c>
      <c r="L1160">
        <f t="shared" si="128"/>
        <v>2.6863176362630927</v>
      </c>
      <c r="M1160">
        <f t="shared" si="132"/>
        <v>0.2812661819051952</v>
      </c>
      <c r="N1160" s="146">
        <f t="shared" si="129"/>
        <v>1.035333333333333</v>
      </c>
      <c r="O1160" s="147">
        <f t="shared" si="130"/>
        <v>0.21554525716075892</v>
      </c>
    </row>
    <row r="1161" spans="10:15" x14ac:dyDescent="0.25">
      <c r="J1161">
        <f t="shared" si="131"/>
        <v>-1.430000000000234</v>
      </c>
      <c r="K1161" s="142">
        <f t="shared" si="127"/>
        <v>0.79299057074948021</v>
      </c>
      <c r="L1161">
        <f t="shared" si="128"/>
        <v>2.7251442087311415</v>
      </c>
      <c r="M1161">
        <f t="shared" si="132"/>
        <v>0.28159951523852855</v>
      </c>
      <c r="N1161" s="146">
        <f t="shared" si="129"/>
        <v>1.0356666666666663</v>
      </c>
      <c r="O1161" s="147">
        <f t="shared" si="130"/>
        <v>0.21354097172397227</v>
      </c>
    </row>
    <row r="1162" spans="10:15" x14ac:dyDescent="0.25">
      <c r="J1162">
        <f t="shared" si="131"/>
        <v>-1.420000000000234</v>
      </c>
      <c r="K1162" s="142">
        <f t="shared" si="127"/>
        <v>0.79351716508559</v>
      </c>
      <c r="L1162">
        <f t="shared" si="128"/>
        <v>2.764255519963621</v>
      </c>
      <c r="M1162">
        <f t="shared" si="132"/>
        <v>0.2819328485718619</v>
      </c>
      <c r="N1162" s="146">
        <f t="shared" si="129"/>
        <v>1.0359999999999998</v>
      </c>
      <c r="O1162" s="147">
        <f t="shared" si="130"/>
        <v>0.21155422516011585</v>
      </c>
    </row>
    <row r="1163" spans="10:15" x14ac:dyDescent="0.25">
      <c r="J1163">
        <f t="shared" si="131"/>
        <v>-1.410000000000234</v>
      </c>
      <c r="K1163" s="142">
        <f t="shared" si="127"/>
        <v>0.7940437594216998</v>
      </c>
      <c r="L1163">
        <f t="shared" si="128"/>
        <v>2.803647778534657</v>
      </c>
      <c r="M1163">
        <f t="shared" si="132"/>
        <v>0.28226618190519526</v>
      </c>
      <c r="N1163" s="146">
        <f t="shared" si="129"/>
        <v>1.0363333333333331</v>
      </c>
      <c r="O1163" s="147">
        <f t="shared" si="130"/>
        <v>0.20958487739525916</v>
      </c>
    </row>
    <row r="1164" spans="10:15" x14ac:dyDescent="0.25">
      <c r="J1164">
        <f t="shared" si="131"/>
        <v>-1.4000000000002339</v>
      </c>
      <c r="K1164" s="142">
        <f t="shared" si="127"/>
        <v>0.79457035375780949</v>
      </c>
      <c r="L1164">
        <f t="shared" si="128"/>
        <v>2.8433170539169335</v>
      </c>
      <c r="M1164">
        <f t="shared" si="132"/>
        <v>0.28259951523852861</v>
      </c>
      <c r="N1164" s="146">
        <f t="shared" si="129"/>
        <v>1.0366666666666664</v>
      </c>
      <c r="O1164" s="147">
        <f t="shared" si="130"/>
        <v>0.20763278930847684</v>
      </c>
    </row>
    <row r="1165" spans="10:15" x14ac:dyDescent="0.25">
      <c r="J1165">
        <f t="shared" si="131"/>
        <v>-1.3900000000002339</v>
      </c>
      <c r="K1165" s="142">
        <f t="shared" si="127"/>
        <v>0.79509694809391929</v>
      </c>
      <c r="L1165">
        <f t="shared" si="128"/>
        <v>2.8832592760827676</v>
      </c>
      <c r="M1165">
        <f t="shared" si="132"/>
        <v>0.28293284857186196</v>
      </c>
      <c r="N1165" s="146">
        <f t="shared" si="129"/>
        <v>1.0369999999999999</v>
      </c>
      <c r="O1165" s="147">
        <f t="shared" si="130"/>
        <v>0.20569782272749113</v>
      </c>
    </row>
    <row r="1166" spans="10:15" x14ac:dyDescent="0.25">
      <c r="J1166">
        <f t="shared" si="131"/>
        <v>-1.3800000000002339</v>
      </c>
      <c r="K1166" s="142">
        <f t="shared" si="127"/>
        <v>0.79562354243002908</v>
      </c>
      <c r="L1166">
        <f t="shared" si="128"/>
        <v>2.9234702351696971</v>
      </c>
      <c r="M1166">
        <f t="shared" si="132"/>
        <v>0.28326618190519531</v>
      </c>
      <c r="N1166" s="146">
        <f t="shared" si="129"/>
        <v>1.0373333333333332</v>
      </c>
      <c r="O1166" s="147">
        <f t="shared" si="130"/>
        <v>0.2037798404243043</v>
      </c>
    </row>
    <row r="1167" spans="10:15" x14ac:dyDescent="0.25">
      <c r="J1167">
        <f t="shared" si="131"/>
        <v>-1.3700000000002339</v>
      </c>
      <c r="K1167" s="142">
        <f t="shared" si="127"/>
        <v>0.79615013676613877</v>
      </c>
      <c r="L1167">
        <f t="shared" si="128"/>
        <v>2.9639455812118207</v>
      </c>
      <c r="M1167">
        <f t="shared" si="132"/>
        <v>0.28359951523852867</v>
      </c>
      <c r="N1167" s="146">
        <f t="shared" si="129"/>
        <v>1.0376666666666665</v>
      </c>
      <c r="O1167" s="147">
        <f t="shared" si="130"/>
        <v>0.20187870611081943</v>
      </c>
    </row>
    <row r="1168" spans="10:15" x14ac:dyDescent="0.25">
      <c r="J1168">
        <f t="shared" si="131"/>
        <v>-1.3600000000002339</v>
      </c>
      <c r="K1168" s="142">
        <f t="shared" si="127"/>
        <v>0.79667673110224857</v>
      </c>
      <c r="L1168">
        <f t="shared" si="128"/>
        <v>3.0046808239379197</v>
      </c>
      <c r="M1168">
        <f t="shared" si="132"/>
        <v>0.28393284857186202</v>
      </c>
      <c r="N1168" s="146">
        <f t="shared" si="129"/>
        <v>1.0379999999999998</v>
      </c>
      <c r="O1168" s="147">
        <f t="shared" si="130"/>
        <v>0.19999428443445377</v>
      </c>
    </row>
    <row r="1169" spans="10:15" x14ac:dyDescent="0.25">
      <c r="J1169">
        <f t="shared" si="131"/>
        <v>-1.3500000000002339</v>
      </c>
      <c r="K1169" s="142">
        <f t="shared" si="127"/>
        <v>0.79720332543835837</v>
      </c>
      <c r="L1169">
        <f t="shared" si="128"/>
        <v>3.045671332637323</v>
      </c>
      <c r="M1169">
        <f t="shared" si="132"/>
        <v>0.28426618190519537</v>
      </c>
      <c r="N1169" s="146">
        <f t="shared" si="129"/>
        <v>1.0383333333333331</v>
      </c>
      <c r="O1169" s="147">
        <f t="shared" si="130"/>
        <v>0.19812644097374194</v>
      </c>
    </row>
    <row r="1170" spans="10:15" x14ac:dyDescent="0.25">
      <c r="J1170">
        <f t="shared" si="131"/>
        <v>-1.3400000000002339</v>
      </c>
      <c r="K1170" s="142">
        <f t="shared" si="127"/>
        <v>0.79772991977446817</v>
      </c>
      <c r="L1170">
        <f t="shared" si="128"/>
        <v>3.0869123360947115</v>
      </c>
      <c r="M1170">
        <f t="shared" si="132"/>
        <v>0.28459951523852872</v>
      </c>
      <c r="N1170" s="146">
        <f t="shared" si="129"/>
        <v>1.0386666666666666</v>
      </c>
      <c r="O1170" s="147">
        <f t="shared" si="130"/>
        <v>0.19627504223393386</v>
      </c>
    </row>
    <row r="1171" spans="10:15" x14ac:dyDescent="0.25">
      <c r="J1171">
        <f t="shared" si="131"/>
        <v>-1.3300000000002339</v>
      </c>
      <c r="K1171" s="142">
        <f t="shared" si="127"/>
        <v>0.79825651411057785</v>
      </c>
      <c r="L1171">
        <f t="shared" si="128"/>
        <v>3.1283989225946978</v>
      </c>
      <c r="M1171">
        <f t="shared" si="132"/>
        <v>0.28493284857186207</v>
      </c>
      <c r="N1171" s="146">
        <f t="shared" si="129"/>
        <v>1.0389999999999999</v>
      </c>
      <c r="O1171" s="147">
        <f t="shared" si="130"/>
        <v>0.19443995564258174</v>
      </c>
    </row>
    <row r="1172" spans="10:15" x14ac:dyDescent="0.25">
      <c r="J1172">
        <f t="shared" si="131"/>
        <v>-1.3200000000002339</v>
      </c>
      <c r="K1172" s="142">
        <f t="shared" si="127"/>
        <v>0.79878310844668765</v>
      </c>
      <c r="L1172">
        <f t="shared" si="128"/>
        <v>3.1701260399972444</v>
      </c>
      <c r="M1172">
        <f t="shared" si="132"/>
        <v>0.28526618190519543</v>
      </c>
      <c r="N1172" s="146">
        <f t="shared" si="129"/>
        <v>1.0393333333333332</v>
      </c>
      <c r="O1172" s="147">
        <f t="shared" si="130"/>
        <v>0.19262104954512269</v>
      </c>
    </row>
    <row r="1173" spans="10:15" x14ac:dyDescent="0.25">
      <c r="J1173">
        <f t="shared" si="131"/>
        <v>-1.3100000000002339</v>
      </c>
      <c r="K1173" s="142">
        <f t="shared" si="127"/>
        <v>0.79930970278279745</v>
      </c>
      <c r="L1173">
        <f t="shared" si="128"/>
        <v>3.2120884958846894</v>
      </c>
      <c r="M1173">
        <f t="shared" si="132"/>
        <v>0.28559951523852878</v>
      </c>
      <c r="N1173" s="146">
        <f t="shared" si="129"/>
        <v>1.0396666666666667</v>
      </c>
      <c r="O1173" s="147">
        <f t="shared" si="130"/>
        <v>0.19081819320045421</v>
      </c>
    </row>
    <row r="1174" spans="10:15" x14ac:dyDescent="0.25">
      <c r="J1174">
        <f t="shared" si="131"/>
        <v>-1.3000000000002339</v>
      </c>
      <c r="K1174" s="142">
        <f t="shared" si="127"/>
        <v>0.79983629711890714</v>
      </c>
      <c r="L1174">
        <f t="shared" si="128"/>
        <v>3.2542809577814169</v>
      </c>
      <c r="M1174">
        <f t="shared" si="132"/>
        <v>0.28593284857186213</v>
      </c>
      <c r="N1174" s="146">
        <f t="shared" si="129"/>
        <v>1.04</v>
      </c>
      <c r="O1174" s="147">
        <f t="shared" si="130"/>
        <v>0.18903125677650229</v>
      </c>
    </row>
    <row r="1175" spans="10:15" x14ac:dyDescent="0.25">
      <c r="J1175">
        <f t="shared" si="131"/>
        <v>-1.2900000000002338</v>
      </c>
      <c r="K1175" s="142">
        <f t="shared" si="127"/>
        <v>0.80036289145501693</v>
      </c>
      <c r="L1175">
        <f t="shared" si="128"/>
        <v>3.2966979534469365</v>
      </c>
      <c r="M1175">
        <f t="shared" si="132"/>
        <v>0.28626618190519548</v>
      </c>
      <c r="N1175" s="146">
        <f t="shared" si="129"/>
        <v>1.0403333333333333</v>
      </c>
      <c r="O1175" s="147">
        <f t="shared" si="130"/>
        <v>0.18726011134578674</v>
      </c>
    </row>
    <row r="1176" spans="10:15" x14ac:dyDescent="0.25">
      <c r="J1176">
        <f t="shared" si="131"/>
        <v>-1.2800000000002338</v>
      </c>
      <c r="K1176" s="142">
        <f t="shared" si="127"/>
        <v>0.80088948579112673</v>
      </c>
      <c r="L1176">
        <f t="shared" si="128"/>
        <v>3.3393338712430833</v>
      </c>
      <c r="M1176">
        <f t="shared" si="132"/>
        <v>0.28659951523852883</v>
      </c>
      <c r="N1176" s="146">
        <f t="shared" si="129"/>
        <v>1.0406666666666666</v>
      </c>
      <c r="O1176" s="147">
        <f t="shared" si="130"/>
        <v>0.18550462888098151</v>
      </c>
    </row>
    <row r="1177" spans="10:15" x14ac:dyDescent="0.25">
      <c r="J1177">
        <f t="shared" si="131"/>
        <v>-1.2700000000002338</v>
      </c>
      <c r="K1177" s="142">
        <f t="shared" si="127"/>
        <v>0.80141608012723653</v>
      </c>
      <c r="L1177">
        <f t="shared" si="128"/>
        <v>3.3821829605762583</v>
      </c>
      <c r="M1177">
        <f t="shared" si="132"/>
        <v>0.28693284857186219</v>
      </c>
      <c r="N1177" s="146">
        <f t="shared" si="129"/>
        <v>1.0409999999999999</v>
      </c>
      <c r="O1177" s="147">
        <f t="shared" si="130"/>
        <v>0.18376468225046669</v>
      </c>
    </row>
    <row r="1178" spans="10:15" x14ac:dyDescent="0.25">
      <c r="J1178">
        <f t="shared" si="131"/>
        <v>-1.2600000000002338</v>
      </c>
      <c r="K1178" s="142">
        <f t="shared" si="127"/>
        <v>0.80194267446334622</v>
      </c>
      <c r="L1178">
        <f t="shared" si="128"/>
        <v>3.4252393324152743</v>
      </c>
      <c r="M1178">
        <f t="shared" si="132"/>
        <v>0.28726618190519554</v>
      </c>
      <c r="N1178" s="146">
        <f t="shared" si="129"/>
        <v>1.0413333333333334</v>
      </c>
      <c r="O1178" s="147">
        <f t="shared" si="130"/>
        <v>0.18204014521388256</v>
      </c>
    </row>
    <row r="1179" spans="10:15" x14ac:dyDescent="0.25">
      <c r="J1179">
        <f t="shared" si="131"/>
        <v>-1.2500000000002338</v>
      </c>
      <c r="K1179" s="142">
        <f t="shared" si="127"/>
        <v>0.80246926879945601</v>
      </c>
      <c r="L1179">
        <f t="shared" si="128"/>
        <v>3.468496959885591</v>
      </c>
      <c r="M1179">
        <f t="shared" si="132"/>
        <v>0.28759951523852889</v>
      </c>
      <c r="N1179" s="146">
        <f t="shared" si="129"/>
        <v>1.0416666666666667</v>
      </c>
      <c r="O1179" s="147">
        <f t="shared" si="130"/>
        <v>0.18033089241767569</v>
      </c>
    </row>
    <row r="1180" spans="10:15" x14ac:dyDescent="0.25">
      <c r="J1180">
        <f t="shared" si="131"/>
        <v>-1.2400000000002338</v>
      </c>
      <c r="K1180" s="142">
        <f t="shared" si="127"/>
        <v>0.80299586313556581</v>
      </c>
      <c r="L1180">
        <f t="shared" si="128"/>
        <v>3.5119496789404026</v>
      </c>
      <c r="M1180">
        <f t="shared" si="132"/>
        <v>0.28793284857186224</v>
      </c>
      <c r="N1180" s="146">
        <f t="shared" si="129"/>
        <v>1.042</v>
      </c>
      <c r="O1180" s="147">
        <f t="shared" si="130"/>
        <v>0.178636799390644</v>
      </c>
    </row>
    <row r="1181" spans="10:15" x14ac:dyDescent="0.25">
      <c r="J1181">
        <f t="shared" si="131"/>
        <v>-1.2300000000002338</v>
      </c>
      <c r="K1181" s="142">
        <f t="shared" si="127"/>
        <v>0.8035224574716755</v>
      </c>
      <c r="L1181">
        <f t="shared" si="128"/>
        <v>3.5555911891093359</v>
      </c>
      <c r="M1181">
        <f t="shared" si="132"/>
        <v>0.2882661819051956</v>
      </c>
      <c r="N1181" s="146">
        <f t="shared" si="129"/>
        <v>1.0423333333333336</v>
      </c>
      <c r="O1181" s="147">
        <f t="shared" si="130"/>
        <v>0.17695774253947996</v>
      </c>
    </row>
    <row r="1182" spans="10:15" x14ac:dyDescent="0.25">
      <c r="J1182">
        <f t="shared" si="131"/>
        <v>-1.2200000000002338</v>
      </c>
      <c r="K1182" s="142">
        <f t="shared" si="127"/>
        <v>0.8040490518077853</v>
      </c>
      <c r="L1182">
        <f t="shared" si="128"/>
        <v>3.5994150543251897</v>
      </c>
      <c r="M1182">
        <f t="shared" si="132"/>
        <v>0.28859951523852895</v>
      </c>
      <c r="N1182" s="146">
        <f t="shared" si="129"/>
        <v>1.0426666666666669</v>
      </c>
      <c r="O1182" s="147">
        <f t="shared" si="130"/>
        <v>0.17529359914431111</v>
      </c>
    </row>
    <row r="1183" spans="10:15" x14ac:dyDescent="0.25">
      <c r="J1183">
        <f t="shared" si="131"/>
        <v>-1.2100000000002338</v>
      </c>
      <c r="K1183" s="142">
        <f t="shared" si="127"/>
        <v>0.8045756461438951</v>
      </c>
      <c r="L1183">
        <f t="shared" si="128"/>
        <v>3.6434147038291327</v>
      </c>
      <c r="M1183">
        <f t="shared" si="132"/>
        <v>0.2889328485718623</v>
      </c>
      <c r="N1183" s="146">
        <f t="shared" si="129"/>
        <v>1.0430000000000001</v>
      </c>
      <c r="O1183" s="147">
        <f t="shared" si="130"/>
        <v>0.17364424735423761</v>
      </c>
    </row>
    <row r="1184" spans="10:15" x14ac:dyDescent="0.25">
      <c r="J1184">
        <f t="shared" si="131"/>
        <v>-1.2000000000002338</v>
      </c>
      <c r="K1184" s="142">
        <f t="shared" si="127"/>
        <v>0.80510224048000478</v>
      </c>
      <c r="L1184">
        <f t="shared" si="128"/>
        <v>3.6875834331549302</v>
      </c>
      <c r="M1184">
        <f t="shared" si="132"/>
        <v>0.28926618190519565</v>
      </c>
      <c r="N1184" s="146">
        <f t="shared" si="129"/>
        <v>1.0433333333333334</v>
      </c>
      <c r="O1184" s="147">
        <f t="shared" si="130"/>
        <v>0.17200956618287219</v>
      </c>
    </row>
    <row r="1185" spans="10:15" x14ac:dyDescent="0.25">
      <c r="J1185">
        <f t="shared" si="131"/>
        <v>-1.1900000000002338</v>
      </c>
      <c r="K1185" s="142">
        <f t="shared" si="127"/>
        <v>0.80562883481611458</v>
      </c>
      <c r="L1185">
        <f t="shared" si="128"/>
        <v>3.7319144051925206</v>
      </c>
      <c r="M1185">
        <f t="shared" si="132"/>
        <v>0.289599515238529</v>
      </c>
      <c r="N1185" s="146">
        <f t="shared" si="129"/>
        <v>1.0436666666666667</v>
      </c>
      <c r="O1185" s="147">
        <f t="shared" si="130"/>
        <v>0.17038943550387634</v>
      </c>
    </row>
    <row r="1186" spans="10:15" x14ac:dyDescent="0.25">
      <c r="J1186">
        <f t="shared" si="131"/>
        <v>-1.1800000000002338</v>
      </c>
      <c r="K1186" s="142">
        <f t="shared" si="127"/>
        <v>0.80615542915222438</v>
      </c>
      <c r="L1186">
        <f t="shared" si="128"/>
        <v>3.7764006513311621</v>
      </c>
      <c r="M1186">
        <f t="shared" si="132"/>
        <v>0.28993284857186236</v>
      </c>
      <c r="N1186" s="146">
        <f t="shared" si="129"/>
        <v>1.0440000000000003</v>
      </c>
      <c r="O1186" s="147">
        <f t="shared" si="130"/>
        <v>0.16878373604649807</v>
      </c>
    </row>
    <row r="1187" spans="10:15" x14ac:dyDescent="0.25">
      <c r="J1187">
        <f t="shared" si="131"/>
        <v>-1.1700000000002337</v>
      </c>
      <c r="K1187" s="142">
        <f t="shared" si="127"/>
        <v>0.80668202348833407</v>
      </c>
      <c r="L1187">
        <f t="shared" si="128"/>
        <v>3.8210350726826099</v>
      </c>
      <c r="M1187">
        <f t="shared" si="132"/>
        <v>0.29026618190519571</v>
      </c>
      <c r="N1187" s="146">
        <f t="shared" si="129"/>
        <v>1.0443333333333336</v>
      </c>
      <c r="O1187" s="147">
        <f t="shared" si="130"/>
        <v>0.16719234939110947</v>
      </c>
    </row>
    <row r="1188" spans="10:15" x14ac:dyDescent="0.25">
      <c r="J1188">
        <f t="shared" si="131"/>
        <v>-1.1600000000002337</v>
      </c>
      <c r="K1188" s="142">
        <f t="shared" si="127"/>
        <v>0.80720861782444386</v>
      </c>
      <c r="L1188">
        <f t="shared" si="128"/>
        <v>3.8658104413844603</v>
      </c>
      <c r="M1188">
        <f t="shared" si="132"/>
        <v>0.29059951523852906</v>
      </c>
      <c r="N1188" s="146">
        <f t="shared" si="129"/>
        <v>1.0446666666666669</v>
      </c>
      <c r="O1188" s="147">
        <f t="shared" si="130"/>
        <v>0.16561515796474374</v>
      </c>
    </row>
    <row r="1189" spans="10:15" x14ac:dyDescent="0.25">
      <c r="J1189">
        <f t="shared" si="131"/>
        <v>-1.1500000000002337</v>
      </c>
      <c r="K1189" s="142">
        <f t="shared" si="127"/>
        <v>0.80773521216055366</v>
      </c>
      <c r="L1189">
        <f t="shared" si="128"/>
        <v>3.9107194019837324</v>
      </c>
      <c r="M1189">
        <f t="shared" si="132"/>
        <v>0.29093284857186241</v>
      </c>
      <c r="N1189" s="146">
        <f t="shared" si="129"/>
        <v>1.0450000000000004</v>
      </c>
      <c r="O1189" s="147">
        <f t="shared" si="130"/>
        <v>0.16405204503663554</v>
      </c>
    </row>
    <row r="1190" spans="10:15" x14ac:dyDescent="0.25">
      <c r="J1190">
        <f t="shared" si="131"/>
        <v>-1.1400000000002337</v>
      </c>
      <c r="K1190" s="142">
        <f t="shared" si="127"/>
        <v>0.80826180649666335</v>
      </c>
      <c r="L1190">
        <f t="shared" si="128"/>
        <v>3.9557544729009924</v>
      </c>
      <c r="M1190">
        <f t="shared" si="132"/>
        <v>0.29126618190519576</v>
      </c>
      <c r="N1190" s="146">
        <f t="shared" si="129"/>
        <v>1.0453333333333337</v>
      </c>
      <c r="O1190" s="147">
        <f t="shared" si="130"/>
        <v>0.16250289471376206</v>
      </c>
    </row>
    <row r="1191" spans="10:15" x14ac:dyDescent="0.25">
      <c r="J1191">
        <f t="shared" si="131"/>
        <v>-1.1300000000002337</v>
      </c>
      <c r="K1191" s="142">
        <f t="shared" si="127"/>
        <v>0.80878840083277315</v>
      </c>
      <c r="L1191">
        <f t="shared" si="128"/>
        <v>4.0009080479749803</v>
      </c>
      <c r="M1191">
        <f t="shared" si="132"/>
        <v>0.29159951523852912</v>
      </c>
      <c r="N1191" s="146">
        <f t="shared" si="129"/>
        <v>1.045666666666667</v>
      </c>
      <c r="O1191" s="147">
        <f t="shared" si="130"/>
        <v>0.16096759193638377</v>
      </c>
    </row>
    <row r="1192" spans="10:15" x14ac:dyDescent="0.25">
      <c r="J1192">
        <f t="shared" si="131"/>
        <v>-1.1200000000002337</v>
      </c>
      <c r="K1192" s="142">
        <f t="shared" si="127"/>
        <v>0.80931499516888294</v>
      </c>
      <c r="L1192">
        <f t="shared" si="128"/>
        <v>4.04617239808766</v>
      </c>
      <c r="M1192">
        <f t="shared" si="132"/>
        <v>0.29193284857186247</v>
      </c>
      <c r="N1192" s="146">
        <f t="shared" si="129"/>
        <v>1.0460000000000003</v>
      </c>
      <c r="O1192" s="147">
        <f t="shared" si="130"/>
        <v>0.15944602247359105</v>
      </c>
    </row>
    <row r="1193" spans="10:15" x14ac:dyDescent="0.25">
      <c r="J1193">
        <f t="shared" si="131"/>
        <v>-1.1100000000002337</v>
      </c>
      <c r="K1193" s="142">
        <f t="shared" si="127"/>
        <v>0.80984158950499274</v>
      </c>
      <c r="L1193">
        <f t="shared" si="128"/>
        <v>4.0915396728698159</v>
      </c>
      <c r="M1193">
        <f t="shared" si="132"/>
        <v>0.29226618190519582</v>
      </c>
      <c r="N1193" s="146">
        <f t="shared" si="129"/>
        <v>1.0463333333333336</v>
      </c>
      <c r="O1193" s="147">
        <f t="shared" si="130"/>
        <v>0.1579380729188502</v>
      </c>
    </row>
    <row r="1194" spans="10:15" x14ac:dyDescent="0.25">
      <c r="J1194">
        <f t="shared" si="131"/>
        <v>-1.1000000000002337</v>
      </c>
      <c r="K1194" s="142">
        <f t="shared" si="127"/>
        <v>0.81036818384110243</v>
      </c>
      <c r="L1194">
        <f t="shared" si="128"/>
        <v>4.1370019024869498</v>
      </c>
      <c r="M1194">
        <f t="shared" si="132"/>
        <v>0.29259951523852917</v>
      </c>
      <c r="N1194" s="146">
        <f t="shared" si="129"/>
        <v>1.0466666666666671</v>
      </c>
      <c r="O1194" s="147">
        <f t="shared" si="130"/>
        <v>0.1564436306855552</v>
      </c>
    </row>
    <row r="1195" spans="10:15" x14ac:dyDescent="0.25">
      <c r="J1195">
        <f t="shared" si="131"/>
        <v>-1.0900000000002337</v>
      </c>
      <c r="K1195" s="142">
        <f t="shared" si="127"/>
        <v>0.81089477817721223</v>
      </c>
      <c r="L1195">
        <f t="shared" si="128"/>
        <v>4.1825509995053967</v>
      </c>
      <c r="M1195">
        <f t="shared" si="132"/>
        <v>0.29293284857186253</v>
      </c>
      <c r="N1195" s="146">
        <f t="shared" si="129"/>
        <v>1.0470000000000004</v>
      </c>
      <c r="O1195" s="147">
        <f t="shared" si="130"/>
        <v>0.15496258400258023</v>
      </c>
    </row>
    <row r="1196" spans="10:15" x14ac:dyDescent="0.25">
      <c r="J1196">
        <f t="shared" si="131"/>
        <v>-1.0800000000002337</v>
      </c>
      <c r="K1196" s="142">
        <f t="shared" si="127"/>
        <v>0.81142137251332203</v>
      </c>
      <c r="L1196">
        <f t="shared" si="128"/>
        <v>4.2281787608383068</v>
      </c>
      <c r="M1196">
        <f t="shared" si="132"/>
        <v>0.29326618190519588</v>
      </c>
      <c r="N1196" s="146">
        <f t="shared" si="129"/>
        <v>1.0473333333333337</v>
      </c>
      <c r="O1196" s="147">
        <f t="shared" si="130"/>
        <v>0.15349482190983849</v>
      </c>
    </row>
    <row r="1197" spans="10:15" x14ac:dyDescent="0.25">
      <c r="J1197">
        <f t="shared" si="131"/>
        <v>-1.0700000000002337</v>
      </c>
      <c r="K1197" s="142">
        <f t="shared" si="127"/>
        <v>0.81194796684943171</v>
      </c>
      <c r="L1197">
        <f t="shared" si="128"/>
        <v>4.2738768697713763</v>
      </c>
      <c r="M1197">
        <f t="shared" si="132"/>
        <v>0.29359951523852923</v>
      </c>
      <c r="N1197" s="146">
        <f t="shared" si="129"/>
        <v>1.0476666666666672</v>
      </c>
      <c r="O1197" s="147">
        <f t="shared" si="130"/>
        <v>0.15204023425384219</v>
      </c>
    </row>
    <row r="1198" spans="10:15" x14ac:dyDescent="0.25">
      <c r="J1198">
        <f t="shared" si="131"/>
        <v>-1.0600000000002336</v>
      </c>
      <c r="K1198" s="142">
        <f t="shared" si="127"/>
        <v>0.81247456118554151</v>
      </c>
      <c r="L1198">
        <f t="shared" si="128"/>
        <v>4.3196368980678841</v>
      </c>
      <c r="M1198">
        <f t="shared" si="132"/>
        <v>0.29393284857186258</v>
      </c>
      <c r="N1198" s="146">
        <f t="shared" si="129"/>
        <v>1.0480000000000005</v>
      </c>
      <c r="O1198" s="147">
        <f t="shared" si="130"/>
        <v>0.15059871168327046</v>
      </c>
    </row>
    <row r="1199" spans="10:15" x14ac:dyDescent="0.25">
      <c r="J1199">
        <f t="shared" si="131"/>
        <v>-1.0500000000002336</v>
      </c>
      <c r="K1199" s="142">
        <f t="shared" si="127"/>
        <v>0.81300115552165131</v>
      </c>
      <c r="L1199">
        <f t="shared" si="128"/>
        <v>4.3654503081525746</v>
      </c>
      <c r="M1199">
        <f t="shared" si="132"/>
        <v>0.29426618190519593</v>
      </c>
      <c r="N1199" s="146">
        <f t="shared" si="129"/>
        <v>1.0483333333333338</v>
      </c>
      <c r="O1199" s="147">
        <f t="shared" si="130"/>
        <v>0.14917014564453918</v>
      </c>
    </row>
    <row r="1200" spans="10:15" x14ac:dyDescent="0.25">
      <c r="J1200">
        <f t="shared" si="131"/>
        <v>-1.0400000000002336</v>
      </c>
      <c r="K1200" s="142">
        <f t="shared" si="127"/>
        <v>0.813527749857761</v>
      </c>
      <c r="L1200">
        <f t="shared" si="128"/>
        <v>4.4113084553740709</v>
      </c>
      <c r="M1200">
        <f t="shared" si="132"/>
        <v>0.29459951523852929</v>
      </c>
      <c r="N1200" s="146">
        <f t="shared" si="129"/>
        <v>1.0486666666666671</v>
      </c>
      <c r="O1200" s="147">
        <f t="shared" si="130"/>
        <v>0.14775442837737685</v>
      </c>
    </row>
    <row r="1201" spans="10:15" x14ac:dyDescent="0.25">
      <c r="J1201">
        <f t="shared" si="131"/>
        <v>-1.0300000000002336</v>
      </c>
      <c r="K1201" s="142">
        <f t="shared" si="127"/>
        <v>0.81405434419387079</v>
      </c>
      <c r="L1201">
        <f t="shared" si="128"/>
        <v>4.457202590345207</v>
      </c>
      <c r="M1201">
        <f t="shared" si="132"/>
        <v>0.29493284857186264</v>
      </c>
      <c r="N1201" s="146">
        <f t="shared" si="129"/>
        <v>1.0490000000000004</v>
      </c>
      <c r="O1201" s="147">
        <f t="shared" si="130"/>
        <v>0.14635145291040619</v>
      </c>
    </row>
    <row r="1202" spans="10:15" x14ac:dyDescent="0.25">
      <c r="J1202">
        <f t="shared" si="131"/>
        <v>-1.0200000000002336</v>
      </c>
      <c r="K1202" s="142">
        <f t="shared" si="127"/>
        <v>0.81458093852998059</v>
      </c>
      <c r="L1202">
        <f t="shared" si="128"/>
        <v>4.5031238613606224</v>
      </c>
      <c r="M1202">
        <f t="shared" si="132"/>
        <v>0.29526618190519599</v>
      </c>
      <c r="N1202" s="146">
        <f t="shared" si="129"/>
        <v>1.0493333333333339</v>
      </c>
      <c r="O1202" s="147">
        <f t="shared" si="130"/>
        <v>0.14496111305673137</v>
      </c>
    </row>
    <row r="1203" spans="10:15" x14ac:dyDescent="0.25">
      <c r="J1203">
        <f t="shared" si="131"/>
        <v>-1.0100000000002336</v>
      </c>
      <c r="K1203" s="142">
        <f t="shared" si="127"/>
        <v>0.81510753286609039</v>
      </c>
      <c r="L1203">
        <f t="shared" si="128"/>
        <v>4.5490633168911438</v>
      </c>
      <c r="M1203">
        <f t="shared" si="132"/>
        <v>0.29559951523852934</v>
      </c>
      <c r="N1203" s="146">
        <f t="shared" si="129"/>
        <v>1.0496666666666672</v>
      </c>
      <c r="O1203" s="147">
        <f t="shared" si="130"/>
        <v>0.14358330340953138</v>
      </c>
    </row>
    <row r="1204" spans="10:15" x14ac:dyDescent="0.25">
      <c r="J1204">
        <f t="shared" si="131"/>
        <v>-1.0000000000002336</v>
      </c>
      <c r="K1204" s="142">
        <f t="shared" si="127"/>
        <v>0.81563412720220008</v>
      </c>
      <c r="L1204">
        <f t="shared" si="128"/>
        <v>4.5950119081541017</v>
      </c>
      <c r="M1204">
        <f t="shared" si="132"/>
        <v>0.29593284857186269</v>
      </c>
      <c r="N1204" s="146">
        <f t="shared" si="129"/>
        <v>1.0500000000000005</v>
      </c>
      <c r="O1204" s="147">
        <f t="shared" si="130"/>
        <v>0.14221791933765898</v>
      </c>
    </row>
    <row r="1205" spans="10:15" x14ac:dyDescent="0.25">
      <c r="J1205">
        <f t="shared" si="131"/>
        <v>-0.99000000000023358</v>
      </c>
      <c r="K1205" s="142">
        <f t="shared" si="127"/>
        <v>0.81616072153830987</v>
      </c>
      <c r="L1205">
        <f t="shared" si="128"/>
        <v>4.6409604917589213</v>
      </c>
      <c r="M1205">
        <f t="shared" si="132"/>
        <v>0.29626618190519605</v>
      </c>
      <c r="N1205" s="146">
        <f t="shared" si="129"/>
        <v>1.050333333333334</v>
      </c>
      <c r="O1205" s="147">
        <f t="shared" si="130"/>
        <v>0.1408648569812477</v>
      </c>
    </row>
    <row r="1206" spans="10:15" x14ac:dyDescent="0.25">
      <c r="J1206">
        <f t="shared" si="131"/>
        <v>-0.98000000000023357</v>
      </c>
      <c r="K1206" s="142">
        <f t="shared" si="127"/>
        <v>0.81668731587441967</v>
      </c>
      <c r="L1206">
        <f t="shared" si="128"/>
        <v>4.6868998324270121</v>
      </c>
      <c r="M1206">
        <f t="shared" si="132"/>
        <v>0.2965995152385294</v>
      </c>
      <c r="N1206" s="146">
        <f t="shared" si="129"/>
        <v>1.0506666666666673</v>
      </c>
      <c r="O1206" s="147">
        <f t="shared" si="130"/>
        <v>0.13952401324732477</v>
      </c>
    </row>
    <row r="1207" spans="10:15" x14ac:dyDescent="0.25">
      <c r="J1207">
        <f t="shared" si="131"/>
        <v>-0.97000000000023356</v>
      </c>
      <c r="K1207" s="142">
        <f t="shared" si="127"/>
        <v>0.81721391021052936</v>
      </c>
      <c r="L1207">
        <f t="shared" si="128"/>
        <v>4.7328206057852515</v>
      </c>
      <c r="M1207">
        <f t="shared" si="132"/>
        <v>0.29693284857186275</v>
      </c>
      <c r="N1207" s="146">
        <f t="shared" si="129"/>
        <v>1.0510000000000006</v>
      </c>
      <c r="O1207" s="147">
        <f t="shared" si="130"/>
        <v>0.13819528580543167</v>
      </c>
    </row>
    <row r="1208" spans="10:15" x14ac:dyDescent="0.25">
      <c r="J1208">
        <f t="shared" si="131"/>
        <v>-0.96000000000023356</v>
      </c>
      <c r="K1208" s="142">
        <f t="shared" si="127"/>
        <v>0.81774050454663916</v>
      </c>
      <c r="L1208">
        <f t="shared" si="128"/>
        <v>4.7787134012320225</v>
      </c>
      <c r="M1208">
        <f t="shared" si="132"/>
        <v>0.2972661819051961</v>
      </c>
      <c r="N1208" s="146">
        <f t="shared" si="129"/>
        <v>1.0513333333333339</v>
      </c>
      <c r="O1208" s="147">
        <f t="shared" si="130"/>
        <v>0.13687857308325191</v>
      </c>
    </row>
    <row r="1209" spans="10:15" x14ac:dyDescent="0.25">
      <c r="J1209">
        <f t="shared" si="131"/>
        <v>-0.95000000000023355</v>
      </c>
      <c r="K1209" s="142">
        <f t="shared" si="127"/>
        <v>0.81826709888274896</v>
      </c>
      <c r="L1209">
        <f t="shared" si="128"/>
        <v>4.8245687248747124</v>
      </c>
      <c r="M1209">
        <f t="shared" si="132"/>
        <v>0.29759951523852946</v>
      </c>
      <c r="N1209" s="146">
        <f t="shared" si="129"/>
        <v>1.0516666666666672</v>
      </c>
      <c r="O1209" s="147">
        <f t="shared" si="130"/>
        <v>0.13557377426224779</v>
      </c>
    </row>
    <row r="1210" spans="10:15" x14ac:dyDescent="0.25">
      <c r="J1210">
        <f t="shared" si="131"/>
        <v>-0.94000000000023354</v>
      </c>
      <c r="K1210" s="142">
        <f t="shared" si="127"/>
        <v>0.81879369321885864</v>
      </c>
      <c r="L1210">
        <f t="shared" si="128"/>
        <v>4.8703770025377731</v>
      </c>
      <c r="M1210">
        <f t="shared" si="132"/>
        <v>0.29793284857186281</v>
      </c>
      <c r="N1210" s="146">
        <f t="shared" si="129"/>
        <v>1.0520000000000007</v>
      </c>
      <c r="O1210" s="147">
        <f t="shared" si="130"/>
        <v>0.13428078927330359</v>
      </c>
    </row>
    <row r="1211" spans="10:15" x14ac:dyDescent="0.25">
      <c r="J1211">
        <f t="shared" si="131"/>
        <v>-0.93000000000023353</v>
      </c>
      <c r="K1211" s="142">
        <f t="shared" si="127"/>
        <v>0.81932028755496844</v>
      </c>
      <c r="L1211">
        <f t="shared" si="128"/>
        <v>4.9161285828401207</v>
      </c>
      <c r="M1211">
        <f t="shared" si="132"/>
        <v>0.29826618190519616</v>
      </c>
      <c r="N1211" s="146">
        <f t="shared" si="129"/>
        <v>1.052333333333334</v>
      </c>
      <c r="O1211" s="147">
        <f t="shared" si="130"/>
        <v>0.13299951879237831</v>
      </c>
    </row>
    <row r="1212" spans="10:15" x14ac:dyDescent="0.25">
      <c r="J1212">
        <f t="shared" si="131"/>
        <v>-0.92000000000023352</v>
      </c>
      <c r="K1212" s="142">
        <f t="shared" si="127"/>
        <v>0.81984688189107824</v>
      </c>
      <c r="L1212">
        <f t="shared" si="128"/>
        <v>4.9618137403406193</v>
      </c>
      <c r="M1212">
        <f t="shared" si="132"/>
        <v>0.29859951523852951</v>
      </c>
      <c r="N1212" s="146">
        <f t="shared" si="129"/>
        <v>1.0526666666666673</v>
      </c>
      <c r="O1212" s="147">
        <f t="shared" si="130"/>
        <v>0.13172986423616678</v>
      </c>
    </row>
    <row r="1213" spans="10:15" x14ac:dyDescent="0.25">
      <c r="J1213">
        <f t="shared" si="131"/>
        <v>-0.91000000000023351</v>
      </c>
      <c r="K1213" s="142">
        <f t="shared" si="127"/>
        <v>0.82037347622718793</v>
      </c>
      <c r="L1213">
        <f t="shared" si="128"/>
        <v>5.0074226787505483</v>
      </c>
      <c r="M1213">
        <f t="shared" si="132"/>
        <v>0.29893284857186286</v>
      </c>
      <c r="N1213" s="146">
        <f t="shared" si="129"/>
        <v>1.0530000000000008</v>
      </c>
      <c r="O1213" s="147">
        <f t="shared" si="130"/>
        <v>0.13047172775776975</v>
      </c>
    </row>
    <row r="1214" spans="10:15" x14ac:dyDescent="0.25">
      <c r="J1214">
        <f t="shared" si="131"/>
        <v>-0.9000000000002335</v>
      </c>
      <c r="K1214" s="142">
        <f t="shared" si="127"/>
        <v>0.82090007056329772</v>
      </c>
      <c r="L1214">
        <f t="shared" si="128"/>
        <v>5.0529455342116689</v>
      </c>
      <c r="M1214">
        <f t="shared" si="132"/>
        <v>0.29926618190519622</v>
      </c>
      <c r="N1214" s="146">
        <f t="shared" si="129"/>
        <v>1.0533333333333341</v>
      </c>
      <c r="O1214" s="147">
        <f t="shared" si="130"/>
        <v>0.12922501224237243</v>
      </c>
    </row>
    <row r="1215" spans="10:15" x14ac:dyDescent="0.25">
      <c r="J1215">
        <f t="shared" si="131"/>
        <v>-0.89000000000023349</v>
      </c>
      <c r="K1215" s="142">
        <f t="shared" si="127"/>
        <v>0.82142666489940752</v>
      </c>
      <c r="L1215">
        <f t="shared" si="128"/>
        <v>5.0983723786384427</v>
      </c>
      <c r="M1215">
        <f t="shared" si="132"/>
        <v>0.29959951523852957</v>
      </c>
      <c r="N1215" s="146">
        <f t="shared" si="129"/>
        <v>1.0536666666666674</v>
      </c>
      <c r="O1215" s="147">
        <f t="shared" si="130"/>
        <v>0.12798962130293387</v>
      </c>
    </row>
    <row r="1216" spans="10:15" x14ac:dyDescent="0.25">
      <c r="J1216">
        <f t="shared" si="131"/>
        <v>-0.88000000000023348</v>
      </c>
      <c r="K1216" s="142">
        <f t="shared" si="127"/>
        <v>0.82195325923551732</v>
      </c>
      <c r="L1216">
        <f t="shared" si="128"/>
        <v>5.1436932231231518</v>
      </c>
      <c r="M1216">
        <f t="shared" si="132"/>
        <v>0.29993284857186292</v>
      </c>
      <c r="N1216" s="146">
        <f t="shared" si="129"/>
        <v>1.0540000000000007</v>
      </c>
      <c r="O1216" s="147">
        <f t="shared" si="130"/>
        <v>0.1267654592758837</v>
      </c>
    </row>
    <row r="1217" spans="10:15" x14ac:dyDescent="0.25">
      <c r="J1217">
        <f t="shared" si="131"/>
        <v>-0.87000000000023348</v>
      </c>
      <c r="K1217" s="142">
        <f t="shared" si="127"/>
        <v>0.82247985357162701</v>
      </c>
      <c r="L1217">
        <f t="shared" si="128"/>
        <v>5.1888980214022933</v>
      </c>
      <c r="M1217">
        <f t="shared" si="132"/>
        <v>0.30026618190519627</v>
      </c>
      <c r="N1217" s="146">
        <f t="shared" si="129"/>
        <v>1.054333333333334</v>
      </c>
      <c r="O1217" s="147">
        <f t="shared" si="130"/>
        <v>0.12555243121683207</v>
      </c>
    </row>
    <row r="1218" spans="10:15" x14ac:dyDescent="0.25">
      <c r="J1218">
        <f t="shared" si="131"/>
        <v>-0.86000000000023347</v>
      </c>
      <c r="K1218" s="142">
        <f t="shared" si="127"/>
        <v>0.8230064479077368</v>
      </c>
      <c r="L1218">
        <f t="shared" si="128"/>
        <v>5.2339766733828181</v>
      </c>
      <c r="M1218">
        <f t="shared" si="132"/>
        <v>0.30059951523852962</v>
      </c>
      <c r="N1218" s="146">
        <f t="shared" si="129"/>
        <v>1.0546666666666675</v>
      </c>
      <c r="O1218" s="147">
        <f t="shared" si="130"/>
        <v>0.12435044289628597</v>
      </c>
    </row>
    <row r="1219" spans="10:15" x14ac:dyDescent="0.25">
      <c r="J1219">
        <f t="shared" si="131"/>
        <v>-0.85000000000023346</v>
      </c>
      <c r="K1219" s="142">
        <f t="shared" si="127"/>
        <v>0.8235330422438466</v>
      </c>
      <c r="L1219">
        <f t="shared" si="128"/>
        <v>5.2789190287264729</v>
      </c>
      <c r="M1219">
        <f t="shared" si="132"/>
        <v>0.30093284857186298</v>
      </c>
      <c r="N1219" s="146">
        <f t="shared" si="129"/>
        <v>1.0550000000000008</v>
      </c>
      <c r="O1219" s="147">
        <f t="shared" si="130"/>
        <v>0.12315940079537889</v>
      </c>
    </row>
    <row r="1220" spans="10:15" x14ac:dyDescent="0.25">
      <c r="J1220">
        <f t="shared" si="131"/>
        <v>-0.84000000000023345</v>
      </c>
      <c r="K1220" s="142">
        <f t="shared" ref="K1220:K1283" si="133">$B$7+J1220*$B$24</f>
        <v>0.82405963657995629</v>
      </c>
      <c r="L1220">
        <f t="shared" ref="L1220:L1283" si="134">_xlfn.NORM.DIST(K1220,$B$7,$B$24,FALSE)</f>
        <v>5.3237148904907787</v>
      </c>
      <c r="M1220">
        <f t="shared" si="132"/>
        <v>0.30126618190519633</v>
      </c>
      <c r="N1220" s="146">
        <f t="shared" ref="N1220:N1283" si="135">MAX(0,M1220+B$21)</f>
        <v>1.0553333333333341</v>
      </c>
      <c r="O1220" s="147">
        <f t="shared" ref="O1220:O1283" si="136">IF(M1220&gt;=0,_xlfn.GAMMA.DIST(M1220,$B$22,1/$B$23,FALSE),0)</f>
        <v>0.12197921210160918</v>
      </c>
    </row>
    <row r="1221" spans="10:15" x14ac:dyDescent="0.25">
      <c r="J1221">
        <f t="shared" si="131"/>
        <v>-0.83000000000023344</v>
      </c>
      <c r="K1221" s="142">
        <f t="shared" si="133"/>
        <v>0.82458623091606609</v>
      </c>
      <c r="L1221">
        <f t="shared" si="134"/>
        <v>5.3683540188248537</v>
      </c>
      <c r="M1221">
        <f t="shared" si="132"/>
        <v>0.30159951523852968</v>
      </c>
      <c r="N1221" s="146">
        <f t="shared" si="135"/>
        <v>1.0556666666666676</v>
      </c>
      <c r="O1221" s="147">
        <f t="shared" si="136"/>
        <v>0.12080978470458964</v>
      </c>
    </row>
    <row r="1222" spans="10:15" x14ac:dyDescent="0.25">
      <c r="J1222">
        <f t="shared" ref="J1222:J1285" si="137">J1221+0.01</f>
        <v>-0.82000000000023343</v>
      </c>
      <c r="K1222" s="142">
        <f t="shared" si="133"/>
        <v>0.82511282525217589</v>
      </c>
      <c r="L1222">
        <f t="shared" si="134"/>
        <v>5.4128261347182374</v>
      </c>
      <c r="M1222">
        <f t="shared" ref="M1222:M1285" si="138">M1221+0.7/2100</f>
        <v>0.30193284857186303</v>
      </c>
      <c r="N1222" s="146">
        <f t="shared" si="135"/>
        <v>1.0560000000000009</v>
      </c>
      <c r="O1222" s="147">
        <f t="shared" si="136"/>
        <v>0.1196510271918091</v>
      </c>
    </row>
    <row r="1223" spans="10:15" x14ac:dyDescent="0.25">
      <c r="J1223">
        <f t="shared" si="137"/>
        <v>-0.81000000000023342</v>
      </c>
      <c r="K1223" s="142">
        <f t="shared" si="133"/>
        <v>0.82563941958828557</v>
      </c>
      <c r="L1223">
        <f t="shared" si="134"/>
        <v>5.4571209238010967</v>
      </c>
      <c r="M1223">
        <f t="shared" si="138"/>
        <v>0.30226618190519638</v>
      </c>
      <c r="N1223" s="146">
        <f t="shared" si="135"/>
        <v>1.0563333333333342</v>
      </c>
      <c r="O1223" s="147">
        <f t="shared" si="136"/>
        <v>0.11850284884440367</v>
      </c>
    </row>
    <row r="1224" spans="10:15" x14ac:dyDescent="0.25">
      <c r="J1224">
        <f t="shared" si="137"/>
        <v>-0.80000000000023341</v>
      </c>
      <c r="K1224" s="142">
        <f t="shared" si="133"/>
        <v>0.82616601392439537</v>
      </c>
      <c r="L1224">
        <f t="shared" si="134"/>
        <v>5.5012280401938307</v>
      </c>
      <c r="M1224">
        <f t="shared" si="138"/>
        <v>0.30259951523852974</v>
      </c>
      <c r="N1224" s="146">
        <f t="shared" si="135"/>
        <v>1.0566666666666675</v>
      </c>
      <c r="O1224" s="147">
        <f t="shared" si="136"/>
        <v>0.11736515963294043</v>
      </c>
    </row>
    <row r="1225" spans="10:15" x14ac:dyDescent="0.25">
      <c r="J1225">
        <f t="shared" si="137"/>
        <v>-0.7900000000002334</v>
      </c>
      <c r="K1225" s="142">
        <f t="shared" si="133"/>
        <v>0.82669260826050517</v>
      </c>
      <c r="L1225">
        <f t="shared" si="134"/>
        <v>5.5451371104041334</v>
      </c>
      <c r="M1225">
        <f t="shared" si="138"/>
        <v>0.30293284857186309</v>
      </c>
      <c r="N1225" s="146">
        <f t="shared" si="135"/>
        <v>1.0570000000000008</v>
      </c>
      <c r="O1225" s="147">
        <f t="shared" si="136"/>
        <v>0.11623787021321157</v>
      </c>
    </row>
    <row r="1226" spans="10:15" x14ac:dyDescent="0.25">
      <c r="J1226">
        <f t="shared" si="137"/>
        <v>-0.7800000000002334</v>
      </c>
      <c r="K1226" s="142">
        <f t="shared" si="133"/>
        <v>0.82721920259661497</v>
      </c>
      <c r="L1226">
        <f t="shared" si="134"/>
        <v>5.5888377372696754</v>
      </c>
      <c r="M1226">
        <f t="shared" si="138"/>
        <v>0.30326618190519644</v>
      </c>
      <c r="N1226" s="146">
        <f t="shared" si="135"/>
        <v>1.0573333333333343</v>
      </c>
      <c r="O1226" s="147">
        <f t="shared" si="136"/>
        <v>0.11512089192204222</v>
      </c>
    </row>
    <row r="1227" spans="10:15" x14ac:dyDescent="0.25">
      <c r="J1227">
        <f t="shared" si="137"/>
        <v>-0.77000000000023339</v>
      </c>
      <c r="K1227" s="142">
        <f t="shared" si="133"/>
        <v>0.82774579693272465</v>
      </c>
      <c r="L1227">
        <f t="shared" si="134"/>
        <v>5.6323195039443039</v>
      </c>
      <c r="M1227">
        <f t="shared" si="138"/>
        <v>0.30359951523852979</v>
      </c>
      <c r="N1227" s="146">
        <f t="shared" si="135"/>
        <v>1.0576666666666676</v>
      </c>
      <c r="O1227" s="147">
        <f t="shared" si="136"/>
        <v>0.11401413677310844</v>
      </c>
    </row>
    <row r="1228" spans="10:15" x14ac:dyDescent="0.25">
      <c r="J1228">
        <f t="shared" si="137"/>
        <v>-0.76000000000023338</v>
      </c>
      <c r="K1228" s="142">
        <f t="shared" si="133"/>
        <v>0.82827239126883445</v>
      </c>
      <c r="L1228">
        <f t="shared" si="134"/>
        <v>5.6755719779257685</v>
      </c>
      <c r="M1228">
        <f t="shared" si="138"/>
        <v>0.30393284857186315</v>
      </c>
      <c r="N1228" s="146">
        <f t="shared" si="135"/>
        <v>1.0580000000000009</v>
      </c>
      <c r="O1228" s="147">
        <f t="shared" si="136"/>
        <v>0.11291751745276767</v>
      </c>
    </row>
    <row r="1229" spans="10:15" x14ac:dyDescent="0.25">
      <c r="J1229">
        <f t="shared" si="137"/>
        <v>-0.75000000000023337</v>
      </c>
      <c r="K1229" s="142">
        <f t="shared" si="133"/>
        <v>0.82879898560494425</v>
      </c>
      <c r="L1229">
        <f t="shared" si="134"/>
        <v>5.7185847151227742</v>
      </c>
      <c r="M1229">
        <f t="shared" si="138"/>
        <v>0.3042661819051965</v>
      </c>
      <c r="N1229" s="146">
        <f t="shared" si="135"/>
        <v>1.0583333333333345</v>
      </c>
      <c r="O1229" s="147">
        <f t="shared" si="136"/>
        <v>0.11183094731590276</v>
      </c>
    </row>
    <row r="1230" spans="10:15" x14ac:dyDescent="0.25">
      <c r="J1230">
        <f t="shared" si="137"/>
        <v>-0.74000000000023336</v>
      </c>
      <c r="K1230" s="142">
        <f t="shared" si="133"/>
        <v>0.82932557994105394</v>
      </c>
      <c r="L1230">
        <f t="shared" si="134"/>
        <v>5.7613472639593493</v>
      </c>
      <c r="M1230">
        <f t="shared" si="138"/>
        <v>0.30459951523852985</v>
      </c>
      <c r="N1230" s="146">
        <f t="shared" si="135"/>
        <v>1.0586666666666678</v>
      </c>
      <c r="O1230" s="147">
        <f t="shared" si="136"/>
        <v>0.11075434038177652</v>
      </c>
    </row>
    <row r="1231" spans="10:15" x14ac:dyDescent="0.25">
      <c r="J1231">
        <f t="shared" si="137"/>
        <v>-0.73000000000023335</v>
      </c>
      <c r="K1231" s="142">
        <f t="shared" si="133"/>
        <v>0.82985217427716373</v>
      </c>
      <c r="L1231">
        <f t="shared" si="134"/>
        <v>5.8038491695142875</v>
      </c>
      <c r="M1231">
        <f t="shared" si="138"/>
        <v>0.3049328485718632</v>
      </c>
      <c r="N1231" s="146">
        <f t="shared" si="135"/>
        <v>1.0590000000000011</v>
      </c>
      <c r="O1231" s="147">
        <f t="shared" si="136"/>
        <v>0.10968761132990082</v>
      </c>
    </row>
    <row r="1232" spans="10:15" x14ac:dyDescent="0.25">
      <c r="J1232">
        <f t="shared" si="137"/>
        <v>-0.72000000000023334</v>
      </c>
      <c r="K1232" s="142">
        <f t="shared" si="133"/>
        <v>0.83037876861327353</v>
      </c>
      <c r="L1232">
        <f t="shared" si="134"/>
        <v>5.8460799776933561</v>
      </c>
      <c r="M1232">
        <f t="shared" si="138"/>
        <v>0.30526618190519655</v>
      </c>
      <c r="N1232" s="146">
        <f t="shared" si="135"/>
        <v>1.0593333333333343</v>
      </c>
      <c r="O1232" s="147">
        <f t="shared" si="136"/>
        <v>0.10863067549591753</v>
      </c>
    </row>
    <row r="1233" spans="10:15" x14ac:dyDescent="0.25">
      <c r="J1233">
        <f t="shared" si="137"/>
        <v>-0.71000000000023333</v>
      </c>
      <c r="K1233" s="142">
        <f t="shared" si="133"/>
        <v>0.83090536294938322</v>
      </c>
      <c r="L1233">
        <f t="shared" si="134"/>
        <v>5.8880292394321447</v>
      </c>
      <c r="M1233">
        <f t="shared" si="138"/>
        <v>0.30559951523852991</v>
      </c>
      <c r="N1233" s="146">
        <f t="shared" si="135"/>
        <v>1.0596666666666676</v>
      </c>
      <c r="O1233" s="147">
        <f t="shared" si="136"/>
        <v>0.10758344886749219</v>
      </c>
    </row>
    <row r="1234" spans="10:15" x14ac:dyDescent="0.25">
      <c r="J1234">
        <f t="shared" si="137"/>
        <v>-0.70000000000023332</v>
      </c>
      <c r="K1234" s="142">
        <f t="shared" si="133"/>
        <v>0.83143195728549302</v>
      </c>
      <c r="L1234">
        <f t="shared" si="134"/>
        <v>5.9296865149271918</v>
      </c>
      <c r="M1234">
        <f t="shared" si="138"/>
        <v>0.30593284857186326</v>
      </c>
      <c r="N1234" s="146">
        <f t="shared" si="135"/>
        <v>1.0600000000000012</v>
      </c>
      <c r="O1234" s="147">
        <f t="shared" si="136"/>
        <v>0.10654584808022206</v>
      </c>
    </row>
    <row r="1235" spans="10:15" x14ac:dyDescent="0.25">
      <c r="J1235">
        <f t="shared" si="137"/>
        <v>-0.69000000000023332</v>
      </c>
      <c r="K1235" s="142">
        <f t="shared" si="133"/>
        <v>0.83195855162160282</v>
      </c>
      <c r="L1235">
        <f t="shared" si="134"/>
        <v>5.9710413778929539</v>
      </c>
      <c r="M1235">
        <f t="shared" si="138"/>
        <v>0.30626618190519661</v>
      </c>
      <c r="N1235" s="146">
        <f t="shared" si="135"/>
        <v>1.0603333333333345</v>
      </c>
      <c r="O1235" s="147">
        <f t="shared" si="136"/>
        <v>0.10551779041355563</v>
      </c>
    </row>
    <row r="1236" spans="10:15" x14ac:dyDescent="0.25">
      <c r="J1236">
        <f t="shared" si="137"/>
        <v>-0.68000000000023331</v>
      </c>
      <c r="K1236" s="142">
        <f t="shared" si="133"/>
        <v>0.8324851459577125</v>
      </c>
      <c r="L1236">
        <f t="shared" si="134"/>
        <v>6.012083419842396</v>
      </c>
      <c r="M1236">
        <f t="shared" si="138"/>
        <v>0.30659951523852996</v>
      </c>
      <c r="N1236" s="146">
        <f t="shared" si="135"/>
        <v>1.0606666666666678</v>
      </c>
      <c r="O1236" s="147">
        <f t="shared" si="136"/>
        <v>0.10449919378672788</v>
      </c>
    </row>
    <row r="1237" spans="10:15" x14ac:dyDescent="0.25">
      <c r="J1237">
        <f t="shared" si="137"/>
        <v>-0.6700000000002333</v>
      </c>
      <c r="K1237" s="142">
        <f t="shared" si="133"/>
        <v>0.8330117402938223</v>
      </c>
      <c r="L1237">
        <f t="shared" si="134"/>
        <v>6.0528022543887356</v>
      </c>
      <c r="M1237">
        <f t="shared" si="138"/>
        <v>0.30693284857186331</v>
      </c>
      <c r="N1237" s="146">
        <f t="shared" si="135"/>
        <v>1.0610000000000013</v>
      </c>
      <c r="O1237" s="147">
        <f t="shared" si="136"/>
        <v>0.10348997675470684</v>
      </c>
    </row>
    <row r="1238" spans="10:15" x14ac:dyDescent="0.25">
      <c r="J1238">
        <f t="shared" si="137"/>
        <v>-0.66000000000023329</v>
      </c>
      <c r="K1238" s="142">
        <f t="shared" si="133"/>
        <v>0.8335383346299321</v>
      </c>
      <c r="L1238">
        <f t="shared" si="134"/>
        <v>6.0931875215657882</v>
      </c>
      <c r="M1238">
        <f t="shared" si="138"/>
        <v>0.30726618190519667</v>
      </c>
      <c r="N1238" s="146">
        <f t="shared" si="135"/>
        <v>1.0613333333333346</v>
      </c>
      <c r="O1238" s="147">
        <f t="shared" si="136"/>
        <v>0.10249005850415605</v>
      </c>
    </row>
    <row r="1239" spans="10:15" x14ac:dyDescent="0.25">
      <c r="J1239">
        <f t="shared" si="137"/>
        <v>-0.65000000000023328</v>
      </c>
      <c r="K1239" s="142">
        <f t="shared" si="133"/>
        <v>0.83406492896604179</v>
      </c>
      <c r="L1239">
        <f t="shared" si="134"/>
        <v>6.1332288921646239</v>
      </c>
      <c r="M1239">
        <f t="shared" si="138"/>
        <v>0.30759951523853002</v>
      </c>
      <c r="N1239" s="146">
        <f t="shared" si="135"/>
        <v>1.0616666666666679</v>
      </c>
      <c r="O1239" s="147">
        <f t="shared" si="136"/>
        <v>0.10149935884940839</v>
      </c>
    </row>
    <row r="1240" spans="10:15" x14ac:dyDescent="0.25">
      <c r="J1240">
        <f t="shared" si="137"/>
        <v>-0.64000000000023327</v>
      </c>
      <c r="K1240" s="142">
        <f t="shared" si="133"/>
        <v>0.83459152330215158</v>
      </c>
      <c r="L1240">
        <f t="shared" si="134"/>
        <v>6.1729160720839458</v>
      </c>
      <c r="M1240">
        <f t="shared" si="138"/>
        <v>0.30793284857186337</v>
      </c>
      <c r="N1240" s="146">
        <f t="shared" si="135"/>
        <v>1.0620000000000012</v>
      </c>
      <c r="O1240" s="147">
        <f t="shared" si="136"/>
        <v>0.10051779822845687</v>
      </c>
    </row>
    <row r="1241" spans="10:15" x14ac:dyDescent="0.25">
      <c r="J1241">
        <f t="shared" si="137"/>
        <v>-0.63000000000023326</v>
      </c>
      <c r="K1241" s="142">
        <f t="shared" si="133"/>
        <v>0.83511811763826138</v>
      </c>
      <c r="L1241">
        <f t="shared" si="134"/>
        <v>6.2122388066915839</v>
      </c>
      <c r="M1241">
        <f t="shared" si="138"/>
        <v>0.30826618190519672</v>
      </c>
      <c r="N1241" s="146">
        <f t="shared" si="135"/>
        <v>1.0623333333333345</v>
      </c>
      <c r="O1241" s="147">
        <f t="shared" si="136"/>
        <v>9.9545297698957119E-2</v>
      </c>
    </row>
    <row r="1242" spans="10:15" x14ac:dyDescent="0.25">
      <c r="J1242">
        <f t="shared" si="137"/>
        <v>-0.62000000000023325</v>
      </c>
      <c r="K1242" s="142">
        <f t="shared" si="133"/>
        <v>0.83564471197437118</v>
      </c>
      <c r="L1242">
        <f t="shared" si="134"/>
        <v>6.251186885194719</v>
      </c>
      <c r="M1242">
        <f t="shared" si="138"/>
        <v>0.30859951523853008</v>
      </c>
      <c r="N1242" s="146">
        <f t="shared" si="135"/>
        <v>1.062666666666668</v>
      </c>
      <c r="O1242" s="147">
        <f t="shared" si="136"/>
        <v>9.8581778934245481E-2</v>
      </c>
    </row>
    <row r="1243" spans="10:15" x14ac:dyDescent="0.25">
      <c r="J1243">
        <f t="shared" si="137"/>
        <v>-0.61000000000023324</v>
      </c>
      <c r="K1243" s="142">
        <f t="shared" si="133"/>
        <v>0.83617130631048087</v>
      </c>
      <c r="L1243">
        <f t="shared" si="134"/>
        <v>6.2897501450161277</v>
      </c>
      <c r="M1243">
        <f t="shared" si="138"/>
        <v>0.30893284857186343</v>
      </c>
      <c r="N1243" s="146">
        <f t="shared" si="135"/>
        <v>1.0630000000000013</v>
      </c>
      <c r="O1243" s="147">
        <f t="shared" si="136"/>
        <v>9.7627164219371329E-2</v>
      </c>
    </row>
    <row r="1244" spans="10:15" x14ac:dyDescent="0.25">
      <c r="J1244">
        <f t="shared" si="137"/>
        <v>-0.60000000000023324</v>
      </c>
      <c r="K1244" s="142">
        <f t="shared" si="133"/>
        <v>0.83669790064659066</v>
      </c>
      <c r="L1244">
        <f t="shared" si="134"/>
        <v>6.3279184761739549</v>
      </c>
      <c r="M1244">
        <f t="shared" si="138"/>
        <v>0.30926618190519678</v>
      </c>
      <c r="N1244" s="146">
        <f t="shared" si="135"/>
        <v>1.0633333333333346</v>
      </c>
      <c r="O1244" s="147">
        <f t="shared" si="136"/>
        <v>9.6681376447142406E-2</v>
      </c>
    </row>
    <row r="1245" spans="10:15" x14ac:dyDescent="0.25">
      <c r="J1245">
        <f t="shared" si="137"/>
        <v>-0.59000000000023323</v>
      </c>
      <c r="K1245" s="142">
        <f t="shared" si="133"/>
        <v>0.83722449498270046</v>
      </c>
      <c r="L1245">
        <f t="shared" si="134"/>
        <v>6.3656818256622518</v>
      </c>
      <c r="M1245">
        <f t="shared" si="138"/>
        <v>0.30959951523853013</v>
      </c>
      <c r="N1245" s="146">
        <f t="shared" si="135"/>
        <v>1.0636666666666681</v>
      </c>
      <c r="O1245" s="147">
        <f t="shared" si="136"/>
        <v>9.5744339114187851E-2</v>
      </c>
    </row>
    <row r="1246" spans="10:15" x14ac:dyDescent="0.25">
      <c r="J1246">
        <f t="shared" si="137"/>
        <v>-0.58000000000023322</v>
      </c>
      <c r="K1246" s="142">
        <f t="shared" si="133"/>
        <v>0.83775108931881015</v>
      </c>
      <c r="L1246">
        <f t="shared" si="134"/>
        <v>6.4030302018298366</v>
      </c>
      <c r="M1246">
        <f t="shared" si="138"/>
        <v>0.30993284857186348</v>
      </c>
      <c r="N1246" s="146">
        <f t="shared" si="135"/>
        <v>1.0640000000000014</v>
      </c>
      <c r="O1246" s="147">
        <f t="shared" si="136"/>
        <v>9.4815976317033313E-2</v>
      </c>
    </row>
    <row r="1247" spans="10:15" x14ac:dyDescent="0.25">
      <c r="J1247">
        <f t="shared" si="137"/>
        <v>-0.57000000000023321</v>
      </c>
      <c r="K1247" s="142">
        <f t="shared" si="133"/>
        <v>0.83827768365491995</v>
      </c>
      <c r="L1247">
        <f t="shared" si="134"/>
        <v>6.4399536787547182</v>
      </c>
      <c r="M1247">
        <f t="shared" si="138"/>
        <v>0.31026618190519684</v>
      </c>
      <c r="N1247" s="146">
        <f t="shared" si="135"/>
        <v>1.0643333333333347</v>
      </c>
      <c r="O1247" s="147">
        <f t="shared" si="136"/>
        <v>9.3896212748191668E-2</v>
      </c>
    </row>
    <row r="1248" spans="10:15" x14ac:dyDescent="0.25">
      <c r="J1248">
        <f t="shared" si="137"/>
        <v>-0.5600000000002332</v>
      </c>
      <c r="K1248" s="142">
        <f t="shared" si="133"/>
        <v>0.83880427799102975</v>
      </c>
      <c r="L1248">
        <f t="shared" si="134"/>
        <v>6.4764424006113961</v>
      </c>
      <c r="M1248">
        <f t="shared" si="138"/>
        <v>0.31059951523853019</v>
      </c>
      <c r="N1248" s="146">
        <f t="shared" si="135"/>
        <v>1.064666666666668</v>
      </c>
      <c r="O1248" s="147">
        <f t="shared" si="136"/>
        <v>9.2984973692269005E-2</v>
      </c>
    </row>
    <row r="1249" spans="10:15" x14ac:dyDescent="0.25">
      <c r="J1249">
        <f t="shared" si="137"/>
        <v>-0.55000000000023319</v>
      </c>
      <c r="K1249" s="142">
        <f t="shared" si="133"/>
        <v>0.83933087232713943</v>
      </c>
      <c r="L1249">
        <f t="shared" si="134"/>
        <v>6.5124865860284604</v>
      </c>
      <c r="M1249">
        <f t="shared" si="138"/>
        <v>0.31093284857186354</v>
      </c>
      <c r="N1249" s="146">
        <f t="shared" si="135"/>
        <v>1.0650000000000013</v>
      </c>
      <c r="O1249" s="147">
        <f t="shared" si="136"/>
        <v>9.2082185022085788E-2</v>
      </c>
    </row>
    <row r="1250" spans="10:15" x14ac:dyDescent="0.25">
      <c r="J1250">
        <f t="shared" si="137"/>
        <v>-0.54000000000023318</v>
      </c>
      <c r="K1250" s="142">
        <f t="shared" si="133"/>
        <v>0.83985746666324923</v>
      </c>
      <c r="L1250">
        <f t="shared" si="134"/>
        <v>6.5480765324337993</v>
      </c>
      <c r="M1250">
        <f t="shared" si="138"/>
        <v>0.31126618190519689</v>
      </c>
      <c r="N1250" s="146">
        <f t="shared" si="135"/>
        <v>1.0653333333333348</v>
      </c>
      <c r="O1250" s="147">
        <f t="shared" si="136"/>
        <v>9.1187773194812374E-2</v>
      </c>
    </row>
    <row r="1251" spans="10:15" x14ac:dyDescent="0.25">
      <c r="J1251">
        <f t="shared" si="137"/>
        <v>-0.53000000000023317</v>
      </c>
      <c r="K1251" s="142">
        <f t="shared" si="133"/>
        <v>0.84038406099935903</v>
      </c>
      <c r="L1251">
        <f t="shared" si="134"/>
        <v>6.5832026203846077</v>
      </c>
      <c r="M1251">
        <f t="shared" si="138"/>
        <v>0.31159951523853024</v>
      </c>
      <c r="N1251" s="146">
        <f t="shared" si="135"/>
        <v>1.0656666666666681</v>
      </c>
      <c r="O1251" s="147">
        <f t="shared" si="136"/>
        <v>9.0301665248120666E-2</v>
      </c>
    </row>
    <row r="1252" spans="10:15" x14ac:dyDescent="0.25">
      <c r="J1252">
        <f t="shared" si="137"/>
        <v>-0.52000000000023316</v>
      </c>
      <c r="K1252" s="142">
        <f t="shared" si="133"/>
        <v>0.84091065533546883</v>
      </c>
      <c r="L1252">
        <f t="shared" si="134"/>
        <v>6.6178553178796919</v>
      </c>
      <c r="M1252">
        <f t="shared" si="138"/>
        <v>0.3119328485718636</v>
      </c>
      <c r="N1252" s="146">
        <f t="shared" si="135"/>
        <v>1.0660000000000014</v>
      </c>
      <c r="O1252" s="147">
        <f t="shared" si="136"/>
        <v>8.942378879635085E-2</v>
      </c>
    </row>
    <row r="1253" spans="10:15" x14ac:dyDescent="0.25">
      <c r="J1253">
        <f t="shared" si="137"/>
        <v>-0.51000000000023316</v>
      </c>
      <c r="K1253" s="142">
        <f t="shared" si="133"/>
        <v>0.84143724967157851</v>
      </c>
      <c r="L1253">
        <f t="shared" si="134"/>
        <v>6.6520251846512286</v>
      </c>
      <c r="M1253">
        <f t="shared" si="138"/>
        <v>0.31226618190519695</v>
      </c>
      <c r="N1253" s="146">
        <f t="shared" si="135"/>
        <v>1.0663333333333349</v>
      </c>
      <c r="O1253" s="147">
        <f t="shared" si="136"/>
        <v>8.8554072026692354E-2</v>
      </c>
    </row>
    <row r="1254" spans="10:15" x14ac:dyDescent="0.25">
      <c r="J1254">
        <f t="shared" si="137"/>
        <v>-0.50000000000023315</v>
      </c>
      <c r="K1254" s="142">
        <f t="shared" si="133"/>
        <v>0.84196384400768831</v>
      </c>
      <c r="L1254">
        <f t="shared" si="134"/>
        <v>6.6857028764334032</v>
      </c>
      <c r="M1254">
        <f t="shared" si="138"/>
        <v>0.3125995152385303</v>
      </c>
      <c r="N1254" s="146">
        <f t="shared" si="135"/>
        <v>1.0666666666666682</v>
      </c>
      <c r="O1254" s="147">
        <f t="shared" si="136"/>
        <v>8.7692443695383204E-2</v>
      </c>
    </row>
    <row r="1255" spans="10:15" x14ac:dyDescent="0.25">
      <c r="J1255">
        <f t="shared" si="137"/>
        <v>-0.49000000000023314</v>
      </c>
      <c r="K1255" s="142">
        <f t="shared" si="133"/>
        <v>0.84249043834379811</v>
      </c>
      <c r="L1255">
        <f t="shared" si="134"/>
        <v>6.7188791492051019</v>
      </c>
      <c r="M1255">
        <f t="shared" si="138"/>
        <v>0.31293284857186365</v>
      </c>
      <c r="N1255" s="146">
        <f t="shared" si="135"/>
        <v>1.0670000000000015</v>
      </c>
      <c r="O1255" s="147">
        <f t="shared" si="136"/>
        <v>8.6838833123921863E-2</v>
      </c>
    </row>
    <row r="1256" spans="10:15" x14ac:dyDescent="0.25">
      <c r="J1256">
        <f t="shared" si="137"/>
        <v>-0.48000000000023313</v>
      </c>
      <c r="K1256" s="142">
        <f t="shared" si="133"/>
        <v>0.8430170326799078</v>
      </c>
      <c r="L1256">
        <f t="shared" si="134"/>
        <v>6.7515448634041109</v>
      </c>
      <c r="M1256">
        <f t="shared" si="138"/>
        <v>0.31326618190519701</v>
      </c>
      <c r="N1256" s="146">
        <f t="shared" si="135"/>
        <v>1.0673333333333348</v>
      </c>
      <c r="O1256" s="147">
        <f t="shared" si="136"/>
        <v>8.5993170195297064E-2</v>
      </c>
    </row>
    <row r="1257" spans="10:15" x14ac:dyDescent="0.25">
      <c r="J1257">
        <f t="shared" si="137"/>
        <v>-0.47000000000023312</v>
      </c>
      <c r="K1257" s="142">
        <f t="shared" si="133"/>
        <v>0.84354362701601759</v>
      </c>
      <c r="L1257">
        <f t="shared" si="134"/>
        <v>6.7836909881100853</v>
      </c>
      <c r="M1257">
        <f t="shared" si="138"/>
        <v>0.31359951523853036</v>
      </c>
      <c r="N1257" s="146">
        <f t="shared" si="135"/>
        <v>1.0676666666666681</v>
      </c>
      <c r="O1257" s="147">
        <f t="shared" si="136"/>
        <v>8.5155385350231108E-2</v>
      </c>
    </row>
    <row r="1258" spans="10:15" x14ac:dyDescent="0.25">
      <c r="J1258">
        <f t="shared" si="137"/>
        <v>-0.46000000000023311</v>
      </c>
      <c r="K1258" s="142">
        <f t="shared" si="133"/>
        <v>0.84407022135212739</v>
      </c>
      <c r="L1258">
        <f t="shared" si="134"/>
        <v>6.8153086051935627</v>
      </c>
      <c r="M1258">
        <f t="shared" si="138"/>
        <v>0.31393284857186371</v>
      </c>
      <c r="N1258" s="146">
        <f t="shared" si="135"/>
        <v>1.0680000000000016</v>
      </c>
      <c r="O1258" s="147">
        <f t="shared" si="136"/>
        <v>8.4325409583442271E-2</v>
      </c>
    </row>
    <row r="1259" spans="10:15" x14ac:dyDescent="0.25">
      <c r="J1259">
        <f t="shared" si="137"/>
        <v>-0.4500000000002331</v>
      </c>
      <c r="K1259" s="142">
        <f t="shared" si="133"/>
        <v>0.84459681568823708</v>
      </c>
      <c r="L1259">
        <f t="shared" si="134"/>
        <v>6.8463889134284495</v>
      </c>
      <c r="M1259">
        <f t="shared" si="138"/>
        <v>0.31426618190519706</v>
      </c>
      <c r="N1259" s="146">
        <f t="shared" si="135"/>
        <v>1.0683333333333349</v>
      </c>
      <c r="O1259" s="147">
        <f t="shared" si="136"/>
        <v>8.3503174439919184E-2</v>
      </c>
    </row>
    <row r="1260" spans="10:15" x14ac:dyDescent="0.25">
      <c r="J1260">
        <f t="shared" si="137"/>
        <v>-0.44000000000023309</v>
      </c>
      <c r="K1260" s="142">
        <f t="shared" si="133"/>
        <v>0.84512341002434688</v>
      </c>
      <c r="L1260">
        <f t="shared" si="134"/>
        <v>6.8769232325653329</v>
      </c>
      <c r="M1260">
        <f t="shared" si="138"/>
        <v>0.31459951523853041</v>
      </c>
      <c r="N1260" s="146">
        <f t="shared" si="135"/>
        <v>1.0686666666666682</v>
      </c>
      <c r="O1260" s="147">
        <f t="shared" si="136"/>
        <v>8.2688612011214496E-2</v>
      </c>
    </row>
    <row r="1261" spans="10:15" x14ac:dyDescent="0.25">
      <c r="J1261">
        <f t="shared" si="137"/>
        <v>-0.43000000000023308</v>
      </c>
      <c r="K1261" s="142">
        <f t="shared" si="133"/>
        <v>0.84565000436045668</v>
      </c>
      <c r="L1261">
        <f t="shared" si="134"/>
        <v>6.9069030073628515</v>
      </c>
      <c r="M1261">
        <f t="shared" si="138"/>
        <v>0.31493284857186377</v>
      </c>
      <c r="N1261" s="146">
        <f t="shared" si="135"/>
        <v>1.0690000000000017</v>
      </c>
      <c r="O1261" s="147">
        <f t="shared" si="136"/>
        <v>8.1881654931752951E-2</v>
      </c>
    </row>
    <row r="1262" spans="10:15" x14ac:dyDescent="0.25">
      <c r="J1262">
        <f t="shared" si="137"/>
        <v>-0.42000000000023308</v>
      </c>
      <c r="K1262" s="142">
        <f t="shared" si="133"/>
        <v>0.84617659869656636</v>
      </c>
      <c r="L1262">
        <f t="shared" si="134"/>
        <v>6.9363198115747</v>
      </c>
      <c r="M1262">
        <f t="shared" si="138"/>
        <v>0.31526618190519712</v>
      </c>
      <c r="N1262" s="146">
        <f t="shared" si="135"/>
        <v>1.069333333333335</v>
      </c>
      <c r="O1262" s="147">
        <f t="shared" si="136"/>
        <v>8.1082236375155936E-2</v>
      </c>
    </row>
    <row r="1263" spans="10:15" x14ac:dyDescent="0.25">
      <c r="J1263">
        <f t="shared" si="137"/>
        <v>-0.41000000000023307</v>
      </c>
      <c r="K1263" s="142">
        <f t="shared" si="133"/>
        <v>0.84670319303267616</v>
      </c>
      <c r="L1263">
        <f t="shared" si="134"/>
        <v>6.9651653518895591</v>
      </c>
      <c r="M1263">
        <f t="shared" si="138"/>
        <v>0.31559951523853047</v>
      </c>
      <c r="N1263" s="146">
        <f t="shared" si="135"/>
        <v>1.0696666666666683</v>
      </c>
      <c r="O1263" s="147">
        <f t="shared" si="136"/>
        <v>8.029029005058147E-2</v>
      </c>
    </row>
    <row r="1264" spans="10:15" x14ac:dyDescent="0.25">
      <c r="J1264">
        <f t="shared" si="137"/>
        <v>-0.40000000000023306</v>
      </c>
      <c r="K1264" s="142">
        <f t="shared" si="133"/>
        <v>0.84722978736878596</v>
      </c>
      <c r="L1264">
        <f t="shared" si="134"/>
        <v>6.9934314718213493</v>
      </c>
      <c r="M1264">
        <f t="shared" si="138"/>
        <v>0.31593284857186382</v>
      </c>
      <c r="N1264" s="146">
        <f t="shared" si="135"/>
        <v>1.0700000000000016</v>
      </c>
      <c r="O1264" s="147">
        <f t="shared" si="136"/>
        <v>7.9505750199082459E-2</v>
      </c>
    </row>
    <row r="1265" spans="10:15" x14ac:dyDescent="0.25">
      <c r="J1265">
        <f t="shared" si="137"/>
        <v>-0.39000000000023305</v>
      </c>
      <c r="K1265" s="142">
        <f t="shared" si="133"/>
        <v>0.84775638170489576</v>
      </c>
      <c r="L1265">
        <f t="shared" si="134"/>
        <v>7.0211101555473752</v>
      </c>
      <c r="M1265">
        <f t="shared" si="138"/>
        <v>0.31626618190519717</v>
      </c>
      <c r="N1265" s="146">
        <f t="shared" si="135"/>
        <v>1.0703333333333349</v>
      </c>
      <c r="O1265" s="147">
        <f t="shared" si="136"/>
        <v>7.872855158997849E-2</v>
      </c>
    </row>
    <row r="1266" spans="10:15" x14ac:dyDescent="0.25">
      <c r="J1266">
        <f t="shared" si="137"/>
        <v>-0.38000000000023304</v>
      </c>
      <c r="K1266" s="142">
        <f t="shared" si="133"/>
        <v>0.84828297604100544</v>
      </c>
      <c r="L1266">
        <f t="shared" si="134"/>
        <v>7.0481935316917195</v>
      </c>
      <c r="M1266">
        <f t="shared" si="138"/>
        <v>0.31659951523853053</v>
      </c>
      <c r="N1266" s="146">
        <f t="shared" si="135"/>
        <v>1.0706666666666684</v>
      </c>
      <c r="O1266" s="147">
        <f t="shared" si="136"/>
        <v>7.7958629517246497E-2</v>
      </c>
    </row>
    <row r="1267" spans="10:15" x14ac:dyDescent="0.25">
      <c r="J1267">
        <f t="shared" si="137"/>
        <v>-0.37000000000023303</v>
      </c>
      <c r="K1267" s="142">
        <f t="shared" si="133"/>
        <v>0.84880957037711524</v>
      </c>
      <c r="L1267">
        <f t="shared" si="134"/>
        <v>7.0746738770514837</v>
      </c>
      <c r="M1267">
        <f t="shared" si="138"/>
        <v>0.31693284857186388</v>
      </c>
      <c r="N1267" s="146">
        <f t="shared" si="135"/>
        <v>1.0710000000000017</v>
      </c>
      <c r="O1267" s="147">
        <f t="shared" si="136"/>
        <v>7.7195919795925619E-2</v>
      </c>
    </row>
    <row r="1268" spans="10:15" x14ac:dyDescent="0.25">
      <c r="J1268">
        <f t="shared" si="137"/>
        <v>-0.36000000000023302</v>
      </c>
      <c r="K1268" s="142">
        <f t="shared" si="133"/>
        <v>0.84933616471322504</v>
      </c>
      <c r="L1268">
        <f t="shared" si="134"/>
        <v>7.1005436202633039</v>
      </c>
      <c r="M1268">
        <f t="shared" si="138"/>
        <v>0.31726618190519723</v>
      </c>
      <c r="N1268" s="146">
        <f t="shared" si="135"/>
        <v>1.071333333333335</v>
      </c>
      <c r="O1268" s="147">
        <f t="shared" si="136"/>
        <v>7.6440358758540494E-2</v>
      </c>
    </row>
    <row r="1269" spans="10:15" x14ac:dyDescent="0.25">
      <c r="J1269">
        <f t="shared" si="137"/>
        <v>-0.35000000000023301</v>
      </c>
      <c r="K1269" s="142">
        <f t="shared" si="133"/>
        <v>0.84986275904933473</v>
      </c>
      <c r="L1269">
        <f t="shared" si="134"/>
        <v>7.1257953454078153</v>
      </c>
      <c r="M1269">
        <f t="shared" si="138"/>
        <v>0.31759951523853058</v>
      </c>
      <c r="N1269" s="146">
        <f t="shared" si="135"/>
        <v>1.0716666666666685</v>
      </c>
      <c r="O1269" s="147">
        <f t="shared" si="136"/>
        <v>7.5691883251538999E-2</v>
      </c>
    </row>
    <row r="1270" spans="10:15" x14ac:dyDescent="0.25">
      <c r="J1270">
        <f t="shared" si="137"/>
        <v>-0.340000000000233</v>
      </c>
      <c r="K1270" s="142">
        <f t="shared" si="133"/>
        <v>0.85038935338544452</v>
      </c>
      <c r="L1270">
        <f t="shared" si="134"/>
        <v>7.1504217955496303</v>
      </c>
      <c r="M1270">
        <f t="shared" si="138"/>
        <v>0.31793284857186394</v>
      </c>
      <c r="N1270" s="146">
        <f t="shared" si="135"/>
        <v>1.0720000000000018</v>
      </c>
      <c r="O1270" s="147">
        <f t="shared" si="136"/>
        <v>7.4950430631748499E-2</v>
      </c>
    </row>
    <row r="1271" spans="10:15" x14ac:dyDescent="0.25">
      <c r="J1271">
        <f t="shared" si="137"/>
        <v>-0.330000000000233</v>
      </c>
      <c r="K1271" s="142">
        <f t="shared" si="133"/>
        <v>0.85091594772155432</v>
      </c>
      <c r="L1271">
        <f t="shared" si="134"/>
        <v>7.1744158762103876</v>
      </c>
      <c r="M1271">
        <f t="shared" si="138"/>
        <v>0.31826618190519729</v>
      </c>
      <c r="N1271" s="146">
        <f t="shared" si="135"/>
        <v>1.0723333333333351</v>
      </c>
      <c r="O1271" s="147">
        <f t="shared" si="136"/>
        <v>7.4215938762847211E-2</v>
      </c>
    </row>
    <row r="1272" spans="10:15" x14ac:dyDescent="0.25">
      <c r="J1272">
        <f t="shared" si="137"/>
        <v>-0.32000000000023299</v>
      </c>
      <c r="K1272" s="142">
        <f t="shared" si="133"/>
        <v>0.85144254205766401</v>
      </c>
      <c r="L1272">
        <f t="shared" si="134"/>
        <v>7.1977706587726766</v>
      </c>
      <c r="M1272">
        <f t="shared" si="138"/>
        <v>0.31859951523853064</v>
      </c>
      <c r="N1272" s="146">
        <f t="shared" si="135"/>
        <v>1.0726666666666684</v>
      </c>
      <c r="O1272" s="147">
        <f t="shared" si="136"/>
        <v>7.3488346011852321E-2</v>
      </c>
    </row>
    <row r="1273" spans="10:15" x14ac:dyDescent="0.25">
      <c r="J1273">
        <f t="shared" si="137"/>
        <v>-0.31000000000023298</v>
      </c>
      <c r="K1273" s="142">
        <f t="shared" si="133"/>
        <v>0.85196913639377381</v>
      </c>
      <c r="L1273">
        <f t="shared" si="134"/>
        <v>7.2204793838124921</v>
      </c>
      <c r="M1273">
        <f t="shared" si="138"/>
        <v>0.31893284857186399</v>
      </c>
      <c r="N1273" s="146">
        <f t="shared" si="135"/>
        <v>1.0730000000000017</v>
      </c>
      <c r="O1273" s="147">
        <f t="shared" si="136"/>
        <v>7.2767591245625929E-2</v>
      </c>
    </row>
    <row r="1274" spans="10:15" x14ac:dyDescent="0.25">
      <c r="J1274">
        <f t="shared" si="137"/>
        <v>-0.30000000000023297</v>
      </c>
      <c r="K1274" s="142">
        <f t="shared" si="133"/>
        <v>0.85249573072988361</v>
      </c>
      <c r="L1274">
        <f t="shared" si="134"/>
        <v>7.2425354643579158</v>
      </c>
      <c r="M1274">
        <f t="shared" si="138"/>
        <v>0.31926618190519734</v>
      </c>
      <c r="N1274" s="146">
        <f t="shared" si="135"/>
        <v>1.0733333333333352</v>
      </c>
      <c r="O1274" s="147">
        <f t="shared" si="136"/>
        <v>7.2053613827396279E-2</v>
      </c>
    </row>
    <row r="1275" spans="10:15" x14ac:dyDescent="0.25">
      <c r="J1275">
        <f t="shared" si="137"/>
        <v>-0.29000000000023296</v>
      </c>
      <c r="K1275" s="142">
        <f t="shared" si="133"/>
        <v>0.8530223250659934</v>
      </c>
      <c r="L1275">
        <f t="shared" si="134"/>
        <v>7.2639324890719452</v>
      </c>
      <c r="M1275">
        <f t="shared" si="138"/>
        <v>0.3195995152385307</v>
      </c>
      <c r="N1275" s="146">
        <f t="shared" si="135"/>
        <v>1.0736666666666685</v>
      </c>
      <c r="O1275" s="147">
        <f t="shared" si="136"/>
        <v>7.1346353613295832E-2</v>
      </c>
    </row>
    <row r="1276" spans="10:15" x14ac:dyDescent="0.25">
      <c r="J1276">
        <f t="shared" si="137"/>
        <v>-0.28000000000023295</v>
      </c>
      <c r="K1276" s="142">
        <f t="shared" si="133"/>
        <v>0.85354891940210309</v>
      </c>
      <c r="L1276">
        <f t="shared" si="134"/>
        <v>7.2846642253572291</v>
      </c>
      <c r="M1276">
        <f t="shared" si="138"/>
        <v>0.31993284857186405</v>
      </c>
      <c r="N1276" s="146">
        <f t="shared" si="135"/>
        <v>1.0740000000000018</v>
      </c>
      <c r="O1276" s="147">
        <f t="shared" si="136"/>
        <v>7.0645750948917285E-2</v>
      </c>
    </row>
    <row r="1277" spans="10:15" x14ac:dyDescent="0.25">
      <c r="J1277">
        <f t="shared" si="137"/>
        <v>-0.27000000000023294</v>
      </c>
      <c r="K1277" s="142">
        <f t="shared" si="133"/>
        <v>0.85407551373821289</v>
      </c>
      <c r="L1277">
        <f t="shared" si="134"/>
        <v>7.3047246223806575</v>
      </c>
      <c r="M1277">
        <f t="shared" si="138"/>
        <v>0.3202661819051974</v>
      </c>
      <c r="N1277" s="146">
        <f t="shared" si="135"/>
        <v>1.0743333333333354</v>
      </c>
      <c r="O1277" s="147">
        <f t="shared" si="136"/>
        <v>6.9951746665884509E-2</v>
      </c>
    </row>
    <row r="1278" spans="10:15" x14ac:dyDescent="0.25">
      <c r="J1278">
        <f t="shared" si="137"/>
        <v>-0.26000000000023293</v>
      </c>
      <c r="K1278" s="142">
        <f t="shared" si="133"/>
        <v>0.85460210807432269</v>
      </c>
      <c r="L1278">
        <f t="shared" si="134"/>
        <v>7.3241078140156981</v>
      </c>
      <c r="M1278">
        <f t="shared" si="138"/>
        <v>0.32059951523853075</v>
      </c>
      <c r="N1278" s="146">
        <f t="shared" si="135"/>
        <v>1.0746666666666687</v>
      </c>
      <c r="O1278" s="147">
        <f t="shared" si="136"/>
        <v>6.9264282078442097E-2</v>
      </c>
    </row>
    <row r="1279" spans="10:15" x14ac:dyDescent="0.25">
      <c r="J1279">
        <f t="shared" si="137"/>
        <v>-0.25000000000023292</v>
      </c>
      <c r="K1279" s="142">
        <f t="shared" si="133"/>
        <v>0.85512870241043237</v>
      </c>
      <c r="L1279">
        <f t="shared" si="134"/>
        <v>7.3428081217005223</v>
      </c>
      <c r="M1279">
        <f t="shared" si="138"/>
        <v>0.3209328485718641</v>
      </c>
      <c r="N1279" s="146">
        <f t="shared" si="135"/>
        <v>1.075000000000002</v>
      </c>
      <c r="O1279" s="147">
        <f t="shared" si="136"/>
        <v>6.858329898006002E-2</v>
      </c>
    </row>
    <row r="1280" spans="10:15" x14ac:dyDescent="0.25">
      <c r="J1280">
        <f t="shared" si="137"/>
        <v>-0.24000000000023292</v>
      </c>
      <c r="K1280" s="142">
        <f t="shared" si="133"/>
        <v>0.85565529674654217</v>
      </c>
      <c r="L1280">
        <f t="shared" si="134"/>
        <v>7.3608200572099873</v>
      </c>
      <c r="M1280">
        <f t="shared" si="138"/>
        <v>0.32126618190519746</v>
      </c>
      <c r="N1280" s="146">
        <f t="shared" si="135"/>
        <v>1.0753333333333353</v>
      </c>
      <c r="O1280" s="147">
        <f t="shared" si="136"/>
        <v>6.7908739640056559E-2</v>
      </c>
    </row>
    <row r="1281" spans="10:15" x14ac:dyDescent="0.25">
      <c r="J1281">
        <f t="shared" si="137"/>
        <v>-0.23000000000023291</v>
      </c>
      <c r="K1281" s="142">
        <f t="shared" si="133"/>
        <v>0.85618189108265197</v>
      </c>
      <c r="L1281">
        <f t="shared" si="134"/>
        <v>7.3781383253394903</v>
      </c>
      <c r="M1281">
        <f t="shared" si="138"/>
        <v>0.32159951523853081</v>
      </c>
      <c r="N1281" s="146">
        <f t="shared" si="135"/>
        <v>1.0756666666666685</v>
      </c>
      <c r="O1281" s="147">
        <f t="shared" si="136"/>
        <v>6.7240546800237028E-2</v>
      </c>
    </row>
    <row r="1282" spans="10:15" x14ac:dyDescent="0.25">
      <c r="J1282">
        <f t="shared" si="137"/>
        <v>-0.2200000000002329</v>
      </c>
      <c r="K1282" s="142">
        <f t="shared" si="133"/>
        <v>0.85670848541876166</v>
      </c>
      <c r="L1282">
        <f t="shared" si="134"/>
        <v>7.3947578264989708</v>
      </c>
      <c r="M1282">
        <f t="shared" si="138"/>
        <v>0.32193284857186416</v>
      </c>
      <c r="N1282" s="146">
        <f t="shared" si="135"/>
        <v>1.0760000000000021</v>
      </c>
      <c r="O1282" s="147">
        <f t="shared" si="136"/>
        <v>6.6578663671549354E-2</v>
      </c>
    </row>
    <row r="1283" spans="10:15" x14ac:dyDescent="0.25">
      <c r="J1283">
        <f t="shared" si="137"/>
        <v>-0.21000000000023289</v>
      </c>
      <c r="K1283" s="142">
        <f t="shared" si="133"/>
        <v>0.85723507975487145</v>
      </c>
      <c r="L1283">
        <f t="shared" si="134"/>
        <v>7.4106736592152211</v>
      </c>
      <c r="M1283">
        <f t="shared" si="138"/>
        <v>0.32226618190519751</v>
      </c>
      <c r="N1283" s="146">
        <f t="shared" si="135"/>
        <v>1.0763333333333354</v>
      </c>
      <c r="O1283" s="147">
        <f t="shared" si="136"/>
        <v>6.5923033930758115E-2</v>
      </c>
    </row>
    <row r="1284" spans="10:15" x14ac:dyDescent="0.25">
      <c r="J1284">
        <f t="shared" si="137"/>
        <v>-0.20000000000023288</v>
      </c>
      <c r="K1284" s="142">
        <f t="shared" ref="K1284:K1347" si="139">$B$7+J1284*$B$24</f>
        <v>0.85776167409098125</v>
      </c>
      <c r="L1284">
        <f t="shared" ref="L1284:L1347" si="140">_xlfn.NORM.DIST(K1284,$B$7,$B$24,FALSE)</f>
        <v>7.4258811225407593</v>
      </c>
      <c r="M1284">
        <f t="shared" si="138"/>
        <v>0.32259951523853087</v>
      </c>
      <c r="N1284" s="146">
        <f t="shared" ref="N1284:N1347" si="141">MAX(0,M1284+B$21)</f>
        <v>1.0766666666666687</v>
      </c>
      <c r="O1284" s="147">
        <f t="shared" ref="O1284:O1347" si="142">IF(M1284&gt;=0,_xlfn.GAMMA.DIST(M1284,$B$22,1/$B$23,FALSE),0)</f>
        <v>6.5273601717132951E-2</v>
      </c>
    </row>
    <row r="1285" spans="10:15" x14ac:dyDescent="0.25">
      <c r="J1285">
        <f t="shared" si="137"/>
        <v>-0.19000000000023287</v>
      </c>
      <c r="K1285" s="142">
        <f t="shared" si="139"/>
        <v>0.85828826842709094</v>
      </c>
      <c r="L1285">
        <f t="shared" si="140"/>
        <v>7.4403757183676857</v>
      </c>
      <c r="M1285">
        <f t="shared" si="138"/>
        <v>0.32293284857186422</v>
      </c>
      <c r="N1285" s="146">
        <f t="shared" si="141"/>
        <v>1.0770000000000022</v>
      </c>
      <c r="O1285" s="147">
        <f t="shared" si="142"/>
        <v>6.4630311629155751E-2</v>
      </c>
    </row>
    <row r="1286" spans="10:15" x14ac:dyDescent="0.25">
      <c r="J1286">
        <f t="shared" ref="J1286:J1349" si="143">J1285+0.01</f>
        <v>-0.18000000000023286</v>
      </c>
      <c r="K1286" s="142">
        <f t="shared" si="139"/>
        <v>0.85881486276320074</v>
      </c>
      <c r="L1286">
        <f t="shared" si="140"/>
        <v>7.4541531536448762</v>
      </c>
      <c r="M1286">
        <f t="shared" ref="M1286:M1349" si="144">M1285+0.7/2100</f>
        <v>0.32326618190519757</v>
      </c>
      <c r="N1286" s="146">
        <f t="shared" si="141"/>
        <v>1.0773333333333355</v>
      </c>
      <c r="O1286" s="147">
        <f t="shared" si="142"/>
        <v>6.399310872124428E-2</v>
      </c>
    </row>
    <row r="1287" spans="10:15" x14ac:dyDescent="0.25">
      <c r="J1287">
        <f t="shared" si="143"/>
        <v>-0.17000000000023285</v>
      </c>
      <c r="K1287" s="142">
        <f t="shared" si="139"/>
        <v>0.85934145709931054</v>
      </c>
      <c r="L1287">
        <f t="shared" si="140"/>
        <v>7.4672093424969708</v>
      </c>
      <c r="M1287">
        <f t="shared" si="144"/>
        <v>0.32359951523853092</v>
      </c>
      <c r="N1287" s="146">
        <f t="shared" si="141"/>
        <v>1.0776666666666688</v>
      </c>
      <c r="O1287" s="147">
        <f t="shared" si="142"/>
        <v>6.3361938500491904E-2</v>
      </c>
    </row>
    <row r="1288" spans="10:15" x14ac:dyDescent="0.25">
      <c r="J1288">
        <f t="shared" si="143"/>
        <v>-0.16000000000023284</v>
      </c>
      <c r="K1288" s="142">
        <f t="shared" si="139"/>
        <v>0.85986805143542033</v>
      </c>
      <c r="L1288">
        <f t="shared" si="140"/>
        <v>7.4795404082437402</v>
      </c>
      <c r="M1288">
        <f t="shared" si="144"/>
        <v>0.32393284857186427</v>
      </c>
      <c r="N1288" s="146">
        <f t="shared" si="141"/>
        <v>1.0780000000000021</v>
      </c>
      <c r="O1288" s="147">
        <f t="shared" si="142"/>
        <v>6.2736746923425485E-2</v>
      </c>
    </row>
    <row r="1289" spans="10:15" x14ac:dyDescent="0.25">
      <c r="J1289">
        <f t="shared" si="143"/>
        <v>-0.15000000000023284</v>
      </c>
      <c r="K1289" s="142">
        <f t="shared" si="139"/>
        <v>0.86039464577153002</v>
      </c>
      <c r="L1289">
        <f t="shared" si="140"/>
        <v>7.491142685318394</v>
      </c>
      <c r="M1289">
        <f t="shared" si="144"/>
        <v>0.32426618190519763</v>
      </c>
      <c r="N1289" s="146">
        <f t="shared" si="141"/>
        <v>1.0783333333333354</v>
      </c>
      <c r="O1289" s="147">
        <f t="shared" si="142"/>
        <v>6.2117480392779388E-2</v>
      </c>
    </row>
    <row r="1290" spans="10:15" x14ac:dyDescent="0.25">
      <c r="J1290">
        <f t="shared" si="143"/>
        <v>-0.14000000000023283</v>
      </c>
      <c r="K1290" s="142">
        <f t="shared" si="139"/>
        <v>0.86092124010763982</v>
      </c>
      <c r="L1290">
        <f t="shared" si="140"/>
        <v>7.502012721083533</v>
      </c>
      <c r="M1290">
        <f t="shared" si="144"/>
        <v>0.32459951523853098</v>
      </c>
      <c r="N1290" s="146">
        <f t="shared" si="141"/>
        <v>1.0786666666666689</v>
      </c>
      <c r="O1290" s="147">
        <f t="shared" si="142"/>
        <v>6.1504085754286487E-2</v>
      </c>
    </row>
    <row r="1291" spans="10:15" x14ac:dyDescent="0.25">
      <c r="J1291">
        <f t="shared" si="143"/>
        <v>-0.13000000000023282</v>
      </c>
      <c r="K1291" s="142">
        <f t="shared" si="139"/>
        <v>0.86144783444374962</v>
      </c>
      <c r="L1291">
        <f t="shared" si="140"/>
        <v>7.5121472775434377</v>
      </c>
      <c r="M1291">
        <f t="shared" si="144"/>
        <v>0.32493284857186433</v>
      </c>
      <c r="N1291" s="146">
        <f t="shared" si="141"/>
        <v>1.0790000000000022</v>
      </c>
      <c r="O1291" s="147">
        <f t="shared" si="142"/>
        <v>6.0896510293486014E-2</v>
      </c>
    </row>
    <row r="1292" spans="10:15" x14ac:dyDescent="0.25">
      <c r="J1292">
        <f t="shared" si="143"/>
        <v>-0.12000000000023282</v>
      </c>
      <c r="K1292" s="142">
        <f t="shared" si="139"/>
        <v>0.8619744287798593</v>
      </c>
      <c r="L1292">
        <f t="shared" si="140"/>
        <v>7.5215433329515697</v>
      </c>
      <c r="M1292">
        <f t="shared" si="144"/>
        <v>0.32526618190519768</v>
      </c>
      <c r="N1292" s="146">
        <f t="shared" si="141"/>
        <v>1.0793333333333355</v>
      </c>
      <c r="O1292" s="147">
        <f t="shared" si="142"/>
        <v>6.0294701732548937E-2</v>
      </c>
    </row>
    <row r="1293" spans="10:15" x14ac:dyDescent="0.25">
      <c r="J1293">
        <f t="shared" si="143"/>
        <v>-0.11000000000023283</v>
      </c>
      <c r="K1293" s="142">
        <f t="shared" si="139"/>
        <v>0.8625010231159691</v>
      </c>
      <c r="L1293">
        <f t="shared" si="140"/>
        <v>7.5301980833121132</v>
      </c>
      <c r="M1293">
        <f t="shared" si="144"/>
        <v>0.32559951523853103</v>
      </c>
      <c r="N1293" s="146">
        <f t="shared" si="141"/>
        <v>1.079666666666669</v>
      </c>
      <c r="O1293" s="147">
        <f t="shared" si="142"/>
        <v>5.9698608227119608E-2</v>
      </c>
    </row>
    <row r="1294" spans="10:15" x14ac:dyDescent="0.25">
      <c r="J1294">
        <f t="shared" si="143"/>
        <v>-0.10000000000023283</v>
      </c>
      <c r="K1294" s="142">
        <f t="shared" si="139"/>
        <v>0.8630276174520789</v>
      </c>
      <c r="L1294">
        <f t="shared" si="140"/>
        <v>7.5381089437745414</v>
      </c>
      <c r="M1294">
        <f t="shared" si="144"/>
        <v>0.32593284857186439</v>
      </c>
      <c r="N1294" s="146">
        <f t="shared" si="141"/>
        <v>1.0800000000000023</v>
      </c>
      <c r="O1294" s="147">
        <f t="shared" si="142"/>
        <v>5.9108178363174356E-2</v>
      </c>
    </row>
    <row r="1295" spans="10:15" x14ac:dyDescent="0.25">
      <c r="J1295">
        <f t="shared" si="143"/>
        <v>-9.0000000000232838E-2</v>
      </c>
      <c r="K1295" s="142">
        <f t="shared" si="139"/>
        <v>0.86355421178818859</v>
      </c>
      <c r="L1295">
        <f t="shared" si="140"/>
        <v>7.5452735499202248</v>
      </c>
      <c r="M1295">
        <f t="shared" si="144"/>
        <v>0.32626618190519774</v>
      </c>
      <c r="N1295" s="146">
        <f t="shared" si="141"/>
        <v>1.0803333333333356</v>
      </c>
      <c r="O1295" s="147">
        <f t="shared" si="142"/>
        <v>5.8523361153897273E-2</v>
      </c>
    </row>
    <row r="1296" spans="10:15" x14ac:dyDescent="0.25">
      <c r="J1296">
        <f t="shared" si="143"/>
        <v>-8.0000000000232843E-2</v>
      </c>
      <c r="K1296" s="142">
        <f t="shared" si="139"/>
        <v>0.86408080612429838</v>
      </c>
      <c r="L1296">
        <f t="shared" si="140"/>
        <v>7.5516897589401992</v>
      </c>
      <c r="M1296">
        <f t="shared" si="144"/>
        <v>0.32659951523853109</v>
      </c>
      <c r="N1296" s="146">
        <f t="shared" si="141"/>
        <v>1.0806666666666689</v>
      </c>
      <c r="O1296" s="147">
        <f t="shared" si="142"/>
        <v>5.7944106036572594E-2</v>
      </c>
    </row>
    <row r="1297" spans="10:15" x14ac:dyDescent="0.25">
      <c r="J1297">
        <f t="shared" si="143"/>
        <v>-7.0000000000232848E-2</v>
      </c>
      <c r="K1297" s="142">
        <f t="shared" si="139"/>
        <v>0.86460740046040818</v>
      </c>
      <c r="L1297">
        <f t="shared" si="140"/>
        <v>7.5573556507032453</v>
      </c>
      <c r="M1297">
        <f t="shared" si="144"/>
        <v>0.32693284857186444</v>
      </c>
      <c r="N1297" s="146">
        <f t="shared" si="141"/>
        <v>1.0810000000000022</v>
      </c>
      <c r="O1297" s="147">
        <f t="shared" si="142"/>
        <v>5.7370362869494144E-2</v>
      </c>
    </row>
    <row r="1298" spans="10:15" x14ac:dyDescent="0.25">
      <c r="J1298">
        <f t="shared" si="143"/>
        <v>-6.0000000000232846E-2</v>
      </c>
      <c r="K1298" s="142">
        <f t="shared" si="139"/>
        <v>0.86513399479651787</v>
      </c>
      <c r="L1298">
        <f t="shared" si="140"/>
        <v>7.5622695287135624</v>
      </c>
      <c r="M1298">
        <f t="shared" si="144"/>
        <v>0.32726618190519779</v>
      </c>
      <c r="N1298" s="146">
        <f t="shared" si="141"/>
        <v>1.0813333333333357</v>
      </c>
      <c r="O1298" s="147">
        <f t="shared" si="142"/>
        <v>5.6802081928891884E-2</v>
      </c>
    </row>
    <row r="1299" spans="10:15" x14ac:dyDescent="0.25">
      <c r="J1299">
        <f t="shared" si="143"/>
        <v>-5.0000000000232844E-2</v>
      </c>
      <c r="K1299" s="142">
        <f t="shared" si="139"/>
        <v>0.86566058913262767</v>
      </c>
      <c r="L1299">
        <f t="shared" si="140"/>
        <v>7.566429920957364</v>
      </c>
      <c r="M1299">
        <f t="shared" si="144"/>
        <v>0.32759951523853115</v>
      </c>
      <c r="N1299" s="146">
        <f t="shared" si="141"/>
        <v>1.081666666666669</v>
      </c>
      <c r="O1299" s="147">
        <f t="shared" si="142"/>
        <v>5.6239213905874587E-2</v>
      </c>
    </row>
    <row r="1300" spans="10:15" x14ac:dyDescent="0.25">
      <c r="J1300">
        <f t="shared" si="143"/>
        <v>-4.0000000000232842E-2</v>
      </c>
      <c r="K1300" s="142">
        <f t="shared" si="139"/>
        <v>0.86618718346873746</v>
      </c>
      <c r="L1300">
        <f t="shared" si="140"/>
        <v>7.5698355806377693</v>
      </c>
      <c r="M1300">
        <f t="shared" si="144"/>
        <v>0.3279328485718645</v>
      </c>
      <c r="N1300" s="146">
        <f t="shared" si="141"/>
        <v>1.0820000000000023</v>
      </c>
      <c r="O1300" s="147">
        <f t="shared" si="142"/>
        <v>5.5681709903389685E-2</v>
      </c>
    </row>
    <row r="1301" spans="10:15" x14ac:dyDescent="0.25">
      <c r="J1301">
        <f t="shared" si="143"/>
        <v>-3.000000000023284E-2</v>
      </c>
      <c r="K1301" s="142">
        <f t="shared" si="139"/>
        <v>0.86671377780484715</v>
      </c>
      <c r="L1301">
        <f t="shared" si="140"/>
        <v>7.5724854867975369</v>
      </c>
      <c r="M1301">
        <f t="shared" si="144"/>
        <v>0.32826618190519785</v>
      </c>
      <c r="N1301" s="146">
        <f t="shared" si="141"/>
        <v>1.0823333333333358</v>
      </c>
      <c r="O1301" s="147">
        <f t="shared" si="142"/>
        <v>5.5129521433200865E-2</v>
      </c>
    </row>
    <row r="1302" spans="10:15" x14ac:dyDescent="0.25">
      <c r="J1302">
        <f t="shared" si="143"/>
        <v>-2.0000000000232838E-2</v>
      </c>
      <c r="K1302" s="142">
        <f t="shared" si="139"/>
        <v>0.86724037214095695</v>
      </c>
      <c r="L1302">
        <f t="shared" si="140"/>
        <v>7.5743788448291465</v>
      </c>
      <c r="M1302">
        <f t="shared" si="144"/>
        <v>0.3285995152385312</v>
      </c>
      <c r="N1302" s="146">
        <f t="shared" si="141"/>
        <v>1.0826666666666691</v>
      </c>
      <c r="O1302" s="147">
        <f t="shared" si="142"/>
        <v>5.4582600412881044E-2</v>
      </c>
    </row>
    <row r="1303" spans="10:15" x14ac:dyDescent="0.25">
      <c r="J1303">
        <f t="shared" si="143"/>
        <v>-1.0000000000232838E-2</v>
      </c>
      <c r="K1303" s="142">
        <f t="shared" si="139"/>
        <v>0.86776696647706675</v>
      </c>
      <c r="L1303">
        <f t="shared" si="140"/>
        <v>7.5755150868719108</v>
      </c>
      <c r="M1303">
        <f t="shared" si="144"/>
        <v>0.32893284857186456</v>
      </c>
      <c r="N1303" s="146">
        <f t="shared" si="141"/>
        <v>1.0830000000000024</v>
      </c>
      <c r="O1303" s="147">
        <f t="shared" si="142"/>
        <v>5.4040899162822634E-2</v>
      </c>
    </row>
    <row r="1304" spans="10:15" x14ac:dyDescent="0.25">
      <c r="J1304">
        <v>0</v>
      </c>
      <c r="K1304" s="142">
        <f t="shared" si="139"/>
        <v>0.86829356081318876</v>
      </c>
      <c r="L1304" t="e">
        <f>N1x</f>
        <v>#NAME?</v>
      </c>
      <c r="M1304">
        <f t="shared" si="144"/>
        <v>0.32926618190519791</v>
      </c>
      <c r="N1304" s="146">
        <f t="shared" si="141"/>
        <v>1.0833333333333357</v>
      </c>
      <c r="O1304" s="147">
        <f t="shared" si="142"/>
        <v>5.3504370403265146E-2</v>
      </c>
    </row>
    <row r="1305" spans="10:15" x14ac:dyDescent="0.25">
      <c r="J1305">
        <f t="shared" si="143"/>
        <v>0.01</v>
      </c>
      <c r="K1305" s="142">
        <f t="shared" si="139"/>
        <v>0.86882015514929856</v>
      </c>
      <c r="L1305">
        <f t="shared" si="140"/>
        <v>7.5755150868719294</v>
      </c>
      <c r="M1305">
        <f t="shared" si="144"/>
        <v>0.32959951523853126</v>
      </c>
      <c r="N1305" s="146">
        <f t="shared" si="141"/>
        <v>1.083666666666669</v>
      </c>
      <c r="O1305" s="147">
        <f t="shared" si="142"/>
        <v>5.2972967251338959E-2</v>
      </c>
    </row>
    <row r="1306" spans="10:15" x14ac:dyDescent="0.25">
      <c r="J1306">
        <f t="shared" si="143"/>
        <v>0.02</v>
      </c>
      <c r="K1306" s="142">
        <f t="shared" si="139"/>
        <v>0.86934674948540824</v>
      </c>
      <c r="L1306">
        <f t="shared" si="140"/>
        <v>7.574378844829182</v>
      </c>
      <c r="M1306">
        <f t="shared" si="144"/>
        <v>0.32993284857186461</v>
      </c>
      <c r="N1306" s="146">
        <f t="shared" si="141"/>
        <v>1.0840000000000025</v>
      </c>
      <c r="O1306" s="147">
        <f t="shared" si="142"/>
        <v>5.2446643218125623E-2</v>
      </c>
    </row>
    <row r="1307" spans="10:15" x14ac:dyDescent="0.25">
      <c r="J1307">
        <f t="shared" si="143"/>
        <v>0.03</v>
      </c>
      <c r="K1307" s="142">
        <f t="shared" si="139"/>
        <v>0.86987334382151804</v>
      </c>
      <c r="L1307">
        <f t="shared" si="140"/>
        <v>7.5724854867975901</v>
      </c>
      <c r="M1307">
        <f t="shared" si="144"/>
        <v>0.33026618190519796</v>
      </c>
      <c r="N1307" s="146">
        <f t="shared" si="141"/>
        <v>1.0843333333333358</v>
      </c>
      <c r="O1307" s="147">
        <f t="shared" si="142"/>
        <v>5.1925352205735749E-2</v>
      </c>
    </row>
    <row r="1308" spans="10:15" x14ac:dyDescent="0.25">
      <c r="J1308">
        <f t="shared" si="143"/>
        <v>0.04</v>
      </c>
      <c r="K1308" s="142">
        <f t="shared" si="139"/>
        <v>0.87039993815762784</v>
      </c>
      <c r="L1308">
        <f t="shared" si="140"/>
        <v>7.5698355806378403</v>
      </c>
      <c r="M1308">
        <f t="shared" si="144"/>
        <v>0.33059951523853132</v>
      </c>
      <c r="N1308" s="146">
        <f t="shared" si="141"/>
        <v>1.0846666666666691</v>
      </c>
      <c r="O1308" s="147">
        <f t="shared" si="142"/>
        <v>5.1409048504402553E-2</v>
      </c>
    </row>
    <row r="1309" spans="10:15" x14ac:dyDescent="0.25">
      <c r="J1309">
        <f t="shared" si="143"/>
        <v>0.05</v>
      </c>
      <c r="K1309" s="142">
        <f t="shared" si="139"/>
        <v>0.87092653249373753</v>
      </c>
      <c r="L1309">
        <f t="shared" si="140"/>
        <v>7.5664299209574519</v>
      </c>
      <c r="M1309">
        <f t="shared" si="144"/>
        <v>0.33093284857186467</v>
      </c>
      <c r="N1309" s="146">
        <f t="shared" si="141"/>
        <v>1.0850000000000026</v>
      </c>
      <c r="O1309" s="147">
        <f t="shared" si="142"/>
        <v>5.0897686789593062E-2</v>
      </c>
    </row>
    <row r="1310" spans="10:15" x14ac:dyDescent="0.25">
      <c r="J1310">
        <f t="shared" si="143"/>
        <v>6.0000000000000005E-2</v>
      </c>
      <c r="K1310" s="142">
        <f t="shared" si="139"/>
        <v>0.87145312682984732</v>
      </c>
      <c r="L1310">
        <f t="shared" si="140"/>
        <v>7.562269528713669</v>
      </c>
      <c r="M1310">
        <f t="shared" si="144"/>
        <v>0.33126618190519802</v>
      </c>
      <c r="N1310" s="146">
        <f t="shared" si="141"/>
        <v>1.0853333333333359</v>
      </c>
      <c r="O1310" s="147">
        <f t="shared" si="142"/>
        <v>5.0391222119134417E-2</v>
      </c>
    </row>
    <row r="1311" spans="10:15" x14ac:dyDescent="0.25">
      <c r="J1311">
        <f t="shared" si="143"/>
        <v>7.0000000000000007E-2</v>
      </c>
      <c r="K1311" s="142">
        <f t="shared" si="139"/>
        <v>0.87197972116595712</v>
      </c>
      <c r="L1311">
        <f t="shared" si="140"/>
        <v>7.557355650703367</v>
      </c>
      <c r="M1311">
        <f t="shared" si="144"/>
        <v>0.33159951523853137</v>
      </c>
      <c r="N1311" s="146">
        <f t="shared" si="141"/>
        <v>1.0856666666666692</v>
      </c>
      <c r="O1311" s="147">
        <f t="shared" si="142"/>
        <v>4.988960993035927E-2</v>
      </c>
    </row>
    <row r="1312" spans="10:15" x14ac:dyDescent="0.25">
      <c r="J1312">
        <f t="shared" si="143"/>
        <v>0.08</v>
      </c>
      <c r="K1312" s="142">
        <f t="shared" si="139"/>
        <v>0.87250631550206692</v>
      </c>
      <c r="L1312">
        <f t="shared" si="140"/>
        <v>7.5516897589403396</v>
      </c>
      <c r="M1312">
        <f t="shared" si="144"/>
        <v>0.33193284857186472</v>
      </c>
      <c r="N1312" s="146">
        <f t="shared" si="141"/>
        <v>1.0860000000000025</v>
      </c>
      <c r="O1312" s="147">
        <f t="shared" si="142"/>
        <v>4.939280603726507E-2</v>
      </c>
    </row>
    <row r="1313" spans="10:15" x14ac:dyDescent="0.25">
      <c r="J1313">
        <f t="shared" si="143"/>
        <v>0.09</v>
      </c>
      <c r="K1313" s="142">
        <f t="shared" si="139"/>
        <v>0.87303290983817661</v>
      </c>
      <c r="L1313">
        <f t="shared" si="140"/>
        <v>7.5452735499203847</v>
      </c>
      <c r="M1313">
        <f t="shared" si="144"/>
        <v>0.33226618190519808</v>
      </c>
      <c r="N1313" s="146">
        <f t="shared" si="141"/>
        <v>1.0863333333333358</v>
      </c>
      <c r="O1313" s="147">
        <f t="shared" si="142"/>
        <v>4.8900766627691536E-2</v>
      </c>
    </row>
    <row r="1314" spans="10:15" x14ac:dyDescent="0.25">
      <c r="J1314">
        <f t="shared" si="143"/>
        <v>9.9999999999999992E-2</v>
      </c>
      <c r="K1314" s="142">
        <f t="shared" si="139"/>
        <v>0.87355950417428641</v>
      </c>
      <c r="L1314">
        <f t="shared" si="140"/>
        <v>7.5381089437747155</v>
      </c>
      <c r="M1314">
        <f t="shared" si="144"/>
        <v>0.33259951523853143</v>
      </c>
      <c r="N1314" s="146">
        <f t="shared" si="141"/>
        <v>1.0866666666666693</v>
      </c>
      <c r="O1314" s="147">
        <f t="shared" si="142"/>
        <v>4.8413448260514393E-2</v>
      </c>
    </row>
    <row r="1315" spans="10:15" x14ac:dyDescent="0.25">
      <c r="J1315">
        <f t="shared" si="143"/>
        <v>0.10999999999999999</v>
      </c>
      <c r="K1315" s="142">
        <f t="shared" si="139"/>
        <v>0.8740860985103962</v>
      </c>
      <c r="L1315">
        <f t="shared" si="140"/>
        <v>7.5301980833123059</v>
      </c>
      <c r="M1315">
        <f t="shared" si="144"/>
        <v>0.33293284857186478</v>
      </c>
      <c r="N1315" s="146">
        <f t="shared" si="141"/>
        <v>1.0870000000000026</v>
      </c>
      <c r="O1315" s="147">
        <f t="shared" si="142"/>
        <v>4.7930807862854898E-2</v>
      </c>
    </row>
    <row r="1316" spans="10:15" x14ac:dyDescent="0.25">
      <c r="J1316">
        <f t="shared" si="143"/>
        <v>0.11999999999999998</v>
      </c>
      <c r="K1316" s="142">
        <f t="shared" si="139"/>
        <v>0.87461269284650589</v>
      </c>
      <c r="L1316">
        <f t="shared" si="140"/>
        <v>7.5215433329517793</v>
      </c>
      <c r="M1316">
        <f t="shared" si="144"/>
        <v>0.33326618190519813</v>
      </c>
      <c r="N1316" s="146">
        <f t="shared" si="141"/>
        <v>1.0873333333333359</v>
      </c>
      <c r="O1316" s="147">
        <f t="shared" si="142"/>
        <v>4.7452802727306655E-2</v>
      </c>
    </row>
    <row r="1317" spans="10:15" x14ac:dyDescent="0.25">
      <c r="J1317">
        <f t="shared" si="143"/>
        <v>0.12999999999999998</v>
      </c>
      <c r="K1317" s="142">
        <f t="shared" si="139"/>
        <v>0.87513928718261569</v>
      </c>
      <c r="L1317">
        <f t="shared" si="140"/>
        <v>7.5121472775436651</v>
      </c>
      <c r="M1317">
        <f t="shared" si="144"/>
        <v>0.33359951523853149</v>
      </c>
      <c r="N1317" s="146">
        <f t="shared" si="141"/>
        <v>1.0876666666666694</v>
      </c>
      <c r="O1317" s="147">
        <f t="shared" si="142"/>
        <v>4.6979390509178577E-2</v>
      </c>
    </row>
    <row r="1318" spans="10:15" x14ac:dyDescent="0.25">
      <c r="J1318">
        <f t="shared" si="143"/>
        <v>0.13999999999999999</v>
      </c>
      <c r="K1318" s="142">
        <f t="shared" si="139"/>
        <v>0.87566588151872549</v>
      </c>
      <c r="L1318">
        <f t="shared" si="140"/>
        <v>7.5020127210837764</v>
      </c>
      <c r="M1318">
        <f t="shared" si="144"/>
        <v>0.33393284857186484</v>
      </c>
      <c r="N1318" s="146">
        <f t="shared" si="141"/>
        <v>1.0880000000000027</v>
      </c>
      <c r="O1318" s="147">
        <f t="shared" si="142"/>
        <v>4.6510529223753823E-2</v>
      </c>
    </row>
    <row r="1319" spans="10:15" x14ac:dyDescent="0.25">
      <c r="J1319">
        <f t="shared" si="143"/>
        <v>0.15</v>
      </c>
      <c r="K1319" s="142">
        <f t="shared" si="139"/>
        <v>0.87619247585483517</v>
      </c>
      <c r="L1319">
        <f t="shared" si="140"/>
        <v>7.4911426853186578</v>
      </c>
      <c r="M1319">
        <f t="shared" si="144"/>
        <v>0.33426618190519819</v>
      </c>
      <c r="N1319" s="146">
        <f t="shared" si="141"/>
        <v>1.088333333333336</v>
      </c>
      <c r="O1319" s="147">
        <f t="shared" si="142"/>
        <v>4.6046177243565342E-2</v>
      </c>
    </row>
    <row r="1320" spans="10:15" x14ac:dyDescent="0.25">
      <c r="J1320">
        <f t="shared" si="143"/>
        <v>0.16</v>
      </c>
      <c r="K1320" s="142">
        <f t="shared" si="139"/>
        <v>0.87671907019094497</v>
      </c>
      <c r="L1320">
        <f t="shared" si="140"/>
        <v>7.4795404082440164</v>
      </c>
      <c r="M1320">
        <f t="shared" si="144"/>
        <v>0.33459951523853154</v>
      </c>
      <c r="N1320" s="146">
        <f t="shared" si="141"/>
        <v>1.0886666666666693</v>
      </c>
      <c r="O1320" s="147">
        <f t="shared" si="142"/>
        <v>4.5586293295688446E-2</v>
      </c>
    </row>
    <row r="1321" spans="10:15" x14ac:dyDescent="0.25">
      <c r="J1321">
        <f t="shared" si="143"/>
        <v>0.17</v>
      </c>
      <c r="K1321" s="142">
        <f t="shared" si="139"/>
        <v>0.87724566452705477</v>
      </c>
      <c r="L1321">
        <f t="shared" si="140"/>
        <v>7.4672093424972656</v>
      </c>
      <c r="M1321">
        <f t="shared" si="144"/>
        <v>0.33493284857186489</v>
      </c>
      <c r="N1321" s="146">
        <f t="shared" si="141"/>
        <v>1.0890000000000026</v>
      </c>
      <c r="O1321" s="147">
        <f t="shared" si="142"/>
        <v>4.513083645904814E-2</v>
      </c>
    </row>
    <row r="1322" spans="10:15" x14ac:dyDescent="0.25">
      <c r="J1322">
        <f t="shared" si="143"/>
        <v>0.18000000000000002</v>
      </c>
      <c r="K1322" s="142">
        <f t="shared" si="139"/>
        <v>0.87777225886316446</v>
      </c>
      <c r="L1322">
        <f t="shared" si="140"/>
        <v>7.4541531536451915</v>
      </c>
      <c r="M1322">
        <f t="shared" si="144"/>
        <v>0.33526618190519825</v>
      </c>
      <c r="N1322" s="146">
        <f t="shared" si="141"/>
        <v>1.0893333333333362</v>
      </c>
      <c r="O1322" s="147">
        <f t="shared" si="142"/>
        <v>4.4679766161744197E-2</v>
      </c>
    </row>
    <row r="1323" spans="10:15" x14ac:dyDescent="0.25">
      <c r="J1323">
        <f t="shared" si="143"/>
        <v>0.19000000000000003</v>
      </c>
      <c r="K1323" s="142">
        <f t="shared" si="139"/>
        <v>0.87829885319927425</v>
      </c>
      <c r="L1323">
        <f t="shared" si="140"/>
        <v>7.4403757183680161</v>
      </c>
      <c r="M1323">
        <f t="shared" si="144"/>
        <v>0.3355995152385316</v>
      </c>
      <c r="N1323" s="146">
        <f t="shared" si="141"/>
        <v>1.0896666666666694</v>
      </c>
      <c r="O1323" s="147">
        <f t="shared" si="142"/>
        <v>4.423304217839101E-2</v>
      </c>
    </row>
    <row r="1324" spans="10:15" x14ac:dyDescent="0.25">
      <c r="J1324">
        <f t="shared" si="143"/>
        <v>0.20000000000000004</v>
      </c>
      <c r="K1324" s="142">
        <f t="shared" si="139"/>
        <v>0.87882544753538405</v>
      </c>
      <c r="L1324">
        <f t="shared" si="140"/>
        <v>7.4258811225411039</v>
      </c>
      <c r="M1324">
        <f t="shared" si="144"/>
        <v>0.33593284857186495</v>
      </c>
      <c r="N1324" s="146">
        <f t="shared" si="141"/>
        <v>1.0900000000000027</v>
      </c>
      <c r="O1324" s="147">
        <f t="shared" si="142"/>
        <v>4.3790624627475058E-2</v>
      </c>
    </row>
    <row r="1325" spans="10:15" x14ac:dyDescent="0.25">
      <c r="J1325">
        <f t="shared" si="143"/>
        <v>0.21000000000000005</v>
      </c>
      <c r="K1325" s="142">
        <f t="shared" si="139"/>
        <v>0.87935204187149385</v>
      </c>
      <c r="L1325">
        <f t="shared" si="140"/>
        <v>7.4106736592155826</v>
      </c>
      <c r="M1325">
        <f t="shared" si="144"/>
        <v>0.3362661819051983</v>
      </c>
      <c r="N1325" s="146">
        <f t="shared" si="141"/>
        <v>1.0903333333333363</v>
      </c>
      <c r="O1325" s="147">
        <f t="shared" si="142"/>
        <v>4.3352473968727274E-2</v>
      </c>
    </row>
    <row r="1326" spans="10:15" x14ac:dyDescent="0.25">
      <c r="J1326">
        <f t="shared" si="143"/>
        <v>0.22000000000000006</v>
      </c>
      <c r="K1326" s="142">
        <f t="shared" si="139"/>
        <v>0.87987863620760354</v>
      </c>
      <c r="L1326">
        <f t="shared" si="140"/>
        <v>7.3947578264993519</v>
      </c>
      <c r="M1326">
        <f t="shared" si="144"/>
        <v>0.33659951523853165</v>
      </c>
      <c r="N1326" s="146">
        <f t="shared" si="141"/>
        <v>1.0906666666666696</v>
      </c>
      <c r="O1326" s="147">
        <f t="shared" si="142"/>
        <v>4.2918551000511979E-2</v>
      </c>
    </row>
    <row r="1327" spans="10:15" x14ac:dyDescent="0.25">
      <c r="J1327">
        <f t="shared" si="143"/>
        <v>0.23000000000000007</v>
      </c>
      <c r="K1327" s="142">
        <f t="shared" si="139"/>
        <v>0.88040523054371334</v>
      </c>
      <c r="L1327">
        <f t="shared" si="140"/>
        <v>7.3781383253398838</v>
      </c>
      <c r="M1327">
        <f t="shared" si="144"/>
        <v>0.33693284857186501</v>
      </c>
      <c r="N1327" s="146">
        <f t="shared" si="141"/>
        <v>1.0910000000000029</v>
      </c>
      <c r="O1327" s="147">
        <f t="shared" si="142"/>
        <v>4.2488816857232131E-2</v>
      </c>
    </row>
    <row r="1328" spans="10:15" x14ac:dyDescent="0.25">
      <c r="J1328">
        <f t="shared" si="143"/>
        <v>0.24000000000000007</v>
      </c>
      <c r="K1328" s="142">
        <f t="shared" si="139"/>
        <v>0.88093182487982313</v>
      </c>
      <c r="L1328">
        <f t="shared" si="140"/>
        <v>7.3608200572103968</v>
      </c>
      <c r="M1328">
        <f t="shared" si="144"/>
        <v>0.33726618190519836</v>
      </c>
      <c r="N1328" s="146">
        <f t="shared" si="141"/>
        <v>1.0913333333333362</v>
      </c>
      <c r="O1328" s="147">
        <f t="shared" si="142"/>
        <v>4.206323300674937E-2</v>
      </c>
    </row>
    <row r="1329" spans="10:15" x14ac:dyDescent="0.25">
      <c r="J1329">
        <f t="shared" si="143"/>
        <v>0.25000000000000006</v>
      </c>
      <c r="K1329" s="142">
        <f t="shared" si="139"/>
        <v>0.88145841921593282</v>
      </c>
      <c r="L1329">
        <f t="shared" si="140"/>
        <v>7.3428081217009522</v>
      </c>
      <c r="M1329">
        <f t="shared" si="144"/>
        <v>0.33759951523853171</v>
      </c>
      <c r="N1329" s="146">
        <f t="shared" si="141"/>
        <v>1.0916666666666694</v>
      </c>
      <c r="O1329" s="147">
        <f t="shared" si="142"/>
        <v>4.1641761247821846E-2</v>
      </c>
    </row>
    <row r="1330" spans="10:15" x14ac:dyDescent="0.25">
      <c r="J1330">
        <f t="shared" si="143"/>
        <v>0.26000000000000006</v>
      </c>
      <c r="K1330" s="142">
        <f t="shared" si="139"/>
        <v>0.88198501355204262</v>
      </c>
      <c r="L1330">
        <f t="shared" si="140"/>
        <v>7.3241078140161386</v>
      </c>
      <c r="M1330">
        <f t="shared" si="144"/>
        <v>0.33793284857186506</v>
      </c>
      <c r="N1330" s="146">
        <f t="shared" si="141"/>
        <v>1.092000000000003</v>
      </c>
      <c r="O1330" s="147">
        <f t="shared" si="142"/>
        <v>4.1224363707556312E-2</v>
      </c>
    </row>
    <row r="1331" spans="10:15" x14ac:dyDescent="0.25">
      <c r="J1331">
        <f t="shared" si="143"/>
        <v>0.27000000000000007</v>
      </c>
      <c r="K1331" s="142">
        <f t="shared" si="139"/>
        <v>0.88251160788815242</v>
      </c>
      <c r="L1331">
        <f t="shared" si="140"/>
        <v>7.3047246223811158</v>
      </c>
      <c r="M1331">
        <f t="shared" si="144"/>
        <v>0.33826618190519842</v>
      </c>
      <c r="N1331" s="146">
        <f t="shared" si="141"/>
        <v>1.0923333333333363</v>
      </c>
      <c r="O1331" s="147">
        <f t="shared" si="142"/>
        <v>4.0811002838876849E-2</v>
      </c>
    </row>
    <row r="1332" spans="10:15" x14ac:dyDescent="0.25">
      <c r="J1332">
        <f t="shared" si="143"/>
        <v>0.28000000000000008</v>
      </c>
      <c r="K1332" s="142">
        <f t="shared" si="139"/>
        <v>0.8830382022242621</v>
      </c>
      <c r="L1332">
        <f t="shared" si="140"/>
        <v>7.2846642253577052</v>
      </c>
      <c r="M1332">
        <f t="shared" si="144"/>
        <v>0.33859951523853177</v>
      </c>
      <c r="N1332" s="146">
        <f t="shared" si="141"/>
        <v>1.0926666666666696</v>
      </c>
      <c r="O1332" s="147">
        <f t="shared" si="142"/>
        <v>4.0401641418008984E-2</v>
      </c>
    </row>
    <row r="1333" spans="10:15" x14ac:dyDescent="0.25">
      <c r="J1333">
        <f t="shared" si="143"/>
        <v>0.29000000000000009</v>
      </c>
      <c r="K1333" s="142">
        <f t="shared" si="139"/>
        <v>0.8835647965603719</v>
      </c>
      <c r="L1333">
        <f t="shared" si="140"/>
        <v>7.2639324890724337</v>
      </c>
      <c r="M1333">
        <f t="shared" si="144"/>
        <v>0.33893284857186512</v>
      </c>
      <c r="N1333" s="146">
        <f t="shared" si="141"/>
        <v>1.0930000000000031</v>
      </c>
      <c r="O1333" s="147">
        <f t="shared" si="142"/>
        <v>3.9996242541980039E-2</v>
      </c>
    </row>
    <row r="1334" spans="10:15" x14ac:dyDescent="0.25">
      <c r="J1334">
        <f t="shared" si="143"/>
        <v>0.3000000000000001</v>
      </c>
      <c r="K1334" s="142">
        <f t="shared" si="139"/>
        <v>0.8840913908964817</v>
      </c>
      <c r="L1334">
        <f t="shared" si="140"/>
        <v>7.2425354643584194</v>
      </c>
      <c r="M1334">
        <f t="shared" si="144"/>
        <v>0.33926618190519847</v>
      </c>
      <c r="N1334" s="146">
        <f t="shared" si="141"/>
        <v>1.0933333333333364</v>
      </c>
      <c r="O1334" s="147">
        <f t="shared" si="142"/>
        <v>3.9594769626134563E-2</v>
      </c>
    </row>
    <row r="1335" spans="10:15" x14ac:dyDescent="0.25">
      <c r="J1335">
        <f t="shared" si="143"/>
        <v>0.31000000000000011</v>
      </c>
      <c r="K1335" s="142">
        <f t="shared" si="139"/>
        <v>0.88461798523259139</v>
      </c>
      <c r="L1335">
        <f t="shared" si="140"/>
        <v>7.2204793838130161</v>
      </c>
      <c r="M1335">
        <f t="shared" si="144"/>
        <v>0.33959951523853182</v>
      </c>
      <c r="N1335" s="146">
        <f t="shared" si="141"/>
        <v>1.0936666666666697</v>
      </c>
      <c r="O1335" s="147">
        <f t="shared" si="142"/>
        <v>3.9197186401666077E-2</v>
      </c>
    </row>
    <row r="1336" spans="10:15" x14ac:dyDescent="0.25">
      <c r="J1336">
        <f t="shared" si="143"/>
        <v>0.32000000000000012</v>
      </c>
      <c r="K1336" s="142">
        <f t="shared" si="139"/>
        <v>0.88514457956870118</v>
      </c>
      <c r="L1336">
        <f t="shared" si="140"/>
        <v>7.1977706587732158</v>
      </c>
      <c r="M1336">
        <f t="shared" si="144"/>
        <v>0.33993284857186518</v>
      </c>
      <c r="N1336" s="146">
        <f t="shared" si="141"/>
        <v>1.094000000000003</v>
      </c>
      <c r="O1336" s="147">
        <f t="shared" si="142"/>
        <v>3.8803456913163815E-2</v>
      </c>
    </row>
    <row r="1337" spans="10:15" x14ac:dyDescent="0.25">
      <c r="J1337">
        <f t="shared" si="143"/>
        <v>0.33000000000000013</v>
      </c>
      <c r="K1337" s="142">
        <f t="shared" si="139"/>
        <v>0.88567117390481098</v>
      </c>
      <c r="L1337">
        <f t="shared" si="140"/>
        <v>7.1744158762109356</v>
      </c>
      <c r="M1337">
        <f t="shared" si="144"/>
        <v>0.34026618190519853</v>
      </c>
      <c r="N1337" s="146">
        <f t="shared" si="141"/>
        <v>1.0943333333333363</v>
      </c>
      <c r="O1337" s="147">
        <f t="shared" si="142"/>
        <v>3.8413545516175457E-2</v>
      </c>
    </row>
    <row r="1338" spans="10:15" x14ac:dyDescent="0.25">
      <c r="J1338">
        <f t="shared" si="143"/>
        <v>0.34000000000000014</v>
      </c>
      <c r="K1338" s="142">
        <f t="shared" si="139"/>
        <v>0.88619776824092078</v>
      </c>
      <c r="L1338">
        <f t="shared" si="140"/>
        <v>7.1504217955501934</v>
      </c>
      <c r="M1338">
        <f t="shared" si="144"/>
        <v>0.34059951523853188</v>
      </c>
      <c r="N1338" s="146">
        <f t="shared" si="141"/>
        <v>1.0946666666666698</v>
      </c>
      <c r="O1338" s="147">
        <f t="shared" si="142"/>
        <v>3.8027416874784788E-2</v>
      </c>
    </row>
    <row r="1339" spans="10:15" x14ac:dyDescent="0.25">
      <c r="J1339">
        <f t="shared" si="143"/>
        <v>0.35000000000000014</v>
      </c>
      <c r="K1339" s="142">
        <f t="shared" si="139"/>
        <v>0.88672436257703047</v>
      </c>
      <c r="L1339">
        <f t="shared" si="140"/>
        <v>7.1257953454083998</v>
      </c>
      <c r="M1339">
        <f t="shared" si="144"/>
        <v>0.34093284857186523</v>
      </c>
      <c r="N1339" s="146">
        <f t="shared" si="141"/>
        <v>1.0950000000000031</v>
      </c>
      <c r="O1339" s="147">
        <f t="shared" si="142"/>
        <v>3.7645035959205715E-2</v>
      </c>
    </row>
    <row r="1340" spans="10:15" x14ac:dyDescent="0.25">
      <c r="J1340">
        <f t="shared" si="143"/>
        <v>0.36000000000000015</v>
      </c>
      <c r="K1340" s="142">
        <f t="shared" si="139"/>
        <v>0.88725095691314027</v>
      </c>
      <c r="L1340">
        <f t="shared" si="140"/>
        <v>7.1005436202638963</v>
      </c>
      <c r="M1340">
        <f t="shared" si="144"/>
        <v>0.34126618190519858</v>
      </c>
      <c r="N1340" s="146">
        <f t="shared" si="141"/>
        <v>1.0953333333333364</v>
      </c>
      <c r="O1340" s="147">
        <f t="shared" si="142"/>
        <v>3.726636804339091E-2</v>
      </c>
    </row>
    <row r="1341" spans="10:15" x14ac:dyDescent="0.25">
      <c r="J1341">
        <f t="shared" si="143"/>
        <v>0.37000000000000016</v>
      </c>
      <c r="K1341" s="142">
        <f t="shared" si="139"/>
        <v>0.88777755124925006</v>
      </c>
      <c r="L1341">
        <f t="shared" si="140"/>
        <v>7.0746738770520903</v>
      </c>
      <c r="M1341">
        <f t="shared" si="144"/>
        <v>0.34159951523853194</v>
      </c>
      <c r="N1341" s="146">
        <f t="shared" si="141"/>
        <v>1.0956666666666699</v>
      </c>
      <c r="O1341" s="147">
        <f t="shared" si="142"/>
        <v>3.6891378702655749E-2</v>
      </c>
    </row>
    <row r="1342" spans="10:15" x14ac:dyDescent="0.25">
      <c r="J1342">
        <f t="shared" si="143"/>
        <v>0.38000000000000017</v>
      </c>
      <c r="K1342" s="142">
        <f t="shared" si="139"/>
        <v>0.88830414558535975</v>
      </c>
      <c r="L1342">
        <f t="shared" si="140"/>
        <v>7.0481935316923456</v>
      </c>
      <c r="M1342">
        <f t="shared" si="144"/>
        <v>0.34193284857186529</v>
      </c>
      <c r="N1342" s="146">
        <f t="shared" si="141"/>
        <v>1.0960000000000032</v>
      </c>
      <c r="O1342" s="147">
        <f t="shared" si="142"/>
        <v>3.6520033811318353E-2</v>
      </c>
    </row>
    <row r="1343" spans="10:15" x14ac:dyDescent="0.25">
      <c r="J1343">
        <f t="shared" si="143"/>
        <v>0.39000000000000018</v>
      </c>
      <c r="K1343" s="142">
        <f t="shared" si="139"/>
        <v>0.88883073992146955</v>
      </c>
      <c r="L1343">
        <f t="shared" si="140"/>
        <v>7.0211101555480102</v>
      </c>
      <c r="M1343">
        <f t="shared" si="144"/>
        <v>0.34226618190519864</v>
      </c>
      <c r="N1343" s="146">
        <f t="shared" si="141"/>
        <v>1.0963333333333365</v>
      </c>
      <c r="O1343" s="147">
        <f t="shared" si="142"/>
        <v>3.6152299540353844E-2</v>
      </c>
    </row>
    <row r="1344" spans="10:15" x14ac:dyDescent="0.25">
      <c r="J1344">
        <f t="shared" si="143"/>
        <v>0.40000000000000019</v>
      </c>
      <c r="K1344" s="142">
        <f t="shared" si="139"/>
        <v>0.88935733425757935</v>
      </c>
      <c r="L1344">
        <f t="shared" si="140"/>
        <v>6.9934314718219985</v>
      </c>
      <c r="M1344">
        <f t="shared" si="144"/>
        <v>0.34259951523853199</v>
      </c>
      <c r="N1344" s="146">
        <f t="shared" si="141"/>
        <v>1.0966666666666698</v>
      </c>
      <c r="O1344" s="147">
        <f t="shared" si="142"/>
        <v>3.5788142355064424E-2</v>
      </c>
    </row>
    <row r="1345" spans="10:15" x14ac:dyDescent="0.25">
      <c r="J1345">
        <f t="shared" si="143"/>
        <v>0.4100000000000002</v>
      </c>
      <c r="K1345" s="142">
        <f t="shared" si="139"/>
        <v>0.88988392859368903</v>
      </c>
      <c r="L1345">
        <f t="shared" si="140"/>
        <v>6.9651653518902279</v>
      </c>
      <c r="M1345">
        <f t="shared" si="144"/>
        <v>0.34293284857186535</v>
      </c>
      <c r="N1345" s="146">
        <f t="shared" si="141"/>
        <v>1.0970000000000031</v>
      </c>
      <c r="O1345" s="147">
        <f t="shared" si="142"/>
        <v>3.5427529012764497E-2</v>
      </c>
    </row>
    <row r="1346" spans="10:15" x14ac:dyDescent="0.25">
      <c r="J1346">
        <f t="shared" si="143"/>
        <v>0.42000000000000021</v>
      </c>
      <c r="K1346" s="142">
        <f t="shared" si="139"/>
        <v>0.89041052292979883</v>
      </c>
      <c r="L1346">
        <f t="shared" si="140"/>
        <v>6.936319811575383</v>
      </c>
      <c r="M1346">
        <f t="shared" si="144"/>
        <v>0.3432661819051987</v>
      </c>
      <c r="N1346" s="146">
        <f t="shared" si="141"/>
        <v>1.0973333333333366</v>
      </c>
      <c r="O1346" s="147">
        <f t="shared" si="142"/>
        <v>3.5070426560480691E-2</v>
      </c>
    </row>
    <row r="1347" spans="10:15" x14ac:dyDescent="0.25">
      <c r="J1347">
        <f t="shared" si="143"/>
        <v>0.43000000000000022</v>
      </c>
      <c r="K1347" s="142">
        <f t="shared" si="139"/>
        <v>0.89093711726590863</v>
      </c>
      <c r="L1347">
        <f t="shared" si="140"/>
        <v>6.9069030073635407</v>
      </c>
      <c r="M1347">
        <f t="shared" si="144"/>
        <v>0.34359951523853205</v>
      </c>
      <c r="N1347" s="146">
        <f t="shared" si="141"/>
        <v>1.0976666666666699</v>
      </c>
      <c r="O1347" s="147">
        <f t="shared" si="142"/>
        <v>3.4716802332666642E-2</v>
      </c>
    </row>
    <row r="1348" spans="10:15" x14ac:dyDescent="0.25">
      <c r="J1348">
        <f t="shared" si="143"/>
        <v>0.44000000000000022</v>
      </c>
      <c r="K1348" s="142">
        <f t="shared" ref="K1348:K1411" si="145">$B$7+J1348*$B$24</f>
        <v>0.89146371160201832</v>
      </c>
      <c r="L1348">
        <f t="shared" ref="L1348:L1411" si="146">_xlfn.NORM.DIST(K1348,$B$7,$B$24,FALSE)</f>
        <v>6.8769232325660417</v>
      </c>
      <c r="M1348">
        <f t="shared" si="144"/>
        <v>0.3439328485718654</v>
      </c>
      <c r="N1348" s="146">
        <f t="shared" ref="N1348:N1411" si="147">MAX(0,M1348+B$21)</f>
        <v>1.0980000000000032</v>
      </c>
      <c r="O1348" s="147">
        <f t="shared" ref="O1348:O1411" si="148">IF(M1348&gt;=0,_xlfn.GAMMA.DIST(M1348,$B$22,1/$B$23,FALSE),0)</f>
        <v>3.4366623948933833E-2</v>
      </c>
    </row>
    <row r="1349" spans="10:15" x14ac:dyDescent="0.25">
      <c r="J1349">
        <f t="shared" si="143"/>
        <v>0.45000000000000023</v>
      </c>
      <c r="K1349" s="142">
        <f t="shared" si="145"/>
        <v>0.89199030593812811</v>
      </c>
      <c r="L1349">
        <f t="shared" si="146"/>
        <v>6.8463889134291716</v>
      </c>
      <c r="M1349">
        <f t="shared" si="144"/>
        <v>0.34426618190519875</v>
      </c>
      <c r="N1349" s="146">
        <f t="shared" si="147"/>
        <v>1.0983333333333367</v>
      </c>
      <c r="O1349" s="147">
        <f t="shared" si="148"/>
        <v>3.4019859311795728E-2</v>
      </c>
    </row>
    <row r="1350" spans="10:15" x14ac:dyDescent="0.25">
      <c r="J1350">
        <f t="shared" ref="J1350:J1413" si="149">J1349+0.01</f>
        <v>0.46000000000000024</v>
      </c>
      <c r="K1350" s="142">
        <f t="shared" si="145"/>
        <v>0.89251690027423791</v>
      </c>
      <c r="L1350">
        <f t="shared" si="146"/>
        <v>6.8153086051942884</v>
      </c>
      <c r="M1350">
        <f t="shared" ref="M1350:M1413" si="150">M1349+0.7/2100</f>
        <v>0.34459951523853211</v>
      </c>
      <c r="N1350" s="146">
        <f t="shared" si="147"/>
        <v>1.09866666666667</v>
      </c>
      <c r="O1350" s="147">
        <f t="shared" si="148"/>
        <v>3.3676476604428254E-2</v>
      </c>
    </row>
    <row r="1351" spans="10:15" x14ac:dyDescent="0.25">
      <c r="J1351">
        <f t="shared" si="149"/>
        <v>0.47000000000000025</v>
      </c>
      <c r="K1351" s="142">
        <f t="shared" si="145"/>
        <v>0.89304349461034771</v>
      </c>
      <c r="L1351">
        <f t="shared" si="146"/>
        <v>6.7836909881108252</v>
      </c>
      <c r="M1351">
        <f t="shared" si="150"/>
        <v>0.34493284857186546</v>
      </c>
      <c r="N1351" s="146">
        <f t="shared" si="147"/>
        <v>1.0990000000000033</v>
      </c>
      <c r="O1351" s="147">
        <f t="shared" si="148"/>
        <v>3.3336444288443817E-2</v>
      </c>
    </row>
    <row r="1352" spans="10:15" x14ac:dyDescent="0.25">
      <c r="J1352">
        <f t="shared" si="149"/>
        <v>0.48000000000000026</v>
      </c>
      <c r="K1352" s="142">
        <f t="shared" si="145"/>
        <v>0.8935700889464574</v>
      </c>
      <c r="L1352">
        <f t="shared" si="146"/>
        <v>6.7515448634048685</v>
      </c>
      <c r="M1352">
        <f t="shared" si="150"/>
        <v>0.34526618190519881</v>
      </c>
      <c r="N1352" s="146">
        <f t="shared" si="147"/>
        <v>1.0993333333333366</v>
      </c>
      <c r="O1352" s="147">
        <f t="shared" si="148"/>
        <v>3.2999731101681071E-2</v>
      </c>
    </row>
    <row r="1353" spans="10:15" x14ac:dyDescent="0.25">
      <c r="J1353">
        <f t="shared" si="149"/>
        <v>0.49000000000000027</v>
      </c>
      <c r="K1353" s="142">
        <f t="shared" si="145"/>
        <v>0.8940966832825672</v>
      </c>
      <c r="L1353">
        <f t="shared" si="146"/>
        <v>6.7188791492058666</v>
      </c>
      <c r="M1353">
        <f t="shared" si="150"/>
        <v>0.34559951523853216</v>
      </c>
      <c r="N1353" s="146">
        <f t="shared" si="147"/>
        <v>1.0996666666666699</v>
      </c>
      <c r="O1353" s="147">
        <f t="shared" si="148"/>
        <v>3.2666306056008565E-2</v>
      </c>
    </row>
    <row r="1354" spans="10:15" x14ac:dyDescent="0.25">
      <c r="J1354">
        <f t="shared" si="149"/>
        <v>0.50000000000000022</v>
      </c>
      <c r="K1354" s="142">
        <f t="shared" si="145"/>
        <v>0.89462327761867699</v>
      </c>
      <c r="L1354">
        <f t="shared" si="146"/>
        <v>6.6857028764341795</v>
      </c>
      <c r="M1354">
        <f t="shared" si="150"/>
        <v>0.34593284857186551</v>
      </c>
      <c r="N1354" s="146">
        <f t="shared" si="147"/>
        <v>1.1000000000000034</v>
      </c>
      <c r="O1354" s="147">
        <f t="shared" si="148"/>
        <v>3.2336138435143685E-2</v>
      </c>
    </row>
    <row r="1355" spans="10:15" x14ac:dyDescent="0.25">
      <c r="J1355">
        <f t="shared" si="149"/>
        <v>0.51000000000000023</v>
      </c>
      <c r="K1355" s="142">
        <f t="shared" si="145"/>
        <v>0.89514987195478668</v>
      </c>
      <c r="L1355">
        <f t="shared" si="146"/>
        <v>6.6520251846520217</v>
      </c>
      <c r="M1355">
        <f t="shared" si="150"/>
        <v>0.34626618190519887</v>
      </c>
      <c r="N1355" s="146">
        <f t="shared" si="147"/>
        <v>1.1003333333333367</v>
      </c>
      <c r="O1355" s="147">
        <f t="shared" si="148"/>
        <v>3.2009197792485636E-2</v>
      </c>
    </row>
    <row r="1356" spans="10:15" x14ac:dyDescent="0.25">
      <c r="J1356">
        <f t="shared" si="149"/>
        <v>0.52000000000000024</v>
      </c>
      <c r="K1356" s="142">
        <f t="shared" si="145"/>
        <v>0.89567646629089648</v>
      </c>
      <c r="L1356">
        <f t="shared" si="146"/>
        <v>6.6178553178804904</v>
      </c>
      <c r="M1356">
        <f t="shared" si="150"/>
        <v>0.34659951523853222</v>
      </c>
      <c r="N1356" s="146">
        <f t="shared" si="147"/>
        <v>1.10066666666667</v>
      </c>
      <c r="O1356" s="147">
        <f t="shared" si="148"/>
        <v>3.1685453948962695E-2</v>
      </c>
    </row>
    <row r="1357" spans="10:15" x14ac:dyDescent="0.25">
      <c r="J1357">
        <f t="shared" si="149"/>
        <v>0.53000000000000025</v>
      </c>
      <c r="K1357" s="142">
        <f t="shared" si="145"/>
        <v>0.89620306062700628</v>
      </c>
      <c r="L1357">
        <f t="shared" si="146"/>
        <v>6.5832026203854168</v>
      </c>
      <c r="M1357">
        <f t="shared" si="150"/>
        <v>0.34693284857186557</v>
      </c>
      <c r="N1357" s="146">
        <f t="shared" si="147"/>
        <v>1.1010000000000035</v>
      </c>
      <c r="O1357" s="147">
        <f t="shared" si="148"/>
        <v>3.1364876990895074E-2</v>
      </c>
    </row>
    <row r="1358" spans="10:15" x14ac:dyDescent="0.25">
      <c r="J1358">
        <f t="shared" si="149"/>
        <v>0.54000000000000026</v>
      </c>
      <c r="K1358" s="142">
        <f t="shared" si="145"/>
        <v>0.89672965496311596</v>
      </c>
      <c r="L1358">
        <f t="shared" si="146"/>
        <v>6.5480765324346271</v>
      </c>
      <c r="M1358">
        <f t="shared" si="150"/>
        <v>0.34726618190519892</v>
      </c>
      <c r="N1358" s="146">
        <f t="shared" si="147"/>
        <v>1.1013333333333368</v>
      </c>
      <c r="O1358" s="147">
        <f t="shared" si="148"/>
        <v>3.1047437267870789E-2</v>
      </c>
    </row>
    <row r="1359" spans="10:15" x14ac:dyDescent="0.25">
      <c r="J1359">
        <f t="shared" si="149"/>
        <v>0.55000000000000027</v>
      </c>
      <c r="K1359" s="142">
        <f t="shared" si="145"/>
        <v>0.89725624929922576</v>
      </c>
      <c r="L1359">
        <f t="shared" si="146"/>
        <v>6.512486586029298</v>
      </c>
      <c r="M1359">
        <f t="shared" si="150"/>
        <v>0.34759951523853228</v>
      </c>
      <c r="N1359" s="146">
        <f t="shared" si="147"/>
        <v>1.1016666666666701</v>
      </c>
      <c r="O1359" s="147">
        <f t="shared" si="148"/>
        <v>3.0733105390636579E-2</v>
      </c>
    </row>
    <row r="1360" spans="10:15" x14ac:dyDescent="0.25">
      <c r="J1360">
        <f t="shared" si="149"/>
        <v>0.56000000000000028</v>
      </c>
      <c r="K1360" s="142">
        <f t="shared" si="145"/>
        <v>0.89778284363533556</v>
      </c>
      <c r="L1360">
        <f t="shared" si="146"/>
        <v>6.4764424006122363</v>
      </c>
      <c r="M1360">
        <f t="shared" si="150"/>
        <v>0.34793284857186563</v>
      </c>
      <c r="N1360" s="146">
        <f t="shared" si="147"/>
        <v>1.1020000000000034</v>
      </c>
      <c r="O1360" s="147">
        <f t="shared" si="148"/>
        <v>3.0421852229002923E-2</v>
      </c>
    </row>
    <row r="1361" spans="10:15" x14ac:dyDescent="0.25">
      <c r="J1361">
        <f t="shared" si="149"/>
        <v>0.57000000000000028</v>
      </c>
      <c r="K1361" s="142">
        <f t="shared" si="145"/>
        <v>0.89830943797144525</v>
      </c>
      <c r="L1361">
        <f t="shared" si="146"/>
        <v>6.439953678755578</v>
      </c>
      <c r="M1361">
        <f t="shared" si="150"/>
        <v>0.34826618190519898</v>
      </c>
      <c r="N1361" s="146">
        <f t="shared" si="147"/>
        <v>1.1023333333333367</v>
      </c>
      <c r="O1361" s="147">
        <f t="shared" si="148"/>
        <v>3.0113648909763324E-2</v>
      </c>
    </row>
    <row r="1362" spans="10:15" x14ac:dyDescent="0.25">
      <c r="J1362">
        <f t="shared" si="149"/>
        <v>0.58000000000000029</v>
      </c>
      <c r="K1362" s="142">
        <f t="shared" si="145"/>
        <v>0.89883603230755504</v>
      </c>
      <c r="L1362">
        <f t="shared" si="146"/>
        <v>6.4030302018307061</v>
      </c>
      <c r="M1362">
        <f t="shared" si="150"/>
        <v>0.34859951523853233</v>
      </c>
      <c r="N1362" s="146">
        <f t="shared" si="147"/>
        <v>1.1026666666666702</v>
      </c>
      <c r="O1362" s="147">
        <f t="shared" si="148"/>
        <v>2.9808466814627437E-2</v>
      </c>
    </row>
    <row r="1363" spans="10:15" x14ac:dyDescent="0.25">
      <c r="J1363">
        <f t="shared" si="149"/>
        <v>0.5900000000000003</v>
      </c>
      <c r="K1363" s="142">
        <f t="shared" si="145"/>
        <v>0.89936262664366484</v>
      </c>
      <c r="L1363">
        <f t="shared" si="146"/>
        <v>6.3656818256631222</v>
      </c>
      <c r="M1363">
        <f t="shared" si="150"/>
        <v>0.34893284857186568</v>
      </c>
      <c r="N1363" s="146">
        <f t="shared" si="147"/>
        <v>1.1030000000000035</v>
      </c>
      <c r="O1363" s="147">
        <f t="shared" si="148"/>
        <v>2.9506277578168632E-2</v>
      </c>
    </row>
    <row r="1364" spans="10:15" x14ac:dyDescent="0.25">
      <c r="J1364">
        <f t="shared" si="149"/>
        <v>0.60000000000000031</v>
      </c>
      <c r="K1364" s="142">
        <f t="shared" si="145"/>
        <v>0.89988922097977464</v>
      </c>
      <c r="L1364">
        <f t="shared" si="146"/>
        <v>6.3279184761748342</v>
      </c>
      <c r="M1364">
        <f t="shared" si="150"/>
        <v>0.34926618190519904</v>
      </c>
      <c r="N1364" s="146">
        <f t="shared" si="147"/>
        <v>1.1033333333333368</v>
      </c>
      <c r="O1364" s="147">
        <f t="shared" si="148"/>
        <v>2.9207053085785348E-2</v>
      </c>
    </row>
    <row r="1365" spans="10:15" x14ac:dyDescent="0.25">
      <c r="J1365">
        <f t="shared" si="149"/>
        <v>0.61000000000000032</v>
      </c>
      <c r="K1365" s="142">
        <f t="shared" si="145"/>
        <v>0.90041581531588433</v>
      </c>
      <c r="L1365">
        <f t="shared" si="146"/>
        <v>6.2897501450170266</v>
      </c>
      <c r="M1365">
        <f t="shared" si="150"/>
        <v>0.34959951523853239</v>
      </c>
      <c r="N1365" s="146">
        <f t="shared" si="147"/>
        <v>1.1036666666666703</v>
      </c>
      <c r="O1365" s="147">
        <f t="shared" si="148"/>
        <v>2.8910765471676571E-2</v>
      </c>
    </row>
    <row r="1366" spans="10:15" x14ac:dyDescent="0.25">
      <c r="J1366">
        <f t="shared" si="149"/>
        <v>0.62000000000000033</v>
      </c>
      <c r="K1366" s="142">
        <f t="shared" si="145"/>
        <v>0.90094240965199412</v>
      </c>
      <c r="L1366">
        <f t="shared" si="146"/>
        <v>6.2511868851956169</v>
      </c>
      <c r="M1366">
        <f t="shared" si="150"/>
        <v>0.34993284857186574</v>
      </c>
      <c r="N1366" s="146">
        <f t="shared" si="147"/>
        <v>1.1040000000000036</v>
      </c>
      <c r="O1366" s="147">
        <f t="shared" si="148"/>
        <v>2.8617387116830678E-2</v>
      </c>
    </row>
    <row r="1367" spans="10:15" x14ac:dyDescent="0.25">
      <c r="J1367">
        <f t="shared" si="149"/>
        <v>0.63000000000000034</v>
      </c>
      <c r="K1367" s="142">
        <f t="shared" si="145"/>
        <v>0.90146900398810392</v>
      </c>
      <c r="L1367">
        <f t="shared" si="146"/>
        <v>6.2122388066924916</v>
      </c>
      <c r="M1367">
        <f t="shared" si="150"/>
        <v>0.35026618190519909</v>
      </c>
      <c r="N1367" s="146">
        <f t="shared" si="147"/>
        <v>1.1043333333333369</v>
      </c>
      <c r="O1367" s="147">
        <f t="shared" si="148"/>
        <v>2.8326890647028976E-2</v>
      </c>
    </row>
    <row r="1368" spans="10:15" x14ac:dyDescent="0.25">
      <c r="J1368">
        <f t="shared" si="149"/>
        <v>0.64000000000000035</v>
      </c>
      <c r="K1368" s="142">
        <f t="shared" si="145"/>
        <v>0.90199559832421361</v>
      </c>
      <c r="L1368">
        <f t="shared" si="146"/>
        <v>6.1729160720848704</v>
      </c>
      <c r="M1368">
        <f t="shared" si="150"/>
        <v>0.35059951523853244</v>
      </c>
      <c r="N1368" s="146">
        <f t="shared" si="147"/>
        <v>1.1046666666666702</v>
      </c>
      <c r="O1368" s="147">
        <f t="shared" si="148"/>
        <v>2.8039248930862272E-2</v>
      </c>
    </row>
    <row r="1369" spans="10:15" x14ac:dyDescent="0.25">
      <c r="J1369">
        <f t="shared" si="149"/>
        <v>0.65000000000000036</v>
      </c>
      <c r="K1369" s="142">
        <f t="shared" si="145"/>
        <v>0.90252219266032341</v>
      </c>
      <c r="L1369">
        <f t="shared" si="146"/>
        <v>6.1332288921655564</v>
      </c>
      <c r="M1369">
        <f t="shared" si="150"/>
        <v>0.3509328485718658</v>
      </c>
      <c r="N1369" s="146">
        <f t="shared" si="147"/>
        <v>1.1050000000000035</v>
      </c>
      <c r="O1369" s="147">
        <f t="shared" si="148"/>
        <v>2.7754435077761413E-2</v>
      </c>
    </row>
    <row r="1370" spans="10:15" x14ac:dyDescent="0.25">
      <c r="J1370">
        <f t="shared" si="149"/>
        <v>0.66000000000000036</v>
      </c>
      <c r="K1370" s="142">
        <f t="shared" si="145"/>
        <v>0.90304878699643321</v>
      </c>
      <c r="L1370">
        <f t="shared" si="146"/>
        <v>6.0931875215667217</v>
      </c>
      <c r="M1370">
        <f t="shared" si="150"/>
        <v>0.35126618190519915</v>
      </c>
      <c r="N1370" s="146">
        <f t="shared" si="147"/>
        <v>1.1053333333333371</v>
      </c>
      <c r="O1370" s="147">
        <f t="shared" si="148"/>
        <v>2.7472422436041307E-2</v>
      </c>
    </row>
    <row r="1371" spans="10:15" x14ac:dyDescent="0.25">
      <c r="J1371">
        <f t="shared" si="149"/>
        <v>0.67000000000000037</v>
      </c>
      <c r="K1371" s="142">
        <f t="shared" si="145"/>
        <v>0.90357538133254289</v>
      </c>
      <c r="L1371">
        <f t="shared" si="146"/>
        <v>6.0528022543896851</v>
      </c>
      <c r="M1371">
        <f t="shared" si="150"/>
        <v>0.3515995152385325</v>
      </c>
      <c r="N1371" s="146">
        <f t="shared" si="147"/>
        <v>1.1056666666666704</v>
      </c>
      <c r="O1371" s="147">
        <f t="shared" si="148"/>
        <v>2.719318459095893E-2</v>
      </c>
    </row>
    <row r="1372" spans="10:15" x14ac:dyDescent="0.25">
      <c r="J1372">
        <f t="shared" si="149"/>
        <v>0.68000000000000038</v>
      </c>
      <c r="K1372" s="142">
        <f t="shared" si="145"/>
        <v>0.90410197566865269</v>
      </c>
      <c r="L1372">
        <f t="shared" si="146"/>
        <v>6.0120834198433535</v>
      </c>
      <c r="M1372">
        <f t="shared" si="150"/>
        <v>0.35193284857186585</v>
      </c>
      <c r="N1372" s="146">
        <f t="shared" si="147"/>
        <v>1.1060000000000036</v>
      </c>
      <c r="O1372" s="147">
        <f t="shared" si="148"/>
        <v>2.6916695362784192E-2</v>
      </c>
    </row>
    <row r="1373" spans="10:15" x14ac:dyDescent="0.25">
      <c r="J1373">
        <f t="shared" si="149"/>
        <v>0.69000000000000039</v>
      </c>
      <c r="K1373" s="142">
        <f t="shared" si="145"/>
        <v>0.90462857000476249</v>
      </c>
      <c r="L1373">
        <f t="shared" si="146"/>
        <v>5.9710413778939095</v>
      </c>
      <c r="M1373">
        <f t="shared" si="150"/>
        <v>0.3522661819051992</v>
      </c>
      <c r="N1373" s="146">
        <f t="shared" si="147"/>
        <v>1.1063333333333372</v>
      </c>
      <c r="O1373" s="147">
        <f t="shared" si="148"/>
        <v>2.6642928804884849E-2</v>
      </c>
    </row>
    <row r="1374" spans="10:15" x14ac:dyDescent="0.25">
      <c r="J1374">
        <f t="shared" si="149"/>
        <v>0.7000000000000004</v>
      </c>
      <c r="K1374" s="142">
        <f t="shared" si="145"/>
        <v>0.90515516434087218</v>
      </c>
      <c r="L1374">
        <f t="shared" si="146"/>
        <v>5.9296865149281635</v>
      </c>
      <c r="M1374">
        <f t="shared" si="150"/>
        <v>0.35259951523853256</v>
      </c>
      <c r="N1374" s="146">
        <f t="shared" si="147"/>
        <v>1.1066666666666705</v>
      </c>
      <c r="O1374" s="147">
        <f t="shared" si="148"/>
        <v>2.6371859201824447E-2</v>
      </c>
    </row>
    <row r="1375" spans="10:15" x14ac:dyDescent="0.25">
      <c r="J1375">
        <f t="shared" si="149"/>
        <v>0.71000000000000041</v>
      </c>
      <c r="K1375" s="142">
        <f t="shared" si="145"/>
        <v>0.90568175867698197</v>
      </c>
      <c r="L1375">
        <f t="shared" si="146"/>
        <v>5.8880292394331226</v>
      </c>
      <c r="M1375">
        <f t="shared" si="150"/>
        <v>0.35293284857186591</v>
      </c>
      <c r="N1375" s="146">
        <f t="shared" si="147"/>
        <v>1.1070000000000038</v>
      </c>
      <c r="O1375" s="147">
        <f t="shared" si="148"/>
        <v>2.6103461067473497E-2</v>
      </c>
    </row>
    <row r="1376" spans="10:15" x14ac:dyDescent="0.25">
      <c r="J1376">
        <f t="shared" si="149"/>
        <v>0.72000000000000042</v>
      </c>
      <c r="K1376" s="142">
        <f t="shared" si="145"/>
        <v>0.90620835301309177</v>
      </c>
      <c r="L1376">
        <f t="shared" si="146"/>
        <v>5.8460799776943304</v>
      </c>
      <c r="M1376">
        <f t="shared" si="150"/>
        <v>0.35326618190519926</v>
      </c>
      <c r="N1376" s="146">
        <f t="shared" si="147"/>
        <v>1.1073333333333371</v>
      </c>
      <c r="O1376" s="147">
        <f t="shared" si="148"/>
        <v>2.5837709143134394E-2</v>
      </c>
    </row>
    <row r="1377" spans="10:15" x14ac:dyDescent="0.25">
      <c r="J1377">
        <f t="shared" si="149"/>
        <v>0.73000000000000043</v>
      </c>
      <c r="K1377" s="142">
        <f t="shared" si="145"/>
        <v>0.90673494734920157</v>
      </c>
      <c r="L1377">
        <f t="shared" si="146"/>
        <v>5.8038491695152699</v>
      </c>
      <c r="M1377">
        <f t="shared" si="150"/>
        <v>0.35359951523853261</v>
      </c>
      <c r="N1377" s="146">
        <f t="shared" si="147"/>
        <v>1.1076666666666704</v>
      </c>
      <c r="O1377" s="147">
        <f t="shared" si="148"/>
        <v>2.5574578395678997E-2</v>
      </c>
    </row>
    <row r="1378" spans="10:15" x14ac:dyDescent="0.25">
      <c r="J1378">
        <f t="shared" si="149"/>
        <v>0.74000000000000044</v>
      </c>
      <c r="K1378" s="142">
        <f t="shared" si="145"/>
        <v>0.90726154168531126</v>
      </c>
      <c r="L1378">
        <f t="shared" si="146"/>
        <v>5.7613472639603467</v>
      </c>
      <c r="M1378">
        <f t="shared" si="150"/>
        <v>0.35393284857186597</v>
      </c>
      <c r="N1378" s="146">
        <f t="shared" si="147"/>
        <v>1.1080000000000039</v>
      </c>
      <c r="O1378" s="147">
        <f t="shared" si="148"/>
        <v>2.531404401569964E-2</v>
      </c>
    </row>
    <row r="1379" spans="10:15" x14ac:dyDescent="0.25">
      <c r="J1379">
        <f t="shared" si="149"/>
        <v>0.75000000000000044</v>
      </c>
      <c r="K1379" s="142">
        <f t="shared" si="145"/>
        <v>0.90778813602142105</v>
      </c>
      <c r="L1379">
        <f t="shared" si="146"/>
        <v>5.7185847151237699</v>
      </c>
      <c r="M1379">
        <f t="shared" si="150"/>
        <v>0.35426618190519932</v>
      </c>
      <c r="N1379" s="146">
        <f t="shared" si="147"/>
        <v>1.1083333333333372</v>
      </c>
      <c r="O1379" s="147">
        <f t="shared" si="148"/>
        <v>2.5056081415673E-2</v>
      </c>
    </row>
    <row r="1380" spans="10:15" x14ac:dyDescent="0.25">
      <c r="J1380">
        <f t="shared" si="149"/>
        <v>0.76000000000000045</v>
      </c>
      <c r="K1380" s="142">
        <f t="shared" si="145"/>
        <v>0.90831473035753085</v>
      </c>
      <c r="L1380">
        <f t="shared" si="146"/>
        <v>5.6755719779267695</v>
      </c>
      <c r="M1380">
        <f t="shared" si="150"/>
        <v>0.35459951523853267</v>
      </c>
      <c r="N1380" s="146">
        <f t="shared" si="147"/>
        <v>1.1086666666666705</v>
      </c>
      <c r="O1380" s="147">
        <f t="shared" si="148"/>
        <v>2.4800666228137057E-2</v>
      </c>
    </row>
    <row r="1381" spans="10:15" x14ac:dyDescent="0.25">
      <c r="J1381">
        <f t="shared" si="149"/>
        <v>0.77000000000000046</v>
      </c>
      <c r="K1381" s="142">
        <f t="shared" si="145"/>
        <v>0.90884132469364054</v>
      </c>
      <c r="L1381">
        <f t="shared" si="146"/>
        <v>5.6323195039453191</v>
      </c>
      <c r="M1381">
        <f t="shared" si="150"/>
        <v>0.35493284857186602</v>
      </c>
      <c r="N1381" s="146">
        <f t="shared" si="147"/>
        <v>1.109000000000004</v>
      </c>
      <c r="O1381" s="147">
        <f t="shared" si="148"/>
        <v>2.4547774303881064E-2</v>
      </c>
    </row>
    <row r="1382" spans="10:15" x14ac:dyDescent="0.25">
      <c r="J1382">
        <f t="shared" si="149"/>
        <v>0.78000000000000047</v>
      </c>
      <c r="K1382" s="142">
        <f t="shared" si="145"/>
        <v>0.90936791902975034</v>
      </c>
      <c r="L1382">
        <f t="shared" si="146"/>
        <v>5.588837737270687</v>
      </c>
      <c r="M1382">
        <f t="shared" si="150"/>
        <v>0.35526618190519937</v>
      </c>
      <c r="N1382" s="146">
        <f t="shared" si="147"/>
        <v>1.1093333333333373</v>
      </c>
      <c r="O1382" s="147">
        <f t="shared" si="148"/>
        <v>2.4297381710148266E-2</v>
      </c>
    </row>
    <row r="1383" spans="10:15" x14ac:dyDescent="0.25">
      <c r="J1383">
        <f t="shared" si="149"/>
        <v>0.79000000000000048</v>
      </c>
      <c r="K1383" s="142">
        <f t="shared" si="145"/>
        <v>0.90989451336586014</v>
      </c>
      <c r="L1383">
        <f t="shared" si="146"/>
        <v>5.5451371104051486</v>
      </c>
      <c r="M1383">
        <f t="shared" si="150"/>
        <v>0.35559951523853273</v>
      </c>
      <c r="N1383" s="146">
        <f t="shared" si="147"/>
        <v>1.1096666666666706</v>
      </c>
      <c r="O1383" s="147">
        <f t="shared" si="148"/>
        <v>2.4049464728851423E-2</v>
      </c>
    </row>
    <row r="1384" spans="10:15" x14ac:dyDescent="0.25">
      <c r="J1384">
        <f t="shared" si="149"/>
        <v>0.80000000000000049</v>
      </c>
      <c r="K1384" s="142">
        <f t="shared" si="145"/>
        <v>0.91042110770196982</v>
      </c>
      <c r="L1384">
        <f t="shared" si="146"/>
        <v>5.5012280401948601</v>
      </c>
      <c r="M1384">
        <f t="shared" si="150"/>
        <v>0.35593284857186608</v>
      </c>
      <c r="N1384" s="146">
        <f t="shared" si="147"/>
        <v>1.1100000000000039</v>
      </c>
      <c r="O1384" s="147">
        <f t="shared" si="148"/>
        <v>2.380399985480116E-2</v>
      </c>
    </row>
    <row r="1385" spans="10:15" x14ac:dyDescent="0.25">
      <c r="J1385">
        <f t="shared" si="149"/>
        <v>0.8100000000000005</v>
      </c>
      <c r="K1385" s="142">
        <f t="shared" si="145"/>
        <v>0.91094770203807962</v>
      </c>
      <c r="L1385">
        <f t="shared" si="146"/>
        <v>5.4571209238021305</v>
      </c>
      <c r="M1385">
        <f t="shared" si="150"/>
        <v>0.35626618190519943</v>
      </c>
      <c r="N1385" s="146">
        <f t="shared" si="147"/>
        <v>1.1103333333333372</v>
      </c>
      <c r="O1385" s="147">
        <f t="shared" si="148"/>
        <v>2.3560963793946742E-2</v>
      </c>
    </row>
    <row r="1386" spans="10:15" x14ac:dyDescent="0.25">
      <c r="J1386">
        <f t="shared" si="149"/>
        <v>0.82000000000000051</v>
      </c>
      <c r="K1386" s="142">
        <f t="shared" si="145"/>
        <v>0.91147429637418942</v>
      </c>
      <c r="L1386">
        <f t="shared" si="146"/>
        <v>5.4128261347192668</v>
      </c>
      <c r="M1386">
        <f t="shared" si="150"/>
        <v>0.35659951523853278</v>
      </c>
      <c r="N1386" s="146">
        <f t="shared" si="147"/>
        <v>1.1106666666666707</v>
      </c>
      <c r="O1386" s="147">
        <f t="shared" si="148"/>
        <v>2.33203334616299E-2</v>
      </c>
    </row>
    <row r="1387" spans="10:15" x14ac:dyDescent="0.25">
      <c r="J1387">
        <f t="shared" si="149"/>
        <v>0.83000000000000052</v>
      </c>
      <c r="K1387" s="142">
        <f t="shared" si="145"/>
        <v>0.91200089071029922</v>
      </c>
      <c r="L1387">
        <f t="shared" si="146"/>
        <v>5.3683540188258858</v>
      </c>
      <c r="M1387">
        <f t="shared" si="150"/>
        <v>0.35693284857186613</v>
      </c>
      <c r="N1387" s="146">
        <f t="shared" si="147"/>
        <v>1.111000000000004</v>
      </c>
      <c r="O1387" s="147">
        <f t="shared" si="148"/>
        <v>2.3082085980850806E-2</v>
      </c>
    </row>
    <row r="1388" spans="10:15" x14ac:dyDescent="0.25">
      <c r="J1388">
        <f t="shared" si="149"/>
        <v>0.84000000000000052</v>
      </c>
      <c r="K1388" s="142">
        <f t="shared" si="145"/>
        <v>0.9125274850464089</v>
      </c>
      <c r="L1388">
        <f t="shared" si="146"/>
        <v>5.323714890491825</v>
      </c>
      <c r="M1388">
        <f t="shared" si="150"/>
        <v>0.35726618190519949</v>
      </c>
      <c r="N1388" s="146">
        <f t="shared" si="147"/>
        <v>1.1113333333333373</v>
      </c>
      <c r="O1388" s="147">
        <f t="shared" si="148"/>
        <v>2.2846198680546704E-2</v>
      </c>
    </row>
    <row r="1389" spans="10:15" x14ac:dyDescent="0.25">
      <c r="J1389">
        <f t="shared" si="149"/>
        <v>0.85000000000000053</v>
      </c>
      <c r="K1389" s="142">
        <f t="shared" si="145"/>
        <v>0.9130540793825187</v>
      </c>
      <c r="L1389">
        <f t="shared" si="146"/>
        <v>5.2789190287275138</v>
      </c>
      <c r="M1389">
        <f t="shared" si="150"/>
        <v>0.35759951523853284</v>
      </c>
      <c r="N1389" s="146">
        <f t="shared" si="147"/>
        <v>1.1116666666666708</v>
      </c>
      <c r="O1389" s="147">
        <f t="shared" si="148"/>
        <v>2.261264909388273E-2</v>
      </c>
    </row>
    <row r="1390" spans="10:15" x14ac:dyDescent="0.25">
      <c r="J1390">
        <f t="shared" si="149"/>
        <v>0.86000000000000054</v>
      </c>
      <c r="K1390" s="142">
        <f t="shared" si="145"/>
        <v>0.9135806737186285</v>
      </c>
      <c r="L1390">
        <f t="shared" si="146"/>
        <v>5.2339766733838609</v>
      </c>
      <c r="M1390">
        <f t="shared" si="150"/>
        <v>0.35793284857186619</v>
      </c>
      <c r="N1390" s="146">
        <f t="shared" si="147"/>
        <v>1.1120000000000041</v>
      </c>
      <c r="O1390" s="147">
        <f t="shared" si="148"/>
        <v>2.2381414956555483E-2</v>
      </c>
    </row>
    <row r="1391" spans="10:15" x14ac:dyDescent="0.25">
      <c r="J1391">
        <f t="shared" si="149"/>
        <v>0.87000000000000055</v>
      </c>
      <c r="K1391" s="142">
        <f t="shared" si="145"/>
        <v>0.91410726805473819</v>
      </c>
      <c r="L1391">
        <f t="shared" si="146"/>
        <v>5.1888980214033493</v>
      </c>
      <c r="M1391">
        <f t="shared" si="150"/>
        <v>0.35826618190519954</v>
      </c>
      <c r="N1391" s="146">
        <f t="shared" si="147"/>
        <v>1.1123333333333374</v>
      </c>
      <c r="O1391" s="147">
        <f t="shared" si="148"/>
        <v>2.2152474205108488E-2</v>
      </c>
    </row>
    <row r="1392" spans="10:15" x14ac:dyDescent="0.25">
      <c r="J1392">
        <f t="shared" si="149"/>
        <v>0.88000000000000056</v>
      </c>
      <c r="K1392" s="142">
        <f t="shared" si="145"/>
        <v>0.91463386239084798</v>
      </c>
      <c r="L1392">
        <f t="shared" si="146"/>
        <v>5.1436932231242016</v>
      </c>
      <c r="M1392">
        <f t="shared" si="150"/>
        <v>0.3585995152385329</v>
      </c>
      <c r="N1392" s="146">
        <f t="shared" si="147"/>
        <v>1.1126666666666707</v>
      </c>
      <c r="O1392" s="147">
        <f t="shared" si="148"/>
        <v>2.1925804975260105E-2</v>
      </c>
    </row>
    <row r="1393" spans="10:15" x14ac:dyDescent="0.25">
      <c r="J1393">
        <f t="shared" si="149"/>
        <v>0.89000000000000057</v>
      </c>
      <c r="K1393" s="142">
        <f t="shared" si="145"/>
        <v>0.91516045672695778</v>
      </c>
      <c r="L1393">
        <f t="shared" si="146"/>
        <v>5.0983723786394952</v>
      </c>
      <c r="M1393">
        <f t="shared" si="150"/>
        <v>0.35893284857186625</v>
      </c>
      <c r="N1393" s="146">
        <f t="shared" si="147"/>
        <v>1.113000000000004</v>
      </c>
      <c r="O1393" s="147">
        <f t="shared" si="148"/>
        <v>2.1701385600243539E-2</v>
      </c>
    </row>
    <row r="1394" spans="10:15" x14ac:dyDescent="0.25">
      <c r="J1394">
        <f t="shared" si="149"/>
        <v>0.90000000000000058</v>
      </c>
      <c r="K1394" s="142">
        <f t="shared" si="145"/>
        <v>0.91568705106306747</v>
      </c>
      <c r="L1394">
        <f t="shared" si="146"/>
        <v>5.052945534212733</v>
      </c>
      <c r="M1394">
        <f t="shared" si="150"/>
        <v>0.3592661819051996</v>
      </c>
      <c r="N1394" s="146">
        <f t="shared" si="147"/>
        <v>1.1133333333333375</v>
      </c>
      <c r="O1394" s="147">
        <f t="shared" si="148"/>
        <v>2.1479194609158654E-2</v>
      </c>
    </row>
    <row r="1395" spans="10:15" x14ac:dyDescent="0.25">
      <c r="J1395">
        <f t="shared" si="149"/>
        <v>0.91000000000000059</v>
      </c>
      <c r="K1395" s="142">
        <f t="shared" si="145"/>
        <v>0.91621364539917727</v>
      </c>
      <c r="L1395">
        <f t="shared" si="146"/>
        <v>5.007422678751615</v>
      </c>
      <c r="M1395">
        <f t="shared" si="150"/>
        <v>0.35959951523853295</v>
      </c>
      <c r="N1395" s="146">
        <f t="shared" si="147"/>
        <v>1.1136666666666708</v>
      </c>
      <c r="O1395" s="147">
        <f t="shared" si="148"/>
        <v>2.1259210725336531E-2</v>
      </c>
    </row>
    <row r="1396" spans="10:15" x14ac:dyDescent="0.25">
      <c r="J1396">
        <f t="shared" si="149"/>
        <v>0.9200000000000006</v>
      </c>
      <c r="K1396" s="142">
        <f t="shared" si="145"/>
        <v>0.91674023973528707</v>
      </c>
      <c r="L1396">
        <f t="shared" si="146"/>
        <v>4.961813740341678</v>
      </c>
      <c r="M1396">
        <f t="shared" si="150"/>
        <v>0.3599328485718663</v>
      </c>
      <c r="N1396" s="146">
        <f t="shared" si="147"/>
        <v>1.1140000000000041</v>
      </c>
      <c r="O1396" s="147">
        <f t="shared" si="148"/>
        <v>2.1041412864715118E-2</v>
      </c>
    </row>
    <row r="1397" spans="10:15" x14ac:dyDescent="0.25">
      <c r="J1397">
        <f t="shared" si="149"/>
        <v>0.9300000000000006</v>
      </c>
      <c r="K1397" s="142">
        <f t="shared" si="145"/>
        <v>0.91726683407139675</v>
      </c>
      <c r="L1397">
        <f t="shared" si="146"/>
        <v>4.9161285828411909</v>
      </c>
      <c r="M1397">
        <f t="shared" si="150"/>
        <v>0.36026618190519966</v>
      </c>
      <c r="N1397" s="146">
        <f t="shared" si="147"/>
        <v>1.1143333333333376</v>
      </c>
      <c r="O1397" s="147">
        <f t="shared" si="148"/>
        <v>2.0825780134227322E-2</v>
      </c>
    </row>
    <row r="1398" spans="10:15" x14ac:dyDescent="0.25">
      <c r="J1398">
        <f t="shared" si="149"/>
        <v>0.94000000000000061</v>
      </c>
      <c r="K1398" s="142">
        <f t="shared" si="145"/>
        <v>0.91779342840750655</v>
      </c>
      <c r="L1398">
        <f t="shared" si="146"/>
        <v>4.8703770025388442</v>
      </c>
      <c r="M1398">
        <f t="shared" si="150"/>
        <v>0.36059951523853301</v>
      </c>
      <c r="N1398" s="146">
        <f t="shared" si="147"/>
        <v>1.1146666666666709</v>
      </c>
      <c r="O1398" s="147">
        <f t="shared" si="148"/>
        <v>2.0612291830200826E-2</v>
      </c>
    </row>
    <row r="1399" spans="10:15" x14ac:dyDescent="0.25">
      <c r="J1399">
        <f t="shared" si="149"/>
        <v>0.95000000000000062</v>
      </c>
      <c r="K1399" s="142">
        <f t="shared" si="145"/>
        <v>0.91832002274361635</v>
      </c>
      <c r="L1399">
        <f t="shared" si="146"/>
        <v>4.8245687248757756</v>
      </c>
      <c r="M1399">
        <f t="shared" si="150"/>
        <v>0.36093284857186636</v>
      </c>
      <c r="N1399" s="146">
        <f t="shared" si="147"/>
        <v>1.1150000000000042</v>
      </c>
      <c r="O1399" s="147">
        <f t="shared" si="148"/>
        <v>2.0400927436769519E-2</v>
      </c>
    </row>
    <row r="1400" spans="10:15" x14ac:dyDescent="0.25">
      <c r="J1400">
        <f t="shared" si="149"/>
        <v>0.96000000000000063</v>
      </c>
      <c r="K1400" s="142">
        <f t="shared" si="145"/>
        <v>0.91884661707972615</v>
      </c>
      <c r="L1400">
        <f t="shared" si="146"/>
        <v>4.7787134012330865</v>
      </c>
      <c r="M1400">
        <f t="shared" si="150"/>
        <v>0.36126618190519971</v>
      </c>
      <c r="N1400" s="146">
        <f t="shared" si="147"/>
        <v>1.1153333333333375</v>
      </c>
      <c r="O1400" s="147">
        <f t="shared" si="148"/>
        <v>2.0191666624296788E-2</v>
      </c>
    </row>
    <row r="1401" spans="10:15" x14ac:dyDescent="0.25">
      <c r="J1401">
        <f t="shared" si="149"/>
        <v>0.97000000000000064</v>
      </c>
      <c r="K1401" s="142">
        <f t="shared" si="145"/>
        <v>0.91937321141583583</v>
      </c>
      <c r="L1401">
        <f t="shared" si="146"/>
        <v>4.7328206057863245</v>
      </c>
      <c r="M1401">
        <f t="shared" si="150"/>
        <v>0.36159951523853306</v>
      </c>
      <c r="N1401" s="146">
        <f t="shared" si="147"/>
        <v>1.1156666666666708</v>
      </c>
      <c r="O1401" s="147">
        <f t="shared" si="148"/>
        <v>1.9984489247810232E-2</v>
      </c>
    </row>
    <row r="1402" spans="10:15" x14ac:dyDescent="0.25">
      <c r="J1402">
        <f t="shared" si="149"/>
        <v>0.98000000000000065</v>
      </c>
      <c r="K1402" s="142">
        <f t="shared" si="145"/>
        <v>0.91989980575194563</v>
      </c>
      <c r="L1402">
        <f t="shared" si="146"/>
        <v>4.6868998324280771</v>
      </c>
      <c r="M1402">
        <f t="shared" si="150"/>
        <v>0.36193284857186642</v>
      </c>
      <c r="N1402" s="146">
        <f t="shared" si="147"/>
        <v>1.1160000000000043</v>
      </c>
      <c r="O1402" s="147">
        <f t="shared" si="148"/>
        <v>1.9779375345448401E-2</v>
      </c>
    </row>
    <row r="1403" spans="10:15" x14ac:dyDescent="0.25">
      <c r="J1403">
        <f t="shared" si="149"/>
        <v>0.99000000000000066</v>
      </c>
      <c r="K1403" s="142">
        <f t="shared" si="145"/>
        <v>0.92042640008805543</v>
      </c>
      <c r="L1403">
        <f t="shared" si="146"/>
        <v>4.6409604917599871</v>
      </c>
      <c r="M1403">
        <f t="shared" si="150"/>
        <v>0.36226618190519977</v>
      </c>
      <c r="N1403" s="146">
        <f t="shared" si="147"/>
        <v>1.1163333333333376</v>
      </c>
      <c r="O1403" s="147">
        <f t="shared" si="148"/>
        <v>1.957630513691825E-2</v>
      </c>
    </row>
    <row r="1404" spans="10:15" x14ac:dyDescent="0.25">
      <c r="J1404">
        <f t="shared" si="149"/>
        <v>1.0000000000000007</v>
      </c>
      <c r="K1404" s="142">
        <f t="shared" si="145"/>
        <v>0.92095299442416512</v>
      </c>
      <c r="L1404">
        <f t="shared" si="146"/>
        <v>4.5950119081551781</v>
      </c>
      <c r="M1404">
        <f t="shared" si="150"/>
        <v>0.36259951523853312</v>
      </c>
      <c r="N1404" s="146">
        <f t="shared" si="147"/>
        <v>1.1166666666666709</v>
      </c>
      <c r="O1404" s="147">
        <f t="shared" si="148"/>
        <v>1.9375259021965009E-2</v>
      </c>
    </row>
    <row r="1405" spans="10:15" x14ac:dyDescent="0.25">
      <c r="J1405">
        <f t="shared" si="149"/>
        <v>1.0100000000000007</v>
      </c>
      <c r="K1405" s="142">
        <f t="shared" si="145"/>
        <v>0.92147958876027491</v>
      </c>
      <c r="L1405">
        <f t="shared" si="146"/>
        <v>4.5490633168922097</v>
      </c>
      <c r="M1405">
        <f t="shared" si="150"/>
        <v>0.36293284857186647</v>
      </c>
      <c r="N1405" s="146">
        <f t="shared" si="147"/>
        <v>1.1170000000000044</v>
      </c>
      <c r="O1405" s="147">
        <f t="shared" si="148"/>
        <v>1.9176217578852562E-2</v>
      </c>
    </row>
    <row r="1406" spans="10:15" x14ac:dyDescent="0.25">
      <c r="J1406">
        <f t="shared" si="149"/>
        <v>1.0200000000000007</v>
      </c>
      <c r="K1406" s="142">
        <f t="shared" si="145"/>
        <v>0.92200618309638471</v>
      </c>
      <c r="L1406">
        <f t="shared" si="146"/>
        <v>4.5031238613616873</v>
      </c>
      <c r="M1406">
        <f t="shared" si="150"/>
        <v>0.36326618190519983</v>
      </c>
      <c r="N1406" s="146">
        <f t="shared" si="147"/>
        <v>1.1173333333333377</v>
      </c>
      <c r="O1406" s="147">
        <f t="shared" si="148"/>
        <v>1.8979161562855631E-2</v>
      </c>
    </row>
    <row r="1407" spans="10:15" x14ac:dyDescent="0.25">
      <c r="J1407">
        <f t="shared" si="149"/>
        <v>1.0300000000000007</v>
      </c>
      <c r="K1407" s="142">
        <f t="shared" si="145"/>
        <v>0.9225327774324944</v>
      </c>
      <c r="L1407">
        <f t="shared" si="146"/>
        <v>4.4572025903462817</v>
      </c>
      <c r="M1407">
        <f t="shared" si="150"/>
        <v>0.36359951523853318</v>
      </c>
      <c r="N1407" s="146">
        <f t="shared" si="147"/>
        <v>1.117666666666671</v>
      </c>
      <c r="O1407" s="147">
        <f t="shared" si="148"/>
        <v>1.8784071904763128E-2</v>
      </c>
    </row>
    <row r="1408" spans="10:15" x14ac:dyDescent="0.25">
      <c r="J1408">
        <f t="shared" si="149"/>
        <v>1.0400000000000007</v>
      </c>
      <c r="K1408" s="142">
        <f t="shared" si="145"/>
        <v>0.9230593717686042</v>
      </c>
      <c r="L1408">
        <f t="shared" si="146"/>
        <v>4.4113084553751447</v>
      </c>
      <c r="M1408">
        <f t="shared" si="150"/>
        <v>0.36393284857186653</v>
      </c>
      <c r="N1408" s="146">
        <f t="shared" si="147"/>
        <v>1.1180000000000043</v>
      </c>
      <c r="O1408" s="147">
        <f t="shared" si="148"/>
        <v>1.8590929709392415E-2</v>
      </c>
    </row>
    <row r="1409" spans="10:15" x14ac:dyDescent="0.25">
      <c r="J1409">
        <f t="shared" si="149"/>
        <v>1.0500000000000007</v>
      </c>
      <c r="K1409" s="142">
        <f t="shared" si="145"/>
        <v>0.923585966104714</v>
      </c>
      <c r="L1409">
        <f t="shared" si="146"/>
        <v>4.3654503081536369</v>
      </c>
      <c r="M1409">
        <f t="shared" si="150"/>
        <v>0.36426618190519988</v>
      </c>
      <c r="N1409" s="146">
        <f t="shared" si="147"/>
        <v>1.1183333333333376</v>
      </c>
      <c r="O1409" s="147">
        <f t="shared" si="148"/>
        <v>1.8399716254115104E-2</v>
      </c>
    </row>
    <row r="1410" spans="10:15" x14ac:dyDescent="0.25">
      <c r="J1410">
        <f t="shared" si="149"/>
        <v>1.0600000000000007</v>
      </c>
      <c r="K1410" s="142">
        <f t="shared" si="145"/>
        <v>0.92411256044082379</v>
      </c>
      <c r="L1410">
        <f t="shared" si="146"/>
        <v>4.3196368980689455</v>
      </c>
      <c r="M1410">
        <f t="shared" si="150"/>
        <v>0.36459951523853323</v>
      </c>
      <c r="N1410" s="146">
        <f t="shared" si="147"/>
        <v>1.1186666666666711</v>
      </c>
      <c r="O1410" s="147">
        <f t="shared" si="148"/>
        <v>1.8210412987393659E-2</v>
      </c>
    </row>
    <row r="1411" spans="10:15" x14ac:dyDescent="0.25">
      <c r="J1411">
        <f t="shared" si="149"/>
        <v>1.0700000000000007</v>
      </c>
      <c r="K1411" s="142">
        <f t="shared" si="145"/>
        <v>0.92463915477693348</v>
      </c>
      <c r="L1411">
        <f t="shared" si="146"/>
        <v>4.2738768697724456</v>
      </c>
      <c r="M1411">
        <f t="shared" si="150"/>
        <v>0.36493284857186659</v>
      </c>
      <c r="N1411" s="146">
        <f t="shared" si="147"/>
        <v>1.1190000000000044</v>
      </c>
      <c r="O1411" s="147">
        <f t="shared" si="148"/>
        <v>1.8023001527328865E-2</v>
      </c>
    </row>
    <row r="1412" spans="10:15" x14ac:dyDescent="0.25">
      <c r="J1412">
        <f t="shared" si="149"/>
        <v>1.0800000000000007</v>
      </c>
      <c r="K1412" s="142">
        <f t="shared" ref="K1412:K1475" si="151">$B$7+J1412*$B$24</f>
        <v>0.92516574911304328</v>
      </c>
      <c r="L1412">
        <f t="shared" ref="L1412:L1475" si="152">_xlfn.NORM.DIST(K1412,$B$7,$B$24,FALSE)</f>
        <v>4.2281787608393664</v>
      </c>
      <c r="M1412">
        <f t="shared" si="150"/>
        <v>0.36526618190519994</v>
      </c>
      <c r="N1412" s="146">
        <f t="shared" ref="N1412:N1475" si="153">MAX(0,M1412+B$21)</f>
        <v>1.1193333333333377</v>
      </c>
      <c r="O1412" s="147">
        <f t="shared" ref="O1412:O1475" si="154">IF(M1412&gt;=0,_xlfn.GAMMA.DIST(M1412,$B$22,1/$B$23,FALSE),0)</f>
        <v>1.7837463660218596E-2</v>
      </c>
    </row>
    <row r="1413" spans="10:15" x14ac:dyDescent="0.25">
      <c r="J1413">
        <f t="shared" si="149"/>
        <v>1.0900000000000007</v>
      </c>
      <c r="K1413" s="142">
        <f t="shared" si="151"/>
        <v>0.92569234344915308</v>
      </c>
      <c r="L1413">
        <f t="shared" si="152"/>
        <v>4.1825509995064536</v>
      </c>
      <c r="M1413">
        <f t="shared" si="150"/>
        <v>0.36559951523853329</v>
      </c>
      <c r="N1413" s="146">
        <f t="shared" si="153"/>
        <v>1.1196666666666713</v>
      </c>
      <c r="O1413" s="147">
        <f t="shared" si="154"/>
        <v>1.765378133912698E-2</v>
      </c>
    </row>
    <row r="1414" spans="10:15" x14ac:dyDescent="0.25">
      <c r="J1414">
        <f t="shared" ref="J1414:J1477" si="155">J1413+0.01</f>
        <v>1.1000000000000008</v>
      </c>
      <c r="K1414" s="142">
        <f t="shared" si="151"/>
        <v>0.92621893778526276</v>
      </c>
      <c r="L1414">
        <f t="shared" si="152"/>
        <v>4.1370019024880147</v>
      </c>
      <c r="M1414">
        <f t="shared" ref="M1414:M1477" si="156">M1413+0.7/2100</f>
        <v>0.36593284857186664</v>
      </c>
      <c r="N1414" s="146">
        <f t="shared" si="153"/>
        <v>1.1200000000000045</v>
      </c>
      <c r="O1414" s="147">
        <f t="shared" si="154"/>
        <v>1.7471936682464901E-2</v>
      </c>
    </row>
    <row r="1415" spans="10:15" x14ac:dyDescent="0.25">
      <c r="J1415">
        <f t="shared" si="155"/>
        <v>1.1100000000000008</v>
      </c>
      <c r="K1415" s="142">
        <f t="shared" si="151"/>
        <v>0.92674553212137256</v>
      </c>
      <c r="L1415">
        <f t="shared" si="152"/>
        <v>4.0915396728708702</v>
      </c>
      <c r="M1415">
        <f t="shared" si="156"/>
        <v>0.36626618190519999</v>
      </c>
      <c r="N1415" s="146">
        <f t="shared" si="153"/>
        <v>1.1203333333333378</v>
      </c>
      <c r="O1415" s="147">
        <f t="shared" si="154"/>
        <v>1.7291911972580735E-2</v>
      </c>
    </row>
    <row r="1416" spans="10:15" x14ac:dyDescent="0.25">
      <c r="J1416">
        <f t="shared" si="155"/>
        <v>1.1200000000000008</v>
      </c>
      <c r="K1416" s="142">
        <f t="shared" si="151"/>
        <v>0.92727212645748236</v>
      </c>
      <c r="L1416">
        <f t="shared" si="152"/>
        <v>4.0461723980887117</v>
      </c>
      <c r="M1416">
        <f t="shared" si="156"/>
        <v>0.36659951523853335</v>
      </c>
      <c r="N1416" s="146">
        <f t="shared" si="153"/>
        <v>1.1206666666666711</v>
      </c>
      <c r="O1416" s="147">
        <f t="shared" si="154"/>
        <v>1.7113689654361976E-2</v>
      </c>
    </row>
    <row r="1417" spans="10:15" x14ac:dyDescent="0.25">
      <c r="J1417">
        <f t="shared" si="155"/>
        <v>1.1300000000000008</v>
      </c>
      <c r="K1417" s="142">
        <f t="shared" si="151"/>
        <v>0.92779872079359205</v>
      </c>
      <c r="L1417">
        <f t="shared" si="152"/>
        <v>4.0009080479760391</v>
      </c>
      <c r="M1417">
        <f t="shared" si="156"/>
        <v>0.3669328485718667</v>
      </c>
      <c r="N1417" s="146">
        <f t="shared" si="153"/>
        <v>1.1210000000000044</v>
      </c>
      <c r="O1417" s="147">
        <f t="shared" si="154"/>
        <v>1.6937252333847536E-2</v>
      </c>
    </row>
    <row r="1418" spans="10:15" x14ac:dyDescent="0.25">
      <c r="J1418">
        <f t="shared" si="155"/>
        <v>1.1400000000000008</v>
      </c>
      <c r="K1418" s="142">
        <f t="shared" si="151"/>
        <v>0.92832531512970184</v>
      </c>
      <c r="L1418">
        <f t="shared" si="152"/>
        <v>3.9557544729020475</v>
      </c>
      <c r="M1418">
        <f t="shared" si="156"/>
        <v>0.36726618190520005</v>
      </c>
      <c r="N1418" s="146">
        <f t="shared" si="153"/>
        <v>1.121333333333338</v>
      </c>
      <c r="O1418" s="147">
        <f t="shared" si="154"/>
        <v>1.6762582776850429E-2</v>
      </c>
    </row>
    <row r="1419" spans="10:15" x14ac:dyDescent="0.25">
      <c r="J1419">
        <f t="shared" si="155"/>
        <v>1.1500000000000008</v>
      </c>
      <c r="K1419" s="142">
        <f t="shared" si="151"/>
        <v>0.92885190946581164</v>
      </c>
      <c r="L1419">
        <f t="shared" si="152"/>
        <v>3.9107194019847751</v>
      </c>
      <c r="M1419">
        <f t="shared" si="156"/>
        <v>0.3675995152385334</v>
      </c>
      <c r="N1419" s="146">
        <f t="shared" si="153"/>
        <v>1.1216666666666713</v>
      </c>
      <c r="O1419" s="147">
        <f t="shared" si="154"/>
        <v>1.6589663907591017E-2</v>
      </c>
    </row>
    <row r="1420" spans="10:15" x14ac:dyDescent="0.25">
      <c r="J1420">
        <f t="shared" si="155"/>
        <v>1.1600000000000008</v>
      </c>
      <c r="K1420" s="142">
        <f t="shared" si="151"/>
        <v>0.92937850380192133</v>
      </c>
      <c r="L1420">
        <f t="shared" si="152"/>
        <v>3.8658104413855092</v>
      </c>
      <c r="M1420">
        <f t="shared" si="156"/>
        <v>0.36793284857186676</v>
      </c>
      <c r="N1420" s="146">
        <f t="shared" si="153"/>
        <v>1.1220000000000045</v>
      </c>
      <c r="O1420" s="147">
        <f t="shared" si="154"/>
        <v>1.6418478807340743E-2</v>
      </c>
    </row>
    <row r="1421" spans="10:15" x14ac:dyDescent="0.25">
      <c r="J1421">
        <f t="shared" si="155"/>
        <v>1.1700000000000008</v>
      </c>
      <c r="K1421" s="142">
        <f t="shared" si="151"/>
        <v>0.92990509813803113</v>
      </c>
      <c r="L1421">
        <f t="shared" si="152"/>
        <v>3.8210350726836562</v>
      </c>
      <c r="M1421">
        <f t="shared" si="156"/>
        <v>0.36826618190520011</v>
      </c>
      <c r="N1421" s="146">
        <f t="shared" si="153"/>
        <v>1.1223333333333381</v>
      </c>
      <c r="O1421" s="147">
        <f t="shared" si="154"/>
        <v>1.6249010713076037E-2</v>
      </c>
    </row>
    <row r="1422" spans="10:15" x14ac:dyDescent="0.25">
      <c r="J1422">
        <f t="shared" si="155"/>
        <v>1.1800000000000008</v>
      </c>
      <c r="K1422" s="142">
        <f t="shared" si="151"/>
        <v>0.93043169247414093</v>
      </c>
      <c r="L1422">
        <f t="shared" si="152"/>
        <v>3.7764006513321955</v>
      </c>
      <c r="M1422">
        <f t="shared" si="156"/>
        <v>0.36859951523853346</v>
      </c>
      <c r="N1422" s="146">
        <f t="shared" si="153"/>
        <v>1.1226666666666714</v>
      </c>
      <c r="O1422" s="147">
        <f t="shared" si="154"/>
        <v>1.6081243016142614E-2</v>
      </c>
    </row>
    <row r="1423" spans="10:15" x14ac:dyDescent="0.25">
      <c r="J1423">
        <f t="shared" si="155"/>
        <v>1.1900000000000008</v>
      </c>
      <c r="K1423" s="142">
        <f t="shared" si="151"/>
        <v>0.93095828681025061</v>
      </c>
      <c r="L1423">
        <f t="shared" si="152"/>
        <v>3.7319144051935602</v>
      </c>
      <c r="M1423">
        <f t="shared" si="156"/>
        <v>0.36893284857186681</v>
      </c>
      <c r="N1423" s="146">
        <f t="shared" si="153"/>
        <v>1.1230000000000047</v>
      </c>
      <c r="O1423" s="147">
        <f t="shared" si="154"/>
        <v>1.5915159260930119E-2</v>
      </c>
    </row>
    <row r="1424" spans="10:15" x14ac:dyDescent="0.25">
      <c r="J1424">
        <f t="shared" si="155"/>
        <v>1.2000000000000008</v>
      </c>
      <c r="K1424" s="142">
        <f t="shared" si="151"/>
        <v>0.93148488114636041</v>
      </c>
      <c r="L1424">
        <f t="shared" si="152"/>
        <v>3.6875834331559654</v>
      </c>
      <c r="M1424">
        <f t="shared" si="156"/>
        <v>0.36926618190520016</v>
      </c>
      <c r="N1424" s="146">
        <f t="shared" si="153"/>
        <v>1.123333333333338</v>
      </c>
      <c r="O1424" s="147">
        <f t="shared" si="154"/>
        <v>1.5750743143556789E-2</v>
      </c>
    </row>
    <row r="1425" spans="10:15" x14ac:dyDescent="0.25">
      <c r="J1425">
        <f t="shared" si="155"/>
        <v>1.2100000000000009</v>
      </c>
      <c r="K1425" s="142">
        <f t="shared" si="151"/>
        <v>0.93201147548247021</v>
      </c>
      <c r="L1425">
        <f t="shared" si="152"/>
        <v>3.6434147038301545</v>
      </c>
      <c r="M1425">
        <f t="shared" si="156"/>
        <v>0.36959951523853352</v>
      </c>
      <c r="N1425" s="146">
        <f t="shared" si="153"/>
        <v>1.1236666666666713</v>
      </c>
      <c r="O1425" s="147">
        <f t="shared" si="154"/>
        <v>1.5587978510564149E-2</v>
      </c>
    </row>
    <row r="1426" spans="10:15" x14ac:dyDescent="0.25">
      <c r="J1426">
        <f t="shared" si="155"/>
        <v>1.2200000000000009</v>
      </c>
      <c r="K1426" s="142">
        <f t="shared" si="151"/>
        <v>0.93253806981858001</v>
      </c>
      <c r="L1426">
        <f t="shared" si="152"/>
        <v>3.5994150543262089</v>
      </c>
      <c r="M1426">
        <f t="shared" si="156"/>
        <v>0.36993284857186687</v>
      </c>
      <c r="N1426" s="146">
        <f t="shared" si="153"/>
        <v>1.1240000000000048</v>
      </c>
      <c r="O1426" s="147">
        <f t="shared" si="154"/>
        <v>1.5426849357621952E-2</v>
      </c>
    </row>
    <row r="1427" spans="10:15" x14ac:dyDescent="0.25">
      <c r="J1427">
        <f t="shared" si="155"/>
        <v>1.2300000000000009</v>
      </c>
      <c r="K1427" s="142">
        <f t="shared" si="151"/>
        <v>0.93306466415468969</v>
      </c>
      <c r="L1427">
        <f t="shared" si="152"/>
        <v>3.55559118911036</v>
      </c>
      <c r="M1427">
        <f t="shared" si="156"/>
        <v>0.37026618190520022</v>
      </c>
      <c r="N1427" s="146">
        <f t="shared" si="153"/>
        <v>1.1243333333333381</v>
      </c>
      <c r="O1427" s="147">
        <f t="shared" si="154"/>
        <v>1.5267339828243021E-2</v>
      </c>
    </row>
    <row r="1428" spans="10:15" x14ac:dyDescent="0.25">
      <c r="J1428">
        <f t="shared" si="155"/>
        <v>1.2400000000000009</v>
      </c>
      <c r="K1428" s="142">
        <f t="shared" si="151"/>
        <v>0.93359125849079949</v>
      </c>
      <c r="L1428">
        <f t="shared" si="152"/>
        <v>3.5119496789414137</v>
      </c>
      <c r="M1428">
        <f t="shared" si="156"/>
        <v>0.37059951523853357</v>
      </c>
      <c r="N1428" s="146">
        <f t="shared" si="153"/>
        <v>1.1246666666666714</v>
      </c>
      <c r="O1428" s="147">
        <f t="shared" si="154"/>
        <v>1.510943421250791E-2</v>
      </c>
    </row>
    <row r="1429" spans="10:15" x14ac:dyDescent="0.25">
      <c r="J1429">
        <f t="shared" si="155"/>
        <v>1.2500000000000009</v>
      </c>
      <c r="K1429" s="142">
        <f t="shared" si="151"/>
        <v>0.93411785282690929</v>
      </c>
      <c r="L1429">
        <f t="shared" si="152"/>
        <v>3.4684969598865965</v>
      </c>
      <c r="M1429">
        <f t="shared" si="156"/>
        <v>0.37093284857186692</v>
      </c>
      <c r="N1429" s="146">
        <f t="shared" si="153"/>
        <v>1.1250000000000049</v>
      </c>
      <c r="O1429" s="147">
        <f t="shared" si="154"/>
        <v>1.4953116945799601E-2</v>
      </c>
    </row>
    <row r="1430" spans="10:15" x14ac:dyDescent="0.25">
      <c r="J1430">
        <f t="shared" si="155"/>
        <v>1.2600000000000009</v>
      </c>
      <c r="K1430" s="142">
        <f t="shared" si="151"/>
        <v>0.93464444716301898</v>
      </c>
      <c r="L1430">
        <f t="shared" si="152"/>
        <v>3.4252393324162838</v>
      </c>
      <c r="M1430">
        <f t="shared" si="156"/>
        <v>0.37126618190520028</v>
      </c>
      <c r="N1430" s="146">
        <f t="shared" si="153"/>
        <v>1.1253333333333382</v>
      </c>
      <c r="O1430" s="147">
        <f t="shared" si="154"/>
        <v>1.4798372607547813E-2</v>
      </c>
    </row>
    <row r="1431" spans="10:15" x14ac:dyDescent="0.25">
      <c r="J1431">
        <f t="shared" si="155"/>
        <v>1.2700000000000009</v>
      </c>
      <c r="K1431" s="142">
        <f t="shared" si="151"/>
        <v>0.93517104149912877</v>
      </c>
      <c r="L1431">
        <f t="shared" si="152"/>
        <v>3.3821829605772549</v>
      </c>
      <c r="M1431">
        <f t="shared" si="156"/>
        <v>0.37159951523853363</v>
      </c>
      <c r="N1431" s="146">
        <f t="shared" si="153"/>
        <v>1.1256666666666715</v>
      </c>
      <c r="O1431" s="147">
        <f t="shared" si="154"/>
        <v>1.4645185919983124E-2</v>
      </c>
    </row>
    <row r="1432" spans="10:15" x14ac:dyDescent="0.25">
      <c r="J1432">
        <f t="shared" si="155"/>
        <v>1.2800000000000009</v>
      </c>
      <c r="K1432" s="142">
        <f t="shared" si="151"/>
        <v>0.93569763583523857</v>
      </c>
      <c r="L1432">
        <f t="shared" si="152"/>
        <v>3.3393338712440759</v>
      </c>
      <c r="M1432">
        <f t="shared" si="156"/>
        <v>0.37193284857186698</v>
      </c>
      <c r="N1432" s="146">
        <f t="shared" si="153"/>
        <v>1.1260000000000048</v>
      </c>
      <c r="O1432" s="147">
        <f t="shared" si="154"/>
        <v>1.4493541746900932E-2</v>
      </c>
    </row>
    <row r="1433" spans="10:15" x14ac:dyDescent="0.25">
      <c r="J1433">
        <f t="shared" si="155"/>
        <v>1.2900000000000009</v>
      </c>
      <c r="K1433" s="142">
        <f t="shared" si="151"/>
        <v>0.93622423017134837</v>
      </c>
      <c r="L1433">
        <f t="shared" si="152"/>
        <v>3.2966979534479228</v>
      </c>
      <c r="M1433">
        <f t="shared" si="156"/>
        <v>0.37226618190520033</v>
      </c>
      <c r="N1433" s="146">
        <f t="shared" si="153"/>
        <v>1.1263333333333381</v>
      </c>
      <c r="O1433" s="147">
        <f t="shared" si="154"/>
        <v>1.4343425092434744E-2</v>
      </c>
    </row>
    <row r="1434" spans="10:15" x14ac:dyDescent="0.25">
      <c r="J1434">
        <f t="shared" si="155"/>
        <v>1.3000000000000009</v>
      </c>
      <c r="K1434" s="142">
        <f t="shared" si="151"/>
        <v>0.93675082450745806</v>
      </c>
      <c r="L1434">
        <f t="shared" si="152"/>
        <v>3.2542809577824063</v>
      </c>
      <c r="M1434">
        <f t="shared" si="156"/>
        <v>0.37259951523853369</v>
      </c>
      <c r="N1434" s="146">
        <f t="shared" si="153"/>
        <v>1.1266666666666716</v>
      </c>
      <c r="O1434" s="147">
        <f t="shared" si="154"/>
        <v>1.4194821099839102E-2</v>
      </c>
    </row>
    <row r="1435" spans="10:15" x14ac:dyDescent="0.25">
      <c r="J1435">
        <f t="shared" si="155"/>
        <v>1.3100000000000009</v>
      </c>
      <c r="K1435" s="142">
        <f t="shared" si="151"/>
        <v>0.93727741884356786</v>
      </c>
      <c r="L1435">
        <f t="shared" si="152"/>
        <v>3.2120884958856655</v>
      </c>
      <c r="M1435">
        <f t="shared" si="156"/>
        <v>0.37293284857186704</v>
      </c>
      <c r="N1435" s="146">
        <f t="shared" si="153"/>
        <v>1.1270000000000049</v>
      </c>
      <c r="O1435" s="147">
        <f t="shared" si="154"/>
        <v>1.4047715050282234E-2</v>
      </c>
    </row>
    <row r="1436" spans="10:15" x14ac:dyDescent="0.25">
      <c r="J1436">
        <f t="shared" si="155"/>
        <v>1.320000000000001</v>
      </c>
      <c r="K1436" s="142">
        <f t="shared" si="151"/>
        <v>0.93780401317967765</v>
      </c>
      <c r="L1436">
        <f t="shared" si="152"/>
        <v>3.1701260399982156</v>
      </c>
      <c r="M1436">
        <f t="shared" si="156"/>
        <v>0.37326618190520039</v>
      </c>
      <c r="N1436" s="146">
        <f t="shared" si="153"/>
        <v>1.1273333333333382</v>
      </c>
      <c r="O1436" s="147">
        <f t="shared" si="154"/>
        <v>1.3902092361647767E-2</v>
      </c>
    </row>
    <row r="1437" spans="10:15" x14ac:dyDescent="0.25">
      <c r="J1437">
        <f t="shared" si="155"/>
        <v>1.330000000000001</v>
      </c>
      <c r="K1437" s="142">
        <f t="shared" si="151"/>
        <v>0.93833060751578734</v>
      </c>
      <c r="L1437">
        <f t="shared" si="152"/>
        <v>3.1283989225956708</v>
      </c>
      <c r="M1437">
        <f t="shared" si="156"/>
        <v>0.37359951523853374</v>
      </c>
      <c r="N1437" s="146">
        <f t="shared" si="153"/>
        <v>1.1276666666666717</v>
      </c>
      <c r="O1437" s="147">
        <f t="shared" si="154"/>
        <v>1.3757938587346081E-2</v>
      </c>
    </row>
    <row r="1438" spans="10:15" x14ac:dyDescent="0.25">
      <c r="J1438">
        <f t="shared" si="155"/>
        <v>1.340000000000001</v>
      </c>
      <c r="K1438" s="142">
        <f t="shared" si="151"/>
        <v>0.93885720185189714</v>
      </c>
      <c r="L1438">
        <f t="shared" si="152"/>
        <v>3.0869123360956703</v>
      </c>
      <c r="M1438">
        <f t="shared" si="156"/>
        <v>0.37393284857186709</v>
      </c>
      <c r="N1438" s="146">
        <f t="shared" si="153"/>
        <v>1.128000000000005</v>
      </c>
      <c r="O1438" s="147">
        <f t="shared" si="154"/>
        <v>1.3615239415134874E-2</v>
      </c>
    </row>
    <row r="1439" spans="10:15" x14ac:dyDescent="0.25">
      <c r="J1439">
        <f t="shared" si="155"/>
        <v>1.350000000000001</v>
      </c>
      <c r="K1439" s="142">
        <f t="shared" si="151"/>
        <v>0.93938379618800694</v>
      </c>
      <c r="L1439">
        <f t="shared" si="152"/>
        <v>3.0456713326382761</v>
      </c>
      <c r="M1439">
        <f t="shared" si="156"/>
        <v>0.37426618190520045</v>
      </c>
      <c r="N1439" s="146">
        <f t="shared" si="153"/>
        <v>1.1283333333333383</v>
      </c>
      <c r="O1439" s="147">
        <f t="shared" si="154"/>
        <v>1.3473980665948997E-2</v>
      </c>
    </row>
    <row r="1440" spans="10:15" x14ac:dyDescent="0.25">
      <c r="J1440">
        <f t="shared" si="155"/>
        <v>1.360000000000001</v>
      </c>
      <c r="K1440" s="142">
        <f t="shared" si="151"/>
        <v>0.93991039052411662</v>
      </c>
      <c r="L1440">
        <f t="shared" si="152"/>
        <v>3.0046808239388763</v>
      </c>
      <c r="M1440">
        <f t="shared" si="156"/>
        <v>0.3745995152385338</v>
      </c>
      <c r="N1440" s="146">
        <f t="shared" si="153"/>
        <v>1.1286666666666716</v>
      </c>
      <c r="O1440" s="147">
        <f t="shared" si="154"/>
        <v>1.3334148292739548E-2</v>
      </c>
    </row>
    <row r="1441" spans="10:15" x14ac:dyDescent="0.25">
      <c r="J1441">
        <f t="shared" si="155"/>
        <v>1.370000000000001</v>
      </c>
      <c r="K1441" s="142">
        <f t="shared" si="151"/>
        <v>0.94043698486022642</v>
      </c>
      <c r="L1441">
        <f t="shared" si="152"/>
        <v>2.9639455812127715</v>
      </c>
      <c r="M1441">
        <f t="shared" si="156"/>
        <v>0.37493284857186715</v>
      </c>
      <c r="N1441" s="146">
        <f t="shared" si="153"/>
        <v>1.1290000000000049</v>
      </c>
      <c r="O1441" s="147">
        <f t="shared" si="154"/>
        <v>1.3195728379321791E-2</v>
      </c>
    </row>
    <row r="1442" spans="10:15" x14ac:dyDescent="0.25">
      <c r="J1442">
        <f t="shared" si="155"/>
        <v>1.380000000000001</v>
      </c>
      <c r="K1442" s="142">
        <f t="shared" si="151"/>
        <v>0.94096357919633622</v>
      </c>
      <c r="L1442">
        <f t="shared" si="152"/>
        <v>2.9234702351706323</v>
      </c>
      <c r="M1442">
        <f t="shared" si="156"/>
        <v>0.3752661819052005</v>
      </c>
      <c r="N1442" s="146">
        <f t="shared" si="153"/>
        <v>1.1293333333333384</v>
      </c>
      <c r="O1442" s="147">
        <f t="shared" si="154"/>
        <v>1.3058707139232711E-2</v>
      </c>
    </row>
    <row r="1443" spans="10:15" x14ac:dyDescent="0.25">
      <c r="J1443">
        <f t="shared" si="155"/>
        <v>1.390000000000001</v>
      </c>
      <c r="K1443" s="142">
        <f t="shared" si="151"/>
        <v>0.94149017353244591</v>
      </c>
      <c r="L1443">
        <f t="shared" si="152"/>
        <v>2.8832592760837055</v>
      </c>
      <c r="M1443">
        <f t="shared" si="156"/>
        <v>0.37559951523853385</v>
      </c>
      <c r="N1443" s="146">
        <f t="shared" si="153"/>
        <v>1.1296666666666717</v>
      </c>
      <c r="O1443" s="147">
        <f t="shared" si="154"/>
        <v>1.2923070914597103E-2</v>
      </c>
    </row>
    <row r="1444" spans="10:15" x14ac:dyDescent="0.25">
      <c r="J1444">
        <f t="shared" si="155"/>
        <v>1.400000000000001</v>
      </c>
      <c r="K1444" s="142">
        <f t="shared" si="151"/>
        <v>0.9420167678685557</v>
      </c>
      <c r="L1444">
        <f t="shared" si="152"/>
        <v>2.8433170539178647</v>
      </c>
      <c r="M1444">
        <f t="shared" si="156"/>
        <v>0.37593284857186721</v>
      </c>
      <c r="N1444" s="146">
        <f t="shared" si="153"/>
        <v>1.130000000000005</v>
      </c>
      <c r="O1444" s="147">
        <f t="shared" si="154"/>
        <v>1.2788806175002681E-2</v>
      </c>
    </row>
    <row r="1445" spans="10:15" x14ac:dyDescent="0.25">
      <c r="J1445">
        <f t="shared" si="155"/>
        <v>1.410000000000001</v>
      </c>
      <c r="K1445" s="142">
        <f t="shared" si="151"/>
        <v>0.9425433622046655</v>
      </c>
      <c r="L1445">
        <f t="shared" si="152"/>
        <v>2.803647778535574</v>
      </c>
      <c r="M1445">
        <f t="shared" si="156"/>
        <v>0.37626618190520056</v>
      </c>
      <c r="N1445" s="146">
        <f t="shared" si="153"/>
        <v>1.1303333333333385</v>
      </c>
      <c r="O1445" s="147">
        <f t="shared" si="154"/>
        <v>1.2655899516384425E-2</v>
      </c>
    </row>
    <row r="1446" spans="10:15" x14ac:dyDescent="0.25">
      <c r="J1446">
        <f t="shared" si="155"/>
        <v>1.420000000000001</v>
      </c>
      <c r="K1446" s="142">
        <f t="shared" si="151"/>
        <v>0.94306995654077519</v>
      </c>
      <c r="L1446">
        <f t="shared" si="152"/>
        <v>2.7642555199645389</v>
      </c>
      <c r="M1446">
        <f t="shared" si="156"/>
        <v>0.37659951523853391</v>
      </c>
      <c r="N1446" s="146">
        <f t="shared" si="153"/>
        <v>1.1306666666666718</v>
      </c>
      <c r="O1446" s="147">
        <f t="shared" si="154"/>
        <v>1.2524337659917307E-2</v>
      </c>
    </row>
    <row r="1447" spans="10:15" x14ac:dyDescent="0.25">
      <c r="J1447">
        <f t="shared" si="155"/>
        <v>1.430000000000001</v>
      </c>
      <c r="K1447" s="142">
        <f t="shared" si="151"/>
        <v>0.94359655087688499</v>
      </c>
      <c r="L1447">
        <f t="shared" si="152"/>
        <v>2.7251442087320537</v>
      </c>
      <c r="M1447">
        <f t="shared" si="156"/>
        <v>0.37693284857186726</v>
      </c>
      <c r="N1447" s="146">
        <f t="shared" si="153"/>
        <v>1.1310000000000051</v>
      </c>
      <c r="O1447" s="147">
        <f t="shared" si="154"/>
        <v>1.2394107450918117E-2</v>
      </c>
    </row>
    <row r="1448" spans="10:15" x14ac:dyDescent="0.25">
      <c r="J1448">
        <f t="shared" si="155"/>
        <v>1.4400000000000011</v>
      </c>
      <c r="K1448" s="142">
        <f t="shared" si="151"/>
        <v>0.94412314521299479</v>
      </c>
      <c r="L1448">
        <f t="shared" si="152"/>
        <v>2.6863176362639902</v>
      </c>
      <c r="M1448">
        <f t="shared" si="156"/>
        <v>0.37726618190520061</v>
      </c>
      <c r="N1448" s="146">
        <f t="shared" si="153"/>
        <v>1.1313333333333384</v>
      </c>
      <c r="O1448" s="147">
        <f t="shared" si="154"/>
        <v>1.2265195857755906E-2</v>
      </c>
    </row>
    <row r="1449" spans="10:15" x14ac:dyDescent="0.25">
      <c r="J1449">
        <f t="shared" si="155"/>
        <v>1.4500000000000011</v>
      </c>
      <c r="K1449" s="142">
        <f t="shared" si="151"/>
        <v>0.94464973954910447</v>
      </c>
      <c r="L1449">
        <f t="shared" si="152"/>
        <v>2.6477794553471479</v>
      </c>
      <c r="M1449">
        <f t="shared" si="156"/>
        <v>0.37759951523853397</v>
      </c>
      <c r="N1449" s="146">
        <f t="shared" si="153"/>
        <v>1.1316666666666717</v>
      </c>
      <c r="O1449" s="147">
        <f t="shared" si="154"/>
        <v>1.2137589970771171E-2</v>
      </c>
    </row>
    <row r="1450" spans="10:15" x14ac:dyDescent="0.25">
      <c r="J1450">
        <f t="shared" si="155"/>
        <v>1.4600000000000011</v>
      </c>
      <c r="K1450" s="142">
        <f t="shared" si="151"/>
        <v>0.94517633388521427</v>
      </c>
      <c r="L1450">
        <f t="shared" si="152"/>
        <v>2.6095331806538549</v>
      </c>
      <c r="M1450">
        <f t="shared" si="156"/>
        <v>0.37793284857186732</v>
      </c>
      <c r="N1450" s="146">
        <f t="shared" si="153"/>
        <v>1.1320000000000052</v>
      </c>
      <c r="O1450" s="147">
        <f t="shared" si="154"/>
        <v>1.2011277001203293E-2</v>
      </c>
    </row>
    <row r="1451" spans="10:15" x14ac:dyDescent="0.25">
      <c r="J1451">
        <f t="shared" si="155"/>
        <v>1.4700000000000011</v>
      </c>
      <c r="K1451" s="142">
        <f t="shared" si="151"/>
        <v>0.94570292822132407</v>
      </c>
      <c r="L1451">
        <f t="shared" si="152"/>
        <v>2.571582189327696</v>
      </c>
      <c r="M1451">
        <f t="shared" si="156"/>
        <v>0.37826618190520067</v>
      </c>
      <c r="N1451" s="146">
        <f t="shared" si="153"/>
        <v>1.1323333333333385</v>
      </c>
      <c r="O1451" s="147">
        <f t="shared" si="154"/>
        <v>1.1886244280127247E-2</v>
      </c>
    </row>
    <row r="1452" spans="10:15" x14ac:dyDescent="0.25">
      <c r="J1452">
        <f t="shared" si="155"/>
        <v>1.4800000000000011</v>
      </c>
      <c r="K1452" s="142">
        <f t="shared" si="151"/>
        <v>0.94622952255743387</v>
      </c>
      <c r="L1452">
        <f t="shared" si="152"/>
        <v>2.5339297216289967</v>
      </c>
      <c r="M1452">
        <f t="shared" si="156"/>
        <v>0.37859951523853402</v>
      </c>
      <c r="N1452" s="146">
        <f t="shared" si="153"/>
        <v>1.1326666666666718</v>
      </c>
      <c r="O1452" s="147">
        <f t="shared" si="154"/>
        <v>1.1762479257398118E-2</v>
      </c>
    </row>
    <row r="1453" spans="10:15" x14ac:dyDescent="0.25">
      <c r="J1453">
        <f t="shared" si="155"/>
        <v>1.4900000000000011</v>
      </c>
      <c r="K1453" s="142">
        <f t="shared" si="151"/>
        <v>0.94675611689354355</v>
      </c>
      <c r="L1453">
        <f t="shared" si="152"/>
        <v>2.496578881638932</v>
      </c>
      <c r="M1453">
        <f t="shared" si="156"/>
        <v>0.37893284857186738</v>
      </c>
      <c r="N1453" s="146">
        <f t="shared" si="153"/>
        <v>1.1330000000000053</v>
      </c>
      <c r="O1453" s="147">
        <f t="shared" si="154"/>
        <v>1.1639969500604303E-2</v>
      </c>
    </row>
    <row r="1454" spans="10:15" x14ac:dyDescent="0.25">
      <c r="J1454">
        <f t="shared" si="155"/>
        <v>1.5000000000000011</v>
      </c>
      <c r="K1454" s="142">
        <f t="shared" si="151"/>
        <v>0.94728271122965335</v>
      </c>
      <c r="L1454">
        <f t="shared" si="152"/>
        <v>2.459532638020907</v>
      </c>
      <c r="M1454">
        <f t="shared" si="156"/>
        <v>0.37926618190520073</v>
      </c>
      <c r="N1454" s="146">
        <f t="shared" si="153"/>
        <v>1.1333333333333386</v>
      </c>
      <c r="O1454" s="147">
        <f t="shared" si="154"/>
        <v>1.1518702694029211E-2</v>
      </c>
    </row>
    <row r="1455" spans="10:15" x14ac:dyDescent="0.25">
      <c r="J1455">
        <f t="shared" si="155"/>
        <v>1.5100000000000011</v>
      </c>
      <c r="K1455" s="142">
        <f t="shared" si="151"/>
        <v>0.94780930556576315</v>
      </c>
      <c r="L1455">
        <f t="shared" si="152"/>
        <v>2.4227938248380263</v>
      </c>
      <c r="M1455">
        <f t="shared" si="156"/>
        <v>0.37959951523853408</v>
      </c>
      <c r="N1455" s="146">
        <f t="shared" si="153"/>
        <v>1.1336666666666719</v>
      </c>
      <c r="O1455" s="147">
        <f t="shared" si="154"/>
        <v>1.1398666637621164E-2</v>
      </c>
    </row>
    <row r="1456" spans="10:15" x14ac:dyDescent="0.25">
      <c r="J1456">
        <f t="shared" si="155"/>
        <v>1.5200000000000011</v>
      </c>
      <c r="K1456" s="142">
        <f t="shared" si="151"/>
        <v>0.94833589990187284</v>
      </c>
      <c r="L1456">
        <f t="shared" si="152"/>
        <v>2.3863651424252019</v>
      </c>
      <c r="M1456">
        <f t="shared" si="156"/>
        <v>0.37993284857186743</v>
      </c>
      <c r="N1456" s="146">
        <f t="shared" si="153"/>
        <v>1.1340000000000052</v>
      </c>
      <c r="O1456" s="147">
        <f t="shared" si="154"/>
        <v>1.1279849245971503E-2</v>
      </c>
    </row>
    <row r="1457" spans="10:15" x14ac:dyDescent="0.25">
      <c r="J1457">
        <f t="shared" si="155"/>
        <v>1.5300000000000011</v>
      </c>
      <c r="K1457" s="142">
        <f t="shared" si="151"/>
        <v>0.94886249423798263</v>
      </c>
      <c r="L1457">
        <f t="shared" si="152"/>
        <v>2.3502491583146421</v>
      </c>
      <c r="M1457">
        <f t="shared" si="156"/>
        <v>0.38026618190520078</v>
      </c>
      <c r="N1457" s="146">
        <f t="shared" si="153"/>
        <v>1.1343333333333385</v>
      </c>
      <c r="O1457" s="147">
        <f t="shared" si="154"/>
        <v>1.116223854730115E-2</v>
      </c>
    </row>
    <row r="1458" spans="10:15" x14ac:dyDescent="0.25">
      <c r="J1458">
        <f t="shared" si="155"/>
        <v>1.5400000000000011</v>
      </c>
      <c r="K1458" s="142">
        <f t="shared" si="151"/>
        <v>0.94938908857409243</v>
      </c>
      <c r="L1458">
        <f t="shared" si="152"/>
        <v>2.3144483082134268</v>
      </c>
      <c r="M1458">
        <f t="shared" si="156"/>
        <v>0.38059951523853414</v>
      </c>
      <c r="N1458" s="146">
        <f t="shared" si="153"/>
        <v>1.134666666666672</v>
      </c>
      <c r="O1458" s="147">
        <f t="shared" si="154"/>
        <v>1.104582268245503E-2</v>
      </c>
    </row>
    <row r="1459" spans="10:15" x14ac:dyDescent="0.25">
      <c r="J1459">
        <f t="shared" si="155"/>
        <v>1.5500000000000012</v>
      </c>
      <c r="K1459" s="142">
        <f t="shared" si="151"/>
        <v>0.94991568291020223</v>
      </c>
      <c r="L1459">
        <f t="shared" si="152"/>
        <v>2.2789648970316776</v>
      </c>
      <c r="M1459">
        <f t="shared" si="156"/>
        <v>0.38093284857186749</v>
      </c>
      <c r="N1459" s="146">
        <f t="shared" si="153"/>
        <v>1.1350000000000053</v>
      </c>
      <c r="O1459" s="147">
        <f t="shared" si="154"/>
        <v>1.0930589903904754E-2</v>
      </c>
    </row>
    <row r="1460" spans="10:15" x14ac:dyDescent="0.25">
      <c r="J1460">
        <f t="shared" si="155"/>
        <v>1.5600000000000012</v>
      </c>
      <c r="K1460" s="142">
        <f t="shared" si="151"/>
        <v>0.95044227724631192</v>
      </c>
      <c r="L1460">
        <f t="shared" si="152"/>
        <v>2.2438010999600531</v>
      </c>
      <c r="M1460">
        <f t="shared" si="156"/>
        <v>0.38126618190520084</v>
      </c>
      <c r="N1460" s="146">
        <f t="shared" si="153"/>
        <v>1.1353333333333386</v>
      </c>
      <c r="O1460" s="147">
        <f t="shared" si="154"/>
        <v>1.0816528574759449E-2</v>
      </c>
    </row>
    <row r="1461" spans="10:15" x14ac:dyDescent="0.25">
      <c r="J1461">
        <f t="shared" si="155"/>
        <v>1.5700000000000012</v>
      </c>
      <c r="K1461" s="142">
        <f t="shared" si="151"/>
        <v>0.95096887158242172</v>
      </c>
      <c r="L1461">
        <f t="shared" si="152"/>
        <v>2.2089589635950908</v>
      </c>
      <c r="M1461">
        <f t="shared" si="156"/>
        <v>0.38159951523853419</v>
      </c>
      <c r="N1461" s="146">
        <f t="shared" si="153"/>
        <v>1.1356666666666722</v>
      </c>
      <c r="O1461" s="147">
        <f t="shared" si="154"/>
        <v>1.0703627167784393E-2</v>
      </c>
    </row>
    <row r="1462" spans="10:15" x14ac:dyDescent="0.25">
      <c r="J1462">
        <f t="shared" si="155"/>
        <v>1.5800000000000012</v>
      </c>
      <c r="K1462" s="142">
        <f t="shared" si="151"/>
        <v>0.95149546591853151</v>
      </c>
      <c r="L1462">
        <f t="shared" si="152"/>
        <v>2.1744404071111116</v>
      </c>
      <c r="M1462">
        <f t="shared" si="156"/>
        <v>0.38193284857186754</v>
      </c>
      <c r="N1462" s="146">
        <f t="shared" si="153"/>
        <v>1.1360000000000054</v>
      </c>
      <c r="O1462" s="147">
        <f t="shared" si="154"/>
        <v>1.0591874264427653E-2</v>
      </c>
    </row>
    <row r="1463" spans="10:15" x14ac:dyDescent="0.25">
      <c r="J1463">
        <f t="shared" si="155"/>
        <v>1.5900000000000012</v>
      </c>
      <c r="K1463" s="142">
        <f t="shared" si="151"/>
        <v>0.9520220602546412</v>
      </c>
      <c r="L1463">
        <f t="shared" si="152"/>
        <v>2.140247223477131</v>
      </c>
      <c r="M1463">
        <f t="shared" si="156"/>
        <v>0.3822661819052009</v>
      </c>
      <c r="N1463" s="146">
        <f t="shared" si="153"/>
        <v>1.1363333333333387</v>
      </c>
      <c r="O1463" s="147">
        <f t="shared" si="154"/>
        <v>1.0481258553854622E-2</v>
      </c>
    </row>
    <row r="1464" spans="10:15" x14ac:dyDescent="0.25">
      <c r="J1464">
        <f t="shared" si="155"/>
        <v>1.6000000000000012</v>
      </c>
      <c r="K1464" s="142">
        <f t="shared" si="151"/>
        <v>0.952548654590751</v>
      </c>
      <c r="L1464">
        <f t="shared" si="152"/>
        <v>2.1063810807174148</v>
      </c>
      <c r="M1464">
        <f t="shared" si="156"/>
        <v>0.38259951523853425</v>
      </c>
      <c r="N1464" s="146">
        <f t="shared" si="153"/>
        <v>1.136666666666672</v>
      </c>
      <c r="O1464" s="147">
        <f t="shared" si="154"/>
        <v>1.037176883199044E-2</v>
      </c>
    </row>
    <row r="1465" spans="10:15" x14ac:dyDescent="0.25">
      <c r="J1465">
        <f t="shared" si="155"/>
        <v>1.6100000000000012</v>
      </c>
      <c r="K1465" s="142">
        <f t="shared" si="151"/>
        <v>0.9530752489268608</v>
      </c>
      <c r="L1465">
        <f t="shared" si="152"/>
        <v>2.0728435232143245</v>
      </c>
      <c r="M1465">
        <f t="shared" si="156"/>
        <v>0.3829328485718676</v>
      </c>
      <c r="N1465" s="146">
        <f t="shared" si="153"/>
        <v>1.1370000000000053</v>
      </c>
      <c r="O1465" s="147">
        <f t="shared" si="154"/>
        <v>1.0263394000570088E-2</v>
      </c>
    </row>
    <row r="1466" spans="10:15" x14ac:dyDescent="0.25">
      <c r="J1466">
        <f t="shared" si="155"/>
        <v>1.6200000000000012</v>
      </c>
      <c r="K1466" s="142">
        <f t="shared" si="151"/>
        <v>0.95360184326297048</v>
      </c>
      <c r="L1466">
        <f t="shared" si="152"/>
        <v>2.0396359730518627</v>
      </c>
      <c r="M1466">
        <f t="shared" si="156"/>
        <v>0.38326618190520095</v>
      </c>
      <c r="N1466" s="146">
        <f t="shared" si="153"/>
        <v>1.1373333333333389</v>
      </c>
      <c r="O1466" s="147">
        <f t="shared" si="154"/>
        <v>1.0156123066196223E-2</v>
      </c>
    </row>
    <row r="1467" spans="10:15" x14ac:dyDescent="0.25">
      <c r="J1467">
        <f t="shared" si="155"/>
        <v>1.6300000000000012</v>
      </c>
      <c r="K1467" s="142">
        <f t="shared" si="151"/>
        <v>0.95412843759908028</v>
      </c>
      <c r="L1467">
        <f t="shared" si="152"/>
        <v>2.0067597313985641</v>
      </c>
      <c r="M1467">
        <f t="shared" si="156"/>
        <v>0.38359951523853431</v>
      </c>
      <c r="N1467" s="146">
        <f t="shared" si="153"/>
        <v>1.1376666666666722</v>
      </c>
      <c r="O1467" s="147">
        <f t="shared" si="154"/>
        <v>1.0049945139404775E-2</v>
      </c>
    </row>
    <row r="1468" spans="10:15" x14ac:dyDescent="0.25">
      <c r="J1468">
        <f t="shared" si="155"/>
        <v>1.6400000000000012</v>
      </c>
      <c r="K1468" s="142">
        <f t="shared" si="151"/>
        <v>0.95465503193519008</v>
      </c>
      <c r="L1468">
        <f t="shared" si="152"/>
        <v>1.9742159799283185</v>
      </c>
      <c r="M1468">
        <f t="shared" si="156"/>
        <v>0.38393284857186766</v>
      </c>
      <c r="N1468" s="146">
        <f t="shared" si="153"/>
        <v>1.1380000000000055</v>
      </c>
      <c r="O1468" s="147">
        <f t="shared" si="154"/>
        <v>9.9448494337380997E-3</v>
      </c>
    </row>
    <row r="1469" spans="10:15" x14ac:dyDescent="0.25">
      <c r="J1469">
        <f t="shared" si="155"/>
        <v>1.6500000000000012</v>
      </c>
      <c r="K1469" s="142">
        <f t="shared" si="151"/>
        <v>0.95518162627129977</v>
      </c>
      <c r="L1469">
        <f t="shared" si="152"/>
        <v>1.9420057822775711</v>
      </c>
      <c r="M1469">
        <f t="shared" si="156"/>
        <v>0.38426618190520101</v>
      </c>
      <c r="N1469" s="146">
        <f t="shared" si="153"/>
        <v>1.138333333333339</v>
      </c>
      <c r="O1469" s="147">
        <f t="shared" si="154"/>
        <v>9.8408252648255843E-3</v>
      </c>
    </row>
    <row r="1470" spans="10:15" x14ac:dyDescent="0.25">
      <c r="J1470">
        <f t="shared" si="155"/>
        <v>1.6600000000000013</v>
      </c>
      <c r="K1470" s="142">
        <f t="shared" si="151"/>
        <v>0.95570822060740956</v>
      </c>
      <c r="L1470">
        <f t="shared" si="152"/>
        <v>1.9101300855374967</v>
      </c>
      <c r="M1470">
        <f t="shared" si="156"/>
        <v>0.38459951523853436</v>
      </c>
      <c r="N1470" s="146">
        <f t="shared" si="153"/>
        <v>1.1386666666666723</v>
      </c>
      <c r="O1470" s="147">
        <f t="shared" si="154"/>
        <v>9.7378620494719837E-3</v>
      </c>
    </row>
    <row r="1471" spans="10:15" x14ac:dyDescent="0.25">
      <c r="J1471">
        <f t="shared" si="155"/>
        <v>1.6700000000000013</v>
      </c>
      <c r="K1471" s="142">
        <f t="shared" si="151"/>
        <v>0.95623481494351936</v>
      </c>
      <c r="L1471">
        <f t="shared" si="152"/>
        <v>1.8785897217797527</v>
      </c>
      <c r="M1471">
        <f t="shared" si="156"/>
        <v>0.38493284857186771</v>
      </c>
      <c r="N1471" s="146">
        <f t="shared" si="153"/>
        <v>1.1390000000000056</v>
      </c>
      <c r="O1471" s="147">
        <f t="shared" si="154"/>
        <v>9.6359493047531112E-3</v>
      </c>
    </row>
    <row r="1472" spans="10:15" x14ac:dyDescent="0.25">
      <c r="J1472">
        <f t="shared" si="155"/>
        <v>1.6800000000000013</v>
      </c>
      <c r="K1472" s="142">
        <f t="shared" si="151"/>
        <v>0.95676140927962905</v>
      </c>
      <c r="L1472">
        <f t="shared" si="152"/>
        <v>1.8473854096142406</v>
      </c>
      <c r="M1472">
        <f t="shared" si="156"/>
        <v>0.38526618190520107</v>
      </c>
      <c r="N1472" s="146">
        <f t="shared" si="153"/>
        <v>1.1393333333333389</v>
      </c>
      <c r="O1472" s="147">
        <f t="shared" si="154"/>
        <v>9.5350766471188394E-3</v>
      </c>
    </row>
    <row r="1473" spans="10:15" x14ac:dyDescent="0.25">
      <c r="J1473">
        <f t="shared" si="155"/>
        <v>1.6900000000000013</v>
      </c>
      <c r="K1473" s="142">
        <f t="shared" si="151"/>
        <v>0.95728800361573885</v>
      </c>
      <c r="L1473">
        <f t="shared" si="152"/>
        <v>1.8165177557774781</v>
      </c>
      <c r="M1473">
        <f t="shared" si="156"/>
        <v>0.38559951523853442</v>
      </c>
      <c r="N1473" s="146">
        <f t="shared" si="153"/>
        <v>1.1396666666666722</v>
      </c>
      <c r="O1473" s="147">
        <f t="shared" si="154"/>
        <v>9.4352337915035948E-3</v>
      </c>
    </row>
    <row r="1474" spans="10:15" x14ac:dyDescent="0.25">
      <c r="J1474">
        <f t="shared" si="155"/>
        <v>1.7000000000000013</v>
      </c>
      <c r="K1474" s="142">
        <f t="shared" si="151"/>
        <v>0.95781459795184865</v>
      </c>
      <c r="L1474">
        <f t="shared" si="152"/>
        <v>1.7859872567501951</v>
      </c>
      <c r="M1474">
        <f t="shared" si="156"/>
        <v>0.38593284857186777</v>
      </c>
      <c r="N1474" s="146">
        <f t="shared" si="153"/>
        <v>1.1400000000000057</v>
      </c>
      <c r="O1474" s="147">
        <f t="shared" si="154"/>
        <v>9.3364105504440704E-3</v>
      </c>
    </row>
    <row r="1475" spans="10:15" x14ac:dyDescent="0.25">
      <c r="J1475">
        <f t="shared" si="155"/>
        <v>1.7100000000000013</v>
      </c>
      <c r="K1475" s="142">
        <f t="shared" si="151"/>
        <v>0.95834119228795844</v>
      </c>
      <c r="L1475">
        <f t="shared" si="152"/>
        <v>1.7557943004025791</v>
      </c>
      <c r="M1475">
        <f t="shared" si="156"/>
        <v>0.38626618190520112</v>
      </c>
      <c r="N1475" s="146">
        <f t="shared" si="153"/>
        <v>1.140333333333339</v>
      </c>
      <c r="O1475" s="147">
        <f t="shared" si="154"/>
        <v>9.2385968332043111E-3</v>
      </c>
    </row>
    <row r="1476" spans="10:15" x14ac:dyDescent="0.25">
      <c r="J1476">
        <f t="shared" si="155"/>
        <v>1.7200000000000013</v>
      </c>
      <c r="K1476" s="142">
        <f t="shared" ref="K1476:K1539" si="157">$B$7+J1476*$B$24</f>
        <v>0.95886778662406813</v>
      </c>
      <c r="L1476">
        <f t="shared" ref="L1476:L1539" si="158">_xlfn.NORM.DIST(K1476,$B$7,$B$24,FALSE)</f>
        <v>1.7259391676658336</v>
      </c>
      <c r="M1476">
        <f t="shared" si="156"/>
        <v>0.38659951523853447</v>
      </c>
      <c r="N1476" s="146">
        <f t="shared" ref="N1476:N1539" si="159">MAX(0,M1476+B$21)</f>
        <v>1.1406666666666723</v>
      </c>
      <c r="O1476" s="147">
        <f t="shared" ref="O1476:O1539" si="160">IF(M1476&gt;=0,_xlfn.GAMMA.DIST(M1476,$B$22,1/$B$23,FALSE),0)</f>
        <v>9.1417826449077567E-3</v>
      </c>
    </row>
    <row r="1477" spans="10:15" x14ac:dyDescent="0.25">
      <c r="J1477">
        <f t="shared" si="155"/>
        <v>1.7300000000000013</v>
      </c>
      <c r="K1477" s="142">
        <f t="shared" si="157"/>
        <v>0.95939438096017793</v>
      </c>
      <c r="L1477">
        <f t="shared" si="158"/>
        <v>1.696422034228531</v>
      </c>
      <c r="M1477">
        <f t="shared" si="156"/>
        <v>0.38693284857186783</v>
      </c>
      <c r="N1477" s="146">
        <f t="shared" si="159"/>
        <v>1.1410000000000058</v>
      </c>
      <c r="O1477" s="147">
        <f t="shared" si="160"/>
        <v>9.0459580856767242E-3</v>
      </c>
    </row>
    <row r="1478" spans="10:15" x14ac:dyDescent="0.25">
      <c r="J1478">
        <f t="shared" ref="J1478:J1541" si="161">J1477+0.01</f>
        <v>1.7400000000000013</v>
      </c>
      <c r="K1478" s="142">
        <f t="shared" si="157"/>
        <v>0.95992097529628773</v>
      </c>
      <c r="L1478">
        <f t="shared" si="158"/>
        <v>1.6672429722564484</v>
      </c>
      <c r="M1478">
        <f t="shared" ref="M1478:M1541" si="162">M1477+0.7/2100</f>
        <v>0.38726618190520118</v>
      </c>
      <c r="N1478" s="146">
        <f t="shared" si="159"/>
        <v>1.1413333333333391</v>
      </c>
      <c r="O1478" s="147">
        <f t="shared" si="160"/>
        <v>8.9511133497787547E-3</v>
      </c>
    </row>
    <row r="1479" spans="10:15" x14ac:dyDescent="0.25">
      <c r="J1479">
        <f t="shared" si="161"/>
        <v>1.7500000000000013</v>
      </c>
      <c r="K1479" s="142">
        <f t="shared" si="157"/>
        <v>0.96044756963239741</v>
      </c>
      <c r="L1479">
        <f t="shared" si="158"/>
        <v>1.6384019521343229</v>
      </c>
      <c r="M1479">
        <f t="shared" si="162"/>
        <v>0.38759951523853453</v>
      </c>
      <c r="N1479" s="146">
        <f t="shared" si="159"/>
        <v>1.1416666666666724</v>
      </c>
      <c r="O1479" s="147">
        <f t="shared" si="160"/>
        <v>8.8572387247801369E-3</v>
      </c>
    </row>
    <row r="1480" spans="10:15" x14ac:dyDescent="0.25">
      <c r="J1480">
        <f t="shared" si="161"/>
        <v>1.7600000000000013</v>
      </c>
      <c r="K1480" s="142">
        <f t="shared" si="157"/>
        <v>0.96097416396850721</v>
      </c>
      <c r="L1480">
        <f t="shared" si="158"/>
        <v>1.6098988442281925</v>
      </c>
      <c r="M1480">
        <f t="shared" si="162"/>
        <v>0.38793284857186788</v>
      </c>
      <c r="N1480" s="146">
        <f t="shared" si="159"/>
        <v>1.1420000000000057</v>
      </c>
      <c r="O1480" s="147">
        <f t="shared" si="160"/>
        <v>8.7643245907064789E-3</v>
      </c>
    </row>
    <row r="1481" spans="10:15" x14ac:dyDescent="0.25">
      <c r="J1481">
        <f t="shared" si="161"/>
        <v>1.7700000000000014</v>
      </c>
      <c r="K1481" s="142">
        <f t="shared" si="157"/>
        <v>0.96150075830461701</v>
      </c>
      <c r="L1481">
        <f t="shared" si="158"/>
        <v>1.581733420666958</v>
      </c>
      <c r="M1481">
        <f t="shared" si="162"/>
        <v>0.38826618190520124</v>
      </c>
      <c r="N1481" s="146">
        <f t="shared" si="159"/>
        <v>1.142333333333339</v>
      </c>
      <c r="O1481" s="147">
        <f t="shared" si="160"/>
        <v>8.6723614192099636E-3</v>
      </c>
    </row>
    <row r="1482" spans="10:15" x14ac:dyDescent="0.25">
      <c r="J1482">
        <f t="shared" si="161"/>
        <v>1.7800000000000014</v>
      </c>
      <c r="K1482" s="142">
        <f t="shared" si="157"/>
        <v>0.96202735264072681</v>
      </c>
      <c r="L1482">
        <f t="shared" si="158"/>
        <v>1.553905357141673</v>
      </c>
      <c r="M1482">
        <f t="shared" si="162"/>
        <v>0.38859951523853459</v>
      </c>
      <c r="N1482" s="146">
        <f t="shared" si="159"/>
        <v>1.1426666666666725</v>
      </c>
      <c r="O1482" s="147">
        <f t="shared" si="160"/>
        <v>8.5813397727438259E-3</v>
      </c>
    </row>
    <row r="1483" spans="10:15" x14ac:dyDescent="0.25">
      <c r="J1483">
        <f t="shared" si="161"/>
        <v>1.7900000000000014</v>
      </c>
      <c r="K1483" s="142">
        <f t="shared" si="157"/>
        <v>0.96255394697683649</v>
      </c>
      <c r="L1483">
        <f t="shared" si="158"/>
        <v>1.5264142347212706</v>
      </c>
      <c r="M1483">
        <f t="shared" si="162"/>
        <v>0.38893284857186794</v>
      </c>
      <c r="N1483" s="146">
        <f t="shared" si="159"/>
        <v>1.1430000000000058</v>
      </c>
      <c r="O1483" s="147">
        <f t="shared" si="160"/>
        <v>8.4912503037434771E-3</v>
      </c>
    </row>
    <row r="1484" spans="10:15" x14ac:dyDescent="0.25">
      <c r="J1484">
        <f t="shared" si="161"/>
        <v>1.8000000000000014</v>
      </c>
      <c r="K1484" s="142">
        <f t="shared" si="157"/>
        <v>0.96308054131294629</v>
      </c>
      <c r="L1484">
        <f t="shared" si="158"/>
        <v>1.4992595416832879</v>
      </c>
      <c r="M1484">
        <f t="shared" si="162"/>
        <v>0.38926618190520129</v>
      </c>
      <c r="N1484" s="146">
        <f t="shared" si="159"/>
        <v>1.1433333333333391</v>
      </c>
      <c r="O1484" s="147">
        <f t="shared" si="160"/>
        <v>8.4020837538144998E-3</v>
      </c>
    </row>
    <row r="1485" spans="10:15" x14ac:dyDescent="0.25">
      <c r="J1485">
        <f t="shared" si="161"/>
        <v>1.8100000000000014</v>
      </c>
      <c r="K1485" s="142">
        <f t="shared" si="157"/>
        <v>0.96360713564905609</v>
      </c>
      <c r="L1485">
        <f t="shared" si="158"/>
        <v>1.4724406753583392</v>
      </c>
      <c r="M1485">
        <f t="shared" si="162"/>
        <v>0.38959951523853464</v>
      </c>
      <c r="N1485" s="146">
        <f t="shared" si="159"/>
        <v>1.1436666666666726</v>
      </c>
      <c r="O1485" s="147">
        <f t="shared" si="160"/>
        <v>8.3138309529273251E-3</v>
      </c>
    </row>
    <row r="1486" spans="10:15" x14ac:dyDescent="0.25">
      <c r="J1486">
        <f t="shared" si="161"/>
        <v>1.8200000000000014</v>
      </c>
      <c r="K1486" s="142">
        <f t="shared" si="157"/>
        <v>0.96413372998516578</v>
      </c>
      <c r="L1486">
        <f t="shared" si="158"/>
        <v>1.4459569439868767</v>
      </c>
      <c r="M1486">
        <f t="shared" si="162"/>
        <v>0.389932848571868</v>
      </c>
      <c r="N1486" s="146">
        <f t="shared" si="159"/>
        <v>1.1440000000000059</v>
      </c>
      <c r="O1486" s="147">
        <f t="shared" si="160"/>
        <v>8.2264828186187616E-3</v>
      </c>
    </row>
    <row r="1487" spans="10:15" x14ac:dyDescent="0.25">
      <c r="J1487">
        <f t="shared" si="161"/>
        <v>1.8300000000000014</v>
      </c>
      <c r="K1487" s="142">
        <f t="shared" si="157"/>
        <v>0.96466032432127558</v>
      </c>
      <c r="L1487">
        <f t="shared" si="158"/>
        <v>1.4198075685869715</v>
      </c>
      <c r="M1487">
        <f t="shared" si="162"/>
        <v>0.39026618190520135</v>
      </c>
      <c r="N1487" s="146">
        <f t="shared" si="159"/>
        <v>1.1443333333333392</v>
      </c>
      <c r="O1487" s="147">
        <f t="shared" si="160"/>
        <v>8.140030355199987E-3</v>
      </c>
    </row>
    <row r="1488" spans="10:15" x14ac:dyDescent="0.25">
      <c r="J1488">
        <f t="shared" si="161"/>
        <v>1.8400000000000014</v>
      </c>
      <c r="K1488" s="142">
        <f t="shared" si="157"/>
        <v>0.96518691865738537</v>
      </c>
      <c r="L1488">
        <f t="shared" si="158"/>
        <v>1.3939916848318632</v>
      </c>
      <c r="M1488">
        <f t="shared" si="162"/>
        <v>0.3905995152385347</v>
      </c>
      <c r="N1488" s="146">
        <f t="shared" si="159"/>
        <v>1.1446666666666725</v>
      </c>
      <c r="O1488" s="147">
        <f t="shared" si="160"/>
        <v>8.0544646529712837E-3</v>
      </c>
    </row>
    <row r="1489" spans="10:15" x14ac:dyDescent="0.25">
      <c r="J1489">
        <f t="shared" si="161"/>
        <v>1.8500000000000014</v>
      </c>
      <c r="K1489" s="142">
        <f t="shared" si="157"/>
        <v>0.96571351299349506</v>
      </c>
      <c r="L1489">
        <f t="shared" si="158"/>
        <v>1.3685083449358759</v>
      </c>
      <c r="M1489">
        <f t="shared" si="162"/>
        <v>0.39093284857186805</v>
      </c>
      <c r="N1489" s="146">
        <f t="shared" si="159"/>
        <v>1.1450000000000058</v>
      </c>
      <c r="O1489" s="147">
        <f t="shared" si="160"/>
        <v>7.9697768874432626E-3</v>
      </c>
    </row>
    <row r="1490" spans="10:15" x14ac:dyDescent="0.25">
      <c r="J1490">
        <f t="shared" si="161"/>
        <v>1.8600000000000014</v>
      </c>
      <c r="K1490" s="142">
        <f t="shared" si="157"/>
        <v>0.96624010732960486</v>
      </c>
      <c r="L1490">
        <f t="shared" si="158"/>
        <v>1.3433565195474877</v>
      </c>
      <c r="M1490">
        <f t="shared" si="162"/>
        <v>0.3912661819052014</v>
      </c>
      <c r="N1490" s="146">
        <f t="shared" si="159"/>
        <v>1.1453333333333393</v>
      </c>
      <c r="O1490" s="147">
        <f t="shared" si="160"/>
        <v>7.8859583185646193E-3</v>
      </c>
    </row>
    <row r="1491" spans="10:15" x14ac:dyDescent="0.25">
      <c r="J1491">
        <f t="shared" si="161"/>
        <v>1.8700000000000014</v>
      </c>
      <c r="K1491" s="142">
        <f t="shared" si="157"/>
        <v>0.96676670166571466</v>
      </c>
      <c r="L1491">
        <f t="shared" si="158"/>
        <v>1.3185350996483414</v>
      </c>
      <c r="M1491">
        <f t="shared" si="162"/>
        <v>0.39159951523853476</v>
      </c>
      <c r="N1491" s="146">
        <f t="shared" si="159"/>
        <v>1.1456666666666726</v>
      </c>
      <c r="O1491" s="147">
        <f t="shared" si="160"/>
        <v>7.8030002899563532E-3</v>
      </c>
    </row>
    <row r="1492" spans="10:15" x14ac:dyDescent="0.25">
      <c r="J1492">
        <f t="shared" si="161"/>
        <v>1.8800000000000014</v>
      </c>
      <c r="K1492" s="142">
        <f t="shared" si="157"/>
        <v>0.96729329600182434</v>
      </c>
      <c r="L1492">
        <f t="shared" si="158"/>
        <v>1.2940428984568613</v>
      </c>
      <c r="M1492">
        <f t="shared" si="162"/>
        <v>0.39193284857186811</v>
      </c>
      <c r="N1492" s="146">
        <f t="shared" si="159"/>
        <v>1.1460000000000059</v>
      </c>
      <c r="O1492" s="147">
        <f t="shared" si="160"/>
        <v>7.7208942281524221E-3</v>
      </c>
    </row>
    <row r="1493" spans="10:15" x14ac:dyDescent="0.25">
      <c r="J1493">
        <f t="shared" si="161"/>
        <v>1.8900000000000015</v>
      </c>
      <c r="K1493" s="142">
        <f t="shared" si="157"/>
        <v>0.96781989033793414</v>
      </c>
      <c r="L1493">
        <f t="shared" si="158"/>
        <v>1.2698786533353132</v>
      </c>
      <c r="M1493">
        <f t="shared" si="162"/>
        <v>0.39226618190520146</v>
      </c>
      <c r="N1493" s="146">
        <f t="shared" si="159"/>
        <v>1.1463333333333394</v>
      </c>
      <c r="O1493" s="147">
        <f t="shared" si="160"/>
        <v>7.6396316418466809E-3</v>
      </c>
    </row>
    <row r="1494" spans="10:15" x14ac:dyDescent="0.25">
      <c r="J1494">
        <f t="shared" si="161"/>
        <v>1.9000000000000015</v>
      </c>
      <c r="K1494" s="142">
        <f t="shared" si="157"/>
        <v>0.96834648467404394</v>
      </c>
      <c r="L1494">
        <f t="shared" si="158"/>
        <v>1.246041027699154</v>
      </c>
      <c r="M1494">
        <f t="shared" si="162"/>
        <v>0.39259951523853481</v>
      </c>
      <c r="N1494" s="146">
        <f t="shared" si="159"/>
        <v>1.1466666666666727</v>
      </c>
      <c r="O1494" s="147">
        <f t="shared" si="160"/>
        <v>7.5592041211462865E-3</v>
      </c>
    </row>
    <row r="1495" spans="10:15" x14ac:dyDescent="0.25">
      <c r="J1495">
        <f t="shared" si="161"/>
        <v>1.9100000000000015</v>
      </c>
      <c r="K1495" s="142">
        <f t="shared" si="157"/>
        <v>0.96887307901015363</v>
      </c>
      <c r="L1495">
        <f t="shared" si="158"/>
        <v>1.2225286129273976</v>
      </c>
      <c r="M1495">
        <f t="shared" si="162"/>
        <v>0.39293284857186817</v>
      </c>
      <c r="N1495" s="146">
        <f t="shared" si="159"/>
        <v>1.147000000000006</v>
      </c>
      <c r="O1495" s="147">
        <f t="shared" si="160"/>
        <v>7.4796033368311841E-3</v>
      </c>
    </row>
    <row r="1496" spans="10:15" x14ac:dyDescent="0.25">
      <c r="J1496">
        <f t="shared" si="161"/>
        <v>1.9200000000000015</v>
      </c>
      <c r="K1496" s="142">
        <f t="shared" si="157"/>
        <v>0.96939967334626342</v>
      </c>
      <c r="L1496">
        <f t="shared" si="158"/>
        <v>1.1993399302728949</v>
      </c>
      <c r="M1496">
        <f t="shared" si="162"/>
        <v>0.39326618190520152</v>
      </c>
      <c r="N1496" s="146">
        <f t="shared" si="159"/>
        <v>1.1473333333333393</v>
      </c>
      <c r="O1496" s="147">
        <f t="shared" si="160"/>
        <v>7.4008210396200045E-3</v>
      </c>
    </row>
    <row r="1497" spans="10:15" x14ac:dyDescent="0.25">
      <c r="J1497">
        <f t="shared" si="161"/>
        <v>1.9300000000000015</v>
      </c>
      <c r="K1497" s="142">
        <f t="shared" si="157"/>
        <v>0.96992626768237322</v>
      </c>
      <c r="L1497">
        <f t="shared" si="158"/>
        <v>1.1764734327714375</v>
      </c>
      <c r="M1497">
        <f t="shared" si="162"/>
        <v>0.39359951523853487</v>
      </c>
      <c r="N1497" s="146">
        <f t="shared" si="159"/>
        <v>1.1476666666666726</v>
      </c>
      <c r="O1497" s="147">
        <f t="shared" si="160"/>
        <v>7.3228490594420617E-3</v>
      </c>
    </row>
    <row r="1498" spans="10:15" x14ac:dyDescent="0.25">
      <c r="J1498">
        <f t="shared" si="161"/>
        <v>1.9400000000000015</v>
      </c>
      <c r="K1498" s="142">
        <f t="shared" si="157"/>
        <v>0.97045286201848302</v>
      </c>
      <c r="L1498">
        <f t="shared" si="158"/>
        <v>1.1539275071484738</v>
      </c>
      <c r="M1498">
        <f t="shared" si="162"/>
        <v>0.39393284857186822</v>
      </c>
      <c r="N1498" s="146">
        <f t="shared" si="159"/>
        <v>1.1480000000000061</v>
      </c>
      <c r="O1498" s="147">
        <f t="shared" si="160"/>
        <v>7.2456793047154661E-3</v>
      </c>
    </row>
    <row r="1499" spans="10:15" x14ac:dyDescent="0.25">
      <c r="J1499">
        <f t="shared" si="161"/>
        <v>1.9500000000000015</v>
      </c>
      <c r="K1499" s="142">
        <f t="shared" si="157"/>
        <v>0.97097945635459271</v>
      </c>
      <c r="L1499">
        <f t="shared" si="158"/>
        <v>1.1317004757224358</v>
      </c>
      <c r="M1499">
        <f t="shared" si="162"/>
        <v>0.39426618190520157</v>
      </c>
      <c r="N1499" s="146">
        <f t="shared" si="159"/>
        <v>1.1483333333333394</v>
      </c>
      <c r="O1499" s="147">
        <f t="shared" si="160"/>
        <v>7.1693037616313337E-3</v>
      </c>
    </row>
    <row r="1500" spans="10:15" x14ac:dyDescent="0.25">
      <c r="J1500">
        <f t="shared" si="161"/>
        <v>1.9600000000000015</v>
      </c>
      <c r="K1500" s="142">
        <f t="shared" si="157"/>
        <v>0.97150605069070251</v>
      </c>
      <c r="L1500">
        <f t="shared" si="158"/>
        <v>1.1097905983035457</v>
      </c>
      <c r="M1500">
        <f t="shared" si="162"/>
        <v>0.39459951523853493</v>
      </c>
      <c r="N1500" s="146">
        <f t="shared" si="159"/>
        <v>1.1486666666666727</v>
      </c>
      <c r="O1500" s="147">
        <f t="shared" si="160"/>
        <v>7.0937144934441433E-3</v>
      </c>
    </row>
    <row r="1501" spans="10:15" x14ac:dyDescent="0.25">
      <c r="J1501">
        <f t="shared" si="161"/>
        <v>1.9700000000000015</v>
      </c>
      <c r="K1501" s="142">
        <f t="shared" si="157"/>
        <v>0.9720326450268123</v>
      </c>
      <c r="L1501">
        <f t="shared" si="158"/>
        <v>1.0881960740871406</v>
      </c>
      <c r="M1501">
        <f t="shared" si="162"/>
        <v>0.39493284857186828</v>
      </c>
      <c r="N1501" s="146">
        <f t="shared" si="159"/>
        <v>1.1490000000000062</v>
      </c>
      <c r="O1501" s="147">
        <f t="shared" si="160"/>
        <v>7.0189036397679478E-3</v>
      </c>
    </row>
    <row r="1502" spans="10:15" x14ac:dyDescent="0.25">
      <c r="J1502">
        <f t="shared" si="161"/>
        <v>1.9800000000000015</v>
      </c>
      <c r="K1502" s="142">
        <f t="shared" si="157"/>
        <v>0.97255923936292199</v>
      </c>
      <c r="L1502">
        <f t="shared" si="158"/>
        <v>1.0669150435404058</v>
      </c>
      <c r="M1502">
        <f t="shared" si="162"/>
        <v>0.39526618190520163</v>
      </c>
      <c r="N1502" s="146">
        <f t="shared" si="159"/>
        <v>1.1493333333333395</v>
      </c>
      <c r="O1502" s="147">
        <f t="shared" si="160"/>
        <v>6.944863415878637E-3</v>
      </c>
    </row>
    <row r="1503" spans="10:15" x14ac:dyDescent="0.25">
      <c r="J1503">
        <f t="shared" si="161"/>
        <v>1.9900000000000015</v>
      </c>
      <c r="K1503" s="142">
        <f t="shared" si="157"/>
        <v>0.97308583369903179</v>
      </c>
      <c r="L1503">
        <f t="shared" si="158"/>
        <v>1.0459455902815662</v>
      </c>
      <c r="M1503">
        <f t="shared" si="162"/>
        <v>0.39559951523853498</v>
      </c>
      <c r="N1503" s="146">
        <f t="shared" si="159"/>
        <v>1.1496666666666728</v>
      </c>
      <c r="O1503" s="147">
        <f t="shared" si="160"/>
        <v>6.8715861120220599E-3</v>
      </c>
    </row>
    <row r="1504" spans="10:15" x14ac:dyDescent="0.25">
      <c r="J1504">
        <f t="shared" si="161"/>
        <v>2.0000000000000013</v>
      </c>
      <c r="K1504" s="142">
        <f t="shared" si="157"/>
        <v>0.97361242803514159</v>
      </c>
      <c r="L1504">
        <f t="shared" si="158"/>
        <v>1.0252857429506024</v>
      </c>
      <c r="M1504">
        <f t="shared" si="162"/>
        <v>0.39593284857186833</v>
      </c>
      <c r="N1504" s="146">
        <f t="shared" si="159"/>
        <v>1.1500000000000061</v>
      </c>
      <c r="O1504" s="147">
        <f t="shared" si="160"/>
        <v>6.7990640927280818E-3</v>
      </c>
    </row>
    <row r="1505" spans="10:15" x14ac:dyDescent="0.25">
      <c r="J1505">
        <f t="shared" si="161"/>
        <v>2.0100000000000011</v>
      </c>
      <c r="K1505" s="142">
        <f t="shared" si="157"/>
        <v>0.97413902237125127</v>
      </c>
      <c r="L1505">
        <f t="shared" si="158"/>
        <v>1.0049334770704732</v>
      </c>
      <c r="M1505">
        <f t="shared" si="162"/>
        <v>0.39626618190520169</v>
      </c>
      <c r="N1505" s="146">
        <f t="shared" si="159"/>
        <v>1.1503333333333394</v>
      </c>
      <c r="O1505" s="147">
        <f t="shared" si="160"/>
        <v>6.72728979613037E-3</v>
      </c>
    </row>
    <row r="1506" spans="10:15" x14ac:dyDescent="0.25">
      <c r="J1506">
        <f t="shared" si="161"/>
        <v>2.0200000000000009</v>
      </c>
      <c r="K1506" s="142">
        <f t="shared" si="157"/>
        <v>0.97466561670736107</v>
      </c>
      <c r="L1506">
        <f t="shared" si="158"/>
        <v>0.9848867168979567</v>
      </c>
      <c r="M1506">
        <f t="shared" si="162"/>
        <v>0.39659951523853504</v>
      </c>
      <c r="N1506" s="146">
        <f t="shared" si="159"/>
        <v>1.1506666666666729</v>
      </c>
      <c r="O1506" s="147">
        <f t="shared" si="160"/>
        <v>6.6562557332920831E-3</v>
      </c>
    </row>
    <row r="1507" spans="10:15" x14ac:dyDescent="0.25">
      <c r="J1507">
        <f t="shared" si="161"/>
        <v>2.0300000000000007</v>
      </c>
      <c r="K1507" s="142">
        <f t="shared" si="157"/>
        <v>0.97519221104347076</v>
      </c>
      <c r="L1507">
        <f t="shared" si="158"/>
        <v>0.96514333726326762</v>
      </c>
      <c r="M1507">
        <f t="shared" si="162"/>
        <v>0.39693284857186839</v>
      </c>
      <c r="N1507" s="146">
        <f t="shared" si="159"/>
        <v>1.1510000000000062</v>
      </c>
      <c r="O1507" s="147">
        <f t="shared" si="160"/>
        <v>6.5859544875371328E-3</v>
      </c>
    </row>
    <row r="1508" spans="10:15" x14ac:dyDescent="0.25">
      <c r="J1508">
        <f t="shared" si="161"/>
        <v>2.0400000000000005</v>
      </c>
      <c r="K1508" s="142">
        <f t="shared" si="157"/>
        <v>0.97571880537958056</v>
      </c>
      <c r="L1508">
        <f t="shared" si="158"/>
        <v>0.94570116539746396</v>
      </c>
      <c r="M1508">
        <f t="shared" si="162"/>
        <v>0.39726618190520174</v>
      </c>
      <c r="N1508" s="146">
        <f t="shared" si="159"/>
        <v>1.1513333333333395</v>
      </c>
      <c r="O1508" s="147">
        <f t="shared" si="160"/>
        <v>6.5163787137873476E-3</v>
      </c>
    </row>
    <row r="1509" spans="10:15" x14ac:dyDescent="0.25">
      <c r="J1509">
        <f t="shared" si="161"/>
        <v>2.0500000000000003</v>
      </c>
      <c r="K1509" s="142">
        <f t="shared" si="157"/>
        <v>0.97624539971569035</v>
      </c>
      <c r="L1509">
        <f t="shared" si="158"/>
        <v>0.92655798274693935</v>
      </c>
      <c r="M1509">
        <f t="shared" si="162"/>
        <v>0.3975995152385351</v>
      </c>
      <c r="N1509" s="146">
        <f t="shared" si="159"/>
        <v>1.1516666666666731</v>
      </c>
      <c r="O1509" s="147">
        <f t="shared" si="160"/>
        <v>6.4475211379050497E-3</v>
      </c>
    </row>
    <row r="1510" spans="10:15" x14ac:dyDescent="0.25">
      <c r="J1510">
        <f t="shared" si="161"/>
        <v>2.06</v>
      </c>
      <c r="K1510" s="142">
        <f t="shared" si="157"/>
        <v>0.97677199405180004</v>
      </c>
      <c r="L1510">
        <f t="shared" si="158"/>
        <v>0.90771152677406908</v>
      </c>
      <c r="M1510">
        <f t="shared" si="162"/>
        <v>0.39793284857186845</v>
      </c>
      <c r="N1510" s="146">
        <f t="shared" si="159"/>
        <v>1.1520000000000064</v>
      </c>
      <c r="O1510" s="147">
        <f t="shared" si="160"/>
        <v>6.3793745560414656E-3</v>
      </c>
    </row>
    <row r="1511" spans="10:15" x14ac:dyDescent="0.25">
      <c r="J1511">
        <f t="shared" si="161"/>
        <v>2.0699999999999998</v>
      </c>
      <c r="K1511" s="142">
        <f t="shared" si="157"/>
        <v>0.97729858838790984</v>
      </c>
      <c r="L1511">
        <f t="shared" si="158"/>
        <v>0.88915949274326023</v>
      </c>
      <c r="M1511">
        <f t="shared" si="162"/>
        <v>0.3982661819052018</v>
      </c>
      <c r="N1511" s="146">
        <f t="shared" si="159"/>
        <v>1.1523333333333396</v>
      </c>
      <c r="O1511" s="147">
        <f t="shared" si="160"/>
        <v>6.3119318339905795E-3</v>
      </c>
    </row>
    <row r="1512" spans="10:15" x14ac:dyDescent="0.25">
      <c r="J1512">
        <f t="shared" si="161"/>
        <v>2.0799999999999996</v>
      </c>
      <c r="K1512" s="142">
        <f t="shared" si="157"/>
        <v>0.97782518272401953</v>
      </c>
      <c r="L1512">
        <f t="shared" si="158"/>
        <v>0.87089953549169397</v>
      </c>
      <c r="M1512">
        <f t="shared" si="162"/>
        <v>0.39859951523853515</v>
      </c>
      <c r="N1512" s="146">
        <f t="shared" si="159"/>
        <v>1.1526666666666729</v>
      </c>
      <c r="O1512" s="147">
        <f t="shared" si="160"/>
        <v>6.2451859065484833E-3</v>
      </c>
    </row>
    <row r="1513" spans="10:15" x14ac:dyDescent="0.25">
      <c r="J1513">
        <f t="shared" si="161"/>
        <v>2.0899999999999994</v>
      </c>
      <c r="K1513" s="142">
        <f t="shared" si="157"/>
        <v>0.97835177706012932</v>
      </c>
      <c r="L1513">
        <f t="shared" si="158"/>
        <v>0.85292927118390205</v>
      </c>
      <c r="M1513">
        <f t="shared" si="162"/>
        <v>0.3989328485718685</v>
      </c>
      <c r="N1513" s="146">
        <f t="shared" si="159"/>
        <v>1.1530000000000062</v>
      </c>
      <c r="O1513" s="147">
        <f t="shared" si="160"/>
        <v>6.1791297768783162E-3</v>
      </c>
    </row>
    <row r="1514" spans="10:15" x14ac:dyDescent="0.25">
      <c r="J1514">
        <f t="shared" si="161"/>
        <v>2.0999999999999992</v>
      </c>
      <c r="K1514" s="142">
        <f t="shared" si="157"/>
        <v>0.97887837139623901</v>
      </c>
      <c r="L1514">
        <f t="shared" si="158"/>
        <v>0.83524627904959814</v>
      </c>
      <c r="M1514">
        <f t="shared" si="162"/>
        <v>0.39926618190520186</v>
      </c>
      <c r="N1514" s="146">
        <f t="shared" si="159"/>
        <v>1.1533333333333398</v>
      </c>
      <c r="O1514" s="147">
        <f t="shared" si="160"/>
        <v>6.1137565158805437E-3</v>
      </c>
    </row>
    <row r="1515" spans="10:15" x14ac:dyDescent="0.25">
      <c r="J1515">
        <f t="shared" si="161"/>
        <v>2.109999999999999</v>
      </c>
      <c r="K1515" s="142">
        <f t="shared" si="157"/>
        <v>0.97940496573234881</v>
      </c>
      <c r="L1515">
        <f t="shared" si="158"/>
        <v>0.81784810310395895</v>
      </c>
      <c r="M1515">
        <f t="shared" si="162"/>
        <v>0.39959951523853521</v>
      </c>
      <c r="N1515" s="146">
        <f t="shared" si="159"/>
        <v>1.1536666666666731</v>
      </c>
      <c r="O1515" s="147">
        <f t="shared" si="160"/>
        <v>6.0490592615687032E-3</v>
      </c>
    </row>
    <row r="1516" spans="10:15" x14ac:dyDescent="0.25">
      <c r="J1516">
        <f t="shared" si="161"/>
        <v>2.1199999999999988</v>
      </c>
      <c r="K1516" s="142">
        <f t="shared" si="157"/>
        <v>0.97993156006845861</v>
      </c>
      <c r="L1516">
        <f t="shared" si="158"/>
        <v>0.80073225384978808</v>
      </c>
      <c r="M1516">
        <f t="shared" si="162"/>
        <v>0.39993284857186856</v>
      </c>
      <c r="N1516" s="146">
        <f t="shared" si="159"/>
        <v>1.1540000000000064</v>
      </c>
      <c r="O1516" s="147">
        <f t="shared" si="160"/>
        <v>5.9850312184504765E-3</v>
      </c>
    </row>
    <row r="1517" spans="10:15" x14ac:dyDescent="0.25">
      <c r="J1517">
        <f t="shared" si="161"/>
        <v>2.1299999999999986</v>
      </c>
      <c r="K1517" s="142">
        <f t="shared" si="157"/>
        <v>0.98045815440456829</v>
      </c>
      <c r="L1517">
        <f t="shared" si="158"/>
        <v>0.78389620996087284</v>
      </c>
      <c r="M1517">
        <f t="shared" si="162"/>
        <v>0.40026618190520191</v>
      </c>
      <c r="N1517" s="146">
        <f t="shared" si="159"/>
        <v>1.1543333333333399</v>
      </c>
      <c r="O1517" s="147">
        <f t="shared" si="160"/>
        <v>5.921665656914093E-3</v>
      </c>
    </row>
    <row r="1518" spans="10:15" x14ac:dyDescent="0.25">
      <c r="J1518">
        <f t="shared" si="161"/>
        <v>2.1399999999999983</v>
      </c>
      <c r="K1518" s="142">
        <f t="shared" si="157"/>
        <v>0.98098474874067809</v>
      </c>
      <c r="L1518">
        <f t="shared" si="158"/>
        <v>0.76733741994592675</v>
      </c>
      <c r="M1518">
        <f t="shared" si="162"/>
        <v>0.40059951523853526</v>
      </c>
      <c r="N1518" s="146">
        <f t="shared" si="159"/>
        <v>1.1546666666666732</v>
      </c>
      <c r="O1518" s="147">
        <f t="shared" si="160"/>
        <v>5.8589559126199266E-3</v>
      </c>
    </row>
    <row r="1519" spans="10:15" x14ac:dyDescent="0.25">
      <c r="J1519">
        <f t="shared" si="161"/>
        <v>2.1499999999999981</v>
      </c>
      <c r="K1519" s="142">
        <f t="shared" si="157"/>
        <v>0.98151134307678789</v>
      </c>
      <c r="L1519">
        <f t="shared" si="158"/>
        <v>0.75105330379258828</v>
      </c>
      <c r="M1519">
        <f t="shared" si="162"/>
        <v>0.40093284857186862</v>
      </c>
      <c r="N1519" s="146">
        <f t="shared" si="159"/>
        <v>1.1550000000000065</v>
      </c>
      <c r="O1519" s="147">
        <f t="shared" si="160"/>
        <v>5.7968953858975351E-3</v>
      </c>
    </row>
    <row r="1520" spans="10:15" x14ac:dyDescent="0.25">
      <c r="J1520">
        <f t="shared" si="161"/>
        <v>2.1599999999999979</v>
      </c>
      <c r="K1520" s="142">
        <f t="shared" si="157"/>
        <v>0.98203793741289758</v>
      </c>
      <c r="L1520">
        <f t="shared" si="158"/>
        <v>0.73504125459085312</v>
      </c>
      <c r="M1520">
        <f t="shared" si="162"/>
        <v>0.40126618190520197</v>
      </c>
      <c r="N1520" s="146">
        <f t="shared" si="159"/>
        <v>1.1553333333333398</v>
      </c>
      <c r="O1520" s="147">
        <f t="shared" si="160"/>
        <v>5.7354775411476364E-3</v>
      </c>
    </row>
    <row r="1521" spans="10:15" x14ac:dyDescent="0.25">
      <c r="J1521">
        <f t="shared" si="161"/>
        <v>2.1699999999999977</v>
      </c>
      <c r="K1521" s="142">
        <f t="shared" si="157"/>
        <v>0.98256453174900737</v>
      </c>
      <c r="L1521">
        <f t="shared" si="158"/>
        <v>0.71929864013543665</v>
      </c>
      <c r="M1521">
        <f t="shared" si="162"/>
        <v>0.40159951523853532</v>
      </c>
      <c r="N1521" s="146">
        <f t="shared" si="159"/>
        <v>1.1556666666666731</v>
      </c>
      <c r="O1521" s="147">
        <f t="shared" si="160"/>
        <v>5.674695906249437E-3</v>
      </c>
    </row>
    <row r="1522" spans="10:15" x14ac:dyDescent="0.25">
      <c r="J1522">
        <f t="shared" si="161"/>
        <v>2.1799999999999975</v>
      </c>
      <c r="K1522" s="142">
        <f t="shared" si="157"/>
        <v>0.98309112608511706</v>
      </c>
      <c r="L1522">
        <f t="shared" si="158"/>
        <v>0.70382280450660417</v>
      </c>
      <c r="M1522">
        <f t="shared" si="162"/>
        <v>0.40193284857186867</v>
      </c>
      <c r="N1522" s="146">
        <f t="shared" si="159"/>
        <v>1.1560000000000066</v>
      </c>
      <c r="O1522" s="147">
        <f t="shared" si="160"/>
        <v>5.6145440719729683E-3</v>
      </c>
    </row>
    <row r="1523" spans="10:15" x14ac:dyDescent="0.25">
      <c r="J1523">
        <f t="shared" si="161"/>
        <v>2.1899999999999973</v>
      </c>
      <c r="K1523" s="142">
        <f t="shared" si="157"/>
        <v>0.98361772042122686</v>
      </c>
      <c r="L1523">
        <f t="shared" si="158"/>
        <v>0.68861106962889851</v>
      </c>
      <c r="M1523">
        <f t="shared" si="162"/>
        <v>0.40226618190520202</v>
      </c>
      <c r="N1523" s="146">
        <f t="shared" si="159"/>
        <v>1.1563333333333399</v>
      </c>
      <c r="O1523" s="147">
        <f t="shared" si="160"/>
        <v>5.5550156913965676E-3</v>
      </c>
    </row>
    <row r="1524" spans="10:15" x14ac:dyDescent="0.25">
      <c r="J1524">
        <f t="shared" si="161"/>
        <v>2.1999999999999971</v>
      </c>
      <c r="K1524" s="142">
        <f t="shared" si="157"/>
        <v>0.98414431475733655</v>
      </c>
      <c r="L1524">
        <f t="shared" si="158"/>
        <v>0.67366073680741978</v>
      </c>
      <c r="M1524">
        <f t="shared" si="162"/>
        <v>0.40259951523853538</v>
      </c>
      <c r="N1524" s="146">
        <f t="shared" si="159"/>
        <v>1.1566666666666732</v>
      </c>
      <c r="O1524" s="147">
        <f t="shared" si="160"/>
        <v>5.4961044793293105E-3</v>
      </c>
    </row>
    <row r="1525" spans="10:15" x14ac:dyDescent="0.25">
      <c r="J1525">
        <f t="shared" si="161"/>
        <v>2.2099999999999969</v>
      </c>
      <c r="K1525" s="142">
        <f t="shared" si="157"/>
        <v>0.98467090909344634</v>
      </c>
      <c r="L1525">
        <f t="shared" si="158"/>
        <v>0.65896908824112366</v>
      </c>
      <c r="M1525">
        <f t="shared" si="162"/>
        <v>0.40293284857186873</v>
      </c>
      <c r="N1525" s="146">
        <f t="shared" si="159"/>
        <v>1.1570000000000067</v>
      </c>
      <c r="O1525" s="147">
        <f t="shared" si="160"/>
        <v>5.4378042117385426E-3</v>
      </c>
    </row>
    <row r="1526" spans="10:15" x14ac:dyDescent="0.25">
      <c r="J1526">
        <f t="shared" si="161"/>
        <v>2.2199999999999966</v>
      </c>
      <c r="K1526" s="142">
        <f t="shared" si="157"/>
        <v>0.98519750342955614</v>
      </c>
      <c r="L1526">
        <f t="shared" si="158"/>
        <v>0.64453338851283715</v>
      </c>
      <c r="M1526">
        <f t="shared" si="162"/>
        <v>0.40326618190520208</v>
      </c>
      <c r="N1526" s="146">
        <f t="shared" si="159"/>
        <v>1.15733333333334</v>
      </c>
      <c r="O1526" s="147">
        <f t="shared" si="160"/>
        <v>5.3801087251823211E-3</v>
      </c>
    </row>
    <row r="1527" spans="10:15" x14ac:dyDescent="0.25">
      <c r="J1527">
        <f t="shared" si="161"/>
        <v>2.2299999999999964</v>
      </c>
      <c r="K1527" s="142">
        <f t="shared" si="157"/>
        <v>0.98572409776566583</v>
      </c>
      <c r="L1527">
        <f t="shared" si="158"/>
        <v>0.63035088605553213</v>
      </c>
      <c r="M1527">
        <f t="shared" si="162"/>
        <v>0.40359951523853543</v>
      </c>
      <c r="N1527" s="146">
        <f t="shared" si="159"/>
        <v>1.1576666666666733</v>
      </c>
      <c r="O1527" s="147">
        <f t="shared" si="160"/>
        <v>5.3230119162467155E-3</v>
      </c>
    </row>
    <row r="1528" spans="10:15" x14ac:dyDescent="0.25">
      <c r="J1528">
        <f t="shared" si="161"/>
        <v>2.2399999999999962</v>
      </c>
      <c r="K1528" s="142">
        <f t="shared" si="157"/>
        <v>0.98625069210177563</v>
      </c>
      <c r="L1528">
        <f t="shared" si="158"/>
        <v>0.61641881459453585</v>
      </c>
      <c r="M1528">
        <f t="shared" si="162"/>
        <v>0.40393284857186879</v>
      </c>
      <c r="N1528" s="146">
        <f t="shared" si="159"/>
        <v>1.1580000000000066</v>
      </c>
      <c r="O1528" s="147">
        <f t="shared" si="160"/>
        <v>5.2665077409881312E-3</v>
      </c>
    </row>
    <row r="1529" spans="10:15" x14ac:dyDescent="0.25">
      <c r="J1529">
        <f t="shared" si="161"/>
        <v>2.249999999999996</v>
      </c>
      <c r="K1529" s="142">
        <f t="shared" si="157"/>
        <v>0.98677728643788531</v>
      </c>
      <c r="L1529">
        <f t="shared" si="158"/>
        <v>0.60273439456538214</v>
      </c>
      <c r="M1529">
        <f t="shared" si="162"/>
        <v>0.40426618190520214</v>
      </c>
      <c r="N1529" s="146">
        <f t="shared" si="159"/>
        <v>1.1583333333333399</v>
      </c>
      <c r="O1529" s="147">
        <f t="shared" si="160"/>
        <v>5.2105902143803617E-3</v>
      </c>
    </row>
    <row r="1530" spans="10:15" x14ac:dyDescent="0.25">
      <c r="J1530">
        <f t="shared" si="161"/>
        <v>2.2599999999999958</v>
      </c>
      <c r="K1530" s="142">
        <f t="shared" si="157"/>
        <v>0.98730388077399511</v>
      </c>
      <c r="L1530">
        <f t="shared" si="158"/>
        <v>0.58929483450692177</v>
      </c>
      <c r="M1530">
        <f t="shared" si="162"/>
        <v>0.40459951523853549</v>
      </c>
      <c r="N1530" s="146">
        <f t="shared" si="159"/>
        <v>1.1586666666666734</v>
      </c>
      <c r="O1530" s="147">
        <f t="shared" si="160"/>
        <v>5.1552534097664927E-3</v>
      </c>
    </row>
    <row r="1531" spans="10:15" x14ac:dyDescent="0.25">
      <c r="J1531">
        <f t="shared" si="161"/>
        <v>2.2699999999999956</v>
      </c>
      <c r="K1531" s="142">
        <f t="shared" si="157"/>
        <v>0.9878304751101048</v>
      </c>
      <c r="L1531">
        <f t="shared" si="158"/>
        <v>0.57609733242950367</v>
      </c>
      <c r="M1531">
        <f t="shared" si="162"/>
        <v>0.40493284857186884</v>
      </c>
      <c r="N1531" s="146">
        <f t="shared" si="159"/>
        <v>1.1590000000000067</v>
      </c>
      <c r="O1531" s="147">
        <f t="shared" si="160"/>
        <v>5.1004914583155604E-3</v>
      </c>
    </row>
    <row r="1532" spans="10:15" x14ac:dyDescent="0.25">
      <c r="J1532">
        <f t="shared" si="161"/>
        <v>2.2799999999999954</v>
      </c>
      <c r="K1532" s="142">
        <f t="shared" si="157"/>
        <v>0.9883570694462146</v>
      </c>
      <c r="L1532">
        <f t="shared" si="158"/>
        <v>0.56313907715787503</v>
      </c>
      <c r="M1532">
        <f t="shared" si="162"/>
        <v>0.40526618190520219</v>
      </c>
      <c r="N1532" s="146">
        <f t="shared" si="159"/>
        <v>1.15933333333334</v>
      </c>
      <c r="O1532" s="147">
        <f t="shared" si="160"/>
        <v>5.0462985484839495E-3</v>
      </c>
    </row>
    <row r="1533" spans="10:15" x14ac:dyDescent="0.25">
      <c r="J1533">
        <f t="shared" si="161"/>
        <v>2.2899999999999952</v>
      </c>
      <c r="K1533" s="142">
        <f t="shared" si="157"/>
        <v>0.9888836637823244</v>
      </c>
      <c r="L1533">
        <f t="shared" si="158"/>
        <v>0.55041724964865801</v>
      </c>
      <c r="M1533">
        <f t="shared" si="162"/>
        <v>0.40559951523853555</v>
      </c>
      <c r="N1533" s="146">
        <f t="shared" si="159"/>
        <v>1.1596666666666735</v>
      </c>
      <c r="O1533" s="147">
        <f t="shared" si="160"/>
        <v>4.9926689254815035E-3</v>
      </c>
    </row>
    <row r="1534" spans="10:15" x14ac:dyDescent="0.25">
      <c r="J1534">
        <f t="shared" si="161"/>
        <v>2.2999999999999949</v>
      </c>
      <c r="K1534" s="142">
        <f t="shared" si="157"/>
        <v>0.98941025811843408</v>
      </c>
      <c r="L1534">
        <f t="shared" si="158"/>
        <v>0.53792902428211908</v>
      </c>
      <c r="M1534">
        <f t="shared" si="162"/>
        <v>0.4059328485718689</v>
      </c>
      <c r="N1534" s="146">
        <f t="shared" si="159"/>
        <v>1.1600000000000068</v>
      </c>
      <c r="O1534" s="147">
        <f t="shared" si="160"/>
        <v>4.9395968907422491E-3</v>
      </c>
    </row>
    <row r="1535" spans="10:15" x14ac:dyDescent="0.25">
      <c r="J1535">
        <f t="shared" si="161"/>
        <v>2.3099999999999947</v>
      </c>
      <c r="K1535" s="142">
        <f t="shared" si="157"/>
        <v>0.98993685245454388</v>
      </c>
      <c r="L1535">
        <f t="shared" si="158"/>
        <v>0.52567157012807131</v>
      </c>
      <c r="M1535">
        <f t="shared" si="162"/>
        <v>0.40626618190520225</v>
      </c>
      <c r="N1535" s="146">
        <f t="shared" si="159"/>
        <v>1.1603333333333401</v>
      </c>
      <c r="O1535" s="147">
        <f t="shared" si="160"/>
        <v>4.887076801399797E-3</v>
      </c>
    </row>
    <row r="1536" spans="10:15" x14ac:dyDescent="0.25">
      <c r="J1536">
        <f t="shared" si="161"/>
        <v>2.3199999999999945</v>
      </c>
      <c r="K1536" s="142">
        <f t="shared" si="157"/>
        <v>0.99046344679065368</v>
      </c>
      <c r="L1536">
        <f t="shared" si="158"/>
        <v>0.51364205218576753</v>
      </c>
      <c r="M1536">
        <f t="shared" si="162"/>
        <v>0.4065995152385356</v>
      </c>
      <c r="N1536" s="146">
        <f t="shared" si="159"/>
        <v>1.1606666666666734</v>
      </c>
      <c r="O1536" s="147">
        <f t="shared" si="160"/>
        <v>4.8351030697672817E-3</v>
      </c>
    </row>
    <row r="1537" spans="10:15" x14ac:dyDescent="0.25">
      <c r="J1537">
        <f t="shared" si="161"/>
        <v>2.3299999999999943</v>
      </c>
      <c r="K1537" s="142">
        <f t="shared" si="157"/>
        <v>0.99099004112676337</v>
      </c>
      <c r="L1537">
        <f t="shared" si="158"/>
        <v>0.50183763259758507</v>
      </c>
      <c r="M1537">
        <f t="shared" si="162"/>
        <v>0.40693284857186895</v>
      </c>
      <c r="N1537" s="146">
        <f t="shared" si="159"/>
        <v>1.1610000000000067</v>
      </c>
      <c r="O1537" s="147">
        <f t="shared" si="160"/>
        <v>4.7836701628218474E-3</v>
      </c>
    </row>
    <row r="1538" spans="10:15" x14ac:dyDescent="0.25">
      <c r="J1538">
        <f t="shared" si="161"/>
        <v>2.3399999999999941</v>
      </c>
      <c r="K1538" s="142">
        <f t="shared" si="157"/>
        <v>0.99151663546287316</v>
      </c>
      <c r="L1538">
        <f t="shared" si="158"/>
        <v>0.49025547183642265</v>
      </c>
      <c r="M1538">
        <f t="shared" si="162"/>
        <v>0.40726618190520231</v>
      </c>
      <c r="N1538" s="146">
        <f t="shared" si="159"/>
        <v>1.1613333333333402</v>
      </c>
      <c r="O1538" s="147">
        <f t="shared" si="160"/>
        <v>4.7327726016937318E-3</v>
      </c>
    </row>
    <row r="1539" spans="10:15" x14ac:dyDescent="0.25">
      <c r="J1539">
        <f t="shared" si="161"/>
        <v>2.3499999999999939</v>
      </c>
      <c r="K1539" s="142">
        <f t="shared" si="157"/>
        <v>0.99204322979898285</v>
      </c>
      <c r="L1539">
        <f t="shared" si="158"/>
        <v>0.47889272986670117</v>
      </c>
      <c r="M1539">
        <f t="shared" si="162"/>
        <v>0.40759951523853566</v>
      </c>
      <c r="N1539" s="146">
        <f t="shared" si="159"/>
        <v>1.1616666666666735</v>
      </c>
      <c r="O1539" s="147">
        <f t="shared" si="160"/>
        <v>4.6824049611596955E-3</v>
      </c>
    </row>
    <row r="1540" spans="10:15" x14ac:dyDescent="0.25">
      <c r="J1540">
        <f t="shared" si="161"/>
        <v>2.3599999999999937</v>
      </c>
      <c r="K1540" s="142">
        <f t="shared" ref="K1540:K1603" si="163">$B$7+J1540*$B$24</f>
        <v>0.99256982413509265</v>
      </c>
      <c r="L1540">
        <f t="shared" ref="L1540:L1603" si="164">_xlfn.NORM.DIST(K1540,$B$7,$B$24,FALSE)</f>
        <v>0.46774656727885305</v>
      </c>
      <c r="M1540">
        <f t="shared" si="162"/>
        <v>0.40793284857186901</v>
      </c>
      <c r="N1540" s="146">
        <f t="shared" ref="N1540:N1603" si="165">MAX(0,M1540+B$21)</f>
        <v>1.1620000000000068</v>
      </c>
      <c r="O1540" s="147">
        <f t="shared" ref="O1540:O1603" si="166">IF(M1540&gt;=0,_xlfn.GAMMA.DIST(M1540,$B$22,1/$B$23,FALSE),0)</f>
        <v>4.6325618691409921E-3</v>
      </c>
    </row>
    <row r="1541" spans="10:15" x14ac:dyDescent="0.25">
      <c r="J1541">
        <f t="shared" si="161"/>
        <v>2.3699999999999934</v>
      </c>
      <c r="K1541" s="142">
        <f t="shared" si="163"/>
        <v>0.99309641847120234</v>
      </c>
      <c r="L1541">
        <f t="shared" si="164"/>
        <v>0.45681414639729895</v>
      </c>
      <c r="M1541">
        <f t="shared" si="162"/>
        <v>0.40826618190520236</v>
      </c>
      <c r="N1541" s="146">
        <f t="shared" si="165"/>
        <v>1.1623333333333403</v>
      </c>
      <c r="O1541" s="147">
        <f t="shared" si="166"/>
        <v>4.5832380062057147E-3</v>
      </c>
    </row>
    <row r="1542" spans="10:15" x14ac:dyDescent="0.25">
      <c r="J1542">
        <f t="shared" ref="J1542:J1605" si="167">J1541+0.01</f>
        <v>2.3799999999999932</v>
      </c>
      <c r="K1542" s="142">
        <f t="shared" si="163"/>
        <v>0.99362301280731213</v>
      </c>
      <c r="L1542">
        <f t="shared" si="164"/>
        <v>0.44609263236179714</v>
      </c>
      <c r="M1542">
        <f t="shared" ref="M1542:M1605" si="168">M1541+0.7/2100</f>
        <v>0.40859951523853572</v>
      </c>
      <c r="N1542" s="146">
        <f t="shared" si="165"/>
        <v>1.1626666666666736</v>
      </c>
      <c r="O1542" s="147">
        <f t="shared" si="166"/>
        <v>4.5344281050755161E-3</v>
      </c>
    </row>
    <row r="1543" spans="10:15" x14ac:dyDescent="0.25">
      <c r="J1543">
        <f t="shared" si="167"/>
        <v>2.389999999999993</v>
      </c>
      <c r="K1543" s="142">
        <f t="shared" si="163"/>
        <v>0.99414960714342193</v>
      </c>
      <c r="L1543">
        <f t="shared" si="164"/>
        <v>0.43557919418221691</v>
      </c>
      <c r="M1543">
        <f t="shared" si="168"/>
        <v>0.40893284857186907</v>
      </c>
      <c r="N1543" s="146">
        <f t="shared" si="165"/>
        <v>1.1630000000000069</v>
      </c>
      <c r="O1543" s="147">
        <f t="shared" si="166"/>
        <v>4.4861269501366395E-3</v>
      </c>
    </row>
    <row r="1544" spans="10:15" x14ac:dyDescent="0.25">
      <c r="J1544">
        <f t="shared" si="167"/>
        <v>2.3999999999999928</v>
      </c>
      <c r="K1544" s="142">
        <f t="shared" si="163"/>
        <v>0.99467620147953162</v>
      </c>
      <c r="L1544">
        <f t="shared" si="164"/>
        <v>0.42527100576667387</v>
      </c>
      <c r="M1544">
        <f t="shared" si="168"/>
        <v>0.40926618190520242</v>
      </c>
      <c r="N1544" s="146">
        <f t="shared" si="165"/>
        <v>1.1633333333333402</v>
      </c>
      <c r="O1544" s="147">
        <f t="shared" si="166"/>
        <v>4.4383293769552955E-3</v>
      </c>
    </row>
    <row r="1545" spans="10:15" x14ac:dyDescent="0.25">
      <c r="J1545">
        <f t="shared" si="167"/>
        <v>2.4099999999999926</v>
      </c>
      <c r="K1545" s="142">
        <f t="shared" si="163"/>
        <v>0.99520279581564142</v>
      </c>
      <c r="L1545">
        <f t="shared" si="164"/>
        <v>0.41516524692306511</v>
      </c>
      <c r="M1545">
        <f t="shared" si="168"/>
        <v>0.40959951523853577</v>
      </c>
      <c r="N1545" s="146">
        <f t="shared" si="165"/>
        <v>1.1636666666666735</v>
      </c>
      <c r="O1545" s="147">
        <f t="shared" si="166"/>
        <v>4.3910302717973153E-3</v>
      </c>
    </row>
    <row r="1546" spans="10:15" x14ac:dyDescent="0.25">
      <c r="J1546">
        <f t="shared" si="167"/>
        <v>2.4199999999999924</v>
      </c>
      <c r="K1546" s="142">
        <f t="shared" si="163"/>
        <v>0.9957293901517511</v>
      </c>
      <c r="L1546">
        <f t="shared" si="164"/>
        <v>0.40525910433406087</v>
      </c>
      <c r="M1546">
        <f t="shared" si="168"/>
        <v>0.40993284857186912</v>
      </c>
      <c r="N1546" s="146">
        <f t="shared" si="165"/>
        <v>1.164000000000007</v>
      </c>
      <c r="O1546" s="147">
        <f t="shared" si="166"/>
        <v>4.3442245711519268E-3</v>
      </c>
    </row>
    <row r="1547" spans="10:15" x14ac:dyDescent="0.25">
      <c r="J1547">
        <f t="shared" si="167"/>
        <v>2.4299999999999922</v>
      </c>
      <c r="K1547" s="142">
        <f t="shared" si="163"/>
        <v>0.9962559844878609</v>
      </c>
      <c r="L1547">
        <f t="shared" si="164"/>
        <v>0.39554977250554568</v>
      </c>
      <c r="M1547">
        <f t="shared" si="168"/>
        <v>0.41026618190520248</v>
      </c>
      <c r="N1547" s="146">
        <f t="shared" si="165"/>
        <v>1.1643333333333403</v>
      </c>
      <c r="O1547" s="147">
        <f t="shared" si="166"/>
        <v>4.2979072612599105E-3</v>
      </c>
    </row>
    <row r="1548" spans="10:15" x14ac:dyDescent="0.25">
      <c r="J1548">
        <f t="shared" si="167"/>
        <v>2.439999999999992</v>
      </c>
      <c r="K1548" s="142">
        <f t="shared" si="163"/>
        <v>0.99678257882397059</v>
      </c>
      <c r="L1548">
        <f t="shared" si="164"/>
        <v>0.38603445468864755</v>
      </c>
      <c r="M1548">
        <f t="shared" si="168"/>
        <v>0.41059951523853583</v>
      </c>
      <c r="N1548" s="146">
        <f t="shared" si="165"/>
        <v>1.1646666666666736</v>
      </c>
      <c r="O1548" s="147">
        <f t="shared" si="166"/>
        <v>4.2520733776457761E-3</v>
      </c>
    </row>
    <row r="1549" spans="10:15" x14ac:dyDescent="0.25">
      <c r="J1549">
        <f t="shared" si="167"/>
        <v>2.4499999999999917</v>
      </c>
      <c r="K1549" s="142">
        <f t="shared" si="163"/>
        <v>0.99730917316008039</v>
      </c>
      <c r="L1549">
        <f t="shared" si="164"/>
        <v>0.37671036377536798</v>
      </c>
      <c r="M1549">
        <f t="shared" si="168"/>
        <v>0.41093284857186918</v>
      </c>
      <c r="N1549" s="146">
        <f t="shared" si="165"/>
        <v>1.1650000000000071</v>
      </c>
      <c r="O1549" s="147">
        <f t="shared" si="166"/>
        <v>4.2067180046541216E-3</v>
      </c>
    </row>
    <row r="1550" spans="10:15" x14ac:dyDescent="0.25">
      <c r="J1550">
        <f t="shared" si="167"/>
        <v>2.4599999999999915</v>
      </c>
      <c r="K1550" s="142">
        <f t="shared" si="163"/>
        <v>0.99783576749619018</v>
      </c>
      <c r="L1550">
        <f t="shared" si="164"/>
        <v>0.36757472316798162</v>
      </c>
      <c r="M1550">
        <f t="shared" si="168"/>
        <v>0.41126618190520253</v>
      </c>
      <c r="N1550" s="146">
        <f t="shared" si="165"/>
        <v>1.1653333333333404</v>
      </c>
      <c r="O1550" s="147">
        <f t="shared" si="166"/>
        <v>4.1618362749901178E-3</v>
      </c>
    </row>
    <row r="1551" spans="10:15" x14ac:dyDescent="0.25">
      <c r="J1551">
        <f t="shared" si="167"/>
        <v>2.4699999999999913</v>
      </c>
      <c r="K1551" s="142">
        <f t="shared" si="163"/>
        <v>0.99836236183229987</v>
      </c>
      <c r="L1551">
        <f t="shared" si="164"/>
        <v>0.35862476762226714</v>
      </c>
      <c r="M1551">
        <f t="shared" si="168"/>
        <v>0.41159951523853588</v>
      </c>
      <c r="N1551" s="146">
        <f t="shared" si="165"/>
        <v>1.1656666666666737</v>
      </c>
      <c r="O1551" s="147">
        <f t="shared" si="166"/>
        <v>4.1174233692640181E-3</v>
      </c>
    </row>
    <row r="1552" spans="10:15" x14ac:dyDescent="0.25">
      <c r="J1552">
        <f t="shared" si="167"/>
        <v>2.4799999999999911</v>
      </c>
      <c r="K1552" s="142">
        <f t="shared" si="163"/>
        <v>0.99888895616840967</v>
      </c>
      <c r="L1552">
        <f t="shared" si="164"/>
        <v>0.34985774406472714</v>
      </c>
      <c r="M1552">
        <f t="shared" si="168"/>
        <v>0.41193284857186924</v>
      </c>
      <c r="N1552" s="146">
        <f t="shared" si="165"/>
        <v>1.166000000000007</v>
      </c>
      <c r="O1552" s="147">
        <f t="shared" si="166"/>
        <v>4.0734745155397243E-3</v>
      </c>
    </row>
    <row r="1553" spans="10:15" x14ac:dyDescent="0.25">
      <c r="J1553">
        <f t="shared" si="167"/>
        <v>2.4899999999999909</v>
      </c>
      <c r="K1553" s="142">
        <f t="shared" si="163"/>
        <v>0.99941555050451947</v>
      </c>
      <c r="L1553">
        <f t="shared" si="164"/>
        <v>0.34127091238395119</v>
      </c>
      <c r="M1553">
        <f t="shared" si="168"/>
        <v>0.41226618190520259</v>
      </c>
      <c r="N1553" s="146">
        <f t="shared" si="165"/>
        <v>1.1663333333333403</v>
      </c>
      <c r="O1553" s="147">
        <f t="shared" si="166"/>
        <v>4.0299849888873552E-3</v>
      </c>
    </row>
    <row r="1554" spans="10:15" x14ac:dyDescent="0.25">
      <c r="J1554">
        <f t="shared" si="167"/>
        <v>2.4999999999999907</v>
      </c>
      <c r="K1554" s="142">
        <f t="shared" si="163"/>
        <v>0.99994214484062915</v>
      </c>
      <c r="L1554">
        <f t="shared" si="164"/>
        <v>0.33286154619626096</v>
      </c>
      <c r="M1554">
        <f t="shared" si="168"/>
        <v>0.41259951523853594</v>
      </c>
      <c r="N1554" s="146">
        <f t="shared" si="165"/>
        <v>1.1666666666666738</v>
      </c>
      <c r="O1554" s="147">
        <f t="shared" si="166"/>
        <v>3.9869501109397933E-3</v>
      </c>
    </row>
    <row r="1555" spans="10:15" x14ac:dyDescent="0.25">
      <c r="J1555">
        <f t="shared" si="167"/>
        <v>2.5099999999999905</v>
      </c>
      <c r="K1555" s="142">
        <f t="shared" si="163"/>
        <v>1.0004687391767388</v>
      </c>
      <c r="L1555">
        <f t="shared" si="164"/>
        <v>0.32462693358582168</v>
      </c>
      <c r="M1555">
        <f t="shared" si="168"/>
        <v>0.41293284857186929</v>
      </c>
      <c r="N1555" s="146">
        <f t="shared" si="165"/>
        <v>1.1670000000000071</v>
      </c>
      <c r="O1555" s="147">
        <f t="shared" si="166"/>
        <v>3.9443652494531144E-3</v>
      </c>
    </row>
    <row r="1556" spans="10:15" x14ac:dyDescent="0.25">
      <c r="J1556">
        <f t="shared" si="167"/>
        <v>2.5199999999999902</v>
      </c>
      <c r="K1556" s="142">
        <f t="shared" si="163"/>
        <v>1.0009953335128488</v>
      </c>
      <c r="L1556">
        <f t="shared" si="164"/>
        <v>0.31656437781941266</v>
      </c>
      <c r="M1556">
        <f t="shared" si="168"/>
        <v>0.41326618190520265</v>
      </c>
      <c r="N1556" s="146">
        <f t="shared" si="165"/>
        <v>1.1673333333333404</v>
      </c>
      <c r="O1556" s="147">
        <f t="shared" si="166"/>
        <v>3.9022258178710309E-3</v>
      </c>
    </row>
    <row r="1557" spans="10:15" x14ac:dyDescent="0.25">
      <c r="J1557">
        <f t="shared" si="167"/>
        <v>2.52999999999999</v>
      </c>
      <c r="K1557" s="142">
        <f t="shared" si="163"/>
        <v>1.0015219278489584</v>
      </c>
      <c r="L1557">
        <f t="shared" si="164"/>
        <v>0.30867119803606857</v>
      </c>
      <c r="M1557">
        <f t="shared" si="168"/>
        <v>0.413599515238536</v>
      </c>
      <c r="N1557" s="146">
        <f t="shared" si="165"/>
        <v>1.167666666666674</v>
      </c>
      <c r="O1557" s="147">
        <f t="shared" si="166"/>
        <v>3.8605272748930969E-3</v>
      </c>
    </row>
    <row r="1558" spans="10:15" x14ac:dyDescent="0.25">
      <c r="J1558">
        <f t="shared" si="167"/>
        <v>2.5399999999999898</v>
      </c>
      <c r="K1558" s="142">
        <f t="shared" si="163"/>
        <v>1.0020485221850681</v>
      </c>
      <c r="L1558">
        <f t="shared" si="164"/>
        <v>0.3009447299117548</v>
      </c>
      <c r="M1558">
        <f t="shared" si="168"/>
        <v>0.41393284857186935</v>
      </c>
      <c r="N1558" s="146">
        <f t="shared" si="165"/>
        <v>1.1680000000000073</v>
      </c>
      <c r="O1558" s="147">
        <f t="shared" si="166"/>
        <v>3.8192651240468055E-3</v>
      </c>
    </row>
    <row r="1559" spans="10:15" x14ac:dyDescent="0.25">
      <c r="J1559">
        <f t="shared" si="167"/>
        <v>2.5499999999999896</v>
      </c>
      <c r="K1559" s="142">
        <f t="shared" si="163"/>
        <v>1.0025751165211778</v>
      </c>
      <c r="L1559">
        <f t="shared" si="164"/>
        <v>0.29338232629937366</v>
      </c>
      <c r="M1559">
        <f t="shared" si="168"/>
        <v>0.4142661819052027</v>
      </c>
      <c r="N1559" s="146">
        <f t="shared" si="165"/>
        <v>1.1683333333333406</v>
      </c>
      <c r="O1559" s="147">
        <f t="shared" si="166"/>
        <v>3.7784349132635345E-3</v>
      </c>
    </row>
    <row r="1560" spans="10:15" x14ac:dyDescent="0.25">
      <c r="J1560">
        <f t="shared" si="167"/>
        <v>2.5599999999999894</v>
      </c>
      <c r="K1560" s="142">
        <f t="shared" si="163"/>
        <v>1.0031017108572877</v>
      </c>
      <c r="L1560">
        <f t="shared" si="164"/>
        <v>0.28598135784428169</v>
      </c>
      <c r="M1560">
        <f t="shared" si="168"/>
        <v>0.41459951523853605</v>
      </c>
      <c r="N1560" s="146">
        <f t="shared" si="165"/>
        <v>1.1686666666666738</v>
      </c>
      <c r="O1560" s="147">
        <f t="shared" si="166"/>
        <v>3.738032234458196E-3</v>
      </c>
    </row>
    <row r="1561" spans="10:15" x14ac:dyDescent="0.25">
      <c r="J1561">
        <f t="shared" si="167"/>
        <v>2.5699999999999892</v>
      </c>
      <c r="K1561" s="142">
        <f t="shared" si="163"/>
        <v>1.0036283051933974</v>
      </c>
      <c r="L1561">
        <f t="shared" si="164"/>
        <v>0.27873921357560749</v>
      </c>
      <c r="M1561">
        <f t="shared" si="168"/>
        <v>0.41493284857186941</v>
      </c>
      <c r="N1561" s="146">
        <f t="shared" si="165"/>
        <v>1.1690000000000071</v>
      </c>
      <c r="O1561" s="147">
        <f t="shared" si="166"/>
        <v>3.6980527231126833E-3</v>
      </c>
    </row>
    <row r="1562" spans="10:15" x14ac:dyDescent="0.25">
      <c r="J1562">
        <f t="shared" si="167"/>
        <v>2.579999999999989</v>
      </c>
      <c r="K1562" s="142">
        <f t="shared" si="163"/>
        <v>1.0041548995295071</v>
      </c>
      <c r="L1562">
        <f t="shared" si="164"/>
        <v>0.27165330147357308</v>
      </c>
      <c r="M1562">
        <f t="shared" si="168"/>
        <v>0.41526618190520276</v>
      </c>
      <c r="N1562" s="146">
        <f t="shared" si="165"/>
        <v>1.1693333333333407</v>
      </c>
      <c r="O1562" s="147">
        <f t="shared" si="166"/>
        <v>3.6584920578630461E-3</v>
      </c>
    </row>
    <row r="1563" spans="10:15" x14ac:dyDescent="0.25">
      <c r="J1563">
        <f t="shared" si="167"/>
        <v>2.5899999999999888</v>
      </c>
      <c r="K1563" s="142">
        <f t="shared" si="163"/>
        <v>1.004681493865617</v>
      </c>
      <c r="L1563">
        <f t="shared" si="164"/>
        <v>0.26472104901315352</v>
      </c>
      <c r="M1563">
        <f t="shared" si="168"/>
        <v>0.41559951523853611</v>
      </c>
      <c r="N1563" s="146">
        <f t="shared" si="165"/>
        <v>1.169666666666674</v>
      </c>
      <c r="O1563" s="147">
        <f t="shared" si="166"/>
        <v>3.6193459600903197E-3</v>
      </c>
    </row>
    <row r="1564" spans="10:15" x14ac:dyDescent="0.25">
      <c r="J1564">
        <f t="shared" si="167"/>
        <v>2.5999999999999885</v>
      </c>
      <c r="K1564" s="142">
        <f t="shared" si="163"/>
        <v>1.0052080882017267</v>
      </c>
      <c r="L1564">
        <f t="shared" si="164"/>
        <v>0.25793990368431879</v>
      </c>
      <c r="M1564">
        <f t="shared" si="168"/>
        <v>0.41593284857186946</v>
      </c>
      <c r="N1564" s="146">
        <f t="shared" si="165"/>
        <v>1.1700000000000073</v>
      </c>
      <c r="O1564" s="147">
        <f t="shared" si="166"/>
        <v>3.5806101935150496E-3</v>
      </c>
    </row>
    <row r="1565" spans="10:15" x14ac:dyDescent="0.25">
      <c r="J1565">
        <f t="shared" si="167"/>
        <v>2.6099999999999883</v>
      </c>
      <c r="K1565" s="142">
        <f t="shared" si="163"/>
        <v>1.0057346825378364</v>
      </c>
      <c r="L1565">
        <f t="shared" si="164"/>
        <v>0.2513073334891201</v>
      </c>
      <c r="M1565">
        <f t="shared" si="168"/>
        <v>0.41626618190520281</v>
      </c>
      <c r="N1565" s="146">
        <f t="shared" si="165"/>
        <v>1.1703333333333408</v>
      </c>
      <c r="O1565" s="147">
        <f t="shared" si="166"/>
        <v>3.5422805637953811E-3</v>
      </c>
    </row>
    <row r="1566" spans="10:15" x14ac:dyDescent="0.25">
      <c r="J1566">
        <f t="shared" si="167"/>
        <v>2.6199999999999881</v>
      </c>
      <c r="K1566" s="142">
        <f t="shared" si="163"/>
        <v>1.0062612768739463</v>
      </c>
      <c r="L1566">
        <f t="shared" si="164"/>
        <v>0.24482082741597141</v>
      </c>
      <c r="M1566">
        <f t="shared" si="168"/>
        <v>0.41659951523853617</v>
      </c>
      <c r="N1566" s="146">
        <f t="shared" si="165"/>
        <v>1.1706666666666741</v>
      </c>
      <c r="O1566" s="147">
        <f t="shared" si="166"/>
        <v>3.5043529181288517E-3</v>
      </c>
    </row>
    <row r="1567" spans="10:15" x14ac:dyDescent="0.25">
      <c r="J1567">
        <f t="shared" si="167"/>
        <v>2.6299999999999879</v>
      </c>
      <c r="K1567" s="142">
        <f t="shared" si="163"/>
        <v>1.006787871210056</v>
      </c>
      <c r="L1567">
        <f t="shared" si="164"/>
        <v>0.23847789589140153</v>
      </c>
      <c r="M1567">
        <f t="shared" si="168"/>
        <v>0.41693284857186952</v>
      </c>
      <c r="N1567" s="146">
        <f t="shared" si="165"/>
        <v>1.1710000000000074</v>
      </c>
      <c r="O1567" s="147">
        <f t="shared" si="166"/>
        <v>3.4668231448576744E-3</v>
      </c>
    </row>
    <row r="1568" spans="10:15" x14ac:dyDescent="0.25">
      <c r="J1568">
        <f t="shared" si="167"/>
        <v>2.6399999999999877</v>
      </c>
      <c r="K1568" s="142">
        <f t="shared" si="163"/>
        <v>1.0073144655461657</v>
      </c>
      <c r="L1568">
        <f t="shared" si="164"/>
        <v>0.23227607120956301</v>
      </c>
      <c r="M1568">
        <f t="shared" si="168"/>
        <v>0.41726618190520287</v>
      </c>
      <c r="N1568" s="146">
        <f t="shared" si="165"/>
        <v>1.1713333333333407</v>
      </c>
      <c r="O1568" s="147">
        <f t="shared" si="166"/>
        <v>3.4296871730775669E-3</v>
      </c>
    </row>
    <row r="1569" spans="10:15" x14ac:dyDescent="0.25">
      <c r="J1569">
        <f t="shared" si="167"/>
        <v>2.6499999999999875</v>
      </c>
      <c r="K1569" s="142">
        <f t="shared" si="163"/>
        <v>1.0078410598822756</v>
      </c>
      <c r="L1569">
        <f t="shared" si="164"/>
        <v>0.22621290793987017</v>
      </c>
      <c r="M1569">
        <f t="shared" si="168"/>
        <v>0.41759951523853622</v>
      </c>
      <c r="N1569" s="146">
        <f t="shared" si="165"/>
        <v>1.171666666666674</v>
      </c>
      <c r="O1569" s="147">
        <f t="shared" si="166"/>
        <v>3.3929409722501182E-3</v>
      </c>
    </row>
    <row r="1570" spans="10:15" x14ac:dyDescent="0.25">
      <c r="J1570">
        <f t="shared" si="167"/>
        <v>2.6599999999999873</v>
      </c>
      <c r="K1570" s="142">
        <f t="shared" si="163"/>
        <v>1.0083676542183853</v>
      </c>
      <c r="L1570">
        <f t="shared" si="164"/>
        <v>0.22028598331306387</v>
      </c>
      <c r="M1570">
        <f t="shared" si="168"/>
        <v>0.41793284857186958</v>
      </c>
      <c r="N1570" s="146">
        <f t="shared" si="165"/>
        <v>1.1720000000000075</v>
      </c>
      <c r="O1570" s="147">
        <f t="shared" si="166"/>
        <v>3.3565805518186412E-3</v>
      </c>
    </row>
    <row r="1571" spans="10:15" x14ac:dyDescent="0.25">
      <c r="J1571">
        <f t="shared" si="167"/>
        <v>2.6699999999999871</v>
      </c>
      <c r="K1571" s="142">
        <f t="shared" si="163"/>
        <v>1.0088942485544949</v>
      </c>
      <c r="L1571">
        <f t="shared" si="164"/>
        <v>0.21449289758601159</v>
      </c>
      <c r="M1571">
        <f t="shared" si="168"/>
        <v>0.41826618190520293</v>
      </c>
      <c r="N1571" s="146">
        <f t="shared" si="165"/>
        <v>1.1723333333333408</v>
      </c>
      <c r="O1571" s="147">
        <f t="shared" si="166"/>
        <v>3.3206019608274396E-3</v>
      </c>
    </row>
    <row r="1572" spans="10:15" x14ac:dyDescent="0.25">
      <c r="J1572">
        <f t="shared" si="167"/>
        <v>2.6799999999999868</v>
      </c>
      <c r="K1572" s="142">
        <f t="shared" si="163"/>
        <v>1.0094208428906046</v>
      </c>
      <c r="L1572">
        <f t="shared" si="164"/>
        <v>0.20883127438563637</v>
      </c>
      <c r="M1572">
        <f t="shared" si="168"/>
        <v>0.41859951523853628</v>
      </c>
      <c r="N1572" s="146">
        <f t="shared" si="165"/>
        <v>1.1726666666666741</v>
      </c>
      <c r="O1572" s="147">
        <f t="shared" si="166"/>
        <v>3.2850012875445369E-3</v>
      </c>
    </row>
    <row r="1573" spans="10:15" x14ac:dyDescent="0.25">
      <c r="J1573">
        <f t="shared" si="167"/>
        <v>2.6899999999999866</v>
      </c>
      <c r="K1573" s="142">
        <f t="shared" si="163"/>
        <v>1.0099474372267145</v>
      </c>
      <c r="L1573">
        <f t="shared" si="164"/>
        <v>0.20329876103226921</v>
      </c>
      <c r="M1573">
        <f t="shared" si="168"/>
        <v>0.41893284857186963</v>
      </c>
      <c r="N1573" s="146">
        <f t="shared" si="165"/>
        <v>1.1730000000000076</v>
      </c>
      <c r="O1573" s="147">
        <f t="shared" si="166"/>
        <v>3.2497746590878125E-3</v>
      </c>
    </row>
    <row r="1574" spans="10:15" x14ac:dyDescent="0.25">
      <c r="J1574">
        <f t="shared" si="167"/>
        <v>2.6999999999999864</v>
      </c>
      <c r="K1574" s="142">
        <f t="shared" si="163"/>
        <v>1.0104740315628242</v>
      </c>
      <c r="L1574">
        <f t="shared" si="164"/>
        <v>0.19789302884280968</v>
      </c>
      <c r="M1574">
        <f t="shared" si="168"/>
        <v>0.41926618190520298</v>
      </c>
      <c r="N1574" s="146">
        <f t="shared" si="165"/>
        <v>1.1733333333333409</v>
      </c>
      <c r="O1574" s="147">
        <f t="shared" si="166"/>
        <v>3.2149182410544353E-3</v>
      </c>
    </row>
    <row r="1575" spans="10:15" x14ac:dyDescent="0.25">
      <c r="J1575">
        <f t="shared" si="167"/>
        <v>2.7099999999999862</v>
      </c>
      <c r="K1575" s="142">
        <f t="shared" si="163"/>
        <v>1.0110006258989339</v>
      </c>
      <c r="L1575">
        <f t="shared" si="164"/>
        <v>0.19261177341401003</v>
      </c>
      <c r="M1575">
        <f t="shared" si="168"/>
        <v>0.41959951523853634</v>
      </c>
      <c r="N1575" s="146">
        <f t="shared" si="165"/>
        <v>1.1736666666666742</v>
      </c>
      <c r="O1575" s="147">
        <f t="shared" si="166"/>
        <v>3.1804282371537453E-3</v>
      </c>
    </row>
    <row r="1576" spans="10:15" x14ac:dyDescent="0.25">
      <c r="J1576">
        <f t="shared" si="167"/>
        <v>2.719999999999986</v>
      </c>
      <c r="K1576" s="142">
        <f t="shared" si="163"/>
        <v>1.0115272202350436</v>
      </c>
      <c r="L1576">
        <f t="shared" si="164"/>
        <v>0.1874527148862844</v>
      </c>
      <c r="M1576">
        <f t="shared" si="168"/>
        <v>0.41993284857186969</v>
      </c>
      <c r="N1576" s="146">
        <f t="shared" si="165"/>
        <v>1.1740000000000075</v>
      </c>
      <c r="O1576" s="147">
        <f t="shared" si="166"/>
        <v>3.1463008888433551E-3</v>
      </c>
    </row>
    <row r="1577" spans="10:15" x14ac:dyDescent="0.25">
      <c r="J1577">
        <f t="shared" si="167"/>
        <v>2.7299999999999858</v>
      </c>
      <c r="K1577" s="142">
        <f t="shared" si="163"/>
        <v>1.0120538145711535</v>
      </c>
      <c r="L1577">
        <f t="shared" si="164"/>
        <v>0.18241359818837286</v>
      </c>
      <c r="M1577">
        <f t="shared" si="168"/>
        <v>0.42026618190520304</v>
      </c>
      <c r="N1577" s="146">
        <f t="shared" si="165"/>
        <v>1.1743333333333408</v>
      </c>
      <c r="O1577" s="147">
        <f t="shared" si="166"/>
        <v>3.1125324749685891E-3</v>
      </c>
    </row>
    <row r="1578" spans="10:15" x14ac:dyDescent="0.25">
      <c r="J1578">
        <f t="shared" si="167"/>
        <v>2.7399999999999856</v>
      </c>
      <c r="K1578" s="142">
        <f t="shared" si="163"/>
        <v>1.0125804089072632</v>
      </c>
      <c r="L1578">
        <f t="shared" si="164"/>
        <v>0.17749219326324944</v>
      </c>
      <c r="M1578">
        <f t="shared" si="168"/>
        <v>0.42059951523853639</v>
      </c>
      <c r="N1578" s="146">
        <f t="shared" si="165"/>
        <v>1.1746666666666743</v>
      </c>
      <c r="O1578" s="147">
        <f t="shared" si="166"/>
        <v>3.0791193114051612E-3</v>
      </c>
    </row>
    <row r="1579" spans="10:15" x14ac:dyDescent="0.25">
      <c r="J1579">
        <f t="shared" si="167"/>
        <v>2.7499999999999853</v>
      </c>
      <c r="K1579" s="142">
        <f t="shared" si="163"/>
        <v>1.0131070032433729</v>
      </c>
      <c r="L1579">
        <f t="shared" si="164"/>
        <v>0.17268629527561039</v>
      </c>
      <c r="M1579">
        <f t="shared" si="168"/>
        <v>0.42093284857186974</v>
      </c>
      <c r="N1579" s="146">
        <f t="shared" si="165"/>
        <v>1.1750000000000076</v>
      </c>
      <c r="O1579" s="147">
        <f t="shared" si="166"/>
        <v>3.0460577507050932E-3</v>
      </c>
    </row>
    <row r="1580" spans="10:15" x14ac:dyDescent="0.25">
      <c r="J1580">
        <f t="shared" si="167"/>
        <v>2.7599999999999851</v>
      </c>
      <c r="K1580" s="142">
        <f t="shared" si="163"/>
        <v>1.0136335975794828</v>
      </c>
      <c r="L1580">
        <f t="shared" si="164"/>
        <v>0.16799372480135444</v>
      </c>
      <c r="M1580">
        <f t="shared" si="168"/>
        <v>0.4212661819052031</v>
      </c>
      <c r="N1580" s="146">
        <f t="shared" si="165"/>
        <v>1.1753333333333409</v>
      </c>
      <c r="O1580" s="147">
        <f t="shared" si="166"/>
        <v>3.0133441817458322E-3</v>
      </c>
    </row>
    <row r="1581" spans="10:15" x14ac:dyDescent="0.25">
      <c r="J1581">
        <f t="shared" si="167"/>
        <v>2.7699999999999849</v>
      </c>
      <c r="K1581" s="142">
        <f t="shared" si="163"/>
        <v>1.0141601919155925</v>
      </c>
      <c r="L1581">
        <f t="shared" si="164"/>
        <v>0.16341232799941016</v>
      </c>
      <c r="M1581">
        <f t="shared" si="168"/>
        <v>0.42159951523853645</v>
      </c>
      <c r="N1581" s="146">
        <f t="shared" si="165"/>
        <v>1.1756666666666744</v>
      </c>
      <c r="O1581" s="147">
        <f t="shared" si="166"/>
        <v>2.980975029382541E-3</v>
      </c>
    </row>
    <row r="1582" spans="10:15" x14ac:dyDescent="0.25">
      <c r="J1582">
        <f t="shared" si="167"/>
        <v>2.7799999999999847</v>
      </c>
      <c r="K1582" s="142">
        <f t="shared" si="163"/>
        <v>1.0146867862517022</v>
      </c>
      <c r="L1582">
        <f t="shared" si="164"/>
        <v>0.15893997676626806</v>
      </c>
      <c r="M1582">
        <f t="shared" si="168"/>
        <v>0.4219328485718698</v>
      </c>
      <c r="N1582" s="146">
        <f t="shared" si="165"/>
        <v>1.1760000000000077</v>
      </c>
      <c r="O1582" s="147">
        <f t="shared" si="166"/>
        <v>2.94894675410358E-3</v>
      </c>
    </row>
    <row r="1583" spans="10:15" x14ac:dyDescent="0.25">
      <c r="J1583">
        <f t="shared" si="167"/>
        <v>2.7899999999999845</v>
      </c>
      <c r="K1583" s="142">
        <f t="shared" si="163"/>
        <v>1.0152133805878121</v>
      </c>
      <c r="L1583">
        <f t="shared" si="164"/>
        <v>0.15457456887363236</v>
      </c>
      <c r="M1583">
        <f t="shared" si="168"/>
        <v>0.42226618190520315</v>
      </c>
      <c r="N1583" s="146">
        <f t="shared" si="165"/>
        <v>1.176333333333341</v>
      </c>
      <c r="O1583" s="147">
        <f t="shared" si="166"/>
        <v>2.9172558516890089E-3</v>
      </c>
    </row>
    <row r="1584" spans="10:15" x14ac:dyDescent="0.25">
      <c r="J1584">
        <f t="shared" si="167"/>
        <v>2.7999999999999843</v>
      </c>
      <c r="K1584" s="142">
        <f t="shared" si="163"/>
        <v>1.0157399749239218</v>
      </c>
      <c r="L1584">
        <f t="shared" si="164"/>
        <v>0.15031402808955394</v>
      </c>
      <c r="M1584">
        <f t="shared" si="168"/>
        <v>0.42259951523853651</v>
      </c>
      <c r="N1584" s="146">
        <f t="shared" si="165"/>
        <v>1.1766666666666743</v>
      </c>
      <c r="O1584" s="147">
        <f t="shared" si="166"/>
        <v>2.8858988528723427E-3</v>
      </c>
    </row>
    <row r="1585" spans="10:15" x14ac:dyDescent="0.25">
      <c r="J1585">
        <f t="shared" si="167"/>
        <v>2.8099999999999841</v>
      </c>
      <c r="K1585" s="142">
        <f t="shared" si="163"/>
        <v>1.0162665692600314</v>
      </c>
      <c r="L1585">
        <f t="shared" si="164"/>
        <v>0.14615630428340617</v>
      </c>
      <c r="M1585">
        <f t="shared" si="168"/>
        <v>0.42293284857186986</v>
      </c>
      <c r="N1585" s="146">
        <f t="shared" si="165"/>
        <v>1.1770000000000076</v>
      </c>
      <c r="O1585" s="147">
        <f t="shared" si="166"/>
        <v>2.854872323005255E-3</v>
      </c>
    </row>
    <row r="1586" spans="10:15" x14ac:dyDescent="0.25">
      <c r="J1586">
        <f t="shared" si="167"/>
        <v>2.8199999999999839</v>
      </c>
      <c r="K1586" s="142">
        <f t="shared" si="163"/>
        <v>1.0167931635961414</v>
      </c>
      <c r="L1586">
        <f t="shared" si="164"/>
        <v>0.14209937351512111</v>
      </c>
      <c r="M1586">
        <f t="shared" si="168"/>
        <v>0.42326618190520321</v>
      </c>
      <c r="N1586" s="146">
        <f t="shared" si="165"/>
        <v>1.1773333333333411</v>
      </c>
      <c r="O1586" s="147">
        <f t="shared" si="166"/>
        <v>2.8241728617253584E-3</v>
      </c>
    </row>
    <row r="1587" spans="10:15" x14ac:dyDescent="0.25">
      <c r="J1587">
        <f t="shared" si="167"/>
        <v>2.8299999999999836</v>
      </c>
      <c r="K1587" s="142">
        <f t="shared" si="163"/>
        <v>1.017319757932251</v>
      </c>
      <c r="L1587">
        <f t="shared" si="164"/>
        <v>0.13814123810904896</v>
      </c>
      <c r="M1587">
        <f t="shared" si="168"/>
        <v>0.42359951523853656</v>
      </c>
      <c r="N1587" s="146">
        <f t="shared" si="165"/>
        <v>1.1776666666666744</v>
      </c>
      <c r="O1587" s="147">
        <f t="shared" si="166"/>
        <v>2.7937971026270572E-3</v>
      </c>
    </row>
    <row r="1588" spans="10:15" x14ac:dyDescent="0.25">
      <c r="J1588">
        <f t="shared" si="167"/>
        <v>2.8399999999999834</v>
      </c>
      <c r="K1588" s="142">
        <f t="shared" si="163"/>
        <v>1.0178463522683607</v>
      </c>
      <c r="L1588">
        <f t="shared" si="164"/>
        <v>0.13427992671280606</v>
      </c>
      <c r="M1588">
        <f t="shared" si="168"/>
        <v>0.42393284857186991</v>
      </c>
      <c r="N1588" s="146">
        <f t="shared" si="165"/>
        <v>1.1780000000000077</v>
      </c>
      <c r="O1588" s="147">
        <f t="shared" si="166"/>
        <v>2.7637417129353307E-3</v>
      </c>
    </row>
    <row r="1589" spans="10:15" x14ac:dyDescent="0.25">
      <c r="J1589">
        <f t="shared" si="167"/>
        <v>2.8499999999999832</v>
      </c>
      <c r="K1589" s="142">
        <f t="shared" si="163"/>
        <v>1.0183729466044704</v>
      </c>
      <c r="L1589">
        <f t="shared" si="164"/>
        <v>0.13051349434152978</v>
      </c>
      <c r="M1589">
        <f t="shared" si="168"/>
        <v>0.42426618190520327</v>
      </c>
      <c r="N1589" s="146">
        <f t="shared" si="165"/>
        <v>1.1783333333333412</v>
      </c>
      <c r="O1589" s="147">
        <f t="shared" si="166"/>
        <v>2.7340033931825174E-3</v>
      </c>
    </row>
    <row r="1590" spans="10:15" x14ac:dyDescent="0.25">
      <c r="J1590">
        <f t="shared" si="167"/>
        <v>2.859999999999983</v>
      </c>
      <c r="K1590" s="142">
        <f t="shared" si="163"/>
        <v>1.0188995409405803</v>
      </c>
      <c r="L1590">
        <f t="shared" si="164"/>
        <v>0.12684002240788775</v>
      </c>
      <c r="M1590">
        <f t="shared" si="168"/>
        <v>0.42459951523853662</v>
      </c>
      <c r="N1590" s="146">
        <f t="shared" si="165"/>
        <v>1.1786666666666745</v>
      </c>
      <c r="O1590" s="147">
        <f t="shared" si="166"/>
        <v>2.7045788768880578E-3</v>
      </c>
    </row>
    <row r="1591" spans="10:15" x14ac:dyDescent="0.25">
      <c r="J1591">
        <f t="shared" si="167"/>
        <v>2.8699999999999828</v>
      </c>
      <c r="K1591" s="142">
        <f t="shared" si="163"/>
        <v>1.01942613527669</v>
      </c>
      <c r="L1591">
        <f t="shared" si="164"/>
        <v>0.12325761873824551</v>
      </c>
      <c r="M1591">
        <f t="shared" si="168"/>
        <v>0.42493284857186997</v>
      </c>
      <c r="N1591" s="146">
        <f t="shared" si="165"/>
        <v>1.1790000000000078</v>
      </c>
      <c r="O1591" s="147">
        <f t="shared" si="166"/>
        <v>2.6754649302411378E-3</v>
      </c>
    </row>
    <row r="1592" spans="10:15" x14ac:dyDescent="0.25">
      <c r="J1592">
        <f t="shared" si="167"/>
        <v>2.8799999999999826</v>
      </c>
      <c r="K1592" s="142">
        <f t="shared" si="163"/>
        <v>1.0199527296127997</v>
      </c>
      <c r="L1592">
        <f t="shared" si="164"/>
        <v>0.11976441757534742</v>
      </c>
      <c r="M1592">
        <f t="shared" si="168"/>
        <v>0.42526618190520332</v>
      </c>
      <c r="N1592" s="146">
        <f t="shared" si="165"/>
        <v>1.1793333333333411</v>
      </c>
      <c r="O1592" s="147">
        <f t="shared" si="166"/>
        <v>2.6466583517862317E-3</v>
      </c>
    </row>
    <row r="1593" spans="10:15" x14ac:dyDescent="0.25">
      <c r="J1593">
        <f t="shared" si="167"/>
        <v>2.8899999999999824</v>
      </c>
      <c r="K1593" s="142">
        <f t="shared" si="163"/>
        <v>1.0204793239489094</v>
      </c>
      <c r="L1593">
        <f t="shared" si="164"/>
        <v>0.1163585795679133</v>
      </c>
      <c r="M1593">
        <f t="shared" si="168"/>
        <v>0.42559951523853667</v>
      </c>
      <c r="N1593" s="146">
        <f t="shared" si="165"/>
        <v>1.1796666666666744</v>
      </c>
      <c r="O1593" s="147">
        <f t="shared" si="166"/>
        <v>2.6181559721115098E-3</v>
      </c>
    </row>
    <row r="1594" spans="10:15" x14ac:dyDescent="0.25">
      <c r="J1594">
        <f t="shared" si="167"/>
        <v>2.8999999999999821</v>
      </c>
      <c r="K1594" s="142">
        <f t="shared" si="163"/>
        <v>1.0210059182850193</v>
      </c>
      <c r="L1594">
        <f t="shared" si="164"/>
        <v>0.11303829174750933</v>
      </c>
      <c r="M1594">
        <f t="shared" si="168"/>
        <v>0.42593284857187003</v>
      </c>
      <c r="N1594" s="146">
        <f t="shared" si="165"/>
        <v>1.1800000000000079</v>
      </c>
      <c r="O1594" s="147">
        <f t="shared" si="166"/>
        <v>2.5899546535401293E-3</v>
      </c>
    </row>
    <row r="1595" spans="10:15" x14ac:dyDescent="0.25">
      <c r="J1595">
        <f t="shared" si="167"/>
        <v>2.9099999999999819</v>
      </c>
      <c r="K1595" s="142">
        <f t="shared" si="163"/>
        <v>1.021532512621129</v>
      </c>
      <c r="L1595">
        <f t="shared" si="164"/>
        <v>0.10980176749308147</v>
      </c>
      <c r="M1595">
        <f t="shared" si="168"/>
        <v>0.42626618190520338</v>
      </c>
      <c r="N1595" s="146">
        <f t="shared" si="165"/>
        <v>1.1803333333333412</v>
      </c>
      <c r="O1595" s="147">
        <f t="shared" si="166"/>
        <v>2.5620512898243222E-3</v>
      </c>
    </row>
    <row r="1596" spans="10:15" x14ac:dyDescent="0.25">
      <c r="J1596">
        <f t="shared" si="167"/>
        <v>2.9199999999999817</v>
      </c>
      <c r="K1596" s="142">
        <f t="shared" si="163"/>
        <v>1.0220591069572387</v>
      </c>
      <c r="L1596">
        <f t="shared" si="164"/>
        <v>0.10664724648349985</v>
      </c>
      <c r="M1596">
        <f t="shared" si="168"/>
        <v>0.42659951523853673</v>
      </c>
      <c r="N1596" s="146">
        <f t="shared" si="165"/>
        <v>1.1806666666666745</v>
      </c>
      <c r="O1596" s="147">
        <f t="shared" si="166"/>
        <v>2.5344428058422584E-3</v>
      </c>
    </row>
    <row r="1597" spans="10:15" x14ac:dyDescent="0.25">
      <c r="J1597">
        <f t="shared" si="167"/>
        <v>2.9299999999999815</v>
      </c>
      <c r="K1597" s="142">
        <f t="shared" si="163"/>
        <v>1.0225857012933486</v>
      </c>
      <c r="L1597">
        <f t="shared" si="164"/>
        <v>0.10357299463851367</v>
      </c>
      <c r="M1597">
        <f t="shared" si="168"/>
        <v>0.42693284857187008</v>
      </c>
      <c r="N1597" s="146">
        <f t="shared" si="165"/>
        <v>1.181000000000008</v>
      </c>
      <c r="O1597" s="147">
        <f t="shared" si="166"/>
        <v>2.5071261572977475E-3</v>
      </c>
    </row>
    <row r="1598" spans="10:15" x14ac:dyDescent="0.25">
      <c r="J1598">
        <f t="shared" si="167"/>
        <v>2.9399999999999813</v>
      </c>
      <c r="K1598" s="142">
        <f t="shared" si="163"/>
        <v>1.0231122956294583</v>
      </c>
      <c r="L1598">
        <f t="shared" si="164"/>
        <v>0.10057730404846851</v>
      </c>
      <c r="M1598">
        <f t="shared" si="168"/>
        <v>0.42726618190520343</v>
      </c>
      <c r="N1598" s="146">
        <f t="shared" si="165"/>
        <v>1.1813333333333413</v>
      </c>
      <c r="O1598" s="147">
        <f t="shared" si="166"/>
        <v>2.4800983304226285E-3</v>
      </c>
    </row>
    <row r="1599" spans="10:15" x14ac:dyDescent="0.25">
      <c r="J1599">
        <f t="shared" si="167"/>
        <v>2.9499999999999811</v>
      </c>
      <c r="K1599" s="142">
        <f t="shared" si="163"/>
        <v>1.023638889965568</v>
      </c>
      <c r="L1599">
        <f t="shared" si="164"/>
        <v>9.7658492893138799E-2</v>
      </c>
      <c r="M1599">
        <f t="shared" si="168"/>
        <v>0.42759951523853679</v>
      </c>
      <c r="N1599" s="146">
        <f t="shared" si="165"/>
        <v>1.1816666666666746</v>
      </c>
      <c r="O1599" s="147">
        <f t="shared" si="166"/>
        <v>2.4533563416819382E-3</v>
      </c>
    </row>
    <row r="1600" spans="10:15" x14ac:dyDescent="0.25">
      <c r="J1600">
        <f t="shared" si="167"/>
        <v>2.9599999999999809</v>
      </c>
      <c r="K1600" s="142">
        <f t="shared" si="163"/>
        <v>1.0241654843016779</v>
      </c>
      <c r="L1600">
        <f t="shared" si="164"/>
        <v>9.4814905350062678E-2</v>
      </c>
      <c r="M1600">
        <f t="shared" si="168"/>
        <v>0.42793284857187014</v>
      </c>
      <c r="N1600" s="146">
        <f t="shared" si="165"/>
        <v>1.1820000000000079</v>
      </c>
      <c r="O1600" s="147">
        <f t="shared" si="166"/>
        <v>2.4268972374817607E-3</v>
      </c>
    </row>
    <row r="1601" spans="10:15" x14ac:dyDescent="0.25">
      <c r="J1601">
        <f t="shared" si="167"/>
        <v>2.9699999999999807</v>
      </c>
      <c r="K1601" s="142">
        <f t="shared" si="163"/>
        <v>1.0246920786377876</v>
      </c>
      <c r="L1601">
        <f t="shared" si="164"/>
        <v>9.2044911492722592E-2</v>
      </c>
      <c r="M1601">
        <f t="shared" si="168"/>
        <v>0.42826618190520349</v>
      </c>
      <c r="N1601" s="146">
        <f t="shared" si="165"/>
        <v>1.1823333333333412</v>
      </c>
      <c r="O1601" s="147">
        <f t="shared" si="166"/>
        <v>2.4007180938797668E-3</v>
      </c>
    </row>
    <row r="1602" spans="10:15" x14ac:dyDescent="0.25">
      <c r="J1602">
        <f t="shared" si="167"/>
        <v>2.9799999999999804</v>
      </c>
      <c r="K1602" s="142">
        <f t="shared" si="163"/>
        <v>1.0252186729738972</v>
      </c>
      <c r="L1602">
        <f t="shared" si="164"/>
        <v>8.9346907178917398E-2</v>
      </c>
      <c r="M1602">
        <f t="shared" si="168"/>
        <v>0.42859951523853684</v>
      </c>
      <c r="N1602" s="146">
        <f t="shared" si="165"/>
        <v>1.1826666666666747</v>
      </c>
      <c r="O1602" s="147">
        <f t="shared" si="166"/>
        <v>2.3748160162983902E-3</v>
      </c>
    </row>
    <row r="1603" spans="10:15" x14ac:dyDescent="0.25">
      <c r="J1603">
        <f t="shared" si="167"/>
        <v>2.9899999999999802</v>
      </c>
      <c r="K1603" s="142">
        <f t="shared" si="163"/>
        <v>1.0257452673100071</v>
      </c>
      <c r="L1603">
        <f t="shared" si="164"/>
        <v>8.6719313929698741E-2</v>
      </c>
      <c r="M1603">
        <f t="shared" si="168"/>
        <v>0.4289328485718702</v>
      </c>
      <c r="N1603" s="146">
        <f t="shared" si="165"/>
        <v>1.183000000000008</v>
      </c>
      <c r="O1603" s="147">
        <f t="shared" si="166"/>
        <v>2.3491881392406939E-3</v>
      </c>
    </row>
    <row r="1604" spans="10:15" x14ac:dyDescent="0.25">
      <c r="J1604">
        <f t="shared" si="167"/>
        <v>2.99999999999998</v>
      </c>
      <c r="K1604" s="142">
        <f t="shared" ref="K1604:K1667" si="169">$B$7+J1604*$B$24</f>
        <v>1.0262718616461168</v>
      </c>
      <c r="L1604">
        <f t="shared" ref="L1604:L1667" si="170">_xlfn.NORM.DIST(K1604,$B$7,$B$24,FALSE)</f>
        <v>8.4160578799208408E-2</v>
      </c>
      <c r="M1604">
        <f t="shared" si="168"/>
        <v>0.42926618190520355</v>
      </c>
      <c r="N1604" s="146">
        <f t="shared" ref="N1604:N1667" si="171">MAX(0,M1604+B$21)</f>
        <v>1.1833333333333413</v>
      </c>
      <c r="O1604" s="147">
        <f t="shared" ref="O1604:O1667" si="172">IF(M1604&gt;=0,_xlfn.GAMMA.DIST(M1604,$B$22,1/$B$23,FALSE),0)</f>
        <v>2.3238316260088161E-3</v>
      </c>
    </row>
    <row r="1605" spans="10:15" x14ac:dyDescent="0.25">
      <c r="J1605">
        <f t="shared" si="167"/>
        <v>3.0099999999999798</v>
      </c>
      <c r="K1605" s="142">
        <f t="shared" si="169"/>
        <v>1.0267984559822265</v>
      </c>
      <c r="L1605">
        <f t="shared" si="170"/>
        <v>8.1669174235749528E-2</v>
      </c>
      <c r="M1605">
        <f t="shared" si="168"/>
        <v>0.4295995152385369</v>
      </c>
      <c r="N1605" s="146">
        <f t="shared" si="171"/>
        <v>1.1836666666666749</v>
      </c>
      <c r="O1605" s="147">
        <f t="shared" si="172"/>
        <v>2.2987436684249883E-3</v>
      </c>
    </row>
    <row r="1606" spans="10:15" x14ac:dyDescent="0.25">
      <c r="J1606">
        <f t="shared" ref="J1606:J1669" si="173">J1605+0.01</f>
        <v>3.0199999999999796</v>
      </c>
      <c r="K1606" s="142">
        <f t="shared" si="169"/>
        <v>1.0273250503183362</v>
      </c>
      <c r="L1606">
        <f t="shared" si="170"/>
        <v>7.9243597934453097E-2</v>
      </c>
      <c r="M1606">
        <f t="shared" ref="M1606:M1669" si="174">M1605+0.7/2100</f>
        <v>0.42993284857187025</v>
      </c>
      <c r="N1606" s="146">
        <f t="shared" si="171"/>
        <v>1.1840000000000082</v>
      </c>
      <c r="O1606" s="147">
        <f t="shared" si="172"/>
        <v>2.2739214865551659E-3</v>
      </c>
    </row>
    <row r="1607" spans="10:15" x14ac:dyDescent="0.25">
      <c r="J1607">
        <f t="shared" si="173"/>
        <v>3.0299999999999794</v>
      </c>
      <c r="K1607" s="142">
        <f t="shared" si="169"/>
        <v>1.0278516446544461</v>
      </c>
      <c r="L1607">
        <f t="shared" si="170"/>
        <v>7.688237268185838E-2</v>
      </c>
      <c r="M1607">
        <f t="shared" si="174"/>
        <v>0.4302661819052036</v>
      </c>
      <c r="N1607" s="146">
        <f t="shared" si="171"/>
        <v>1.1843333333333415</v>
      </c>
      <c r="O1607" s="147">
        <f t="shared" si="172"/>
        <v>2.2493623284351939E-3</v>
      </c>
    </row>
    <row r="1608" spans="10:15" x14ac:dyDescent="0.25">
      <c r="J1608">
        <f t="shared" si="173"/>
        <v>3.0399999999999792</v>
      </c>
      <c r="K1608" s="142">
        <f t="shared" si="169"/>
        <v>1.0283782389905558</v>
      </c>
      <c r="L1608">
        <f t="shared" si="170"/>
        <v>7.4584046192748304E-2</v>
      </c>
      <c r="M1608">
        <f t="shared" si="174"/>
        <v>0.43059951523853696</v>
      </c>
      <c r="N1608" s="146">
        <f t="shared" si="171"/>
        <v>1.1846666666666748</v>
      </c>
      <c r="O1608" s="147">
        <f t="shared" si="172"/>
        <v>2.2250634697994912E-3</v>
      </c>
    </row>
    <row r="1609" spans="10:15" x14ac:dyDescent="0.25">
      <c r="J1609">
        <f t="shared" si="173"/>
        <v>3.049999999999979</v>
      </c>
      <c r="K1609" s="142">
        <f t="shared" si="169"/>
        <v>1.0289048333266655</v>
      </c>
      <c r="L1609">
        <f t="shared" si="170"/>
        <v>7.2347190939553746E-2</v>
      </c>
      <c r="M1609">
        <f t="shared" si="174"/>
        <v>0.43093284857187031</v>
      </c>
      <c r="N1609" s="146">
        <f t="shared" si="171"/>
        <v>1.185000000000008</v>
      </c>
      <c r="O1609" s="147">
        <f t="shared" si="172"/>
        <v>2.2010222138122248E-3</v>
      </c>
    </row>
    <row r="1610" spans="10:15" x14ac:dyDescent="0.25">
      <c r="J1610">
        <f t="shared" si="173"/>
        <v>3.0599999999999787</v>
      </c>
      <c r="K1610" s="142">
        <f t="shared" si="169"/>
        <v>1.0294314276627752</v>
      </c>
      <c r="L1610">
        <f t="shared" si="170"/>
        <v>7.0170403974665702E-2</v>
      </c>
      <c r="M1610">
        <f t="shared" si="174"/>
        <v>0.43126618190520366</v>
      </c>
      <c r="N1610" s="146">
        <f t="shared" si="171"/>
        <v>1.1853333333333416</v>
      </c>
      <c r="O1610" s="147">
        <f t="shared" si="172"/>
        <v>2.1772358908010176E-3</v>
      </c>
    </row>
    <row r="1611" spans="10:15" x14ac:dyDescent="0.25">
      <c r="J1611">
        <f t="shared" si="173"/>
        <v>3.0699999999999785</v>
      </c>
      <c r="K1611" s="142">
        <f t="shared" si="169"/>
        <v>1.0299580219988851</v>
      </c>
      <c r="L1611">
        <f t="shared" si="170"/>
        <v>6.805230674595826E-2</v>
      </c>
      <c r="M1611">
        <f t="shared" si="174"/>
        <v>0.43159951523853701</v>
      </c>
      <c r="N1611" s="146">
        <f t="shared" si="171"/>
        <v>1.1856666666666749</v>
      </c>
      <c r="O1611" s="147">
        <f t="shared" si="172"/>
        <v>2.1537018579930651E-3</v>
      </c>
    </row>
    <row r="1612" spans="10:15" x14ac:dyDescent="0.25">
      <c r="J1612">
        <f t="shared" si="173"/>
        <v>3.0799999999999783</v>
      </c>
      <c r="K1612" s="142">
        <f t="shared" si="169"/>
        <v>1.0304846163349948</v>
      </c>
      <c r="L1612">
        <f t="shared" si="170"/>
        <v>6.5991544905846244E-2</v>
      </c>
      <c r="M1612">
        <f t="shared" si="174"/>
        <v>0.43193284857187036</v>
      </c>
      <c r="N1612" s="146">
        <f t="shared" si="171"/>
        <v>1.1860000000000082</v>
      </c>
      <c r="O1612" s="147">
        <f t="shared" si="172"/>
        <v>2.1304174992537108E-3</v>
      </c>
    </row>
    <row r="1613" spans="10:15" x14ac:dyDescent="0.25">
      <c r="J1613">
        <f t="shared" si="173"/>
        <v>3.0899999999999781</v>
      </c>
      <c r="K1613" s="142">
        <f t="shared" si="169"/>
        <v>1.0310112106711045</v>
      </c>
      <c r="L1613">
        <f t="shared" si="170"/>
        <v>6.3986788114169621E-2</v>
      </c>
      <c r="M1613">
        <f t="shared" si="174"/>
        <v>0.43226618190520372</v>
      </c>
      <c r="N1613" s="146">
        <f t="shared" si="171"/>
        <v>1.1863333333333417</v>
      </c>
      <c r="O1613" s="147">
        <f t="shared" si="172"/>
        <v>2.1073802248274607E-3</v>
      </c>
    </row>
    <row r="1614" spans="10:15" x14ac:dyDescent="0.25">
      <c r="J1614">
        <f t="shared" si="173"/>
        <v>3.0999999999999779</v>
      </c>
      <c r="K1614" s="142">
        <f t="shared" si="169"/>
        <v>1.0315378050072144</v>
      </c>
      <c r="L1614">
        <f t="shared" si="170"/>
        <v>6.2036729835225436E-2</v>
      </c>
      <c r="M1614">
        <f t="shared" si="174"/>
        <v>0.43259951523853707</v>
      </c>
      <c r="N1614" s="146">
        <f t="shared" si="171"/>
        <v>1.186666666666675</v>
      </c>
      <c r="O1614" s="147">
        <f t="shared" si="172"/>
        <v>2.0845874710813729E-3</v>
      </c>
    </row>
    <row r="1615" spans="10:15" x14ac:dyDescent="0.25">
      <c r="J1615">
        <f t="shared" si="173"/>
        <v>3.1099999999999777</v>
      </c>
      <c r="K1615" s="142">
        <f t="shared" si="169"/>
        <v>1.0320643993433241</v>
      </c>
      <c r="L1615">
        <f t="shared" si="170"/>
        <v>6.0140087129235249E-2</v>
      </c>
      <c r="M1615">
        <f t="shared" si="174"/>
        <v>0.43293284857187042</v>
      </c>
      <c r="N1615" s="146">
        <f t="shared" si="171"/>
        <v>1.1870000000000083</v>
      </c>
      <c r="O1615" s="147">
        <f t="shared" si="172"/>
        <v>2.0620367002508323E-3</v>
      </c>
    </row>
    <row r="1616" spans="10:15" x14ac:dyDescent="0.25">
      <c r="J1616">
        <f t="shared" si="173"/>
        <v>3.1199999999999775</v>
      </c>
      <c r="K1616" s="142">
        <f t="shared" si="169"/>
        <v>1.0325909936794337</v>
      </c>
      <c r="L1616">
        <f t="shared" si="170"/>
        <v>5.8295600438533698E-2</v>
      </c>
      <c r="M1616">
        <f t="shared" si="174"/>
        <v>0.43326618190520377</v>
      </c>
      <c r="N1616" s="146">
        <f t="shared" si="171"/>
        <v>1.1873333333333416</v>
      </c>
      <c r="O1616" s="147">
        <f t="shared" si="172"/>
        <v>2.039725400187686E-3</v>
      </c>
    </row>
    <row r="1617" spans="10:15" x14ac:dyDescent="0.25">
      <c r="J1617">
        <f t="shared" si="173"/>
        <v>3.1299999999999772</v>
      </c>
      <c r="K1617" s="142">
        <f t="shared" si="169"/>
        <v>1.0331175880155437</v>
      </c>
      <c r="L1617">
        <f t="shared" si="170"/>
        <v>5.6502033368780097E-2</v>
      </c>
      <c r="M1617">
        <f t="shared" si="174"/>
        <v>0.43359951523853713</v>
      </c>
      <c r="N1617" s="146">
        <f t="shared" si="171"/>
        <v>1.1876666666666749</v>
      </c>
      <c r="O1617" s="147">
        <f t="shared" si="172"/>
        <v>2.0176510841107098E-3</v>
      </c>
    </row>
    <row r="1618" spans="10:15" x14ac:dyDescent="0.25">
      <c r="J1618">
        <f t="shared" si="173"/>
        <v>3.139999999999977</v>
      </c>
      <c r="K1618" s="142">
        <f t="shared" si="169"/>
        <v>1.0336441823516533</v>
      </c>
      <c r="L1618">
        <f t="shared" si="170"/>
        <v>5.4758172465466819E-2</v>
      </c>
      <c r="M1618">
        <f t="shared" si="174"/>
        <v>0.43393284857187048</v>
      </c>
      <c r="N1618" s="146">
        <f t="shared" si="171"/>
        <v>1.1880000000000084</v>
      </c>
      <c r="O1618" s="147">
        <f t="shared" si="172"/>
        <v>1.9958112903583959E-3</v>
      </c>
    </row>
    <row r="1619" spans="10:15" x14ac:dyDescent="0.25">
      <c r="J1619">
        <f t="shared" si="173"/>
        <v>3.1499999999999768</v>
      </c>
      <c r="K1619" s="142">
        <f t="shared" si="169"/>
        <v>1.034170776687763</v>
      </c>
      <c r="L1619">
        <f t="shared" si="170"/>
        <v>5.3062826985993662E-2</v>
      </c>
      <c r="M1619">
        <f t="shared" si="174"/>
        <v>0.43426618190520383</v>
      </c>
      <c r="N1619" s="146">
        <f t="shared" si="171"/>
        <v>1.1883333333333417</v>
      </c>
      <c r="O1619" s="147">
        <f t="shared" si="172"/>
        <v>1.9742035821440412E-3</v>
      </c>
    </row>
    <row r="1620" spans="10:15" x14ac:dyDescent="0.25">
      <c r="J1620">
        <f t="shared" si="173"/>
        <v>3.1599999999999766</v>
      </c>
      <c r="K1620" s="142">
        <f t="shared" si="169"/>
        <v>1.0346973710238729</v>
      </c>
      <c r="L1620">
        <f t="shared" si="170"/>
        <v>5.1414828667593858E-2</v>
      </c>
      <c r="M1620">
        <f t="shared" si="174"/>
        <v>0.43459951523853718</v>
      </c>
      <c r="N1620" s="146">
        <f t="shared" si="171"/>
        <v>1.188666666666675</v>
      </c>
      <c r="O1620" s="147">
        <f t="shared" si="172"/>
        <v>1.9528255473131139E-3</v>
      </c>
    </row>
    <row r="1621" spans="10:15" x14ac:dyDescent="0.25">
      <c r="J1621">
        <f t="shared" si="173"/>
        <v>3.1699999999999764</v>
      </c>
      <c r="K1621" s="142">
        <f t="shared" si="169"/>
        <v>1.0352239653599826</v>
      </c>
      <c r="L1621">
        <f t="shared" si="170"/>
        <v>4.9813031491368863E-2</v>
      </c>
      <c r="M1621">
        <f t="shared" si="174"/>
        <v>0.43493284857187053</v>
      </c>
      <c r="N1621" s="146">
        <f t="shared" si="171"/>
        <v>1.1890000000000085</v>
      </c>
      <c r="O1621" s="147">
        <f t="shared" si="172"/>
        <v>1.9316747981028457E-3</v>
      </c>
    </row>
    <row r="1622" spans="10:15" x14ac:dyDescent="0.25">
      <c r="J1622">
        <f t="shared" si="173"/>
        <v>3.1799999999999762</v>
      </c>
      <c r="K1622" s="142">
        <f t="shared" si="169"/>
        <v>1.0357505596960923</v>
      </c>
      <c r="L1622">
        <f t="shared" si="170"/>
        <v>4.8256311442685919E-2</v>
      </c>
      <c r="M1622">
        <f t="shared" si="174"/>
        <v>0.43526618190520389</v>
      </c>
      <c r="N1622" s="146">
        <f t="shared" si="171"/>
        <v>1.1893333333333418</v>
      </c>
      <c r="O1622" s="147">
        <f t="shared" si="172"/>
        <v>1.9107489709041243E-3</v>
      </c>
    </row>
    <row r="1623" spans="10:15" x14ac:dyDescent="0.25">
      <c r="J1623">
        <f t="shared" si="173"/>
        <v>3.189999999999976</v>
      </c>
      <c r="K1623" s="142">
        <f t="shared" si="169"/>
        <v>1.036277154032202</v>
      </c>
      <c r="L1623">
        <f t="shared" si="170"/>
        <v>4.6743566268206603E-2</v>
      </c>
      <c r="M1623">
        <f t="shared" si="174"/>
        <v>0.43559951523853724</v>
      </c>
      <c r="N1623" s="146">
        <f t="shared" si="171"/>
        <v>1.1896666666666751</v>
      </c>
      <c r="O1623" s="147">
        <f t="shared" si="172"/>
        <v>1.8900457260255473E-3</v>
      </c>
    </row>
    <row r="1624" spans="10:15" x14ac:dyDescent="0.25">
      <c r="J1624">
        <f t="shared" si="173"/>
        <v>3.1999999999999758</v>
      </c>
      <c r="K1624" s="142">
        <f t="shared" si="169"/>
        <v>1.0368037483683119</v>
      </c>
      <c r="L1624">
        <f t="shared" si="170"/>
        <v>4.5273715229783205E-2</v>
      </c>
      <c r="M1624">
        <f t="shared" si="174"/>
        <v>0.43593284857187059</v>
      </c>
      <c r="N1624" s="146">
        <f t="shared" si="171"/>
        <v>1.1900000000000084</v>
      </c>
      <c r="O1624" s="147">
        <f t="shared" si="172"/>
        <v>1.8695627474596835E-3</v>
      </c>
    </row>
    <row r="1625" spans="10:15" x14ac:dyDescent="0.25">
      <c r="J1625">
        <f t="shared" si="173"/>
        <v>3.2099999999999755</v>
      </c>
      <c r="K1625" s="142">
        <f t="shared" si="169"/>
        <v>1.0373303427044216</v>
      </c>
      <c r="L1625">
        <f t="shared" si="170"/>
        <v>4.3845698855473604E-2</v>
      </c>
      <c r="M1625">
        <f t="shared" si="174"/>
        <v>0.43626618190520394</v>
      </c>
      <c r="N1625" s="146">
        <f t="shared" si="171"/>
        <v>1.1903333333333417</v>
      </c>
      <c r="O1625" s="147">
        <f t="shared" si="172"/>
        <v>1.8492977426515639E-3</v>
      </c>
    </row>
    <row r="1626" spans="10:15" x14ac:dyDescent="0.25">
      <c r="J1626">
        <f t="shared" si="173"/>
        <v>3.2199999999999753</v>
      </c>
      <c r="K1626" s="142">
        <f t="shared" si="169"/>
        <v>1.0378569370405313</v>
      </c>
      <c r="L1626">
        <f t="shared" si="170"/>
        <v>4.245847868790377E-2</v>
      </c>
      <c r="M1626">
        <f t="shared" si="174"/>
        <v>0.43659951523853729</v>
      </c>
      <c r="N1626" s="146">
        <f t="shared" si="171"/>
        <v>1.1906666666666752</v>
      </c>
      <c r="O1626" s="147">
        <f t="shared" si="172"/>
        <v>1.8292484422692519E-3</v>
      </c>
    </row>
    <row r="1627" spans="10:15" x14ac:dyDescent="0.25">
      <c r="J1627">
        <f t="shared" si="173"/>
        <v>3.2299999999999751</v>
      </c>
      <c r="K1627" s="142">
        <f t="shared" si="169"/>
        <v>1.038383531376641</v>
      </c>
      <c r="L1627">
        <f t="shared" si="170"/>
        <v>4.1111037030219851E-2</v>
      </c>
      <c r="M1627">
        <f t="shared" si="174"/>
        <v>0.43693284857187065</v>
      </c>
      <c r="N1627" s="146">
        <f t="shared" si="171"/>
        <v>1.1910000000000085</v>
      </c>
      <c r="O1627" s="147">
        <f t="shared" si="172"/>
        <v>1.8094125999766261E-3</v>
      </c>
    </row>
    <row r="1628" spans="10:15" x14ac:dyDescent="0.25">
      <c r="J1628">
        <f t="shared" si="173"/>
        <v>3.2399999999999749</v>
      </c>
      <c r="K1628" s="142">
        <f t="shared" si="169"/>
        <v>1.0389101257127509</v>
      </c>
      <c r="L1628">
        <f t="shared" si="170"/>
        <v>3.9802376689847686E-2</v>
      </c>
      <c r="M1628">
        <f t="shared" si="174"/>
        <v>0.437266181905204</v>
      </c>
      <c r="N1628" s="146">
        <f t="shared" si="171"/>
        <v>1.1913333333333418</v>
      </c>
      <c r="O1628" s="147">
        <f t="shared" si="172"/>
        <v>1.7897879922082552E-3</v>
      </c>
    </row>
    <row r="1629" spans="10:15" x14ac:dyDescent="0.25">
      <c r="J1629">
        <f t="shared" si="173"/>
        <v>3.2499999999999747</v>
      </c>
      <c r="K1629" s="142">
        <f t="shared" si="169"/>
        <v>1.0394367200488606</v>
      </c>
      <c r="L1629">
        <f t="shared" si="170"/>
        <v>3.8531520720287454E-2</v>
      </c>
      <c r="M1629">
        <f t="shared" si="174"/>
        <v>0.43759951523853735</v>
      </c>
      <c r="N1629" s="146">
        <f t="shared" si="171"/>
        <v>1.1916666666666753</v>
      </c>
      <c r="O1629" s="147">
        <f t="shared" si="172"/>
        <v>1.7703724179463729E-3</v>
      </c>
    </row>
    <row r="1630" spans="10:15" x14ac:dyDescent="0.25">
      <c r="J1630">
        <f t="shared" si="173"/>
        <v>3.2599999999999745</v>
      </c>
      <c r="K1630" s="142">
        <f t="shared" si="169"/>
        <v>1.0399633143849702</v>
      </c>
      <c r="L1630">
        <f t="shared" si="170"/>
        <v>3.7297512161147885E-2</v>
      </c>
      <c r="M1630">
        <f t="shared" si="174"/>
        <v>0.4379328485718707</v>
      </c>
      <c r="N1630" s="146">
        <f t="shared" si="171"/>
        <v>1.1920000000000086</v>
      </c>
      <c r="O1630" s="147">
        <f t="shared" si="172"/>
        <v>1.7511636984999448E-3</v>
      </c>
    </row>
    <row r="1631" spans="10:15" x14ac:dyDescent="0.25">
      <c r="J1631">
        <f t="shared" si="173"/>
        <v>3.2699999999999743</v>
      </c>
      <c r="K1631" s="142">
        <f t="shared" si="169"/>
        <v>1.0404899087210802</v>
      </c>
      <c r="L1631">
        <f t="shared" si="170"/>
        <v>3.6099413776641762E-2</v>
      </c>
      <c r="M1631">
        <f t="shared" si="174"/>
        <v>0.43826618190520406</v>
      </c>
      <c r="N1631" s="146">
        <f t="shared" si="171"/>
        <v>1.1923333333333419</v>
      </c>
      <c r="O1631" s="147">
        <f t="shared" si="172"/>
        <v>1.7321596772858171E-3</v>
      </c>
    </row>
    <row r="1632" spans="10:15" x14ac:dyDescent="0.25">
      <c r="J1632">
        <f t="shared" si="173"/>
        <v>3.279999999999974</v>
      </c>
      <c r="K1632" s="142">
        <f t="shared" si="169"/>
        <v>1.0410165030571898</v>
      </c>
      <c r="L1632">
        <f t="shared" si="170"/>
        <v>3.4936307792740151E-2</v>
      </c>
      <c r="M1632">
        <f t="shared" si="174"/>
        <v>0.43859951523853741</v>
      </c>
      <c r="N1632" s="146">
        <f t="shared" si="171"/>
        <v>1.1926666666666752</v>
      </c>
      <c r="O1632" s="147">
        <f t="shared" si="172"/>
        <v>1.7133582196119017E-3</v>
      </c>
    </row>
    <row r="1633" spans="10:15" x14ac:dyDescent="0.25">
      <c r="J1633">
        <f t="shared" si="173"/>
        <v>3.2899999999999738</v>
      </c>
      <c r="K1633" s="142">
        <f t="shared" si="169"/>
        <v>1.0415430973932995</v>
      </c>
      <c r="L1633">
        <f t="shared" si="170"/>
        <v>3.380729563317899E-2</v>
      </c>
      <c r="M1633">
        <f t="shared" si="174"/>
        <v>0.43893284857187076</v>
      </c>
      <c r="N1633" s="146">
        <f t="shared" si="171"/>
        <v>1.1930000000000085</v>
      </c>
      <c r="O1633" s="147">
        <f t="shared" si="172"/>
        <v>1.694757212462388E-3</v>
      </c>
    </row>
    <row r="1634" spans="10:15" x14ac:dyDescent="0.25">
      <c r="J1634">
        <f t="shared" si="173"/>
        <v>3.2999999999999736</v>
      </c>
      <c r="K1634" s="142">
        <f t="shared" si="169"/>
        <v>1.0420696917294094</v>
      </c>
      <c r="L1634">
        <f t="shared" si="170"/>
        <v>3.2711497654520298E-2</v>
      </c>
      <c r="M1634">
        <f t="shared" si="174"/>
        <v>0.43926618190520411</v>
      </c>
      <c r="N1634" s="146">
        <f t="shared" si="171"/>
        <v>1.193333333333342</v>
      </c>
      <c r="O1634" s="147">
        <f t="shared" si="172"/>
        <v>1.6763545642849754E-3</v>
      </c>
    </row>
    <row r="1635" spans="10:15" x14ac:dyDescent="0.25">
      <c r="J1635">
        <f t="shared" si="173"/>
        <v>3.3099999999999734</v>
      </c>
      <c r="K1635" s="142">
        <f t="shared" si="169"/>
        <v>1.0425962860655191</v>
      </c>
      <c r="L1635">
        <f t="shared" si="170"/>
        <v>3.1648052880449987E-2</v>
      </c>
      <c r="M1635">
        <f t="shared" si="174"/>
        <v>0.43959951523853746</v>
      </c>
      <c r="N1635" s="146">
        <f t="shared" si="171"/>
        <v>1.1936666666666753</v>
      </c>
      <c r="O1635" s="147">
        <f t="shared" si="172"/>
        <v>1.6581482047801105E-3</v>
      </c>
    </row>
    <row r="1636" spans="10:15" x14ac:dyDescent="0.25">
      <c r="J1636">
        <f t="shared" si="173"/>
        <v>3.3199999999999732</v>
      </c>
      <c r="K1636" s="142">
        <f t="shared" si="169"/>
        <v>1.0431228804016288</v>
      </c>
      <c r="L1636">
        <f t="shared" si="170"/>
        <v>3.0616118735489372E-2</v>
      </c>
      <c r="M1636">
        <f t="shared" si="174"/>
        <v>0.43993284857187082</v>
      </c>
      <c r="N1636" s="146">
        <f t="shared" si="171"/>
        <v>1.1940000000000086</v>
      </c>
      <c r="O1636" s="147">
        <f t="shared" si="172"/>
        <v>1.6401360846921848E-3</v>
      </c>
    </row>
    <row r="1637" spans="10:15" x14ac:dyDescent="0.25">
      <c r="J1637">
        <f t="shared" si="173"/>
        <v>3.329999999999973</v>
      </c>
      <c r="K1637" s="142">
        <f t="shared" si="169"/>
        <v>1.0436494747377387</v>
      </c>
      <c r="L1637">
        <f t="shared" si="170"/>
        <v>2.961487077830547E-2</v>
      </c>
      <c r="M1637">
        <f t="shared" si="174"/>
        <v>0.44026618190520417</v>
      </c>
      <c r="N1637" s="146">
        <f t="shared" si="171"/>
        <v>1.1943333333333421</v>
      </c>
      <c r="O1637" s="147">
        <f t="shared" si="172"/>
        <v>1.6223161756027088E-3</v>
      </c>
    </row>
    <row r="1638" spans="10:15" x14ac:dyDescent="0.25">
      <c r="J1638">
        <f t="shared" si="173"/>
        <v>3.3399999999999728</v>
      </c>
      <c r="K1638" s="142">
        <f t="shared" si="169"/>
        <v>1.0441760690738484</v>
      </c>
      <c r="L1638">
        <f t="shared" si="170"/>
        <v>2.8643502434785754E-2</v>
      </c>
      <c r="M1638">
        <f t="shared" si="174"/>
        <v>0.44059951523853752</v>
      </c>
      <c r="N1638" s="146">
        <f t="shared" si="171"/>
        <v>1.1946666666666754</v>
      </c>
      <c r="O1638" s="147">
        <f t="shared" si="172"/>
        <v>1.6046864697254182E-3</v>
      </c>
    </row>
    <row r="1639" spans="10:15" x14ac:dyDescent="0.25">
      <c r="J1639">
        <f t="shared" si="173"/>
        <v>3.3499999999999726</v>
      </c>
      <c r="K1639" s="142">
        <f t="shared" si="169"/>
        <v>1.0447026634099581</v>
      </c>
      <c r="L1639">
        <f t="shared" si="170"/>
        <v>2.7701224731038945E-2</v>
      </c>
      <c r="M1639">
        <f t="shared" si="174"/>
        <v>0.44093284857187087</v>
      </c>
      <c r="N1639" s="146">
        <f t="shared" si="171"/>
        <v>1.1950000000000087</v>
      </c>
      <c r="O1639" s="147">
        <f t="shared" si="172"/>
        <v>1.5872449797033335E-3</v>
      </c>
    </row>
    <row r="1640" spans="10:15" x14ac:dyDescent="0.25">
      <c r="J1640">
        <f t="shared" si="173"/>
        <v>3.3599999999999723</v>
      </c>
      <c r="K1640" s="142">
        <f t="shared" si="169"/>
        <v>1.0452292577460678</v>
      </c>
      <c r="L1640">
        <f t="shared" si="170"/>
        <v>2.6787266026490172E-2</v>
      </c>
      <c r="M1640">
        <f t="shared" si="174"/>
        <v>0.44126618190520422</v>
      </c>
      <c r="N1640" s="146">
        <f t="shared" si="171"/>
        <v>1.195333333333342</v>
      </c>
      <c r="O1640" s="147">
        <f t="shared" si="172"/>
        <v>1.5699897384076659E-3</v>
      </c>
    </row>
    <row r="1641" spans="10:15" x14ac:dyDescent="0.25">
      <c r="J1641">
        <f t="shared" si="173"/>
        <v>3.3699999999999721</v>
      </c>
      <c r="K1641" s="142">
        <f t="shared" si="169"/>
        <v>1.0457558520821777</v>
      </c>
      <c r="L1641">
        <f t="shared" si="170"/>
        <v>2.5900871747217741E-2</v>
      </c>
      <c r="M1641">
        <f t="shared" si="174"/>
        <v>0.44159951523853758</v>
      </c>
      <c r="N1641" s="146">
        <f t="shared" si="171"/>
        <v>1.1956666666666753</v>
      </c>
      <c r="O1641" s="147">
        <f t="shared" si="172"/>
        <v>1.5529187987387135E-3</v>
      </c>
    </row>
    <row r="1642" spans="10:15" x14ac:dyDescent="0.25">
      <c r="J1642">
        <f t="shared" si="173"/>
        <v>3.3799999999999719</v>
      </c>
      <c r="K1642" s="142">
        <f t="shared" si="169"/>
        <v>1.0462824464182874</v>
      </c>
      <c r="L1642">
        <f t="shared" si="170"/>
        <v>2.5041304119685859E-2</v>
      </c>
      <c r="M1642">
        <f t="shared" si="174"/>
        <v>0.44193284857187093</v>
      </c>
      <c r="N1642" s="146">
        <f t="shared" si="171"/>
        <v>1.1960000000000088</v>
      </c>
      <c r="O1642" s="147">
        <f t="shared" si="172"/>
        <v>1.5360302334285376E-3</v>
      </c>
    </row>
    <row r="1643" spans="10:15" x14ac:dyDescent="0.25">
      <c r="J1643">
        <f t="shared" si="173"/>
        <v>3.3899999999999717</v>
      </c>
      <c r="K1643" s="142">
        <f t="shared" si="169"/>
        <v>1.0468090407543971</v>
      </c>
      <c r="L1643">
        <f t="shared" si="170"/>
        <v>2.4207841905011407E-2</v>
      </c>
      <c r="M1643">
        <f t="shared" si="174"/>
        <v>0.44226618190520428</v>
      </c>
      <c r="N1643" s="146">
        <f t="shared" si="171"/>
        <v>1.1963333333333421</v>
      </c>
      <c r="O1643" s="147">
        <f t="shared" si="172"/>
        <v>1.5193221348455631E-3</v>
      </c>
    </row>
    <row r="1644" spans="10:15" x14ac:dyDescent="0.25">
      <c r="J1644">
        <f t="shared" si="173"/>
        <v>3.3999999999999715</v>
      </c>
      <c r="K1644" s="142">
        <f t="shared" si="169"/>
        <v>1.0473356350905068</v>
      </c>
      <c r="L1644">
        <f t="shared" si="170"/>
        <v>2.3399780133911346E-2</v>
      </c>
      <c r="M1644">
        <f t="shared" si="174"/>
        <v>0.44259951523853763</v>
      </c>
      <c r="N1644" s="146">
        <f t="shared" si="171"/>
        <v>1.1966666666666754</v>
      </c>
      <c r="O1644" s="147">
        <f t="shared" si="172"/>
        <v>1.5027926148009868E-3</v>
      </c>
    </row>
    <row r="1645" spans="10:15" x14ac:dyDescent="0.25">
      <c r="J1645">
        <f t="shared" si="173"/>
        <v>3.4099999999999713</v>
      </c>
      <c r="K1645" s="142">
        <f t="shared" si="169"/>
        <v>1.0478622294266167</v>
      </c>
      <c r="L1645">
        <f t="shared" si="170"/>
        <v>2.261642984245818E-2</v>
      </c>
      <c r="M1645">
        <f t="shared" si="174"/>
        <v>0.44293284857187099</v>
      </c>
      <c r="N1645" s="146">
        <f t="shared" si="171"/>
        <v>1.1970000000000089</v>
      </c>
      <c r="O1645" s="147">
        <f t="shared" si="172"/>
        <v>1.4864398043570328E-3</v>
      </c>
    </row>
    <row r="1646" spans="10:15" x14ac:dyDescent="0.25">
      <c r="J1646">
        <f t="shared" si="173"/>
        <v>3.4199999999999711</v>
      </c>
      <c r="K1646" s="142">
        <f t="shared" si="169"/>
        <v>1.0483888237627264</v>
      </c>
      <c r="L1646">
        <f t="shared" si="170"/>
        <v>2.1857117808777332E-2</v>
      </c>
      <c r="M1646">
        <f t="shared" si="174"/>
        <v>0.44326618190520434</v>
      </c>
      <c r="N1646" s="146">
        <f t="shared" si="171"/>
        <v>1.1973333333333422</v>
      </c>
      <c r="O1646" s="147">
        <f t="shared" si="172"/>
        <v>1.470261853637006E-3</v>
      </c>
    </row>
    <row r="1647" spans="10:15" x14ac:dyDescent="0.25">
      <c r="J1647">
        <f t="shared" si="173"/>
        <v>3.4299999999999708</v>
      </c>
      <c r="K1647" s="142">
        <f t="shared" si="169"/>
        <v>1.048915418098836</v>
      </c>
      <c r="L1647">
        <f t="shared" si="170"/>
        <v>2.1121186290804495E-2</v>
      </c>
      <c r="M1647">
        <f t="shared" si="174"/>
        <v>0.44359951523853769</v>
      </c>
      <c r="N1647" s="146">
        <f t="shared" si="171"/>
        <v>1.1976666666666755</v>
      </c>
      <c r="O1647" s="147">
        <f t="shared" si="172"/>
        <v>1.4542569316371458E-3</v>
      </c>
    </row>
    <row r="1648" spans="10:15" x14ac:dyDescent="0.25">
      <c r="J1648">
        <f t="shared" si="173"/>
        <v>3.4399999999999706</v>
      </c>
      <c r="K1648" s="142">
        <f t="shared" si="169"/>
        <v>1.0494420124349459</v>
      </c>
      <c r="L1648">
        <f t="shared" si="170"/>
        <v>2.0407992765228554E-2</v>
      </c>
      <c r="M1648">
        <f t="shared" si="174"/>
        <v>0.44393284857187104</v>
      </c>
      <c r="N1648" s="146">
        <f t="shared" si="171"/>
        <v>1.1980000000000088</v>
      </c>
      <c r="O1648" s="147">
        <f t="shared" si="172"/>
        <v>1.4384232260402667E-3</v>
      </c>
    </row>
    <row r="1649" spans="10:15" x14ac:dyDescent="0.25">
      <c r="J1649">
        <f t="shared" si="173"/>
        <v>3.4499999999999704</v>
      </c>
      <c r="K1649" s="142">
        <f t="shared" si="169"/>
        <v>1.0499686067710556</v>
      </c>
      <c r="L1649">
        <f t="shared" si="170"/>
        <v>1.9716909667731358E-2</v>
      </c>
      <c r="M1649">
        <f t="shared" si="174"/>
        <v>0.44426618190520439</v>
      </c>
      <c r="N1649" s="146">
        <f t="shared" si="171"/>
        <v>1.1983333333333421</v>
      </c>
      <c r="O1649" s="147">
        <f t="shared" si="172"/>
        <v>1.4227589430311262E-3</v>
      </c>
    </row>
    <row r="1650" spans="10:15" x14ac:dyDescent="0.25">
      <c r="J1650">
        <f t="shared" si="173"/>
        <v>3.4599999999999702</v>
      </c>
      <c r="K1650" s="142">
        <f t="shared" si="169"/>
        <v>1.0504952011071653</v>
      </c>
      <c r="L1650">
        <f t="shared" si="170"/>
        <v>1.9047324134630936E-2</v>
      </c>
      <c r="M1650">
        <f t="shared" si="174"/>
        <v>0.44459951523853775</v>
      </c>
      <c r="N1650" s="146">
        <f t="shared" si="171"/>
        <v>1.1986666666666757</v>
      </c>
      <c r="O1650" s="147">
        <f t="shared" si="172"/>
        <v>1.4072623071135963E-3</v>
      </c>
    </row>
    <row r="1651" spans="10:15" x14ac:dyDescent="0.25">
      <c r="J1651">
        <f t="shared" si="173"/>
        <v>3.46999999999997</v>
      </c>
      <c r="K1651" s="142">
        <f t="shared" si="169"/>
        <v>1.0510217954432752</v>
      </c>
      <c r="L1651">
        <f t="shared" si="170"/>
        <v>1.8398637746038945E-2</v>
      </c>
      <c r="M1651">
        <f t="shared" si="174"/>
        <v>0.4449328485718711</v>
      </c>
      <c r="N1651" s="146">
        <f t="shared" si="171"/>
        <v>1.1990000000000089</v>
      </c>
      <c r="O1651" s="147">
        <f t="shared" si="172"/>
        <v>1.3919315609295195E-3</v>
      </c>
    </row>
    <row r="1652" spans="10:15" x14ac:dyDescent="0.25">
      <c r="J1652">
        <f t="shared" si="173"/>
        <v>3.4799999999999698</v>
      </c>
      <c r="K1652" s="142">
        <f t="shared" si="169"/>
        <v>1.0515483897793849</v>
      </c>
      <c r="L1652">
        <f t="shared" si="170"/>
        <v>1.7770266270629317E-2</v>
      </c>
      <c r="M1652">
        <f t="shared" si="174"/>
        <v>0.44526618190520445</v>
      </c>
      <c r="N1652" s="146">
        <f t="shared" si="171"/>
        <v>1.1993333333333422</v>
      </c>
      <c r="O1652" s="147">
        <f t="shared" si="172"/>
        <v>1.3767649650792955E-3</v>
      </c>
    </row>
    <row r="1653" spans="10:15" x14ac:dyDescent="0.25">
      <c r="J1653">
        <f t="shared" si="173"/>
        <v>3.4899999999999696</v>
      </c>
      <c r="K1653" s="142">
        <f t="shared" si="169"/>
        <v>1.0520749841154946</v>
      </c>
      <c r="L1653">
        <f t="shared" si="170"/>
        <v>1.7161639412111941E-2</v>
      </c>
      <c r="M1653">
        <f t="shared" si="174"/>
        <v>0.4455995152385378</v>
      </c>
      <c r="N1653" s="146">
        <f t="shared" si="171"/>
        <v>1.1996666666666758</v>
      </c>
      <c r="O1653" s="147">
        <f t="shared" si="172"/>
        <v>1.3617607979441845E-3</v>
      </c>
    </row>
    <row r="1654" spans="10:15" x14ac:dyDescent="0.25">
      <c r="J1654">
        <f t="shared" si="173"/>
        <v>3.4999999999999694</v>
      </c>
      <c r="K1654" s="142">
        <f t="shared" si="169"/>
        <v>1.0526015784516045</v>
      </c>
      <c r="L1654">
        <f t="shared" si="170"/>
        <v>1.6572200557507411E-2</v>
      </c>
      <c r="M1654">
        <f t="shared" si="174"/>
        <v>0.44593284857187115</v>
      </c>
      <c r="N1654" s="146">
        <f t="shared" si="171"/>
        <v>1.2000000000000091</v>
      </c>
      <c r="O1654" s="147">
        <f t="shared" si="172"/>
        <v>1.3469173555102601E-3</v>
      </c>
    </row>
    <row r="1655" spans="10:15" x14ac:dyDescent="0.25">
      <c r="J1655">
        <f t="shared" si="173"/>
        <v>3.5099999999999691</v>
      </c>
      <c r="K1655" s="142">
        <f t="shared" si="169"/>
        <v>1.0531281727877142</v>
      </c>
      <c r="L1655">
        <f t="shared" si="170"/>
        <v>1.6001406527307447E-2</v>
      </c>
      <c r="M1655">
        <f t="shared" si="174"/>
        <v>0.44626618190520451</v>
      </c>
      <c r="N1655" s="146">
        <f t="shared" si="171"/>
        <v>1.2003333333333424</v>
      </c>
      <c r="O1655" s="147">
        <f t="shared" si="172"/>
        <v>1.3322329511940771E-3</v>
      </c>
    </row>
    <row r="1656" spans="10:15" x14ac:dyDescent="0.25">
      <c r="J1656">
        <f t="shared" si="173"/>
        <v>3.5199999999999689</v>
      </c>
      <c r="K1656" s="142">
        <f t="shared" si="169"/>
        <v>1.0536547671238239</v>
      </c>
      <c r="L1656">
        <f t="shared" si="170"/>
        <v>1.5448727327601337E-2</v>
      </c>
      <c r="M1656">
        <f t="shared" si="174"/>
        <v>0.44659951523853786</v>
      </c>
      <c r="N1656" s="146">
        <f t="shared" si="171"/>
        <v>1.2006666666666757</v>
      </c>
      <c r="O1656" s="147">
        <f t="shared" si="172"/>
        <v>1.3177059156699515E-3</v>
      </c>
    </row>
    <row r="1657" spans="10:15" x14ac:dyDescent="0.25">
      <c r="J1657">
        <f t="shared" si="173"/>
        <v>3.5299999999999687</v>
      </c>
      <c r="K1657" s="142">
        <f t="shared" si="169"/>
        <v>1.0541813614599336</v>
      </c>
      <c r="L1657">
        <f t="shared" si="170"/>
        <v>1.4913645904251852E-2</v>
      </c>
      <c r="M1657">
        <f t="shared" si="174"/>
        <v>0.44693284857187121</v>
      </c>
      <c r="N1657" s="146">
        <f t="shared" si="171"/>
        <v>1.2010000000000089</v>
      </c>
      <c r="O1657" s="147">
        <f t="shared" si="172"/>
        <v>1.3033345966989253E-3</v>
      </c>
    </row>
    <row r="1658" spans="10:15" x14ac:dyDescent="0.25">
      <c r="J1658">
        <f t="shared" si="173"/>
        <v>3.5399999999999685</v>
      </c>
      <c r="K1658" s="142">
        <f t="shared" si="169"/>
        <v>1.0547079557960435</v>
      </c>
      <c r="L1658">
        <f t="shared" si="170"/>
        <v>1.4395657899191302E-2</v>
      </c>
      <c r="M1658">
        <f t="shared" si="174"/>
        <v>0.44726618190520456</v>
      </c>
      <c r="N1658" s="146">
        <f t="shared" si="171"/>
        <v>1.2013333333333425</v>
      </c>
      <c r="O1658" s="147">
        <f t="shared" si="172"/>
        <v>1.2891173589593006E-3</v>
      </c>
    </row>
    <row r="1659" spans="10:15" x14ac:dyDescent="0.25">
      <c r="J1659">
        <f t="shared" si="173"/>
        <v>3.5499999999999683</v>
      </c>
      <c r="K1659" s="142">
        <f t="shared" si="169"/>
        <v>1.0552345501321532</v>
      </c>
      <c r="L1659">
        <f t="shared" si="170"/>
        <v>1.3894271408910183E-2</v>
      </c>
      <c r="M1659">
        <f t="shared" si="174"/>
        <v>0.44759951523853791</v>
      </c>
      <c r="N1659" s="146">
        <f t="shared" si="171"/>
        <v>1.2016666666666758</v>
      </c>
      <c r="O1659" s="147">
        <f t="shared" si="172"/>
        <v>1.2750525838788544E-3</v>
      </c>
    </row>
    <row r="1660" spans="10:15" x14ac:dyDescent="0.25">
      <c r="J1660">
        <f t="shared" si="173"/>
        <v>3.5599999999999681</v>
      </c>
      <c r="K1660" s="142">
        <f t="shared" si="169"/>
        <v>1.0557611444682629</v>
      </c>
      <c r="L1660">
        <f t="shared" si="170"/>
        <v>1.3409006745202382E-2</v>
      </c>
      <c r="M1660">
        <f t="shared" si="174"/>
        <v>0.44793284857187127</v>
      </c>
      <c r="N1660" s="146">
        <f t="shared" si="171"/>
        <v>1.2020000000000091</v>
      </c>
      <c r="O1660" s="147">
        <f t="shared" si="172"/>
        <v>1.2611386694685958E-3</v>
      </c>
    </row>
    <row r="1661" spans="10:15" x14ac:dyDescent="0.25">
      <c r="J1661">
        <f t="shared" si="173"/>
        <v>3.5699999999999679</v>
      </c>
      <c r="K1661" s="142">
        <f t="shared" si="169"/>
        <v>1.0562877388043725</v>
      </c>
      <c r="L1661">
        <f t="shared" si="170"/>
        <v>1.2939396198233095E-2</v>
      </c>
      <c r="M1661">
        <f t="shared" si="174"/>
        <v>0.44826618190520462</v>
      </c>
      <c r="N1661" s="146">
        <f t="shared" si="171"/>
        <v>1.2023333333333426</v>
      </c>
      <c r="O1661" s="147">
        <f t="shared" si="172"/>
        <v>1.2473740301581168E-3</v>
      </c>
    </row>
    <row r="1662" spans="10:15" x14ac:dyDescent="0.25">
      <c r="J1662">
        <f t="shared" si="173"/>
        <v>3.5799999999999677</v>
      </c>
      <c r="K1662" s="142">
        <f t="shared" si="169"/>
        <v>1.0568143331404825</v>
      </c>
      <c r="L1662">
        <f t="shared" si="170"/>
        <v>1.2484983801985121E-2</v>
      </c>
      <c r="M1662">
        <f t="shared" si="174"/>
        <v>0.44859951523853797</v>
      </c>
      <c r="N1662" s="146">
        <f t="shared" si="171"/>
        <v>1.2026666666666759</v>
      </c>
      <c r="O1662" s="147">
        <f t="shared" si="172"/>
        <v>1.2337570966325375E-3</v>
      </c>
    </row>
    <row r="1663" spans="10:15" x14ac:dyDescent="0.25">
      <c r="J1663">
        <f t="shared" si="173"/>
        <v>3.5899999999999674</v>
      </c>
      <c r="K1663" s="142">
        <f t="shared" si="169"/>
        <v>1.0573409274765921</v>
      </c>
      <c r="L1663">
        <f t="shared" si="170"/>
        <v>1.2045325102141218E-2</v>
      </c>
      <c r="M1663">
        <f t="shared" si="174"/>
        <v>0.44893284857187132</v>
      </c>
      <c r="N1663" s="146">
        <f t="shared" si="171"/>
        <v>1.2030000000000092</v>
      </c>
      <c r="O1663" s="147">
        <f t="shared" si="172"/>
        <v>1.2202863156709767E-3</v>
      </c>
    </row>
    <row r="1664" spans="10:15" x14ac:dyDescent="0.25">
      <c r="J1664">
        <f t="shared" si="173"/>
        <v>3.5999999999999672</v>
      </c>
      <c r="K1664" s="142">
        <f t="shared" si="169"/>
        <v>1.0578675218127018</v>
      </c>
      <c r="L1664">
        <f t="shared" si="170"/>
        <v>1.1619986926450788E-2</v>
      </c>
      <c r="M1664">
        <f t="shared" si="174"/>
        <v>0.44926618190520468</v>
      </c>
      <c r="N1664" s="146">
        <f t="shared" si="171"/>
        <v>1.2033333333333425</v>
      </c>
      <c r="O1664" s="147">
        <f t="shared" si="172"/>
        <v>1.206960149986572E-3</v>
      </c>
    </row>
    <row r="1665" spans="10:15" x14ac:dyDescent="0.25">
      <c r="J1665">
        <f t="shared" si="173"/>
        <v>3.609999999999967</v>
      </c>
      <c r="K1665" s="142">
        <f t="shared" si="169"/>
        <v>1.0583941161488117</v>
      </c>
      <c r="L1665">
        <f t="shared" si="170"/>
        <v>1.120854715763263E-2</v>
      </c>
      <c r="M1665">
        <f t="shared" si="174"/>
        <v>0.44959951523853803</v>
      </c>
      <c r="N1665" s="146">
        <f t="shared" si="171"/>
        <v>1.2036666666666758</v>
      </c>
      <c r="O1665" s="147">
        <f t="shared" si="172"/>
        <v>1.1937770780680343E-3</v>
      </c>
    </row>
    <row r="1666" spans="10:15" x14ac:dyDescent="0.25">
      <c r="J1666">
        <f t="shared" si="173"/>
        <v>3.6199999999999668</v>
      </c>
      <c r="K1666" s="142">
        <f t="shared" si="169"/>
        <v>1.0589207104849214</v>
      </c>
      <c r="L1666">
        <f t="shared" si="170"/>
        <v>1.0810594508856622E-2</v>
      </c>
      <c r="M1666">
        <f t="shared" si="174"/>
        <v>0.44993284857187138</v>
      </c>
      <c r="N1666" s="146">
        <f t="shared" si="171"/>
        <v>1.2040000000000093</v>
      </c>
      <c r="O1666" s="147">
        <f t="shared" si="172"/>
        <v>1.1807355940227E-3</v>
      </c>
    </row>
    <row r="1667" spans="10:15" x14ac:dyDescent="0.25">
      <c r="J1667">
        <f t="shared" si="173"/>
        <v>3.6299999999999666</v>
      </c>
      <c r="K1667" s="142">
        <f t="shared" si="169"/>
        <v>1.0594473048210311</v>
      </c>
      <c r="L1667">
        <f t="shared" si="170"/>
        <v>1.0425728301843934E-2</v>
      </c>
      <c r="M1667">
        <f t="shared" si="174"/>
        <v>0.45026618190520473</v>
      </c>
      <c r="N1667" s="146">
        <f t="shared" si="171"/>
        <v>1.2043333333333426</v>
      </c>
      <c r="O1667" s="147">
        <f t="shared" si="172"/>
        <v>1.1678342074211009E-3</v>
      </c>
    </row>
    <row r="1668" spans="10:15" x14ac:dyDescent="0.25">
      <c r="J1668">
        <f t="shared" si="173"/>
        <v>3.6399999999999664</v>
      </c>
      <c r="K1668" s="142">
        <f t="shared" ref="K1668:K1731" si="175">$B$7+J1668*$B$24</f>
        <v>1.059973899157141</v>
      </c>
      <c r="L1668">
        <f t="shared" ref="L1668:L1731" si="176">_xlfn.NORM.DIST(K1668,$B$7,$B$24,FALSE)</f>
        <v>1.005355824762697E-2</v>
      </c>
      <c r="M1668">
        <f t="shared" si="174"/>
        <v>0.45059951523853808</v>
      </c>
      <c r="N1668" s="146">
        <f t="shared" ref="N1668:N1731" si="177">MAX(0,M1668+B$21)</f>
        <v>1.2046666666666759</v>
      </c>
      <c r="O1668" s="147">
        <f t="shared" ref="O1668:O1731" si="178">IF(M1668&gt;=0,_xlfn.GAMMA.DIST(M1668,$B$22,1/$B$23,FALSE),0)</f>
        <v>1.1550714431429973E-3</v>
      </c>
    </row>
    <row r="1669" spans="10:15" x14ac:dyDescent="0.25">
      <c r="J1669">
        <f t="shared" si="173"/>
        <v>3.6499999999999662</v>
      </c>
      <c r="K1669" s="142">
        <f t="shared" si="175"/>
        <v>1.0605004934932507</v>
      </c>
      <c r="L1669">
        <f t="shared" si="176"/>
        <v>9.6937042300023167E-3</v>
      </c>
      <c r="M1669">
        <f t="shared" si="174"/>
        <v>0.45093284857187144</v>
      </c>
      <c r="N1669" s="146">
        <f t="shared" si="177"/>
        <v>1.2050000000000094</v>
      </c>
      <c r="O1669" s="147">
        <f t="shared" si="178"/>
        <v>1.1424458412249024E-3</v>
      </c>
    </row>
    <row r="1670" spans="10:15" x14ac:dyDescent="0.25">
      <c r="J1670">
        <f t="shared" ref="J1670:J1733" si="179">J1669+0.01</f>
        <v>3.6599999999999659</v>
      </c>
      <c r="K1670" s="142">
        <f t="shared" si="175"/>
        <v>1.0610270878293604</v>
      </c>
      <c r="L1670">
        <f t="shared" si="176"/>
        <v>9.3457960917067984E-3</v>
      </c>
      <c r="M1670">
        <f t="shared" ref="M1670:M1733" si="180">M1669+0.7/2100</f>
        <v>0.45126618190520479</v>
      </c>
      <c r="N1670" s="146">
        <f t="shared" si="177"/>
        <v>1.2053333333333427</v>
      </c>
      <c r="O1670" s="147">
        <f t="shared" si="178"/>
        <v>1.1299559567090629E-3</v>
      </c>
    </row>
    <row r="1671" spans="10:15" x14ac:dyDescent="0.25">
      <c r="J1671">
        <f t="shared" si="179"/>
        <v>3.6699999999999657</v>
      </c>
      <c r="K1671" s="142">
        <f t="shared" si="175"/>
        <v>1.0615536821654703</v>
      </c>
      <c r="L1671">
        <f t="shared" si="176"/>
        <v>9.0094734233485008E-3</v>
      </c>
      <c r="M1671">
        <f t="shared" si="180"/>
        <v>0.45159951523853814</v>
      </c>
      <c r="N1671" s="146">
        <f t="shared" si="177"/>
        <v>1.205666666666676</v>
      </c>
      <c r="O1671" s="147">
        <f t="shared" si="178"/>
        <v>1.1176003594938662E-3</v>
      </c>
    </row>
    <row r="1672" spans="10:15" x14ac:dyDescent="0.25">
      <c r="J1672">
        <f t="shared" si="179"/>
        <v>3.6799999999999655</v>
      </c>
      <c r="K1672" s="142">
        <f t="shared" si="175"/>
        <v>1.06208027650158</v>
      </c>
      <c r="L1672">
        <f t="shared" si="176"/>
        <v>8.6843853551168988E-3</v>
      </c>
      <c r="M1672">
        <f t="shared" si="180"/>
        <v>0.45193284857187149</v>
      </c>
      <c r="N1672" s="146">
        <f t="shared" si="177"/>
        <v>1.2060000000000093</v>
      </c>
      <c r="O1672" s="147">
        <f t="shared" si="178"/>
        <v>1.1053776341857116E-3</v>
      </c>
    </row>
    <row r="1673" spans="10:15" x14ac:dyDescent="0.25">
      <c r="J1673">
        <f t="shared" si="179"/>
        <v>3.6899999999999653</v>
      </c>
      <c r="K1673" s="142">
        <f t="shared" si="175"/>
        <v>1.0626068708376897</v>
      </c>
      <c r="L1673">
        <f t="shared" si="176"/>
        <v>8.3701903512937801E-3</v>
      </c>
      <c r="M1673">
        <f t="shared" si="180"/>
        <v>0.45226618190520484</v>
      </c>
      <c r="N1673" s="146">
        <f t="shared" si="177"/>
        <v>1.2063333333333426</v>
      </c>
      <c r="O1673" s="147">
        <f t="shared" si="178"/>
        <v>1.0932863799522697E-3</v>
      </c>
    </row>
    <row r="1674" spans="10:15" x14ac:dyDescent="0.25">
      <c r="J1674">
        <f t="shared" si="179"/>
        <v>3.6999999999999651</v>
      </c>
      <c r="K1674" s="142">
        <f t="shared" si="175"/>
        <v>1.0631334651737994</v>
      </c>
      <c r="L1674">
        <f t="shared" si="176"/>
        <v>8.0665560075881288E-3</v>
      </c>
      <c r="M1674">
        <f t="shared" si="180"/>
        <v>0.4525995152385382</v>
      </c>
      <c r="N1674" s="146">
        <f t="shared" si="177"/>
        <v>1.2066666666666761</v>
      </c>
      <c r="O1674" s="147">
        <f t="shared" si="178"/>
        <v>1.0813252103771688E-3</v>
      </c>
    </row>
    <row r="1675" spans="10:15" x14ac:dyDescent="0.25">
      <c r="J1675">
        <f t="shared" si="179"/>
        <v>3.7099999999999649</v>
      </c>
      <c r="K1675" s="142">
        <f t="shared" si="175"/>
        <v>1.0636600595099093</v>
      </c>
      <c r="L1675">
        <f t="shared" si="176"/>
        <v>7.7731588513099605E-3</v>
      </c>
      <c r="M1675">
        <f t="shared" si="180"/>
        <v>0.45293284857187155</v>
      </c>
      <c r="N1675" s="146">
        <f t="shared" si="177"/>
        <v>1.2070000000000094</v>
      </c>
      <c r="O1675" s="147">
        <f t="shared" si="178"/>
        <v>1.0694927533160701E-3</v>
      </c>
    </row>
    <row r="1676" spans="10:15" x14ac:dyDescent="0.25">
      <c r="J1676">
        <f t="shared" si="179"/>
        <v>3.7199999999999647</v>
      </c>
      <c r="K1676" s="142">
        <f t="shared" si="175"/>
        <v>1.064186653846019</v>
      </c>
      <c r="L1676">
        <f t="shared" si="176"/>
        <v>7.489684144399893E-3</v>
      </c>
      <c r="M1676">
        <f t="shared" si="180"/>
        <v>0.4532661819052049</v>
      </c>
      <c r="N1676" s="146">
        <f t="shared" si="177"/>
        <v>1.2073333333333427</v>
      </c>
      <c r="O1676" s="147">
        <f t="shared" si="178"/>
        <v>1.0577876507541239E-3</v>
      </c>
    </row>
    <row r="1677" spans="10:15" x14ac:dyDescent="0.25">
      <c r="J1677">
        <f t="shared" si="179"/>
        <v>3.7299999999999645</v>
      </c>
      <c r="K1677" s="142">
        <f t="shared" si="175"/>
        <v>1.0647132481821286</v>
      </c>
      <c r="L1677">
        <f t="shared" si="176"/>
        <v>7.2158256893247253E-3</v>
      </c>
      <c r="M1677">
        <f t="shared" si="180"/>
        <v>0.45359951523853825</v>
      </c>
      <c r="N1677" s="146">
        <f t="shared" si="177"/>
        <v>1.2076666666666762</v>
      </c>
      <c r="O1677" s="147">
        <f t="shared" si="178"/>
        <v>1.0462085586647794E-3</v>
      </c>
    </row>
    <row r="1678" spans="10:15" x14ac:dyDescent="0.25">
      <c r="J1678">
        <f t="shared" si="179"/>
        <v>3.7399999999999642</v>
      </c>
      <c r="K1678" s="142">
        <f t="shared" si="175"/>
        <v>1.0652398425182383</v>
      </c>
      <c r="L1678">
        <f t="shared" si="176"/>
        <v>6.9512856378517434E-3</v>
      </c>
      <c r="M1678">
        <f t="shared" si="180"/>
        <v>0.45393284857187161</v>
      </c>
      <c r="N1678" s="146">
        <f t="shared" si="177"/>
        <v>1.2080000000000095</v>
      </c>
      <c r="O1678" s="147">
        <f t="shared" si="178"/>
        <v>1.0347541468699883E-3</v>
      </c>
    </row>
    <row r="1679" spans="10:15" x14ac:dyDescent="0.25">
      <c r="J1679">
        <f t="shared" si="179"/>
        <v>3.749999999999964</v>
      </c>
      <c r="K1679" s="142">
        <f t="shared" si="175"/>
        <v>1.0657664368543482</v>
      </c>
      <c r="L1679">
        <f t="shared" si="176"/>
        <v>6.6957743027072211E-3</v>
      </c>
      <c r="M1679">
        <f t="shared" si="180"/>
        <v>0.45426618190520496</v>
      </c>
      <c r="N1679" s="146">
        <f t="shared" si="177"/>
        <v>1.2083333333333428</v>
      </c>
      <c r="O1679" s="147">
        <f t="shared" si="178"/>
        <v>1.0234230989017116E-3</v>
      </c>
    </row>
    <row r="1680" spans="10:15" x14ac:dyDescent="0.25">
      <c r="J1680">
        <f t="shared" si="179"/>
        <v>3.7599999999999638</v>
      </c>
      <c r="K1680" s="142">
        <f t="shared" si="175"/>
        <v>1.0662930311904579</v>
      </c>
      <c r="L1680">
        <f t="shared" si="176"/>
        <v>6.4490099721261507E-3</v>
      </c>
      <c r="M1680">
        <f t="shared" si="180"/>
        <v>0.45459951523853831</v>
      </c>
      <c r="N1680" s="146">
        <f t="shared" si="177"/>
        <v>1.2086666666666761</v>
      </c>
      <c r="O1680" s="147">
        <f t="shared" si="178"/>
        <v>1.0122141118647844E-3</v>
      </c>
    </row>
    <row r="1681" spans="10:15" x14ac:dyDescent="0.25">
      <c r="J1681">
        <f t="shared" si="179"/>
        <v>3.7699999999999636</v>
      </c>
      <c r="K1681" s="142">
        <f t="shared" si="175"/>
        <v>1.0668196255265676</v>
      </c>
      <c r="L1681">
        <f t="shared" si="176"/>
        <v>6.210718727294685E-3</v>
      </c>
      <c r="M1681">
        <f t="shared" si="180"/>
        <v>0.45493284857187166</v>
      </c>
      <c r="N1681" s="146">
        <f t="shared" si="177"/>
        <v>1.2090000000000094</v>
      </c>
      <c r="O1681" s="147">
        <f t="shared" si="178"/>
        <v>1.0011258963010853E-3</v>
      </c>
    </row>
    <row r="1682" spans="10:15" x14ac:dyDescent="0.25">
      <c r="J1682">
        <f t="shared" si="179"/>
        <v>3.7799999999999634</v>
      </c>
      <c r="K1682" s="142">
        <f t="shared" si="175"/>
        <v>1.0673462198626775</v>
      </c>
      <c r="L1682">
        <f t="shared" si="176"/>
        <v>5.9806342626882759E-3</v>
      </c>
      <c r="M1682">
        <f t="shared" si="180"/>
        <v>0.45526618190520501</v>
      </c>
      <c r="N1682" s="146">
        <f t="shared" si="177"/>
        <v>1.2093333333333429</v>
      </c>
      <c r="O1682" s="147">
        <f t="shared" si="178"/>
        <v>9.9015717605501906E-4</v>
      </c>
    </row>
    <row r="1683" spans="10:15" x14ac:dyDescent="0.25">
      <c r="J1683">
        <f t="shared" si="179"/>
        <v>3.7899999999999632</v>
      </c>
      <c r="K1683" s="142">
        <f t="shared" si="175"/>
        <v>1.0678728141987872</v>
      </c>
      <c r="L1683">
        <f t="shared" si="176"/>
        <v>5.7584977093038678E-3</v>
      </c>
      <c r="M1683">
        <f t="shared" si="180"/>
        <v>0.45559951523853837</v>
      </c>
      <c r="N1683" s="146">
        <f t="shared" si="177"/>
        <v>1.2096666666666762</v>
      </c>
      <c r="O1683" s="147">
        <f t="shared" si="178"/>
        <v>9.7930668814030005E-4</v>
      </c>
    </row>
    <row r="1684" spans="10:15" x14ac:dyDescent="0.25">
      <c r="J1684">
        <f t="shared" si="179"/>
        <v>3.799999999999963</v>
      </c>
      <c r="K1684" s="142">
        <f t="shared" si="175"/>
        <v>1.0683994085348969</v>
      </c>
      <c r="L1684">
        <f t="shared" si="176"/>
        <v>5.5440574607822837E-3</v>
      </c>
      <c r="M1684">
        <f t="shared" si="180"/>
        <v>0.45593284857187172</v>
      </c>
      <c r="N1684" s="146">
        <f t="shared" si="177"/>
        <v>1.2100000000000095</v>
      </c>
      <c r="O1684" s="147">
        <f t="shared" si="178"/>
        <v>9.6857318260801164E-4</v>
      </c>
    </row>
    <row r="1685" spans="10:15" x14ac:dyDescent="0.25">
      <c r="J1685">
        <f t="shared" si="179"/>
        <v>3.8099999999999627</v>
      </c>
      <c r="K1685" s="142">
        <f t="shared" si="175"/>
        <v>1.0689260028710068</v>
      </c>
      <c r="L1685">
        <f t="shared" si="176"/>
        <v>5.3370690024178817E-3</v>
      </c>
      <c r="M1685">
        <f t="shared" si="180"/>
        <v>0.45626618190520507</v>
      </c>
      <c r="N1685" s="146">
        <f t="shared" si="177"/>
        <v>1.210333333333343</v>
      </c>
      <c r="O1685" s="147">
        <f t="shared" si="178"/>
        <v>9.5795542241593917E-4</v>
      </c>
    </row>
    <row r="1686" spans="10:15" x14ac:dyDescent="0.25">
      <c r="J1686">
        <f t="shared" si="179"/>
        <v>3.8199999999999625</v>
      </c>
      <c r="K1686" s="142">
        <f t="shared" si="175"/>
        <v>1.0694525972071165</v>
      </c>
      <c r="L1686">
        <f t="shared" si="176"/>
        <v>5.1372947430480985E-3</v>
      </c>
      <c r="M1686">
        <f t="shared" si="180"/>
        <v>0.45659951523853842</v>
      </c>
      <c r="N1686" s="146">
        <f t="shared" si="177"/>
        <v>1.2106666666666763</v>
      </c>
      <c r="O1686" s="147">
        <f t="shared" si="178"/>
        <v>9.4745218329916241E-4</v>
      </c>
    </row>
    <row r="1687" spans="10:15" x14ac:dyDescent="0.25">
      <c r="J1687">
        <f t="shared" si="179"/>
        <v>3.8299999999999623</v>
      </c>
      <c r="K1687" s="142">
        <f t="shared" si="175"/>
        <v>1.0699791915432262</v>
      </c>
      <c r="L1687">
        <f t="shared" si="176"/>
        <v>4.944503849813691E-3</v>
      </c>
      <c r="M1687">
        <f t="shared" si="180"/>
        <v>0.45693284857187177</v>
      </c>
      <c r="N1687" s="146">
        <f t="shared" si="177"/>
        <v>1.2110000000000096</v>
      </c>
      <c r="O1687" s="147">
        <f t="shared" si="178"/>
        <v>9.3706225364190371E-4</v>
      </c>
    </row>
    <row r="1688" spans="10:15" x14ac:dyDescent="0.25">
      <c r="J1688">
        <f t="shared" si="179"/>
        <v>3.8399999999999621</v>
      </c>
      <c r="K1688" s="142">
        <f t="shared" si="175"/>
        <v>1.0705057858793361</v>
      </c>
      <c r="L1688">
        <f t="shared" si="176"/>
        <v>4.7584720857814988E-3</v>
      </c>
      <c r="M1688">
        <f t="shared" si="180"/>
        <v>0.45726618190520513</v>
      </c>
      <c r="N1688" s="146">
        <f t="shared" si="177"/>
        <v>1.2113333333333429</v>
      </c>
      <c r="O1688" s="147">
        <f t="shared" si="178"/>
        <v>9.2678443435060783E-4</v>
      </c>
    </row>
    <row r="1689" spans="10:15" x14ac:dyDescent="0.25">
      <c r="J1689">
        <f t="shared" si="179"/>
        <v>3.8499999999999619</v>
      </c>
      <c r="K1689" s="142">
        <f t="shared" si="175"/>
        <v>1.0710323802154458</v>
      </c>
      <c r="L1689">
        <f t="shared" si="176"/>
        <v>4.5789816504172845E-3</v>
      </c>
      <c r="M1689">
        <f t="shared" si="180"/>
        <v>0.45759951523853848</v>
      </c>
      <c r="N1689" s="146">
        <f t="shared" si="177"/>
        <v>1.2116666666666762</v>
      </c>
      <c r="O1689" s="147">
        <f t="shared" si="178"/>
        <v>9.1661753872824246E-4</v>
      </c>
    </row>
    <row r="1690" spans="10:15" x14ac:dyDescent="0.25">
      <c r="J1690">
        <f t="shared" si="179"/>
        <v>3.8599999999999617</v>
      </c>
      <c r="K1690" s="142">
        <f t="shared" si="175"/>
        <v>1.0715589745515555</v>
      </c>
      <c r="L1690">
        <f t="shared" si="176"/>
        <v>4.405821022894882E-3</v>
      </c>
      <c r="M1690">
        <f t="shared" si="180"/>
        <v>0.45793284857187183</v>
      </c>
      <c r="N1690" s="146">
        <f t="shared" si="177"/>
        <v>1.2120000000000097</v>
      </c>
      <c r="O1690" s="147">
        <f t="shared" si="178"/>
        <v>9.0656039234982705E-4</v>
      </c>
    </row>
    <row r="1691" spans="10:15" x14ac:dyDescent="0.25">
      <c r="J1691">
        <f t="shared" si="179"/>
        <v>3.8699999999999615</v>
      </c>
      <c r="K1691" s="142">
        <f t="shared" si="175"/>
        <v>1.0720855688876652</v>
      </c>
      <c r="L1691">
        <f t="shared" si="176"/>
        <v>4.2387848082287493E-3</v>
      </c>
      <c r="M1691">
        <f t="shared" si="180"/>
        <v>0.45826618190520518</v>
      </c>
      <c r="N1691" s="146">
        <f t="shared" si="177"/>
        <v>1.212333333333343</v>
      </c>
      <c r="O1691" s="147">
        <f t="shared" si="178"/>
        <v>8.9661183293915391E-4</v>
      </c>
    </row>
    <row r="1692" spans="10:15" x14ac:dyDescent="0.25">
      <c r="J1692">
        <f t="shared" si="179"/>
        <v>3.8799999999999613</v>
      </c>
      <c r="K1692" s="142">
        <f t="shared" si="175"/>
        <v>1.0726121632237751</v>
      </c>
      <c r="L1692">
        <f t="shared" si="176"/>
        <v>4.0776735862126726E-3</v>
      </c>
      <c r="M1692">
        <f t="shared" si="180"/>
        <v>0.45859951523853854</v>
      </c>
      <c r="N1692" s="146">
        <f t="shared" si="177"/>
        <v>1.2126666666666763</v>
      </c>
      <c r="O1692" s="147">
        <f t="shared" si="178"/>
        <v>8.8677071024670547E-4</v>
      </c>
    </row>
    <row r="1693" spans="10:15" x14ac:dyDescent="0.25">
      <c r="J1693">
        <f t="shared" si="179"/>
        <v>3.889999999999961</v>
      </c>
      <c r="K1693" s="142">
        <f t="shared" si="175"/>
        <v>1.0731387575598847</v>
      </c>
      <c r="L1693">
        <f t="shared" si="176"/>
        <v>3.9222937631483443E-3</v>
      </c>
      <c r="M1693">
        <f t="shared" si="180"/>
        <v>0.45893284857187189</v>
      </c>
      <c r="N1693" s="146">
        <f t="shared" si="177"/>
        <v>1.2130000000000098</v>
      </c>
      <c r="O1693" s="147">
        <f t="shared" si="178"/>
        <v>8.7703588592875654E-4</v>
      </c>
    </row>
    <row r="1694" spans="10:15" x14ac:dyDescent="0.25">
      <c r="J1694">
        <f t="shared" si="179"/>
        <v>3.8999999999999608</v>
      </c>
      <c r="K1694" s="142">
        <f t="shared" si="175"/>
        <v>1.0736653518959944</v>
      </c>
      <c r="L1694">
        <f t="shared" si="176"/>
        <v>3.7724574263441326E-3</v>
      </c>
      <c r="M1694">
        <f t="shared" si="180"/>
        <v>0.45926618190520524</v>
      </c>
      <c r="N1694" s="146">
        <f t="shared" si="177"/>
        <v>1.2133333333333431</v>
      </c>
      <c r="O1694" s="147">
        <f t="shared" si="178"/>
        <v>8.6740623342763945E-4</v>
      </c>
    </row>
    <row r="1695" spans="10:15" x14ac:dyDescent="0.25">
      <c r="J1695">
        <f t="shared" si="179"/>
        <v>3.9099999999999606</v>
      </c>
      <c r="K1695" s="142">
        <f t="shared" si="175"/>
        <v>1.0741919462321041</v>
      </c>
      <c r="L1695">
        <f t="shared" si="176"/>
        <v>3.6279822013658499E-3</v>
      </c>
      <c r="M1695">
        <f t="shared" si="180"/>
        <v>0.45959951523853859</v>
      </c>
      <c r="N1695" s="146">
        <f t="shared" si="177"/>
        <v>1.2136666666666764</v>
      </c>
      <c r="O1695" s="147">
        <f t="shared" si="178"/>
        <v>8.5788063785318151E-4</v>
      </c>
    </row>
    <row r="1696" spans="10:15" x14ac:dyDescent="0.25">
      <c r="J1696">
        <f t="shared" si="179"/>
        <v>3.9199999999999604</v>
      </c>
      <c r="K1696" s="142">
        <f t="shared" si="175"/>
        <v>1.074718540568214</v>
      </c>
      <c r="L1696">
        <f t="shared" si="176"/>
        <v>3.4886911120174308E-3</v>
      </c>
      <c r="M1696">
        <f t="shared" si="180"/>
        <v>0.45993284857187194</v>
      </c>
      <c r="N1696" s="146">
        <f t="shared" si="177"/>
        <v>1.2140000000000097</v>
      </c>
      <c r="O1696" s="147">
        <f t="shared" si="178"/>
        <v>8.4845799586527159E-4</v>
      </c>
    </row>
    <row r="1697" spans="10:15" x14ac:dyDescent="0.25">
      <c r="J1697">
        <f t="shared" si="179"/>
        <v>3.9299999999999602</v>
      </c>
      <c r="K1697" s="142">
        <f t="shared" si="175"/>
        <v>1.0752451349043237</v>
      </c>
      <c r="L1697">
        <f t="shared" si="176"/>
        <v>3.354412443030523E-3</v>
      </c>
      <c r="M1697">
        <f t="shared" si="180"/>
        <v>0.4602661819052053</v>
      </c>
      <c r="N1697" s="146">
        <f t="shared" si="177"/>
        <v>1.214333333333343</v>
      </c>
      <c r="O1697" s="147">
        <f t="shared" si="178"/>
        <v>8.3913721555759228E-4</v>
      </c>
    </row>
    <row r="1698" spans="10:15" x14ac:dyDescent="0.25">
      <c r="J1698">
        <f t="shared" si="179"/>
        <v>3.93999999999996</v>
      </c>
      <c r="K1698" s="142">
        <f t="shared" si="175"/>
        <v>1.0757717292404334</v>
      </c>
      <c r="L1698">
        <f t="shared" si="176"/>
        <v>3.2249796054390706E-3</v>
      </c>
      <c r="M1698">
        <f t="shared" si="180"/>
        <v>0.46059951523853865</v>
      </c>
      <c r="N1698" s="146">
        <f t="shared" si="177"/>
        <v>1.2146666666666766</v>
      </c>
      <c r="O1698" s="147">
        <f t="shared" si="178"/>
        <v>8.2991721634246098E-4</v>
      </c>
    </row>
    <row r="1699" spans="10:15" x14ac:dyDescent="0.25">
      <c r="J1699">
        <f t="shared" si="179"/>
        <v>3.9499999999999598</v>
      </c>
      <c r="K1699" s="142">
        <f t="shared" si="175"/>
        <v>1.0762983235765433</v>
      </c>
      <c r="L1699">
        <f t="shared" si="176"/>
        <v>3.1002310046160083E-3</v>
      </c>
      <c r="M1699">
        <f t="shared" si="180"/>
        <v>0.460932848571872</v>
      </c>
      <c r="N1699" s="146">
        <f t="shared" si="177"/>
        <v>1.2150000000000098</v>
      </c>
      <c r="O1699" s="147">
        <f t="shared" si="178"/>
        <v>8.2079692883678813E-4</v>
      </c>
    </row>
    <row r="1700" spans="10:15" x14ac:dyDescent="0.25">
      <c r="J1700">
        <f t="shared" si="179"/>
        <v>3.9599999999999596</v>
      </c>
      <c r="K1700" s="142">
        <f t="shared" si="175"/>
        <v>1.076824917912653</v>
      </c>
      <c r="L1700">
        <f t="shared" si="176"/>
        <v>2.9800099109468527E-3</v>
      </c>
      <c r="M1700">
        <f t="shared" si="180"/>
        <v>0.46126618190520535</v>
      </c>
      <c r="N1700" s="146">
        <f t="shared" si="177"/>
        <v>1.2153333333333431</v>
      </c>
      <c r="O1700" s="147">
        <f t="shared" si="178"/>
        <v>8.1177529474915709E-4</v>
      </c>
    </row>
    <row r="1701" spans="10:15" x14ac:dyDescent="0.25">
      <c r="J1701">
        <f t="shared" si="179"/>
        <v>3.9699999999999593</v>
      </c>
      <c r="K1701" s="142">
        <f t="shared" si="175"/>
        <v>1.0773515122487627</v>
      </c>
      <c r="L1701">
        <f t="shared" si="176"/>
        <v>2.8641643331139984E-3</v>
      </c>
      <c r="M1701">
        <f t="shared" si="180"/>
        <v>0.4615995152385387</v>
      </c>
      <c r="N1701" s="146">
        <f t="shared" si="177"/>
        <v>1.2156666666666767</v>
      </c>
      <c r="O1701" s="147">
        <f t="shared" si="178"/>
        <v>8.0285126676798882E-4</v>
      </c>
    </row>
    <row r="1702" spans="10:15" x14ac:dyDescent="0.25">
      <c r="J1702">
        <f t="shared" si="179"/>
        <v>3.9799999999999591</v>
      </c>
      <c r="K1702" s="142">
        <f t="shared" si="175"/>
        <v>1.0778781065848726</v>
      </c>
      <c r="L1702">
        <f t="shared" si="176"/>
        <v>2.7525468939662268E-3</v>
      </c>
      <c r="M1702">
        <f t="shared" si="180"/>
        <v>0.46193284857187206</v>
      </c>
      <c r="N1702" s="146">
        <f t="shared" si="177"/>
        <v>1.21600000000001</v>
      </c>
      <c r="O1702" s="147">
        <f t="shared" si="178"/>
        <v>7.9402380845079658E-4</v>
      </c>
    </row>
    <row r="1703" spans="10:15" x14ac:dyDescent="0.25">
      <c r="J1703">
        <f t="shared" si="179"/>
        <v>3.9899999999999589</v>
      </c>
      <c r="K1703" s="142">
        <f t="shared" si="175"/>
        <v>1.0784047009209823</v>
      </c>
      <c r="L1703">
        <f t="shared" si="176"/>
        <v>2.6450147089457096E-3</v>
      </c>
      <c r="M1703">
        <f t="shared" si="180"/>
        <v>0.46226618190520541</v>
      </c>
      <c r="N1703" s="146">
        <f t="shared" si="177"/>
        <v>1.2163333333333433</v>
      </c>
      <c r="O1703" s="147">
        <f t="shared" si="178"/>
        <v>7.8529189411452236E-4</v>
      </c>
    </row>
    <row r="1704" spans="10:15" x14ac:dyDescent="0.25">
      <c r="J1704">
        <f t="shared" si="179"/>
        <v>3.9999999999999587</v>
      </c>
      <c r="K1704" s="142">
        <f t="shared" si="175"/>
        <v>1.078931295257092</v>
      </c>
      <c r="L1704">
        <f t="shared" si="176"/>
        <v>2.54142926704423E-3</v>
      </c>
      <c r="M1704">
        <f t="shared" si="180"/>
        <v>0.46259951523853876</v>
      </c>
      <c r="N1704" s="146">
        <f t="shared" si="177"/>
        <v>1.2166666666666766</v>
      </c>
      <c r="O1704" s="147">
        <f t="shared" si="178"/>
        <v>7.7665450872693774E-4</v>
      </c>
    </row>
    <row r="1705" spans="10:15" x14ac:dyDescent="0.25">
      <c r="J1705">
        <f t="shared" si="179"/>
        <v>4.0099999999999589</v>
      </c>
      <c r="K1705" s="142">
        <f t="shared" si="175"/>
        <v>1.0794578895932019</v>
      </c>
      <c r="L1705">
        <f t="shared" si="176"/>
        <v>2.4416563142608634E-3</v>
      </c>
      <c r="M1705">
        <f t="shared" si="180"/>
        <v>0.46293284857187211</v>
      </c>
      <c r="N1705" s="146">
        <f t="shared" si="177"/>
        <v>1.2170000000000099</v>
      </c>
      <c r="O1705" s="147">
        <f t="shared" si="178"/>
        <v>7.6811064779909075E-4</v>
      </c>
    </row>
    <row r="1706" spans="10:15" x14ac:dyDescent="0.25">
      <c r="J1706">
        <f t="shared" si="179"/>
        <v>4.0199999999999587</v>
      </c>
      <c r="K1706" s="142">
        <f t="shared" si="175"/>
        <v>1.0799844839293116</v>
      </c>
      <c r="L1706">
        <f t="shared" si="176"/>
        <v>2.3455657395315792E-3</v>
      </c>
      <c r="M1706">
        <f t="shared" si="180"/>
        <v>0.46326618190520547</v>
      </c>
      <c r="N1706" s="146">
        <f t="shared" si="177"/>
        <v>1.2173333333333434</v>
      </c>
      <c r="O1706" s="147">
        <f t="shared" si="178"/>
        <v>7.5965931727882494E-4</v>
      </c>
    </row>
    <row r="1707" spans="10:15" x14ac:dyDescent="0.25">
      <c r="J1707">
        <f t="shared" si="179"/>
        <v>4.0299999999999585</v>
      </c>
      <c r="K1707" s="142">
        <f t="shared" si="175"/>
        <v>1.0805110782654213</v>
      </c>
      <c r="L1707">
        <f t="shared" si="176"/>
        <v>2.2530314631005856E-3</v>
      </c>
      <c r="M1707">
        <f t="shared" si="180"/>
        <v>0.46359951523853882</v>
      </c>
      <c r="N1707" s="146">
        <f t="shared" si="177"/>
        <v>1.2176666666666767</v>
      </c>
      <c r="O1707" s="147">
        <f t="shared" si="178"/>
        <v>7.5129953344531362E-4</v>
      </c>
    </row>
    <row r="1708" spans="10:15" x14ac:dyDescent="0.25">
      <c r="J1708">
        <f t="shared" si="179"/>
        <v>4.0399999999999583</v>
      </c>
      <c r="K1708" s="142">
        <f t="shared" si="175"/>
        <v>1.0810376726015312</v>
      </c>
      <c r="L1708">
        <f t="shared" si="176"/>
        <v>2.1639313273041157E-3</v>
      </c>
      <c r="M1708">
        <f t="shared" si="180"/>
        <v>0.46393284857187217</v>
      </c>
      <c r="N1708" s="146">
        <f t="shared" si="177"/>
        <v>1.21800000000001</v>
      </c>
      <c r="O1708" s="147">
        <f t="shared" si="178"/>
        <v>7.4303032280463208E-4</v>
      </c>
    </row>
    <row r="1709" spans="10:15" x14ac:dyDescent="0.25">
      <c r="J1709">
        <f t="shared" si="179"/>
        <v>4.0499999999999581</v>
      </c>
      <c r="K1709" s="142">
        <f t="shared" si="175"/>
        <v>1.0815642669376409</v>
      </c>
      <c r="L1709">
        <f t="shared" si="176"/>
        <v>2.0781469897353461E-3</v>
      </c>
      <c r="M1709">
        <f t="shared" si="180"/>
        <v>0.46426618190520552</v>
      </c>
      <c r="N1709" s="146">
        <f t="shared" si="177"/>
        <v>1.2183333333333435</v>
      </c>
      <c r="O1709" s="147">
        <f t="shared" si="178"/>
        <v>7.3485072198634462E-4</v>
      </c>
    </row>
    <row r="1710" spans="10:15" x14ac:dyDescent="0.25">
      <c r="J1710">
        <f t="shared" si="179"/>
        <v>4.0599999999999579</v>
      </c>
      <c r="K1710" s="142">
        <f t="shared" si="175"/>
        <v>1.0820908612737505</v>
      </c>
      <c r="L1710">
        <f t="shared" si="176"/>
        <v>1.9955638187592315E-3</v>
      </c>
      <c r="M1710">
        <f t="shared" si="180"/>
        <v>0.46459951523853887</v>
      </c>
      <c r="N1710" s="146">
        <f t="shared" si="177"/>
        <v>1.2186666666666768</v>
      </c>
      <c r="O1710" s="147">
        <f t="shared" si="178"/>
        <v>7.2675977764110515E-4</v>
      </c>
    </row>
    <row r="1711" spans="10:15" x14ac:dyDescent="0.25">
      <c r="J1711">
        <f t="shared" si="179"/>
        <v>4.0699999999999577</v>
      </c>
      <c r="K1711" s="142">
        <f t="shared" si="175"/>
        <v>1.0826174556098602</v>
      </c>
      <c r="L1711">
        <f t="shared" si="176"/>
        <v>1.9160707913463242E-3</v>
      </c>
      <c r="M1711">
        <f t="shared" si="180"/>
        <v>0.46493284857187223</v>
      </c>
      <c r="N1711" s="146">
        <f t="shared" si="177"/>
        <v>1.2190000000000101</v>
      </c>
      <c r="O1711" s="147">
        <f t="shared" si="178"/>
        <v>7.1875654633925376E-4</v>
      </c>
    </row>
    <row r="1712" spans="10:15" x14ac:dyDescent="0.25">
      <c r="J1712">
        <f t="shared" si="179"/>
        <v>4.0799999999999574</v>
      </c>
      <c r="K1712" s="142">
        <f t="shared" si="175"/>
        <v>1.0831440499459701</v>
      </c>
      <c r="L1712">
        <f t="shared" si="176"/>
        <v>1.8395603931931346E-3</v>
      </c>
      <c r="M1712">
        <f t="shared" si="180"/>
        <v>0.46526618190520558</v>
      </c>
      <c r="N1712" s="146">
        <f t="shared" si="177"/>
        <v>1.2193333333333434</v>
      </c>
      <c r="O1712" s="147">
        <f t="shared" si="178"/>
        <v>7.108400944704045E-4</v>
      </c>
    </row>
    <row r="1713" spans="10:15" x14ac:dyDescent="0.25">
      <c r="J1713">
        <f t="shared" si="179"/>
        <v>4.0899999999999572</v>
      </c>
      <c r="K1713" s="142">
        <f t="shared" si="175"/>
        <v>1.0836706442820798</v>
      </c>
      <c r="L1713">
        <f t="shared" si="176"/>
        <v>1.7659285210974739E-3</v>
      </c>
      <c r="M1713">
        <f t="shared" si="180"/>
        <v>0.46559951523853893</v>
      </c>
      <c r="N1713" s="146">
        <f t="shared" si="177"/>
        <v>1.2196666666666767</v>
      </c>
      <c r="O1713" s="147">
        <f t="shared" si="178"/>
        <v>7.030094981440129E-4</v>
      </c>
    </row>
    <row r="1714" spans="10:15" x14ac:dyDescent="0.25">
      <c r="J1714">
        <f t="shared" si="179"/>
        <v>4.099999999999957</v>
      </c>
      <c r="K1714" s="142">
        <f t="shared" si="175"/>
        <v>1.0841972386181895</v>
      </c>
      <c r="L1714">
        <f t="shared" si="176"/>
        <v>1.6950743875555699E-3</v>
      </c>
      <c r="M1714">
        <f t="shared" si="180"/>
        <v>0.46593284857187228</v>
      </c>
      <c r="N1714" s="146">
        <f t="shared" si="177"/>
        <v>1.2200000000000102</v>
      </c>
      <c r="O1714" s="147">
        <f t="shared" si="178"/>
        <v>6.9526384309092336E-4</v>
      </c>
    </row>
    <row r="1715" spans="10:15" x14ac:dyDescent="0.25">
      <c r="J1715">
        <f t="shared" si="179"/>
        <v>4.1099999999999568</v>
      </c>
      <c r="K1715" s="142">
        <f t="shared" si="175"/>
        <v>1.0847238329542992</v>
      </c>
      <c r="L1715">
        <f t="shared" si="176"/>
        <v>1.6269004275492381E-3</v>
      </c>
      <c r="M1715">
        <f t="shared" si="180"/>
        <v>0.46626618190520563</v>
      </c>
      <c r="N1715" s="146">
        <f t="shared" si="177"/>
        <v>1.2203333333333435</v>
      </c>
      <c r="O1715" s="147">
        <f t="shared" si="178"/>
        <v>6.8760222456586042E-4</v>
      </c>
    </row>
    <row r="1716" spans="10:15" x14ac:dyDescent="0.25">
      <c r="J1716">
        <f t="shared" si="179"/>
        <v>4.1199999999999566</v>
      </c>
      <c r="K1716" s="142">
        <f t="shared" si="175"/>
        <v>1.0852504272904091</v>
      </c>
      <c r="L1716">
        <f t="shared" si="176"/>
        <v>1.5613122074895009E-3</v>
      </c>
      <c r="M1716">
        <f t="shared" si="180"/>
        <v>0.46659951523853899</v>
      </c>
      <c r="N1716" s="146">
        <f t="shared" si="177"/>
        <v>1.2206666666666768</v>
      </c>
      <c r="O1716" s="147">
        <f t="shared" si="178"/>
        <v>6.8002374725090165E-4</v>
      </c>
    </row>
    <row r="1717" spans="10:15" x14ac:dyDescent="0.25">
      <c r="J1717">
        <f t="shared" si="179"/>
        <v>4.1299999999999564</v>
      </c>
      <c r="K1717" s="142">
        <f t="shared" si="175"/>
        <v>1.0857770216265188</v>
      </c>
      <c r="L1717">
        <f t="shared" si="176"/>
        <v>1.4982183362842426E-3</v>
      </c>
      <c r="M1717">
        <f t="shared" si="180"/>
        <v>0.46693284857187234</v>
      </c>
      <c r="N1717" s="146">
        <f t="shared" si="177"/>
        <v>1.2210000000000103</v>
      </c>
      <c r="O1717" s="147">
        <f t="shared" si="178"/>
        <v>6.7252752515987112E-4</v>
      </c>
    </row>
    <row r="1718" spans="10:15" x14ac:dyDescent="0.25">
      <c r="J1718">
        <f t="shared" si="179"/>
        <v>4.1399999999999562</v>
      </c>
      <c r="K1718" s="142">
        <f t="shared" si="175"/>
        <v>1.0863036159626285</v>
      </c>
      <c r="L1718">
        <f t="shared" si="176"/>
        <v>1.4375303784960689E-3</v>
      </c>
      <c r="M1718">
        <f t="shared" si="180"/>
        <v>0.46726618190520569</v>
      </c>
      <c r="N1718" s="146">
        <f t="shared" si="177"/>
        <v>1.2213333333333436</v>
      </c>
      <c r="O1718" s="147">
        <f t="shared" si="178"/>
        <v>6.6511268154368101E-4</v>
      </c>
    </row>
    <row r="1719" spans="10:15" x14ac:dyDescent="0.25">
      <c r="J1719">
        <f t="shared" si="179"/>
        <v>4.1499999999999559</v>
      </c>
      <c r="K1719" s="142">
        <f t="shared" si="175"/>
        <v>1.0868302102987384</v>
      </c>
      <c r="L1719">
        <f t="shared" si="176"/>
        <v>1.3791627695579184E-3</v>
      </c>
      <c r="M1719">
        <f t="shared" si="180"/>
        <v>0.46759951523853904</v>
      </c>
      <c r="N1719" s="146">
        <f t="shared" si="177"/>
        <v>1.2216666666666769</v>
      </c>
      <c r="O1719" s="147">
        <f t="shared" si="178"/>
        <v>6.5777834879659971E-4</v>
      </c>
    </row>
    <row r="1720" spans="10:15" x14ac:dyDescent="0.25">
      <c r="J1720">
        <f t="shared" si="179"/>
        <v>4.1599999999999557</v>
      </c>
      <c r="K1720" s="142">
        <f t="shared" si="175"/>
        <v>1.0873568046348481</v>
      </c>
      <c r="L1720">
        <f t="shared" si="176"/>
        <v>1.32303273301263E-3</v>
      </c>
      <c r="M1720">
        <f t="shared" si="180"/>
        <v>0.4679328485718724</v>
      </c>
      <c r="N1720" s="146">
        <f t="shared" si="177"/>
        <v>1.2220000000000102</v>
      </c>
      <c r="O1720" s="147">
        <f t="shared" si="178"/>
        <v>6.5052366836343563E-4</v>
      </c>
    </row>
    <row r="1721" spans="10:15" x14ac:dyDescent="0.25">
      <c r="J1721">
        <f t="shared" si="179"/>
        <v>4.1699999999999555</v>
      </c>
      <c r="K1721" s="142">
        <f t="shared" si="175"/>
        <v>1.0878833989709578</v>
      </c>
      <c r="L1721">
        <f t="shared" si="176"/>
        <v>1.269060199743086E-3</v>
      </c>
      <c r="M1721">
        <f t="shared" si="180"/>
        <v>0.46826618190520575</v>
      </c>
      <c r="N1721" s="146">
        <f t="shared" si="177"/>
        <v>1.2223333333333435</v>
      </c>
      <c r="O1721" s="147">
        <f t="shared" si="178"/>
        <v>6.4334779064763336E-4</v>
      </c>
    </row>
    <row r="1722" spans="10:15" x14ac:dyDescent="0.25">
      <c r="J1722">
        <f t="shared" si="179"/>
        <v>4.1799999999999553</v>
      </c>
      <c r="K1722" s="142">
        <f t="shared" si="175"/>
        <v>1.0884099933070677</v>
      </c>
      <c r="L1722">
        <f t="shared" si="176"/>
        <v>1.2171677291598786E-3</v>
      </c>
      <c r="M1722">
        <f t="shared" si="180"/>
        <v>0.4685995152385391</v>
      </c>
      <c r="N1722" s="146">
        <f t="shared" si="177"/>
        <v>1.222666666666677</v>
      </c>
      <c r="O1722" s="147">
        <f t="shared" si="178"/>
        <v>6.3624987492027032E-4</v>
      </c>
    </row>
    <row r="1723" spans="10:15" x14ac:dyDescent="0.25">
      <c r="J1723">
        <f t="shared" si="179"/>
        <v>4.1899999999999551</v>
      </c>
      <c r="K1723" s="142">
        <f t="shared" si="175"/>
        <v>1.0889365876431774</v>
      </c>
      <c r="L1723">
        <f t="shared" si="176"/>
        <v>1.1672804323130509E-3</v>
      </c>
      <c r="M1723">
        <f t="shared" si="180"/>
        <v>0.46893284857187245</v>
      </c>
      <c r="N1723" s="146">
        <f t="shared" si="177"/>
        <v>1.2230000000000103</v>
      </c>
      <c r="O1723" s="147">
        <f t="shared" si="178"/>
        <v>6.2922908922995137E-4</v>
      </c>
    </row>
    <row r="1724" spans="10:15" x14ac:dyDescent="0.25">
      <c r="J1724">
        <f t="shared" si="179"/>
        <v>4.1999999999999549</v>
      </c>
      <c r="K1724" s="142">
        <f t="shared" si="175"/>
        <v>1.089463181979287</v>
      </c>
      <c r="L1724">
        <f t="shared" si="176"/>
        <v>1.1193258968942869E-3</v>
      </c>
      <c r="M1724">
        <f t="shared" si="180"/>
        <v>0.4692661819052058</v>
      </c>
      <c r="N1724" s="146">
        <f t="shared" si="177"/>
        <v>1.2233333333333436</v>
      </c>
      <c r="O1724" s="147">
        <f t="shared" si="178"/>
        <v>6.2228461031357514E-4</v>
      </c>
    </row>
    <row r="1725" spans="10:15" x14ac:dyDescent="0.25">
      <c r="J1725">
        <f t="shared" si="179"/>
        <v>4.2099999999999547</v>
      </c>
      <c r="K1725" s="142">
        <f t="shared" si="175"/>
        <v>1.089989776315397</v>
      </c>
      <c r="L1725">
        <f t="shared" si="176"/>
        <v>1.0732341140968433E-3</v>
      </c>
      <c r="M1725">
        <f t="shared" si="180"/>
        <v>0.46959951523853916</v>
      </c>
      <c r="N1725" s="146">
        <f t="shared" si="177"/>
        <v>1.2236666666666771</v>
      </c>
      <c r="O1725" s="147">
        <f t="shared" si="178"/>
        <v>6.1541562350799774E-4</v>
      </c>
    </row>
    <row r="1726" spans="10:15" x14ac:dyDescent="0.25">
      <c r="J1726">
        <f t="shared" si="179"/>
        <v>4.2199999999999545</v>
      </c>
      <c r="K1726" s="142">
        <f t="shared" si="175"/>
        <v>1.0905163706515066</v>
      </c>
      <c r="L1726">
        <f t="shared" si="176"/>
        <v>1.0289374072997314E-3</v>
      </c>
      <c r="M1726">
        <f t="shared" si="180"/>
        <v>0.46993284857187251</v>
      </c>
      <c r="N1726" s="146">
        <f t="shared" si="177"/>
        <v>1.2240000000000104</v>
      </c>
      <c r="O1726" s="147">
        <f t="shared" si="178"/>
        <v>6.0862132266254214E-4</v>
      </c>
    </row>
    <row r="1727" spans="10:15" x14ac:dyDescent="0.25">
      <c r="J1727">
        <f t="shared" si="179"/>
        <v>4.2299999999999542</v>
      </c>
      <c r="K1727" s="142">
        <f t="shared" si="175"/>
        <v>1.0910429649876163</v>
      </c>
      <c r="L1727">
        <f t="shared" si="176"/>
        <v>9.863703625430406E-4</v>
      </c>
      <c r="M1727">
        <f t="shared" si="180"/>
        <v>0.47026618190520586</v>
      </c>
      <c r="N1727" s="146">
        <f t="shared" si="177"/>
        <v>1.2243333333333437</v>
      </c>
      <c r="O1727" s="147">
        <f t="shared" si="178"/>
        <v>6.019009100523894E-4</v>
      </c>
    </row>
    <row r="1728" spans="10:15" x14ac:dyDescent="0.25">
      <c r="J1728">
        <f t="shared" si="179"/>
        <v>4.239999999999954</v>
      </c>
      <c r="K1728" s="142">
        <f t="shared" si="175"/>
        <v>1.091569559323726</v>
      </c>
      <c r="L1728">
        <f t="shared" si="176"/>
        <v>9.4546976076181032E-4</v>
      </c>
      <c r="M1728">
        <f t="shared" si="180"/>
        <v>0.47059951523853921</v>
      </c>
      <c r="N1728" s="146">
        <f t="shared" si="177"/>
        <v>1.224666666666677</v>
      </c>
      <c r="O1728" s="147">
        <f t="shared" si="178"/>
        <v>5.952535962928015E-4</v>
      </c>
    </row>
    <row r="1729" spans="10:15" x14ac:dyDescent="0.25">
      <c r="J1729">
        <f t="shared" si="179"/>
        <v>4.2499999999999538</v>
      </c>
      <c r="K1729" s="142">
        <f t="shared" si="175"/>
        <v>1.0920961536598359</v>
      </c>
      <c r="L1729">
        <f t="shared" si="176"/>
        <v>9.0617451174536433E-4</v>
      </c>
      <c r="M1729">
        <f t="shared" si="180"/>
        <v>0.47093284857187256</v>
      </c>
      <c r="N1729" s="146">
        <f t="shared" si="177"/>
        <v>1.2250000000000103</v>
      </c>
      <c r="O1729" s="147">
        <f t="shared" si="178"/>
        <v>5.8867860025420195E-4</v>
      </c>
    </row>
    <row r="1730" spans="10:15" x14ac:dyDescent="0.25">
      <c r="J1730">
        <f t="shared" si="179"/>
        <v>4.2599999999999536</v>
      </c>
      <c r="K1730" s="142">
        <f t="shared" si="175"/>
        <v>1.0926227479959456</v>
      </c>
      <c r="L1730">
        <f t="shared" si="176"/>
        <v>8.6842558978982454E-4</v>
      </c>
      <c r="M1730">
        <f t="shared" si="180"/>
        <v>0.47126618190520592</v>
      </c>
      <c r="N1730" s="146">
        <f t="shared" si="177"/>
        <v>1.2253333333333438</v>
      </c>
      <c r="O1730" s="147">
        <f t="shared" si="178"/>
        <v>5.8217514897809515E-4</v>
      </c>
    </row>
    <row r="1731" spans="10:15" x14ac:dyDescent="0.25">
      <c r="J1731">
        <f t="shared" si="179"/>
        <v>4.2699999999999534</v>
      </c>
      <c r="K1731" s="142">
        <f t="shared" si="175"/>
        <v>1.0931493423320553</v>
      </c>
      <c r="L1731">
        <f t="shared" si="176"/>
        <v>8.3216597101099009E-4</v>
      </c>
      <c r="M1731">
        <f t="shared" si="180"/>
        <v>0.47159951523853927</v>
      </c>
      <c r="N1731" s="146">
        <f t="shared" si="177"/>
        <v>1.2256666666666771</v>
      </c>
      <c r="O1731" s="147">
        <f t="shared" si="178"/>
        <v>5.7574247759379119E-4</v>
      </c>
    </row>
    <row r="1732" spans="10:15" x14ac:dyDescent="0.25">
      <c r="J1732">
        <f t="shared" si="179"/>
        <v>4.2799999999999532</v>
      </c>
      <c r="K1732" s="142">
        <f t="shared" ref="K1732:K1795" si="181">$B$7+J1732*$B$24</f>
        <v>1.093675936668165</v>
      </c>
      <c r="L1732">
        <f t="shared" ref="L1732:L1795" si="182">_xlfn.NORM.DIST(K1732,$B$7,$B$24,FALSE)</f>
        <v>7.9734057228588004E-4</v>
      </c>
      <c r="M1732">
        <f t="shared" si="180"/>
        <v>0.47193284857187262</v>
      </c>
      <c r="N1732" s="146">
        <f t="shared" ref="N1732:N1795" si="183">MAX(0,M1732+B$21)</f>
        <v>1.2260000000000104</v>
      </c>
      <c r="O1732" s="147">
        <f t="shared" ref="O1732:O1795" si="184">IF(M1732&gt;=0,_xlfn.GAMMA.DIST(M1732,$B$22,1/$B$23,FALSE),0)</f>
        <v>5.6937982923598843E-4</v>
      </c>
    </row>
    <row r="1733" spans="10:15" x14ac:dyDescent="0.25">
      <c r="J1733">
        <f t="shared" si="179"/>
        <v>4.289999999999953</v>
      </c>
      <c r="K1733" s="142">
        <f t="shared" si="181"/>
        <v>1.0942025310042749</v>
      </c>
      <c r="L1733">
        <f t="shared" si="182"/>
        <v>7.6389619179056457E-4</v>
      </c>
      <c r="M1733">
        <f t="shared" si="180"/>
        <v>0.47226618190520597</v>
      </c>
      <c r="N1733" s="146">
        <f t="shared" si="183"/>
        <v>1.2263333333333439</v>
      </c>
      <c r="O1733" s="147">
        <f t="shared" si="184"/>
        <v>5.6308645496312671E-4</v>
      </c>
    </row>
    <row r="1734" spans="10:15" x14ac:dyDescent="0.25">
      <c r="J1734">
        <f t="shared" ref="J1734:J1797" si="185">J1733+0.01</f>
        <v>4.2999999999999527</v>
      </c>
      <c r="K1734" s="142">
        <f t="shared" si="181"/>
        <v>1.0947291253403846</v>
      </c>
      <c r="L1734">
        <f t="shared" si="182"/>
        <v>7.3178145110286137E-4</v>
      </c>
      <c r="M1734">
        <f t="shared" ref="M1734:M1797" si="186">M1733+0.7/2100</f>
        <v>0.47259951523853932</v>
      </c>
      <c r="N1734" s="146">
        <f t="shared" si="183"/>
        <v>1.2266666666666772</v>
      </c>
      <c r="O1734" s="147">
        <f t="shared" si="184"/>
        <v>5.5686161367658228E-4</v>
      </c>
    </row>
    <row r="1735" spans="10:15" x14ac:dyDescent="0.25">
      <c r="J1735">
        <f t="shared" si="185"/>
        <v>4.3099999999999525</v>
      </c>
      <c r="K1735" s="142">
        <f t="shared" si="181"/>
        <v>1.0952557196764943</v>
      </c>
      <c r="L1735">
        <f t="shared" si="182"/>
        <v>7.0094673883807528E-4</v>
      </c>
      <c r="M1735">
        <f t="shared" si="186"/>
        <v>0.47293284857187268</v>
      </c>
      <c r="N1735" s="146">
        <f t="shared" si="183"/>
        <v>1.2270000000000105</v>
      </c>
      <c r="O1735" s="147">
        <f t="shared" si="184"/>
        <v>5.5070457204063801E-4</v>
      </c>
    </row>
    <row r="1736" spans="10:15" x14ac:dyDescent="0.25">
      <c r="J1736">
        <f t="shared" si="185"/>
        <v>4.3199999999999523</v>
      </c>
      <c r="K1736" s="142">
        <f t="shared" si="181"/>
        <v>1.0957823140126042</v>
      </c>
      <c r="L1736">
        <f t="shared" si="182"/>
        <v>6.7134415578695738E-4</v>
      </c>
      <c r="M1736">
        <f t="shared" si="186"/>
        <v>0.47326618190520603</v>
      </c>
      <c r="N1736" s="146">
        <f t="shared" si="183"/>
        <v>1.2273333333333438</v>
      </c>
      <c r="O1736" s="147">
        <f t="shared" si="184"/>
        <v>5.4461460440325142E-4</v>
      </c>
    </row>
    <row r="1737" spans="10:15" x14ac:dyDescent="0.25">
      <c r="J1737">
        <f t="shared" si="185"/>
        <v>4.3299999999999521</v>
      </c>
      <c r="K1737" s="142">
        <f t="shared" si="181"/>
        <v>1.0963089083487139</v>
      </c>
      <c r="L1737">
        <f t="shared" si="182"/>
        <v>6.4292746152472594E-4</v>
      </c>
      <c r="M1737">
        <f t="shared" si="186"/>
        <v>0.47359951523853938</v>
      </c>
      <c r="N1737" s="146">
        <f t="shared" si="183"/>
        <v>1.2276666666666771</v>
      </c>
      <c r="O1737" s="147">
        <f t="shared" si="184"/>
        <v>5.3859099271760292E-4</v>
      </c>
    </row>
    <row r="1738" spans="10:15" x14ac:dyDescent="0.25">
      <c r="J1738">
        <f t="shared" si="185"/>
        <v>4.3399999999999519</v>
      </c>
      <c r="K1738" s="142">
        <f t="shared" si="181"/>
        <v>1.0968355026848235</v>
      </c>
      <c r="L1738">
        <f t="shared" si="182"/>
        <v>6.1565202246047679E-4</v>
      </c>
      <c r="M1738">
        <f t="shared" si="186"/>
        <v>0.47393284857187273</v>
      </c>
      <c r="N1738" s="146">
        <f t="shared" si="183"/>
        <v>1.2280000000000106</v>
      </c>
      <c r="O1738" s="147">
        <f t="shared" si="184"/>
        <v>5.3263302646442312E-4</v>
      </c>
    </row>
    <row r="1739" spans="10:15" x14ac:dyDescent="0.25">
      <c r="J1739">
        <f t="shared" si="185"/>
        <v>4.3499999999999517</v>
      </c>
      <c r="K1739" s="142">
        <f t="shared" si="181"/>
        <v>1.0973620970209335</v>
      </c>
      <c r="L1739">
        <f t="shared" si="182"/>
        <v>5.8947476129682895E-4</v>
      </c>
      <c r="M1739">
        <f t="shared" si="186"/>
        <v>0.47426618190520609</v>
      </c>
      <c r="N1739" s="146">
        <f t="shared" si="183"/>
        <v>1.2283333333333439</v>
      </c>
      <c r="O1739" s="147">
        <f t="shared" si="184"/>
        <v>5.267400025750806E-4</v>
      </c>
    </row>
    <row r="1740" spans="10:15" x14ac:dyDescent="0.25">
      <c r="J1740">
        <f t="shared" si="185"/>
        <v>4.3599999999999515</v>
      </c>
      <c r="K1740" s="142">
        <f t="shared" si="181"/>
        <v>1.0978886913570431</v>
      </c>
      <c r="L1740">
        <f t="shared" si="182"/>
        <v>5.6435410786974329E-4</v>
      </c>
      <c r="M1740">
        <f t="shared" si="186"/>
        <v>0.47459951523853944</v>
      </c>
      <c r="N1740" s="146">
        <f t="shared" si="183"/>
        <v>1.2286666666666772</v>
      </c>
      <c r="O1740" s="147">
        <f t="shared" si="184"/>
        <v>5.2091122535543753E-4</v>
      </c>
    </row>
    <row r="1741" spans="10:15" x14ac:dyDescent="0.25">
      <c r="J1741">
        <f t="shared" si="185"/>
        <v>4.3699999999999513</v>
      </c>
      <c r="K1741" s="142">
        <f t="shared" si="181"/>
        <v>1.0984152856931528</v>
      </c>
      <c r="L1741">
        <f t="shared" si="182"/>
        <v>5.4024995133864385E-4</v>
      </c>
      <c r="M1741">
        <f t="shared" si="186"/>
        <v>0.47493284857187279</v>
      </c>
      <c r="N1741" s="146">
        <f t="shared" si="183"/>
        <v>1.2290000000000108</v>
      </c>
      <c r="O1741" s="147">
        <f t="shared" si="184"/>
        <v>5.1514600641045351E-4</v>
      </c>
    </row>
    <row r="1742" spans="10:15" x14ac:dyDescent="0.25">
      <c r="J1742">
        <f t="shared" si="185"/>
        <v>4.379999999999951</v>
      </c>
      <c r="K1742" s="142">
        <f t="shared" si="181"/>
        <v>1.0989418800292627</v>
      </c>
      <c r="L1742">
        <f t="shared" si="182"/>
        <v>5.1712359369778882E-4</v>
      </c>
      <c r="M1742">
        <f t="shared" si="186"/>
        <v>0.47526618190520614</v>
      </c>
      <c r="N1742" s="146">
        <f t="shared" si="183"/>
        <v>1.229333333333344</v>
      </c>
      <c r="O1742" s="147">
        <f t="shared" si="184"/>
        <v>5.0944366456954105E-4</v>
      </c>
    </row>
    <row r="1743" spans="10:15" x14ac:dyDescent="0.25">
      <c r="J1743">
        <f t="shared" si="185"/>
        <v>4.3899999999999508</v>
      </c>
      <c r="K1743" s="142">
        <f t="shared" si="181"/>
        <v>1.0994684743653724</v>
      </c>
      <c r="L1743">
        <f t="shared" si="182"/>
        <v>4.9493770457970218E-4</v>
      </c>
      <c r="M1743">
        <f t="shared" si="186"/>
        <v>0.47559951523853949</v>
      </c>
      <c r="N1743" s="146">
        <f t="shared" si="183"/>
        <v>1.2296666666666773</v>
      </c>
      <c r="O1743" s="147">
        <f t="shared" si="184"/>
        <v>5.0380352581265247E-4</v>
      </c>
    </row>
    <row r="1744" spans="10:15" x14ac:dyDescent="0.25">
      <c r="J1744">
        <f t="shared" si="185"/>
        <v>4.3999999999999506</v>
      </c>
      <c r="K1744" s="142">
        <f t="shared" si="181"/>
        <v>1.0999950687014821</v>
      </c>
      <c r="L1744">
        <f t="shared" si="182"/>
        <v>4.7365627732197943E-4</v>
      </c>
      <c r="M1744">
        <f t="shared" si="186"/>
        <v>0.47593284857187285</v>
      </c>
      <c r="N1744" s="146">
        <f t="shared" si="183"/>
        <v>1.2300000000000106</v>
      </c>
      <c r="O1744" s="147">
        <f t="shared" si="184"/>
        <v>4.9822492319710299E-4</v>
      </c>
    </row>
    <row r="1745" spans="10:15" x14ac:dyDescent="0.25">
      <c r="J1745">
        <f t="shared" si="185"/>
        <v>4.4099999999999504</v>
      </c>
      <c r="K1745" s="142">
        <f t="shared" si="181"/>
        <v>1.1005216630375918</v>
      </c>
      <c r="L1745">
        <f t="shared" si="182"/>
        <v>4.5324458626934514E-4</v>
      </c>
      <c r="M1745">
        <f t="shared" si="186"/>
        <v>0.4762661819052062</v>
      </c>
      <c r="N1745" s="146">
        <f t="shared" si="183"/>
        <v>1.2303333333333439</v>
      </c>
      <c r="O1745" s="147">
        <f t="shared" si="184"/>
        <v>4.9270719678512671E-4</v>
      </c>
    </row>
    <row r="1746" spans="10:15" x14ac:dyDescent="0.25">
      <c r="J1746">
        <f t="shared" si="185"/>
        <v>4.4199999999999502</v>
      </c>
      <c r="K1746" s="142">
        <f t="shared" si="181"/>
        <v>1.1010482573737017</v>
      </c>
      <c r="L1746">
        <f t="shared" si="182"/>
        <v>4.3366914528286308E-4</v>
      </c>
      <c r="M1746">
        <f t="shared" si="186"/>
        <v>0.47659951523853955</v>
      </c>
      <c r="N1746" s="146">
        <f t="shared" si="183"/>
        <v>1.2306666666666775</v>
      </c>
      <c r="O1746" s="147">
        <f t="shared" si="184"/>
        <v>4.8724969357213254E-4</v>
      </c>
    </row>
    <row r="1747" spans="10:15" x14ac:dyDescent="0.25">
      <c r="J1747">
        <f t="shared" si="185"/>
        <v>4.42999999999995</v>
      </c>
      <c r="K1747" s="142">
        <f t="shared" si="181"/>
        <v>1.1015748517098114</v>
      </c>
      <c r="L1747">
        <f t="shared" si="182"/>
        <v>4.1489766742890328E-4</v>
      </c>
      <c r="M1747">
        <f t="shared" si="186"/>
        <v>0.4769328485718729</v>
      </c>
      <c r="N1747" s="146">
        <f t="shared" si="183"/>
        <v>1.2310000000000108</v>
      </c>
      <c r="O1747" s="147">
        <f t="shared" si="184"/>
        <v>4.8185176741568877E-4</v>
      </c>
    </row>
    <row r="1748" spans="10:15" x14ac:dyDescent="0.25">
      <c r="J1748">
        <f t="shared" si="185"/>
        <v>4.4399999999999498</v>
      </c>
      <c r="K1748" s="142">
        <f t="shared" si="181"/>
        <v>1.1021014460459211</v>
      </c>
      <c r="L1748">
        <f t="shared" si="182"/>
        <v>3.9689902582048831E-4</v>
      </c>
      <c r="M1748">
        <f t="shared" si="186"/>
        <v>0.47726618190520625</v>
      </c>
      <c r="N1748" s="146">
        <f t="shared" si="183"/>
        <v>1.231333333333344</v>
      </c>
      <c r="O1748" s="147">
        <f t="shared" si="184"/>
        <v>4.76512778965203E-4</v>
      </c>
    </row>
    <row r="1749" spans="10:15" x14ac:dyDescent="0.25">
      <c r="J1749">
        <f t="shared" si="185"/>
        <v>4.4499999999999496</v>
      </c>
      <c r="K1749" s="142">
        <f t="shared" si="181"/>
        <v>1.1026280403820308</v>
      </c>
      <c r="L1749">
        <f t="shared" si="182"/>
        <v>3.7964321558446172E-4</v>
      </c>
      <c r="M1749">
        <f t="shared" si="186"/>
        <v>0.47759951523853961</v>
      </c>
      <c r="N1749" s="146">
        <f t="shared" si="183"/>
        <v>1.2316666666666776</v>
      </c>
      <c r="O1749" s="147">
        <f t="shared" si="184"/>
        <v>4.7123209559230217E-4</v>
      </c>
    </row>
    <row r="1750" spans="10:15" x14ac:dyDescent="0.25">
      <c r="J1750">
        <f t="shared" si="185"/>
        <v>4.4599999999999493</v>
      </c>
      <c r="K1750" s="142">
        <f t="shared" si="181"/>
        <v>1.1031546347181407</v>
      </c>
      <c r="L1750">
        <f t="shared" si="182"/>
        <v>3.6310131692788379E-4</v>
      </c>
      <c r="M1750">
        <f t="shared" si="186"/>
        <v>0.47793284857187296</v>
      </c>
      <c r="N1750" s="146">
        <f t="shared" si="183"/>
        <v>1.2320000000000109</v>
      </c>
      <c r="O1750" s="147">
        <f t="shared" si="184"/>
        <v>4.6600909132190975E-4</v>
      </c>
    </row>
    <row r="1751" spans="10:15" x14ac:dyDescent="0.25">
      <c r="J1751">
        <f t="shared" si="185"/>
        <v>4.4699999999999491</v>
      </c>
      <c r="K1751" s="142">
        <f t="shared" si="181"/>
        <v>1.1036812290542504</v>
      </c>
      <c r="L1751">
        <f t="shared" si="182"/>
        <v>3.4724545927778663E-4</v>
      </c>
      <c r="M1751">
        <f t="shared" si="186"/>
        <v>0.47826618190520631</v>
      </c>
      <c r="N1751" s="146">
        <f t="shared" si="183"/>
        <v>1.2323333333333442</v>
      </c>
      <c r="O1751" s="147">
        <f t="shared" si="184"/>
        <v>4.6084314676399517E-4</v>
      </c>
    </row>
    <row r="1752" spans="10:15" x14ac:dyDescent="0.25">
      <c r="J1752">
        <f t="shared" si="185"/>
        <v>4.4799999999999489</v>
      </c>
      <c r="K1752" s="142">
        <f t="shared" si="181"/>
        <v>1.1042078233903601</v>
      </c>
      <c r="L1752">
        <f t="shared" si="182"/>
        <v>3.3204878646850104E-4</v>
      </c>
      <c r="M1752">
        <f t="shared" si="186"/>
        <v>0.47859951523853966</v>
      </c>
      <c r="N1752" s="146">
        <f t="shared" si="183"/>
        <v>1.2326666666666775</v>
      </c>
      <c r="O1752" s="147">
        <f t="shared" si="184"/>
        <v>4.5573364904601062E-4</v>
      </c>
    </row>
    <row r="1753" spans="10:15" x14ac:dyDescent="0.25">
      <c r="J1753">
        <f t="shared" si="185"/>
        <v>4.4899999999999487</v>
      </c>
      <c r="K1753" s="142">
        <f t="shared" si="181"/>
        <v>1.10473441772647</v>
      </c>
      <c r="L1753">
        <f t="shared" si="182"/>
        <v>3.1748542295153057E-4</v>
      </c>
      <c r="M1753">
        <f t="shared" si="186"/>
        <v>0.47893284857187302</v>
      </c>
      <c r="N1753" s="146">
        <f t="shared" si="183"/>
        <v>1.2330000000000108</v>
      </c>
      <c r="O1753" s="147">
        <f t="shared" si="184"/>
        <v>4.5067999174600119E-4</v>
      </c>
    </row>
    <row r="1754" spans="10:15" x14ac:dyDescent="0.25">
      <c r="J1754">
        <f t="shared" si="185"/>
        <v>4.4999999999999485</v>
      </c>
      <c r="K1754" s="142">
        <f t="shared" si="181"/>
        <v>1.1052610120625797</v>
      </c>
      <c r="L1754">
        <f t="shared" si="182"/>
        <v>3.0353044100302489E-4</v>
      </c>
      <c r="M1754">
        <f t="shared" si="186"/>
        <v>0.47926618190520637</v>
      </c>
      <c r="N1754" s="146">
        <f t="shared" si="183"/>
        <v>1.2333333333333443</v>
      </c>
      <c r="O1754" s="147">
        <f t="shared" si="184"/>
        <v>4.4568157482637104E-4</v>
      </c>
    </row>
    <row r="1755" spans="10:15" x14ac:dyDescent="0.25">
      <c r="J1755">
        <f t="shared" si="185"/>
        <v>4.5099999999999483</v>
      </c>
      <c r="K1755" s="142">
        <f t="shared" si="181"/>
        <v>1.1057876063986893</v>
      </c>
      <c r="L1755">
        <f t="shared" si="182"/>
        <v>2.901598289044342E-4</v>
      </c>
      <c r="M1755">
        <f t="shared" si="186"/>
        <v>0.47959951523853972</v>
      </c>
      <c r="N1755" s="146">
        <f t="shared" si="183"/>
        <v>1.2336666666666776</v>
      </c>
      <c r="O1755" s="147">
        <f t="shared" si="184"/>
        <v>4.4073780456832003E-4</v>
      </c>
    </row>
    <row r="1756" spans="10:15" x14ac:dyDescent="0.25">
      <c r="J1756">
        <f t="shared" si="185"/>
        <v>4.5199999999999481</v>
      </c>
      <c r="K1756" s="142">
        <f t="shared" si="181"/>
        <v>1.1063142007347992</v>
      </c>
      <c r="L1756">
        <f t="shared" si="182"/>
        <v>2.7735046007239836E-4</v>
      </c>
      <c r="M1756">
        <f t="shared" si="186"/>
        <v>0.47993284857187307</v>
      </c>
      <c r="N1756" s="146">
        <f t="shared" si="183"/>
        <v>1.2340000000000109</v>
      </c>
      <c r="O1756" s="147">
        <f t="shared" si="184"/>
        <v>4.3584809350692276E-4</v>
      </c>
    </row>
    <row r="1757" spans="10:15" x14ac:dyDescent="0.25">
      <c r="J1757">
        <f t="shared" si="185"/>
        <v>4.5299999999999478</v>
      </c>
      <c r="K1757" s="142">
        <f t="shared" si="181"/>
        <v>1.1068407950709089</v>
      </c>
      <c r="L1757">
        <f t="shared" si="182"/>
        <v>2.6508006311424615E-4</v>
      </c>
      <c r="M1757">
        <f t="shared" si="186"/>
        <v>0.48026618190520642</v>
      </c>
      <c r="N1757" s="146">
        <f t="shared" si="183"/>
        <v>1.2343333333333444</v>
      </c>
      <c r="O1757" s="147">
        <f t="shared" si="184"/>
        <v>4.3101186036685878E-4</v>
      </c>
    </row>
    <row r="1758" spans="10:15" x14ac:dyDescent="0.25">
      <c r="J1758">
        <f t="shared" si="185"/>
        <v>4.5399999999999476</v>
      </c>
      <c r="K1758" s="142">
        <f t="shared" si="181"/>
        <v>1.1073673894070186</v>
      </c>
      <c r="L1758">
        <f t="shared" si="182"/>
        <v>2.5332719278580416E-4</v>
      </c>
      <c r="M1758">
        <f t="shared" si="186"/>
        <v>0.48059951523853978</v>
      </c>
      <c r="N1758" s="146">
        <f t="shared" si="183"/>
        <v>1.2346666666666777</v>
      </c>
      <c r="O1758" s="147">
        <f t="shared" si="184"/>
        <v>4.2622852999878684E-4</v>
      </c>
    </row>
    <row r="1759" spans="10:15" x14ac:dyDescent="0.25">
      <c r="J1759">
        <f t="shared" si="185"/>
        <v>4.5499999999999474</v>
      </c>
      <c r="K1759" s="142">
        <f t="shared" si="181"/>
        <v>1.1078939837431285</v>
      </c>
      <c r="L1759">
        <f t="shared" si="182"/>
        <v>2.4207120182886518E-4</v>
      </c>
      <c r="M1759">
        <f t="shared" si="186"/>
        <v>0.48093284857187313</v>
      </c>
      <c r="N1759" s="146">
        <f t="shared" si="183"/>
        <v>1.235000000000011</v>
      </c>
      <c r="O1759" s="147">
        <f t="shared" si="184"/>
        <v>4.2149753331634552E-4</v>
      </c>
    </row>
    <row r="1760" spans="10:15" x14ac:dyDescent="0.25">
      <c r="J1760">
        <f t="shared" si="185"/>
        <v>4.5599999999999472</v>
      </c>
      <c r="K1760" s="142">
        <f t="shared" si="181"/>
        <v>1.1084205780792382</v>
      </c>
      <c r="L1760">
        <f t="shared" si="182"/>
        <v>2.3129221366583079E-4</v>
      </c>
      <c r="M1760">
        <f t="shared" si="186"/>
        <v>0.48126618190520648</v>
      </c>
      <c r="N1760" s="146">
        <f t="shared" si="183"/>
        <v>1.2353333333333443</v>
      </c>
      <c r="O1760" s="147">
        <f t="shared" si="184"/>
        <v>4.1681830723378486E-4</v>
      </c>
    </row>
    <row r="1761" spans="10:15" x14ac:dyDescent="0.25">
      <c r="J1761">
        <f t="shared" si="185"/>
        <v>4.569999999999947</v>
      </c>
      <c r="K1761" s="142">
        <f t="shared" si="181"/>
        <v>1.1089471724153479</v>
      </c>
      <c r="L1761">
        <f t="shared" si="182"/>
        <v>2.209710959295248E-4</v>
      </c>
      <c r="M1761">
        <f t="shared" si="186"/>
        <v>0.48159951523853983</v>
      </c>
      <c r="N1761" s="146">
        <f t="shared" si="183"/>
        <v>1.2356666666666776</v>
      </c>
      <c r="O1761" s="147">
        <f t="shared" si="184"/>
        <v>4.121902946042222E-4</v>
      </c>
    </row>
    <row r="1762" spans="10:15" x14ac:dyDescent="0.25">
      <c r="J1762">
        <f t="shared" si="185"/>
        <v>4.5799999999999468</v>
      </c>
      <c r="K1762" s="142">
        <f t="shared" si="181"/>
        <v>1.1094737667514576</v>
      </c>
      <c r="L1762">
        <f t="shared" si="182"/>
        <v>2.1108943480667439E-4</v>
      </c>
      <c r="M1762">
        <f t="shared" si="186"/>
        <v>0.48193284857187318</v>
      </c>
      <c r="N1762" s="146">
        <f t="shared" si="183"/>
        <v>1.2360000000000111</v>
      </c>
      <c r="O1762" s="147">
        <f t="shared" si="184"/>
        <v>4.0761294415851636E-4</v>
      </c>
    </row>
    <row r="1763" spans="10:15" x14ac:dyDescent="0.25">
      <c r="J1763">
        <f t="shared" si="185"/>
        <v>4.5899999999999466</v>
      </c>
      <c r="K1763" s="142">
        <f t="shared" si="181"/>
        <v>1.1100003610875675</v>
      </c>
      <c r="L1763">
        <f t="shared" si="182"/>
        <v>2.0162951017379995E-4</v>
      </c>
      <c r="M1763">
        <f t="shared" si="186"/>
        <v>0.48226618190520654</v>
      </c>
      <c r="N1763" s="146">
        <f t="shared" si="183"/>
        <v>1.2363333333333444</v>
      </c>
      <c r="O1763" s="147">
        <f t="shared" si="184"/>
        <v>4.030857104447425E-4</v>
      </c>
    </row>
    <row r="1764" spans="10:15" x14ac:dyDescent="0.25">
      <c r="J1764">
        <f t="shared" si="185"/>
        <v>4.5999999999999464</v>
      </c>
      <c r="K1764" s="142">
        <f t="shared" si="181"/>
        <v>1.1105269554236772</v>
      </c>
      <c r="L1764">
        <f t="shared" si="182"/>
        <v>1.9257427150480176E-4</v>
      </c>
      <c r="M1764">
        <f t="shared" si="186"/>
        <v>0.48259951523853989</v>
      </c>
      <c r="N1764" s="146">
        <f t="shared" si="183"/>
        <v>1.2366666666666777</v>
      </c>
      <c r="O1764" s="147">
        <f t="shared" si="184"/>
        <v>3.9860805376828085E-4</v>
      </c>
    </row>
    <row r="1765" spans="10:15" x14ac:dyDescent="0.25">
      <c r="J1765">
        <f t="shared" si="185"/>
        <v>4.6099999999999461</v>
      </c>
      <c r="K1765" s="142">
        <f t="shared" si="181"/>
        <v>1.1110535497597869</v>
      </c>
      <c r="L1765">
        <f t="shared" si="182"/>
        <v>1.8390731452977999E-4</v>
      </c>
      <c r="M1765">
        <f t="shared" si="186"/>
        <v>0.48293284857187324</v>
      </c>
      <c r="N1765" s="146">
        <f t="shared" si="183"/>
        <v>1.2370000000000112</v>
      </c>
      <c r="O1765" s="147">
        <f t="shared" si="184"/>
        <v>3.9417944013249884E-4</v>
      </c>
    </row>
    <row r="1766" spans="10:15" x14ac:dyDescent="0.25">
      <c r="J1766">
        <f t="shared" si="185"/>
        <v>4.6199999999999459</v>
      </c>
      <c r="K1766" s="142">
        <f t="shared" si="181"/>
        <v>1.1115801440958968</v>
      </c>
      <c r="L1766">
        <f t="shared" si="182"/>
        <v>1.7561285862520673E-4</v>
      </c>
      <c r="M1766">
        <f t="shared" si="186"/>
        <v>0.48326618190520659</v>
      </c>
      <c r="N1766" s="146">
        <f t="shared" si="183"/>
        <v>1.2373333333333445</v>
      </c>
      <c r="O1766" s="147">
        <f t="shared" si="184"/>
        <v>3.8979934118002946E-4</v>
      </c>
    </row>
    <row r="1767" spans="10:15" x14ac:dyDescent="0.25">
      <c r="J1767">
        <f t="shared" si="185"/>
        <v>4.6299999999999457</v>
      </c>
      <c r="K1767" s="142">
        <f t="shared" si="181"/>
        <v>1.1121067384320065</v>
      </c>
      <c r="L1767">
        <f t="shared" si="182"/>
        <v>1.6767572491580709E-4</v>
      </c>
      <c r="M1767">
        <f t="shared" si="186"/>
        <v>0.48359951523853995</v>
      </c>
      <c r="N1767" s="146">
        <f t="shared" si="183"/>
        <v>1.2376666666666778</v>
      </c>
      <c r="O1767" s="147">
        <f t="shared" si="184"/>
        <v>3.8546723413463314E-4</v>
      </c>
    </row>
    <row r="1768" spans="10:15" x14ac:dyDescent="0.25">
      <c r="J1768">
        <f t="shared" si="185"/>
        <v>4.6399999999999455</v>
      </c>
      <c r="K1768" s="142">
        <f t="shared" si="181"/>
        <v>1.1126333327681162</v>
      </c>
      <c r="L1768">
        <f t="shared" si="182"/>
        <v>1.6008131506894553E-4</v>
      </c>
      <c r="M1768">
        <f t="shared" si="186"/>
        <v>0.4839328485718733</v>
      </c>
      <c r="N1768" s="146">
        <f t="shared" si="183"/>
        <v>1.2380000000000111</v>
      </c>
      <c r="O1768" s="147">
        <f t="shared" si="184"/>
        <v>3.8118260174364372E-4</v>
      </c>
    </row>
    <row r="1769" spans="10:15" x14ac:dyDescent="0.25">
      <c r="J1769">
        <f t="shared" si="185"/>
        <v>4.6499999999999453</v>
      </c>
      <c r="K1769" s="142">
        <f t="shared" si="181"/>
        <v>1.1131599271042258</v>
      </c>
      <c r="L1769">
        <f t="shared" si="182"/>
        <v>1.528155907627739E-4</v>
      </c>
      <c r="M1769">
        <f t="shared" si="186"/>
        <v>0.48426618190520665</v>
      </c>
      <c r="N1769" s="146">
        <f t="shared" si="183"/>
        <v>1.2383333333333444</v>
      </c>
      <c r="O1769" s="147">
        <f t="shared" si="184"/>
        <v>3.769449322209893E-4</v>
      </c>
    </row>
    <row r="1770" spans="10:15" x14ac:dyDescent="0.25">
      <c r="J1770">
        <f t="shared" si="185"/>
        <v>4.6599999999999451</v>
      </c>
      <c r="K1770" s="142">
        <f t="shared" si="181"/>
        <v>1.1136865214403358</v>
      </c>
      <c r="L1770">
        <f t="shared" si="182"/>
        <v>1.4586505380968104E-4</v>
      </c>
      <c r="M1770">
        <f t="shared" si="186"/>
        <v>0.48459951523854</v>
      </c>
      <c r="N1770" s="146">
        <f t="shared" si="183"/>
        <v>1.2386666666666779</v>
      </c>
      <c r="O1770" s="147">
        <f t="shared" si="184"/>
        <v>3.7275371919078481E-4</v>
      </c>
    </row>
    <row r="1771" spans="10:15" x14ac:dyDescent="0.25">
      <c r="J1771">
        <f t="shared" si="185"/>
        <v>4.6699999999999449</v>
      </c>
      <c r="K1771" s="142">
        <f t="shared" si="181"/>
        <v>1.1142131157764454</v>
      </c>
      <c r="L1771">
        <f t="shared" si="182"/>
        <v>1.3921672691704999E-4</v>
      </c>
      <c r="M1771">
        <f t="shared" si="186"/>
        <v>0.48493284857187335</v>
      </c>
      <c r="N1771" s="146">
        <f t="shared" si="183"/>
        <v>1.2390000000000112</v>
      </c>
      <c r="O1771" s="147">
        <f t="shared" si="184"/>
        <v>3.6860846163148286E-4</v>
      </c>
    </row>
    <row r="1772" spans="10:15" x14ac:dyDescent="0.25">
      <c r="J1772">
        <f t="shared" si="185"/>
        <v>4.6799999999999446</v>
      </c>
      <c r="K1772" s="142">
        <f t="shared" si="181"/>
        <v>1.1147397101125551</v>
      </c>
      <c r="L1772">
        <f t="shared" si="182"/>
        <v>1.3285813506763527E-4</v>
      </c>
      <c r="M1772">
        <f t="shared" si="186"/>
        <v>0.48526618190520671</v>
      </c>
      <c r="N1772" s="146">
        <f t="shared" si="183"/>
        <v>1.2393333333333445</v>
      </c>
      <c r="O1772" s="147">
        <f t="shared" si="184"/>
        <v>3.6450866382059776E-4</v>
      </c>
    </row>
    <row r="1773" spans="10:15" x14ac:dyDescent="0.25">
      <c r="J1773">
        <f t="shared" si="185"/>
        <v>4.6899999999999444</v>
      </c>
      <c r="K1773" s="142">
        <f t="shared" si="181"/>
        <v>1.115266304448665</v>
      </c>
      <c r="L1773">
        <f t="shared" si="182"/>
        <v>1.2677728750234039E-4</v>
      </c>
      <c r="M1773">
        <f t="shared" si="186"/>
        <v>0.48559951523854006</v>
      </c>
      <c r="N1773" s="146">
        <f t="shared" si="183"/>
        <v>1.239666666666678</v>
      </c>
      <c r="O1773" s="147">
        <f t="shared" si="184"/>
        <v>3.6045383527996997E-4</v>
      </c>
    </row>
    <row r="1774" spans="10:15" x14ac:dyDescent="0.25">
      <c r="J1774">
        <f t="shared" si="185"/>
        <v>4.6999999999999442</v>
      </c>
      <c r="K1774" s="142">
        <f t="shared" si="181"/>
        <v>1.1157928987847747</v>
      </c>
      <c r="L1774">
        <f t="shared" si="182"/>
        <v>1.2096266028848907E-4</v>
      </c>
      <c r="M1774">
        <f t="shared" si="186"/>
        <v>0.48593284857187341</v>
      </c>
      <c r="N1774" s="146">
        <f t="shared" si="183"/>
        <v>1.2400000000000113</v>
      </c>
      <c r="O1774" s="147">
        <f t="shared" si="184"/>
        <v>3.5644349072158475E-4</v>
      </c>
    </row>
    <row r="1775" spans="10:15" x14ac:dyDescent="0.25">
      <c r="J1775">
        <f t="shared" si="185"/>
        <v>4.709999999999944</v>
      </c>
      <c r="K1775" s="142">
        <f t="shared" si="181"/>
        <v>1.1163194931208844</v>
      </c>
      <c r="L1775">
        <f t="shared" si="182"/>
        <v>1.1540317945702399E-4</v>
      </c>
      <c r="M1775">
        <f t="shared" si="186"/>
        <v>0.48626618190520676</v>
      </c>
      <c r="N1775" s="146">
        <f t="shared" si="183"/>
        <v>1.2403333333333446</v>
      </c>
      <c r="O1775" s="147">
        <f t="shared" si="184"/>
        <v>3.5247714999393456E-4</v>
      </c>
    </row>
    <row r="1776" spans="10:15" x14ac:dyDescent="0.25">
      <c r="J1776">
        <f t="shared" si="185"/>
        <v>4.7199999999999438</v>
      </c>
      <c r="K1776" s="142">
        <f t="shared" si="181"/>
        <v>1.1168460874569943</v>
      </c>
      <c r="L1776">
        <f t="shared" si="182"/>
        <v>1.100882046925473E-4</v>
      </c>
      <c r="M1776">
        <f t="shared" si="186"/>
        <v>0.48659951523854011</v>
      </c>
      <c r="N1776" s="146">
        <f t="shared" si="183"/>
        <v>1.2406666666666779</v>
      </c>
      <c r="O1776" s="147">
        <f t="shared" si="184"/>
        <v>3.4855433802892093E-4</v>
      </c>
    </row>
    <row r="1777" spans="10:15" x14ac:dyDescent="0.25">
      <c r="J1777">
        <f t="shared" si="185"/>
        <v>4.7299999999999436</v>
      </c>
      <c r="K1777" s="142">
        <f t="shared" si="181"/>
        <v>1.117372681793104</v>
      </c>
      <c r="L1777">
        <f t="shared" si="182"/>
        <v>1.0500751356036073E-4</v>
      </c>
      <c r="M1777">
        <f t="shared" si="186"/>
        <v>0.48693284857187347</v>
      </c>
      <c r="N1777" s="146">
        <f t="shared" si="183"/>
        <v>1.2410000000000112</v>
      </c>
      <c r="O1777" s="147">
        <f t="shared" si="184"/>
        <v>3.4467458478928178E-4</v>
      </c>
    </row>
    <row r="1778" spans="10:15" x14ac:dyDescent="0.25">
      <c r="J1778">
        <f t="shared" si="185"/>
        <v>4.7399999999999434</v>
      </c>
      <c r="K1778" s="142">
        <f t="shared" si="181"/>
        <v>1.1178992761292137</v>
      </c>
      <c r="L1778">
        <f t="shared" si="182"/>
        <v>1.0015128625506944E-4</v>
      </c>
      <c r="M1778">
        <f t="shared" si="186"/>
        <v>0.48726618190520682</v>
      </c>
      <c r="N1778" s="146">
        <f t="shared" si="183"/>
        <v>1.2413333333333447</v>
      </c>
      <c r="O1778" s="147">
        <f t="shared" si="184"/>
        <v>3.408374252165592E-4</v>
      </c>
    </row>
    <row r="1779" spans="10:15" x14ac:dyDescent="0.25">
      <c r="J1779">
        <f t="shared" si="185"/>
        <v>4.7499999999999432</v>
      </c>
      <c r="K1779" s="142">
        <f t="shared" si="181"/>
        <v>1.1184258704653236</v>
      </c>
      <c r="L1779">
        <f t="shared" si="182"/>
        <v>9.5510090855694047E-5</v>
      </c>
      <c r="M1779">
        <f t="shared" si="186"/>
        <v>0.48759951523854017</v>
      </c>
      <c r="N1779" s="146">
        <f t="shared" si="183"/>
        <v>1.241666666666678</v>
      </c>
      <c r="O1779" s="147">
        <f t="shared" si="184"/>
        <v>3.3704239917957851E-4</v>
      </c>
    </row>
    <row r="1780" spans="10:15" x14ac:dyDescent="0.25">
      <c r="J1780">
        <f t="shared" si="185"/>
        <v>4.7599999999999429</v>
      </c>
      <c r="K1780" s="142">
        <f t="shared" si="181"/>
        <v>1.1189524648014333</v>
      </c>
      <c r="L1780">
        <f t="shared" si="182"/>
        <v>9.1074869072540294E-5</v>
      </c>
      <c r="M1780">
        <f t="shared" si="186"/>
        <v>0.48793284857187352</v>
      </c>
      <c r="N1780" s="146">
        <f t="shared" si="183"/>
        <v>1.2420000000000113</v>
      </c>
      <c r="O1780" s="147">
        <f t="shared" si="184"/>
        <v>3.3328905142344928E-4</v>
      </c>
    </row>
    <row r="1781" spans="10:15" x14ac:dyDescent="0.25">
      <c r="J1781">
        <f t="shared" si="185"/>
        <v>4.7699999999999427</v>
      </c>
      <c r="K1781" s="142">
        <f t="shared" si="181"/>
        <v>1.119479059137543</v>
      </c>
      <c r="L1781">
        <f t="shared" si="182"/>
        <v>8.6836922471422755E-5</v>
      </c>
      <c r="M1781">
        <f t="shared" si="186"/>
        <v>0.48826618190520688</v>
      </c>
      <c r="N1781" s="146">
        <f t="shared" si="183"/>
        <v>1.2423333333333448</v>
      </c>
      <c r="O1781" s="147">
        <f t="shared" si="184"/>
        <v>3.2957693151908056E-4</v>
      </c>
    </row>
    <row r="1782" spans="10:15" x14ac:dyDescent="0.25">
      <c r="J1782">
        <f t="shared" si="185"/>
        <v>4.7799999999999425</v>
      </c>
      <c r="K1782" s="142">
        <f t="shared" si="181"/>
        <v>1.1200056534736527</v>
      </c>
      <c r="L1782">
        <f t="shared" si="182"/>
        <v>8.2787899161227414E-5</v>
      </c>
      <c r="M1782">
        <f t="shared" si="186"/>
        <v>0.48859951523854023</v>
      </c>
      <c r="N1782" s="146">
        <f t="shared" si="183"/>
        <v>1.2426666666666781</v>
      </c>
      <c r="O1782" s="147">
        <f t="shared" si="184"/>
        <v>3.2590559381320047E-4</v>
      </c>
    </row>
    <row r="1783" spans="10:15" x14ac:dyDescent="0.25">
      <c r="J1783">
        <f t="shared" si="185"/>
        <v>4.7899999999999423</v>
      </c>
      <c r="K1783" s="142">
        <f t="shared" si="181"/>
        <v>1.1205322478097623</v>
      </c>
      <c r="L1783">
        <f t="shared" si="182"/>
        <v>7.8919780931068449E-5</v>
      </c>
      <c r="M1783">
        <f t="shared" si="186"/>
        <v>0.48893284857187358</v>
      </c>
      <c r="N1783" s="146">
        <f t="shared" si="183"/>
        <v>1.2430000000000114</v>
      </c>
      <c r="O1783" s="147">
        <f t="shared" si="184"/>
        <v>3.2227459737888578E-4</v>
      </c>
    </row>
    <row r="1784" spans="10:15" x14ac:dyDescent="0.25">
      <c r="J1784">
        <f t="shared" si="185"/>
        <v>4.7999999999999421</v>
      </c>
      <c r="K1784" s="142">
        <f t="shared" si="181"/>
        <v>1.1210588421458723</v>
      </c>
      <c r="L1784">
        <f t="shared" si="182"/>
        <v>7.5224870823666889E-5</v>
      </c>
      <c r="M1784">
        <f t="shared" si="186"/>
        <v>0.48926618190520693</v>
      </c>
      <c r="N1784" s="146">
        <f t="shared" si="183"/>
        <v>1.2433333333333447</v>
      </c>
      <c r="O1784" s="147">
        <f t="shared" si="184"/>
        <v>3.1868350596657555E-4</v>
      </c>
    </row>
    <row r="1785" spans="10:15" x14ac:dyDescent="0.25">
      <c r="J1785">
        <f t="shared" si="185"/>
        <v>4.8099999999999419</v>
      </c>
      <c r="K1785" s="142">
        <f t="shared" si="181"/>
        <v>1.1215854364819819</v>
      </c>
      <c r="L1785">
        <f t="shared" si="182"/>
        <v>7.1695781131900682E-5</v>
      </c>
      <c r="M1785">
        <f t="shared" si="186"/>
        <v>0.48959951523854028</v>
      </c>
      <c r="N1785" s="146">
        <f t="shared" si="183"/>
        <v>1.243666666666678</v>
      </c>
      <c r="O1785" s="147">
        <f t="shared" si="184"/>
        <v>3.1513188795559156E-4</v>
      </c>
    </row>
    <row r="1786" spans="10:15" x14ac:dyDescent="0.25">
      <c r="J1786">
        <f t="shared" si="185"/>
        <v>4.8199999999999417</v>
      </c>
      <c r="K1786" s="142">
        <f t="shared" si="181"/>
        <v>1.1221120308180916</v>
      </c>
      <c r="L1786">
        <f t="shared" si="182"/>
        <v>6.8325421805758487E-5</v>
      </c>
      <c r="M1786">
        <f t="shared" si="186"/>
        <v>0.48993284857187364</v>
      </c>
      <c r="N1786" s="146">
        <f t="shared" si="183"/>
        <v>1.2440000000000115</v>
      </c>
      <c r="O1786" s="147">
        <f t="shared" si="184"/>
        <v>3.1161931630614129E-4</v>
      </c>
    </row>
    <row r="1787" spans="10:15" x14ac:dyDescent="0.25">
      <c r="J1787">
        <f t="shared" si="185"/>
        <v>4.8299999999999415</v>
      </c>
      <c r="K1787" s="142">
        <f t="shared" si="181"/>
        <v>1.1226386251542015</v>
      </c>
      <c r="L1787">
        <f t="shared" si="182"/>
        <v>6.5106989257312429E-5</v>
      </c>
      <c r="M1787">
        <f t="shared" si="186"/>
        <v>0.49026618190520699</v>
      </c>
      <c r="N1787" s="146">
        <f t="shared" si="183"/>
        <v>1.2443333333333448</v>
      </c>
      <c r="O1787" s="147">
        <f t="shared" si="184"/>
        <v>3.0814536851180621E-4</v>
      </c>
    </row>
    <row r="1788" spans="10:15" x14ac:dyDescent="0.25">
      <c r="J1788">
        <f t="shared" si="185"/>
        <v>4.8399999999999412</v>
      </c>
      <c r="K1788" s="142">
        <f t="shared" si="181"/>
        <v>1.1231652194903112</v>
      </c>
      <c r="L1788">
        <f t="shared" si="182"/>
        <v>6.2033955551570846E-5</v>
      </c>
      <c r="M1788">
        <f t="shared" si="186"/>
        <v>0.49059951523854034</v>
      </c>
      <c r="N1788" s="146">
        <f t="shared" si="183"/>
        <v>1.2446666666666781</v>
      </c>
      <c r="O1788" s="147">
        <f t="shared" si="184"/>
        <v>3.0470962655250352E-4</v>
      </c>
    </row>
    <row r="1789" spans="10:15" x14ac:dyDescent="0.25">
      <c r="J1789">
        <f t="shared" si="185"/>
        <v>4.849999999999941</v>
      </c>
      <c r="K1789" s="142">
        <f t="shared" si="181"/>
        <v>1.1236918138264209</v>
      </c>
      <c r="L1789">
        <f t="shared" si="182"/>
        <v>5.9100057971401225E-5</v>
      </c>
      <c r="M1789">
        <f t="shared" si="186"/>
        <v>0.49093284857187369</v>
      </c>
      <c r="N1789" s="146">
        <f t="shared" si="183"/>
        <v>1.2450000000000117</v>
      </c>
      <c r="O1789" s="147">
        <f t="shared" si="184"/>
        <v>3.0131167684792825E-4</v>
      </c>
    </row>
    <row r="1790" spans="10:15" x14ac:dyDescent="0.25">
      <c r="J1790">
        <f t="shared" si="185"/>
        <v>4.8599999999999408</v>
      </c>
      <c r="K1790" s="142">
        <f t="shared" si="181"/>
        <v>1.1242184081625308</v>
      </c>
      <c r="L1790">
        <f t="shared" si="182"/>
        <v>5.629928894503232E-5</v>
      </c>
      <c r="M1790">
        <f t="shared" si="186"/>
        <v>0.49126618190520704</v>
      </c>
      <c r="N1790" s="146">
        <f t="shared" si="183"/>
        <v>1.2453333333333449</v>
      </c>
      <c r="O1790" s="147">
        <f t="shared" si="184"/>
        <v>2.9795111021146617E-4</v>
      </c>
    </row>
    <row r="1791" spans="10:15" x14ac:dyDescent="0.25">
      <c r="J1791">
        <f t="shared" si="185"/>
        <v>4.8699999999999406</v>
      </c>
      <c r="K1791" s="142">
        <f t="shared" si="181"/>
        <v>1.1247450024986405</v>
      </c>
      <c r="L1791">
        <f t="shared" si="182"/>
        <v>5.3625886324915333E-5</v>
      </c>
      <c r="M1791">
        <f t="shared" si="186"/>
        <v>0.4915995152385404</v>
      </c>
      <c r="N1791" s="146">
        <f t="shared" si="183"/>
        <v>1.2456666666666782</v>
      </c>
      <c r="O1791" s="147">
        <f t="shared" si="184"/>
        <v>2.9462752180456337E-4</v>
      </c>
    </row>
    <row r="1792" spans="10:15" x14ac:dyDescent="0.25">
      <c r="J1792">
        <f t="shared" si="185"/>
        <v>4.8799999999999404</v>
      </c>
      <c r="K1792" s="142">
        <f t="shared" si="181"/>
        <v>1.1252715968347502</v>
      </c>
      <c r="L1792">
        <f t="shared" si="182"/>
        <v>5.107432400700387E-5</v>
      </c>
      <c r="M1792">
        <f t="shared" si="186"/>
        <v>0.49193284857187375</v>
      </c>
      <c r="N1792" s="146">
        <f t="shared" si="183"/>
        <v>1.2460000000000115</v>
      </c>
      <c r="O1792" s="147">
        <f t="shared" si="184"/>
        <v>2.9134051109156557E-4</v>
      </c>
    </row>
    <row r="1793" spans="10:15" x14ac:dyDescent="0.25">
      <c r="J1793">
        <f t="shared" si="185"/>
        <v>4.8899999999999402</v>
      </c>
      <c r="K1793" s="142">
        <f t="shared" si="181"/>
        <v>1.1257981911708601</v>
      </c>
      <c r="L1793">
        <f t="shared" si="182"/>
        <v>4.8639302879842991E-5</v>
      </c>
      <c r="M1793">
        <f t="shared" si="186"/>
        <v>0.4922661819052071</v>
      </c>
      <c r="N1793" s="146">
        <f t="shared" si="183"/>
        <v>1.2463333333333448</v>
      </c>
      <c r="O1793" s="147">
        <f t="shared" si="184"/>
        <v>2.8808968179500684E-4</v>
      </c>
    </row>
    <row r="1794" spans="10:15" x14ac:dyDescent="0.25">
      <c r="J1794">
        <f t="shared" si="185"/>
        <v>4.89999999999994</v>
      </c>
      <c r="K1794" s="142">
        <f t="shared" si="181"/>
        <v>1.1263247855069698</v>
      </c>
      <c r="L1794">
        <f t="shared" si="182"/>
        <v>4.6315742093087934E-5</v>
      </c>
      <c r="M1794">
        <f t="shared" si="186"/>
        <v>0.49259951523854045</v>
      </c>
      <c r="N1794" s="146">
        <f t="shared" si="183"/>
        <v>1.2466666666666784</v>
      </c>
      <c r="O1794" s="147">
        <f t="shared" si="184"/>
        <v>2.8487464185135354E-4</v>
      </c>
    </row>
    <row r="1795" spans="10:15" x14ac:dyDescent="0.25">
      <c r="J1795">
        <f t="shared" si="185"/>
        <v>4.9099999999999397</v>
      </c>
      <c r="K1795" s="142">
        <f t="shared" si="181"/>
        <v>1.1268513798430795</v>
      </c>
      <c r="L1795">
        <f t="shared" si="182"/>
        <v>4.409877063536517E-5</v>
      </c>
      <c r="M1795">
        <f t="shared" si="186"/>
        <v>0.49293284857187381</v>
      </c>
      <c r="N1795" s="146">
        <f t="shared" si="183"/>
        <v>1.2470000000000117</v>
      </c>
      <c r="O1795" s="147">
        <f t="shared" si="184"/>
        <v>2.8169500336719589E-4</v>
      </c>
    </row>
    <row r="1796" spans="10:15" x14ac:dyDescent="0.25">
      <c r="J1796">
        <f t="shared" si="185"/>
        <v>4.9199999999999395</v>
      </c>
      <c r="K1796" s="142">
        <f t="shared" ref="K1796:K1859" si="187">$B$7+J1796*$B$24</f>
        <v>1.1273779741791894</v>
      </c>
      <c r="L1796">
        <f t="shared" ref="L1796:L1859" si="188">_xlfn.NORM.DIST(K1796,$B$7,$B$24,FALSE)</f>
        <v>4.1983719211674571E-5</v>
      </c>
      <c r="M1796">
        <f t="shared" si="186"/>
        <v>0.49326618190520716</v>
      </c>
      <c r="N1796" s="146">
        <f t="shared" ref="N1796:N1859" si="189">MAX(0,M1796+B$21)</f>
        <v>1.247333333333345</v>
      </c>
      <c r="O1796" s="147">
        <f t="shared" ref="O1796:O1859" si="190">IF(M1796&gt;=0,_xlfn.GAMMA.DIST(M1796,$B$22,1/$B$23,FALSE),0)</f>
        <v>2.7855038257587747E-4</v>
      </c>
    </row>
    <row r="1797" spans="10:15" x14ac:dyDescent="0.25">
      <c r="J1797">
        <f t="shared" si="185"/>
        <v>4.9299999999999393</v>
      </c>
      <c r="K1797" s="142">
        <f t="shared" si="187"/>
        <v>1.1279045685152991</v>
      </c>
      <c r="L1797">
        <f t="shared" si="188"/>
        <v>3.9966112410769722E-5</v>
      </c>
      <c r="M1797">
        <f t="shared" si="186"/>
        <v>0.49359951523854051</v>
      </c>
      <c r="N1797" s="146">
        <f t="shared" si="189"/>
        <v>1.2476666666666785</v>
      </c>
      <c r="O1797" s="147">
        <f t="shared" si="190"/>
        <v>2.7544039979457061E-4</v>
      </c>
    </row>
    <row r="1798" spans="10:15" x14ac:dyDescent="0.25">
      <c r="J1798">
        <f t="shared" ref="J1798:J1861" si="191">J1797+0.01</f>
        <v>4.9399999999999391</v>
      </c>
      <c r="K1798" s="142">
        <f t="shared" si="187"/>
        <v>1.1284311628514088</v>
      </c>
      <c r="L1798">
        <f t="shared" si="188"/>
        <v>3.8041661153217166E-5</v>
      </c>
      <c r="M1798">
        <f t="shared" ref="M1798:M1861" si="192">M1797+0.7/2100</f>
        <v>0.49393284857187386</v>
      </c>
      <c r="N1798" s="146">
        <f t="shared" si="189"/>
        <v>1.2480000000000118</v>
      </c>
      <c r="O1798" s="147">
        <f t="shared" si="190"/>
        <v>2.7236467938177998E-4</v>
      </c>
    </row>
    <row r="1799" spans="10:15" x14ac:dyDescent="0.25">
      <c r="J1799">
        <f t="shared" si="191"/>
        <v>4.9499999999999389</v>
      </c>
      <c r="K1799" s="142">
        <f t="shared" si="187"/>
        <v>1.1289577571875185</v>
      </c>
      <c r="L1799">
        <f t="shared" si="188"/>
        <v>3.6206255411109931E-5</v>
      </c>
      <c r="M1799">
        <f t="shared" si="192"/>
        <v>0.49426618190520721</v>
      </c>
      <c r="N1799" s="146">
        <f t="shared" si="189"/>
        <v>1.2483333333333451</v>
      </c>
      <c r="O1799" s="147">
        <f t="shared" si="190"/>
        <v>2.6932284969527801E-4</v>
      </c>
    </row>
    <row r="1800" spans="10:15" x14ac:dyDescent="0.25">
      <c r="J1800">
        <f t="shared" si="191"/>
        <v>4.9599999999999387</v>
      </c>
      <c r="K1800" s="142">
        <f t="shared" si="187"/>
        <v>1.1294843515236281</v>
      </c>
      <c r="L1800">
        <f t="shared" si="188"/>
        <v>3.445595719062969E-5</v>
      </c>
      <c r="M1800">
        <f t="shared" si="192"/>
        <v>0.49459951523854057</v>
      </c>
      <c r="N1800" s="146">
        <f t="shared" si="189"/>
        <v>1.2486666666666784</v>
      </c>
      <c r="O1800" s="147">
        <f t="shared" si="190"/>
        <v>2.6631454305046644E-4</v>
      </c>
    </row>
    <row r="1801" spans="10:15" x14ac:dyDescent="0.25">
      <c r="J1801">
        <f t="shared" si="191"/>
        <v>4.9699999999999385</v>
      </c>
      <c r="K1801" s="142">
        <f t="shared" si="187"/>
        <v>1.130010945859738</v>
      </c>
      <c r="L1801">
        <f t="shared" si="188"/>
        <v>3.278699376891342E-5</v>
      </c>
      <c r="M1801">
        <f t="shared" si="192"/>
        <v>0.49493284857187392</v>
      </c>
      <c r="N1801" s="146">
        <f t="shared" si="189"/>
        <v>1.2490000000000117</v>
      </c>
      <c r="O1801" s="147">
        <f t="shared" si="190"/>
        <v>2.633393956791641E-4</v>
      </c>
    </row>
    <row r="1802" spans="10:15" x14ac:dyDescent="0.25">
      <c r="J1802">
        <f t="shared" si="191"/>
        <v>4.9799999999999383</v>
      </c>
      <c r="K1802" s="142">
        <f t="shared" si="187"/>
        <v>1.1305375401958477</v>
      </c>
      <c r="L1802">
        <f t="shared" si="188"/>
        <v>3.1195751176920601E-5</v>
      </c>
      <c r="M1802">
        <f t="shared" si="192"/>
        <v>0.49526618190520727</v>
      </c>
      <c r="N1802" s="146">
        <f t="shared" si="189"/>
        <v>1.2493333333333452</v>
      </c>
      <c r="O1802" s="147">
        <f t="shared" si="190"/>
        <v>2.6039704768880006E-4</v>
      </c>
    </row>
    <row r="1803" spans="10:15" x14ac:dyDescent="0.25">
      <c r="J1803">
        <f t="shared" si="191"/>
        <v>4.989999999999938</v>
      </c>
      <c r="K1803" s="142">
        <f t="shared" si="187"/>
        <v>1.1310641345319574</v>
      </c>
      <c r="L1803">
        <f t="shared" si="188"/>
        <v>2.9678767920208416E-5</v>
      </c>
      <c r="M1803">
        <f t="shared" si="192"/>
        <v>0.49559951523854062</v>
      </c>
      <c r="N1803" s="146">
        <f t="shared" si="189"/>
        <v>1.2496666666666785</v>
      </c>
      <c r="O1803" s="147">
        <f t="shared" si="190"/>
        <v>2.5748714302203354E-4</v>
      </c>
    </row>
    <row r="1804" spans="10:15" x14ac:dyDescent="0.25">
      <c r="J1804">
        <f t="shared" si="191"/>
        <v>4.9999999999999378</v>
      </c>
      <c r="K1804" s="142">
        <f t="shared" si="187"/>
        <v>1.1315907288680673</v>
      </c>
      <c r="L1804">
        <f t="shared" si="188"/>
        <v>2.8232728929785896E-5</v>
      </c>
      <c r="M1804">
        <f t="shared" si="192"/>
        <v>0.49593284857187397</v>
      </c>
      <c r="N1804" s="146">
        <f t="shared" si="189"/>
        <v>1.2500000000000118</v>
      </c>
      <c r="O1804" s="147">
        <f t="shared" si="190"/>
        <v>2.5460932941677678E-4</v>
      </c>
    </row>
    <row r="1805" spans="10:15" x14ac:dyDescent="0.25">
      <c r="J1805">
        <f t="shared" si="191"/>
        <v>5.0099999999999376</v>
      </c>
      <c r="K1805" s="142">
        <f t="shared" si="187"/>
        <v>1.132117323204177</v>
      </c>
      <c r="L1805">
        <f t="shared" si="188"/>
        <v>2.6854459735409668E-5</v>
      </c>
      <c r="M1805">
        <f t="shared" si="192"/>
        <v>0.49626618190520733</v>
      </c>
      <c r="N1805" s="146">
        <f t="shared" si="189"/>
        <v>1.2503333333333453</v>
      </c>
      <c r="O1805" s="147">
        <f t="shared" si="190"/>
        <v>2.5176325836662113E-4</v>
      </c>
    </row>
    <row r="1806" spans="10:15" x14ac:dyDescent="0.25">
      <c r="J1806">
        <f t="shared" si="191"/>
        <v>5.0199999999999374</v>
      </c>
      <c r="K1806" s="142">
        <f t="shared" si="187"/>
        <v>1.1326439175402867</v>
      </c>
      <c r="L1806">
        <f t="shared" si="188"/>
        <v>2.5540920853913785E-5</v>
      </c>
      <c r="M1806">
        <f t="shared" si="192"/>
        <v>0.49659951523854068</v>
      </c>
      <c r="N1806" s="146">
        <f t="shared" si="189"/>
        <v>1.2506666666666786</v>
      </c>
      <c r="O1806" s="147">
        <f t="shared" si="190"/>
        <v>2.4894858508167113E-4</v>
      </c>
    </row>
    <row r="1807" spans="10:15" x14ac:dyDescent="0.25">
      <c r="J1807">
        <f t="shared" si="191"/>
        <v>5.0299999999999372</v>
      </c>
      <c r="K1807" s="142">
        <f t="shared" si="187"/>
        <v>1.1331705118763966</v>
      </c>
      <c r="L1807">
        <f t="shared" si="188"/>
        <v>2.4289202385389122E-5</v>
      </c>
      <c r="M1807">
        <f t="shared" si="192"/>
        <v>0.49693284857187403</v>
      </c>
      <c r="N1807" s="146">
        <f t="shared" si="189"/>
        <v>1.2510000000000119</v>
      </c>
      <c r="O1807" s="147">
        <f t="shared" si="190"/>
        <v>2.4616496844977182E-4</v>
      </c>
    </row>
    <row r="1808" spans="10:15" x14ac:dyDescent="0.25">
      <c r="J1808">
        <f t="shared" si="191"/>
        <v>5.039999999999937</v>
      </c>
      <c r="K1808" s="142">
        <f t="shared" si="187"/>
        <v>1.1336971062125063</v>
      </c>
      <c r="L1808">
        <f t="shared" si="188"/>
        <v>2.3096518810224898E-5</v>
      </c>
      <c r="M1808">
        <f t="shared" si="192"/>
        <v>0.49726618190520738</v>
      </c>
      <c r="N1808" s="146">
        <f t="shared" si="189"/>
        <v>1.2513333333333452</v>
      </c>
      <c r="O1808" s="147">
        <f t="shared" si="190"/>
        <v>2.4341207099812625E-4</v>
      </c>
    </row>
    <row r="1809" spans="10:15" x14ac:dyDescent="0.25">
      <c r="J1809">
        <f t="shared" si="191"/>
        <v>5.0499999999999368</v>
      </c>
      <c r="K1809" s="142">
        <f t="shared" si="187"/>
        <v>1.134223700548616</v>
      </c>
      <c r="L1809">
        <f t="shared" si="188"/>
        <v>2.1960203980224997E-5</v>
      </c>
      <c r="M1809">
        <f t="shared" si="192"/>
        <v>0.49759951523854073</v>
      </c>
      <c r="N1809" s="146">
        <f t="shared" si="189"/>
        <v>1.2516666666666785</v>
      </c>
      <c r="O1809" s="147">
        <f t="shared" si="190"/>
        <v>2.4068955885531444E-4</v>
      </c>
    </row>
    <row r="1810" spans="10:15" x14ac:dyDescent="0.25">
      <c r="J1810">
        <f t="shared" si="191"/>
        <v>5.0599999999999365</v>
      </c>
      <c r="K1810" s="142">
        <f t="shared" si="187"/>
        <v>1.1347502948847259</v>
      </c>
      <c r="L1810">
        <f t="shared" si="188"/>
        <v>2.0877706297231909E-5</v>
      </c>
      <c r="M1810">
        <f t="shared" si="192"/>
        <v>0.49793284857187409</v>
      </c>
      <c r="N1810" s="146">
        <f t="shared" si="189"/>
        <v>1.252000000000012</v>
      </c>
      <c r="O1810" s="147">
        <f t="shared" si="190"/>
        <v>2.3799710171368445E-4</v>
      </c>
    </row>
    <row r="1811" spans="10:15" x14ac:dyDescent="0.25">
      <c r="J1811">
        <f t="shared" si="191"/>
        <v>5.0699999999999363</v>
      </c>
      <c r="K1811" s="142">
        <f t="shared" si="187"/>
        <v>1.1352768892208356</v>
      </c>
      <c r="L1811">
        <f t="shared" si="188"/>
        <v>1.9846584072864177E-5</v>
      </c>
      <c r="M1811">
        <f t="shared" si="192"/>
        <v>0.49826618190520744</v>
      </c>
      <c r="N1811" s="146">
        <f t="shared" si="189"/>
        <v>1.2523333333333453</v>
      </c>
      <c r="O1811" s="147">
        <f t="shared" si="190"/>
        <v>2.3533437279213393E-4</v>
      </c>
    </row>
    <row r="1812" spans="10:15" x14ac:dyDescent="0.25">
      <c r="J1812">
        <f t="shared" si="191"/>
        <v>5.0799999999999361</v>
      </c>
      <c r="K1812" s="142">
        <f t="shared" si="187"/>
        <v>1.1358034835569453</v>
      </c>
      <c r="L1812">
        <f t="shared" si="188"/>
        <v>1.8864501063170855E-5</v>
      </c>
      <c r="M1812">
        <f t="shared" si="192"/>
        <v>0.49859951523854079</v>
      </c>
      <c r="N1812" s="146">
        <f t="shared" si="189"/>
        <v>1.2526666666666786</v>
      </c>
      <c r="O1812" s="147">
        <f t="shared" si="190"/>
        <v>2.3270104879926815E-4</v>
      </c>
    </row>
    <row r="1813" spans="10:15" x14ac:dyDescent="0.25">
      <c r="J1813">
        <f t="shared" si="191"/>
        <v>5.0899999999999359</v>
      </c>
      <c r="K1813" s="142">
        <f t="shared" si="187"/>
        <v>1.1363300778930552</v>
      </c>
      <c r="L1813">
        <f t="shared" si="188"/>
        <v>1.7929222172199421E-5</v>
      </c>
      <c r="M1813">
        <f t="shared" si="192"/>
        <v>0.49893284857187414</v>
      </c>
      <c r="N1813" s="146">
        <f t="shared" si="189"/>
        <v>1.2530000000000121</v>
      </c>
      <c r="O1813" s="147">
        <f t="shared" si="190"/>
        <v>2.3009680989693362E-4</v>
      </c>
    </row>
    <row r="1814" spans="10:15" x14ac:dyDescent="0.25">
      <c r="J1814">
        <f t="shared" si="191"/>
        <v>5.0999999999999357</v>
      </c>
      <c r="K1814" s="142">
        <f t="shared" si="187"/>
        <v>1.1368566722291649</v>
      </c>
      <c r="L1814">
        <f t="shared" si="188"/>
        <v>1.703860931864641E-5</v>
      </c>
      <c r="M1814">
        <f t="shared" si="192"/>
        <v>0.4992661819052075</v>
      </c>
      <c r="N1814" s="146">
        <f t="shared" si="189"/>
        <v>1.2533333333333454</v>
      </c>
      <c r="O1814" s="147">
        <f t="shared" si="190"/>
        <v>2.2752133966411818E-4</v>
      </c>
    </row>
    <row r="1815" spans="10:15" x14ac:dyDescent="0.25">
      <c r="J1815">
        <f t="shared" si="191"/>
        <v>5.1099999999999355</v>
      </c>
      <c r="K1815" s="142">
        <f t="shared" si="187"/>
        <v>1.1373832665652746</v>
      </c>
      <c r="L1815">
        <f t="shared" si="188"/>
        <v>1.6190617459933216E-5</v>
      </c>
      <c r="M1815">
        <f t="shared" si="192"/>
        <v>0.49959951523854085</v>
      </c>
      <c r="N1815" s="146">
        <f t="shared" si="189"/>
        <v>1.2536666666666787</v>
      </c>
      <c r="O1815" s="147">
        <f t="shared" si="190"/>
        <v>2.2497432506122565E-4</v>
      </c>
    </row>
    <row r="1816" spans="10:15" x14ac:dyDescent="0.25">
      <c r="J1816">
        <f t="shared" si="191"/>
        <v>5.1199999999999353</v>
      </c>
      <c r="K1816" s="142">
        <f t="shared" si="187"/>
        <v>1.1379098609013842</v>
      </c>
      <c r="L1816">
        <f t="shared" si="188"/>
        <v>1.5383290768238607E-5</v>
      </c>
      <c r="M1816">
        <f t="shared" si="192"/>
        <v>0.4999328485718742</v>
      </c>
      <c r="N1816" s="146">
        <f t="shared" si="189"/>
        <v>1.254000000000012</v>
      </c>
      <c r="O1816" s="147">
        <f t="shared" si="190"/>
        <v>2.2245545639470906E-4</v>
      </c>
    </row>
    <row r="1817" spans="10:15" x14ac:dyDescent="0.25">
      <c r="J1817">
        <f t="shared" si="191"/>
        <v>5.1299999999999351</v>
      </c>
      <c r="K1817" s="142">
        <f t="shared" si="187"/>
        <v>1.1384364552374939</v>
      </c>
      <c r="L1817">
        <f t="shared" si="188"/>
        <v>1.4614758953168132E-5</v>
      </c>
      <c r="M1817">
        <f t="shared" si="192"/>
        <v>0.50026618190520755</v>
      </c>
      <c r="N1817" s="146">
        <f t="shared" si="189"/>
        <v>1.2543333333333453</v>
      </c>
      <c r="O1817" s="147">
        <f t="shared" si="190"/>
        <v>2.1996442728206483E-4</v>
      </c>
    </row>
    <row r="1818" spans="10:15" x14ac:dyDescent="0.25">
      <c r="J1818">
        <f t="shared" si="191"/>
        <v>5.1399999999999348</v>
      </c>
      <c r="K1818" s="142">
        <f t="shared" si="187"/>
        <v>1.1389630495736038</v>
      </c>
      <c r="L1818">
        <f t="shared" si="188"/>
        <v>1.3883233725916931E-5</v>
      </c>
      <c r="M1818">
        <f t="shared" si="192"/>
        <v>0.50059951523854085</v>
      </c>
      <c r="N1818" s="146">
        <f t="shared" si="189"/>
        <v>1.2546666666666786</v>
      </c>
      <c r="O1818" s="147">
        <f t="shared" si="190"/>
        <v>2.175009346171838E-4</v>
      </c>
    </row>
    <row r="1819" spans="10:15" x14ac:dyDescent="0.25">
      <c r="J1819">
        <f t="shared" si="191"/>
        <v>5.1499999999999346</v>
      </c>
      <c r="K1819" s="142">
        <f t="shared" si="187"/>
        <v>1.1394896439097135</v>
      </c>
      <c r="L1819">
        <f t="shared" si="188"/>
        <v>1.3187005399940851E-5</v>
      </c>
      <c r="M1819">
        <f t="shared" si="192"/>
        <v>0.50093284857187415</v>
      </c>
      <c r="N1819" s="146">
        <f t="shared" si="189"/>
        <v>1.2550000000000119</v>
      </c>
      <c r="O1819" s="147">
        <f t="shared" si="190"/>
        <v>2.1506467853605875E-4</v>
      </c>
    </row>
    <row r="1820" spans="10:15" x14ac:dyDescent="0.25">
      <c r="J1820">
        <f t="shared" si="191"/>
        <v>5.1599999999999344</v>
      </c>
      <c r="K1820" s="142">
        <f t="shared" si="187"/>
        <v>1.1400162382458232</v>
      </c>
      <c r="L1820">
        <f t="shared" si="188"/>
        <v>1.2524439623298161E-5</v>
      </c>
      <c r="M1820">
        <f t="shared" si="192"/>
        <v>0.50126618190520744</v>
      </c>
      <c r="N1820" s="146">
        <f t="shared" si="189"/>
        <v>1.2553333333333452</v>
      </c>
      <c r="O1820" s="147">
        <f t="shared" si="190"/>
        <v>2.1265536238283364E-4</v>
      </c>
    </row>
    <row r="1821" spans="10:15" x14ac:dyDescent="0.25">
      <c r="J1821">
        <f t="shared" si="191"/>
        <v>5.1699999999999342</v>
      </c>
      <c r="K1821" s="142">
        <f t="shared" si="187"/>
        <v>1.1405428325819331</v>
      </c>
      <c r="L1821">
        <f t="shared" si="188"/>
        <v>1.1893974237990057E-5</v>
      </c>
      <c r="M1821">
        <f t="shared" si="192"/>
        <v>0.50159951523854074</v>
      </c>
      <c r="N1821" s="146">
        <f t="shared" si="189"/>
        <v>1.2556666666666785</v>
      </c>
      <c r="O1821" s="147">
        <f t="shared" si="190"/>
        <v>2.1027269267620883E-4</v>
      </c>
    </row>
    <row r="1822" spans="10:15" x14ac:dyDescent="0.25">
      <c r="J1822">
        <f t="shared" si="191"/>
        <v>5.179999999999934</v>
      </c>
      <c r="K1822" s="142">
        <f t="shared" si="187"/>
        <v>1.1410694269180428</v>
      </c>
      <c r="L1822">
        <f t="shared" si="188"/>
        <v>1.1294116261763397E-5</v>
      </c>
      <c r="M1822">
        <f t="shared" si="192"/>
        <v>0.50193284857187404</v>
      </c>
      <c r="N1822" s="146">
        <f t="shared" si="189"/>
        <v>1.2560000000000118</v>
      </c>
      <c r="O1822" s="147">
        <f t="shared" si="190"/>
        <v>2.0791637907617997E-4</v>
      </c>
    </row>
    <row r="1823" spans="10:15" x14ac:dyDescent="0.25">
      <c r="J1823">
        <f t="shared" si="191"/>
        <v>5.1899999999999338</v>
      </c>
      <c r="K1823" s="142">
        <f t="shared" si="187"/>
        <v>1.1415960212541525</v>
      </c>
      <c r="L1823">
        <f t="shared" si="188"/>
        <v>1.0723438987987373E-5</v>
      </c>
      <c r="M1823">
        <f t="shared" si="192"/>
        <v>0.50226618190520733</v>
      </c>
      <c r="N1823" s="146">
        <f t="shared" si="189"/>
        <v>1.2563333333333451</v>
      </c>
      <c r="O1823" s="147">
        <f t="shared" si="190"/>
        <v>2.0558613435112504E-4</v>
      </c>
    </row>
    <row r="1824" spans="10:15" x14ac:dyDescent="0.25">
      <c r="J1824">
        <f t="shared" si="191"/>
        <v>5.1999999999999336</v>
      </c>
      <c r="K1824" s="142">
        <f t="shared" si="187"/>
        <v>1.1421226155902624</v>
      </c>
      <c r="L1824">
        <f t="shared" si="188"/>
        <v>1.0180579199359194E-5</v>
      </c>
      <c r="M1824">
        <f t="shared" si="192"/>
        <v>0.50259951523854063</v>
      </c>
      <c r="N1824" s="146">
        <f t="shared" si="189"/>
        <v>1.2566666666666784</v>
      </c>
      <c r="O1824" s="147">
        <f t="shared" si="190"/>
        <v>2.0328167434521685E-4</v>
      </c>
    </row>
    <row r="1825" spans="10:15" x14ac:dyDescent="0.25">
      <c r="J1825">
        <f t="shared" si="191"/>
        <v>5.2099999999999334</v>
      </c>
      <c r="K1825" s="142">
        <f t="shared" si="187"/>
        <v>1.1426492099263721</v>
      </c>
      <c r="L1825">
        <f t="shared" si="188"/>
        <v>9.6642344913270017E-6</v>
      </c>
      <c r="M1825">
        <f t="shared" si="192"/>
        <v>0.50293284857187393</v>
      </c>
      <c r="N1825" s="146">
        <f t="shared" si="189"/>
        <v>1.2570000000000117</v>
      </c>
      <c r="O1825" s="147">
        <f t="shared" si="190"/>
        <v>2.0100271794618095E-4</v>
      </c>
    </row>
    <row r="1826" spans="10:15" x14ac:dyDescent="0.25">
      <c r="J1826">
        <f t="shared" si="191"/>
        <v>5.2199999999999331</v>
      </c>
      <c r="K1826" s="142">
        <f t="shared" si="187"/>
        <v>1.1431758042624818</v>
      </c>
      <c r="L1826">
        <f t="shared" si="188"/>
        <v>9.1731607012470839E-6</v>
      </c>
      <c r="M1826">
        <f t="shared" si="192"/>
        <v>0.50326618190520722</v>
      </c>
      <c r="N1826" s="146">
        <f t="shared" si="189"/>
        <v>1.257333333333345</v>
      </c>
      <c r="O1826" s="147">
        <f t="shared" si="190"/>
        <v>1.9874898705336951E-4</v>
      </c>
    </row>
    <row r="1827" spans="10:15" x14ac:dyDescent="0.25">
      <c r="J1827">
        <f t="shared" si="191"/>
        <v>5.2299999999999329</v>
      </c>
      <c r="K1827" s="142">
        <f t="shared" si="187"/>
        <v>1.1437023985985917</v>
      </c>
      <c r="L1827">
        <f t="shared" si="188"/>
        <v>8.7061694394321939E-6</v>
      </c>
      <c r="M1827">
        <f t="shared" si="192"/>
        <v>0.50359951523854052</v>
      </c>
      <c r="N1827" s="146">
        <f t="shared" si="189"/>
        <v>1.2576666666666783</v>
      </c>
      <c r="O1827" s="147">
        <f t="shared" si="190"/>
        <v>1.9652020654617496E-4</v>
      </c>
    </row>
    <row r="1828" spans="10:15" x14ac:dyDescent="0.25">
      <c r="J1828">
        <f t="shared" si="191"/>
        <v>5.2399999999999327</v>
      </c>
      <c r="K1828" s="142">
        <f t="shared" si="187"/>
        <v>1.1442289929347014</v>
      </c>
      <c r="L1828">
        <f t="shared" si="188"/>
        <v>8.2621257183627406E-6</v>
      </c>
      <c r="M1828">
        <f t="shared" si="192"/>
        <v>0.50393284857187381</v>
      </c>
      <c r="N1828" s="146">
        <f t="shared" si="189"/>
        <v>1.2580000000000116</v>
      </c>
      <c r="O1828" s="147">
        <f t="shared" si="190"/>
        <v>1.9431610425275366E-4</v>
      </c>
    </row>
    <row r="1829" spans="10:15" x14ac:dyDescent="0.25">
      <c r="J1829">
        <f t="shared" si="191"/>
        <v>5.2499999999999325</v>
      </c>
      <c r="K1829" s="142">
        <f t="shared" si="187"/>
        <v>1.1447555872708111</v>
      </c>
      <c r="L1829">
        <f t="shared" si="188"/>
        <v>7.8399456764588896E-6</v>
      </c>
      <c r="M1829">
        <f t="shared" si="192"/>
        <v>0.50426618190520711</v>
      </c>
      <c r="N1829" s="146">
        <f t="shared" si="189"/>
        <v>1.2583333333333449</v>
      </c>
      <c r="O1829" s="147">
        <f t="shared" si="190"/>
        <v>1.9213641091907864E-4</v>
      </c>
    </row>
    <row r="1830" spans="10:15" x14ac:dyDescent="0.25">
      <c r="J1830">
        <f t="shared" si="191"/>
        <v>5.2599999999999323</v>
      </c>
      <c r="K1830" s="142">
        <f t="shared" si="187"/>
        <v>1.145282181606921</v>
      </c>
      <c r="L1830">
        <f t="shared" si="188"/>
        <v>7.4385943929325987E-6</v>
      </c>
      <c r="M1830">
        <f t="shared" si="192"/>
        <v>0.50459951523854041</v>
      </c>
      <c r="N1830" s="146">
        <f t="shared" si="189"/>
        <v>1.2586666666666781</v>
      </c>
      <c r="O1830" s="147">
        <f t="shared" si="190"/>
        <v>1.8998086017830502E-4</v>
      </c>
    </row>
    <row r="1831" spans="10:15" x14ac:dyDescent="0.25">
      <c r="J1831">
        <f t="shared" si="191"/>
        <v>5.2699999999999321</v>
      </c>
      <c r="K1831" s="142">
        <f t="shared" si="187"/>
        <v>1.1458087759430307</v>
      </c>
      <c r="L1831">
        <f t="shared" si="188"/>
        <v>7.0570837903509126E-6</v>
      </c>
      <c r="M1831">
        <f t="shared" si="192"/>
        <v>0.5049328485718737</v>
      </c>
      <c r="N1831" s="146">
        <f t="shared" si="189"/>
        <v>1.2590000000000114</v>
      </c>
      <c r="O1831" s="147">
        <f t="shared" si="190"/>
        <v>1.878491885204509E-4</v>
      </c>
    </row>
    <row r="1832" spans="10:15" x14ac:dyDescent="0.25">
      <c r="J1832">
        <f t="shared" si="191"/>
        <v>5.2799999999999319</v>
      </c>
      <c r="K1832" s="142">
        <f t="shared" si="187"/>
        <v>1.1463353702791403</v>
      </c>
      <c r="L1832">
        <f t="shared" si="188"/>
        <v>6.6944706216523001E-6</v>
      </c>
      <c r="M1832">
        <f t="shared" si="192"/>
        <v>0.505266181905207</v>
      </c>
      <c r="N1832" s="146">
        <f t="shared" si="189"/>
        <v>1.2593333333333447</v>
      </c>
      <c r="O1832" s="147">
        <f t="shared" si="190"/>
        <v>1.8574113526238474E-4</v>
      </c>
    </row>
    <row r="1833" spans="10:15" x14ac:dyDescent="0.25">
      <c r="J1833">
        <f t="shared" si="191"/>
        <v>5.2899999999999316</v>
      </c>
      <c r="K1833" s="142">
        <f t="shared" si="187"/>
        <v>1.14686196461525</v>
      </c>
      <c r="L1833">
        <f t="shared" si="188"/>
        <v>6.3498545384735143E-6</v>
      </c>
      <c r="M1833">
        <f t="shared" si="192"/>
        <v>0.5055995152385403</v>
      </c>
      <c r="N1833" s="146">
        <f t="shared" si="189"/>
        <v>1.259666666666678</v>
      </c>
      <c r="O1833" s="147">
        <f t="shared" si="190"/>
        <v>1.836564425181229E-4</v>
      </c>
    </row>
    <row r="1834" spans="10:15" x14ac:dyDescent="0.25">
      <c r="J1834">
        <f t="shared" si="191"/>
        <v>5.2999999999999314</v>
      </c>
      <c r="K1834" s="142">
        <f t="shared" si="187"/>
        <v>1.1473885589513597</v>
      </c>
      <c r="L1834">
        <f t="shared" si="188"/>
        <v>6.0223762377423907E-6</v>
      </c>
      <c r="M1834">
        <f t="shared" si="192"/>
        <v>0.50593284857187359</v>
      </c>
      <c r="N1834" s="146">
        <f t="shared" si="189"/>
        <v>1.2600000000000113</v>
      </c>
      <c r="O1834" s="147">
        <f t="shared" si="190"/>
        <v>1.81594855169433E-4</v>
      </c>
    </row>
    <row r="1835" spans="10:15" x14ac:dyDescent="0.25">
      <c r="J1835">
        <f t="shared" si="191"/>
        <v>5.3099999999999312</v>
      </c>
      <c r="K1835" s="142">
        <f t="shared" si="187"/>
        <v>1.1479151532874696</v>
      </c>
      <c r="L1835">
        <f t="shared" si="188"/>
        <v>5.711215683599811E-6</v>
      </c>
      <c r="M1835">
        <f t="shared" si="192"/>
        <v>0.50626618190520689</v>
      </c>
      <c r="N1835" s="146">
        <f t="shared" si="189"/>
        <v>1.2603333333333446</v>
      </c>
      <c r="O1835" s="147">
        <f t="shared" si="190"/>
        <v>1.7955612083673638E-4</v>
      </c>
    </row>
    <row r="1836" spans="10:15" x14ac:dyDescent="0.25">
      <c r="J1836">
        <f t="shared" si="191"/>
        <v>5.319999999999931</v>
      </c>
      <c r="K1836" s="142">
        <f t="shared" si="187"/>
        <v>1.1484417476235793</v>
      </c>
      <c r="L1836">
        <f t="shared" si="188"/>
        <v>5.4155904018128404E-6</v>
      </c>
      <c r="M1836">
        <f t="shared" si="192"/>
        <v>0.50659951523854019</v>
      </c>
      <c r="N1836" s="146">
        <f t="shared" si="189"/>
        <v>1.2606666666666779</v>
      </c>
      <c r="O1836" s="147">
        <f t="shared" si="190"/>
        <v>1.7753998985030699E-4</v>
      </c>
    </row>
    <row r="1837" spans="10:15" x14ac:dyDescent="0.25">
      <c r="J1837">
        <f t="shared" si="191"/>
        <v>5.3299999999999308</v>
      </c>
      <c r="K1837" s="142">
        <f t="shared" si="187"/>
        <v>1.148968341959689</v>
      </c>
      <c r="L1837">
        <f t="shared" si="188"/>
        <v>5.1347538439348964E-6</v>
      </c>
      <c r="M1837">
        <f t="shared" si="192"/>
        <v>0.50693284857187348</v>
      </c>
      <c r="N1837" s="146">
        <f t="shared" si="189"/>
        <v>1.2610000000000112</v>
      </c>
      <c r="O1837" s="147">
        <f t="shared" si="190"/>
        <v>1.7554621522176806E-4</v>
      </c>
    </row>
    <row r="1838" spans="10:15" x14ac:dyDescent="0.25">
      <c r="J1838">
        <f t="shared" si="191"/>
        <v>5.3399999999999306</v>
      </c>
      <c r="K1838" s="142">
        <f t="shared" si="187"/>
        <v>1.1494949362957989</v>
      </c>
      <c r="L1838">
        <f t="shared" si="188"/>
        <v>4.8679938185685362E-6</v>
      </c>
      <c r="M1838">
        <f t="shared" si="192"/>
        <v>0.50726618190520678</v>
      </c>
      <c r="N1838" s="146">
        <f t="shared" si="189"/>
        <v>1.2613333333333445</v>
      </c>
      <c r="O1838" s="147">
        <f t="shared" si="190"/>
        <v>1.7357455261588121E-4</v>
      </c>
    </row>
    <row r="1839" spans="10:15" x14ac:dyDescent="0.25">
      <c r="J1839">
        <f t="shared" si="191"/>
        <v>5.3499999999999304</v>
      </c>
      <c r="K1839" s="142">
        <f t="shared" si="187"/>
        <v>1.1500215306319086</v>
      </c>
      <c r="L1839">
        <f t="shared" si="188"/>
        <v>4.6146309871720965E-6</v>
      </c>
      <c r="M1839">
        <f t="shared" si="192"/>
        <v>0.50759951523854008</v>
      </c>
      <c r="N1839" s="146">
        <f t="shared" si="189"/>
        <v>1.2616666666666778</v>
      </c>
      <c r="O1839" s="147">
        <f t="shared" si="190"/>
        <v>1.7162476032262582E-4</v>
      </c>
    </row>
    <row r="1840" spans="10:15" x14ac:dyDescent="0.25">
      <c r="J1840">
        <f t="shared" si="191"/>
        <v>5.3599999999999302</v>
      </c>
      <c r="K1840" s="142">
        <f t="shared" si="187"/>
        <v>1.1505481249680183</v>
      </c>
      <c r="L1840">
        <f t="shared" si="188"/>
        <v>4.3740174219420137E-6</v>
      </c>
      <c r="M1840">
        <f t="shared" si="192"/>
        <v>0.50793284857187337</v>
      </c>
      <c r="N1840" s="146">
        <f t="shared" si="189"/>
        <v>1.2620000000000111</v>
      </c>
      <c r="O1840" s="147">
        <f t="shared" si="190"/>
        <v>1.6969659922956036E-4</v>
      </c>
    </row>
    <row r="1841" spans="10:15" x14ac:dyDescent="0.25">
      <c r="J1841">
        <f t="shared" si="191"/>
        <v>5.3699999999999299</v>
      </c>
      <c r="K1841" s="142">
        <f t="shared" si="187"/>
        <v>1.1510747193041282</v>
      </c>
      <c r="L1841">
        <f t="shared" si="188"/>
        <v>4.1455352233897909E-6</v>
      </c>
      <c r="M1841">
        <f t="shared" si="192"/>
        <v>0.50826618190520667</v>
      </c>
      <c r="N1841" s="146">
        <f t="shared" si="189"/>
        <v>1.2623333333333444</v>
      </c>
      <c r="O1841" s="147">
        <f t="shared" si="190"/>
        <v>1.6778983279447287E-4</v>
      </c>
    </row>
    <row r="1842" spans="10:15" x14ac:dyDescent="0.25">
      <c r="J1842">
        <f t="shared" si="191"/>
        <v>5.3799999999999297</v>
      </c>
      <c r="K1842" s="142">
        <f t="shared" si="187"/>
        <v>1.1516013136402379</v>
      </c>
      <c r="L1842">
        <f t="shared" si="188"/>
        <v>3.9285951953140972E-6</v>
      </c>
      <c r="M1842">
        <f t="shared" si="192"/>
        <v>0.50859951523853997</v>
      </c>
      <c r="N1842" s="146">
        <f t="shared" si="189"/>
        <v>1.2626666666666777</v>
      </c>
      <c r="O1842" s="147">
        <f t="shared" si="190"/>
        <v>1.6590422701830807E-4</v>
      </c>
    </row>
    <row r="1843" spans="10:15" x14ac:dyDescent="0.25">
      <c r="J1843">
        <f t="shared" si="191"/>
        <v>5.3899999999999295</v>
      </c>
      <c r="K1843" s="142">
        <f t="shared" si="187"/>
        <v>1.1521279079763476</v>
      </c>
      <c r="L1843">
        <f t="shared" si="188"/>
        <v>3.7226355749479885E-6</v>
      </c>
      <c r="M1843">
        <f t="shared" si="192"/>
        <v>0.50893284857187326</v>
      </c>
      <c r="N1843" s="146">
        <f t="shared" si="189"/>
        <v>1.263000000000011</v>
      </c>
      <c r="O1843" s="147">
        <f t="shared" si="190"/>
        <v>1.6403955041837732E-4</v>
      </c>
    </row>
    <row r="1844" spans="10:15" x14ac:dyDescent="0.25">
      <c r="J1844">
        <f t="shared" si="191"/>
        <v>5.3999999999999293</v>
      </c>
      <c r="K1844" s="142">
        <f t="shared" si="187"/>
        <v>1.1526545023124575</v>
      </c>
      <c r="L1844">
        <f t="shared" si="188"/>
        <v>3.5271208161434465E-6</v>
      </c>
      <c r="M1844">
        <f t="shared" si="192"/>
        <v>0.50926618190520656</v>
      </c>
      <c r="N1844" s="146">
        <f t="shared" si="189"/>
        <v>1.2633333333333443</v>
      </c>
      <c r="O1844" s="147">
        <f t="shared" si="190"/>
        <v>1.6219557400183859E-4</v>
      </c>
    </row>
    <row r="1845" spans="10:15" x14ac:dyDescent="0.25">
      <c r="J1845">
        <f t="shared" si="191"/>
        <v>5.4099999999999291</v>
      </c>
      <c r="K1845" s="142">
        <f t="shared" si="187"/>
        <v>1.1531810966485672</v>
      </c>
      <c r="L1845">
        <f t="shared" si="188"/>
        <v>3.3415404235269734E-6</v>
      </c>
      <c r="M1845">
        <f t="shared" si="192"/>
        <v>0.50959951523853986</v>
      </c>
      <c r="N1845" s="146">
        <f t="shared" si="189"/>
        <v>1.2636666666666776</v>
      </c>
      <c r="O1845" s="147">
        <f t="shared" si="190"/>
        <v>1.6037207123945215E-4</v>
      </c>
    </row>
    <row r="1846" spans="10:15" x14ac:dyDescent="0.25">
      <c r="J1846">
        <f t="shared" si="191"/>
        <v>5.4199999999999289</v>
      </c>
      <c r="K1846" s="142">
        <f t="shared" si="187"/>
        <v>1.1537076909846768</v>
      </c>
      <c r="L1846">
        <f t="shared" si="188"/>
        <v>3.1654078356351476E-6</v>
      </c>
      <c r="M1846">
        <f t="shared" si="192"/>
        <v>0.50993284857187315</v>
      </c>
      <c r="N1846" s="146">
        <f t="shared" si="189"/>
        <v>1.2640000000000109</v>
      </c>
      <c r="O1846" s="147">
        <f t="shared" si="190"/>
        <v>1.5856881803960607E-4</v>
      </c>
    </row>
    <row r="1847" spans="10:15" x14ac:dyDescent="0.25">
      <c r="J1847">
        <f t="shared" si="191"/>
        <v>5.4299999999999287</v>
      </c>
      <c r="K1847" s="142">
        <f t="shared" si="187"/>
        <v>1.1542342853207868</v>
      </c>
      <c r="L1847">
        <f t="shared" si="188"/>
        <v>2.9982593551108624E-6</v>
      </c>
      <c r="M1847">
        <f t="shared" si="192"/>
        <v>0.51026618190520645</v>
      </c>
      <c r="N1847" s="146">
        <f t="shared" si="189"/>
        <v>1.2643333333333442</v>
      </c>
      <c r="O1847" s="147">
        <f t="shared" si="190"/>
        <v>1.5678559272260897E-4</v>
      </c>
    </row>
    <row r="1848" spans="10:15" x14ac:dyDescent="0.25">
      <c r="J1848">
        <f t="shared" si="191"/>
        <v>5.4399999999999284</v>
      </c>
      <c r="K1848" s="142">
        <f t="shared" si="187"/>
        <v>1.1547608796568964</v>
      </c>
      <c r="L1848">
        <f t="shared" si="188"/>
        <v>2.8396531241089546E-6</v>
      </c>
      <c r="M1848">
        <f t="shared" si="192"/>
        <v>0.51059951523853975</v>
      </c>
      <c r="N1848" s="146">
        <f t="shared" si="189"/>
        <v>1.2646666666666775</v>
      </c>
      <c r="O1848" s="147">
        <f t="shared" si="190"/>
        <v>1.550221759952433E-4</v>
      </c>
    </row>
    <row r="1849" spans="10:15" x14ac:dyDescent="0.25">
      <c r="J1849">
        <f t="shared" si="191"/>
        <v>5.4499999999999282</v>
      </c>
      <c r="K1849" s="142">
        <f t="shared" si="187"/>
        <v>1.1552874739930061</v>
      </c>
      <c r="L1849">
        <f t="shared" si="188"/>
        <v>2.6891681431254483E-6</v>
      </c>
      <c r="M1849">
        <f t="shared" si="192"/>
        <v>0.51093284857187304</v>
      </c>
      <c r="N1849" s="146">
        <f t="shared" si="189"/>
        <v>1.2650000000000108</v>
      </c>
      <c r="O1849" s="147">
        <f t="shared" si="190"/>
        <v>1.532783509255886E-4</v>
      </c>
    </row>
    <row r="1850" spans="10:15" x14ac:dyDescent="0.25">
      <c r="J1850">
        <f t="shared" si="191"/>
        <v>5.459999999999928</v>
      </c>
      <c r="K1850" s="142">
        <f t="shared" si="187"/>
        <v>1.1558140683291158</v>
      </c>
      <c r="L1850">
        <f t="shared" si="188"/>
        <v>2.5464033315324269E-6</v>
      </c>
      <c r="M1850">
        <f t="shared" si="192"/>
        <v>0.51126618190520634</v>
      </c>
      <c r="N1850" s="146">
        <f t="shared" si="189"/>
        <v>1.2653333333333441</v>
      </c>
      <c r="O1850" s="147">
        <f t="shared" si="190"/>
        <v>1.5155390291809477E-4</v>
      </c>
    </row>
    <row r="1851" spans="10:15" x14ac:dyDescent="0.25">
      <c r="J1851">
        <f t="shared" si="191"/>
        <v>5.4699999999999278</v>
      </c>
      <c r="K1851" s="142">
        <f t="shared" si="187"/>
        <v>1.1563406626652255</v>
      </c>
      <c r="L1851">
        <f t="shared" si="188"/>
        <v>2.4109766281595024E-6</v>
      </c>
      <c r="M1851">
        <f t="shared" si="192"/>
        <v>0.51159951523853964</v>
      </c>
      <c r="N1851" s="146">
        <f t="shared" si="189"/>
        <v>1.2656666666666774</v>
      </c>
      <c r="O1851" s="147">
        <f t="shared" si="190"/>
        <v>1.4984861968892122E-4</v>
      </c>
    </row>
    <row r="1852" spans="10:15" x14ac:dyDescent="0.25">
      <c r="J1852">
        <f t="shared" si="191"/>
        <v>5.4799999999999276</v>
      </c>
      <c r="K1852" s="142">
        <f t="shared" si="187"/>
        <v>1.1568672570013354</v>
      </c>
      <c r="L1852">
        <f t="shared" si="188"/>
        <v>2.2825241303255468E-6</v>
      </c>
      <c r="M1852">
        <f t="shared" si="192"/>
        <v>0.51193284857187293</v>
      </c>
      <c r="N1852" s="146">
        <f t="shared" si="189"/>
        <v>1.2660000000000107</v>
      </c>
      <c r="O1852" s="147">
        <f t="shared" si="190"/>
        <v>1.4816229124152042E-4</v>
      </c>
    </row>
    <row r="1853" spans="10:15" x14ac:dyDescent="0.25">
      <c r="J1853">
        <f t="shared" si="191"/>
        <v>5.4899999999999274</v>
      </c>
      <c r="K1853" s="142">
        <f t="shared" si="187"/>
        <v>1.1573938513374451</v>
      </c>
      <c r="L1853">
        <f t="shared" si="188"/>
        <v>2.1606992697824112E-6</v>
      </c>
      <c r="M1853">
        <f t="shared" si="192"/>
        <v>0.51226618190520623</v>
      </c>
      <c r="N1853" s="146">
        <f t="shared" si="189"/>
        <v>1.266333333333344</v>
      </c>
      <c r="O1853" s="147">
        <f t="shared" si="190"/>
        <v>1.4649470984248194E-4</v>
      </c>
    </row>
    <row r="1854" spans="10:15" x14ac:dyDescent="0.25">
      <c r="J1854">
        <f t="shared" si="191"/>
        <v>5.4999999999999272</v>
      </c>
      <c r="K1854" s="142">
        <f t="shared" si="187"/>
        <v>1.1579204456735548</v>
      </c>
      <c r="L1854">
        <f t="shared" si="188"/>
        <v>2.045172024087787E-6</v>
      </c>
      <c r="M1854">
        <f t="shared" si="192"/>
        <v>0.51259951523853953</v>
      </c>
      <c r="N1854" s="146">
        <f t="shared" si="189"/>
        <v>1.2666666666666773</v>
      </c>
      <c r="O1854" s="147">
        <f t="shared" si="190"/>
        <v>1.4484566999761864E-4</v>
      </c>
    </row>
    <row r="1855" spans="10:15" x14ac:dyDescent="0.25">
      <c r="J1855">
        <f t="shared" si="191"/>
        <v>5.509999999999927</v>
      </c>
      <c r="K1855" s="142">
        <f t="shared" si="187"/>
        <v>1.1584470400096647</v>
      </c>
      <c r="L1855">
        <f t="shared" si="188"/>
        <v>1.9356281619813573E-6</v>
      </c>
      <c r="M1855">
        <f t="shared" si="192"/>
        <v>0.51293284857187282</v>
      </c>
      <c r="N1855" s="146">
        <f t="shared" si="189"/>
        <v>1.2670000000000106</v>
      </c>
      <c r="O1855" s="147">
        <f t="shared" si="190"/>
        <v>1.4321496842830599E-4</v>
      </c>
    </row>
    <row r="1856" spans="10:15" x14ac:dyDescent="0.25">
      <c r="J1856">
        <f t="shared" si="191"/>
        <v>5.5199999999999267</v>
      </c>
      <c r="K1856" s="142">
        <f t="shared" si="187"/>
        <v>1.1589736343457744</v>
      </c>
      <c r="L1856">
        <f t="shared" si="188"/>
        <v>1.8317685213892312E-6</v>
      </c>
      <c r="M1856">
        <f t="shared" si="192"/>
        <v>0.51326618190520612</v>
      </c>
      <c r="N1856" s="146">
        <f t="shared" si="189"/>
        <v>1.2673333333333439</v>
      </c>
      <c r="O1856" s="147">
        <f t="shared" si="190"/>
        <v>1.4160240404805812E-4</v>
      </c>
    </row>
    <row r="1857" spans="10:15" x14ac:dyDescent="0.25">
      <c r="J1857">
        <f t="shared" si="191"/>
        <v>5.5299999999999265</v>
      </c>
      <c r="K1857" s="142">
        <f t="shared" si="187"/>
        <v>1.1595002286818841</v>
      </c>
      <c r="L1857">
        <f t="shared" si="188"/>
        <v>1.7333083187335584E-6</v>
      </c>
      <c r="M1857">
        <f t="shared" si="192"/>
        <v>0.51359951523853942</v>
      </c>
      <c r="N1857" s="146">
        <f t="shared" si="189"/>
        <v>1.2676666666666772</v>
      </c>
      <c r="O1857" s="147">
        <f t="shared" si="190"/>
        <v>1.4000777793935195E-4</v>
      </c>
    </row>
    <row r="1858" spans="10:15" x14ac:dyDescent="0.25">
      <c r="J1858">
        <f t="shared" si="191"/>
        <v>5.5399999999999263</v>
      </c>
      <c r="K1858" s="142">
        <f t="shared" si="187"/>
        <v>1.160026823017994</v>
      </c>
      <c r="L1858">
        <f t="shared" si="188"/>
        <v>1.6399764882743332E-6</v>
      </c>
      <c r="M1858">
        <f t="shared" si="192"/>
        <v>0.51393284857187271</v>
      </c>
      <c r="N1858" s="146">
        <f t="shared" si="189"/>
        <v>1.2680000000000105</v>
      </c>
      <c r="O1858" s="147">
        <f t="shared" si="190"/>
        <v>1.3843089333068676E-4</v>
      </c>
    </row>
    <row r="1859" spans="10:15" x14ac:dyDescent="0.25">
      <c r="J1859">
        <f t="shared" si="191"/>
        <v>5.5499999999999261</v>
      </c>
      <c r="K1859" s="142">
        <f t="shared" si="187"/>
        <v>1.1605534173541037</v>
      </c>
      <c r="L1859">
        <f t="shared" si="188"/>
        <v>1.5515150502575021E-6</v>
      </c>
      <c r="M1859">
        <f t="shared" si="192"/>
        <v>0.51426618190520601</v>
      </c>
      <c r="N1859" s="146">
        <f t="shared" si="189"/>
        <v>1.2683333333333437</v>
      </c>
      <c r="O1859" s="147">
        <f t="shared" si="190"/>
        <v>1.3687155557388269E-4</v>
      </c>
    </row>
    <row r="1860" spans="10:15" x14ac:dyDescent="0.25">
      <c r="J1860">
        <f t="shared" si="191"/>
        <v>5.5599999999999259</v>
      </c>
      <c r="K1860" s="142">
        <f t="shared" ref="K1860:K1923" si="193">$B$7+J1860*$B$24</f>
        <v>1.1610800116902134</v>
      </c>
      <c r="L1860">
        <f t="shared" ref="L1860:L1923" si="194">_xlfn.NORM.DIST(K1860,$B$7,$B$24,FALSE)</f>
        <v>1.4676785066892827E-6</v>
      </c>
      <c r="M1860">
        <f t="shared" si="192"/>
        <v>0.51459951523853931</v>
      </c>
      <c r="N1860" s="146">
        <f t="shared" ref="N1860:N1923" si="195">MAX(0,M1860+B$21)</f>
        <v>1.268666666666677</v>
      </c>
      <c r="O1860" s="147">
        <f t="shared" ref="O1860:O1923" si="196">IF(M1860&gt;=0,_xlfn.GAMMA.DIST(M1860,$B$22,1/$B$23,FALSE),0)</f>
        <v>1.3532957212161205E-4</v>
      </c>
    </row>
    <row r="1861" spans="10:15" x14ac:dyDescent="0.25">
      <c r="J1861">
        <f t="shared" si="191"/>
        <v>5.5699999999999257</v>
      </c>
      <c r="K1861" s="142">
        <f t="shared" si="193"/>
        <v>1.1616066060263233</v>
      </c>
      <c r="L1861">
        <f t="shared" si="194"/>
        <v>1.3882332636027668E-6</v>
      </c>
      <c r="M1861">
        <f t="shared" si="192"/>
        <v>0.5149328485718726</v>
      </c>
      <c r="N1861" s="146">
        <f t="shared" si="195"/>
        <v>1.2690000000000103</v>
      </c>
      <c r="O1861" s="147">
        <f t="shared" si="196"/>
        <v>1.3380475250516388E-4</v>
      </c>
    </row>
    <row r="1862" spans="10:15" x14ac:dyDescent="0.25">
      <c r="J1862">
        <f t="shared" ref="J1862:J1925" si="197">J1861+0.01</f>
        <v>5.5799999999999255</v>
      </c>
      <c r="K1862" s="142">
        <f t="shared" si="193"/>
        <v>1.1621332003624329</v>
      </c>
      <c r="L1862">
        <f t="shared" si="194"/>
        <v>1.3129570787244659E-6</v>
      </c>
      <c r="M1862">
        <f t="shared" ref="M1862:M1925" si="198">M1861+0.7/2100</f>
        <v>0.5152661819052059</v>
      </c>
      <c r="N1862" s="146">
        <f t="shared" si="195"/>
        <v>1.2693333333333436</v>
      </c>
      <c r="O1862" s="147">
        <f t="shared" si="196"/>
        <v>1.3229690831243756E-4</v>
      </c>
    </row>
    <row r="1863" spans="10:15" x14ac:dyDescent="0.25">
      <c r="J1863">
        <f t="shared" si="197"/>
        <v>5.5899999999999253</v>
      </c>
      <c r="K1863" s="142">
        <f t="shared" si="193"/>
        <v>1.1626597946985426</v>
      </c>
      <c r="L1863">
        <f t="shared" si="194"/>
        <v>1.2416385334906129E-6</v>
      </c>
      <c r="M1863">
        <f t="shared" si="198"/>
        <v>0.5155995152385392</v>
      </c>
      <c r="N1863" s="146">
        <f t="shared" si="195"/>
        <v>1.2696666666666769</v>
      </c>
      <c r="O1863" s="147">
        <f t="shared" si="196"/>
        <v>1.3080585316616546E-4</v>
      </c>
    </row>
    <row r="1864" spans="10:15" x14ac:dyDescent="0.25">
      <c r="J1864">
        <f t="shared" si="197"/>
        <v>5.599999999999925</v>
      </c>
      <c r="K1864" s="142">
        <f t="shared" si="193"/>
        <v>1.1631863890346525</v>
      </c>
      <c r="L1864">
        <f t="shared" si="194"/>
        <v>1.1740765284037619E-6</v>
      </c>
      <c r="M1864">
        <f t="shared" si="198"/>
        <v>0.51593284857187249</v>
      </c>
      <c r="N1864" s="146">
        <f t="shared" si="195"/>
        <v>1.2700000000000102</v>
      </c>
      <c r="O1864" s="147">
        <f t="shared" si="196"/>
        <v>1.2933140270235836E-4</v>
      </c>
    </row>
    <row r="1865" spans="10:15" x14ac:dyDescent="0.25">
      <c r="J1865">
        <f t="shared" si="197"/>
        <v>5.6099999999999248</v>
      </c>
      <c r="K1865" s="142">
        <f t="shared" si="193"/>
        <v>1.1637129833707622</v>
      </c>
      <c r="L1865">
        <f t="shared" si="194"/>
        <v>1.1100798007584415E-6</v>
      </c>
      <c r="M1865">
        <f t="shared" si="198"/>
        <v>0.51626618190520579</v>
      </c>
      <c r="N1865" s="146">
        <f t="shared" si="195"/>
        <v>1.2703333333333435</v>
      </c>
      <c r="O1865" s="147">
        <f t="shared" si="196"/>
        <v>1.278733745489759E-4</v>
      </c>
    </row>
    <row r="1866" spans="10:15" x14ac:dyDescent="0.25">
      <c r="J1866">
        <f t="shared" si="197"/>
        <v>5.6199999999999246</v>
      </c>
      <c r="K1866" s="142">
        <f t="shared" si="193"/>
        <v>1.1642395777068719</v>
      </c>
      <c r="L1866">
        <f t="shared" si="194"/>
        <v>1.0494664638018684E-6</v>
      </c>
      <c r="M1866">
        <f t="shared" si="198"/>
        <v>0.51659951523853909</v>
      </c>
      <c r="N1866" s="146">
        <f t="shared" si="195"/>
        <v>1.2706666666666768</v>
      </c>
      <c r="O1866" s="147">
        <f t="shared" si="196"/>
        <v>1.2643158830481647E-4</v>
      </c>
    </row>
    <row r="1867" spans="10:15" x14ac:dyDescent="0.25">
      <c r="J1867">
        <f t="shared" si="197"/>
        <v>5.6299999999999244</v>
      </c>
      <c r="K1867" s="142">
        <f t="shared" si="193"/>
        <v>1.1647661720429816</v>
      </c>
      <c r="L1867">
        <f t="shared" si="194"/>
        <v>9.9206356643299686E-7</v>
      </c>
      <c r="M1867">
        <f t="shared" si="198"/>
        <v>0.51693284857187238</v>
      </c>
      <c r="N1867" s="146">
        <f t="shared" si="195"/>
        <v>1.2710000000000101</v>
      </c>
      <c r="O1867" s="147">
        <f t="shared" si="196"/>
        <v>1.250058655186272E-4</v>
      </c>
    </row>
    <row r="1868" spans="10:15" x14ac:dyDescent="0.25">
      <c r="J1868">
        <f t="shared" si="197"/>
        <v>5.6399999999999242</v>
      </c>
      <c r="K1868" s="142">
        <f t="shared" si="193"/>
        <v>1.1652927663790913</v>
      </c>
      <c r="L1868">
        <f t="shared" si="194"/>
        <v>9.3770667257677533E-7</v>
      </c>
      <c r="M1868">
        <f t="shared" si="198"/>
        <v>0.51726618190520568</v>
      </c>
      <c r="N1868" s="146">
        <f t="shared" si="195"/>
        <v>1.2713333333333434</v>
      </c>
      <c r="O1868" s="147">
        <f t="shared" si="196"/>
        <v>1.2359602966842721E-4</v>
      </c>
    </row>
    <row r="1869" spans="10:15" x14ac:dyDescent="0.25">
      <c r="J1869">
        <f t="shared" si="197"/>
        <v>5.649999999999924</v>
      </c>
      <c r="K1869" s="142">
        <f t="shared" si="193"/>
        <v>1.1658193607152012</v>
      </c>
      <c r="L1869">
        <f t="shared" si="194"/>
        <v>8.8623945940494842E-7</v>
      </c>
      <c r="M1869">
        <f t="shared" si="198"/>
        <v>0.51759951523853898</v>
      </c>
      <c r="N1869" s="146">
        <f t="shared" si="195"/>
        <v>1.2716666666666767</v>
      </c>
      <c r="O1869" s="147">
        <f t="shared" si="196"/>
        <v>1.2220190614104922E-4</v>
      </c>
    </row>
    <row r="1870" spans="10:15" x14ac:dyDescent="0.25">
      <c r="J1870">
        <f t="shared" si="197"/>
        <v>5.6599999999999238</v>
      </c>
      <c r="K1870" s="142">
        <f t="shared" si="193"/>
        <v>1.1663459550513109</v>
      </c>
      <c r="L1870">
        <f t="shared" si="194"/>
        <v>8.3751333360713374E-7</v>
      </c>
      <c r="M1870">
        <f t="shared" si="198"/>
        <v>0.51793284857187227</v>
      </c>
      <c r="N1870" s="146">
        <f t="shared" si="195"/>
        <v>1.27200000000001</v>
      </c>
      <c r="O1870" s="147">
        <f t="shared" si="196"/>
        <v>1.2082332221188882E-4</v>
      </c>
    </row>
    <row r="1871" spans="10:15" x14ac:dyDescent="0.25">
      <c r="J1871">
        <f t="shared" si="197"/>
        <v>5.6699999999999235</v>
      </c>
      <c r="K1871" s="142">
        <f t="shared" si="193"/>
        <v>1.1668725493874206</v>
      </c>
      <c r="L1871">
        <f t="shared" si="194"/>
        <v>7.9138706494662077E-7</v>
      </c>
      <c r="M1871">
        <f t="shared" si="198"/>
        <v>0.51826618190520557</v>
      </c>
      <c r="N1871" s="146">
        <f t="shared" si="195"/>
        <v>1.2723333333333433</v>
      </c>
      <c r="O1871" s="147">
        <f t="shared" si="196"/>
        <v>1.1946010702486672E-4</v>
      </c>
    </row>
    <row r="1872" spans="10:15" x14ac:dyDescent="0.25">
      <c r="J1872">
        <f t="shared" si="197"/>
        <v>5.6799999999999233</v>
      </c>
      <c r="K1872" s="142">
        <f t="shared" si="193"/>
        <v>1.1673991437235305</v>
      </c>
      <c r="L1872">
        <f t="shared" si="194"/>
        <v>7.4772643636653384E-7</v>
      </c>
      <c r="M1872">
        <f t="shared" si="198"/>
        <v>0.51859951523853887</v>
      </c>
      <c r="N1872" s="146">
        <f t="shared" si="195"/>
        <v>1.2726666666666766</v>
      </c>
      <c r="O1872" s="147">
        <f t="shared" si="196"/>
        <v>1.181120915725979E-4</v>
      </c>
    </row>
    <row r="1873" spans="10:15" x14ac:dyDescent="0.25">
      <c r="J1873">
        <f t="shared" si="197"/>
        <v>5.6899999999999231</v>
      </c>
      <c r="K1873" s="142">
        <f t="shared" si="193"/>
        <v>1.1679257380596402</v>
      </c>
      <c r="L1873">
        <f t="shared" si="194"/>
        <v>7.0640390994024185E-7</v>
      </c>
      <c r="M1873">
        <f t="shared" si="198"/>
        <v>0.51893284857187216</v>
      </c>
      <c r="N1873" s="146">
        <f t="shared" si="195"/>
        <v>1.2730000000000099</v>
      </c>
      <c r="O1873" s="147">
        <f t="shared" si="196"/>
        <v>1.167791086767646E-4</v>
      </c>
    </row>
    <row r="1874" spans="10:15" x14ac:dyDescent="0.25">
      <c r="J1874">
        <f t="shared" si="197"/>
        <v>5.6999999999999229</v>
      </c>
      <c r="K1874" s="142">
        <f t="shared" si="193"/>
        <v>1.1684523323957499</v>
      </c>
      <c r="L1874">
        <f t="shared" si="194"/>
        <v>6.6729830798817569E-7</v>
      </c>
      <c r="M1874">
        <f t="shared" si="198"/>
        <v>0.51926618190520546</v>
      </c>
      <c r="N1874" s="146">
        <f t="shared" si="195"/>
        <v>1.2733333333333432</v>
      </c>
      <c r="O1874" s="147">
        <f t="shared" si="196"/>
        <v>1.1546099296869587E-4</v>
      </c>
    </row>
    <row r="1875" spans="10:15" x14ac:dyDescent="0.25">
      <c r="J1875">
        <f t="shared" si="197"/>
        <v>5.7099999999999227</v>
      </c>
      <c r="K1875" s="142">
        <f t="shared" si="193"/>
        <v>1.1689789267318598</v>
      </c>
      <c r="L1875">
        <f t="shared" si="194"/>
        <v>6.302945087106183E-7</v>
      </c>
      <c r="M1875">
        <f t="shared" si="198"/>
        <v>0.51959951523853876</v>
      </c>
      <c r="N1875" s="146">
        <f t="shared" si="195"/>
        <v>1.2736666666666765</v>
      </c>
      <c r="O1875" s="147">
        <f t="shared" si="196"/>
        <v>1.1415758087014658E-4</v>
      </c>
    </row>
    <row r="1876" spans="10:15" x14ac:dyDescent="0.25">
      <c r="J1876">
        <f t="shared" si="197"/>
        <v>5.7199999999999225</v>
      </c>
      <c r="K1876" s="142">
        <f t="shared" si="193"/>
        <v>1.1695055210679695</v>
      </c>
      <c r="L1876">
        <f t="shared" si="194"/>
        <v>5.9528315571171576E-7</v>
      </c>
      <c r="M1876">
        <f t="shared" si="198"/>
        <v>0.51993284857187205</v>
      </c>
      <c r="N1876" s="146">
        <f t="shared" si="195"/>
        <v>1.2740000000000098</v>
      </c>
      <c r="O1876" s="147">
        <f t="shared" si="196"/>
        <v>1.1286871057427687E-4</v>
      </c>
    </row>
    <row r="1877" spans="10:15" x14ac:dyDescent="0.25">
      <c r="J1877">
        <f t="shared" si="197"/>
        <v>5.7299999999999223</v>
      </c>
      <c r="K1877" s="142">
        <f t="shared" si="193"/>
        <v>1.1700321154040791</v>
      </c>
      <c r="L1877">
        <f t="shared" si="194"/>
        <v>5.6216038081489985E-7</v>
      </c>
      <c r="M1877">
        <f t="shared" si="198"/>
        <v>0.52026618190520535</v>
      </c>
      <c r="N1877" s="146">
        <f t="shared" si="195"/>
        <v>1.2743333333333431</v>
      </c>
      <c r="O1877" s="147">
        <f t="shared" si="196"/>
        <v>1.1159422202682756E-4</v>
      </c>
    </row>
    <row r="1878" spans="10:15" x14ac:dyDescent="0.25">
      <c r="J1878">
        <f t="shared" si="197"/>
        <v>5.7399999999999221</v>
      </c>
      <c r="K1878" s="142">
        <f t="shared" si="193"/>
        <v>1.1705587097401891</v>
      </c>
      <c r="L1878">
        <f t="shared" si="194"/>
        <v>5.3082753959473478E-7</v>
      </c>
      <c r="M1878">
        <f t="shared" si="198"/>
        <v>0.52059951523853865</v>
      </c>
      <c r="N1878" s="146">
        <f t="shared" si="195"/>
        <v>1.2746666666666764</v>
      </c>
      <c r="O1878" s="147">
        <f t="shared" si="196"/>
        <v>1.1033395690749301E-4</v>
      </c>
    </row>
    <row r="1879" spans="10:15" x14ac:dyDescent="0.25">
      <c r="J1879">
        <f t="shared" si="197"/>
        <v>5.7499999999999218</v>
      </c>
      <c r="K1879" s="142">
        <f t="shared" si="193"/>
        <v>1.1710853040762987</v>
      </c>
      <c r="L1879">
        <f t="shared" si="194"/>
        <v>5.011909590728337E-7</v>
      </c>
      <c r="M1879">
        <f t="shared" si="198"/>
        <v>0.52093284857187194</v>
      </c>
      <c r="N1879" s="146">
        <f t="shared" si="195"/>
        <v>1.2750000000000097</v>
      </c>
      <c r="O1879" s="147">
        <f t="shared" si="196"/>
        <v>1.0908775861148752E-4</v>
      </c>
    </row>
    <row r="1880" spans="10:15" x14ac:dyDescent="0.25">
      <c r="J1880">
        <f t="shared" si="197"/>
        <v>5.7599999999999216</v>
      </c>
      <c r="K1880" s="142">
        <f t="shared" si="193"/>
        <v>1.1716118984124084</v>
      </c>
      <c r="L1880">
        <f t="shared" si="194"/>
        <v>4.7316169704811883E-7</v>
      </c>
      <c r="M1880">
        <f t="shared" si="198"/>
        <v>0.52126618190520524</v>
      </c>
      <c r="N1880" s="146">
        <f t="shared" si="195"/>
        <v>1.275333333333343</v>
      </c>
      <c r="O1880" s="147">
        <f t="shared" si="196"/>
        <v>1.0785547223130018E-4</v>
      </c>
    </row>
    <row r="1881" spans="10:15" x14ac:dyDescent="0.25">
      <c r="J1881">
        <f t="shared" si="197"/>
        <v>5.7699999999999214</v>
      </c>
      <c r="K1881" s="142">
        <f t="shared" si="193"/>
        <v>1.1721384927485183</v>
      </c>
      <c r="L1881">
        <f t="shared" si="194"/>
        <v>4.4665531255350352E-7</v>
      </c>
      <c r="M1881">
        <f t="shared" si="198"/>
        <v>0.52159951523853854</v>
      </c>
      <c r="N1881" s="146">
        <f t="shared" si="195"/>
        <v>1.2756666666666763</v>
      </c>
      <c r="O1881" s="147">
        <f t="shared" si="196"/>
        <v>1.0663694453864356E-4</v>
      </c>
    </row>
    <row r="1882" spans="10:15" x14ac:dyDescent="0.25">
      <c r="J1882">
        <f t="shared" si="197"/>
        <v>5.7799999999999212</v>
      </c>
      <c r="K1882" s="142">
        <f t="shared" si="193"/>
        <v>1.172665087084628</v>
      </c>
      <c r="L1882">
        <f t="shared" si="194"/>
        <v>4.2159164695158222E-7</v>
      </c>
      <c r="M1882">
        <f t="shared" si="198"/>
        <v>0.52193284857187183</v>
      </c>
      <c r="N1882" s="146">
        <f t="shared" si="195"/>
        <v>1.2760000000000096</v>
      </c>
      <c r="O1882" s="147">
        <f t="shared" si="196"/>
        <v>1.0543202396658701E-4</v>
      </c>
    </row>
    <row r="1883" spans="10:15" x14ac:dyDescent="0.25">
      <c r="J1883">
        <f t="shared" si="197"/>
        <v>5.789999999999921</v>
      </c>
      <c r="K1883" s="142">
        <f t="shared" si="193"/>
        <v>1.1731916814207377</v>
      </c>
      <c r="L1883">
        <f t="shared" si="194"/>
        <v>3.9789461520184566E-7</v>
      </c>
      <c r="M1883">
        <f t="shared" si="198"/>
        <v>0.52226618190520513</v>
      </c>
      <c r="N1883" s="146">
        <f t="shared" si="195"/>
        <v>1.2763333333333429</v>
      </c>
      <c r="O1883" s="147">
        <f t="shared" si="196"/>
        <v>1.0424056059187715E-4</v>
      </c>
    </row>
    <row r="1884" spans="10:15" x14ac:dyDescent="0.25">
      <c r="J1884">
        <f t="shared" si="197"/>
        <v>5.7999999999999208</v>
      </c>
      <c r="K1884" s="142">
        <f t="shared" si="193"/>
        <v>1.1737182757568474</v>
      </c>
      <c r="L1884">
        <f t="shared" si="194"/>
        <v>3.754920068515955E-7</v>
      </c>
      <c r="M1884">
        <f t="shared" si="198"/>
        <v>0.52259951523853843</v>
      </c>
      <c r="N1884" s="146">
        <f t="shared" si="195"/>
        <v>1.2766666666666762</v>
      </c>
      <c r="O1884" s="147">
        <f t="shared" si="196"/>
        <v>1.0306240611744256E-4</v>
      </c>
    </row>
    <row r="1885" spans="10:15" x14ac:dyDescent="0.25">
      <c r="J1885">
        <f t="shared" si="197"/>
        <v>5.8099999999999206</v>
      </c>
      <c r="K1885" s="142">
        <f t="shared" si="193"/>
        <v>1.1742448700929571</v>
      </c>
      <c r="L1885">
        <f t="shared" si="194"/>
        <v>3.543152963207331E-7</v>
      </c>
      <c r="M1885">
        <f t="shared" si="198"/>
        <v>0.52293284857187172</v>
      </c>
      <c r="N1885" s="146">
        <f t="shared" si="195"/>
        <v>1.2770000000000095</v>
      </c>
      <c r="O1885" s="147">
        <f t="shared" si="196"/>
        <v>1.0189741385507885E-4</v>
      </c>
    </row>
    <row r="1886" spans="10:15" x14ac:dyDescent="0.25">
      <c r="J1886">
        <f t="shared" si="197"/>
        <v>5.8199999999999203</v>
      </c>
      <c r="K1886" s="142">
        <f t="shared" si="193"/>
        <v>1.174771464429067</v>
      </c>
      <c r="L1886">
        <f t="shared" si="194"/>
        <v>3.3429946206874099E-7</v>
      </c>
      <c r="M1886">
        <f t="shared" si="198"/>
        <v>0.52326618190520502</v>
      </c>
      <c r="N1886" s="146">
        <f t="shared" si="195"/>
        <v>1.2773333333333428</v>
      </c>
      <c r="O1886" s="147">
        <f t="shared" si="196"/>
        <v>1.007454387083157E-4</v>
      </c>
    </row>
    <row r="1887" spans="10:15" x14ac:dyDescent="0.25">
      <c r="J1887">
        <f t="shared" si="197"/>
        <v>5.8299999999999201</v>
      </c>
      <c r="K1887" s="142">
        <f t="shared" si="193"/>
        <v>1.1752980587651767</v>
      </c>
      <c r="L1887">
        <f t="shared" si="194"/>
        <v>3.1538281424922388E-7</v>
      </c>
      <c r="M1887">
        <f t="shared" si="198"/>
        <v>0.52359951523853832</v>
      </c>
      <c r="N1887" s="146">
        <f t="shared" si="195"/>
        <v>1.2776666666666761</v>
      </c>
      <c r="O1887" s="147">
        <f t="shared" si="196"/>
        <v>9.9606337155462276E-5</v>
      </c>
    </row>
    <row r="1888" spans="10:15" x14ac:dyDescent="0.25">
      <c r="J1888">
        <f t="shared" si="197"/>
        <v>5.8399999999999199</v>
      </c>
      <c r="K1888" s="142">
        <f t="shared" si="193"/>
        <v>1.1758246531012864</v>
      </c>
      <c r="L1888">
        <f t="shared" si="194"/>
        <v>2.9750683047366629E-7</v>
      </c>
      <c r="M1888">
        <f t="shared" si="198"/>
        <v>0.52393284857187161</v>
      </c>
      <c r="N1888" s="146">
        <f t="shared" si="195"/>
        <v>1.2780000000000094</v>
      </c>
      <c r="O1888" s="147">
        <f t="shared" si="196"/>
        <v>9.8479967232827486E-5</v>
      </c>
    </row>
    <row r="1889" spans="10:15" x14ac:dyDescent="0.25">
      <c r="J1889">
        <f t="shared" si="197"/>
        <v>5.8499999999999197</v>
      </c>
      <c r="K1889" s="142">
        <f t="shared" si="193"/>
        <v>1.1763512474373963</v>
      </c>
      <c r="L1889">
        <f t="shared" si="194"/>
        <v>2.8061599932223227E-7</v>
      </c>
      <c r="M1889">
        <f t="shared" si="198"/>
        <v>0.52426618190520491</v>
      </c>
      <c r="N1889" s="146">
        <f t="shared" si="195"/>
        <v>1.2783333333333426</v>
      </c>
      <c r="O1889" s="147">
        <f t="shared" si="196"/>
        <v>9.7366188518117054E-5</v>
      </c>
    </row>
    <row r="1890" spans="10:15" x14ac:dyDescent="0.25">
      <c r="J1890">
        <f t="shared" si="197"/>
        <v>5.8599999999999195</v>
      </c>
      <c r="K1890" s="142">
        <f t="shared" si="193"/>
        <v>1.176877841773506</v>
      </c>
      <c r="L1890">
        <f t="shared" si="194"/>
        <v>2.646576712543486E-7</v>
      </c>
      <c r="M1890">
        <f t="shared" si="198"/>
        <v>0.52459951523853821</v>
      </c>
      <c r="N1890" s="146">
        <f t="shared" si="195"/>
        <v>1.2786666666666759</v>
      </c>
      <c r="O1890" s="147">
        <f t="shared" si="196"/>
        <v>9.6264862114002378E-5</v>
      </c>
    </row>
    <row r="1891" spans="10:15" x14ac:dyDescent="0.25">
      <c r="J1891">
        <f t="shared" si="197"/>
        <v>5.8699999999999193</v>
      </c>
      <c r="K1891" s="142">
        <f t="shared" si="193"/>
        <v>1.1774044361096156</v>
      </c>
      <c r="L1891">
        <f t="shared" si="194"/>
        <v>2.4958191658652855E-7</v>
      </c>
      <c r="M1891">
        <f t="shared" si="198"/>
        <v>0.5249328485718715</v>
      </c>
      <c r="N1891" s="146">
        <f t="shared" si="195"/>
        <v>1.2790000000000092</v>
      </c>
      <c r="O1891" s="147">
        <f t="shared" si="196"/>
        <v>9.5175850631861548E-5</v>
      </c>
    </row>
    <row r="1892" spans="10:15" x14ac:dyDescent="0.25">
      <c r="J1892">
        <f t="shared" si="197"/>
        <v>5.8799999999999191</v>
      </c>
      <c r="K1892" s="142">
        <f t="shared" si="193"/>
        <v>1.1779310304457256</v>
      </c>
      <c r="L1892">
        <f t="shared" si="194"/>
        <v>2.3534139021906805E-7</v>
      </c>
      <c r="M1892">
        <f t="shared" si="198"/>
        <v>0.5252661819052048</v>
      </c>
      <c r="N1892" s="146">
        <f t="shared" si="195"/>
        <v>1.2793333333333425</v>
      </c>
      <c r="O1892" s="147">
        <f t="shared" si="196"/>
        <v>9.4099018175688746E-5</v>
      </c>
    </row>
    <row r="1893" spans="10:15" x14ac:dyDescent="0.25">
      <c r="J1893">
        <f t="shared" si="197"/>
        <v>5.8899999999999189</v>
      </c>
      <c r="K1893" s="142">
        <f t="shared" si="193"/>
        <v>1.1784576247818352</v>
      </c>
      <c r="L1893">
        <f t="shared" si="194"/>
        <v>2.2189120280663017E-7</v>
      </c>
      <c r="M1893">
        <f t="shared" si="198"/>
        <v>0.5255995152385381</v>
      </c>
      <c r="N1893" s="146">
        <f t="shared" si="195"/>
        <v>1.2796666666666758</v>
      </c>
      <c r="O1893" s="147">
        <f t="shared" si="196"/>
        <v>9.303423032617273E-5</v>
      </c>
    </row>
    <row r="1894" spans="10:15" x14ac:dyDescent="0.25">
      <c r="J1894">
        <f t="shared" si="197"/>
        <v>5.8999999999999186</v>
      </c>
      <c r="K1894" s="142">
        <f t="shared" si="193"/>
        <v>1.1789842191179449</v>
      </c>
      <c r="L1894">
        <f t="shared" si="194"/>
        <v>2.0918879808064512E-7</v>
      </c>
      <c r="M1894">
        <f t="shared" si="198"/>
        <v>0.52593284857187139</v>
      </c>
      <c r="N1894" s="146">
        <f t="shared" si="195"/>
        <v>1.2800000000000091</v>
      </c>
      <c r="O1894" s="147">
        <f t="shared" si="196"/>
        <v>9.1981354124940403E-5</v>
      </c>
    </row>
    <row r="1895" spans="10:15" x14ac:dyDescent="0.25">
      <c r="J1895">
        <f t="shared" si="197"/>
        <v>5.9099999999999184</v>
      </c>
      <c r="K1895" s="142">
        <f t="shared" si="193"/>
        <v>1.1795108134540548</v>
      </c>
      <c r="L1895">
        <f t="shared" si="194"/>
        <v>1.9719383604416062E-7</v>
      </c>
      <c r="M1895">
        <f t="shared" si="198"/>
        <v>0.52626618190520469</v>
      </c>
      <c r="N1895" s="146">
        <f t="shared" si="195"/>
        <v>1.2803333333333424</v>
      </c>
      <c r="O1895" s="147">
        <f t="shared" si="196"/>
        <v>9.0940258058966374E-5</v>
      </c>
    </row>
    <row r="1896" spans="10:15" x14ac:dyDescent="0.25">
      <c r="J1896">
        <f t="shared" si="197"/>
        <v>5.9199999999999182</v>
      </c>
      <c r="K1896" s="142">
        <f t="shared" si="193"/>
        <v>1.1800374077901645</v>
      </c>
      <c r="L1896">
        <f t="shared" si="194"/>
        <v>1.8586808177150083E-7</v>
      </c>
      <c r="M1896">
        <f t="shared" si="198"/>
        <v>0.52659951523853799</v>
      </c>
      <c r="N1896" s="146">
        <f t="shared" si="195"/>
        <v>1.2806666666666757</v>
      </c>
      <c r="O1896" s="147">
        <f t="shared" si="196"/>
        <v>8.9910812045142403E-5</v>
      </c>
    </row>
    <row r="1897" spans="10:15" x14ac:dyDescent="0.25">
      <c r="J1897">
        <f t="shared" si="197"/>
        <v>5.929999999999918</v>
      </c>
      <c r="K1897" s="142">
        <f t="shared" si="193"/>
        <v>1.1805640021262742</v>
      </c>
      <c r="L1897">
        <f t="shared" si="194"/>
        <v>1.7517529955666778E-7</v>
      </c>
      <c r="M1897">
        <f t="shared" si="198"/>
        <v>0.52693284857187128</v>
      </c>
      <c r="N1897" s="146">
        <f t="shared" si="195"/>
        <v>1.281000000000009</v>
      </c>
      <c r="O1897" s="147">
        <f t="shared" si="196"/>
        <v>8.8892887415011675E-5</v>
      </c>
    </row>
    <row r="1898" spans="10:15" x14ac:dyDescent="0.25">
      <c r="J1898">
        <f t="shared" si="197"/>
        <v>5.9399999999999178</v>
      </c>
      <c r="K1898" s="142">
        <f t="shared" si="193"/>
        <v>1.1810905964623841</v>
      </c>
      <c r="L1898">
        <f t="shared" si="194"/>
        <v>1.6508115216553188E-7</v>
      </c>
      <c r="M1898">
        <f t="shared" si="198"/>
        <v>0.52726618190520458</v>
      </c>
      <c r="N1898" s="146">
        <f t="shared" si="195"/>
        <v>1.2813333333333423</v>
      </c>
      <c r="O1898" s="147">
        <f t="shared" si="196"/>
        <v>8.7886356899659069E-5</v>
      </c>
    </row>
    <row r="1899" spans="10:15" x14ac:dyDescent="0.25">
      <c r="J1899">
        <f t="shared" si="197"/>
        <v>5.9499999999999176</v>
      </c>
      <c r="K1899" s="142">
        <f t="shared" si="193"/>
        <v>1.1816171907984938</v>
      </c>
      <c r="L1899">
        <f t="shared" si="194"/>
        <v>1.5555310495735666E-7</v>
      </c>
      <c r="M1899">
        <f t="shared" si="198"/>
        <v>0.52759951523853788</v>
      </c>
      <c r="N1899" s="146">
        <f t="shared" si="195"/>
        <v>1.2816666666666756</v>
      </c>
      <c r="O1899" s="147">
        <f t="shared" si="196"/>
        <v>8.6891094614762333E-5</v>
      </c>
    </row>
    <row r="1900" spans="10:15" x14ac:dyDescent="0.25">
      <c r="J1900">
        <f t="shared" si="197"/>
        <v>5.9599999999999174</v>
      </c>
      <c r="K1900" s="142">
        <f t="shared" si="193"/>
        <v>1.1821437851346035</v>
      </c>
      <c r="L1900">
        <f t="shared" si="194"/>
        <v>1.4656033465133284E-7</v>
      </c>
      <c r="M1900">
        <f t="shared" si="198"/>
        <v>0.52793284857187117</v>
      </c>
      <c r="N1900" s="146">
        <f t="shared" si="195"/>
        <v>1.2820000000000089</v>
      </c>
      <c r="O1900" s="147">
        <f t="shared" si="196"/>
        <v>8.5906976045796771E-5</v>
      </c>
    </row>
    <row r="1901" spans="10:15" x14ac:dyDescent="0.25">
      <c r="J1901">
        <f t="shared" si="197"/>
        <v>5.9699999999999172</v>
      </c>
      <c r="K1901" s="142">
        <f t="shared" si="193"/>
        <v>1.1826703794707132</v>
      </c>
      <c r="L1901">
        <f t="shared" si="194"/>
        <v>1.3807364252372444E-7</v>
      </c>
      <c r="M1901">
        <f t="shared" si="198"/>
        <v>0.52826618190520447</v>
      </c>
      <c r="N1901" s="146">
        <f t="shared" si="195"/>
        <v>1.2823333333333422</v>
      </c>
      <c r="O1901" s="147">
        <f t="shared" si="196"/>
        <v>8.4933878033396378E-5</v>
      </c>
    </row>
    <row r="1902" spans="10:15" x14ac:dyDescent="0.25">
      <c r="J1902">
        <f t="shared" si="197"/>
        <v>5.9799999999999169</v>
      </c>
      <c r="K1902" s="142">
        <f t="shared" si="193"/>
        <v>1.1831969738068229</v>
      </c>
      <c r="L1902">
        <f t="shared" si="194"/>
        <v>1.3006537183038829E-7</v>
      </c>
      <c r="M1902">
        <f t="shared" si="198"/>
        <v>0.52859951523853776</v>
      </c>
      <c r="N1902" s="146">
        <f t="shared" si="195"/>
        <v>1.2826666666666755</v>
      </c>
      <c r="O1902" s="147">
        <f t="shared" si="196"/>
        <v>8.3971678758867416E-5</v>
      </c>
    </row>
    <row r="1903" spans="10:15" x14ac:dyDescent="0.25">
      <c r="J1903">
        <f t="shared" si="197"/>
        <v>5.9899999999999167</v>
      </c>
      <c r="K1903" s="142">
        <f t="shared" si="193"/>
        <v>1.1837235681429328</v>
      </c>
      <c r="L1903">
        <f t="shared" si="194"/>
        <v>1.2250932925853341E-7</v>
      </c>
      <c r="M1903">
        <f t="shared" si="198"/>
        <v>0.52893284857187106</v>
      </c>
      <c r="N1903" s="146">
        <f t="shared" si="195"/>
        <v>1.2830000000000088</v>
      </c>
      <c r="O1903" s="147">
        <f t="shared" si="196"/>
        <v>8.3020257729854522E-5</v>
      </c>
    </row>
    <row r="1904" spans="10:15" x14ac:dyDescent="0.25">
      <c r="J1904">
        <f t="shared" si="197"/>
        <v>5.9999999999999165</v>
      </c>
      <c r="K1904" s="142">
        <f t="shared" si="193"/>
        <v>1.1842501624790425</v>
      </c>
      <c r="L1904">
        <f t="shared" si="194"/>
        <v>1.1538071022017015E-7</v>
      </c>
      <c r="M1904">
        <f t="shared" si="198"/>
        <v>0.52926618190520436</v>
      </c>
      <c r="N1904" s="146">
        <f t="shared" si="195"/>
        <v>1.2833333333333421</v>
      </c>
      <c r="O1904" s="147">
        <f t="shared" si="196"/>
        <v>8.2079495766154486E-5</v>
      </c>
    </row>
    <row r="1905" spans="10:15" x14ac:dyDescent="0.25">
      <c r="J1905">
        <f t="shared" si="197"/>
        <v>6.0099999999999163</v>
      </c>
      <c r="K1905" s="142">
        <f t="shared" si="193"/>
        <v>1.1847767568151522</v>
      </c>
      <c r="L1905">
        <f t="shared" si="194"/>
        <v>1.0865602780790632E-7</v>
      </c>
      <c r="M1905">
        <f t="shared" si="198"/>
        <v>0.52959951523853765</v>
      </c>
      <c r="N1905" s="146">
        <f t="shared" si="195"/>
        <v>1.2836666666666754</v>
      </c>
      <c r="O1905" s="147">
        <f t="shared" si="196"/>
        <v>8.1149274985680431E-5</v>
      </c>
    </row>
    <row r="1906" spans="10:15" x14ac:dyDescent="0.25">
      <c r="J1906">
        <f t="shared" si="197"/>
        <v>6.0199999999999161</v>
      </c>
      <c r="K1906" s="142">
        <f t="shared" si="193"/>
        <v>1.1853033511512621</v>
      </c>
      <c r="L1906">
        <f t="shared" si="194"/>
        <v>1.0231304524176302E-7</v>
      </c>
      <c r="M1906">
        <f t="shared" si="198"/>
        <v>0.52993284857187095</v>
      </c>
      <c r="N1906" s="146">
        <f t="shared" si="195"/>
        <v>1.2840000000000087</v>
      </c>
      <c r="O1906" s="147">
        <f t="shared" si="196"/>
        <v>8.0229478790573222E-5</v>
      </c>
    </row>
    <row r="1907" spans="10:15" x14ac:dyDescent="0.25">
      <c r="J1907">
        <f t="shared" si="197"/>
        <v>6.0299999999999159</v>
      </c>
      <c r="K1907" s="142">
        <f t="shared" si="193"/>
        <v>1.1858299454873718</v>
      </c>
      <c r="L1907">
        <f t="shared" si="194"/>
        <v>9.6330711643197355E-8</v>
      </c>
      <c r="M1907">
        <f t="shared" si="198"/>
        <v>0.53026618190520425</v>
      </c>
      <c r="N1907" s="146">
        <f t="shared" si="195"/>
        <v>1.284333333333342</v>
      </c>
      <c r="O1907" s="147">
        <f t="shared" si="196"/>
        <v>7.9319991853456887E-5</v>
      </c>
    </row>
    <row r="1908" spans="10:15" x14ac:dyDescent="0.25">
      <c r="J1908">
        <f t="shared" si="197"/>
        <v>6.0399999999999157</v>
      </c>
      <c r="K1908" s="142">
        <f t="shared" si="193"/>
        <v>1.1863565398234814</v>
      </c>
      <c r="L1908">
        <f t="shared" si="194"/>
        <v>9.0689100979797028E-8</v>
      </c>
      <c r="M1908">
        <f t="shared" si="198"/>
        <v>0.53059951523853754</v>
      </c>
      <c r="N1908" s="146">
        <f t="shared" si="195"/>
        <v>1.2846666666666753</v>
      </c>
      <c r="O1908" s="147">
        <f t="shared" si="196"/>
        <v>7.8420700103838534E-5</v>
      </c>
    </row>
    <row r="1909" spans="10:15" x14ac:dyDescent="0.25">
      <c r="J1909">
        <f t="shared" si="197"/>
        <v>6.0499999999999154</v>
      </c>
      <c r="K1909" s="142">
        <f t="shared" si="193"/>
        <v>1.1868831341595913</v>
      </c>
      <c r="L1909">
        <f t="shared" si="194"/>
        <v>8.5369354031154112E-8</v>
      </c>
      <c r="M1909">
        <f t="shared" si="198"/>
        <v>0.53093284857187084</v>
      </c>
      <c r="N1909" s="146">
        <f t="shared" si="195"/>
        <v>1.2850000000000086</v>
      </c>
      <c r="O1909" s="147">
        <f t="shared" si="196"/>
        <v>7.753149071465126E-5</v>
      </c>
    </row>
    <row r="1910" spans="10:15" x14ac:dyDescent="0.25">
      <c r="J1910">
        <f t="shared" si="197"/>
        <v>6.0599999999999152</v>
      </c>
      <c r="K1910" s="142">
        <f t="shared" si="193"/>
        <v>1.187409728495701</v>
      </c>
      <c r="L1910">
        <f t="shared" si="194"/>
        <v>8.0353623233047234E-8</v>
      </c>
      <c r="M1910">
        <f t="shared" si="198"/>
        <v>0.53126618190520414</v>
      </c>
      <c r="N1910" s="146">
        <f t="shared" si="195"/>
        <v>1.2853333333333419</v>
      </c>
      <c r="O1910" s="147">
        <f t="shared" si="196"/>
        <v>7.6652252088936975E-5</v>
      </c>
    </row>
    <row r="1911" spans="10:15" x14ac:dyDescent="0.25">
      <c r="J1911">
        <f t="shared" si="197"/>
        <v>6.069999999999915</v>
      </c>
      <c r="K1911" s="142">
        <f t="shared" si="193"/>
        <v>1.1879363228318107</v>
      </c>
      <c r="L1911">
        <f t="shared" si="194"/>
        <v>7.5625020263457035E-8</v>
      </c>
      <c r="M1911">
        <f t="shared" si="198"/>
        <v>0.53159951523853743</v>
      </c>
      <c r="N1911" s="146">
        <f t="shared" si="195"/>
        <v>1.2856666666666752</v>
      </c>
      <c r="O1911" s="147">
        <f t="shared" si="196"/>
        <v>7.5782873846671497E-5</v>
      </c>
    </row>
    <row r="1912" spans="10:15" x14ac:dyDescent="0.25">
      <c r="J1912">
        <f t="shared" si="197"/>
        <v>6.0799999999999148</v>
      </c>
      <c r="K1912" s="142">
        <f t="shared" si="193"/>
        <v>1.1884629171679206</v>
      </c>
      <c r="L1912">
        <f t="shared" si="194"/>
        <v>7.1167566240150033E-8</v>
      </c>
      <c r="M1912">
        <f t="shared" si="198"/>
        <v>0.53193284857187073</v>
      </c>
      <c r="N1912" s="146">
        <f t="shared" si="195"/>
        <v>1.2860000000000085</v>
      </c>
      <c r="O1912" s="147">
        <f t="shared" si="196"/>
        <v>7.4923246811723322E-5</v>
      </c>
    </row>
    <row r="1913" spans="10:15" x14ac:dyDescent="0.25">
      <c r="J1913">
        <f t="shared" si="197"/>
        <v>6.0899999999999146</v>
      </c>
      <c r="K1913" s="142">
        <f t="shared" si="193"/>
        <v>1.1889895115040303</v>
      </c>
      <c r="L1913">
        <f t="shared" si="194"/>
        <v>6.6966144405361419E-8</v>
      </c>
      <c r="M1913">
        <f t="shared" si="198"/>
        <v>0.53226618190520403</v>
      </c>
      <c r="N1913" s="146">
        <f t="shared" si="195"/>
        <v>1.2863333333333418</v>
      </c>
      <c r="O1913" s="147">
        <f t="shared" si="196"/>
        <v>7.4073262998954084E-5</v>
      </c>
    </row>
    <row r="1914" spans="10:15" x14ac:dyDescent="0.25">
      <c r="J1914">
        <f t="shared" si="197"/>
        <v>6.0999999999999144</v>
      </c>
      <c r="K1914" s="142">
        <f t="shared" si="193"/>
        <v>1.18951610584014</v>
      </c>
      <c r="L1914">
        <f t="shared" si="194"/>
        <v>6.3006455178763403E-8</v>
      </c>
      <c r="M1914">
        <f t="shared" si="198"/>
        <v>0.53259951523853732</v>
      </c>
      <c r="N1914" s="146">
        <f t="shared" si="195"/>
        <v>1.2866666666666751</v>
      </c>
      <c r="O1914" s="147">
        <f t="shared" si="196"/>
        <v>7.3232815601449665E-5</v>
      </c>
    </row>
    <row r="1915" spans="10:15" x14ac:dyDescent="0.25">
      <c r="J1915">
        <f t="shared" si="197"/>
        <v>6.1099999999999142</v>
      </c>
      <c r="K1915" s="142">
        <f t="shared" si="193"/>
        <v>1.1900427001762499</v>
      </c>
      <c r="L1915">
        <f t="shared" si="194"/>
        <v>5.927497346531677E-8</v>
      </c>
      <c r="M1915">
        <f t="shared" si="198"/>
        <v>0.53293284857187062</v>
      </c>
      <c r="N1915" s="146">
        <f t="shared" si="195"/>
        <v>1.2870000000000084</v>
      </c>
      <c r="O1915" s="147">
        <f t="shared" si="196"/>
        <v>7.2401798977890711E-5</v>
      </c>
    </row>
    <row r="1916" spans="10:15" x14ac:dyDescent="0.25">
      <c r="J1916">
        <f t="shared" si="197"/>
        <v>6.119999999999914</v>
      </c>
      <c r="K1916" s="142">
        <f t="shared" si="193"/>
        <v>1.1905692945123596</v>
      </c>
      <c r="L1916">
        <f t="shared" si="194"/>
        <v>5.575890810974151E-8</v>
      </c>
      <c r="M1916">
        <f t="shared" si="198"/>
        <v>0.53326618190520392</v>
      </c>
      <c r="N1916" s="146">
        <f t="shared" si="195"/>
        <v>1.2873333333333417</v>
      </c>
      <c r="O1916" s="147">
        <f t="shared" si="196"/>
        <v>7.1580108640049853E-5</v>
      </c>
    </row>
    <row r="1917" spans="10:15" x14ac:dyDescent="0.25">
      <c r="J1917">
        <f t="shared" si="197"/>
        <v>6.1299999999999137</v>
      </c>
      <c r="K1917" s="142">
        <f t="shared" si="193"/>
        <v>1.1910958888484693</v>
      </c>
      <c r="L1917">
        <f t="shared" si="194"/>
        <v>5.2446163394252386E-8</v>
      </c>
      <c r="M1917">
        <f t="shared" si="198"/>
        <v>0.53359951523853721</v>
      </c>
      <c r="N1917" s="146">
        <f t="shared" si="195"/>
        <v>1.287666666666675</v>
      </c>
      <c r="O1917" s="147">
        <f t="shared" si="196"/>
        <v>7.0767641240424903E-5</v>
      </c>
    </row>
    <row r="1918" spans="10:15" x14ac:dyDescent="0.25">
      <c r="J1918">
        <f t="shared" si="197"/>
        <v>6.1399999999999135</v>
      </c>
      <c r="K1918" s="142">
        <f t="shared" si="193"/>
        <v>1.191622483184579</v>
      </c>
      <c r="L1918">
        <f t="shared" si="194"/>
        <v>4.9325302481007528E-8</v>
      </c>
      <c r="M1918">
        <f t="shared" si="198"/>
        <v>0.53393284857187051</v>
      </c>
      <c r="N1918" s="146">
        <f t="shared" si="195"/>
        <v>1.2880000000000082</v>
      </c>
      <c r="O1918" s="147">
        <f t="shared" si="196"/>
        <v>6.9964294559999069E-5</v>
      </c>
    </row>
    <row r="1919" spans="10:15" x14ac:dyDescent="0.25">
      <c r="J1919">
        <f t="shared" si="197"/>
        <v>6.1499999999999133</v>
      </c>
      <c r="K1919" s="142">
        <f t="shared" si="193"/>
        <v>1.1921490775206887</v>
      </c>
      <c r="L1919">
        <f t="shared" si="194"/>
        <v>4.6385512705158402E-8</v>
      </c>
      <c r="M1919">
        <f t="shared" si="198"/>
        <v>0.53426618190520381</v>
      </c>
      <c r="N1919" s="146">
        <f t="shared" si="195"/>
        <v>1.2883333333333415</v>
      </c>
      <c r="O1919" s="147">
        <f t="shared" si="196"/>
        <v>6.9169967496132066E-5</v>
      </c>
    </row>
    <row r="1920" spans="10:15" x14ac:dyDescent="0.25">
      <c r="J1920">
        <f t="shared" si="197"/>
        <v>6.1599999999999131</v>
      </c>
      <c r="K1920" s="142">
        <f t="shared" si="193"/>
        <v>1.1926756718567986</v>
      </c>
      <c r="L1920">
        <f t="shared" si="194"/>
        <v>4.3616572628775852E-8</v>
      </c>
      <c r="M1920">
        <f t="shared" si="198"/>
        <v>0.5345995152385371</v>
      </c>
      <c r="N1920" s="146">
        <f t="shared" si="195"/>
        <v>1.2886666666666748</v>
      </c>
      <c r="O1920" s="147">
        <f t="shared" si="196"/>
        <v>6.8384560050575632E-5</v>
      </c>
    </row>
    <row r="1921" spans="10:15" x14ac:dyDescent="0.25">
      <c r="J1921">
        <f t="shared" si="197"/>
        <v>6.1699999999999129</v>
      </c>
      <c r="K1921" s="142">
        <f t="shared" si="193"/>
        <v>1.1932022661929083</v>
      </c>
      <c r="L1921">
        <f t="shared" si="194"/>
        <v>4.1008820770039587E-8</v>
      </c>
      <c r="M1921">
        <f t="shared" si="198"/>
        <v>0.5349328485718704</v>
      </c>
      <c r="N1921" s="146">
        <f t="shared" si="195"/>
        <v>1.2890000000000081</v>
      </c>
      <c r="O1921" s="147">
        <f t="shared" si="196"/>
        <v>6.7607973317617941E-5</v>
      </c>
    </row>
    <row r="1922" spans="10:15" x14ac:dyDescent="0.25">
      <c r="J1922">
        <f t="shared" si="197"/>
        <v>6.1799999999999127</v>
      </c>
      <c r="K1922" s="142">
        <f t="shared" si="193"/>
        <v>1.1937288605290179</v>
      </c>
      <c r="L1922">
        <f t="shared" si="194"/>
        <v>3.8553125926040168E-8</v>
      </c>
      <c r="M1922">
        <f t="shared" si="198"/>
        <v>0.5352661819052037</v>
      </c>
      <c r="N1922" s="146">
        <f t="shared" si="195"/>
        <v>1.2893333333333414</v>
      </c>
      <c r="O1922" s="147">
        <f t="shared" si="196"/>
        <v>6.6840109472350527E-5</v>
      </c>
    </row>
    <row r="1923" spans="10:15" x14ac:dyDescent="0.25">
      <c r="J1923">
        <f t="shared" si="197"/>
        <v>6.1899999999999125</v>
      </c>
      <c r="K1923" s="142">
        <f t="shared" si="193"/>
        <v>1.1942554548651279</v>
      </c>
      <c r="L1923">
        <f t="shared" si="194"/>
        <v>3.6240859011348923E-8</v>
      </c>
      <c r="M1923">
        <f t="shared" si="198"/>
        <v>0.53559951523853699</v>
      </c>
      <c r="N1923" s="146">
        <f t="shared" si="195"/>
        <v>1.2896666666666747</v>
      </c>
      <c r="O1923" s="147">
        <f t="shared" si="196"/>
        <v>6.608087175906056E-5</v>
      </c>
    </row>
    <row r="1924" spans="10:15" x14ac:dyDescent="0.25">
      <c r="J1924">
        <f t="shared" si="197"/>
        <v>6.1999999999999122</v>
      </c>
      <c r="K1924" s="142">
        <f t="shared" ref="K1924:K1987" si="199">$B$7+J1924*$B$24</f>
        <v>1.1947820492012375</v>
      </c>
      <c r="L1924">
        <f t="shared" ref="L1924:L1987" si="200">_xlfn.NORM.DIST(K1924,$B$7,$B$24,FALSE)</f>
        <v>3.4063866338113513E-8</v>
      </c>
      <c r="M1924">
        <f t="shared" si="198"/>
        <v>0.53593284857187029</v>
      </c>
      <c r="N1924" s="146">
        <f t="shared" ref="N1924:N1987" si="201">MAX(0,M1924+B$21)</f>
        <v>1.290000000000008</v>
      </c>
      <c r="O1924" s="147">
        <f t="shared" ref="O1924:O1987" si="202">IF(M1924&gt;=0,_xlfn.GAMMA.DIST(M1924,$B$22,1/$B$23,FALSE),0)</f>
        <v>6.5330164479742868E-5</v>
      </c>
    </row>
    <row r="1925" spans="10:15" x14ac:dyDescent="0.25">
      <c r="J1925">
        <f t="shared" si="197"/>
        <v>6.209999999999912</v>
      </c>
      <c r="K1925" s="142">
        <f t="shared" si="199"/>
        <v>1.1953086435373472</v>
      </c>
      <c r="L1925">
        <f t="shared" si="200"/>
        <v>3.2014444266900228E-8</v>
      </c>
      <c r="M1925">
        <f t="shared" si="198"/>
        <v>0.53626618190520359</v>
      </c>
      <c r="N1925" s="146">
        <f t="shared" si="201"/>
        <v>1.2903333333333413</v>
      </c>
      <c r="O1925" s="147">
        <f t="shared" si="202"/>
        <v>6.4587892982734832E-5</v>
      </c>
    </row>
    <row r="1926" spans="10:15" x14ac:dyDescent="0.25">
      <c r="J1926">
        <f t="shared" ref="J1926:J1989" si="203">J1925+0.01</f>
        <v>6.2199999999999118</v>
      </c>
      <c r="K1926" s="142">
        <f t="shared" si="199"/>
        <v>1.1958352378734571</v>
      </c>
      <c r="L1926">
        <f t="shared" si="200"/>
        <v>3.0085315160835158E-8</v>
      </c>
      <c r="M1926">
        <f t="shared" ref="M1926:M1989" si="204">M1925+0.7/2100</f>
        <v>0.53659951523853688</v>
      </c>
      <c r="N1926" s="146">
        <f t="shared" si="201"/>
        <v>1.2906666666666746</v>
      </c>
      <c r="O1926" s="147">
        <f t="shared" si="202"/>
        <v>6.3853963651469819E-5</v>
      </c>
    </row>
    <row r="1927" spans="10:15" x14ac:dyDescent="0.25">
      <c r="J1927">
        <f t="shared" si="203"/>
        <v>6.2299999999999116</v>
      </c>
      <c r="K1927" s="142">
        <f t="shared" si="199"/>
        <v>1.1963618322095668</v>
      </c>
      <c r="L1927">
        <f t="shared" si="200"/>
        <v>2.8269604578742445E-8</v>
      </c>
      <c r="M1927">
        <f t="shared" si="204"/>
        <v>0.53693284857187018</v>
      </c>
      <c r="N1927" s="146">
        <f t="shared" si="201"/>
        <v>1.2910000000000079</v>
      </c>
      <c r="O1927" s="147">
        <f t="shared" si="202"/>
        <v>6.3128283893350786E-5</v>
      </c>
    </row>
    <row r="1928" spans="10:15" x14ac:dyDescent="0.25">
      <c r="J1928">
        <f t="shared" si="203"/>
        <v>6.2399999999999114</v>
      </c>
      <c r="K1928" s="142">
        <f t="shared" si="199"/>
        <v>1.1968884265456765</v>
      </c>
      <c r="L1928">
        <f t="shared" si="200"/>
        <v>2.6560819645995141E-8</v>
      </c>
      <c r="M1928">
        <f t="shared" si="204"/>
        <v>0.53726618190520348</v>
      </c>
      <c r="N1928" s="146">
        <f t="shared" si="201"/>
        <v>1.2913333333333412</v>
      </c>
      <c r="O1928" s="147">
        <f t="shared" si="202"/>
        <v>6.2410762128737392E-5</v>
      </c>
    </row>
    <row r="1929" spans="10:15" x14ac:dyDescent="0.25">
      <c r="J1929">
        <f t="shared" si="203"/>
        <v>6.2499999999999112</v>
      </c>
      <c r="K1929" s="142">
        <f t="shared" si="199"/>
        <v>1.1974150208817864</v>
      </c>
      <c r="L1929">
        <f t="shared" si="200"/>
        <v>2.4952828544716952E-8</v>
      </c>
      <c r="M1929">
        <f t="shared" si="204"/>
        <v>0.53759951523853677</v>
      </c>
      <c r="N1929" s="146">
        <f t="shared" si="201"/>
        <v>1.2916666666666745</v>
      </c>
      <c r="O1929" s="147">
        <f t="shared" si="202"/>
        <v>6.1701307780053503E-5</v>
      </c>
    </row>
    <row r="1930" spans="10:15" x14ac:dyDescent="0.25">
      <c r="J1930">
        <f t="shared" si="203"/>
        <v>6.259999999999911</v>
      </c>
      <c r="K1930" s="142">
        <f t="shared" si="199"/>
        <v>1.1979416152178961</v>
      </c>
      <c r="L1930">
        <f t="shared" si="200"/>
        <v>2.3439841067698618E-8</v>
      </c>
      <c r="M1930">
        <f t="shared" si="204"/>
        <v>0.53793284857187007</v>
      </c>
      <c r="N1930" s="146">
        <f t="shared" si="201"/>
        <v>1.2920000000000078</v>
      </c>
      <c r="O1930" s="147">
        <f t="shared" si="202"/>
        <v>6.0999831261006145E-5</v>
      </c>
    </row>
    <row r="1931" spans="10:15" x14ac:dyDescent="0.25">
      <c r="J1931">
        <f t="shared" si="203"/>
        <v>6.2699999999999108</v>
      </c>
      <c r="K1931" s="142">
        <f t="shared" si="199"/>
        <v>1.1984682095540058</v>
      </c>
      <c r="L1931">
        <f t="shared" si="200"/>
        <v>2.2016390183043898E-8</v>
      </c>
      <c r="M1931">
        <f t="shared" si="204"/>
        <v>0.53826618190520337</v>
      </c>
      <c r="N1931" s="146">
        <f t="shared" si="201"/>
        <v>1.2923333333333411</v>
      </c>
      <c r="O1931" s="147">
        <f t="shared" si="202"/>
        <v>6.0306243965920425E-5</v>
      </c>
    </row>
    <row r="1932" spans="10:15" x14ac:dyDescent="0.25">
      <c r="J1932">
        <f t="shared" si="203"/>
        <v>6.2799999999999105</v>
      </c>
      <c r="K1932" s="142">
        <f t="shared" si="199"/>
        <v>1.1989948038901157</v>
      </c>
      <c r="L1932">
        <f t="shared" si="200"/>
        <v>2.0677314559089716E-8</v>
      </c>
      <c r="M1932">
        <f t="shared" si="204"/>
        <v>0.53859951523853666</v>
      </c>
      <c r="N1932" s="146">
        <f t="shared" si="201"/>
        <v>1.2926666666666744</v>
      </c>
      <c r="O1932" s="147">
        <f t="shared" si="202"/>
        <v>5.9620458259184731E-5</v>
      </c>
    </row>
    <row r="1933" spans="10:15" x14ac:dyDescent="0.25">
      <c r="J1933">
        <f t="shared" si="203"/>
        <v>6.2899999999999103</v>
      </c>
      <c r="K1933" s="142">
        <f t="shared" si="199"/>
        <v>1.1995213982262254</v>
      </c>
      <c r="L1933">
        <f t="shared" si="200"/>
        <v>1.9417742001536398E-8</v>
      </c>
      <c r="M1933">
        <f t="shared" si="204"/>
        <v>0.53893284857186996</v>
      </c>
      <c r="N1933" s="146">
        <f t="shared" si="201"/>
        <v>1.2930000000000077</v>
      </c>
      <c r="O1933" s="147">
        <f t="shared" si="202"/>
        <v>5.894238746480907E-5</v>
      </c>
    </row>
    <row r="1934" spans="10:15" x14ac:dyDescent="0.25">
      <c r="J1934">
        <f t="shared" si="203"/>
        <v>6.2999999999999101</v>
      </c>
      <c r="K1934" s="142">
        <f t="shared" si="199"/>
        <v>1.2000479925623351</v>
      </c>
      <c r="L1934">
        <f t="shared" si="200"/>
        <v>1.8233073757018973E-8</v>
      </c>
      <c r="M1934">
        <f t="shared" si="204"/>
        <v>0.53926618190520326</v>
      </c>
      <c r="N1934" s="146">
        <f t="shared" si="201"/>
        <v>1.293333333333341</v>
      </c>
      <c r="O1934" s="147">
        <f t="shared" si="202"/>
        <v>5.82719458560927E-5</v>
      </c>
    </row>
    <row r="1935" spans="10:15" x14ac:dyDescent="0.25">
      <c r="J1935">
        <f t="shared" si="203"/>
        <v>6.3099999999999099</v>
      </c>
      <c r="K1935" s="142">
        <f t="shared" si="199"/>
        <v>1.2005745868984448</v>
      </c>
      <c r="L1935">
        <f t="shared" si="200"/>
        <v>1.711896963956476E-8</v>
      </c>
      <c r="M1935">
        <f t="shared" si="204"/>
        <v>0.53959951523853655</v>
      </c>
      <c r="N1935" s="146">
        <f t="shared" si="201"/>
        <v>1.2936666666666743</v>
      </c>
      <c r="O1935" s="147">
        <f t="shared" si="202"/>
        <v>5.7609048645401011E-5</v>
      </c>
    </row>
    <row r="1936" spans="10:15" x14ac:dyDescent="0.25">
      <c r="J1936">
        <f t="shared" si="203"/>
        <v>6.3199999999999097</v>
      </c>
      <c r="K1936" s="142">
        <f t="shared" si="199"/>
        <v>1.2011011812345544</v>
      </c>
      <c r="L1936">
        <f t="shared" si="200"/>
        <v>1.6071333938449536E-8</v>
      </c>
      <c r="M1936">
        <f t="shared" si="204"/>
        <v>0.53993284857186985</v>
      </c>
      <c r="N1936" s="146">
        <f t="shared" si="201"/>
        <v>1.2940000000000076</v>
      </c>
      <c r="O1936" s="147">
        <f t="shared" si="202"/>
        <v>5.6953611974050044E-5</v>
      </c>
    </row>
    <row r="1937" spans="10:15" x14ac:dyDescent="0.25">
      <c r="J1937">
        <f t="shared" si="203"/>
        <v>6.3299999999999095</v>
      </c>
      <c r="K1937" s="142">
        <f t="shared" si="199"/>
        <v>1.2016277755706644</v>
      </c>
      <c r="L1937">
        <f t="shared" si="200"/>
        <v>1.5086302067982428E-8</v>
      </c>
      <c r="M1937">
        <f t="shared" si="204"/>
        <v>0.54026618190520315</v>
      </c>
      <c r="N1937" s="146">
        <f t="shared" si="201"/>
        <v>1.2943333333333409</v>
      </c>
      <c r="O1937" s="147">
        <f t="shared" si="202"/>
        <v>5.6305552902297626E-5</v>
      </c>
    </row>
    <row r="1938" spans="10:15" x14ac:dyDescent="0.25">
      <c r="J1938">
        <f t="shared" si="203"/>
        <v>6.3399999999999093</v>
      </c>
      <c r="K1938" s="142">
        <f t="shared" si="199"/>
        <v>1.202154369906774</v>
      </c>
      <c r="L1938">
        <f t="shared" si="200"/>
        <v>1.4160227921647347E-8</v>
      </c>
      <c r="M1938">
        <f t="shared" si="204"/>
        <v>0.54059951523853644</v>
      </c>
      <c r="N1938" s="146">
        <f t="shared" si="201"/>
        <v>1.2946666666666742</v>
      </c>
      <c r="O1938" s="147">
        <f t="shared" si="202"/>
        <v>5.5664789399441167E-5</v>
      </c>
    </row>
    <row r="1939" spans="10:15" x14ac:dyDescent="0.25">
      <c r="J1939">
        <f t="shared" si="203"/>
        <v>6.3499999999999091</v>
      </c>
      <c r="K1939" s="142">
        <f t="shared" si="199"/>
        <v>1.2026809642428837</v>
      </c>
      <c r="L1939">
        <f t="shared" si="200"/>
        <v>1.3289671894847695E-8</v>
      </c>
      <c r="M1939">
        <f t="shared" si="204"/>
        <v>0.54093284857186974</v>
      </c>
      <c r="N1939" s="146">
        <f t="shared" si="201"/>
        <v>1.2950000000000075</v>
      </c>
      <c r="O1939" s="147">
        <f t="shared" si="202"/>
        <v>5.5031240334019554E-5</v>
      </c>
    </row>
    <row r="1940" spans="10:15" x14ac:dyDescent="0.25">
      <c r="J1940">
        <f t="shared" si="203"/>
        <v>6.3599999999999088</v>
      </c>
      <c r="K1940" s="142">
        <f t="shared" si="199"/>
        <v>1.2032075585789936</v>
      </c>
      <c r="L1940">
        <f t="shared" si="200"/>
        <v>1.2471389542245201E-8</v>
      </c>
      <c r="M1940">
        <f t="shared" si="204"/>
        <v>0.54126618190520304</v>
      </c>
      <c r="N1940" s="146">
        <f t="shared" si="201"/>
        <v>1.2953333333333408</v>
      </c>
      <c r="O1940" s="147">
        <f t="shared" si="202"/>
        <v>5.4404825464117432E-5</v>
      </c>
    </row>
    <row r="1941" spans="10:15" x14ac:dyDescent="0.25">
      <c r="J1941">
        <f t="shared" si="203"/>
        <v>6.3699999999999086</v>
      </c>
      <c r="K1941" s="142">
        <f t="shared" si="199"/>
        <v>1.2037341529151033</v>
      </c>
      <c r="L1941">
        <f t="shared" si="200"/>
        <v>1.1702320837330877E-8</v>
      </c>
      <c r="M1941">
        <f t="shared" si="204"/>
        <v>0.54159951523853633</v>
      </c>
      <c r="N1941" s="146">
        <f t="shared" si="201"/>
        <v>1.2956666666666741</v>
      </c>
      <c r="O1941" s="147">
        <f t="shared" si="202"/>
        <v>5.3785465427774067E-5</v>
      </c>
    </row>
    <row r="1942" spans="10:15" x14ac:dyDescent="0.25">
      <c r="J1942">
        <f t="shared" si="203"/>
        <v>6.3799999999999084</v>
      </c>
      <c r="K1942" s="142">
        <f t="shared" si="199"/>
        <v>1.204260747251213</v>
      </c>
      <c r="L1942">
        <f t="shared" si="200"/>
        <v>1.0979580003446741E-8</v>
      </c>
      <c r="M1942">
        <f t="shared" si="204"/>
        <v>0.54193284857186963</v>
      </c>
      <c r="N1942" s="146">
        <f t="shared" si="201"/>
        <v>1.2960000000000074</v>
      </c>
      <c r="O1942" s="147">
        <f t="shared" si="202"/>
        <v>5.3173081733491103E-5</v>
      </c>
    </row>
    <row r="1943" spans="10:15" x14ac:dyDescent="0.25">
      <c r="J1943">
        <f t="shared" si="203"/>
        <v>6.3899999999999082</v>
      </c>
      <c r="K1943" s="142">
        <f t="shared" si="199"/>
        <v>1.2047873415873229</v>
      </c>
      <c r="L1943">
        <f t="shared" si="200"/>
        <v>1.0300445886989251E-8</v>
      </c>
      <c r="M1943">
        <f t="shared" si="204"/>
        <v>0.54226618190520293</v>
      </c>
      <c r="N1943" s="146">
        <f t="shared" si="201"/>
        <v>1.2963333333333407</v>
      </c>
      <c r="O1943" s="147">
        <f t="shared" si="202"/>
        <v>5.2567596750844066E-5</v>
      </c>
    </row>
    <row r="1944" spans="10:15" x14ac:dyDescent="0.25">
      <c r="J1944">
        <f t="shared" si="203"/>
        <v>6.399999999999908</v>
      </c>
      <c r="K1944" s="142">
        <f t="shared" si="199"/>
        <v>1.2053139359234326</v>
      </c>
      <c r="L1944">
        <f t="shared" si="200"/>
        <v>9.6623528449563174E-9</v>
      </c>
      <c r="M1944">
        <f t="shared" si="204"/>
        <v>0.54259951523853622</v>
      </c>
      <c r="N1944" s="146">
        <f t="shared" si="201"/>
        <v>1.296666666666674</v>
      </c>
      <c r="O1944" s="147">
        <f t="shared" si="202"/>
        <v>5.1968933701189107E-5</v>
      </c>
    </row>
    <row r="1945" spans="10:15" x14ac:dyDescent="0.25">
      <c r="J1945">
        <f t="shared" si="203"/>
        <v>6.4099999999999078</v>
      </c>
      <c r="K1945" s="142">
        <f t="shared" si="199"/>
        <v>1.2058405302595423</v>
      </c>
      <c r="L1945">
        <f t="shared" si="200"/>
        <v>9.0628821203642638E-9</v>
      </c>
      <c r="M1945">
        <f t="shared" si="204"/>
        <v>0.54293284857186952</v>
      </c>
      <c r="N1945" s="146">
        <f t="shared" si="201"/>
        <v>1.2970000000000073</v>
      </c>
      <c r="O1945" s="147">
        <f t="shared" si="202"/>
        <v>5.1377016648471426E-5</v>
      </c>
    </row>
    <row r="1946" spans="10:15" x14ac:dyDescent="0.25">
      <c r="J1946">
        <f t="shared" si="203"/>
        <v>6.4199999999999076</v>
      </c>
      <c r="K1946" s="142">
        <f t="shared" si="199"/>
        <v>1.2063671245956522</v>
      </c>
      <c r="L1946">
        <f t="shared" si="200"/>
        <v>8.499753680380137E-9</v>
      </c>
      <c r="M1946">
        <f t="shared" si="204"/>
        <v>0.54326618190520282</v>
      </c>
      <c r="N1946" s="146">
        <f t="shared" si="201"/>
        <v>1.2973333333333406</v>
      </c>
      <c r="O1946" s="147">
        <f t="shared" si="202"/>
        <v>5.0791770490128535E-5</v>
      </c>
    </row>
    <row r="1947" spans="10:15" x14ac:dyDescent="0.25">
      <c r="J1947">
        <f t="shared" si="203"/>
        <v>6.4299999999999073</v>
      </c>
      <c r="K1947" s="142">
        <f t="shared" si="199"/>
        <v>1.2068937189317619</v>
      </c>
      <c r="L1947">
        <f t="shared" si="200"/>
        <v>7.9708184932441867E-9</v>
      </c>
      <c r="M1947">
        <f t="shared" si="204"/>
        <v>0.54359951523853611</v>
      </c>
      <c r="N1947" s="146">
        <f t="shared" si="201"/>
        <v>1.2976666666666739</v>
      </c>
      <c r="O1947" s="147">
        <f t="shared" si="202"/>
        <v>5.0213120948092526E-5</v>
      </c>
    </row>
    <row r="1948" spans="10:15" x14ac:dyDescent="0.25">
      <c r="J1948">
        <f t="shared" si="203"/>
        <v>6.4399999999999071</v>
      </c>
      <c r="K1948" s="142">
        <f t="shared" si="199"/>
        <v>1.2074203132678716</v>
      </c>
      <c r="L1948">
        <f t="shared" si="200"/>
        <v>7.4740512212486812E-9</v>
      </c>
      <c r="M1948">
        <f t="shared" si="204"/>
        <v>0.54393284857186941</v>
      </c>
      <c r="N1948" s="146">
        <f t="shared" si="201"/>
        <v>1.2980000000000071</v>
      </c>
      <c r="O1948" s="147">
        <f t="shared" si="202"/>
        <v>4.9640994559884277E-5</v>
      </c>
    </row>
    <row r="1949" spans="10:15" x14ac:dyDescent="0.25">
      <c r="J1949">
        <f t="shared" si="203"/>
        <v>6.4499999999999069</v>
      </c>
      <c r="K1949" s="142">
        <f t="shared" si="199"/>
        <v>1.2079469076039815</v>
      </c>
      <c r="L1949">
        <f t="shared" si="200"/>
        <v>7.0075433081709875E-9</v>
      </c>
      <c r="M1949">
        <f t="shared" si="204"/>
        <v>0.54426618190520271</v>
      </c>
      <c r="N1949" s="146">
        <f t="shared" si="201"/>
        <v>1.2983333333333404</v>
      </c>
      <c r="O1949" s="147">
        <f t="shared" si="202"/>
        <v>4.9075318669804242E-5</v>
      </c>
    </row>
    <row r="1950" spans="10:15" x14ac:dyDescent="0.25">
      <c r="J1950">
        <f t="shared" si="203"/>
        <v>6.4599999999999067</v>
      </c>
      <c r="K1950" s="142">
        <f t="shared" si="199"/>
        <v>1.2084735019400912</v>
      </c>
      <c r="L1950">
        <f t="shared" si="200"/>
        <v>6.5694964406317066E-9</v>
      </c>
      <c r="M1950">
        <f t="shared" si="204"/>
        <v>0.544599515238536</v>
      </c>
      <c r="N1950" s="146">
        <f t="shared" si="201"/>
        <v>1.2986666666666737</v>
      </c>
      <c r="O1950" s="147">
        <f t="shared" si="202"/>
        <v>4.8516021420216527E-5</v>
      </c>
    </row>
    <row r="1951" spans="10:15" x14ac:dyDescent="0.25">
      <c r="J1951">
        <f t="shared" si="203"/>
        <v>6.4699999999999065</v>
      </c>
      <c r="K1951" s="142">
        <f t="shared" si="199"/>
        <v>1.2090000962762009</v>
      </c>
      <c r="L1951">
        <f t="shared" si="200"/>
        <v>6.1582163638702802E-9</v>
      </c>
      <c r="M1951">
        <f t="shared" si="204"/>
        <v>0.5449328485718693</v>
      </c>
      <c r="N1951" s="146">
        <f t="shared" si="201"/>
        <v>1.299000000000007</v>
      </c>
      <c r="O1951" s="147">
        <f t="shared" si="202"/>
        <v>4.7963031742924181E-5</v>
      </c>
    </row>
    <row r="1952" spans="10:15" x14ac:dyDescent="0.25">
      <c r="J1952">
        <f t="shared" si="203"/>
        <v>6.4799999999999063</v>
      </c>
      <c r="K1952" s="142">
        <f t="shared" si="199"/>
        <v>1.2095266906123106</v>
      </c>
      <c r="L1952">
        <f t="shared" si="200"/>
        <v>5.7721070334162618E-9</v>
      </c>
      <c r="M1952">
        <f t="shared" si="204"/>
        <v>0.5452661819052026</v>
      </c>
      <c r="N1952" s="146">
        <f t="shared" si="201"/>
        <v>1.2993333333333403</v>
      </c>
      <c r="O1952" s="147">
        <f t="shared" si="202"/>
        <v>4.7416279350636429E-5</v>
      </c>
    </row>
    <row r="1953" spans="10:15" x14ac:dyDescent="0.25">
      <c r="J1953">
        <f t="shared" si="203"/>
        <v>6.4899999999999061</v>
      </c>
      <c r="K1953" s="142">
        <f t="shared" si="199"/>
        <v>1.2100532849484205</v>
      </c>
      <c r="L1953">
        <f t="shared" si="200"/>
        <v>5.4096650850531996E-9</v>
      </c>
      <c r="M1953">
        <f t="shared" si="204"/>
        <v>0.54559951523853589</v>
      </c>
      <c r="N1953" s="146">
        <f t="shared" si="201"/>
        <v>1.2996666666666736</v>
      </c>
      <c r="O1953" s="147">
        <f t="shared" si="202"/>
        <v>4.6875694728526654E-5</v>
      </c>
    </row>
    <row r="1954" spans="10:15" x14ac:dyDescent="0.25">
      <c r="J1954">
        <f t="shared" si="203"/>
        <v>6.4999999999999059</v>
      </c>
      <c r="K1954" s="142">
        <f t="shared" si="199"/>
        <v>1.2105798792845301</v>
      </c>
      <c r="L1954">
        <f t="shared" si="200"/>
        <v>5.0694746063657616E-9</v>
      </c>
      <c r="M1954">
        <f t="shared" si="204"/>
        <v>0.54593284857186919</v>
      </c>
      <c r="N1954" s="146">
        <f t="shared" si="201"/>
        <v>1.3000000000000069</v>
      </c>
      <c r="O1954" s="147">
        <f t="shared" si="202"/>
        <v>4.6341209125879092E-5</v>
      </c>
    </row>
    <row r="1955" spans="10:15" x14ac:dyDescent="0.25">
      <c r="J1955">
        <f t="shared" si="203"/>
        <v>6.5099999999999056</v>
      </c>
      <c r="K1955" s="142">
        <f t="shared" si="199"/>
        <v>1.2111064736206398</v>
      </c>
      <c r="L1955">
        <f t="shared" si="200"/>
        <v>4.7502021939958105E-9</v>
      </c>
      <c r="M1955">
        <f t="shared" si="204"/>
        <v>0.54626618190520249</v>
      </c>
      <c r="N1955" s="146">
        <f t="shared" si="201"/>
        <v>1.3003333333333402</v>
      </c>
      <c r="O1955" s="147">
        <f t="shared" si="202"/>
        <v>4.5812754547825942E-5</v>
      </c>
    </row>
    <row r="1956" spans="10:15" x14ac:dyDescent="0.25">
      <c r="J1956">
        <f t="shared" si="203"/>
        <v>6.5199999999999054</v>
      </c>
      <c r="K1956" s="142">
        <f t="shared" si="199"/>
        <v>1.2116330679567495</v>
      </c>
      <c r="L1956">
        <f t="shared" si="200"/>
        <v>4.4505922815435677E-9</v>
      </c>
      <c r="M1956">
        <f t="shared" si="204"/>
        <v>0.54659951523853578</v>
      </c>
      <c r="N1956" s="146">
        <f t="shared" si="201"/>
        <v>1.3006666666666735</v>
      </c>
      <c r="O1956" s="147">
        <f t="shared" si="202"/>
        <v>4.5290263747169146E-5</v>
      </c>
    </row>
    <row r="1957" spans="10:15" x14ac:dyDescent="0.25">
      <c r="J1957">
        <f t="shared" si="203"/>
        <v>6.5299999999999052</v>
      </c>
      <c r="K1957" s="142">
        <f t="shared" si="199"/>
        <v>1.2121596622928594</v>
      </c>
      <c r="L1957">
        <f t="shared" si="200"/>
        <v>4.1694627238055064E-9</v>
      </c>
      <c r="M1957">
        <f t="shared" si="204"/>
        <v>0.54693284857186908</v>
      </c>
      <c r="N1957" s="146">
        <f t="shared" si="201"/>
        <v>1.3010000000000068</v>
      </c>
      <c r="O1957" s="147">
        <f t="shared" si="202"/>
        <v>4.4773670216291746E-5</v>
      </c>
    </row>
    <row r="1958" spans="10:15" x14ac:dyDescent="0.25">
      <c r="J1958">
        <f t="shared" si="203"/>
        <v>6.539999999999905</v>
      </c>
      <c r="K1958" s="142">
        <f t="shared" si="199"/>
        <v>1.2126862566289691</v>
      </c>
      <c r="L1958">
        <f t="shared" si="200"/>
        <v>3.9057006237727018E-9</v>
      </c>
      <c r="M1958">
        <f t="shared" si="204"/>
        <v>0.54726618190520238</v>
      </c>
      <c r="N1958" s="146">
        <f t="shared" si="201"/>
        <v>1.3013333333333401</v>
      </c>
      <c r="O1958" s="147">
        <f t="shared" si="202"/>
        <v>4.4262908179153365E-5</v>
      </c>
    </row>
    <row r="1959" spans="10:15" x14ac:dyDescent="0.25">
      <c r="J1959">
        <f t="shared" si="203"/>
        <v>6.5499999999999048</v>
      </c>
      <c r="K1959" s="142">
        <f t="shared" si="199"/>
        <v>1.2132128509650788</v>
      </c>
      <c r="L1959">
        <f t="shared" si="200"/>
        <v>3.6582583895007698E-9</v>
      </c>
      <c r="M1959">
        <f t="shared" si="204"/>
        <v>0.54759951523853567</v>
      </c>
      <c r="N1959" s="146">
        <f t="shared" si="201"/>
        <v>1.3016666666666734</v>
      </c>
      <c r="O1959" s="147">
        <f t="shared" si="202"/>
        <v>4.3757912583372119E-5</v>
      </c>
    </row>
    <row r="1960" spans="10:15" x14ac:dyDescent="0.25">
      <c r="J1960">
        <f t="shared" si="203"/>
        <v>6.5599999999999046</v>
      </c>
      <c r="K1960" s="142">
        <f t="shared" si="199"/>
        <v>1.2137394453011887</v>
      </c>
      <c r="L1960">
        <f t="shared" si="200"/>
        <v>3.4261500086235996E-9</v>
      </c>
      <c r="M1960">
        <f t="shared" si="204"/>
        <v>0.54793284857186897</v>
      </c>
      <c r="N1960" s="146">
        <f t="shared" si="201"/>
        <v>1.3020000000000067</v>
      </c>
      <c r="O1960" s="147">
        <f t="shared" si="202"/>
        <v>4.3258619092389019E-5</v>
      </c>
    </row>
    <row r="1961" spans="10:15" x14ac:dyDescent="0.25">
      <c r="J1961">
        <f t="shared" si="203"/>
        <v>6.5699999999999044</v>
      </c>
      <c r="K1961" s="142">
        <f t="shared" si="199"/>
        <v>1.2142660396372984</v>
      </c>
      <c r="L1961">
        <f t="shared" si="200"/>
        <v>3.2084475289061967E-9</v>
      </c>
      <c r="M1961">
        <f t="shared" si="204"/>
        <v>0.54826618190520227</v>
      </c>
      <c r="N1961" s="146">
        <f t="shared" si="201"/>
        <v>1.30233333333334</v>
      </c>
      <c r="O1961" s="147">
        <f t="shared" si="202"/>
        <v>4.2764964077716468E-5</v>
      </c>
    </row>
    <row r="1962" spans="10:15" x14ac:dyDescent="0.25">
      <c r="J1962">
        <f t="shared" si="203"/>
        <v>6.5799999999999041</v>
      </c>
      <c r="K1962" s="142">
        <f t="shared" si="199"/>
        <v>1.2147926339734081</v>
      </c>
      <c r="L1962">
        <f t="shared" si="200"/>
        <v>3.0042777338268952E-9</v>
      </c>
      <c r="M1962">
        <f t="shared" si="204"/>
        <v>0.54859951523853556</v>
      </c>
      <c r="N1962" s="146">
        <f t="shared" si="201"/>
        <v>1.3026666666666733</v>
      </c>
      <c r="O1962" s="147">
        <f t="shared" si="202"/>
        <v>4.2276884611269036E-5</v>
      </c>
    </row>
    <row r="1963" spans="10:15" x14ac:dyDescent="0.25">
      <c r="J1963">
        <f t="shared" si="203"/>
        <v>6.5899999999999039</v>
      </c>
      <c r="K1963" s="142">
        <f t="shared" si="199"/>
        <v>1.215319228309518</v>
      </c>
      <c r="L1963">
        <f t="shared" si="200"/>
        <v>2.8128190027471755E-9</v>
      </c>
      <c r="M1963">
        <f t="shared" si="204"/>
        <v>0.54893284857186886</v>
      </c>
      <c r="N1963" s="146">
        <f t="shared" si="201"/>
        <v>1.3030000000000066</v>
      </c>
      <c r="O1963" s="147">
        <f t="shared" si="202"/>
        <v>4.1794318457776188E-5</v>
      </c>
    </row>
    <row r="1964" spans="10:15" x14ac:dyDescent="0.25">
      <c r="J1964">
        <f t="shared" si="203"/>
        <v>6.5999999999999037</v>
      </c>
      <c r="K1964" s="142">
        <f t="shared" si="199"/>
        <v>1.2158458226456277</v>
      </c>
      <c r="L1964">
        <f t="shared" si="200"/>
        <v>2.6332983457633483E-9</v>
      </c>
      <c r="M1964">
        <f t="shared" si="204"/>
        <v>0.54926618190520216</v>
      </c>
      <c r="N1964" s="146">
        <f t="shared" si="201"/>
        <v>1.3033333333333399</v>
      </c>
      <c r="O1964" s="147">
        <f t="shared" si="202"/>
        <v>4.1317204067274625E-5</v>
      </c>
    </row>
    <row r="1965" spans="10:15" x14ac:dyDescent="0.25">
      <c r="J1965">
        <f t="shared" si="203"/>
        <v>6.6099999999999035</v>
      </c>
      <c r="K1965" s="142">
        <f t="shared" si="199"/>
        <v>1.2163724169817374</v>
      </c>
      <c r="L1965">
        <f t="shared" si="200"/>
        <v>2.4649886038456877E-9</v>
      </c>
      <c r="M1965">
        <f t="shared" si="204"/>
        <v>0.54959951523853545</v>
      </c>
      <c r="N1965" s="146">
        <f t="shared" si="201"/>
        <v>1.3036666666666732</v>
      </c>
      <c r="O1965" s="147">
        <f t="shared" si="202"/>
        <v>4.084548056768085E-5</v>
      </c>
    </row>
    <row r="1966" spans="10:15" x14ac:dyDescent="0.25">
      <c r="J1966">
        <f t="shared" si="203"/>
        <v>6.6199999999999033</v>
      </c>
      <c r="K1966" s="142">
        <f t="shared" si="199"/>
        <v>1.2168990113178473</v>
      </c>
      <c r="L1966">
        <f t="shared" si="200"/>
        <v>2.3072058053588373E-9</v>
      </c>
      <c r="M1966">
        <f t="shared" si="204"/>
        <v>0.54993284857186875</v>
      </c>
      <c r="N1966" s="146">
        <f t="shared" si="201"/>
        <v>1.3040000000000065</v>
      </c>
      <c r="O1966" s="147">
        <f t="shared" si="202"/>
        <v>4.0379087757443261E-5</v>
      </c>
    </row>
    <row r="1967" spans="10:15" x14ac:dyDescent="0.25">
      <c r="J1967">
        <f t="shared" si="203"/>
        <v>6.6299999999999031</v>
      </c>
      <c r="K1967" s="142">
        <f t="shared" si="199"/>
        <v>1.217425605653957</v>
      </c>
      <c r="L1967">
        <f t="shared" si="200"/>
        <v>2.1593066705176528E-9</v>
      </c>
      <c r="M1967">
        <f t="shared" si="204"/>
        <v>0.55026618190520205</v>
      </c>
      <c r="N1967" s="146">
        <f t="shared" si="201"/>
        <v>1.3043333333333398</v>
      </c>
      <c r="O1967" s="147">
        <f t="shared" si="202"/>
        <v>3.991796609827239E-5</v>
      </c>
    </row>
    <row r="1968" spans="10:15" x14ac:dyDescent="0.25">
      <c r="J1968">
        <f t="shared" si="203"/>
        <v>6.6399999999999029</v>
      </c>
      <c r="K1968" s="142">
        <f t="shared" si="199"/>
        <v>1.2179521999900667</v>
      </c>
      <c r="L1968">
        <f t="shared" si="200"/>
        <v>2.0206862557713686E-9</v>
      </c>
      <c r="M1968">
        <f t="shared" si="204"/>
        <v>0.55059951523853534</v>
      </c>
      <c r="N1968" s="146">
        <f t="shared" si="201"/>
        <v>1.3046666666666731</v>
      </c>
      <c r="O1968" s="147">
        <f t="shared" si="202"/>
        <v>3.9462056707946962E-5</v>
      </c>
    </row>
    <row r="1969" spans="10:15" x14ac:dyDescent="0.25">
      <c r="J1969">
        <f t="shared" si="203"/>
        <v>6.6499999999999027</v>
      </c>
      <c r="K1969" s="142">
        <f t="shared" si="199"/>
        <v>1.2184787943261763</v>
      </c>
      <c r="L1969">
        <f t="shared" si="200"/>
        <v>1.8907757305289743E-9</v>
      </c>
      <c r="M1969">
        <f t="shared" si="204"/>
        <v>0.55093284857186864</v>
      </c>
      <c r="N1969" s="146">
        <f t="shared" si="201"/>
        <v>1.3050000000000064</v>
      </c>
      <c r="O1969" s="147">
        <f t="shared" si="202"/>
        <v>3.9011301353198705E-5</v>
      </c>
    </row>
    <row r="1970" spans="10:15" x14ac:dyDescent="0.25">
      <c r="J1970">
        <f t="shared" si="203"/>
        <v>6.6599999999999024</v>
      </c>
      <c r="K1970" s="142">
        <f t="shared" si="199"/>
        <v>1.2190053886622862</v>
      </c>
      <c r="L1970">
        <f t="shared" si="200"/>
        <v>1.7690402790317983E-9</v>
      </c>
      <c r="M1970">
        <f t="shared" si="204"/>
        <v>0.55126618190520194</v>
      </c>
      <c r="N1970" s="146">
        <f t="shared" si="201"/>
        <v>1.3053333333333397</v>
      </c>
      <c r="O1970" s="147">
        <f t="shared" si="202"/>
        <v>3.8565642442671199E-5</v>
      </c>
    </row>
    <row r="1971" spans="10:15" x14ac:dyDescent="0.25">
      <c r="J1971">
        <f t="shared" si="203"/>
        <v>6.6699999999999022</v>
      </c>
      <c r="K1971" s="142">
        <f t="shared" si="199"/>
        <v>1.2195319829983959</v>
      </c>
      <c r="L1971">
        <f t="shared" si="200"/>
        <v>1.6549771205587067E-9</v>
      </c>
      <c r="M1971">
        <f t="shared" si="204"/>
        <v>0.55159951523853523</v>
      </c>
      <c r="N1971" s="146">
        <f t="shared" si="201"/>
        <v>1.305666666666673</v>
      </c>
      <c r="O1971" s="147">
        <f t="shared" si="202"/>
        <v>3.8125023019954939E-5</v>
      </c>
    </row>
    <row r="1972" spans="10:15" x14ac:dyDescent="0.25">
      <c r="J1972">
        <f t="shared" si="203"/>
        <v>6.679999999999902</v>
      </c>
      <c r="K1972" s="142">
        <f t="shared" si="199"/>
        <v>1.2200585773345056</v>
      </c>
      <c r="L1972">
        <f t="shared" si="200"/>
        <v>1.5481136415045274E-9</v>
      </c>
      <c r="M1972">
        <f t="shared" si="204"/>
        <v>0.55193284857186853</v>
      </c>
      <c r="N1972" s="146">
        <f t="shared" si="201"/>
        <v>1.3060000000000063</v>
      </c>
      <c r="O1972" s="147">
        <f t="shared" si="202"/>
        <v>3.7689386756695556E-5</v>
      </c>
    </row>
    <row r="1973" spans="10:15" x14ac:dyDescent="0.25">
      <c r="J1973">
        <f t="shared" si="203"/>
        <v>6.6899999999999018</v>
      </c>
      <c r="K1973" s="142">
        <f t="shared" si="199"/>
        <v>1.2205851716706153</v>
      </c>
      <c r="L1973">
        <f t="shared" si="200"/>
        <v>1.4480056332147823E-9</v>
      </c>
      <c r="M1973">
        <f t="shared" si="204"/>
        <v>0.55226618190520183</v>
      </c>
      <c r="N1973" s="146">
        <f t="shared" si="201"/>
        <v>1.3063333333333396</v>
      </c>
      <c r="O1973" s="147">
        <f t="shared" si="202"/>
        <v>3.7258677945775976E-5</v>
      </c>
    </row>
    <row r="1974" spans="10:15" x14ac:dyDescent="0.25">
      <c r="J1974">
        <f t="shared" si="203"/>
        <v>6.6999999999999016</v>
      </c>
      <c r="K1974" s="142">
        <f t="shared" si="199"/>
        <v>1.2211117660067252</v>
      </c>
      <c r="L1974">
        <f t="shared" si="200"/>
        <v>1.3542356297797855E-9</v>
      </c>
      <c r="M1974">
        <f t="shared" si="204"/>
        <v>0.55259951523853512</v>
      </c>
      <c r="N1974" s="146">
        <f t="shared" si="201"/>
        <v>1.3066666666666729</v>
      </c>
      <c r="O1974" s="147">
        <f t="shared" si="202"/>
        <v>3.6832841494571292E-5</v>
      </c>
    </row>
    <row r="1975" spans="10:15" x14ac:dyDescent="0.25">
      <c r="J1975">
        <f t="shared" si="203"/>
        <v>6.7099999999999014</v>
      </c>
      <c r="K1975" s="142">
        <f t="shared" si="199"/>
        <v>1.2216383603428349</v>
      </c>
      <c r="L1975">
        <f t="shared" si="200"/>
        <v>1.2664113402993074E-9</v>
      </c>
      <c r="M1975">
        <f t="shared" si="204"/>
        <v>0.55293284857186842</v>
      </c>
      <c r="N1975" s="146">
        <f t="shared" si="201"/>
        <v>1.3070000000000062</v>
      </c>
      <c r="O1975" s="147">
        <f t="shared" si="202"/>
        <v>3.6411822918275326E-5</v>
      </c>
    </row>
    <row r="1976" spans="10:15" x14ac:dyDescent="0.25">
      <c r="J1976">
        <f t="shared" si="203"/>
        <v>6.7199999999999012</v>
      </c>
      <c r="K1976" s="142">
        <f t="shared" si="199"/>
        <v>1.2221649546789446</v>
      </c>
      <c r="L1976">
        <f t="shared" si="200"/>
        <v>1.1841641704183188E-9</v>
      </c>
      <c r="M1976">
        <f t="shared" si="204"/>
        <v>0.55326618190520171</v>
      </c>
      <c r="N1976" s="146">
        <f t="shared" si="201"/>
        <v>1.3073333333333395</v>
      </c>
      <c r="O1976" s="147">
        <f t="shared" si="202"/>
        <v>3.5995568333298246E-5</v>
      </c>
    </row>
    <row r="1977" spans="10:15" x14ac:dyDescent="0.25">
      <c r="J1977">
        <f t="shared" si="203"/>
        <v>6.729999999999901</v>
      </c>
      <c r="K1977" s="142">
        <f t="shared" si="199"/>
        <v>1.2226915490150545</v>
      </c>
      <c r="L1977">
        <f t="shared" si="200"/>
        <v>1.1071478282118333E-9</v>
      </c>
      <c r="M1977">
        <f t="shared" si="204"/>
        <v>0.55359951523853501</v>
      </c>
      <c r="N1977" s="146">
        <f t="shared" si="201"/>
        <v>1.3076666666666728</v>
      </c>
      <c r="O1977" s="147">
        <f t="shared" si="202"/>
        <v>3.5584024450734796E-5</v>
      </c>
    </row>
    <row r="1978" spans="10:15" x14ac:dyDescent="0.25">
      <c r="J1978">
        <f t="shared" si="203"/>
        <v>6.7399999999999007</v>
      </c>
      <c r="K1978" s="142">
        <f t="shared" si="199"/>
        <v>1.2232181433511642</v>
      </c>
      <c r="L1978">
        <f t="shared" si="200"/>
        <v>1.0350370097573214E-9</v>
      </c>
      <c r="M1978">
        <f t="shared" si="204"/>
        <v>0.55393284857186831</v>
      </c>
      <c r="N1978" s="146">
        <f t="shared" si="201"/>
        <v>1.308000000000006</v>
      </c>
      <c r="O1978" s="147">
        <f t="shared" si="202"/>
        <v>3.517713856990212E-5</v>
      </c>
    </row>
    <row r="1979" spans="10:15" x14ac:dyDescent="0.25">
      <c r="J1979">
        <f t="shared" si="203"/>
        <v>6.7499999999999005</v>
      </c>
      <c r="K1979" s="142">
        <f t="shared" si="199"/>
        <v>1.2237447376872739</v>
      </c>
      <c r="L1979">
        <f t="shared" si="200"/>
        <v>9.6752615998231108E-10</v>
      </c>
      <c r="M1979">
        <f t="shared" si="204"/>
        <v>0.5542661819052016</v>
      </c>
      <c r="N1979" s="146">
        <f t="shared" si="201"/>
        <v>1.3083333333333393</v>
      </c>
      <c r="O1979" s="147">
        <f t="shared" si="202"/>
        <v>3.4774858571946817E-5</v>
      </c>
    </row>
    <row r="1980" spans="10:15" x14ac:dyDescent="0.25">
      <c r="J1980">
        <f t="shared" si="203"/>
        <v>6.7599999999999003</v>
      </c>
      <c r="K1980" s="142">
        <f t="shared" si="199"/>
        <v>1.2242713320233838</v>
      </c>
      <c r="L1980">
        <f t="shared" si="200"/>
        <v>9.0432830461096726E-10</v>
      </c>
      <c r="M1980">
        <f t="shared" si="204"/>
        <v>0.5545995152385349</v>
      </c>
      <c r="N1980" s="146">
        <f t="shared" si="201"/>
        <v>1.3086666666666726</v>
      </c>
      <c r="O1980" s="147">
        <f t="shared" si="202"/>
        <v>3.4377132913519363E-5</v>
      </c>
    </row>
    <row r="1981" spans="10:15" x14ac:dyDescent="0.25">
      <c r="J1981">
        <f t="shared" si="203"/>
        <v>6.7699999999999001</v>
      </c>
      <c r="K1981" s="142">
        <f t="shared" si="199"/>
        <v>1.2247979263594935</v>
      </c>
      <c r="L1981">
        <f t="shared" si="200"/>
        <v>8.4517394925650391E-10</v>
      </c>
      <c r="M1981">
        <f t="shared" si="204"/>
        <v>0.5549328485718682</v>
      </c>
      <c r="N1981" s="146">
        <f t="shared" si="201"/>
        <v>1.3090000000000059</v>
      </c>
      <c r="O1981" s="147">
        <f t="shared" si="202"/>
        <v>3.3983910620516976E-5</v>
      </c>
    </row>
    <row r="1982" spans="10:15" x14ac:dyDescent="0.25">
      <c r="J1982">
        <f t="shared" si="203"/>
        <v>6.7799999999998999</v>
      </c>
      <c r="K1982" s="142">
        <f t="shared" si="199"/>
        <v>1.2253245206956032</v>
      </c>
      <c r="L1982">
        <f t="shared" si="200"/>
        <v>7.8981004191848864E-10</v>
      </c>
      <c r="M1982">
        <f t="shared" si="204"/>
        <v>0.55526618190520149</v>
      </c>
      <c r="N1982" s="146">
        <f t="shared" si="201"/>
        <v>1.3093333333333392</v>
      </c>
      <c r="O1982" s="147">
        <f t="shared" si="202"/>
        <v>3.3595141281892692E-5</v>
      </c>
    </row>
    <row r="1983" spans="10:15" x14ac:dyDescent="0.25">
      <c r="J1983">
        <f t="shared" si="203"/>
        <v>6.7899999999998997</v>
      </c>
      <c r="K1983" s="142">
        <f t="shared" si="199"/>
        <v>1.2258511150317131</v>
      </c>
      <c r="L1983">
        <f t="shared" si="200"/>
        <v>7.3799899534601875E-10</v>
      </c>
      <c r="M1983">
        <f t="shared" si="204"/>
        <v>0.55559951523853479</v>
      </c>
      <c r="N1983" s="146">
        <f t="shared" si="201"/>
        <v>1.3096666666666725</v>
      </c>
      <c r="O1983" s="147">
        <f t="shared" si="202"/>
        <v>3.3210775043531262E-5</v>
      </c>
    </row>
    <row r="1984" spans="10:15" x14ac:dyDescent="0.25">
      <c r="J1984">
        <f t="shared" si="203"/>
        <v>6.7999999999998995</v>
      </c>
      <c r="K1984" s="142">
        <f t="shared" si="199"/>
        <v>1.2263777093678228</v>
      </c>
      <c r="L1984">
        <f t="shared" si="200"/>
        <v>6.8951776591790235E-10</v>
      </c>
      <c r="M1984">
        <f t="shared" si="204"/>
        <v>0.55593284857186809</v>
      </c>
      <c r="N1984" s="146">
        <f t="shared" si="201"/>
        <v>1.3100000000000058</v>
      </c>
      <c r="O1984" s="147">
        <f t="shared" si="202"/>
        <v>3.2830762602189333E-5</v>
      </c>
    </row>
    <row r="1985" spans="10:15" x14ac:dyDescent="0.25">
      <c r="J1985">
        <f t="shared" si="203"/>
        <v>6.8099999999998992</v>
      </c>
      <c r="K1985" s="142">
        <f t="shared" si="199"/>
        <v>1.2269043037039324</v>
      </c>
      <c r="L1985">
        <f t="shared" si="200"/>
        <v>6.4415698587186345E-10</v>
      </c>
      <c r="M1985">
        <f t="shared" si="204"/>
        <v>0.55626618190520138</v>
      </c>
      <c r="N1985" s="146">
        <f t="shared" si="201"/>
        <v>1.3103333333333391</v>
      </c>
      <c r="O1985" s="147">
        <f t="shared" si="202"/>
        <v>3.2455055199501091E-5</v>
      </c>
    </row>
    <row r="1986" spans="10:15" x14ac:dyDescent="0.25">
      <c r="J1986">
        <f t="shared" si="203"/>
        <v>6.819999999999899</v>
      </c>
      <c r="K1986" s="142">
        <f t="shared" si="199"/>
        <v>1.2274308980400421</v>
      </c>
      <c r="L1986">
        <f t="shared" si="200"/>
        <v>6.0172014588715327E-10</v>
      </c>
      <c r="M1986">
        <f t="shared" si="204"/>
        <v>0.55659951523853468</v>
      </c>
      <c r="N1986" s="146">
        <f t="shared" si="201"/>
        <v>1.3106666666666724</v>
      </c>
      <c r="O1986" s="147">
        <f t="shared" si="202"/>
        <v>3.2083604616048326E-5</v>
      </c>
    </row>
    <row r="1987" spans="10:15" x14ac:dyDescent="0.25">
      <c r="J1987">
        <f t="shared" si="203"/>
        <v>6.8299999999998988</v>
      </c>
      <c r="K1987" s="142">
        <f t="shared" si="199"/>
        <v>1.227957492376152</v>
      </c>
      <c r="L1987">
        <f t="shared" si="200"/>
        <v>5.6202282518649682E-10</v>
      </c>
      <c r="M1987">
        <f t="shared" si="204"/>
        <v>0.55693284857186798</v>
      </c>
      <c r="N1987" s="146">
        <f t="shared" si="201"/>
        <v>1.3110000000000057</v>
      </c>
      <c r="O1987" s="147">
        <f t="shared" si="202"/>
        <v>3.1716363165493106E-5</v>
      </c>
    </row>
    <row r="1988" spans="10:15" x14ac:dyDescent="0.25">
      <c r="J1988">
        <f t="shared" si="203"/>
        <v>6.8399999999998986</v>
      </c>
      <c r="K1988" s="142">
        <f t="shared" ref="K1988:K2051" si="205">$B$7+J1988*$B$24</f>
        <v>1.2284840867122617</v>
      </c>
      <c r="L1988">
        <f t="shared" ref="L1988:L2051" si="206">_xlfn.NORM.DIST(K1988,$B$7,$B$24,FALSE)</f>
        <v>5.2489196647829666E-10</v>
      </c>
      <c r="M1988">
        <f t="shared" si="204"/>
        <v>0.55726618190520127</v>
      </c>
      <c r="N1988" s="146">
        <f t="shared" ref="N1988:N2051" si="207">MAX(0,M1988+B$21)</f>
        <v>1.311333333333339</v>
      </c>
      <c r="O1988" s="147">
        <f t="shared" ref="O1988:O2051" si="208">IF(M1988&gt;=0,_xlfn.GAMMA.DIST(M1988,$B$22,1/$B$23,FALSE),0)</f>
        <v>3.1353283688773478E-5</v>
      </c>
    </row>
    <row r="1989" spans="10:15" x14ac:dyDescent="0.25">
      <c r="J1989">
        <f t="shared" si="203"/>
        <v>6.8499999999998984</v>
      </c>
      <c r="K1989" s="142">
        <f t="shared" si="205"/>
        <v>1.2290106810483714</v>
      </c>
      <c r="L1989">
        <f t="shared" si="206"/>
        <v>4.9016519320527912E-10</v>
      </c>
      <c r="M1989">
        <f t="shared" si="204"/>
        <v>0.55759951523853457</v>
      </c>
      <c r="N1989" s="146">
        <f t="shared" si="207"/>
        <v>1.3116666666666723</v>
      </c>
      <c r="O1989" s="147">
        <f t="shared" si="208"/>
        <v>3.0994319548361149E-5</v>
      </c>
    </row>
    <row r="1990" spans="10:15" x14ac:dyDescent="0.25">
      <c r="J1990">
        <f t="shared" ref="J1990:J2053" si="209">J1989+0.01</f>
        <v>6.8599999999998982</v>
      </c>
      <c r="K1990" s="142">
        <f t="shared" si="205"/>
        <v>1.2295372753844811</v>
      </c>
      <c r="L1990">
        <f t="shared" si="206"/>
        <v>4.5769016670501426E-10</v>
      </c>
      <c r="M1990">
        <f t="shared" ref="M1990:M2053" si="210">M1989+0.7/2100</f>
        <v>0.55793284857186787</v>
      </c>
      <c r="N1990" s="146">
        <f t="shared" si="207"/>
        <v>1.3120000000000056</v>
      </c>
      <c r="O1990" s="147">
        <f t="shared" si="208"/>
        <v>3.0639424622580975E-5</v>
      </c>
    </row>
    <row r="1991" spans="10:15" x14ac:dyDescent="0.25">
      <c r="J1991">
        <f t="shared" si="209"/>
        <v>6.869999999999898</v>
      </c>
      <c r="K1991" s="142">
        <f t="shared" si="205"/>
        <v>1.230063869720591</v>
      </c>
      <c r="L1991">
        <f t="shared" si="206"/>
        <v>4.2732398101804036E-10</v>
      </c>
      <c r="M1991">
        <f t="shared" si="210"/>
        <v>0.55826618190520116</v>
      </c>
      <c r="N1991" s="146">
        <f t="shared" si="207"/>
        <v>1.3123333333333389</v>
      </c>
      <c r="O1991" s="147">
        <f t="shared" si="208"/>
        <v>3.0288553299990865E-5</v>
      </c>
    </row>
    <row r="1992" spans="10:15" x14ac:dyDescent="0.25">
      <c r="J1992">
        <f t="shared" si="209"/>
        <v>6.8799999999998978</v>
      </c>
      <c r="K1992" s="142">
        <f t="shared" si="205"/>
        <v>1.2305904640567007</v>
      </c>
      <c r="L1992">
        <f t="shared" si="206"/>
        <v>3.9893259320406957E-10</v>
      </c>
      <c r="M1992">
        <f t="shared" si="210"/>
        <v>0.55859951523853446</v>
      </c>
      <c r="N1992" s="146">
        <f t="shared" si="207"/>
        <v>1.3126666666666722</v>
      </c>
      <c r="O1992" s="147">
        <f t="shared" si="208"/>
        <v>2.994166047382162E-5</v>
      </c>
    </row>
    <row r="1993" spans="10:15" x14ac:dyDescent="0.25">
      <c r="J1993">
        <f t="shared" si="209"/>
        <v>6.8899999999998975</v>
      </c>
      <c r="K1993" s="142">
        <f t="shared" si="205"/>
        <v>1.2311170583928104</v>
      </c>
      <c r="L1993">
        <f t="shared" si="206"/>
        <v>3.7239028714403599E-10</v>
      </c>
      <c r="M1993">
        <f t="shared" si="210"/>
        <v>0.55893284857186776</v>
      </c>
      <c r="N1993" s="146">
        <f t="shared" si="207"/>
        <v>1.3130000000000055</v>
      </c>
      <c r="O1993" s="147">
        <f t="shared" si="208"/>
        <v>2.9598701536476928E-5</v>
      </c>
    </row>
    <row r="1994" spans="10:15" x14ac:dyDescent="0.25">
      <c r="J1994">
        <f t="shared" si="209"/>
        <v>6.8999999999998973</v>
      </c>
      <c r="K1994" s="142">
        <f t="shared" si="205"/>
        <v>1.2316436527289203</v>
      </c>
      <c r="L1994">
        <f t="shared" si="206"/>
        <v>3.4757916891748525E-10</v>
      </c>
      <c r="M1994">
        <f t="shared" si="210"/>
        <v>0.55926618190520105</v>
      </c>
      <c r="N1994" s="146">
        <f t="shared" si="207"/>
        <v>1.3133333333333388</v>
      </c>
      <c r="O1994" s="147">
        <f t="shared" si="208"/>
        <v>2.9259632374091367E-5</v>
      </c>
    </row>
    <row r="1995" spans="10:15" x14ac:dyDescent="0.25">
      <c r="J1995">
        <f t="shared" si="209"/>
        <v>6.9099999999998971</v>
      </c>
      <c r="K1995" s="142">
        <f t="shared" si="205"/>
        <v>1.23217024706503</v>
      </c>
      <c r="L1995">
        <f t="shared" si="206"/>
        <v>3.2438869195000908E-10</v>
      </c>
      <c r="M1995">
        <f t="shared" si="210"/>
        <v>0.55959951523853435</v>
      </c>
      <c r="N1995" s="146">
        <f t="shared" si="207"/>
        <v>1.3136666666666721</v>
      </c>
      <c r="O1995" s="147">
        <f t="shared" si="208"/>
        <v>2.8924409361148054E-5</v>
      </c>
    </row>
    <row r="1996" spans="10:15" x14ac:dyDescent="0.25">
      <c r="J1996">
        <f t="shared" si="209"/>
        <v>6.9199999999998969</v>
      </c>
      <c r="K1996" s="142">
        <f t="shared" si="205"/>
        <v>1.2326968414011397</v>
      </c>
      <c r="L1996">
        <f t="shared" si="206"/>
        <v>3.0271521022536539E-10</v>
      </c>
      <c r="M1996">
        <f t="shared" si="210"/>
        <v>0.55993284857186765</v>
      </c>
      <c r="N1996" s="146">
        <f t="shared" si="207"/>
        <v>1.3140000000000054</v>
      </c>
      <c r="O1996" s="147">
        <f t="shared" si="208"/>
        <v>2.8592989355152145E-5</v>
      </c>
    </row>
    <row r="1997" spans="10:15" x14ac:dyDescent="0.25">
      <c r="J1997">
        <f t="shared" si="209"/>
        <v>6.9299999999998967</v>
      </c>
      <c r="K1997" s="142">
        <f t="shared" si="205"/>
        <v>1.2332234357372496</v>
      </c>
      <c r="L1997">
        <f t="shared" si="206"/>
        <v>2.8246155795166298E-10</v>
      </c>
      <c r="M1997">
        <f t="shared" si="210"/>
        <v>0.56026618190520094</v>
      </c>
      <c r="N1997" s="146">
        <f t="shared" si="207"/>
        <v>1.3143333333333387</v>
      </c>
      <c r="O1997" s="147">
        <f t="shared" si="208"/>
        <v>2.8265329691362852E-5</v>
      </c>
    </row>
    <row r="1998" spans="10:15" x14ac:dyDescent="0.25">
      <c r="J1998">
        <f t="shared" si="209"/>
        <v>6.9399999999998965</v>
      </c>
      <c r="K1998" s="142">
        <f t="shared" si="205"/>
        <v>1.2337500300733593</v>
      </c>
      <c r="L1998">
        <f t="shared" si="206"/>
        <v>2.6353665416028547E-10</v>
      </c>
      <c r="M1998">
        <f t="shared" si="210"/>
        <v>0.56059951523853424</v>
      </c>
      <c r="N1998" s="146">
        <f t="shared" si="207"/>
        <v>1.314666666666672</v>
      </c>
      <c r="O1998" s="147">
        <f t="shared" si="208"/>
        <v>2.7941388177581095E-5</v>
      </c>
    </row>
    <row r="1999" spans="10:15" x14ac:dyDescent="0.25">
      <c r="J1999">
        <f t="shared" si="209"/>
        <v>6.9499999999998963</v>
      </c>
      <c r="K1999" s="142">
        <f t="shared" si="205"/>
        <v>1.2342766244094689</v>
      </c>
      <c r="L1999">
        <f t="shared" si="206"/>
        <v>2.4585513080091332E-10</v>
      </c>
      <c r="M1999">
        <f t="shared" si="210"/>
        <v>0.56093284857186754</v>
      </c>
      <c r="N1999" s="146">
        <f t="shared" si="207"/>
        <v>1.3150000000000053</v>
      </c>
      <c r="O1999" s="147">
        <f t="shared" si="208"/>
        <v>2.7621123088993898E-5</v>
      </c>
    </row>
    <row r="2000" spans="10:15" x14ac:dyDescent="0.25">
      <c r="J2000">
        <f t="shared" si="209"/>
        <v>6.959999999999896</v>
      </c>
      <c r="K2000" s="142">
        <f t="shared" si="205"/>
        <v>1.2348032187455789</v>
      </c>
      <c r="L2000">
        <f t="shared" si="206"/>
        <v>2.2933698297638785E-10</v>
      </c>
      <c r="M2000">
        <f t="shared" si="210"/>
        <v>0.56126618190520083</v>
      </c>
      <c r="N2000" s="146">
        <f t="shared" si="207"/>
        <v>1.3153333333333386</v>
      </c>
      <c r="O2000" s="147">
        <f t="shared" si="208"/>
        <v>2.7304493163072657E-5</v>
      </c>
    </row>
    <row r="2001" spans="10:15" x14ac:dyDescent="0.25">
      <c r="J2001">
        <f t="shared" si="209"/>
        <v>6.9699999999998958</v>
      </c>
      <c r="K2001" s="142">
        <f t="shared" si="205"/>
        <v>1.2353298130816885</v>
      </c>
      <c r="L2001">
        <f t="shared" si="206"/>
        <v>2.1390724003678573E-10</v>
      </c>
      <c r="M2001">
        <f t="shared" si="210"/>
        <v>0.56159951523853413</v>
      </c>
      <c r="N2001" s="146">
        <f t="shared" si="207"/>
        <v>1.3156666666666719</v>
      </c>
      <c r="O2001" s="147">
        <f t="shared" si="208"/>
        <v>2.699145759452756E-5</v>
      </c>
    </row>
    <row r="2002" spans="10:15" x14ac:dyDescent="0.25">
      <c r="J2002">
        <f t="shared" si="209"/>
        <v>6.9799999999998956</v>
      </c>
      <c r="K2002" s="142">
        <f t="shared" si="205"/>
        <v>1.2358564074177982</v>
      </c>
      <c r="L2002">
        <f t="shared" si="206"/>
        <v>1.9949565632379999E-10</v>
      </c>
      <c r="M2002">
        <f t="shared" si="210"/>
        <v>0.56193284857186743</v>
      </c>
      <c r="N2002" s="146">
        <f t="shared" si="207"/>
        <v>1.3160000000000052</v>
      </c>
      <c r="O2002" s="147">
        <f t="shared" si="208"/>
        <v>2.6681976030314988E-5</v>
      </c>
    </row>
    <row r="2003" spans="10:15" x14ac:dyDescent="0.25">
      <c r="J2003">
        <f t="shared" si="209"/>
        <v>6.9899999999998954</v>
      </c>
      <c r="K2003" s="142">
        <f t="shared" si="205"/>
        <v>1.2363830017539079</v>
      </c>
      <c r="L2003">
        <f t="shared" si="206"/>
        <v>1.8603642042465355E-10</v>
      </c>
      <c r="M2003">
        <f t="shared" si="210"/>
        <v>0.56226618190520072</v>
      </c>
      <c r="N2003" s="146">
        <f t="shared" si="207"/>
        <v>1.3163333333333385</v>
      </c>
      <c r="O2003" s="147">
        <f t="shared" si="208"/>
        <v>2.6376008564699679E-5</v>
      </c>
    </row>
    <row r="2004" spans="10:15" x14ac:dyDescent="0.25">
      <c r="J2004">
        <f t="shared" si="209"/>
        <v>6.9999999999998952</v>
      </c>
      <c r="K2004" s="142">
        <f t="shared" si="205"/>
        <v>1.2369095960900178</v>
      </c>
      <c r="L2004">
        <f t="shared" si="206"/>
        <v>1.7346788185862933E-10</v>
      </c>
      <c r="M2004">
        <f t="shared" si="210"/>
        <v>0.56259951523853402</v>
      </c>
      <c r="N2004" s="146">
        <f t="shared" si="207"/>
        <v>1.3166666666666718</v>
      </c>
      <c r="O2004" s="147">
        <f t="shared" si="208"/>
        <v>2.6073515734368466E-5</v>
      </c>
    </row>
    <row r="2005" spans="10:15" x14ac:dyDescent="0.25">
      <c r="J2005">
        <f t="shared" si="209"/>
        <v>7.009999999999895</v>
      </c>
      <c r="K2005" s="142">
        <f t="shared" si="205"/>
        <v>1.2374361904261275</v>
      </c>
      <c r="L2005">
        <f t="shared" si="206"/>
        <v>1.6173229418028597E-10</v>
      </c>
      <c r="M2005">
        <f t="shared" si="210"/>
        <v>0.56293284857186732</v>
      </c>
      <c r="N2005" s="146">
        <f t="shared" si="207"/>
        <v>1.3170000000000051</v>
      </c>
      <c r="O2005" s="147">
        <f t="shared" si="208"/>
        <v>2.5774458513597557E-5</v>
      </c>
    </row>
    <row r="2006" spans="10:15" x14ac:dyDescent="0.25">
      <c r="J2006">
        <f t="shared" si="209"/>
        <v>7.0199999999998948</v>
      </c>
      <c r="K2006" s="142">
        <f t="shared" si="205"/>
        <v>1.2379627847622372</v>
      </c>
      <c r="L2006">
        <f t="shared" si="206"/>
        <v>1.5077557354056963E-10</v>
      </c>
      <c r="M2006">
        <f t="shared" si="210"/>
        <v>0.56326618190520061</v>
      </c>
      <c r="N2006" s="146">
        <f t="shared" si="207"/>
        <v>1.3173333333333384</v>
      </c>
      <c r="O2006" s="147">
        <f t="shared" si="208"/>
        <v>2.547879830947118E-5</v>
      </c>
    </row>
    <row r="2007" spans="10:15" x14ac:dyDescent="0.25">
      <c r="J2007">
        <f t="shared" si="209"/>
        <v>7.0299999999998946</v>
      </c>
      <c r="K2007" s="142">
        <f t="shared" si="205"/>
        <v>1.2384893790983469</v>
      </c>
      <c r="L2007">
        <f t="shared" si="206"/>
        <v>1.4054707180159131E-10</v>
      </c>
      <c r="M2007">
        <f t="shared" si="210"/>
        <v>0.56359951523853391</v>
      </c>
      <c r="N2007" s="146">
        <f t="shared" si="207"/>
        <v>1.3176666666666716</v>
      </c>
      <c r="O2007" s="147">
        <f t="shared" si="208"/>
        <v>2.5186496957151875E-5</v>
      </c>
    </row>
    <row r="2008" spans="10:15" x14ac:dyDescent="0.25">
      <c r="J2008">
        <f t="shared" si="209"/>
        <v>7.0399999999998943</v>
      </c>
      <c r="K2008" s="142">
        <f t="shared" si="205"/>
        <v>1.2390159734344568</v>
      </c>
      <c r="L2008">
        <f t="shared" si="206"/>
        <v>1.3099936335185801E-10</v>
      </c>
      <c r="M2008">
        <f t="shared" si="210"/>
        <v>0.56393284857186721</v>
      </c>
      <c r="N2008" s="146">
        <f t="shared" si="207"/>
        <v>1.3180000000000049</v>
      </c>
      <c r="O2008" s="147">
        <f t="shared" si="208"/>
        <v>2.4897516715201221E-5</v>
      </c>
    </row>
    <row r="2009" spans="10:15" x14ac:dyDescent="0.25">
      <c r="J2009">
        <f t="shared" si="209"/>
        <v>7.0499999999998941</v>
      </c>
      <c r="K2009" s="142">
        <f t="shared" si="205"/>
        <v>1.2395425677705665</v>
      </c>
      <c r="L2009">
        <f t="shared" si="206"/>
        <v>1.2208804481745141E-10</v>
      </c>
      <c r="M2009">
        <f t="shared" si="210"/>
        <v>0.5642661819052005</v>
      </c>
      <c r="N2009" s="146">
        <f t="shared" si="207"/>
        <v>1.3183333333333382</v>
      </c>
      <c r="O2009" s="147">
        <f t="shared" si="208"/>
        <v>2.4611820260950948E-5</v>
      </c>
    </row>
    <row r="2010" spans="10:15" x14ac:dyDescent="0.25">
      <c r="J2010">
        <f t="shared" si="209"/>
        <v>7.0599999999998939</v>
      </c>
      <c r="K2010" s="142">
        <f t="shared" si="205"/>
        <v>1.2400691621066762</v>
      </c>
      <c r="L2010">
        <f t="shared" si="206"/>
        <v>1.1377154691029087E-10</v>
      </c>
      <c r="M2010">
        <f t="shared" si="210"/>
        <v>0.5645995152385338</v>
      </c>
      <c r="N2010" s="146">
        <f t="shared" si="207"/>
        <v>1.3186666666666715</v>
      </c>
      <c r="O2010" s="147">
        <f t="shared" si="208"/>
        <v>2.4329370685924088E-5</v>
      </c>
    </row>
    <row r="2011" spans="10:15" x14ac:dyDescent="0.25">
      <c r="J2011">
        <f t="shared" si="209"/>
        <v>7.0699999999998937</v>
      </c>
      <c r="K2011" s="142">
        <f t="shared" si="205"/>
        <v>1.2405957564427861</v>
      </c>
      <c r="L2011">
        <f t="shared" si="206"/>
        <v>1.0601095769812137E-10</v>
      </c>
      <c r="M2011">
        <f t="shared" si="210"/>
        <v>0.5649328485718671</v>
      </c>
      <c r="N2011" s="146">
        <f t="shared" si="207"/>
        <v>1.3190000000000048</v>
      </c>
      <c r="O2011" s="147">
        <f t="shared" si="208"/>
        <v>2.4050131491305093E-5</v>
      </c>
    </row>
    <row r="2012" spans="10:15" x14ac:dyDescent="0.25">
      <c r="J2012">
        <f t="shared" si="209"/>
        <v>7.0799999999998935</v>
      </c>
      <c r="K2012" s="142">
        <f t="shared" si="205"/>
        <v>1.2411223507788958</v>
      </c>
      <c r="L2012">
        <f t="shared" si="206"/>
        <v>9.8769856621605854E-11</v>
      </c>
      <c r="M2012">
        <f t="shared" si="210"/>
        <v>0.56526618190520039</v>
      </c>
      <c r="N2012" s="146">
        <f t="shared" si="207"/>
        <v>1.3193333333333381</v>
      </c>
      <c r="O2012" s="147">
        <f t="shared" si="208"/>
        <v>2.3774066583458524E-5</v>
      </c>
    </row>
    <row r="2013" spans="10:15" x14ac:dyDescent="0.25">
      <c r="J2013">
        <f t="shared" si="209"/>
        <v>7.0899999999998933</v>
      </c>
      <c r="K2013" s="142">
        <f t="shared" si="205"/>
        <v>1.2416489451150055</v>
      </c>
      <c r="L2013">
        <f t="shared" si="206"/>
        <v>9.2014158622618482E-11</v>
      </c>
      <c r="M2013">
        <f t="shared" si="210"/>
        <v>0.56559951523853369</v>
      </c>
      <c r="N2013" s="146">
        <f t="shared" si="207"/>
        <v>1.3196666666666714</v>
      </c>
      <c r="O2013" s="147">
        <f t="shared" si="208"/>
        <v>2.3501140269495998E-5</v>
      </c>
    </row>
    <row r="2014" spans="10:15" x14ac:dyDescent="0.25">
      <c r="J2014">
        <f t="shared" si="209"/>
        <v>7.0999999999998931</v>
      </c>
      <c r="K2014" s="142">
        <f t="shared" si="205"/>
        <v>1.2421755394511154</v>
      </c>
      <c r="L2014">
        <f t="shared" si="206"/>
        <v>8.5711967784402449E-11</v>
      </c>
      <c r="M2014">
        <f t="shared" si="210"/>
        <v>0.56593284857186699</v>
      </c>
      <c r="N2014" s="146">
        <f t="shared" si="207"/>
        <v>1.3200000000000047</v>
      </c>
      <c r="O2014" s="147">
        <f t="shared" si="208"/>
        <v>2.3231317252891057E-5</v>
      </c>
    </row>
    <row r="2015" spans="10:15" x14ac:dyDescent="0.25">
      <c r="J2015">
        <f t="shared" si="209"/>
        <v>7.1099999999998929</v>
      </c>
      <c r="K2015" s="142">
        <f t="shared" si="205"/>
        <v>1.242702133787225</v>
      </c>
      <c r="L2015">
        <f t="shared" si="206"/>
        <v>7.983343991864992E-11</v>
      </c>
      <c r="M2015">
        <f t="shared" si="210"/>
        <v>0.56626618190520028</v>
      </c>
      <c r="N2015" s="146">
        <f t="shared" si="207"/>
        <v>1.320333333333338</v>
      </c>
      <c r="O2015" s="147">
        <f t="shared" si="208"/>
        <v>2.2964562629141009E-5</v>
      </c>
    </row>
    <row r="2016" spans="10:15" x14ac:dyDescent="0.25">
      <c r="J2016">
        <f t="shared" si="209"/>
        <v>7.1199999999998926</v>
      </c>
      <c r="K2016" s="142">
        <f t="shared" si="205"/>
        <v>1.2432287281233347</v>
      </c>
      <c r="L2016">
        <f t="shared" si="206"/>
        <v>7.4350653567159453E-11</v>
      </c>
      <c r="M2016">
        <f t="shared" si="210"/>
        <v>0.56659951523853358</v>
      </c>
      <c r="N2016" s="146">
        <f t="shared" si="207"/>
        <v>1.3206666666666713</v>
      </c>
      <c r="O2016" s="147">
        <f t="shared" si="208"/>
        <v>2.2700841881475289E-5</v>
      </c>
    </row>
    <row r="2017" spans="10:15" x14ac:dyDescent="0.25">
      <c r="J2017">
        <f t="shared" si="209"/>
        <v>7.1299999999998924</v>
      </c>
      <c r="K2017" s="142">
        <f t="shared" si="205"/>
        <v>1.2437553224594446</v>
      </c>
      <c r="L2017">
        <f t="shared" si="206"/>
        <v>6.9237488916507054E-11</v>
      </c>
      <c r="M2017">
        <f t="shared" si="210"/>
        <v>0.56693284857186688</v>
      </c>
      <c r="N2017" s="146">
        <f t="shared" si="207"/>
        <v>1.3210000000000046</v>
      </c>
      <c r="O2017" s="147">
        <f t="shared" si="208"/>
        <v>2.2440120876610349E-5</v>
      </c>
    </row>
    <row r="2018" spans="10:15" x14ac:dyDescent="0.25">
      <c r="J2018">
        <f t="shared" si="209"/>
        <v>7.1399999999998922</v>
      </c>
      <c r="K2018" s="142">
        <f t="shared" si="205"/>
        <v>1.2442819167955543</v>
      </c>
      <c r="L2018">
        <f t="shared" si="206"/>
        <v>6.4469514153161759E-11</v>
      </c>
      <c r="M2018">
        <f t="shared" si="210"/>
        <v>0.56726618190520017</v>
      </c>
      <c r="N2018" s="146">
        <f t="shared" si="207"/>
        <v>1.3213333333333379</v>
      </c>
      <c r="O2018" s="147">
        <f t="shared" si="208"/>
        <v>2.21823658605499E-5</v>
      </c>
    </row>
    <row r="2019" spans="10:15" x14ac:dyDescent="0.25">
      <c r="J2019">
        <f t="shared" si="209"/>
        <v>7.149999999999892</v>
      </c>
      <c r="K2019" s="142">
        <f t="shared" si="205"/>
        <v>1.244808511131664</v>
      </c>
      <c r="L2019">
        <f t="shared" si="206"/>
        <v>6.0023878813855462E-11</v>
      </c>
      <c r="M2019">
        <f t="shared" si="210"/>
        <v>0.56759951523853347</v>
      </c>
      <c r="N2019" s="146">
        <f t="shared" si="207"/>
        <v>1.3216666666666712</v>
      </c>
      <c r="O2019" s="147">
        <f t="shared" si="208"/>
        <v>2.1927543454430941E-5</v>
      </c>
    </row>
    <row r="2020" spans="10:15" x14ac:dyDescent="0.25">
      <c r="J2020">
        <f t="shared" si="209"/>
        <v>7.1599999999998918</v>
      </c>
      <c r="K2020" s="142">
        <f t="shared" si="205"/>
        <v>1.2453351054677737</v>
      </c>
      <c r="L2020">
        <f t="shared" si="206"/>
        <v>5.587921371196962E-11</v>
      </c>
      <c r="M2020">
        <f t="shared" si="210"/>
        <v>0.56793284857186677</v>
      </c>
      <c r="N2020" s="146">
        <f t="shared" si="207"/>
        <v>1.3220000000000045</v>
      </c>
      <c r="O2020" s="147">
        <f t="shared" si="208"/>
        <v>2.1675620650413416E-5</v>
      </c>
    </row>
    <row r="2021" spans="10:15" x14ac:dyDescent="0.25">
      <c r="J2021">
        <f t="shared" si="209"/>
        <v>7.1699999999998916</v>
      </c>
      <c r="K2021" s="142">
        <f t="shared" si="205"/>
        <v>1.2458616998038836</v>
      </c>
      <c r="L2021">
        <f t="shared" si="206"/>
        <v>5.2015537045009476E-11</v>
      </c>
      <c r="M2021">
        <f t="shared" si="210"/>
        <v>0.56826618190520006</v>
      </c>
      <c r="N2021" s="146">
        <f t="shared" si="207"/>
        <v>1.3223333333333378</v>
      </c>
      <c r="O2021" s="147">
        <f t="shared" si="208"/>
        <v>2.1426564807615548E-5</v>
      </c>
    </row>
    <row r="2022" spans="10:15" x14ac:dyDescent="0.25">
      <c r="J2022">
        <f t="shared" si="209"/>
        <v>7.1799999999998914</v>
      </c>
      <c r="K2022" s="142">
        <f t="shared" si="205"/>
        <v>1.2463882941399933</v>
      </c>
      <c r="L2022">
        <f t="shared" si="206"/>
        <v>4.8414166311355447E-11</v>
      </c>
      <c r="M2022">
        <f t="shared" si="210"/>
        <v>0.56859951523853336</v>
      </c>
      <c r="N2022" s="146">
        <f t="shared" si="207"/>
        <v>1.3226666666666711</v>
      </c>
      <c r="O2022" s="147">
        <f t="shared" si="208"/>
        <v>2.1180343648091812E-5</v>
      </c>
    </row>
    <row r="2023" spans="10:15" x14ac:dyDescent="0.25">
      <c r="J2023">
        <f t="shared" si="209"/>
        <v>7.1899999999998911</v>
      </c>
      <c r="K2023" s="142">
        <f t="shared" si="205"/>
        <v>1.246914888476103</v>
      </c>
      <c r="L2023">
        <f t="shared" si="206"/>
        <v>4.5057635686138572E-11</v>
      </c>
      <c r="M2023">
        <f t="shared" si="210"/>
        <v>0.56893284857186666</v>
      </c>
      <c r="N2023" s="146">
        <f t="shared" si="207"/>
        <v>1.3230000000000044</v>
      </c>
      <c r="O2023" s="147">
        <f t="shared" si="208"/>
        <v>2.0936925252854948E-5</v>
      </c>
    </row>
    <row r="2024" spans="10:15" x14ac:dyDescent="0.25">
      <c r="J2024">
        <f t="shared" si="209"/>
        <v>7.1999999999998909</v>
      </c>
      <c r="K2024" s="142">
        <f t="shared" si="205"/>
        <v>1.2474414828122127</v>
      </c>
      <c r="L2024">
        <f t="shared" si="206"/>
        <v>4.1929618526673357E-11</v>
      </c>
      <c r="M2024">
        <f t="shared" si="210"/>
        <v>0.56926618190519995</v>
      </c>
      <c r="N2024" s="146">
        <f t="shared" si="207"/>
        <v>1.3233333333333377</v>
      </c>
      <c r="O2024" s="147">
        <f t="shared" si="208"/>
        <v>2.0696278057940476E-5</v>
      </c>
    </row>
    <row r="2025" spans="10:15" x14ac:dyDescent="0.25">
      <c r="J2025">
        <f t="shared" si="209"/>
        <v>7.2099999999998907</v>
      </c>
      <c r="K2025" s="142">
        <f t="shared" si="205"/>
        <v>1.2479680771483226</v>
      </c>
      <c r="L2025">
        <f t="shared" si="206"/>
        <v>3.9014854697142386E-11</v>
      </c>
      <c r="M2025">
        <f t="shared" si="210"/>
        <v>0.56959951523853325</v>
      </c>
      <c r="N2025" s="146">
        <f t="shared" si="207"/>
        <v>1.323666666666671</v>
      </c>
      <c r="O2025" s="147">
        <f t="shared" si="208"/>
        <v>2.0458370850513844E-5</v>
      </c>
    </row>
    <row r="2026" spans="10:15" x14ac:dyDescent="0.25">
      <c r="J2026">
        <f t="shared" si="209"/>
        <v>7.2199999999998905</v>
      </c>
      <c r="K2026" s="142">
        <f t="shared" si="205"/>
        <v>1.2484946714844323</v>
      </c>
      <c r="L2026">
        <f t="shared" si="206"/>
        <v>3.6299082420528251E-11</v>
      </c>
      <c r="M2026">
        <f t="shared" si="210"/>
        <v>0.56993284857186655</v>
      </c>
      <c r="N2026" s="146">
        <f t="shared" si="207"/>
        <v>1.3240000000000043</v>
      </c>
      <c r="O2026" s="147">
        <f t="shared" si="208"/>
        <v>2.022317276501925E-5</v>
      </c>
    </row>
    <row r="2027" spans="10:15" x14ac:dyDescent="0.25">
      <c r="J2027">
        <f t="shared" si="209"/>
        <v>7.2299999999998903</v>
      </c>
      <c r="K2027" s="142">
        <f t="shared" si="205"/>
        <v>1.249021265820542</v>
      </c>
      <c r="L2027">
        <f t="shared" si="206"/>
        <v>3.376897438293516E-11</v>
      </c>
      <c r="M2027">
        <f t="shared" si="210"/>
        <v>0.57026618190519984</v>
      </c>
      <c r="N2027" s="146">
        <f t="shared" si="207"/>
        <v>1.3243333333333376</v>
      </c>
      <c r="O2027" s="147">
        <f t="shared" si="208"/>
        <v>1.9990653279370731E-5</v>
      </c>
    </row>
    <row r="2028" spans="10:15" x14ac:dyDescent="0.25">
      <c r="J2028">
        <f t="shared" si="209"/>
        <v>7.2399999999998901</v>
      </c>
      <c r="K2028" s="142">
        <f t="shared" si="205"/>
        <v>1.2495478601566519</v>
      </c>
      <c r="L2028">
        <f t="shared" si="206"/>
        <v>3.1412077831722391E-11</v>
      </c>
      <c r="M2028">
        <f t="shared" si="210"/>
        <v>0.57059951523853314</v>
      </c>
      <c r="N2028" s="146">
        <f t="shared" si="207"/>
        <v>1.3246666666666709</v>
      </c>
      <c r="O2028" s="147">
        <f t="shared" si="208"/>
        <v>1.9760782211183237E-5</v>
      </c>
    </row>
    <row r="2029" spans="10:15" x14ac:dyDescent="0.25">
      <c r="J2029">
        <f t="shared" si="209"/>
        <v>7.2499999999998899</v>
      </c>
      <c r="K2029" s="142">
        <f t="shared" si="205"/>
        <v>1.2500744544927616</v>
      </c>
      <c r="L2029">
        <f t="shared" si="206"/>
        <v>2.9216758424112858E-11</v>
      </c>
      <c r="M2029">
        <f t="shared" si="210"/>
        <v>0.57093284857186644</v>
      </c>
      <c r="N2029" s="146">
        <f t="shared" si="207"/>
        <v>1.3250000000000042</v>
      </c>
      <c r="O2029" s="147">
        <f t="shared" si="208"/>
        <v>1.953352971404533E-5</v>
      </c>
    </row>
    <row r="2030" spans="10:15" x14ac:dyDescent="0.25">
      <c r="J2030">
        <f t="shared" si="209"/>
        <v>7.2599999999998897</v>
      </c>
      <c r="K2030" s="142">
        <f t="shared" si="205"/>
        <v>1.2506010488288712</v>
      </c>
      <c r="L2030">
        <f t="shared" si="206"/>
        <v>2.7172147597370083E-11</v>
      </c>
      <c r="M2030">
        <f t="shared" si="210"/>
        <v>0.57126618190519973</v>
      </c>
      <c r="N2030" s="146">
        <f t="shared" si="207"/>
        <v>1.3253333333333375</v>
      </c>
      <c r="O2030" s="147">
        <f t="shared" si="208"/>
        <v>1.9308866273831574E-5</v>
      </c>
    </row>
    <row r="2031" spans="10:15" x14ac:dyDescent="0.25">
      <c r="J2031">
        <f t="shared" si="209"/>
        <v>7.2699999999998894</v>
      </c>
      <c r="K2031" s="142">
        <f t="shared" si="205"/>
        <v>1.2511276431649812</v>
      </c>
      <c r="L2031">
        <f t="shared" si="206"/>
        <v>2.5268093245243818E-11</v>
      </c>
      <c r="M2031">
        <f t="shared" si="210"/>
        <v>0.57159951523853303</v>
      </c>
      <c r="N2031" s="146">
        <f t="shared" si="207"/>
        <v>1.3256666666666708</v>
      </c>
      <c r="O2031" s="147">
        <f t="shared" si="208"/>
        <v>1.908676270505521E-5</v>
      </c>
    </row>
    <row r="2032" spans="10:15" x14ac:dyDescent="0.25">
      <c r="J2032">
        <f t="shared" si="209"/>
        <v>7.2799999999998892</v>
      </c>
      <c r="K2032" s="142">
        <f t="shared" si="205"/>
        <v>1.2516542375010908</v>
      </c>
      <c r="L2032">
        <f t="shared" si="206"/>
        <v>2.3495113498161468E-11</v>
      </c>
      <c r="M2032">
        <f t="shared" si="210"/>
        <v>0.57193284857186633</v>
      </c>
      <c r="N2032" s="146">
        <f t="shared" si="207"/>
        <v>1.3260000000000041</v>
      </c>
      <c r="O2032" s="147">
        <f t="shared" si="208"/>
        <v>1.8867190147259474E-5</v>
      </c>
    </row>
    <row r="2033" spans="10:15" x14ac:dyDescent="0.25">
      <c r="J2033">
        <f t="shared" si="209"/>
        <v>7.289999999999889</v>
      </c>
      <c r="K2033" s="142">
        <f t="shared" si="205"/>
        <v>1.2521808318372005</v>
      </c>
      <c r="L2033">
        <f t="shared" si="206"/>
        <v>2.184435341671726E-11</v>
      </c>
      <c r="M2033">
        <f t="shared" si="210"/>
        <v>0.57226618190519962</v>
      </c>
      <c r="N2033" s="146">
        <f t="shared" si="207"/>
        <v>1.3263333333333374</v>
      </c>
      <c r="O2033" s="147">
        <f t="shared" si="208"/>
        <v>1.8650120061448528E-5</v>
      </c>
    </row>
    <row r="2034" spans="10:15" x14ac:dyDescent="0.25">
      <c r="J2034">
        <f t="shared" si="209"/>
        <v>7.2999999999998888</v>
      </c>
      <c r="K2034" s="142">
        <f t="shared" si="205"/>
        <v>1.2527074261733104</v>
      </c>
      <c r="L2034">
        <f t="shared" si="206"/>
        <v>2.0307544419393753E-11</v>
      </c>
      <c r="M2034">
        <f t="shared" si="210"/>
        <v>0.57259951523853292</v>
      </c>
      <c r="N2034" s="146">
        <f t="shared" si="207"/>
        <v>1.3266666666666707</v>
      </c>
      <c r="O2034" s="147">
        <f t="shared" si="208"/>
        <v>1.8435524226556752E-5</v>
      </c>
    </row>
    <row r="2035" spans="10:15" x14ac:dyDescent="0.25">
      <c r="J2035">
        <f t="shared" si="209"/>
        <v>7.3099999999998886</v>
      </c>
      <c r="K2035" s="142">
        <f t="shared" si="205"/>
        <v>1.2532340205094201</v>
      </c>
      <c r="L2035">
        <f t="shared" si="206"/>
        <v>1.8876966276143843E-11</v>
      </c>
      <c r="M2035">
        <f t="shared" si="210"/>
        <v>0.57293284857186622</v>
      </c>
      <c r="N2035" s="146">
        <f t="shared" si="207"/>
        <v>1.327000000000004</v>
      </c>
      <c r="O2035" s="147">
        <f t="shared" si="208"/>
        <v>1.8223374735956344E-5</v>
      </c>
    </row>
    <row r="2036" spans="10:15" x14ac:dyDescent="0.25">
      <c r="J2036">
        <f t="shared" si="209"/>
        <v>7.3199999999998884</v>
      </c>
      <c r="K2036" s="142">
        <f t="shared" si="205"/>
        <v>1.2537606148455298</v>
      </c>
      <c r="L2036">
        <f t="shared" si="206"/>
        <v>1.7545411509550186E-11</v>
      </c>
      <c r="M2036">
        <f t="shared" si="210"/>
        <v>0.57326618190519951</v>
      </c>
      <c r="N2036" s="146">
        <f t="shared" si="207"/>
        <v>1.3273333333333373</v>
      </c>
      <c r="O2036" s="147">
        <f t="shared" si="208"/>
        <v>1.801364399400199E-5</v>
      </c>
    </row>
    <row r="2037" spans="10:15" x14ac:dyDescent="0.25">
      <c r="J2037">
        <f t="shared" si="209"/>
        <v>7.3299999999998882</v>
      </c>
      <c r="K2037" s="142">
        <f t="shared" si="205"/>
        <v>1.2542872091816395</v>
      </c>
      <c r="L2037">
        <f t="shared" si="206"/>
        <v>1.6306152054798795E-11</v>
      </c>
      <c r="M2037">
        <f t="shared" si="210"/>
        <v>0.57359951523853281</v>
      </c>
      <c r="N2037" s="146">
        <f t="shared" si="207"/>
        <v>1.3276666666666705</v>
      </c>
      <c r="O2037" s="147">
        <f t="shared" si="208"/>
        <v>1.7806304712613803E-5</v>
      </c>
    </row>
    <row r="2038" spans="10:15" x14ac:dyDescent="0.25">
      <c r="J2038">
        <f t="shared" si="209"/>
        <v>7.3399999999998879</v>
      </c>
      <c r="K2038" s="142">
        <f t="shared" si="205"/>
        <v>1.2548138035177494</v>
      </c>
      <c r="L2038">
        <f t="shared" si="206"/>
        <v>1.5152908038629974E-11</v>
      </c>
      <c r="M2038">
        <f t="shared" si="210"/>
        <v>0.57393284857186611</v>
      </c>
      <c r="N2038" s="146">
        <f t="shared" si="207"/>
        <v>1.3280000000000038</v>
      </c>
      <c r="O2038" s="147">
        <f t="shared" si="208"/>
        <v>1.7601329907896455E-5</v>
      </c>
    </row>
    <row r="2039" spans="10:15" x14ac:dyDescent="0.25">
      <c r="J2039">
        <f t="shared" si="209"/>
        <v>7.3499999999998877</v>
      </c>
      <c r="K2039" s="142">
        <f t="shared" si="205"/>
        <v>1.2553403978538591</v>
      </c>
      <c r="L2039">
        <f t="shared" si="206"/>
        <v>1.4079818545873986E-11</v>
      </c>
      <c r="M2039">
        <f t="shared" si="210"/>
        <v>0.5742661819051994</v>
      </c>
      <c r="N2039" s="146">
        <f t="shared" si="207"/>
        <v>1.3283333333333371</v>
      </c>
      <c r="O2039" s="147">
        <f t="shared" si="208"/>
        <v>1.7398692896795616E-5</v>
      </c>
    </row>
    <row r="2040" spans="10:15" x14ac:dyDescent="0.25">
      <c r="J2040">
        <f t="shared" si="209"/>
        <v>7.3599999999998875</v>
      </c>
      <c r="K2040" s="142">
        <f t="shared" si="205"/>
        <v>1.2558669921899688</v>
      </c>
      <c r="L2040">
        <f t="shared" si="206"/>
        <v>1.308141425009289E-11</v>
      </c>
      <c r="M2040">
        <f t="shared" si="210"/>
        <v>0.5745995152385327</v>
      </c>
      <c r="N2040" s="146">
        <f t="shared" si="207"/>
        <v>1.3286666666666704</v>
      </c>
      <c r="O2040" s="147">
        <f t="shared" si="208"/>
        <v>1.7198367293789628E-5</v>
      </c>
    </row>
    <row r="2041" spans="10:15" x14ac:dyDescent="0.25">
      <c r="J2041">
        <f t="shared" si="209"/>
        <v>7.3699999999998873</v>
      </c>
      <c r="K2041" s="142">
        <f t="shared" si="205"/>
        <v>1.2563935865260785</v>
      </c>
      <c r="L2041">
        <f t="shared" si="206"/>
        <v>1.2152591792341427E-11</v>
      </c>
      <c r="M2041">
        <f t="shared" si="210"/>
        <v>0.574932848571866</v>
      </c>
      <c r="N2041" s="146">
        <f t="shared" si="207"/>
        <v>1.3290000000000037</v>
      </c>
      <c r="O2041" s="147">
        <f t="shared" si="208"/>
        <v>1.7000327007617795E-5</v>
      </c>
    </row>
    <row r="2042" spans="10:15" x14ac:dyDescent="0.25">
      <c r="J2042">
        <f t="shared" si="209"/>
        <v>7.3799999999998871</v>
      </c>
      <c r="K2042" s="142">
        <f t="shared" si="205"/>
        <v>1.2569201808621884</v>
      </c>
      <c r="L2042">
        <f t="shared" si="206"/>
        <v>1.1288589799065883E-11</v>
      </c>
      <c r="M2042">
        <f t="shared" si="210"/>
        <v>0.57526618190519929</v>
      </c>
      <c r="N2042" s="146">
        <f t="shared" si="207"/>
        <v>1.329333333333337</v>
      </c>
      <c r="O2042" s="147">
        <f t="shared" si="208"/>
        <v>1.6804546238043428E-5</v>
      </c>
    </row>
    <row r="2043" spans="10:15" x14ac:dyDescent="0.25">
      <c r="J2043">
        <f t="shared" si="209"/>
        <v>7.3899999999998869</v>
      </c>
      <c r="K2043" s="142">
        <f t="shared" si="205"/>
        <v>1.2574467751982981</v>
      </c>
      <c r="L2043">
        <f t="shared" si="206"/>
        <v>1.0484966436793717E-11</v>
      </c>
      <c r="M2043">
        <f t="shared" si="210"/>
        <v>0.57559951523853259</v>
      </c>
      <c r="N2043" s="146">
        <f t="shared" si="207"/>
        <v>1.3296666666666703</v>
      </c>
      <c r="O2043" s="147">
        <f t="shared" si="208"/>
        <v>1.661099947265267E-5</v>
      </c>
    </row>
    <row r="2044" spans="10:15" x14ac:dyDescent="0.25">
      <c r="J2044">
        <f t="shared" si="209"/>
        <v>7.3999999999998867</v>
      </c>
      <c r="K2044" s="142">
        <f t="shared" si="205"/>
        <v>1.2579733695344077</v>
      </c>
      <c r="L2044">
        <f t="shared" si="206"/>
        <v>9.7375784074749401E-12</v>
      </c>
      <c r="M2044">
        <f t="shared" si="210"/>
        <v>0.57593284857186589</v>
      </c>
      <c r="N2044" s="146">
        <f t="shared" si="207"/>
        <v>1.3300000000000036</v>
      </c>
      <c r="O2044" s="147">
        <f t="shared" si="208"/>
        <v>1.6419661483687185E-5</v>
      </c>
    </row>
    <row r="2045" spans="10:15" x14ac:dyDescent="0.25">
      <c r="J2045">
        <f t="shared" si="209"/>
        <v>7.4099999999998865</v>
      </c>
      <c r="K2045" s="142">
        <f t="shared" si="205"/>
        <v>1.2584999638705177</v>
      </c>
      <c r="L2045">
        <f t="shared" si="206"/>
        <v>9.0425612942138705E-12</v>
      </c>
      <c r="M2045">
        <f t="shared" si="210"/>
        <v>0.57626618190519918</v>
      </c>
      <c r="N2045" s="146">
        <f t="shared" si="207"/>
        <v>1.3303333333333369</v>
      </c>
      <c r="O2045" s="147">
        <f t="shared" si="208"/>
        <v>1.6230507324911395E-5</v>
      </c>
    </row>
    <row r="2046" spans="10:15" x14ac:dyDescent="0.25">
      <c r="J2046">
        <f t="shared" si="209"/>
        <v>7.4199999999998862</v>
      </c>
      <c r="K2046" s="142">
        <f t="shared" si="205"/>
        <v>1.2590265582066273</v>
      </c>
      <c r="L2046">
        <f t="shared" si="206"/>
        <v>8.3963111726222036E-12</v>
      </c>
      <c r="M2046">
        <f t="shared" si="210"/>
        <v>0.57659951523853248</v>
      </c>
      <c r="N2046" s="146">
        <f t="shared" si="207"/>
        <v>1.3306666666666702</v>
      </c>
      <c r="O2046" s="147">
        <f t="shared" si="208"/>
        <v>1.6043512328514176E-5</v>
      </c>
    </row>
    <row r="2047" spans="10:15" x14ac:dyDescent="0.25">
      <c r="J2047">
        <f t="shared" si="209"/>
        <v>7.429999999999886</v>
      </c>
      <c r="K2047" s="142">
        <f t="shared" si="205"/>
        <v>1.259553152542737</v>
      </c>
      <c r="L2047">
        <f t="shared" si="206"/>
        <v>7.7954674082169624E-12</v>
      </c>
      <c r="M2047">
        <f t="shared" si="210"/>
        <v>0.57693284857186578</v>
      </c>
      <c r="N2047" s="146">
        <f t="shared" si="207"/>
        <v>1.3310000000000035</v>
      </c>
      <c r="O2047" s="147">
        <f t="shared" si="208"/>
        <v>1.5858652102043333E-5</v>
      </c>
    </row>
    <row r="2048" spans="10:15" x14ac:dyDescent="0.25">
      <c r="J2048">
        <f t="shared" si="209"/>
        <v>7.4399999999998858</v>
      </c>
      <c r="K2048" s="142">
        <f t="shared" si="205"/>
        <v>1.2600797468788469</v>
      </c>
      <c r="L2048">
        <f t="shared" si="206"/>
        <v>7.236896565163808E-12</v>
      </c>
      <c r="M2048">
        <f t="shared" si="210"/>
        <v>0.57726618190519907</v>
      </c>
      <c r="N2048" s="146">
        <f t="shared" si="207"/>
        <v>1.3313333333333368</v>
      </c>
      <c r="O2048" s="147">
        <f t="shared" si="208"/>
        <v>1.5675902525373618E-5</v>
      </c>
    </row>
    <row r="2049" spans="10:15" x14ac:dyDescent="0.25">
      <c r="J2049">
        <f t="shared" si="209"/>
        <v>7.4499999999998856</v>
      </c>
      <c r="K2049" s="142">
        <f t="shared" si="205"/>
        <v>1.2606063412149566</v>
      </c>
      <c r="L2049">
        <f t="shared" si="206"/>
        <v>6.7176773562478137E-12</v>
      </c>
      <c r="M2049">
        <f t="shared" si="210"/>
        <v>0.57759951523853237</v>
      </c>
      <c r="N2049" s="146">
        <f t="shared" si="207"/>
        <v>1.3316666666666701</v>
      </c>
      <c r="O2049" s="147">
        <f t="shared" si="208"/>
        <v>1.5495239747707726E-5</v>
      </c>
    </row>
    <row r="2050" spans="10:15" x14ac:dyDescent="0.25">
      <c r="J2050">
        <f t="shared" si="209"/>
        <v>7.4599999999998854</v>
      </c>
      <c r="K2050" s="142">
        <f t="shared" si="205"/>
        <v>1.2611329355510663</v>
      </c>
      <c r="L2050">
        <f t="shared" si="206"/>
        <v>6.2350865682636647E-12</v>
      </c>
      <c r="M2050">
        <f t="shared" si="210"/>
        <v>0.57793284857186566</v>
      </c>
      <c r="N2050" s="146">
        <f t="shared" si="207"/>
        <v>1.3320000000000034</v>
      </c>
      <c r="O2050" s="147">
        <f t="shared" si="208"/>
        <v>1.5316640184609578E-5</v>
      </c>
    </row>
    <row r="2051" spans="10:15" x14ac:dyDescent="0.25">
      <c r="J2051">
        <f t="shared" si="209"/>
        <v>7.4699999999998852</v>
      </c>
      <c r="K2051" s="142">
        <f t="shared" si="205"/>
        <v>1.2616595298871762</v>
      </c>
      <c r="L2051">
        <f t="shared" si="206"/>
        <v>5.7865859010795098E-12</v>
      </c>
      <c r="M2051">
        <f t="shared" si="210"/>
        <v>0.57826618190519896</v>
      </c>
      <c r="N2051" s="146">
        <f t="shared" si="207"/>
        <v>1.3323333333333367</v>
      </c>
      <c r="O2051" s="147">
        <f t="shared" si="208"/>
        <v>1.5140080515070113E-5</v>
      </c>
    </row>
    <row r="2052" spans="10:15" x14ac:dyDescent="0.25">
      <c r="J2052">
        <f t="shared" si="209"/>
        <v>7.479999999999885</v>
      </c>
      <c r="K2052" s="142">
        <f t="shared" ref="K2052:K2104" si="211">$B$7+J2052*$B$24</f>
        <v>1.2621861242232859</v>
      </c>
      <c r="L2052">
        <f t="shared" ref="L2052:L2104" si="212">_xlfn.NORM.DIST(K2052,$B$7,$B$24,FALSE)</f>
        <v>5.3698096624302425E-12</v>
      </c>
      <c r="M2052">
        <f t="shared" si="210"/>
        <v>0.57859951523853226</v>
      </c>
      <c r="N2052" s="146">
        <f t="shared" ref="N2052:N2104" si="213">MAX(0,M2052+B$21)</f>
        <v>1.33266666666667</v>
      </c>
      <c r="O2052" s="147">
        <f t="shared" ref="O2052:O2104" si="214">IF(M2052&gt;=0,_xlfn.GAMMA.DIST(M2052,$B$22,1/$B$23,FALSE),0)</f>
        <v>1.4965537678604202E-5</v>
      </c>
    </row>
    <row r="2053" spans="10:15" x14ac:dyDescent="0.25">
      <c r="J2053">
        <f t="shared" si="209"/>
        <v>7.4899999999998847</v>
      </c>
      <c r="K2053" s="142">
        <f t="shared" si="211"/>
        <v>1.2627127185593956</v>
      </c>
      <c r="L2053">
        <f t="shared" si="212"/>
        <v>4.9825532640825188E-12</v>
      </c>
      <c r="M2053">
        <f t="shared" si="210"/>
        <v>0.57893284857186555</v>
      </c>
      <c r="N2053" s="146">
        <f t="shared" si="213"/>
        <v>1.3330000000000033</v>
      </c>
      <c r="O2053" s="147">
        <f t="shared" si="214"/>
        <v>1.4792988872379796E-5</v>
      </c>
    </row>
    <row r="2054" spans="10:15" x14ac:dyDescent="0.25">
      <c r="J2054">
        <f t="shared" ref="J2054:J2104" si="215">J2053+0.01</f>
        <v>7.4999999999998845</v>
      </c>
      <c r="K2054" s="142">
        <f t="shared" si="211"/>
        <v>1.2632393128955053</v>
      </c>
      <c r="L2054">
        <f t="shared" si="212"/>
        <v>4.6227624683827661E-12</v>
      </c>
      <c r="M2054">
        <f t="shared" ref="M2054:M2104" si="216">M2053+0.7/2100</f>
        <v>0.57926618190519885</v>
      </c>
      <c r="N2054" s="146">
        <f t="shared" si="213"/>
        <v>1.3333333333333366</v>
      </c>
      <c r="O2054" s="147">
        <f t="shared" si="214"/>
        <v>1.4622411548377847E-5</v>
      </c>
    </row>
    <row r="2055" spans="10:15" x14ac:dyDescent="0.25">
      <c r="J2055">
        <f t="shared" si="215"/>
        <v>7.5099999999998843</v>
      </c>
      <c r="K2055" s="142">
        <f t="shared" si="211"/>
        <v>1.2637659072316152</v>
      </c>
      <c r="L2055">
        <f t="shared" si="212"/>
        <v>4.2885233373584922E-12</v>
      </c>
      <c r="M2055">
        <f t="shared" si="216"/>
        <v>0.57959951523853215</v>
      </c>
      <c r="N2055" s="146">
        <f t="shared" si="213"/>
        <v>1.3336666666666699</v>
      </c>
      <c r="O2055" s="147">
        <f t="shared" si="214"/>
        <v>1.4453783410583125E-5</v>
      </c>
    </row>
    <row r="2056" spans="10:15" x14ac:dyDescent="0.25">
      <c r="J2056">
        <f t="shared" si="215"/>
        <v>7.5199999999998841</v>
      </c>
      <c r="K2056" s="142">
        <f t="shared" si="211"/>
        <v>1.2642925015677249</v>
      </c>
      <c r="L2056">
        <f t="shared" si="212"/>
        <v>3.9780528395211355E-12</v>
      </c>
      <c r="M2056">
        <f t="shared" si="216"/>
        <v>0.57993284857186544</v>
      </c>
      <c r="N2056" s="146">
        <f t="shared" si="213"/>
        <v>1.3340000000000032</v>
      </c>
      <c r="O2056" s="147">
        <f t="shared" si="214"/>
        <v>1.4287082412205375E-5</v>
      </c>
    </row>
    <row r="2057" spans="10:15" x14ac:dyDescent="0.25">
      <c r="J2057">
        <f t="shared" si="215"/>
        <v>7.5299999999998839</v>
      </c>
      <c r="K2057" s="142">
        <f t="shared" si="211"/>
        <v>1.2648190959038346</v>
      </c>
      <c r="L2057">
        <f t="shared" si="212"/>
        <v>3.6896900723060749E-12</v>
      </c>
      <c r="M2057">
        <f t="shared" si="216"/>
        <v>0.58026618190519874</v>
      </c>
      <c r="N2057" s="146">
        <f t="shared" si="213"/>
        <v>1.3343333333333365</v>
      </c>
      <c r="O2057" s="147">
        <f t="shared" si="214"/>
        <v>1.4122286752930792E-5</v>
      </c>
    </row>
    <row r="2058" spans="10:15" x14ac:dyDescent="0.25">
      <c r="J2058">
        <f t="shared" si="215"/>
        <v>7.5399999999998837</v>
      </c>
      <c r="K2058" s="142">
        <f t="shared" si="211"/>
        <v>1.2653456902399443</v>
      </c>
      <c r="L2058">
        <f t="shared" si="212"/>
        <v>3.4218880607167874E-12</v>
      </c>
      <c r="M2058">
        <f t="shared" si="216"/>
        <v>0.58059951523853204</v>
      </c>
      <c r="N2058" s="146">
        <f t="shared" si="213"/>
        <v>1.3346666666666698</v>
      </c>
      <c r="O2058" s="147">
        <f t="shared" si="214"/>
        <v>1.3959374876203381E-5</v>
      </c>
    </row>
    <row r="2059" spans="10:15" x14ac:dyDescent="0.25">
      <c r="J2059">
        <f t="shared" si="215"/>
        <v>7.5499999999998835</v>
      </c>
      <c r="K2059" s="142">
        <f t="shared" si="211"/>
        <v>1.2658722845760542</v>
      </c>
      <c r="L2059">
        <f t="shared" si="212"/>
        <v>3.1732060951972098E-12</v>
      </c>
      <c r="M2059">
        <f t="shared" si="216"/>
        <v>0.58093284857186533</v>
      </c>
      <c r="N2059" s="146">
        <f t="shared" si="213"/>
        <v>1.3350000000000031</v>
      </c>
      <c r="O2059" s="147">
        <f t="shared" si="214"/>
        <v>1.3798325466535728E-5</v>
      </c>
    </row>
    <row r="2060" spans="10:15" x14ac:dyDescent="0.25">
      <c r="J2060">
        <f t="shared" si="215"/>
        <v>7.5599999999998833</v>
      </c>
      <c r="K2060" s="142">
        <f t="shared" si="211"/>
        <v>1.2663988789121639</v>
      </c>
      <c r="L2060">
        <f t="shared" si="212"/>
        <v>2.9423025740767206E-12</v>
      </c>
      <c r="M2060">
        <f t="shared" si="216"/>
        <v>0.58126618190519863</v>
      </c>
      <c r="N2060" s="146">
        <f t="shared" si="213"/>
        <v>1.3353333333333364</v>
      </c>
      <c r="O2060" s="147">
        <f t="shared" si="214"/>
        <v>1.3639117446848849E-5</v>
      </c>
    </row>
    <row r="2061" spans="10:15" x14ac:dyDescent="0.25">
      <c r="J2061">
        <f t="shared" si="215"/>
        <v>7.569999999999883</v>
      </c>
      <c r="K2061" s="142">
        <f t="shared" si="211"/>
        <v>1.2669254732482735</v>
      </c>
      <c r="L2061">
        <f t="shared" si="212"/>
        <v>2.7279283181009303E-12</v>
      </c>
      <c r="M2061">
        <f t="shared" si="216"/>
        <v>0.58159951523853193</v>
      </c>
      <c r="N2061" s="146">
        <f t="shared" si="213"/>
        <v>1.3356666666666697</v>
      </c>
      <c r="O2061" s="147">
        <f t="shared" si="214"/>
        <v>1.3481729975841266E-5</v>
      </c>
    </row>
    <row r="2062" spans="10:15" x14ac:dyDescent="0.25">
      <c r="J2062">
        <f t="shared" si="215"/>
        <v>7.5799999999998828</v>
      </c>
      <c r="K2062" s="142">
        <f t="shared" si="211"/>
        <v>1.2674520675843834</v>
      </c>
      <c r="L2062">
        <f t="shared" si="212"/>
        <v>2.5289203266076537E-12</v>
      </c>
      <c r="M2062">
        <f t="shared" si="216"/>
        <v>0.58193284857186522</v>
      </c>
      <c r="N2062" s="146">
        <f t="shared" si="213"/>
        <v>1.336000000000003</v>
      </c>
      <c r="O2062" s="147">
        <f t="shared" si="214"/>
        <v>1.3326142445386311E-5</v>
      </c>
    </row>
    <row r="2063" spans="10:15" x14ac:dyDescent="0.25">
      <c r="J2063">
        <f t="shared" si="215"/>
        <v>7.5899999999998826</v>
      </c>
      <c r="K2063" s="142">
        <f t="shared" si="211"/>
        <v>1.2679786619204931</v>
      </c>
      <c r="L2063">
        <f t="shared" si="212"/>
        <v>2.3441959468185835E-12</v>
      </c>
      <c r="M2063">
        <f t="shared" si="216"/>
        <v>0.58226618190519852</v>
      </c>
      <c r="N2063" s="146">
        <f t="shared" si="213"/>
        <v>1.3363333333333363</v>
      </c>
      <c r="O2063" s="147">
        <f t="shared" si="214"/>
        <v>1.3172334477958168E-5</v>
      </c>
    </row>
    <row r="2064" spans="10:15" x14ac:dyDescent="0.25">
      <c r="J2064">
        <f t="shared" si="215"/>
        <v>7.5999999999998824</v>
      </c>
      <c r="K2064" s="142">
        <f t="shared" si="211"/>
        <v>1.2685052562566028</v>
      </c>
      <c r="L2064">
        <f t="shared" si="212"/>
        <v>2.1727474295178837E-12</v>
      </c>
      <c r="M2064">
        <f t="shared" si="216"/>
        <v>0.58259951523853182</v>
      </c>
      <c r="N2064" s="146">
        <f t="shared" si="213"/>
        <v>1.3366666666666696</v>
      </c>
      <c r="O2064" s="147">
        <f t="shared" si="214"/>
        <v>1.3020285924085273E-5</v>
      </c>
    </row>
    <row r="2065" spans="10:15" x14ac:dyDescent="0.25">
      <c r="J2065">
        <f t="shared" si="215"/>
        <v>7.6099999999998822</v>
      </c>
      <c r="K2065" s="142">
        <f t="shared" si="211"/>
        <v>1.2690318505927127</v>
      </c>
      <c r="L2065">
        <f t="shared" si="212"/>
        <v>2.0136368460779886E-12</v>
      </c>
      <c r="M2065">
        <f t="shared" si="216"/>
        <v>0.58293284857186511</v>
      </c>
      <c r="N2065" s="146">
        <f t="shared" si="213"/>
        <v>1.3370000000000029</v>
      </c>
      <c r="O2065" s="147">
        <f t="shared" si="214"/>
        <v>1.286997685983192E-5</v>
      </c>
    </row>
    <row r="2066" spans="10:15" x14ac:dyDescent="0.25">
      <c r="J2066">
        <f t="shared" si="215"/>
        <v>7.619999999999882</v>
      </c>
      <c r="K2066" s="142">
        <f t="shared" si="211"/>
        <v>1.2695584449288224</v>
      </c>
      <c r="L2066">
        <f t="shared" si="212"/>
        <v>1.8659913433752718E-12</v>
      </c>
      <c r="M2066">
        <f t="shared" si="216"/>
        <v>0.58326618190519841</v>
      </c>
      <c r="N2066" s="146">
        <f t="shared" si="213"/>
        <v>1.3373333333333361</v>
      </c>
      <c r="O2066" s="147">
        <f t="shared" si="214"/>
        <v>1.2721387584307008E-5</v>
      </c>
    </row>
    <row r="2067" spans="10:15" x14ac:dyDescent="0.25">
      <c r="J2067">
        <f t="shared" si="215"/>
        <v>7.6299999999998818</v>
      </c>
      <c r="K2067" s="142">
        <f t="shared" si="211"/>
        <v>1.2700850392649321</v>
      </c>
      <c r="L2067">
        <f t="shared" si="212"/>
        <v>1.7289987146253611E-12</v>
      </c>
      <c r="M2067">
        <f t="shared" si="216"/>
        <v>0.58359951523853171</v>
      </c>
      <c r="N2067" s="146">
        <f t="shared" si="213"/>
        <v>1.3376666666666694</v>
      </c>
      <c r="O2067" s="147">
        <f t="shared" si="214"/>
        <v>1.2574498617200104E-5</v>
      </c>
    </row>
    <row r="2068" spans="10:15" x14ac:dyDescent="0.25">
      <c r="J2068">
        <f t="shared" si="215"/>
        <v>7.6399999999998816</v>
      </c>
      <c r="K2068" s="142">
        <f t="shared" si="211"/>
        <v>1.270611633601042</v>
      </c>
      <c r="L2068">
        <f t="shared" si="212"/>
        <v>1.6019032655641294E-12</v>
      </c>
      <c r="M2068">
        <f t="shared" si="216"/>
        <v>0.583932848571865</v>
      </c>
      <c r="N2068" s="146">
        <f t="shared" si="213"/>
        <v>1.3380000000000027</v>
      </c>
      <c r="O2068" s="147">
        <f t="shared" si="214"/>
        <v>1.2429290696343905E-5</v>
      </c>
    </row>
    <row r="2069" spans="10:15" x14ac:dyDescent="0.25">
      <c r="J2069">
        <f t="shared" si="215"/>
        <v>7.6499999999998813</v>
      </c>
      <c r="K2069" s="142">
        <f t="shared" si="211"/>
        <v>1.2711382279371517</v>
      </c>
      <c r="L2069">
        <f t="shared" si="212"/>
        <v>1.4840019567069899E-12</v>
      </c>
      <c r="M2069">
        <f t="shared" si="216"/>
        <v>0.5842661819051983</v>
      </c>
      <c r="N2069" s="146">
        <f t="shared" si="213"/>
        <v>1.338333333333336</v>
      </c>
      <c r="O2069" s="147">
        <f t="shared" si="214"/>
        <v>1.2285744775303602E-5</v>
      </c>
    </row>
    <row r="2070" spans="10:15" x14ac:dyDescent="0.25">
      <c r="J2070">
        <f t="shared" si="215"/>
        <v>7.6599999999998811</v>
      </c>
      <c r="K2070" s="142">
        <f t="shared" si="211"/>
        <v>1.2716648222732614</v>
      </c>
      <c r="L2070">
        <f t="shared" si="212"/>
        <v>1.3746408036473357E-12</v>
      </c>
      <c r="M2070">
        <f t="shared" si="216"/>
        <v>0.5845995152385316</v>
      </c>
      <c r="N2070" s="146">
        <f t="shared" si="213"/>
        <v>1.3386666666666693</v>
      </c>
      <c r="O2070" s="147">
        <f t="shared" si="214"/>
        <v>1.2143842020992262E-5</v>
      </c>
    </row>
    <row r="2071" spans="10:15" x14ac:dyDescent="0.25">
      <c r="J2071">
        <f t="shared" si="215"/>
        <v>7.6699999999998809</v>
      </c>
      <c r="K2071" s="142">
        <f t="shared" si="211"/>
        <v>1.2721914166093711</v>
      </c>
      <c r="L2071">
        <f t="shared" si="212"/>
        <v>1.273211518506938E-12</v>
      </c>
      <c r="M2071">
        <f t="shared" si="216"/>
        <v>0.58493284857186489</v>
      </c>
      <c r="N2071" s="146">
        <f t="shared" si="213"/>
        <v>1.3390000000000026</v>
      </c>
      <c r="O2071" s="147">
        <f t="shared" si="214"/>
        <v>1.2003563811312409E-5</v>
      </c>
    </row>
    <row r="2072" spans="10:15" x14ac:dyDescent="0.25">
      <c r="J2072">
        <f t="shared" si="215"/>
        <v>7.6799999999998807</v>
      </c>
      <c r="K2072" s="142">
        <f t="shared" si="211"/>
        <v>1.272718010945481</v>
      </c>
      <c r="L2072">
        <f t="shared" si="212"/>
        <v>1.1791483767293285E-12</v>
      </c>
      <c r="M2072">
        <f t="shared" si="216"/>
        <v>0.58526618190519819</v>
      </c>
      <c r="N2072" s="146">
        <f t="shared" si="213"/>
        <v>1.3393333333333359</v>
      </c>
      <c r="O2072" s="147">
        <f t="shared" si="214"/>
        <v>1.1864891732822866E-5</v>
      </c>
    </row>
    <row r="2073" spans="10:15" x14ac:dyDescent="0.25">
      <c r="J2073">
        <f t="shared" si="215"/>
        <v>7.6899999999998805</v>
      </c>
      <c r="K2073" s="142">
        <f t="shared" si="211"/>
        <v>1.2732446052815907</v>
      </c>
      <c r="L2073">
        <f t="shared" si="212"/>
        <v>1.0919252944208914E-12</v>
      </c>
      <c r="M2073">
        <f t="shared" si="216"/>
        <v>0.58559951523853149</v>
      </c>
      <c r="N2073" s="146">
        <f t="shared" si="213"/>
        <v>1.3396666666666692</v>
      </c>
      <c r="O2073" s="147">
        <f t="shared" si="214"/>
        <v>1.1727807578431451E-5</v>
      </c>
    </row>
    <row r="2074" spans="10:15" x14ac:dyDescent="0.25">
      <c r="J2074">
        <f t="shared" si="215"/>
        <v>7.6999999999998803</v>
      </c>
      <c r="K2074" s="142">
        <f t="shared" si="211"/>
        <v>1.2737711996177004</v>
      </c>
      <c r="L2074">
        <f t="shared" si="212"/>
        <v>1.01105310239192E-12</v>
      </c>
      <c r="M2074">
        <f t="shared" si="216"/>
        <v>0.58593284857186478</v>
      </c>
      <c r="N2074" s="146">
        <f t="shared" si="213"/>
        <v>1.3400000000000025</v>
      </c>
      <c r="O2074" s="147">
        <f t="shared" si="214"/>
        <v>1.1592293345112451E-5</v>
      </c>
    </row>
    <row r="2075" spans="10:15" x14ac:dyDescent="0.25">
      <c r="J2075">
        <f t="shared" si="215"/>
        <v>7.7099999999998801</v>
      </c>
      <c r="K2075" s="142">
        <f t="shared" si="211"/>
        <v>1.27429779395381</v>
      </c>
      <c r="L2075">
        <f t="shared" si="212"/>
        <v>9.3607700394175157E-13</v>
      </c>
      <c r="M2075">
        <f t="shared" si="216"/>
        <v>0.58626618190519808</v>
      </c>
      <c r="N2075" s="146">
        <f t="shared" si="213"/>
        <v>1.3403333333333358</v>
      </c>
      <c r="O2075" s="147">
        <f t="shared" si="214"/>
        <v>1.1458331231649267E-5</v>
      </c>
    </row>
    <row r="2076" spans="10:15" x14ac:dyDescent="0.25">
      <c r="J2076">
        <f t="shared" si="215"/>
        <v>7.7199999999998798</v>
      </c>
      <c r="K2076" s="142">
        <f t="shared" si="211"/>
        <v>1.27482438828992</v>
      </c>
      <c r="L2076">
        <f t="shared" si="212"/>
        <v>8.6657420426392725E-13</v>
      </c>
      <c r="M2076">
        <f t="shared" si="216"/>
        <v>0.58659951523853138</v>
      </c>
      <c r="N2076" s="146">
        <f t="shared" si="213"/>
        <v>1.3406666666666691</v>
      </c>
      <c r="O2076" s="147">
        <f t="shared" si="214"/>
        <v>1.1325903636401343E-5</v>
      </c>
    </row>
    <row r="2077" spans="10:15" x14ac:dyDescent="0.25">
      <c r="J2077">
        <f t="shared" si="215"/>
        <v>7.7299999999998796</v>
      </c>
      <c r="K2077" s="142">
        <f t="shared" si="211"/>
        <v>1.2753509826260296</v>
      </c>
      <c r="L2077">
        <f t="shared" si="212"/>
        <v>8.0215170013074234E-13</v>
      </c>
      <c r="M2077">
        <f t="shared" si="216"/>
        <v>0.58693284857186467</v>
      </c>
      <c r="N2077" s="146">
        <f t="shared" si="213"/>
        <v>1.3410000000000024</v>
      </c>
      <c r="O2077" s="147">
        <f t="shared" si="214"/>
        <v>1.1194993155095662E-5</v>
      </c>
    </row>
    <row r="2078" spans="10:15" x14ac:dyDescent="0.25">
      <c r="J2078">
        <f t="shared" si="215"/>
        <v>7.7399999999998794</v>
      </c>
      <c r="K2078" s="142">
        <f t="shared" si="211"/>
        <v>1.2758775769621393</v>
      </c>
      <c r="L2078">
        <f t="shared" si="212"/>
        <v>7.4244421924751201E-13</v>
      </c>
      <c r="M2078">
        <f t="shared" si="216"/>
        <v>0.58726618190519797</v>
      </c>
      <c r="N2078" s="146">
        <f t="shared" si="213"/>
        <v>1.3413333333333357</v>
      </c>
      <c r="O2078" s="147">
        <f t="shared" si="214"/>
        <v>1.106558257864224E-5</v>
      </c>
    </row>
    <row r="2079" spans="10:15" x14ac:dyDescent="0.25">
      <c r="J2079">
        <f t="shared" si="215"/>
        <v>7.7499999999998792</v>
      </c>
      <c r="K2079" s="142">
        <f t="shared" si="211"/>
        <v>1.2764041712982492</v>
      </c>
      <c r="L2079">
        <f t="shared" si="212"/>
        <v>6.8711229935478953E-13</v>
      </c>
      <c r="M2079">
        <f t="shared" si="216"/>
        <v>0.58759951523853127</v>
      </c>
      <c r="N2079" s="146">
        <f t="shared" si="213"/>
        <v>1.341666666666669</v>
      </c>
      <c r="O2079" s="147">
        <f t="shared" si="214"/>
        <v>1.0937654890973374E-5</v>
      </c>
    </row>
    <row r="2080" spans="10:15" x14ac:dyDescent="0.25">
      <c r="J2080">
        <f t="shared" si="215"/>
        <v>7.759999999999879</v>
      </c>
      <c r="K2080" s="142">
        <f t="shared" si="211"/>
        <v>1.2769307656343589</v>
      </c>
      <c r="L2080">
        <f t="shared" si="212"/>
        <v>6.3584049779853557E-13</v>
      </c>
      <c r="M2080">
        <f t="shared" si="216"/>
        <v>0.58793284857186456</v>
      </c>
      <c r="N2080" s="146">
        <f t="shared" si="213"/>
        <v>1.3420000000000023</v>
      </c>
      <c r="O2080" s="147">
        <f t="shared" si="214"/>
        <v>1.0811193266906561E-5</v>
      </c>
    </row>
    <row r="2081" spans="10:15" x14ac:dyDescent="0.25">
      <c r="J2081">
        <f t="shared" si="215"/>
        <v>7.7699999999998788</v>
      </c>
      <c r="K2081" s="142">
        <f t="shared" si="211"/>
        <v>1.2774573599704686</v>
      </c>
      <c r="L2081">
        <f t="shared" si="212"/>
        <v>5.88335722891043E-13</v>
      </c>
      <c r="M2081">
        <f t="shared" si="216"/>
        <v>0.58826618190519786</v>
      </c>
      <c r="N2081" s="146">
        <f t="shared" si="213"/>
        <v>1.3423333333333356</v>
      </c>
      <c r="O2081" s="147">
        <f t="shared" si="214"/>
        <v>1.068618107003061E-5</v>
      </c>
    </row>
    <row r="2082" spans="10:15" x14ac:dyDescent="0.25">
      <c r="J2082">
        <f t="shared" si="215"/>
        <v>7.7799999999998786</v>
      </c>
      <c r="K2082" s="142">
        <f t="shared" si="211"/>
        <v>1.2779839543065785</v>
      </c>
      <c r="L2082">
        <f t="shared" si="212"/>
        <v>5.4432567894995705E-13</v>
      </c>
      <c r="M2082">
        <f t="shared" si="216"/>
        <v>0.58859951523853116</v>
      </c>
      <c r="N2082" s="146">
        <f t="shared" si="213"/>
        <v>1.3426666666666689</v>
      </c>
      <c r="O2082" s="147">
        <f t="shared" si="214"/>
        <v>1.0562601850614923E-5</v>
      </c>
    </row>
    <row r="2083" spans="10:15" x14ac:dyDescent="0.25">
      <c r="J2083">
        <f t="shared" si="215"/>
        <v>7.7899999999998784</v>
      </c>
      <c r="K2083" s="142">
        <f t="shared" si="211"/>
        <v>1.2785105486426882</v>
      </c>
      <c r="L2083">
        <f t="shared" si="212"/>
        <v>5.0355741743075482E-13</v>
      </c>
      <c r="M2083">
        <f t="shared" si="216"/>
        <v>0.58893284857186445</v>
      </c>
      <c r="N2083" s="146">
        <f t="shared" si="213"/>
        <v>1.3430000000000022</v>
      </c>
      <c r="O2083" s="147">
        <f t="shared" si="214"/>
        <v>1.0440439343541553E-5</v>
      </c>
    </row>
    <row r="2084" spans="10:15" x14ac:dyDescent="0.25">
      <c r="J2084">
        <f t="shared" si="215"/>
        <v>7.7999999999998781</v>
      </c>
      <c r="K2084" s="142">
        <f t="shared" si="211"/>
        <v>1.2790371429787979</v>
      </c>
      <c r="L2084">
        <f t="shared" si="212"/>
        <v>4.65795987062706E-13</v>
      </c>
      <c r="M2084">
        <f t="shared" si="216"/>
        <v>0.58926618190519775</v>
      </c>
      <c r="N2084" s="146">
        <f t="shared" si="213"/>
        <v>1.3433333333333355</v>
      </c>
      <c r="O2084" s="147">
        <f t="shared" si="214"/>
        <v>1.0319677466259719E-5</v>
      </c>
    </row>
    <row r="2085" spans="10:15" x14ac:dyDescent="0.25">
      <c r="J2085">
        <f t="shared" si="215"/>
        <v>7.8099999999998779</v>
      </c>
      <c r="K2085" s="142">
        <f t="shared" si="211"/>
        <v>1.2795637373149078</v>
      </c>
      <c r="L2085">
        <f t="shared" si="212"/>
        <v>4.3082317636237343E-13</v>
      </c>
      <c r="M2085">
        <f t="shared" si="216"/>
        <v>0.58959951523853105</v>
      </c>
      <c r="N2085" s="146">
        <f t="shared" si="213"/>
        <v>1.3436666666666688</v>
      </c>
      <c r="O2085" s="147">
        <f t="shared" si="214"/>
        <v>1.0200300316762797E-5</v>
      </c>
    </row>
    <row r="2086" spans="10:15" x14ac:dyDescent="0.25">
      <c r="J2086">
        <f t="shared" si="215"/>
        <v>7.8199999999998777</v>
      </c>
      <c r="K2086" s="142">
        <f t="shared" si="211"/>
        <v>1.2800903316510175</v>
      </c>
      <c r="L2086">
        <f t="shared" si="212"/>
        <v>3.9843634233171006E-13</v>
      </c>
      <c r="M2086">
        <f t="shared" si="216"/>
        <v>0.58993284857186434</v>
      </c>
      <c r="N2086" s="146">
        <f t="shared" si="213"/>
        <v>1.3440000000000021</v>
      </c>
      <c r="O2086" s="147">
        <f t="shared" si="214"/>
        <v>1.0082292171587287E-5</v>
      </c>
    </row>
    <row r="2087" spans="10:15" x14ac:dyDescent="0.25">
      <c r="J2087">
        <f t="shared" si="215"/>
        <v>7.8299999999998775</v>
      </c>
      <c r="K2087" s="142">
        <f t="shared" si="211"/>
        <v>1.2806169259871272</v>
      </c>
      <c r="L2087">
        <f t="shared" si="212"/>
        <v>3.6844731955413237E-13</v>
      </c>
      <c r="M2087">
        <f t="shared" si="216"/>
        <v>0.59026618190519764</v>
      </c>
      <c r="N2087" s="146">
        <f t="shared" si="213"/>
        <v>1.3443333333333354</v>
      </c>
      <c r="O2087" s="147">
        <f t="shared" si="214"/>
        <v>9.9656374838338451E-6</v>
      </c>
    </row>
    <row r="2088" spans="10:15" x14ac:dyDescent="0.25">
      <c r="J2088">
        <f t="shared" si="215"/>
        <v>7.8399999999998773</v>
      </c>
      <c r="K2088" s="142">
        <f t="shared" si="211"/>
        <v>1.2811435203232371</v>
      </c>
      <c r="L2088">
        <f t="shared" si="212"/>
        <v>3.4068140428221656E-13</v>
      </c>
      <c r="M2088">
        <f t="shared" si="216"/>
        <v>0.59059951523853094</v>
      </c>
      <c r="N2088" s="146">
        <f t="shared" si="213"/>
        <v>1.3446666666666687</v>
      </c>
      <c r="O2088" s="147">
        <f t="shared" si="214"/>
        <v>9.8503208812094926E-6</v>
      </c>
    </row>
    <row r="2089" spans="10:15" x14ac:dyDescent="0.25">
      <c r="J2089">
        <f t="shared" si="215"/>
        <v>7.8499999999998771</v>
      </c>
      <c r="K2089" s="142">
        <f t="shared" si="211"/>
        <v>1.2816701146593468</v>
      </c>
      <c r="L2089">
        <f t="shared" si="212"/>
        <v>3.1497640846599614E-13</v>
      </c>
      <c r="M2089">
        <f t="shared" si="216"/>
        <v>0.59093284857186423</v>
      </c>
      <c r="N2089" s="146">
        <f t="shared" si="213"/>
        <v>1.345000000000002</v>
      </c>
      <c r="O2089" s="147">
        <f t="shared" si="214"/>
        <v>9.7363271640917025E-6</v>
      </c>
    </row>
    <row r="2090" spans="10:15" x14ac:dyDescent="0.25">
      <c r="J2090">
        <f t="shared" si="215"/>
        <v>7.8599999999998769</v>
      </c>
      <c r="K2090" s="142">
        <f t="shared" si="211"/>
        <v>1.2821967089954565</v>
      </c>
      <c r="L2090">
        <f t="shared" si="212"/>
        <v>2.9118177900372748E-13</v>
      </c>
      <c r="M2090">
        <f t="shared" si="216"/>
        <v>0.59126618190519753</v>
      </c>
      <c r="N2090" s="146">
        <f t="shared" si="213"/>
        <v>1.3453333333333353</v>
      </c>
      <c r="O2090" s="147">
        <f t="shared" si="214"/>
        <v>9.6236413036132367E-6</v>
      </c>
    </row>
    <row r="2091" spans="10:15" x14ac:dyDescent="0.25">
      <c r="J2091">
        <f t="shared" si="215"/>
        <v>7.8699999999998766</v>
      </c>
      <c r="K2091" s="142">
        <f t="shared" si="211"/>
        <v>1.2827233033315661</v>
      </c>
      <c r="L2091">
        <f t="shared" si="212"/>
        <v>2.6915777780863458E-13</v>
      </c>
      <c r="M2091">
        <f t="shared" si="216"/>
        <v>0.59159951523853083</v>
      </c>
      <c r="N2091" s="146">
        <f t="shared" si="213"/>
        <v>1.3456666666666686</v>
      </c>
      <c r="O2091" s="147">
        <f t="shared" si="214"/>
        <v>9.512248439768271E-6</v>
      </c>
    </row>
    <row r="2092" spans="10:15" x14ac:dyDescent="0.25">
      <c r="J2092">
        <f t="shared" si="215"/>
        <v>7.8799999999998764</v>
      </c>
      <c r="K2092" s="142">
        <f t="shared" si="211"/>
        <v>1.2832498976676758</v>
      </c>
      <c r="L2092">
        <f t="shared" si="212"/>
        <v>2.4877471857618464E-13</v>
      </c>
      <c r="M2092">
        <f t="shared" si="216"/>
        <v>0.59193284857186412</v>
      </c>
      <c r="N2092" s="146">
        <f t="shared" si="213"/>
        <v>1.3460000000000019</v>
      </c>
      <c r="O2092" s="147">
        <f t="shared" si="214"/>
        <v>9.4021338795388814E-6</v>
      </c>
    </row>
    <row r="2093" spans="10:15" x14ac:dyDescent="0.25">
      <c r="J2093">
        <f t="shared" si="215"/>
        <v>7.8899999999998762</v>
      </c>
      <c r="K2093" s="142">
        <f t="shared" si="211"/>
        <v>1.2837764920037857</v>
      </c>
      <c r="L2093">
        <f t="shared" si="212"/>
        <v>2.2991225640905765E-13</v>
      </c>
      <c r="M2093">
        <f t="shared" si="216"/>
        <v>0.59226618190519742</v>
      </c>
      <c r="N2093" s="146">
        <f t="shared" si="213"/>
        <v>1.3463333333333352</v>
      </c>
      <c r="O2093" s="147">
        <f t="shared" si="214"/>
        <v>9.2932830950421685E-6</v>
      </c>
    </row>
    <row r="2094" spans="10:15" x14ac:dyDescent="0.25">
      <c r="J2094">
        <f t="shared" si="215"/>
        <v>7.899999999999876</v>
      </c>
      <c r="K2094" s="142">
        <f t="shared" si="211"/>
        <v>1.2843030863398954</v>
      </c>
      <c r="L2094">
        <f t="shared" si="212"/>
        <v>2.1245872671199496E-13</v>
      </c>
      <c r="M2094">
        <f t="shared" si="216"/>
        <v>0.59259951523853072</v>
      </c>
      <c r="N2094" s="146">
        <f t="shared" si="213"/>
        <v>1.3466666666666685</v>
      </c>
      <c r="O2094" s="147">
        <f t="shared" si="214"/>
        <v>9.185681721697757E-6</v>
      </c>
    </row>
    <row r="2095" spans="10:15" x14ac:dyDescent="0.25">
      <c r="J2095">
        <f t="shared" si="215"/>
        <v>7.9099999999998758</v>
      </c>
      <c r="K2095" s="142">
        <f t="shared" si="211"/>
        <v>1.2848296806760051</v>
      </c>
      <c r="L2095">
        <f t="shared" si="212"/>
        <v>1.963105300067609E-13</v>
      </c>
      <c r="M2095">
        <f t="shared" si="216"/>
        <v>0.59293284857186401</v>
      </c>
      <c r="N2095" s="146">
        <f t="shared" si="213"/>
        <v>1.3470000000000018</v>
      </c>
      <c r="O2095" s="147">
        <f t="shared" si="214"/>
        <v>9.0793155564150662E-6</v>
      </c>
    </row>
    <row r="2096" spans="10:15" x14ac:dyDescent="0.25">
      <c r="J2096">
        <f t="shared" si="215"/>
        <v>7.9199999999998756</v>
      </c>
      <c r="K2096" s="142">
        <f t="shared" si="211"/>
        <v>1.285356275012115</v>
      </c>
      <c r="L2096">
        <f t="shared" si="212"/>
        <v>1.8137155954075548E-13</v>
      </c>
      <c r="M2096">
        <f t="shared" si="216"/>
        <v>0.59326618190519731</v>
      </c>
      <c r="N2096" s="146">
        <f t="shared" si="213"/>
        <v>1.347333333333335</v>
      </c>
      <c r="O2096" s="147">
        <f t="shared" si="214"/>
        <v>8.9741705558006761E-6</v>
      </c>
    </row>
    <row r="2097" spans="10:15" x14ac:dyDescent="0.25">
      <c r="J2097">
        <f t="shared" si="215"/>
        <v>7.9299999999998754</v>
      </c>
      <c r="K2097" s="142">
        <f t="shared" si="211"/>
        <v>1.2858828693482247</v>
      </c>
      <c r="L2097">
        <f t="shared" si="212"/>
        <v>1.6755266877087877E-13</v>
      </c>
      <c r="M2097">
        <f t="shared" si="216"/>
        <v>0.59359951523853061</v>
      </c>
      <c r="N2097" s="146">
        <f t="shared" si="213"/>
        <v>1.3476666666666683</v>
      </c>
      <c r="O2097" s="147">
        <f t="shared" si="214"/>
        <v>8.8702328343850575E-6</v>
      </c>
    </row>
    <row r="2098" spans="10:15" x14ac:dyDescent="0.25">
      <c r="J2098">
        <f t="shared" si="215"/>
        <v>7.9399999999998752</v>
      </c>
      <c r="K2098" s="142">
        <f t="shared" si="211"/>
        <v>1.2864094636843344</v>
      </c>
      <c r="L2098">
        <f t="shared" si="212"/>
        <v>1.5477117599917822E-13</v>
      </c>
      <c r="M2098">
        <f t="shared" si="216"/>
        <v>0.5939328485718639</v>
      </c>
      <c r="N2098" s="146">
        <f t="shared" si="213"/>
        <v>1.3480000000000016</v>
      </c>
      <c r="O2098" s="147">
        <f t="shared" si="214"/>
        <v>8.7674886628689153E-6</v>
      </c>
    </row>
    <row r="2099" spans="10:15" x14ac:dyDescent="0.25">
      <c r="J2099">
        <f t="shared" si="215"/>
        <v>7.9499999999998749</v>
      </c>
      <c r="K2099" s="142">
        <f t="shared" si="211"/>
        <v>1.2869360580204443</v>
      </c>
      <c r="L2099">
        <f t="shared" si="212"/>
        <v>1.4295040361902589E-13</v>
      </c>
      <c r="M2099">
        <f t="shared" si="216"/>
        <v>0.5942661819051972</v>
      </c>
      <c r="N2099" s="146">
        <f t="shared" si="213"/>
        <v>1.3483333333333349</v>
      </c>
      <c r="O2099" s="147">
        <f t="shared" si="214"/>
        <v>8.6659244663886263E-6</v>
      </c>
    </row>
    <row r="2100" spans="10:15" x14ac:dyDescent="0.25">
      <c r="J2100">
        <f t="shared" si="215"/>
        <v>7.9599999999998747</v>
      </c>
      <c r="K2100" s="142">
        <f t="shared" si="211"/>
        <v>1.287462652356554</v>
      </c>
      <c r="L2100">
        <f t="shared" si="212"/>
        <v>1.3201924960066838E-13</v>
      </c>
      <c r="M2100">
        <f t="shared" si="216"/>
        <v>0.5945995152385305</v>
      </c>
      <c r="N2100" s="146">
        <f t="shared" si="213"/>
        <v>1.3486666666666682</v>
      </c>
      <c r="O2100" s="147">
        <f t="shared" si="214"/>
        <v>8.5655268228006601E-6</v>
      </c>
    </row>
    <row r="2101" spans="10:15" x14ac:dyDescent="0.25">
      <c r="J2101">
        <f t="shared" si="215"/>
        <v>7.9699999999998745</v>
      </c>
      <c r="K2101" s="142">
        <f t="shared" si="211"/>
        <v>1.2879892466926637</v>
      </c>
      <c r="L2101">
        <f t="shared" si="212"/>
        <v>1.2191178900400093E-13</v>
      </c>
      <c r="M2101">
        <f t="shared" si="216"/>
        <v>0.59493284857186379</v>
      </c>
      <c r="N2101" s="146">
        <f t="shared" si="213"/>
        <v>1.3490000000000015</v>
      </c>
      <c r="O2101" s="147">
        <f t="shared" si="214"/>
        <v>8.4662824609847453E-6</v>
      </c>
    </row>
    <row r="2102" spans="10:15" x14ac:dyDescent="0.25">
      <c r="J2102">
        <f t="shared" si="215"/>
        <v>7.9799999999998743</v>
      </c>
      <c r="K2102" s="142">
        <f t="shared" si="211"/>
        <v>1.2885158410287736</v>
      </c>
      <c r="L2102">
        <f t="shared" si="212"/>
        <v>1.1256690345527093E-13</v>
      </c>
      <c r="M2102">
        <f t="shared" si="216"/>
        <v>0.59526618190519709</v>
      </c>
      <c r="N2102" s="146">
        <f t="shared" si="213"/>
        <v>1.3493333333333348</v>
      </c>
      <c r="O2102" s="147">
        <f t="shared" si="214"/>
        <v>8.3681782591657616E-6</v>
      </c>
    </row>
    <row r="2103" spans="10:15" x14ac:dyDescent="0.25">
      <c r="J2103">
        <f t="shared" si="215"/>
        <v>7.9899999999998741</v>
      </c>
      <c r="K2103" s="142">
        <f t="shared" si="211"/>
        <v>1.2890424353648833</v>
      </c>
      <c r="L2103">
        <f t="shared" si="212"/>
        <v>1.0392793666305656E-13</v>
      </c>
      <c r="M2103">
        <f t="shared" si="216"/>
        <v>0.59559951523853039</v>
      </c>
      <c r="N2103" s="146">
        <f t="shared" si="213"/>
        <v>1.3496666666666681</v>
      </c>
      <c r="O2103" s="147">
        <f t="shared" si="214"/>
        <v>8.2712012432538685E-6</v>
      </c>
    </row>
    <row r="2104" spans="10:15" x14ac:dyDescent="0.25">
      <c r="J2104">
        <f t="shared" si="215"/>
        <v>7.9999999999998739</v>
      </c>
      <c r="K2104" s="142">
        <f t="shared" si="211"/>
        <v>1.289569029700993</v>
      </c>
      <c r="L2104">
        <f t="shared" si="212"/>
        <v>9.5942374178686431E-14</v>
      </c>
      <c r="M2104">
        <f t="shared" si="216"/>
        <v>0.59593284857186368</v>
      </c>
      <c r="N2104" s="146">
        <f t="shared" si="213"/>
        <v>1.3500000000000014</v>
      </c>
      <c r="O2104" s="147">
        <f t="shared" si="214"/>
        <v>8.1753385852028508E-6</v>
      </c>
    </row>
  </sheetData>
  <mergeCells count="25">
    <mergeCell ref="B7:C7"/>
    <mergeCell ref="B2:C2"/>
    <mergeCell ref="B3:C3"/>
    <mergeCell ref="B4:C4"/>
    <mergeCell ref="B5:C5"/>
    <mergeCell ref="B6:C6"/>
    <mergeCell ref="B8:C8"/>
    <mergeCell ref="A15:C15"/>
    <mergeCell ref="B16:C16"/>
    <mergeCell ref="B17:C17"/>
    <mergeCell ref="B18:C18"/>
    <mergeCell ref="B40:B41"/>
    <mergeCell ref="F20:G20"/>
    <mergeCell ref="F21:G21"/>
    <mergeCell ref="F22:G22"/>
    <mergeCell ref="F23:G23"/>
    <mergeCell ref="F24:G24"/>
    <mergeCell ref="F25:G25"/>
    <mergeCell ref="B21:C21"/>
    <mergeCell ref="B22:C22"/>
    <mergeCell ref="B23:C23"/>
    <mergeCell ref="B24:C24"/>
    <mergeCell ref="B30:C30"/>
    <mergeCell ref="B31:C31"/>
    <mergeCell ref="A20:C2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42"/>
  <sheetViews>
    <sheetView topLeftCell="A17" workbookViewId="0">
      <selection activeCell="E40" sqref="E40"/>
    </sheetView>
  </sheetViews>
  <sheetFormatPr defaultColWidth="8.7109375" defaultRowHeight="15" x14ac:dyDescent="0.25"/>
  <cols>
    <col min="1" max="1" width="26.7109375" customWidth="1"/>
    <col min="2" max="2" width="55.7109375" customWidth="1"/>
    <col min="3" max="3" width="22.140625" customWidth="1"/>
    <col min="4" max="4" width="12.7109375" customWidth="1"/>
  </cols>
  <sheetData>
    <row r="1" spans="1:4" x14ac:dyDescent="0.25">
      <c r="A1" s="74" t="s">
        <v>228</v>
      </c>
      <c r="B1" s="121" t="s">
        <v>232</v>
      </c>
      <c r="C1" t="s">
        <v>228</v>
      </c>
    </row>
    <row r="3" spans="1:4" x14ac:dyDescent="0.25">
      <c r="A3" t="str">
        <f>C1</f>
        <v>gamma (actl math)</v>
      </c>
      <c r="B3" s="121" t="s">
        <v>233</v>
      </c>
    </row>
    <row r="5" spans="1:4" x14ac:dyDescent="0.25">
      <c r="B5" s="121" t="s">
        <v>276</v>
      </c>
    </row>
    <row r="7" spans="1:4" x14ac:dyDescent="0.25">
      <c r="A7" s="121" t="s">
        <v>234</v>
      </c>
      <c r="B7" s="121" t="s">
        <v>237</v>
      </c>
      <c r="C7" t="s">
        <v>240</v>
      </c>
    </row>
    <row r="8" spans="1:4" x14ac:dyDescent="0.25">
      <c r="A8" s="121" t="s">
        <v>235</v>
      </c>
      <c r="B8" s="121" t="s">
        <v>238</v>
      </c>
      <c r="C8" t="s">
        <v>223</v>
      </c>
    </row>
    <row r="9" spans="1:4" x14ac:dyDescent="0.25">
      <c r="A9" s="121" t="s">
        <v>236</v>
      </c>
      <c r="B9" s="121" t="s">
        <v>239</v>
      </c>
      <c r="C9" t="s">
        <v>222</v>
      </c>
    </row>
    <row r="11" spans="1:4" x14ac:dyDescent="0.25">
      <c r="A11" t="s">
        <v>240</v>
      </c>
      <c r="B11" s="121" t="s">
        <v>241</v>
      </c>
      <c r="D11" s="121" t="s">
        <v>277</v>
      </c>
    </row>
    <row r="12" spans="1:4" x14ac:dyDescent="0.25">
      <c r="A12" t="s">
        <v>223</v>
      </c>
      <c r="B12" s="121" t="s">
        <v>242</v>
      </c>
    </row>
    <row r="13" spans="1:4" x14ac:dyDescent="0.25">
      <c r="A13" t="s">
        <v>222</v>
      </c>
      <c r="B13" s="121" t="s">
        <v>243</v>
      </c>
    </row>
    <row r="15" spans="1:4" x14ac:dyDescent="0.25">
      <c r="A15" t="s">
        <v>244</v>
      </c>
      <c r="B15" s="121" t="s">
        <v>247</v>
      </c>
      <c r="C15" s="22" t="s">
        <v>159</v>
      </c>
    </row>
    <row r="16" spans="1:4" x14ac:dyDescent="0.25">
      <c r="A16" t="s">
        <v>245</v>
      </c>
      <c r="B16" s="121" t="s">
        <v>248</v>
      </c>
      <c r="C16" s="70" t="s">
        <v>212</v>
      </c>
    </row>
    <row r="17" spans="1:4" x14ac:dyDescent="0.25">
      <c r="A17" t="s">
        <v>246</v>
      </c>
      <c r="B17" s="121" t="s">
        <v>249</v>
      </c>
      <c r="C17" s="71" t="s">
        <v>213</v>
      </c>
    </row>
    <row r="19" spans="1:4" x14ac:dyDescent="0.25">
      <c r="A19" t="s">
        <v>159</v>
      </c>
      <c r="B19" s="121" t="s">
        <v>251</v>
      </c>
      <c r="C19" t="s">
        <v>250</v>
      </c>
    </row>
    <row r="20" spans="1:4" ht="30" x14ac:dyDescent="0.25">
      <c r="A20" t="s">
        <v>212</v>
      </c>
      <c r="B20" s="121" t="s">
        <v>253</v>
      </c>
      <c r="C20" s="101" t="s">
        <v>208</v>
      </c>
    </row>
    <row r="21" spans="1:4" ht="30" x14ac:dyDescent="0.25">
      <c r="A21" t="s">
        <v>213</v>
      </c>
      <c r="B21" s="121" t="s">
        <v>252</v>
      </c>
      <c r="C21" s="101" t="s">
        <v>211</v>
      </c>
    </row>
    <row r="23" spans="1:4" x14ac:dyDescent="0.25">
      <c r="A23" t="s">
        <v>254</v>
      </c>
      <c r="C23" t="s">
        <v>168</v>
      </c>
    </row>
    <row r="24" spans="1:4" x14ac:dyDescent="0.25">
      <c r="A24" t="s">
        <v>255</v>
      </c>
      <c r="B24" s="121" t="s">
        <v>256</v>
      </c>
      <c r="C24" t="s">
        <v>175</v>
      </c>
    </row>
    <row r="25" spans="1:4" x14ac:dyDescent="0.25">
      <c r="A25" t="s">
        <v>257</v>
      </c>
      <c r="C25" t="str">
        <f>Calcs!AP3</f>
        <v>Cell Starter</v>
      </c>
    </row>
    <row r="26" spans="1:4" x14ac:dyDescent="0.25">
      <c r="A26" t="s">
        <v>258</v>
      </c>
      <c r="B26" s="121" t="s">
        <v>262</v>
      </c>
      <c r="C26">
        <f>Calcs!BL3</f>
        <v>0</v>
      </c>
    </row>
    <row r="27" spans="1:4" x14ac:dyDescent="0.25">
      <c r="A27" t="s">
        <v>259</v>
      </c>
      <c r="B27" s="121" t="s">
        <v>265</v>
      </c>
      <c r="C27">
        <f>Calcs!BG3</f>
        <v>0</v>
      </c>
      <c r="D27" t="s">
        <v>278</v>
      </c>
    </row>
    <row r="28" spans="1:4" x14ac:dyDescent="0.25">
      <c r="A28" t="s">
        <v>260</v>
      </c>
      <c r="B28" s="121" t="s">
        <v>266</v>
      </c>
      <c r="C28">
        <f>Calcs!BH3</f>
        <v>0</v>
      </c>
      <c r="D28" t="s">
        <v>279</v>
      </c>
    </row>
    <row r="29" spans="1:4" x14ac:dyDescent="0.25">
      <c r="A29" t="s">
        <v>261</v>
      </c>
      <c r="B29" s="121" t="s">
        <v>267</v>
      </c>
      <c r="C29">
        <f>Calcs!BI3</f>
        <v>0</v>
      </c>
      <c r="D29" t="s">
        <v>280</v>
      </c>
    </row>
    <row r="31" spans="1:4" x14ac:dyDescent="0.25">
      <c r="A31" t="s">
        <v>263</v>
      </c>
      <c r="B31" s="121" t="s">
        <v>269</v>
      </c>
      <c r="C31" t="s">
        <v>268</v>
      </c>
    </row>
    <row r="32" spans="1:4" x14ac:dyDescent="0.25">
      <c r="A32" t="s">
        <v>264</v>
      </c>
      <c r="B32" s="121" t="s">
        <v>251</v>
      </c>
      <c r="C32" t="s">
        <v>250</v>
      </c>
    </row>
    <row r="34" spans="1:3" x14ac:dyDescent="0.25">
      <c r="A34" t="s">
        <v>270</v>
      </c>
      <c r="C34" t="str">
        <f>Calcs!I3</f>
        <v>Actual Face</v>
      </c>
    </row>
    <row r="35" spans="1:3" x14ac:dyDescent="0.25">
      <c r="A35" t="s">
        <v>254</v>
      </c>
      <c r="C35" t="str">
        <f>Calcs!J3</f>
        <v>Expected Face MI</v>
      </c>
    </row>
    <row r="36" spans="1:3" x14ac:dyDescent="0.25">
      <c r="A36" t="s">
        <v>271</v>
      </c>
      <c r="C36" t="str">
        <f>Calcs!M3</f>
        <v>3MOMP1wMI_FACE</v>
      </c>
    </row>
    <row r="37" spans="1:3" x14ac:dyDescent="0.25">
      <c r="A37" t="s">
        <v>272</v>
      </c>
      <c r="C37" t="str">
        <f>Calcs!N3</f>
        <v>3MOMP2wMI_FACE</v>
      </c>
    </row>
    <row r="38" spans="1:3" x14ac:dyDescent="0.25">
      <c r="A38" t="s">
        <v>273</v>
      </c>
      <c r="C38" t="str">
        <f>Calcs!O3</f>
        <v>3MOMP3wMI_FACE</v>
      </c>
    </row>
    <row r="40" spans="1:3" x14ac:dyDescent="0.25">
      <c r="A40" t="s">
        <v>246</v>
      </c>
      <c r="C40" t="str">
        <f>Calcs!T3</f>
        <v>CUM 2MOMP1wMI_Face</v>
      </c>
    </row>
    <row r="41" spans="1:3" x14ac:dyDescent="0.25">
      <c r="A41" t="s">
        <v>274</v>
      </c>
      <c r="C41" t="str">
        <f>Calcs!U3</f>
        <v>CUM 2MOMP2wMI_Face</v>
      </c>
    </row>
    <row r="42" spans="1:3" x14ac:dyDescent="0.25">
      <c r="A42" t="s">
        <v>275</v>
      </c>
      <c r="C42" t="str">
        <f>Calcs!Y3</f>
        <v>CUM A/E</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5"/>
  <sheetViews>
    <sheetView workbookViewId="0">
      <selection activeCell="G23" sqref="G23"/>
    </sheetView>
  </sheetViews>
  <sheetFormatPr defaultColWidth="8.7109375" defaultRowHeight="15" x14ac:dyDescent="0.25"/>
  <cols>
    <col min="1" max="1" width="11.42578125" style="78" customWidth="1"/>
    <col min="2" max="2" width="8.7109375" style="78"/>
    <col min="3" max="3" width="10.7109375" style="9" bestFit="1" customWidth="1"/>
    <col min="4" max="4" width="19.140625" style="9" customWidth="1"/>
    <col min="5" max="7" width="18.7109375" style="9" customWidth="1"/>
    <col min="8" max="8" width="8.7109375" style="10"/>
  </cols>
  <sheetData>
    <row r="1" spans="1:8" s="3" customFormat="1" x14ac:dyDescent="0.25">
      <c r="A1" s="200" t="s">
        <v>94</v>
      </c>
      <c r="B1" s="4"/>
      <c r="C1" s="13"/>
      <c r="D1" s="13"/>
      <c r="E1" s="13"/>
      <c r="F1" s="13"/>
      <c r="G1" s="13"/>
      <c r="H1" s="14"/>
    </row>
    <row r="2" spans="1:8" ht="15.75" thickBot="1" x14ac:dyDescent="0.3"/>
    <row r="3" spans="1:8" s="15" customFormat="1" ht="30.75" thickBot="1" x14ac:dyDescent="0.3">
      <c r="A3" s="79" t="s">
        <v>65</v>
      </c>
      <c r="B3" s="80" t="s">
        <v>80</v>
      </c>
      <c r="C3" s="81" t="s">
        <v>68</v>
      </c>
      <c r="D3" s="81" t="s">
        <v>71</v>
      </c>
      <c r="E3" s="81" t="s">
        <v>72</v>
      </c>
      <c r="F3" s="81" t="s">
        <v>162</v>
      </c>
      <c r="G3" s="82" t="s">
        <v>163</v>
      </c>
    </row>
    <row r="4" spans="1:8" x14ac:dyDescent="0.25">
      <c r="A4" s="83" t="s">
        <v>77</v>
      </c>
      <c r="B4" s="5" t="s">
        <v>82</v>
      </c>
      <c r="C4" s="84">
        <f>SUMIFS('By Year'!F$17:F$52,'By Year'!$B$17:$B$52,$B4,'By Year'!$A$17:$A$52,$A4)</f>
        <v>508689</v>
      </c>
      <c r="D4" s="84">
        <f>SUMIFS('By Year'!I$17:I$52,'By Year'!$B$17:$B$52,$B4,'By Year'!$A$17:$A$52,$A4)</f>
        <v>30269870244043</v>
      </c>
      <c r="E4" s="84">
        <f>SUMIFS('By Year'!J$17:J$52,'By Year'!$B$17:$B$52,$B4,'By Year'!$A$17:$A$52,$A4)</f>
        <v>61801047713</v>
      </c>
      <c r="F4" s="84">
        <f>SUMIFS('By Year'!M$17:M$52,'By Year'!$B$17:$B$52,$B4,'By Year'!$A$17:$A$52,$A4)</f>
        <v>69016454689</v>
      </c>
      <c r="G4" s="93">
        <f>E4/F4</f>
        <v>0.89545381592674</v>
      </c>
      <c r="H4"/>
    </row>
    <row r="5" spans="1:8" x14ac:dyDescent="0.25">
      <c r="A5" s="83" t="s">
        <v>78</v>
      </c>
      <c r="B5" s="5" t="s">
        <v>82</v>
      </c>
      <c r="C5" s="84">
        <f>SUMIFS('By Year'!F$17:F$52,'By Year'!$B$17:$B$52,$B5,'By Year'!$A$17:$A$52,$A5)</f>
        <v>147483</v>
      </c>
      <c r="D5" s="84">
        <f>SUMIFS('By Year'!I$17:I$52,'By Year'!$B$17:$B$52,$B5,'By Year'!$A$17:$A$52,$A5)</f>
        <v>1041696120501</v>
      </c>
      <c r="E5" s="84">
        <f>SUMIFS('By Year'!J$17:J$52,'By Year'!$B$17:$B$52,$B5,'By Year'!$A$17:$A$52,$A5)</f>
        <v>6995458975</v>
      </c>
      <c r="F5" s="84">
        <f>SUMIFS('By Year'!M$17:M$52,'By Year'!$B$17:$B$52,$B5,'By Year'!$A$17:$A$52,$A5)</f>
        <v>6863158975</v>
      </c>
      <c r="G5" s="85">
        <f>E5/F5</f>
        <v>1.0192768374566175</v>
      </c>
      <c r="H5"/>
    </row>
    <row r="6" spans="1:8" x14ac:dyDescent="0.25">
      <c r="A6" s="83" t="s">
        <v>77</v>
      </c>
      <c r="B6" s="5" t="s">
        <v>59</v>
      </c>
      <c r="C6" s="84">
        <f>SUMIFS('By Year'!F$17:F$52,'By Year'!$B$17:$B$52,$B6,'By Year'!$A$17:$A$52,$A6)</f>
        <v>737501</v>
      </c>
      <c r="D6" s="84">
        <f>SUMIFS('By Year'!I$17:I$52,'By Year'!$B$17:$B$52,$B6,'By Year'!$A$17:$A$52,$A6)</f>
        <v>58485607547753</v>
      </c>
      <c r="E6" s="84">
        <f>SUMIFS('By Year'!J$17:J$52,'By Year'!$B$17:$B$52,$B6,'By Year'!$A$17:$A$52,$A6)</f>
        <v>130576882205</v>
      </c>
      <c r="F6" s="84">
        <f>SUMIFS('By Year'!M$17:M$52,'By Year'!$B$17:$B$52,$B6,'By Year'!$A$17:$A$52,$A6)</f>
        <v>145683514706</v>
      </c>
      <c r="G6" s="85">
        <f>E6/F6</f>
        <v>0.89630513423920144</v>
      </c>
      <c r="H6"/>
    </row>
    <row r="7" spans="1:8" ht="15.75" thickBot="1" x14ac:dyDescent="0.3">
      <c r="A7" s="86" t="s">
        <v>78</v>
      </c>
      <c r="B7" s="87" t="s">
        <v>59</v>
      </c>
      <c r="C7" s="84">
        <f>SUMIFS('By Year'!F$17:F$52,'By Year'!$B$17:$B$52,$B7,'By Year'!$A$17:$A$52,$A7)</f>
        <v>196748</v>
      </c>
      <c r="D7" s="84">
        <f>SUMIFS('By Year'!I$17:I$52,'By Year'!$B$17:$B$52,$B7,'By Year'!$A$17:$A$52,$A7)</f>
        <v>2470774043884</v>
      </c>
      <c r="E7" s="84">
        <f>SUMIFS('By Year'!J$17:J$52,'By Year'!$B$17:$B$52,$B7,'By Year'!$A$17:$A$52,$A7)</f>
        <v>14897472200</v>
      </c>
      <c r="F7" s="84">
        <f>SUMIFS('By Year'!M$17:M$52,'By Year'!$B$17:$B$52,$B7,'By Year'!$A$17:$A$52,$A7)</f>
        <v>14611681156</v>
      </c>
      <c r="G7" s="89">
        <f>E7/F7</f>
        <v>1.0195590802282628</v>
      </c>
      <c r="H7"/>
    </row>
    <row r="8" spans="1:8" ht="15.75" thickBot="1" x14ac:dyDescent="0.3">
      <c r="A8" s="239"/>
      <c r="B8" s="240"/>
      <c r="C8" s="240"/>
      <c r="D8" s="240"/>
      <c r="E8" s="240"/>
      <c r="F8" s="240"/>
      <c r="G8" s="241"/>
      <c r="H8"/>
    </row>
    <row r="9" spans="1:8" x14ac:dyDescent="0.25">
      <c r="A9" s="90" t="s">
        <v>77</v>
      </c>
      <c r="B9" s="91" t="s">
        <v>95</v>
      </c>
      <c r="C9" s="92">
        <f t="shared" ref="C9:F10" si="0">C4+C6</f>
        <v>1246190</v>
      </c>
      <c r="D9" s="92">
        <f t="shared" si="0"/>
        <v>88755477791796</v>
      </c>
      <c r="E9" s="92">
        <f t="shared" si="0"/>
        <v>192377929918</v>
      </c>
      <c r="F9" s="92">
        <f t="shared" si="0"/>
        <v>214699969395</v>
      </c>
      <c r="G9" s="93">
        <f>E9/F9</f>
        <v>0.89603147340960987</v>
      </c>
      <c r="H9"/>
    </row>
    <row r="10" spans="1:8" ht="15.75" thickBot="1" x14ac:dyDescent="0.3">
      <c r="A10" s="86" t="s">
        <v>78</v>
      </c>
      <c r="B10" s="87" t="s">
        <v>95</v>
      </c>
      <c r="C10" s="88">
        <f t="shared" si="0"/>
        <v>344231</v>
      </c>
      <c r="D10" s="88">
        <f t="shared" si="0"/>
        <v>3512470164385</v>
      </c>
      <c r="E10" s="88">
        <f t="shared" si="0"/>
        <v>21892931175</v>
      </c>
      <c r="F10" s="88">
        <f t="shared" si="0"/>
        <v>21474840131</v>
      </c>
      <c r="G10" s="89">
        <f>E10/F10</f>
        <v>1.0194688780661265</v>
      </c>
      <c r="H10"/>
    </row>
    <row r="11" spans="1:8" ht="15.75" thickBot="1" x14ac:dyDescent="0.3">
      <c r="A11" s="239"/>
      <c r="B11" s="240"/>
      <c r="C11" s="240"/>
      <c r="D11" s="240"/>
      <c r="E11" s="240"/>
      <c r="F11" s="240"/>
      <c r="G11" s="241"/>
      <c r="H11"/>
    </row>
    <row r="12" spans="1:8" x14ac:dyDescent="0.25">
      <c r="A12" s="90" t="s">
        <v>95</v>
      </c>
      <c r="B12" s="91" t="s">
        <v>82</v>
      </c>
      <c r="C12" s="92">
        <f t="shared" ref="C12" si="1">C4+C5</f>
        <v>656172</v>
      </c>
      <c r="D12" s="92">
        <f>D4+D5</f>
        <v>31311566364544</v>
      </c>
      <c r="E12" s="92">
        <f>E4+E5</f>
        <v>68796506688</v>
      </c>
      <c r="F12" s="92">
        <f t="shared" ref="F12" si="2">F4+F5</f>
        <v>75879613664</v>
      </c>
      <c r="G12" s="93">
        <f>E12/F12</f>
        <v>0.90665336005314323</v>
      </c>
      <c r="H12"/>
    </row>
    <row r="13" spans="1:8" ht="15.75" thickBot="1" x14ac:dyDescent="0.3">
      <c r="A13" s="86" t="s">
        <v>95</v>
      </c>
      <c r="B13" s="87" t="s">
        <v>59</v>
      </c>
      <c r="C13" s="88">
        <f t="shared" ref="C13" si="3">C6+C7</f>
        <v>934249</v>
      </c>
      <c r="D13" s="88">
        <f>D6+D7</f>
        <v>60956381591637</v>
      </c>
      <c r="E13" s="88">
        <f>E6+E7</f>
        <v>145474354405</v>
      </c>
      <c r="F13" s="88">
        <f t="shared" ref="F13" si="4">F6+F7</f>
        <v>160295195862</v>
      </c>
      <c r="G13" s="89">
        <f>E13/F13</f>
        <v>0.90754032659993478</v>
      </c>
      <c r="H13"/>
    </row>
    <row r="14" spans="1:8" x14ac:dyDescent="0.25">
      <c r="A14" s="242"/>
      <c r="B14" s="243"/>
      <c r="C14" s="243"/>
      <c r="D14" s="243"/>
      <c r="E14" s="243"/>
      <c r="F14" s="243"/>
      <c r="G14" s="244"/>
      <c r="H14"/>
    </row>
    <row r="15" spans="1:8" s="3" customFormat="1" ht="15.75" thickBot="1" x14ac:dyDescent="0.3">
      <c r="A15" s="94" t="s">
        <v>95</v>
      </c>
      <c r="B15" s="95" t="s">
        <v>95</v>
      </c>
      <c r="C15" s="96">
        <f>SUM(C4:C7)</f>
        <v>1590421</v>
      </c>
      <c r="D15" s="96">
        <f>SUM(D4:D7)</f>
        <v>92267947956181</v>
      </c>
      <c r="E15" s="96">
        <f>SUM(E4:E7)</f>
        <v>214270861093</v>
      </c>
      <c r="F15" s="96">
        <f>SUM(F4:F7)</f>
        <v>236174809526</v>
      </c>
      <c r="G15" s="97">
        <f>E15/F15</f>
        <v>0.90725535683944891</v>
      </c>
    </row>
  </sheetData>
  <mergeCells count="3">
    <mergeCell ref="A8:G8"/>
    <mergeCell ref="A11:G11"/>
    <mergeCell ref="A14:G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E81C9A9E940444AFB3FED2F8C91B05" ma:contentTypeVersion="12" ma:contentTypeDescription="Create a new document." ma:contentTypeScope="" ma:versionID="65c459f637825ac7be4e2529677654a0">
  <xsd:schema xmlns:xsd="http://www.w3.org/2001/XMLSchema" xmlns:xs="http://www.w3.org/2001/XMLSchema" xmlns:p="http://schemas.microsoft.com/office/2006/metadata/properties" xmlns:ns3="9724d527-007b-4d07-a8b4-76292b9e959b" xmlns:ns4="3d1b8524-f886-49c6-8bc3-2528f0d1aab8" targetNamespace="http://schemas.microsoft.com/office/2006/metadata/properties" ma:root="true" ma:fieldsID="d1e5b3dbf8fa7a510222cd6a2e1ae78a" ns3:_="" ns4:_="">
    <xsd:import namespace="9724d527-007b-4d07-a8b4-76292b9e959b"/>
    <xsd:import namespace="3d1b8524-f886-49c6-8bc3-2528f0d1aab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4d527-007b-4d07-a8b4-76292b9e9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b8524-f886-49c6-8bc3-2528f0d1aa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0137C-783C-4436-AEB9-79DC0D2621A0}">
  <ds:schemaRefs>
    <ds:schemaRef ds:uri="http://schemas.microsoft.com/sharepoint/v3/contenttype/forms"/>
  </ds:schemaRefs>
</ds:datastoreItem>
</file>

<file path=customXml/itemProps2.xml><?xml version="1.0" encoding="utf-8"?>
<ds:datastoreItem xmlns:ds="http://schemas.openxmlformats.org/officeDocument/2006/customXml" ds:itemID="{9F1DE4A4-9DAC-4327-8172-9734D3477C49}">
  <ds:schemaRefs>
    <ds:schemaRef ds:uri="http://purl.org/dc/dcmitype/"/>
    <ds:schemaRef ds:uri="http://schemas.microsoft.com/office/infopath/2007/PartnerControls"/>
    <ds:schemaRef ds:uri="http://schemas.microsoft.com/office/2006/documentManagement/types"/>
    <ds:schemaRef ds:uri="9724d527-007b-4d07-a8b4-76292b9e959b"/>
    <ds:schemaRef ds:uri="http://purl.org/dc/elements/1.1/"/>
    <ds:schemaRef ds:uri="http://schemas.microsoft.com/office/2006/metadata/properties"/>
    <ds:schemaRef ds:uri="http://purl.org/dc/terms/"/>
    <ds:schemaRef ds:uri="http://schemas.openxmlformats.org/package/2006/metadata/core-properties"/>
    <ds:schemaRef ds:uri="3d1b8524-f886-49c6-8bc3-2528f0d1aab8"/>
    <ds:schemaRef ds:uri="http://www.w3.org/XML/1998/namespace"/>
  </ds:schemaRefs>
</ds:datastoreItem>
</file>

<file path=customXml/itemProps3.xml><?xml version="1.0" encoding="utf-8"?>
<ds:datastoreItem xmlns:ds="http://schemas.openxmlformats.org/officeDocument/2006/customXml" ds:itemID="{2812F16C-A19A-4771-B830-2429C8D4F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24d527-007b-4d07-a8b4-76292b9e959b"/>
    <ds:schemaRef ds:uri="3d1b8524-f886-49c6-8bc3-2528f0d1a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Cell Numbers</vt:lpstr>
      <vt:lpstr>Cells Summary</vt:lpstr>
      <vt:lpstr>Cell Ranges</vt:lpstr>
      <vt:lpstr>Cell A to E</vt:lpstr>
      <vt:lpstr>Cell STD DEVs</vt:lpstr>
      <vt:lpstr>Cell Analysis</vt:lpstr>
      <vt:lpstr>Gamma formulas</vt:lpstr>
      <vt:lpstr>By Sex&amp;Tobacco</vt:lpstr>
      <vt:lpstr>By Year</vt:lpstr>
      <vt:lpstr>By Band</vt:lpstr>
      <vt:lpstr>SexTobacco</vt:lpstr>
      <vt:lpstr>Lists</vt:lpstr>
      <vt:lpstr>Cells</vt:lpstr>
      <vt:lpstr>Calcs</vt:lpstr>
      <vt:lpstr>R Summary Program</vt:lpstr>
      <vt:lpstr>Tab Delimitted File</vt:lpstr>
      <vt:lpstr>Additional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Mark</dc:creator>
  <cp:lastModifiedBy>Administrator</cp:lastModifiedBy>
  <dcterms:created xsi:type="dcterms:W3CDTF">2020-01-07T16:37:34Z</dcterms:created>
  <dcterms:modified xsi:type="dcterms:W3CDTF">2022-03-21T15:58:10Z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0x010100C3E81C9A9E940444AFB3FED2F8C91B05</vt:lpwstr>
  </property>
</Properties>
</file>